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19200" windowHeight="7035" tabRatio="807" activeTab="2"/>
  </bookViews>
  <sheets>
    <sheet name="Maj projects" sheetId="7" r:id="rId1"/>
    <sheet name="Sem, Conf" sheetId="62" r:id="rId2"/>
    <sheet name="main sumry(12-15)" sheetId="9" r:id="rId3"/>
    <sheet name="IR vs E(16-18)" sheetId="10" r:id="rId4"/>
    <sheet name="E breakup(19-22)" sheetId="11" r:id="rId5"/>
    <sheet name="E deptwise(28-30)" sheetId="14" r:id="rId6"/>
    <sheet name="IR breakup(31-32)" sheetId="16" r:id="rId7"/>
    <sheet name="95-0-B(33-43)" sheetId="51" r:id="rId8"/>
    <sheet name="95-0-C(44-45)" sheetId="52" r:id="rId9"/>
    <sheet name="96-0-D(46-52)" sheetId="53" r:id="rId10"/>
    <sheet name="97-0-E" sheetId="54" r:id="rId11"/>
    <sheet name="98-0-F" sheetId="55" r:id="rId12"/>
    <sheet name="99-0-G" sheetId="56" r:id="rId13"/>
    <sheet name="Dept allcns" sheetId="24" r:id="rId14"/>
    <sheet name="95-0-R" sheetId="57" r:id="rId15"/>
    <sheet name="96-0-S" sheetId="58" r:id="rId16"/>
    <sheet name="97-0-T" sheetId="59" r:id="rId17"/>
    <sheet name="98-0-U" sheetId="60" r:id="rId18"/>
    <sheet name="99-0-V" sheetId="61" r:id="rId19"/>
    <sheet name="94-1" sheetId="48" r:id="rId20"/>
    <sheet name="Wrkg sheet" sheetId="47" state="hidden" r:id="rId21"/>
    <sheet name="94-4" sheetId="49" r:id="rId22"/>
    <sheet name="94-2" sheetId="50" r:id="rId23"/>
    <sheet name="Posts details" sheetId="37" r:id="rId24"/>
    <sheet name="Sheet4(ignore)" sheetId="38" state="hidden" r:id="rId25"/>
    <sheet name="Pay scales" sheetId="39" r:id="rId26"/>
    <sheet name="Vacancy" sheetId="44" state="hidden" r:id="rId27"/>
    <sheet name="Sheet1" sheetId="45" state="hidden" r:id="rId28"/>
    <sheet name="Sheet2" sheetId="46" state="hidden" r:id="rId29"/>
    <sheet name="Sheet3" sheetId="63" state="hidden" r:id="rId30"/>
    <sheet name="Sheet4" sheetId="64" state="hidden" r:id="rId31"/>
  </sheets>
  <definedNames>
    <definedName name="_xlnm.Print_Area" localSheetId="19">'94-1'!$A$1:$J$304</definedName>
    <definedName name="_xlnm.Print_Area" localSheetId="22">'94-2'!$A$1:$J$281</definedName>
    <definedName name="_xlnm.Print_Area" localSheetId="21">'94-4'!$A$1:$J$286</definedName>
    <definedName name="_xlnm.Print_Area" localSheetId="7">'95-0-B(33-43)'!$A$2:$J$197</definedName>
    <definedName name="_xlnm.Print_Area" localSheetId="8">'95-0-C(44-45)'!$A$1:$J$44</definedName>
    <definedName name="_xlnm.Print_Area" localSheetId="14">'95-0-R'!$A$1:$J$190</definedName>
    <definedName name="_xlnm.Print_Area" localSheetId="9">'96-0-D(46-52)'!$A$1:$J$148</definedName>
    <definedName name="_xlnm.Print_Area" localSheetId="15">'96-0-S'!$A$1:$J$160</definedName>
    <definedName name="_xlnm.Print_Area" localSheetId="10">'97-0-E'!$A$1:$J$53</definedName>
    <definedName name="_xlnm.Print_Area" localSheetId="16">'97-0-T'!$A$1:$J$119</definedName>
    <definedName name="_xlnm.Print_Area" localSheetId="11">'98-0-F'!$A$1:$J$660</definedName>
    <definedName name="_xlnm.Print_Area" localSheetId="17">'98-0-U'!$A$1:$J$683</definedName>
    <definedName name="_xlnm.Print_Area" localSheetId="12">'99-0-G'!$A$1:$J$86</definedName>
    <definedName name="_xlnm.Print_Area" localSheetId="18">'99-0-V'!$A$1:$J$80</definedName>
    <definedName name="_xlnm.Print_Area" localSheetId="13">'Dept allcns'!$A$1:$J$4314</definedName>
    <definedName name="_xlnm.Print_Area" localSheetId="5">'E deptwise(28-30)'!$A$1:$J$79</definedName>
    <definedName name="_xlnm.Print_Area" localSheetId="6">'IR breakup(31-32)'!$A$1:$J$69</definedName>
    <definedName name="_xlnm.Print_Area" localSheetId="3">'IR vs E(16-18)'!$A$1:$J$81</definedName>
    <definedName name="_xlnm.Print_Area" localSheetId="2">'main sumry(12-15)'!$A$1:$J$107</definedName>
    <definedName name="_xlnm.Print_Area" localSheetId="25">'Pay scales'!$A$1:$J$32</definedName>
    <definedName name="_xlnm.Print_Area" localSheetId="23">'Posts details'!$A$1:$J$352</definedName>
    <definedName name="_xlnm.Print_Area" localSheetId="1">'Sem, Conf'!$A$1:$C$134</definedName>
    <definedName name="_xlnm.Print_Titles" localSheetId="7">'95-0-B(33-43)'!$3:$7</definedName>
    <definedName name="_xlnm.Print_Titles" localSheetId="8">'95-0-C(44-45)'!$1:$4</definedName>
    <definedName name="_xlnm.Print_Titles" localSheetId="14">'95-0-R'!$1:$5</definedName>
    <definedName name="_xlnm.Print_Titles" localSheetId="9">'96-0-D(46-52)'!$1:$5</definedName>
    <definedName name="_xlnm.Print_Titles" localSheetId="15">'96-0-S'!$1:$5</definedName>
    <definedName name="_xlnm.Print_Titles" localSheetId="10">'97-0-E'!$2:$6</definedName>
    <definedName name="_xlnm.Print_Titles" localSheetId="16">'97-0-T'!$2:$6</definedName>
    <definedName name="_xlnm.Print_Titles" localSheetId="11">'98-0-F'!$1:$5</definedName>
    <definedName name="_xlnm.Print_Titles" localSheetId="17">'98-0-U'!$1:$4</definedName>
    <definedName name="_xlnm.Print_Titles" localSheetId="12">'99-0-G'!$4:$6</definedName>
    <definedName name="_xlnm.Print_Titles" localSheetId="18">'99-0-V'!$1:$5</definedName>
    <definedName name="_xlnm.Print_Titles" localSheetId="5">'E deptwise(28-30)'!$2:$6</definedName>
    <definedName name="_xlnm.Print_Titles" localSheetId="6">'IR breakup(31-32)'!$1:$5</definedName>
    <definedName name="_xlnm.Print_Titles" localSheetId="3">'IR vs E(16-18)'!$1:$5</definedName>
    <definedName name="_xlnm.Print_Titles" localSheetId="0">'Maj projects'!$1:$3</definedName>
    <definedName name="_xlnm.Print_Titles" localSheetId="25">'Pay scales'!$1:$3</definedName>
    <definedName name="_xlnm.Print_Titles" localSheetId="23">'Posts details'!$3:$4</definedName>
  </definedNames>
  <calcPr calcId="124519"/>
  <fileRecoveryPr autoRecover="0"/>
</workbook>
</file>

<file path=xl/calcChain.xml><?xml version="1.0" encoding="utf-8"?>
<calcChain xmlns="http://schemas.openxmlformats.org/spreadsheetml/2006/main">
  <c r="I9" i="48"/>
  <c r="C153"/>
  <c r="F78" i="60"/>
  <c r="E78"/>
  <c r="C78"/>
  <c r="B78"/>
  <c r="A78"/>
  <c r="D78"/>
  <c r="I4237" i="24"/>
  <c r="F2650"/>
  <c r="D2650"/>
  <c r="C2650"/>
  <c r="B2650"/>
  <c r="A2650"/>
  <c r="J1324"/>
  <c r="I1324"/>
  <c r="F1324"/>
  <c r="E1324"/>
  <c r="D1324"/>
  <c r="C1324"/>
  <c r="B1324"/>
  <c r="E986"/>
  <c r="D986"/>
  <c r="I408"/>
  <c r="E408"/>
  <c r="B408"/>
  <c r="A408"/>
  <c r="C408"/>
  <c r="F408"/>
  <c r="D408"/>
  <c r="E318"/>
  <c r="F133"/>
  <c r="E132"/>
  <c r="D132"/>
  <c r="J60" i="55"/>
  <c r="I60"/>
  <c r="F60"/>
  <c r="E60"/>
  <c r="C60"/>
  <c r="B60"/>
  <c r="A60"/>
  <c r="D60"/>
  <c r="D147" i="53"/>
  <c r="E147"/>
  <c r="F147"/>
  <c r="B147"/>
  <c r="C147"/>
  <c r="A147"/>
  <c r="J78" i="60"/>
  <c r="J1617" i="24" l="1"/>
  <c r="J1677"/>
  <c r="F284" i="49" l="1"/>
  <c r="E284"/>
  <c r="D284"/>
  <c r="C284"/>
  <c r="B284"/>
  <c r="A284"/>
  <c r="I284"/>
  <c r="F114" i="11" s="1"/>
  <c r="H54"/>
  <c r="E54"/>
  <c r="G41" i="10" l="1"/>
  <c r="G28" l="1"/>
  <c r="G27"/>
  <c r="G9"/>
  <c r="D33" i="7" l="1"/>
  <c r="K12" i="9" l="1"/>
  <c r="D180" i="48" l="1"/>
  <c r="E180"/>
  <c r="F180"/>
  <c r="J147" i="53" l="1"/>
  <c r="J11" s="1"/>
  <c r="D27" i="11" s="1"/>
  <c r="I147" i="53"/>
  <c r="F99"/>
  <c r="E99"/>
  <c r="D99"/>
  <c r="C99"/>
  <c r="A99"/>
  <c r="B99"/>
  <c r="A13" i="52" l="1"/>
  <c r="J831" i="24" l="1"/>
  <c r="I831"/>
  <c r="B831"/>
  <c r="C831"/>
  <c r="D831"/>
  <c r="E831"/>
  <c r="F831"/>
  <c r="A831"/>
  <c r="C349" i="60" l="1"/>
  <c r="D349"/>
  <c r="E349"/>
  <c r="F349"/>
  <c r="B349"/>
  <c r="J198" i="55"/>
  <c r="I198"/>
  <c r="A198"/>
  <c r="E198"/>
  <c r="F198"/>
  <c r="D198"/>
  <c r="C198"/>
  <c r="B198"/>
  <c r="B89" i="51" l="1"/>
  <c r="J89"/>
  <c r="I89"/>
  <c r="A89"/>
  <c r="C89"/>
  <c r="D89"/>
  <c r="E89"/>
  <c r="F89"/>
  <c r="J55"/>
  <c r="I55"/>
  <c r="A55"/>
  <c r="C55"/>
  <c r="D55"/>
  <c r="E55"/>
  <c r="F55"/>
  <c r="B55"/>
  <c r="J42"/>
  <c r="I42"/>
  <c r="A42"/>
  <c r="C42"/>
  <c r="D42"/>
  <c r="E42"/>
  <c r="F42"/>
  <c r="B42"/>
  <c r="J34"/>
  <c r="I34"/>
  <c r="A34"/>
  <c r="C34"/>
  <c r="D34"/>
  <c r="E34"/>
  <c r="F34"/>
  <c r="B34"/>
  <c r="B11" i="53"/>
  <c r="F46"/>
  <c r="F8" s="1"/>
  <c r="E46"/>
  <c r="E8" s="1"/>
  <c r="D46"/>
  <c r="C46"/>
  <c r="B46"/>
  <c r="B8" s="1"/>
  <c r="A46"/>
  <c r="A8" s="1"/>
  <c r="B10" i="56"/>
  <c r="J10"/>
  <c r="J9"/>
  <c r="J8"/>
  <c r="J40" i="55"/>
  <c r="I40"/>
  <c r="B40"/>
  <c r="A40"/>
  <c r="F40"/>
  <c r="E40"/>
  <c r="J34"/>
  <c r="I34"/>
  <c r="J33"/>
  <c r="I33"/>
  <c r="J32"/>
  <c r="I32"/>
  <c r="J31"/>
  <c r="I31"/>
  <c r="B34"/>
  <c r="A34"/>
  <c r="B33"/>
  <c r="A33"/>
  <c r="B32"/>
  <c r="A32"/>
  <c r="B31"/>
  <c r="A31"/>
  <c r="A22"/>
  <c r="F34"/>
  <c r="E34"/>
  <c r="F33"/>
  <c r="E33"/>
  <c r="F32"/>
  <c r="E32"/>
  <c r="F31"/>
  <c r="E31"/>
  <c r="J36" i="54"/>
  <c r="I36"/>
  <c r="I10" s="1"/>
  <c r="F36"/>
  <c r="E36"/>
  <c r="E10" s="1"/>
  <c r="D36"/>
  <c r="D10" s="1"/>
  <c r="C36"/>
  <c r="C10" s="1"/>
  <c r="B36"/>
  <c r="A36"/>
  <c r="J10"/>
  <c r="F10"/>
  <c r="F8"/>
  <c r="E8"/>
  <c r="D8"/>
  <c r="C8"/>
  <c r="B10" i="53"/>
  <c r="B39" i="52"/>
  <c r="B14" s="1"/>
  <c r="A39"/>
  <c r="A14" s="1"/>
  <c r="F39"/>
  <c r="E39"/>
  <c r="J26"/>
  <c r="I26"/>
  <c r="B26"/>
  <c r="B6" s="1"/>
  <c r="A26"/>
  <c r="A6" s="1"/>
  <c r="F26"/>
  <c r="F6" s="1"/>
  <c r="E26"/>
  <c r="B11"/>
  <c r="B9"/>
  <c r="B7"/>
  <c r="A7"/>
  <c r="F14"/>
  <c r="F11"/>
  <c r="F9"/>
  <c r="F7"/>
  <c r="E7"/>
  <c r="E6"/>
  <c r="B196" i="51"/>
  <c r="B12" s="1"/>
  <c r="A196"/>
  <c r="A12" s="1"/>
  <c r="F196"/>
  <c r="F12" s="1"/>
  <c r="E196"/>
  <c r="B26"/>
  <c r="B9" s="1"/>
  <c r="A26"/>
  <c r="A9" s="1"/>
  <c r="J26"/>
  <c r="J9" s="1"/>
  <c r="I26"/>
  <c r="I9" s="1"/>
  <c r="F26"/>
  <c r="E26"/>
  <c r="E9" s="1"/>
  <c r="E12"/>
  <c r="I1173" i="24"/>
  <c r="J1173"/>
  <c r="B90" i="51" l="1"/>
  <c r="B10" s="1"/>
  <c r="C90"/>
  <c r="C10" s="1"/>
  <c r="F90"/>
  <c r="F10" s="1"/>
  <c r="A90"/>
  <c r="A10" s="1"/>
  <c r="E90"/>
  <c r="E10" s="1"/>
  <c r="I90"/>
  <c r="I10" s="1"/>
  <c r="D90"/>
  <c r="D10" s="1"/>
  <c r="J90"/>
  <c r="J10" s="1"/>
  <c r="F10" i="53"/>
  <c r="A10"/>
  <c r="A11"/>
  <c r="E10"/>
  <c r="J11" i="56"/>
  <c r="F9" i="51"/>
  <c r="I1162" i="24"/>
  <c r="J1162"/>
  <c r="I212" i="60"/>
  <c r="F212"/>
  <c r="E212"/>
  <c r="D212"/>
  <c r="C212"/>
  <c r="B212"/>
  <c r="A212"/>
  <c r="J212"/>
  <c r="J349"/>
  <c r="B202" i="55"/>
  <c r="B11" s="1"/>
  <c r="A202"/>
  <c r="A11" s="1"/>
  <c r="E202"/>
  <c r="E11" s="1"/>
  <c r="F202"/>
  <c r="F11" s="1"/>
  <c r="B10"/>
  <c r="A10"/>
  <c r="E10"/>
  <c r="F10"/>
  <c r="B156"/>
  <c r="B8" s="1"/>
  <c r="A156"/>
  <c r="A8" s="1"/>
  <c r="E156"/>
  <c r="E8" s="1"/>
  <c r="F156"/>
  <c r="F8" s="1"/>
  <c r="B7"/>
  <c r="A7"/>
  <c r="E7"/>
  <c r="F7"/>
  <c r="J441"/>
  <c r="J23" s="1"/>
  <c r="I441"/>
  <c r="I23" s="1"/>
  <c r="C441"/>
  <c r="B441"/>
  <c r="B23" s="1"/>
  <c r="A441"/>
  <c r="A23" s="1"/>
  <c r="E441"/>
  <c r="E23" s="1"/>
  <c r="F441"/>
  <c r="F23" s="1"/>
  <c r="D441"/>
  <c r="B385"/>
  <c r="B19" s="1"/>
  <c r="A385"/>
  <c r="A19" s="1"/>
  <c r="I385"/>
  <c r="I19" s="1"/>
  <c r="J385"/>
  <c r="J19" s="1"/>
  <c r="D385"/>
  <c r="E385"/>
  <c r="E19" s="1"/>
  <c r="F385"/>
  <c r="F19" s="1"/>
  <c r="C385"/>
  <c r="D368"/>
  <c r="E11" i="53"/>
  <c r="F11"/>
  <c r="C88"/>
  <c r="B88"/>
  <c r="B9" s="1"/>
  <c r="A88"/>
  <c r="A9" s="1"/>
  <c r="F88"/>
  <c r="F9" s="1"/>
  <c r="E88"/>
  <c r="E9" s="1"/>
  <c r="A9" i="60" l="1"/>
  <c r="E9"/>
  <c r="B9"/>
  <c r="F9"/>
  <c r="C9"/>
  <c r="I9"/>
  <c r="J9"/>
  <c r="D9"/>
  <c r="E3664" i="24"/>
  <c r="D3664"/>
  <c r="C3664"/>
  <c r="B3664"/>
  <c r="A3664"/>
  <c r="E3534"/>
  <c r="A2429" l="1"/>
  <c r="B2408"/>
  <c r="A2408"/>
  <c r="C1227" l="1"/>
  <c r="D1227"/>
  <c r="E1227"/>
  <c r="F1227"/>
  <c r="B1227"/>
  <c r="A318" l="1"/>
  <c r="I31"/>
  <c r="B132"/>
  <c r="A132"/>
  <c r="A116"/>
  <c r="A31"/>
  <c r="A9" s="1"/>
  <c r="J2797" l="1"/>
  <c r="I2545"/>
  <c r="F2596"/>
  <c r="D2596"/>
  <c r="C2596"/>
  <c r="B2596"/>
  <c r="A2596"/>
  <c r="J2650"/>
  <c r="J2596" s="1"/>
  <c r="I2650"/>
  <c r="I2596" s="1"/>
  <c r="E2650"/>
  <c r="E2596" s="1"/>
  <c r="E2638"/>
  <c r="I132" i="49"/>
  <c r="E1383" i="24" l="1"/>
  <c r="C21" i="45" l="1"/>
  <c r="A11"/>
  <c r="A12" s="1"/>
  <c r="A13" s="1"/>
  <c r="A14" s="1"/>
  <c r="I279" i="50" l="1"/>
  <c r="H114" i="11" s="1"/>
  <c r="F279" i="50"/>
  <c r="E279"/>
  <c r="D279"/>
  <c r="C279"/>
  <c r="B279"/>
  <c r="A279"/>
  <c r="I275"/>
  <c r="H113" i="11" s="1"/>
  <c r="F275" i="50"/>
  <c r="E275"/>
  <c r="D275"/>
  <c r="C275"/>
  <c r="B275"/>
  <c r="A275"/>
  <c r="A280" s="1"/>
  <c r="J260"/>
  <c r="I260"/>
  <c r="F260"/>
  <c r="E260"/>
  <c r="D260"/>
  <c r="C260"/>
  <c r="B260"/>
  <c r="A260"/>
  <c r="J256"/>
  <c r="I256"/>
  <c r="F256"/>
  <c r="E256"/>
  <c r="D256"/>
  <c r="C256"/>
  <c r="B256"/>
  <c r="A256"/>
  <c r="J239"/>
  <c r="I239"/>
  <c r="F239"/>
  <c r="E239"/>
  <c r="D239"/>
  <c r="C239"/>
  <c r="B239"/>
  <c r="A239"/>
  <c r="J235"/>
  <c r="I235"/>
  <c r="F235"/>
  <c r="E235"/>
  <c r="D235"/>
  <c r="C235"/>
  <c r="B235"/>
  <c r="A235"/>
  <c r="J231"/>
  <c r="I231"/>
  <c r="F231"/>
  <c r="E231"/>
  <c r="D231"/>
  <c r="C231"/>
  <c r="B231"/>
  <c r="A231"/>
  <c r="H115" i="11" l="1"/>
  <c r="J257" i="50"/>
  <c r="I257" s="1"/>
  <c r="F257" s="1"/>
  <c r="E280"/>
  <c r="D280" s="1"/>
  <c r="C280" s="1"/>
  <c r="B280" s="1"/>
  <c r="I280"/>
  <c r="F280" s="1"/>
  <c r="E257"/>
  <c r="D257" s="1"/>
  <c r="C257" s="1"/>
  <c r="B257" s="1"/>
  <c r="A257" s="1"/>
  <c r="J218"/>
  <c r="I218"/>
  <c r="F218"/>
  <c r="E218"/>
  <c r="D218"/>
  <c r="C218"/>
  <c r="B218"/>
  <c r="A218"/>
  <c r="J196" a="1"/>
  <c r="I196"/>
  <c r="F196" a="1"/>
  <c r="E196" a="1"/>
  <c r="D196" a="1"/>
  <c r="C196" a="1"/>
  <c r="C196" s="1"/>
  <c r="B196" a="1"/>
  <c r="A196"/>
  <c r="N190"/>
  <c r="N189"/>
  <c r="N186"/>
  <c r="N182"/>
  <c r="J177"/>
  <c r="I177"/>
  <c r="F177"/>
  <c r="E177"/>
  <c r="D177"/>
  <c r="C177"/>
  <c r="B177"/>
  <c r="A177"/>
  <c r="J172"/>
  <c r="I172"/>
  <c r="F172"/>
  <c r="E172"/>
  <c r="D172"/>
  <c r="C172"/>
  <c r="B172"/>
  <c r="A172"/>
  <c r="J161"/>
  <c r="I161"/>
  <c r="F161"/>
  <c r="E161"/>
  <c r="D161"/>
  <c r="C161"/>
  <c r="B161"/>
  <c r="A161"/>
  <c r="J135"/>
  <c r="I135"/>
  <c r="F135"/>
  <c r="E135"/>
  <c r="C135"/>
  <c r="A135"/>
  <c r="J129"/>
  <c r="I129"/>
  <c r="I136" s="1"/>
  <c r="F129"/>
  <c r="E129"/>
  <c r="D129"/>
  <c r="D136" s="1"/>
  <c r="C129"/>
  <c r="B129"/>
  <c r="A129"/>
  <c r="J112"/>
  <c r="I112"/>
  <c r="H53" i="11" s="1"/>
  <c r="F112" i="50"/>
  <c r="F115" s="1"/>
  <c r="E112"/>
  <c r="D112"/>
  <c r="C112"/>
  <c r="B112"/>
  <c r="A112"/>
  <c r="J83"/>
  <c r="I83"/>
  <c r="F83"/>
  <c r="E83"/>
  <c r="D83"/>
  <c r="C83"/>
  <c r="B83"/>
  <c r="A83"/>
  <c r="J76"/>
  <c r="I76"/>
  <c r="F76"/>
  <c r="E76"/>
  <c r="D76"/>
  <c r="C76"/>
  <c r="B76"/>
  <c r="A76"/>
  <c r="J70"/>
  <c r="F70"/>
  <c r="D70"/>
  <c r="C70"/>
  <c r="B70"/>
  <c r="A70"/>
  <c r="I69"/>
  <c r="E69"/>
  <c r="E70" s="1"/>
  <c r="O51"/>
  <c r="E136" l="1"/>
  <c r="F136"/>
  <c r="D78"/>
  <c r="C78"/>
  <c r="A136"/>
  <c r="A78"/>
  <c r="B78"/>
  <c r="F78"/>
  <c r="J78"/>
  <c r="C136"/>
  <c r="B136" s="1"/>
  <c r="D196"/>
  <c r="E78"/>
  <c r="E115"/>
  <c r="J136"/>
  <c r="F196"/>
  <c r="F219" s="1"/>
  <c r="F281" s="1"/>
  <c r="I70"/>
  <c r="I78" s="1"/>
  <c r="J90"/>
  <c r="I90" s="1"/>
  <c r="F90" s="1"/>
  <c r="E90" s="1"/>
  <c r="D90" s="1"/>
  <c r="C90" s="1"/>
  <c r="B90" s="1"/>
  <c r="B196"/>
  <c r="B219" s="1"/>
  <c r="E196"/>
  <c r="E219" s="1"/>
  <c r="J196"/>
  <c r="J219" s="1"/>
  <c r="D219"/>
  <c r="D281" s="1"/>
  <c r="I219"/>
  <c r="I281" s="1"/>
  <c r="C219"/>
  <c r="C281" s="1"/>
  <c r="E281" l="1"/>
  <c r="F116"/>
  <c r="A219"/>
  <c r="A281" s="1"/>
  <c r="B281"/>
  <c r="A90"/>
  <c r="B116"/>
  <c r="D115"/>
  <c r="D17" s="1"/>
  <c r="E116"/>
  <c r="J26"/>
  <c r="I26"/>
  <c r="F26"/>
  <c r="E26"/>
  <c r="D26"/>
  <c r="C26"/>
  <c r="C105" i="9" s="1"/>
  <c r="B26" i="50"/>
  <c r="A26" s="1"/>
  <c r="J25"/>
  <c r="I25" s="1"/>
  <c r="F25"/>
  <c r="E25"/>
  <c r="D25"/>
  <c r="C25" s="1"/>
  <c r="B25"/>
  <c r="A25"/>
  <c r="J24" s="1"/>
  <c r="I24" s="1"/>
  <c r="F24" s="1"/>
  <c r="E24" s="1"/>
  <c r="D24" s="1"/>
  <c r="C24" s="1"/>
  <c r="B24" s="1"/>
  <c r="A24" s="1"/>
  <c r="J23"/>
  <c r="I23"/>
  <c r="F23"/>
  <c r="E23"/>
  <c r="D23"/>
  <c r="C23"/>
  <c r="B23"/>
  <c r="A23"/>
  <c r="J22"/>
  <c r="I22"/>
  <c r="F22"/>
  <c r="E22"/>
  <c r="D22"/>
  <c r="C22"/>
  <c r="B22"/>
  <c r="A22"/>
  <c r="D20"/>
  <c r="C20" s="1"/>
  <c r="B20" s="1"/>
  <c r="A20" s="1"/>
  <c r="J17"/>
  <c r="F17"/>
  <c r="E17"/>
  <c r="B17"/>
  <c r="J280" i="49"/>
  <c r="I280"/>
  <c r="F280"/>
  <c r="E280"/>
  <c r="E285" s="1"/>
  <c r="D280"/>
  <c r="C280"/>
  <c r="C285" s="1"/>
  <c r="B280"/>
  <c r="A280"/>
  <c r="J259"/>
  <c r="I259"/>
  <c r="F259"/>
  <c r="E259"/>
  <c r="E24" s="1"/>
  <c r="D259"/>
  <c r="C259"/>
  <c r="B259"/>
  <c r="A259"/>
  <c r="A24" s="1"/>
  <c r="J254"/>
  <c r="I254"/>
  <c r="F103" i="11" s="1"/>
  <c r="F254" i="49"/>
  <c r="E254"/>
  <c r="D254"/>
  <c r="C254"/>
  <c r="B254"/>
  <c r="A254"/>
  <c r="I238"/>
  <c r="E238"/>
  <c r="C238"/>
  <c r="B238"/>
  <c r="A238"/>
  <c r="J235"/>
  <c r="I235"/>
  <c r="F235"/>
  <c r="E235"/>
  <c r="D235"/>
  <c r="C235"/>
  <c r="B235"/>
  <c r="A235"/>
  <c r="J225"/>
  <c r="I225"/>
  <c r="F225"/>
  <c r="E225"/>
  <c r="D225"/>
  <c r="C225"/>
  <c r="B225"/>
  <c r="A225"/>
  <c r="J205" a="1"/>
  <c r="I205"/>
  <c r="F205" a="1"/>
  <c r="E205" a="1"/>
  <c r="E205" s="1"/>
  <c r="D205" a="1"/>
  <c r="C205" a="1"/>
  <c r="B205" a="1"/>
  <c r="A205"/>
  <c r="J196"/>
  <c r="I196"/>
  <c r="F196"/>
  <c r="E196"/>
  <c r="D196"/>
  <c r="C196"/>
  <c r="B196"/>
  <c r="A196"/>
  <c r="J188"/>
  <c r="I188"/>
  <c r="F188"/>
  <c r="E188"/>
  <c r="D188"/>
  <c r="C188"/>
  <c r="B188"/>
  <c r="A188"/>
  <c r="J167"/>
  <c r="I167"/>
  <c r="F167"/>
  <c r="E167"/>
  <c r="D167"/>
  <c r="C167"/>
  <c r="B167"/>
  <c r="A167"/>
  <c r="J138"/>
  <c r="I138"/>
  <c r="F138"/>
  <c r="E138"/>
  <c r="D138"/>
  <c r="C138"/>
  <c r="B138"/>
  <c r="A138"/>
  <c r="J132"/>
  <c r="F132"/>
  <c r="E132"/>
  <c r="D132"/>
  <c r="C132"/>
  <c r="B132"/>
  <c r="A132"/>
  <c r="J115"/>
  <c r="I115"/>
  <c r="F115"/>
  <c r="E115"/>
  <c r="D115"/>
  <c r="C115"/>
  <c r="C118" s="1"/>
  <c r="B115"/>
  <c r="A115"/>
  <c r="J81"/>
  <c r="I81"/>
  <c r="F81"/>
  <c r="E81"/>
  <c r="D81"/>
  <c r="C81"/>
  <c r="B81"/>
  <c r="A81"/>
  <c r="J74"/>
  <c r="I74"/>
  <c r="F74"/>
  <c r="E74"/>
  <c r="D74"/>
  <c r="C74"/>
  <c r="B74"/>
  <c r="A74"/>
  <c r="J24"/>
  <c r="I24"/>
  <c r="F24" s="1"/>
  <c r="D24"/>
  <c r="C24"/>
  <c r="B24" s="1"/>
  <c r="D67" i="47"/>
  <c r="D68" s="1"/>
  <c r="C67"/>
  <c r="D40"/>
  <c r="C40"/>
  <c r="D33"/>
  <c r="C33"/>
  <c r="I26"/>
  <c r="I25"/>
  <c r="D21"/>
  <c r="C21"/>
  <c r="O8"/>
  <c r="O9" s="1"/>
  <c r="H6"/>
  <c r="I302" i="48"/>
  <c r="F302"/>
  <c r="E302"/>
  <c r="D302"/>
  <c r="C302"/>
  <c r="B302"/>
  <c r="A302"/>
  <c r="J299"/>
  <c r="I299"/>
  <c r="I303" s="1"/>
  <c r="F299"/>
  <c r="E299"/>
  <c r="D299"/>
  <c r="C299"/>
  <c r="C303" s="1"/>
  <c r="B299"/>
  <c r="A299"/>
  <c r="J283"/>
  <c r="I283"/>
  <c r="I24" s="1"/>
  <c r="F283"/>
  <c r="E283"/>
  <c r="D283"/>
  <c r="D24" s="1"/>
  <c r="C283"/>
  <c r="B283"/>
  <c r="A283"/>
  <c r="J267"/>
  <c r="I267"/>
  <c r="E103" i="11" s="1"/>
  <c r="F267" i="48"/>
  <c r="E267"/>
  <c r="D267"/>
  <c r="C267"/>
  <c r="B267"/>
  <c r="A267"/>
  <c r="J250"/>
  <c r="I250"/>
  <c r="E102" i="11" s="1"/>
  <c r="F250" i="48"/>
  <c r="E250"/>
  <c r="D250"/>
  <c r="C250"/>
  <c r="B250"/>
  <c r="A250"/>
  <c r="J246"/>
  <c r="I246"/>
  <c r="E101" i="11" s="1"/>
  <c r="F246" i="48"/>
  <c r="E246"/>
  <c r="D246"/>
  <c r="C246"/>
  <c r="B246"/>
  <c r="A246"/>
  <c r="J240"/>
  <c r="I240"/>
  <c r="E100" i="11" s="1"/>
  <c r="F240" i="48"/>
  <c r="E240"/>
  <c r="D240"/>
  <c r="C240"/>
  <c r="B240"/>
  <c r="A240"/>
  <c r="J221"/>
  <c r="I221"/>
  <c r="I22" s="1"/>
  <c r="F221"/>
  <c r="E221"/>
  <c r="D221"/>
  <c r="C221"/>
  <c r="C22" s="1"/>
  <c r="B221"/>
  <c r="A221"/>
  <c r="J212"/>
  <c r="I212"/>
  <c r="F212"/>
  <c r="E212"/>
  <c r="C212"/>
  <c r="B212"/>
  <c r="A212"/>
  <c r="J193" a="1"/>
  <c r="J193" s="1"/>
  <c r="I193"/>
  <c r="F193" a="1"/>
  <c r="F193" s="1"/>
  <c r="E193"/>
  <c r="D193" a="1"/>
  <c r="C193" a="1"/>
  <c r="B193" a="1"/>
  <c r="A193"/>
  <c r="J180"/>
  <c r="I180"/>
  <c r="C180"/>
  <c r="B180"/>
  <c r="A180"/>
  <c r="J166"/>
  <c r="I166"/>
  <c r="F166"/>
  <c r="E166"/>
  <c r="D166"/>
  <c r="C166"/>
  <c r="B166"/>
  <c r="A166"/>
  <c r="J153"/>
  <c r="I153"/>
  <c r="F153"/>
  <c r="E153"/>
  <c r="B153"/>
  <c r="A153"/>
  <c r="J127"/>
  <c r="I127"/>
  <c r="F127"/>
  <c r="E127"/>
  <c r="D127"/>
  <c r="C127"/>
  <c r="B127"/>
  <c r="A127"/>
  <c r="J120"/>
  <c r="I120"/>
  <c r="F120"/>
  <c r="E120"/>
  <c r="D120"/>
  <c r="C120"/>
  <c r="B120"/>
  <c r="A120"/>
  <c r="D94"/>
  <c r="D16" s="1"/>
  <c r="B94"/>
  <c r="I92"/>
  <c r="E92"/>
  <c r="J90"/>
  <c r="J94" s="1"/>
  <c r="J16" s="1"/>
  <c r="F90"/>
  <c r="E90"/>
  <c r="E94" s="1"/>
  <c r="E16" s="1"/>
  <c r="E44" i="9" s="1"/>
  <c r="C90" i="48"/>
  <c r="C94" s="1"/>
  <c r="C16" s="1"/>
  <c r="C44" i="9" s="1"/>
  <c r="A90" i="48"/>
  <c r="J80"/>
  <c r="I80"/>
  <c r="F80"/>
  <c r="E80"/>
  <c r="D80"/>
  <c r="C80"/>
  <c r="A80"/>
  <c r="J71"/>
  <c r="I71"/>
  <c r="F71"/>
  <c r="E71"/>
  <c r="D71"/>
  <c r="C71"/>
  <c r="B71"/>
  <c r="A71"/>
  <c r="J24"/>
  <c r="C24"/>
  <c r="B24" s="1"/>
  <c r="A24" s="1"/>
  <c r="J22"/>
  <c r="A16"/>
  <c r="A13"/>
  <c r="J82" i="61"/>
  <c r="I82"/>
  <c r="F82"/>
  <c r="E82"/>
  <c r="D82"/>
  <c r="C82"/>
  <c r="B82"/>
  <c r="A82"/>
  <c r="J79"/>
  <c r="I79"/>
  <c r="F79"/>
  <c r="F9" s="1"/>
  <c r="E79"/>
  <c r="E9" s="1"/>
  <c r="D79"/>
  <c r="D9" s="1"/>
  <c r="C79"/>
  <c r="B79"/>
  <c r="B9" s="1"/>
  <c r="A79"/>
  <c r="A9" s="1"/>
  <c r="J48"/>
  <c r="I48"/>
  <c r="F48"/>
  <c r="F8" s="1"/>
  <c r="E48"/>
  <c r="E8" s="1"/>
  <c r="D48"/>
  <c r="C48"/>
  <c r="B48"/>
  <c r="B8" s="1"/>
  <c r="A48"/>
  <c r="L31"/>
  <c r="L33" s="1"/>
  <c r="J25"/>
  <c r="J7" s="1"/>
  <c r="I25"/>
  <c r="F25"/>
  <c r="F7" s="1"/>
  <c r="E25"/>
  <c r="E7" s="1"/>
  <c r="D25"/>
  <c r="C25"/>
  <c r="C7" s="1"/>
  <c r="B25"/>
  <c r="B7" s="1"/>
  <c r="A25"/>
  <c r="A7" s="1"/>
  <c r="A8"/>
  <c r="D7"/>
  <c r="J655" i="60"/>
  <c r="J36" s="1"/>
  <c r="I655"/>
  <c r="I709" s="1"/>
  <c r="F655"/>
  <c r="F709" s="1"/>
  <c r="E655"/>
  <c r="D655"/>
  <c r="D36" s="1"/>
  <c r="C655"/>
  <c r="C709" s="1"/>
  <c r="B655"/>
  <c r="B709" s="1"/>
  <c r="A655"/>
  <c r="A36" s="1"/>
  <c r="J528"/>
  <c r="J32" s="1"/>
  <c r="I528"/>
  <c r="F528"/>
  <c r="E528"/>
  <c r="D528"/>
  <c r="D32" s="1"/>
  <c r="C528"/>
  <c r="B528"/>
  <c r="A528"/>
  <c r="J526"/>
  <c r="J31" s="1"/>
  <c r="I526"/>
  <c r="F526"/>
  <c r="E526"/>
  <c r="E31" s="1"/>
  <c r="D526"/>
  <c r="D31" s="1"/>
  <c r="C526"/>
  <c r="B526"/>
  <c r="B31" s="1"/>
  <c r="A526"/>
  <c r="J501"/>
  <c r="I501"/>
  <c r="F501"/>
  <c r="E501"/>
  <c r="D501"/>
  <c r="C501"/>
  <c r="B501"/>
  <c r="A501"/>
  <c r="J496"/>
  <c r="I496"/>
  <c r="F496"/>
  <c r="E496"/>
  <c r="D496"/>
  <c r="C496"/>
  <c r="B496"/>
  <c r="A496"/>
  <c r="J494"/>
  <c r="I494"/>
  <c r="F494"/>
  <c r="E494"/>
  <c r="D494"/>
  <c r="C494"/>
  <c r="B494"/>
  <c r="A494"/>
  <c r="J492"/>
  <c r="I492"/>
  <c r="F492"/>
  <c r="E492"/>
  <c r="D492"/>
  <c r="C492"/>
  <c r="B492"/>
  <c r="A492"/>
  <c r="J474"/>
  <c r="I474"/>
  <c r="F474"/>
  <c r="E474"/>
  <c r="E26" s="1"/>
  <c r="D474"/>
  <c r="C474"/>
  <c r="B474"/>
  <c r="A474"/>
  <c r="J468"/>
  <c r="I468"/>
  <c r="F468"/>
  <c r="E468"/>
  <c r="D468"/>
  <c r="D25" s="1"/>
  <c r="C468"/>
  <c r="B468"/>
  <c r="A468"/>
  <c r="L446"/>
  <c r="J439"/>
  <c r="J24" s="1"/>
  <c r="I439"/>
  <c r="F439"/>
  <c r="F24" s="1"/>
  <c r="E439"/>
  <c r="D439"/>
  <c r="D24" s="1"/>
  <c r="C439"/>
  <c r="C24" s="1"/>
  <c r="B439"/>
  <c r="B24" s="1"/>
  <c r="A439"/>
  <c r="J420"/>
  <c r="J23" s="1"/>
  <c r="I420"/>
  <c r="I23" s="1"/>
  <c r="F420"/>
  <c r="E420"/>
  <c r="D420"/>
  <c r="C420"/>
  <c r="B420"/>
  <c r="A420"/>
  <c r="J415"/>
  <c r="J22" s="1"/>
  <c r="I415"/>
  <c r="F415"/>
  <c r="E415"/>
  <c r="D415"/>
  <c r="D22" s="1"/>
  <c r="C415"/>
  <c r="C22" s="1"/>
  <c r="B415"/>
  <c r="A415"/>
  <c r="J413"/>
  <c r="J21" s="1"/>
  <c r="I413"/>
  <c r="I21" s="1"/>
  <c r="F413"/>
  <c r="E413"/>
  <c r="D413"/>
  <c r="C413"/>
  <c r="B413"/>
  <c r="A413"/>
  <c r="J411"/>
  <c r="J20" s="1"/>
  <c r="I411"/>
  <c r="F411"/>
  <c r="F20" s="1"/>
  <c r="E411"/>
  <c r="D411"/>
  <c r="D20" s="1"/>
  <c r="C411"/>
  <c r="C20" s="1"/>
  <c r="B411"/>
  <c r="B20" s="1"/>
  <c r="A411"/>
  <c r="J393"/>
  <c r="J19" s="1"/>
  <c r="I393"/>
  <c r="I19" s="1"/>
  <c r="F393"/>
  <c r="E393"/>
  <c r="D393"/>
  <c r="C393"/>
  <c r="B393"/>
  <c r="A393"/>
  <c r="J388"/>
  <c r="J18" s="1"/>
  <c r="I388"/>
  <c r="F388"/>
  <c r="F18" s="1"/>
  <c r="E388"/>
  <c r="D388"/>
  <c r="D18" s="1"/>
  <c r="C388"/>
  <c r="C18" s="1"/>
  <c r="B388"/>
  <c r="A388"/>
  <c r="J375"/>
  <c r="J17" s="1"/>
  <c r="I375"/>
  <c r="I17" s="1"/>
  <c r="F375"/>
  <c r="F17" s="1"/>
  <c r="E375"/>
  <c r="D375"/>
  <c r="C375"/>
  <c r="B375"/>
  <c r="A375"/>
  <c r="J364"/>
  <c r="J16" s="1"/>
  <c r="I364"/>
  <c r="F364"/>
  <c r="E364"/>
  <c r="D364"/>
  <c r="D16" s="1"/>
  <c r="C364"/>
  <c r="C16" s="1"/>
  <c r="B364"/>
  <c r="A364"/>
  <c r="J362"/>
  <c r="J15" s="1"/>
  <c r="I362"/>
  <c r="I15" s="1"/>
  <c r="F362"/>
  <c r="E362"/>
  <c r="D362"/>
  <c r="C362"/>
  <c r="B362"/>
  <c r="B15" s="1"/>
  <c r="A362"/>
  <c r="J353"/>
  <c r="J14" s="1"/>
  <c r="I353"/>
  <c r="F353"/>
  <c r="E353"/>
  <c r="D353"/>
  <c r="D14" s="1"/>
  <c r="C353"/>
  <c r="C14" s="1"/>
  <c r="B353"/>
  <c r="A353"/>
  <c r="J13"/>
  <c r="I349"/>
  <c r="F13"/>
  <c r="E13" s="1"/>
  <c r="D13"/>
  <c r="B13"/>
  <c r="A349"/>
  <c r="J220"/>
  <c r="J12" s="1"/>
  <c r="I220"/>
  <c r="I12" s="1"/>
  <c r="F220"/>
  <c r="E220"/>
  <c r="D220"/>
  <c r="D12" s="1"/>
  <c r="C220"/>
  <c r="C12" s="1"/>
  <c r="B220"/>
  <c r="A220"/>
  <c r="J218"/>
  <c r="I218"/>
  <c r="I11" s="1"/>
  <c r="F218"/>
  <c r="E218"/>
  <c r="D218"/>
  <c r="D11" s="1"/>
  <c r="C218"/>
  <c r="C11" s="1"/>
  <c r="B218"/>
  <c r="A218"/>
  <c r="J216"/>
  <c r="I216"/>
  <c r="F216"/>
  <c r="E216"/>
  <c r="D216"/>
  <c r="C216"/>
  <c r="B216"/>
  <c r="A216"/>
  <c r="K183"/>
  <c r="J177"/>
  <c r="J7" s="1"/>
  <c r="I177"/>
  <c r="F177"/>
  <c r="E177"/>
  <c r="D177"/>
  <c r="D7" s="1"/>
  <c r="C177"/>
  <c r="C7" s="1"/>
  <c r="B177"/>
  <c r="A177"/>
  <c r="J6"/>
  <c r="I78"/>
  <c r="I6" s="1"/>
  <c r="D6"/>
  <c r="L56"/>
  <c r="J54"/>
  <c r="I54"/>
  <c r="F54"/>
  <c r="E54"/>
  <c r="D54"/>
  <c r="C54"/>
  <c r="B54"/>
  <c r="A54"/>
  <c r="J53"/>
  <c r="I53"/>
  <c r="F53"/>
  <c r="E53"/>
  <c r="D53"/>
  <c r="C53"/>
  <c r="B53"/>
  <c r="A53"/>
  <c r="J52"/>
  <c r="I52"/>
  <c r="F52"/>
  <c r="E52"/>
  <c r="D52"/>
  <c r="C52"/>
  <c r="B52"/>
  <c r="A52"/>
  <c r="J51"/>
  <c r="I51"/>
  <c r="F51"/>
  <c r="E51"/>
  <c r="D51"/>
  <c r="C51"/>
  <c r="B51"/>
  <c r="A51"/>
  <c r="J50"/>
  <c r="I50"/>
  <c r="F50"/>
  <c r="E50"/>
  <c r="D50"/>
  <c r="C50"/>
  <c r="B50"/>
  <c r="A50"/>
  <c r="J49"/>
  <c r="I49"/>
  <c r="F49"/>
  <c r="E49"/>
  <c r="D49"/>
  <c r="C49"/>
  <c r="B49"/>
  <c r="A49"/>
  <c r="J48"/>
  <c r="I48"/>
  <c r="F48"/>
  <c r="E48"/>
  <c r="D48"/>
  <c r="C48"/>
  <c r="B48"/>
  <c r="A48"/>
  <c r="J47"/>
  <c r="I47"/>
  <c r="F47"/>
  <c r="E47"/>
  <c r="D47"/>
  <c r="C47"/>
  <c r="B47"/>
  <c r="A47"/>
  <c r="J46"/>
  <c r="I46"/>
  <c r="F46"/>
  <c r="E46"/>
  <c r="D46"/>
  <c r="C46"/>
  <c r="B46"/>
  <c r="A46"/>
  <c r="J45"/>
  <c r="I45"/>
  <c r="F45"/>
  <c r="E45"/>
  <c r="D45"/>
  <c r="C45"/>
  <c r="B45"/>
  <c r="A45"/>
  <c r="J44"/>
  <c r="I44"/>
  <c r="F44"/>
  <c r="E44"/>
  <c r="D44"/>
  <c r="C44"/>
  <c r="B44"/>
  <c r="A44"/>
  <c r="K43"/>
  <c r="J43"/>
  <c r="I43"/>
  <c r="F43"/>
  <c r="E43"/>
  <c r="D43"/>
  <c r="C43"/>
  <c r="B43"/>
  <c r="A43"/>
  <c r="J42"/>
  <c r="I42"/>
  <c r="F42"/>
  <c r="E42"/>
  <c r="D42"/>
  <c r="C42"/>
  <c r="B42"/>
  <c r="A42"/>
  <c r="J41"/>
  <c r="I41"/>
  <c r="F41"/>
  <c r="E41"/>
  <c r="D41"/>
  <c r="C41"/>
  <c r="B41"/>
  <c r="A41"/>
  <c r="L40"/>
  <c r="K40"/>
  <c r="J40"/>
  <c r="I40"/>
  <c r="F40"/>
  <c r="E40"/>
  <c r="D40"/>
  <c r="C40"/>
  <c r="B40"/>
  <c r="A40"/>
  <c r="J39"/>
  <c r="I39"/>
  <c r="F39"/>
  <c r="E39"/>
  <c r="D39"/>
  <c r="C39"/>
  <c r="B39"/>
  <c r="A39"/>
  <c r="J38"/>
  <c r="I38"/>
  <c r="F38"/>
  <c r="E38"/>
  <c r="D38"/>
  <c r="C38"/>
  <c r="B38"/>
  <c r="A38"/>
  <c r="J37"/>
  <c r="I37"/>
  <c r="F37"/>
  <c r="E37"/>
  <c r="D37"/>
  <c r="C37"/>
  <c r="B37"/>
  <c r="A37"/>
  <c r="E36"/>
  <c r="J33"/>
  <c r="I33"/>
  <c r="F33"/>
  <c r="E33"/>
  <c r="D33"/>
  <c r="C33"/>
  <c r="B33"/>
  <c r="A33"/>
  <c r="I32"/>
  <c r="F32"/>
  <c r="E32"/>
  <c r="C32"/>
  <c r="B32"/>
  <c r="A32"/>
  <c r="I31"/>
  <c r="F31"/>
  <c r="C31"/>
  <c r="A31"/>
  <c r="J30"/>
  <c r="I30"/>
  <c r="F30"/>
  <c r="E30"/>
  <c r="D30"/>
  <c r="C30"/>
  <c r="B30"/>
  <c r="A30"/>
  <c r="J29"/>
  <c r="I29"/>
  <c r="F29"/>
  <c r="E29"/>
  <c r="D29"/>
  <c r="C29"/>
  <c r="B29"/>
  <c r="A29"/>
  <c r="J28"/>
  <c r="I28"/>
  <c r="F28"/>
  <c r="E28"/>
  <c r="D28"/>
  <c r="C28"/>
  <c r="B28"/>
  <c r="A28"/>
  <c r="J27"/>
  <c r="I27"/>
  <c r="F27"/>
  <c r="E27"/>
  <c r="D27"/>
  <c r="C27"/>
  <c r="B27"/>
  <c r="A27"/>
  <c r="J26"/>
  <c r="I26"/>
  <c r="F26"/>
  <c r="D26"/>
  <c r="C26"/>
  <c r="B26"/>
  <c r="A26"/>
  <c r="J25"/>
  <c r="I25"/>
  <c r="F25"/>
  <c r="E25"/>
  <c r="C25"/>
  <c r="B25"/>
  <c r="A25"/>
  <c r="I24"/>
  <c r="F23"/>
  <c r="D23"/>
  <c r="C23"/>
  <c r="B23"/>
  <c r="A23" s="1"/>
  <c r="I22"/>
  <c r="F22"/>
  <c r="B22"/>
  <c r="F21"/>
  <c r="E21" s="1"/>
  <c r="D21"/>
  <c r="C21"/>
  <c r="B21"/>
  <c r="I20"/>
  <c r="F19"/>
  <c r="D19"/>
  <c r="C19"/>
  <c r="B19"/>
  <c r="I18"/>
  <c r="B18"/>
  <c r="D17"/>
  <c r="C17"/>
  <c r="B17"/>
  <c r="I16"/>
  <c r="F16"/>
  <c r="E16" s="1"/>
  <c r="B16"/>
  <c r="F15"/>
  <c r="D15"/>
  <c r="C15"/>
  <c r="I14"/>
  <c r="F14"/>
  <c r="B14"/>
  <c r="I13"/>
  <c r="C13"/>
  <c r="F12"/>
  <c r="E12" s="1"/>
  <c r="B12"/>
  <c r="A12" s="1"/>
  <c r="J11"/>
  <c r="F11"/>
  <c r="E11" s="1"/>
  <c r="B11"/>
  <c r="A11" s="1"/>
  <c r="I7"/>
  <c r="C6"/>
  <c r="B6" s="1"/>
  <c r="A6" s="1"/>
  <c r="D139" i="59"/>
  <c r="D143" s="1"/>
  <c r="D145" s="1"/>
  <c r="L118"/>
  <c r="C9" i="61" l="1"/>
  <c r="J8"/>
  <c r="I29" i="47"/>
  <c r="I285" i="49"/>
  <c r="F113" i="11"/>
  <c r="C36" i="60"/>
  <c r="A14"/>
  <c r="A18"/>
  <c r="A21"/>
  <c r="A22"/>
  <c r="A15"/>
  <c r="E17"/>
  <c r="E18"/>
  <c r="A20"/>
  <c r="A24"/>
  <c r="E24"/>
  <c r="A22" i="48"/>
  <c r="F24"/>
  <c r="B205" i="49"/>
  <c r="E14" i="60"/>
  <c r="E15"/>
  <c r="A17"/>
  <c r="E19"/>
  <c r="E22"/>
  <c r="A531"/>
  <c r="E531"/>
  <c r="A16"/>
  <c r="A19"/>
  <c r="E20"/>
  <c r="E23"/>
  <c r="C10"/>
  <c r="C531"/>
  <c r="I10"/>
  <c r="I531"/>
  <c r="D10"/>
  <c r="D531"/>
  <c r="J10"/>
  <c r="J531"/>
  <c r="B7"/>
  <c r="A7" s="1"/>
  <c r="B10"/>
  <c r="A10" s="1"/>
  <c r="B531"/>
  <c r="F10"/>
  <c r="E10" s="1"/>
  <c r="F531"/>
  <c r="A13"/>
  <c r="D8" i="61"/>
  <c r="C8" s="1"/>
  <c r="C10" s="1"/>
  <c r="E24" i="48"/>
  <c r="I8" i="61"/>
  <c r="B193" i="48"/>
  <c r="B226" i="49"/>
  <c r="A226" s="1"/>
  <c r="F205"/>
  <c r="F226" s="1"/>
  <c r="C80" i="61"/>
  <c r="B80" s="1"/>
  <c r="A80" s="1"/>
  <c r="I80"/>
  <c r="J268" i="48"/>
  <c r="J23" s="1"/>
  <c r="J139" i="49"/>
  <c r="J80" i="61"/>
  <c r="C68" i="47"/>
  <c r="J205" i="49"/>
  <c r="J226" s="1"/>
  <c r="B10" i="61"/>
  <c r="A10" s="1"/>
  <c r="J9" s="1"/>
  <c r="I9" s="1"/>
  <c r="I7"/>
  <c r="B303" i="48"/>
  <c r="C25"/>
  <c r="C53" i="9" s="1"/>
  <c r="I36" i="60"/>
  <c r="B16" i="48"/>
  <c r="J128"/>
  <c r="D193"/>
  <c r="O11" i="47"/>
  <c r="D205" i="49"/>
  <c r="F80" i="61"/>
  <c r="E80" s="1"/>
  <c r="D80" s="1"/>
  <c r="J82" i="48"/>
  <c r="J95" s="1"/>
  <c r="J213"/>
  <c r="J255" i="49"/>
  <c r="J23" s="1"/>
  <c r="A709" i="60"/>
  <c r="E709"/>
  <c r="D709" s="1"/>
  <c r="C193" i="48"/>
  <c r="J83" i="49"/>
  <c r="C205"/>
  <c r="P26" i="50"/>
  <c r="I90" i="48"/>
  <c r="A94"/>
  <c r="C115" i="50"/>
  <c r="D116"/>
  <c r="F7" i="60"/>
  <c r="E7" s="1"/>
  <c r="F6"/>
  <c r="E6" s="1"/>
  <c r="L630"/>
  <c r="B36"/>
  <c r="F36"/>
  <c r="I255" i="49"/>
  <c r="F255" s="1"/>
  <c r="E255"/>
  <c r="D255" s="1"/>
  <c r="C255" s="1"/>
  <c r="B255" s="1"/>
  <c r="A255" s="1"/>
  <c r="I226"/>
  <c r="I20" s="1"/>
  <c r="E226"/>
  <c r="D226" s="1"/>
  <c r="I139"/>
  <c r="F139" s="1"/>
  <c r="E139"/>
  <c r="D139" s="1"/>
  <c r="C139" s="1"/>
  <c r="B139" s="1"/>
  <c r="A139" s="1"/>
  <c r="I118"/>
  <c r="E118"/>
  <c r="I83"/>
  <c r="I10" s="1"/>
  <c r="E83"/>
  <c r="F303" i="48"/>
  <c r="I25"/>
  <c r="I268"/>
  <c r="F268" s="1"/>
  <c r="E268" s="1"/>
  <c r="D268" s="1"/>
  <c r="C268" s="1"/>
  <c r="I213"/>
  <c r="F213" s="1"/>
  <c r="E213" s="1"/>
  <c r="I128"/>
  <c r="I19" s="1"/>
  <c r="I82"/>
  <c r="J34" i="60"/>
  <c r="I34" s="1"/>
  <c r="L21" i="50"/>
  <c r="J21" s="1"/>
  <c r="I21" s="1"/>
  <c r="F21"/>
  <c r="E21" s="1"/>
  <c r="J118" i="59"/>
  <c r="I118"/>
  <c r="I11" s="1"/>
  <c r="F118"/>
  <c r="F11" s="1"/>
  <c r="E118"/>
  <c r="E11" s="1"/>
  <c r="D118"/>
  <c r="D11" s="1"/>
  <c r="C118"/>
  <c r="C11" s="1"/>
  <c r="B118"/>
  <c r="B11" s="1"/>
  <c r="A118"/>
  <c r="A11" s="1"/>
  <c r="J63"/>
  <c r="J10" s="1"/>
  <c r="I63"/>
  <c r="I10" s="1"/>
  <c r="F63"/>
  <c r="F10" s="1"/>
  <c r="E63"/>
  <c r="D63"/>
  <c r="D10" s="1"/>
  <c r="C63"/>
  <c r="C10" s="1"/>
  <c r="B63"/>
  <c r="B10" s="1"/>
  <c r="A63"/>
  <c r="J55"/>
  <c r="J9" s="1"/>
  <c r="I55"/>
  <c r="I9" s="1"/>
  <c r="F55"/>
  <c r="F9" s="1"/>
  <c r="E55"/>
  <c r="E9" s="1"/>
  <c r="D55"/>
  <c r="D9" s="1"/>
  <c r="C55"/>
  <c r="C9" s="1"/>
  <c r="B55"/>
  <c r="B9" s="1"/>
  <c r="A55"/>
  <c r="A9" s="1"/>
  <c r="J39"/>
  <c r="J8" s="1"/>
  <c r="I39"/>
  <c r="I8" s="1"/>
  <c r="F39"/>
  <c r="E39"/>
  <c r="E8" s="1"/>
  <c r="D39"/>
  <c r="D8" s="1"/>
  <c r="C39"/>
  <c r="C8" s="1"/>
  <c r="B39"/>
  <c r="B8" s="1"/>
  <c r="A39"/>
  <c r="E10"/>
  <c r="A10"/>
  <c r="A8"/>
  <c r="J159" i="58"/>
  <c r="I159"/>
  <c r="F159"/>
  <c r="E159"/>
  <c r="E11" s="1"/>
  <c r="D159"/>
  <c r="D11" s="1"/>
  <c r="C159"/>
  <c r="C11" s="1"/>
  <c r="B159"/>
  <c r="A159"/>
  <c r="J108"/>
  <c r="I108"/>
  <c r="F108"/>
  <c r="F10" s="1"/>
  <c r="E108"/>
  <c r="D108"/>
  <c r="C108"/>
  <c r="B108"/>
  <c r="B10" s="1"/>
  <c r="A108"/>
  <c r="A10" s="1"/>
  <c r="J97"/>
  <c r="I97"/>
  <c r="F97"/>
  <c r="F9" s="1"/>
  <c r="E97"/>
  <c r="E9" s="1"/>
  <c r="D97"/>
  <c r="C97"/>
  <c r="B97"/>
  <c r="B9" s="1"/>
  <c r="A97"/>
  <c r="M95"/>
  <c r="J55"/>
  <c r="J8" s="1"/>
  <c r="I55"/>
  <c r="I8" s="1"/>
  <c r="F55"/>
  <c r="E55"/>
  <c r="D55"/>
  <c r="D8" s="1"/>
  <c r="C55"/>
  <c r="C8" s="1"/>
  <c r="B55"/>
  <c r="B8" s="1"/>
  <c r="A55"/>
  <c r="A8" s="1"/>
  <c r="J31"/>
  <c r="J7" s="1"/>
  <c r="I31"/>
  <c r="I7" s="1"/>
  <c r="F31"/>
  <c r="F7" s="1"/>
  <c r="E31"/>
  <c r="E7" s="1"/>
  <c r="D31"/>
  <c r="D7" s="1"/>
  <c r="C31"/>
  <c r="C7" s="1"/>
  <c r="B31"/>
  <c r="B7" s="1"/>
  <c r="A31"/>
  <c r="A7" s="1"/>
  <c r="F11"/>
  <c r="B11"/>
  <c r="A11"/>
  <c r="E10"/>
  <c r="A9"/>
  <c r="F8"/>
  <c r="E8"/>
  <c r="J189" i="57"/>
  <c r="I189"/>
  <c r="F189"/>
  <c r="F10" s="1"/>
  <c r="E189"/>
  <c r="D189"/>
  <c r="C189"/>
  <c r="B189"/>
  <c r="B10" s="1"/>
  <c r="A189"/>
  <c r="J152"/>
  <c r="I152"/>
  <c r="F152"/>
  <c r="F9" s="1"/>
  <c r="D152"/>
  <c r="C152"/>
  <c r="B152"/>
  <c r="B9" s="1"/>
  <c r="A152"/>
  <c r="J78"/>
  <c r="I78"/>
  <c r="F78"/>
  <c r="E78"/>
  <c r="D78"/>
  <c r="C78"/>
  <c r="B78"/>
  <c r="A78"/>
  <c r="J53"/>
  <c r="I53"/>
  <c r="F53"/>
  <c r="E53"/>
  <c r="D53"/>
  <c r="C53"/>
  <c r="B53"/>
  <c r="A53"/>
  <c r="J21"/>
  <c r="J7" s="1"/>
  <c r="I21"/>
  <c r="F21"/>
  <c r="F7" s="1"/>
  <c r="E21"/>
  <c r="E7" s="1"/>
  <c r="D21"/>
  <c r="D7" s="1"/>
  <c r="C21"/>
  <c r="B21"/>
  <c r="B7" s="1"/>
  <c r="A21"/>
  <c r="A7" s="1"/>
  <c r="I10"/>
  <c r="E10"/>
  <c r="D10" s="1"/>
  <c r="C10"/>
  <c r="A10"/>
  <c r="I9"/>
  <c r="E9"/>
  <c r="D9"/>
  <c r="C9"/>
  <c r="I7"/>
  <c r="C7"/>
  <c r="J4312" i="24"/>
  <c r="J4260" s="1"/>
  <c r="I4312"/>
  <c r="F4312"/>
  <c r="E4312"/>
  <c r="C4312"/>
  <c r="B4312"/>
  <c r="A4312"/>
  <c r="J4308"/>
  <c r="I4308"/>
  <c r="I4258" s="1"/>
  <c r="F4308"/>
  <c r="F4258" s="1"/>
  <c r="E4308"/>
  <c r="D4308"/>
  <c r="D4258" s="1"/>
  <c r="C4308"/>
  <c r="C4258" s="1"/>
  <c r="B4308"/>
  <c r="B4258" s="1"/>
  <c r="A4308"/>
  <c r="J4304"/>
  <c r="J4257" s="1"/>
  <c r="I4304"/>
  <c r="I4257" s="1"/>
  <c r="F4304"/>
  <c r="E4304"/>
  <c r="D4304"/>
  <c r="C4304"/>
  <c r="B4304"/>
  <c r="A4304"/>
  <c r="J4291"/>
  <c r="J4256" s="1"/>
  <c r="I4291"/>
  <c r="F4291"/>
  <c r="E4291"/>
  <c r="D4291"/>
  <c r="C4291"/>
  <c r="B4291"/>
  <c r="A4291"/>
  <c r="J4280"/>
  <c r="I4280"/>
  <c r="F4280"/>
  <c r="E4280"/>
  <c r="E4253" s="1"/>
  <c r="D4280"/>
  <c r="D4253" s="1"/>
  <c r="C4280"/>
  <c r="C4253" s="1"/>
  <c r="B4280"/>
  <c r="A4280"/>
  <c r="A4253" s="1"/>
  <c r="J4276"/>
  <c r="J4252" s="1"/>
  <c r="I4276"/>
  <c r="I4252" s="1"/>
  <c r="F4276"/>
  <c r="F4252" s="1"/>
  <c r="E4276"/>
  <c r="E4252" s="1"/>
  <c r="D4276"/>
  <c r="D4252" s="1"/>
  <c r="C4276"/>
  <c r="C4252" s="1"/>
  <c r="B4276"/>
  <c r="B4252" s="1"/>
  <c r="A4276"/>
  <c r="E4260"/>
  <c r="D4260"/>
  <c r="J4259"/>
  <c r="I4259"/>
  <c r="F4259"/>
  <c r="E4259"/>
  <c r="D4259"/>
  <c r="C4259"/>
  <c r="B4259"/>
  <c r="A4259"/>
  <c r="D4257"/>
  <c r="C4257"/>
  <c r="D4256"/>
  <c r="J4241"/>
  <c r="I4241"/>
  <c r="I4188" s="1"/>
  <c r="F4241"/>
  <c r="E4241"/>
  <c r="D4241"/>
  <c r="C4241"/>
  <c r="C4188" s="1"/>
  <c r="B4241"/>
  <c r="A4241"/>
  <c r="J4237"/>
  <c r="F4237"/>
  <c r="F4186" s="1"/>
  <c r="E4237"/>
  <c r="E4186" s="1"/>
  <c r="D4237"/>
  <c r="C4237"/>
  <c r="B4237"/>
  <c r="A4237"/>
  <c r="J4231"/>
  <c r="I4231"/>
  <c r="F4231"/>
  <c r="F4185" s="1"/>
  <c r="E4231"/>
  <c r="E4185" s="1"/>
  <c r="D4231"/>
  <c r="C4231"/>
  <c r="B4231"/>
  <c r="B4185" s="1"/>
  <c r="A4231"/>
  <c r="J4219"/>
  <c r="I4219"/>
  <c r="F4219"/>
  <c r="F4184" s="1"/>
  <c r="E4219"/>
  <c r="D4219"/>
  <c r="C4219"/>
  <c r="B4219"/>
  <c r="B4184" s="1"/>
  <c r="A4219"/>
  <c r="A4184" s="1"/>
  <c r="O4217"/>
  <c r="J4208"/>
  <c r="I4208"/>
  <c r="I4181" s="1"/>
  <c r="F4208"/>
  <c r="E4208"/>
  <c r="D4208"/>
  <c r="D4181" s="1"/>
  <c r="C4208"/>
  <c r="B4208"/>
  <c r="A4208"/>
  <c r="A4181" s="1"/>
  <c r="J4204"/>
  <c r="J4180" s="1"/>
  <c r="I4204"/>
  <c r="I4180" s="1"/>
  <c r="F4204"/>
  <c r="E4204"/>
  <c r="D4204"/>
  <c r="D4180" s="1"/>
  <c r="C4204"/>
  <c r="C4180" s="1"/>
  <c r="B4204"/>
  <c r="B4180" s="1"/>
  <c r="A4204"/>
  <c r="E4188"/>
  <c r="J4187"/>
  <c r="I4187"/>
  <c r="F4187"/>
  <c r="E4187"/>
  <c r="D4187"/>
  <c r="C4187"/>
  <c r="B4187"/>
  <c r="A4187"/>
  <c r="B4186"/>
  <c r="A4186"/>
  <c r="A4185"/>
  <c r="J4184" s="1"/>
  <c r="E4184"/>
  <c r="F4181"/>
  <c r="F4180"/>
  <c r="J4168"/>
  <c r="J4115" s="1"/>
  <c r="I4168"/>
  <c r="I4115" s="1"/>
  <c r="F4168"/>
  <c r="F4115" s="1"/>
  <c r="E4168"/>
  <c r="D4168"/>
  <c r="D4115" s="1"/>
  <c r="C4168"/>
  <c r="B4168"/>
  <c r="B4115" s="1"/>
  <c r="A4168"/>
  <c r="J4164"/>
  <c r="I4164"/>
  <c r="F4164"/>
  <c r="F4113" s="1"/>
  <c r="E4164"/>
  <c r="D4164"/>
  <c r="C4164"/>
  <c r="B4164"/>
  <c r="A4164"/>
  <c r="A4113" s="1"/>
  <c r="J4158"/>
  <c r="I4158"/>
  <c r="I4112" s="1"/>
  <c r="F4158"/>
  <c r="E4158"/>
  <c r="D4158"/>
  <c r="C4158"/>
  <c r="B4158"/>
  <c r="B4112" s="1"/>
  <c r="A4158"/>
  <c r="J4146"/>
  <c r="I4146"/>
  <c r="F4146"/>
  <c r="E4146"/>
  <c r="D4146"/>
  <c r="C4146"/>
  <c r="B4146"/>
  <c r="B4111" s="1"/>
  <c r="A4146"/>
  <c r="J4135"/>
  <c r="J4108" s="1"/>
  <c r="I4135"/>
  <c r="I4108" s="1"/>
  <c r="F4135"/>
  <c r="F4108" s="1"/>
  <c r="E4135"/>
  <c r="E4108" s="1"/>
  <c r="D4135"/>
  <c r="C4135"/>
  <c r="C4108" s="1"/>
  <c r="B4135"/>
  <c r="A4135"/>
  <c r="A4108" s="1"/>
  <c r="J4131"/>
  <c r="I4131"/>
  <c r="F4131"/>
  <c r="F4107" s="1"/>
  <c r="E4131"/>
  <c r="E4107" s="1"/>
  <c r="D4131"/>
  <c r="C4131"/>
  <c r="B4131"/>
  <c r="B4107" s="1"/>
  <c r="A4131"/>
  <c r="J4114"/>
  <c r="I4114"/>
  <c r="F4114"/>
  <c r="E4114"/>
  <c r="D4114"/>
  <c r="C4114"/>
  <c r="B4114"/>
  <c r="A4114"/>
  <c r="B4108"/>
  <c r="N4097"/>
  <c r="J4096"/>
  <c r="I4096"/>
  <c r="I4045" s="1"/>
  <c r="F4096"/>
  <c r="E4096"/>
  <c r="E4045" s="1"/>
  <c r="D4096"/>
  <c r="D4045" s="1"/>
  <c r="C4096"/>
  <c r="C4045" s="1"/>
  <c r="B4096"/>
  <c r="B4045" s="1"/>
  <c r="A4096"/>
  <c r="J4092"/>
  <c r="J4043" s="1"/>
  <c r="I4092"/>
  <c r="F4092"/>
  <c r="E4092"/>
  <c r="E4043" s="1"/>
  <c r="D4092"/>
  <c r="C4092"/>
  <c r="B4092"/>
  <c r="A4092"/>
  <c r="J4088"/>
  <c r="J4042" s="1"/>
  <c r="I4088"/>
  <c r="F4088"/>
  <c r="E4088"/>
  <c r="E4042" s="1"/>
  <c r="D4088"/>
  <c r="D4042" s="1"/>
  <c r="C4088"/>
  <c r="B4088"/>
  <c r="A4088"/>
  <c r="A4042" s="1"/>
  <c r="J4076"/>
  <c r="I4076"/>
  <c r="F4076"/>
  <c r="F4041" s="1"/>
  <c r="E4076"/>
  <c r="D4076"/>
  <c r="C4076"/>
  <c r="B4076"/>
  <c r="B4041" s="1"/>
  <c r="A4076"/>
  <c r="A4041" s="1"/>
  <c r="J4065"/>
  <c r="I4065"/>
  <c r="F4065"/>
  <c r="E4065"/>
  <c r="E4038" s="1"/>
  <c r="D4065"/>
  <c r="D4038" s="1"/>
  <c r="C4065"/>
  <c r="B4065"/>
  <c r="A4065"/>
  <c r="A4038" s="1"/>
  <c r="J4061"/>
  <c r="I4061"/>
  <c r="F4061"/>
  <c r="F4037" s="1"/>
  <c r="E4061"/>
  <c r="D4061"/>
  <c r="C4061"/>
  <c r="B4061"/>
  <c r="A4061"/>
  <c r="J4045"/>
  <c r="A4045"/>
  <c r="J4044"/>
  <c r="I4044"/>
  <c r="F4044"/>
  <c r="E4044"/>
  <c r="D4044"/>
  <c r="C4044"/>
  <c r="B4044"/>
  <c r="A4044"/>
  <c r="D4043"/>
  <c r="A4043"/>
  <c r="E4041"/>
  <c r="B4038"/>
  <c r="N4028"/>
  <c r="J4026"/>
  <c r="I4026"/>
  <c r="F4026"/>
  <c r="E4026"/>
  <c r="D4026"/>
  <c r="D3973" s="1"/>
  <c r="C4026"/>
  <c r="B4026"/>
  <c r="A4026"/>
  <c r="J4022"/>
  <c r="I4022"/>
  <c r="F4022"/>
  <c r="F3971" s="1"/>
  <c r="E4022"/>
  <c r="E3971" s="1"/>
  <c r="D4022"/>
  <c r="D3971" s="1"/>
  <c r="C4022"/>
  <c r="B4022"/>
  <c r="B3971" s="1"/>
  <c r="A4022"/>
  <c r="A3971" s="1"/>
  <c r="J4017"/>
  <c r="I4017"/>
  <c r="F4017"/>
  <c r="E4017"/>
  <c r="E3970" s="1"/>
  <c r="D4017"/>
  <c r="D3970" s="1"/>
  <c r="C4017"/>
  <c r="C3970" s="1"/>
  <c r="B4017"/>
  <c r="A4017"/>
  <c r="A3970" s="1"/>
  <c r="J4004"/>
  <c r="J3969" s="1"/>
  <c r="I4004"/>
  <c r="I4027" s="1"/>
  <c r="F4004"/>
  <c r="E4004"/>
  <c r="E3969" s="1"/>
  <c r="D4004"/>
  <c r="D3969" s="1"/>
  <c r="C4004"/>
  <c r="B4004"/>
  <c r="B3969" s="1"/>
  <c r="A4004"/>
  <c r="A3969" s="1"/>
  <c r="J3993"/>
  <c r="I3993"/>
  <c r="F3993"/>
  <c r="F3966" s="1"/>
  <c r="E3993"/>
  <c r="E3966" s="1"/>
  <c r="D3993"/>
  <c r="C3993"/>
  <c r="C3966" s="1"/>
  <c r="B3993"/>
  <c r="B3966" s="1"/>
  <c r="A3993"/>
  <c r="A3966" s="1"/>
  <c r="J3989"/>
  <c r="I3989"/>
  <c r="F3989"/>
  <c r="F3965" s="1"/>
  <c r="E3989"/>
  <c r="E3965" s="1"/>
  <c r="D3989"/>
  <c r="C3989"/>
  <c r="B3989"/>
  <c r="B3965" s="1"/>
  <c r="A3989"/>
  <c r="A3965" s="1"/>
  <c r="J3973"/>
  <c r="C3973"/>
  <c r="B3973"/>
  <c r="J3972"/>
  <c r="I3972"/>
  <c r="F3972"/>
  <c r="E3972"/>
  <c r="D3972"/>
  <c r="C3972"/>
  <c r="B3972"/>
  <c r="A3972"/>
  <c r="J3971" s="1"/>
  <c r="I3971" s="1"/>
  <c r="N3956"/>
  <c r="J3954"/>
  <c r="I3954"/>
  <c r="F3954"/>
  <c r="E3954"/>
  <c r="D3954"/>
  <c r="C3954"/>
  <c r="B3954"/>
  <c r="A3954"/>
  <c r="J3950"/>
  <c r="I3950"/>
  <c r="F3950"/>
  <c r="E3950"/>
  <c r="D3950"/>
  <c r="C3950"/>
  <c r="B3950"/>
  <c r="A3950"/>
  <c r="J3944"/>
  <c r="I3944"/>
  <c r="F3944"/>
  <c r="E3944"/>
  <c r="D3944"/>
  <c r="C3944"/>
  <c r="B3944"/>
  <c r="A3944"/>
  <c r="J3932"/>
  <c r="I3932"/>
  <c r="I3955" s="1"/>
  <c r="F3932"/>
  <c r="F3955" s="1"/>
  <c r="E3932"/>
  <c r="D3932"/>
  <c r="C3932"/>
  <c r="B3932"/>
  <c r="A3932"/>
  <c r="J3921"/>
  <c r="I3921"/>
  <c r="F3921"/>
  <c r="E3921"/>
  <c r="D3921"/>
  <c r="C3921"/>
  <c r="B3921"/>
  <c r="A3921"/>
  <c r="J3917"/>
  <c r="I3917"/>
  <c r="F3917"/>
  <c r="E3917"/>
  <c r="D3917"/>
  <c r="C3917"/>
  <c r="B3917"/>
  <c r="A3917"/>
  <c r="R3913"/>
  <c r="V3904"/>
  <c r="D9" i="58" l="1"/>
  <c r="A4115" i="24"/>
  <c r="J9" i="57"/>
  <c r="I3973" i="24"/>
  <c r="C3971"/>
  <c r="A4112"/>
  <c r="I94" i="48"/>
  <c r="F94" s="1"/>
  <c r="E53" i="11"/>
  <c r="F20" i="49"/>
  <c r="F3973" i="24"/>
  <c r="C4256"/>
  <c r="C4260"/>
  <c r="F34" i="60"/>
  <c r="E34" s="1"/>
  <c r="D34" s="1"/>
  <c r="C34" s="1"/>
  <c r="B34" s="1"/>
  <c r="A34" s="1"/>
  <c r="I286" i="49"/>
  <c r="I294" s="1"/>
  <c r="J79" i="57"/>
  <c r="I79" s="1"/>
  <c r="F79" s="1"/>
  <c r="F190" s="1"/>
  <c r="C9" i="58"/>
  <c r="D10" i="61"/>
  <c r="B3970" i="24"/>
  <c r="C3969"/>
  <c r="J10" i="58"/>
  <c r="I10" s="1"/>
  <c r="F4027" i="24"/>
  <c r="F4045"/>
  <c r="C4313"/>
  <c r="I190" i="57"/>
  <c r="D10" i="58"/>
  <c r="C10" s="1"/>
  <c r="J9"/>
  <c r="I9" s="1"/>
  <c r="D119" i="59"/>
  <c r="C119" s="1"/>
  <c r="B119" s="1"/>
  <c r="J10" i="61"/>
  <c r="D3965" i="24"/>
  <c r="C3965" s="1"/>
  <c r="C3967" s="1"/>
  <c r="B3967" s="1"/>
  <c r="J3965"/>
  <c r="I3965" s="1"/>
  <c r="D3966"/>
  <c r="J3970"/>
  <c r="D4107"/>
  <c r="J4107"/>
  <c r="D4184"/>
  <c r="J4186"/>
  <c r="A9" i="57"/>
  <c r="J8" s="1"/>
  <c r="I8" s="1"/>
  <c r="F8" s="1"/>
  <c r="A119" i="59"/>
  <c r="E119"/>
  <c r="E303" i="48"/>
  <c r="F25"/>
  <c r="I10" i="61"/>
  <c r="F10" s="1"/>
  <c r="E10" s="1"/>
  <c r="E79" i="57"/>
  <c r="D79" s="1"/>
  <c r="E19" i="49"/>
  <c r="D19" s="1"/>
  <c r="C226"/>
  <c r="A115" i="50"/>
  <c r="C116"/>
  <c r="C17"/>
  <c r="C96" i="9" s="1"/>
  <c r="A303" i="48"/>
  <c r="B25"/>
  <c r="J4185" i="24"/>
  <c r="D4185"/>
  <c r="D4186"/>
  <c r="O4144"/>
  <c r="I160" i="58"/>
  <c r="I119" i="59"/>
  <c r="B268" i="48"/>
  <c r="A268" s="1"/>
  <c r="C23"/>
  <c r="F119" i="59"/>
  <c r="F8"/>
  <c r="I11" i="58"/>
  <c r="F160"/>
  <c r="E160" s="1"/>
  <c r="D160" s="1"/>
  <c r="C160" s="1"/>
  <c r="B160" s="1"/>
  <c r="A160" s="1"/>
  <c r="F12"/>
  <c r="E12" s="1"/>
  <c r="E4181" i="24"/>
  <c r="E4180"/>
  <c r="F4112"/>
  <c r="E4112" s="1"/>
  <c r="F3922"/>
  <c r="F3956" s="1"/>
  <c r="B3955"/>
  <c r="C4066"/>
  <c r="F4242"/>
  <c r="F4281"/>
  <c r="A3922"/>
  <c r="A3955"/>
  <c r="E3973"/>
  <c r="E3974" s="1"/>
  <c r="J3994"/>
  <c r="J4027"/>
  <c r="F4066"/>
  <c r="D4136"/>
  <c r="C4169"/>
  <c r="B4209"/>
  <c r="A4242"/>
  <c r="A4313"/>
  <c r="D3922"/>
  <c r="J3922"/>
  <c r="D3955"/>
  <c r="C3994"/>
  <c r="I3994"/>
  <c r="I4028" s="1"/>
  <c r="C4027"/>
  <c r="A4066"/>
  <c r="E4066"/>
  <c r="A4097"/>
  <c r="C4136"/>
  <c r="B4169"/>
  <c r="F4169"/>
  <c r="B4181"/>
  <c r="B4182" s="1"/>
  <c r="A4188"/>
  <c r="A4189" s="1"/>
  <c r="A4209"/>
  <c r="E4209"/>
  <c r="D4242"/>
  <c r="J4242"/>
  <c r="B4256"/>
  <c r="A4256" s="1"/>
  <c r="J4281"/>
  <c r="B4313"/>
  <c r="B3922"/>
  <c r="A4027"/>
  <c r="E4027"/>
  <c r="C4209"/>
  <c r="B4242"/>
  <c r="B4243" s="1"/>
  <c r="B4281"/>
  <c r="A3973"/>
  <c r="D3994"/>
  <c r="B4066"/>
  <c r="D4112"/>
  <c r="C4112" s="1"/>
  <c r="B4188"/>
  <c r="F4209"/>
  <c r="E4242"/>
  <c r="B4253"/>
  <c r="C3922"/>
  <c r="C3955"/>
  <c r="B3994"/>
  <c r="F3994"/>
  <c r="B4027"/>
  <c r="C4038"/>
  <c r="D4066"/>
  <c r="J4066"/>
  <c r="D4097"/>
  <c r="C4115"/>
  <c r="B4136"/>
  <c r="F4136"/>
  <c r="A4169"/>
  <c r="E4169"/>
  <c r="F4188"/>
  <c r="F4189" s="1"/>
  <c r="E4189" s="1"/>
  <c r="J4209"/>
  <c r="F4253"/>
  <c r="F4254" s="1"/>
  <c r="C4281"/>
  <c r="I4281"/>
  <c r="I4313"/>
  <c r="F4257"/>
  <c r="E4257" s="1"/>
  <c r="I4260"/>
  <c r="F4260" s="1"/>
  <c r="J4313"/>
  <c r="E4313"/>
  <c r="D4313" s="1"/>
  <c r="F4313"/>
  <c r="I4253"/>
  <c r="I4254" s="1"/>
  <c r="I4182"/>
  <c r="F4182" s="1"/>
  <c r="F4190" s="1"/>
  <c r="I4169"/>
  <c r="I4136"/>
  <c r="J4097"/>
  <c r="J4041"/>
  <c r="I4041" s="1"/>
  <c r="E4046"/>
  <c r="E4097"/>
  <c r="F4097"/>
  <c r="F4098" s="1"/>
  <c r="I4066"/>
  <c r="E4037"/>
  <c r="D4037" s="1"/>
  <c r="C4037" s="1"/>
  <c r="B4037" s="1"/>
  <c r="J3955"/>
  <c r="I3922"/>
  <c r="I3956" s="1"/>
  <c r="E3922"/>
  <c r="F285" i="49"/>
  <c r="I25"/>
  <c r="D285"/>
  <c r="E25"/>
  <c r="I23"/>
  <c r="F23" s="1"/>
  <c r="E286"/>
  <c r="E23"/>
  <c r="D23" s="1"/>
  <c r="C23" s="1"/>
  <c r="B23" s="1"/>
  <c r="A23" s="1"/>
  <c r="J20" s="1"/>
  <c r="E20"/>
  <c r="I19"/>
  <c r="F118"/>
  <c r="I16"/>
  <c r="I17" s="1"/>
  <c r="D118"/>
  <c r="E16"/>
  <c r="E70" i="9" s="1"/>
  <c r="F83" i="49"/>
  <c r="F10" s="1"/>
  <c r="I119"/>
  <c r="D83"/>
  <c r="C83" s="1"/>
  <c r="B83" s="1"/>
  <c r="A83" s="1"/>
  <c r="E119"/>
  <c r="E10"/>
  <c r="I23" i="48"/>
  <c r="D213"/>
  <c r="C213" s="1"/>
  <c r="B213" s="1"/>
  <c r="A213" s="1"/>
  <c r="I20"/>
  <c r="F20" s="1"/>
  <c r="E20" s="1"/>
  <c r="F128"/>
  <c r="E128" s="1"/>
  <c r="D128" s="1"/>
  <c r="C128" s="1"/>
  <c r="B128" s="1"/>
  <c r="A128" s="1"/>
  <c r="I304"/>
  <c r="I16"/>
  <c r="F82"/>
  <c r="E82" s="1"/>
  <c r="I11"/>
  <c r="I95"/>
  <c r="C4107" i="24"/>
  <c r="C4109" s="1"/>
  <c r="B4109" s="1"/>
  <c r="I4107"/>
  <c r="J4109"/>
  <c r="J4038"/>
  <c r="I4038" s="1"/>
  <c r="F4038" s="1"/>
  <c r="I4256"/>
  <c r="F4256" s="1"/>
  <c r="A3967"/>
  <c r="J3966" s="1"/>
  <c r="I3969"/>
  <c r="E3955"/>
  <c r="D4027"/>
  <c r="A3994"/>
  <c r="C4097"/>
  <c r="E4136"/>
  <c r="J4169"/>
  <c r="D4209"/>
  <c r="C4242"/>
  <c r="I4242"/>
  <c r="A4281"/>
  <c r="I4043"/>
  <c r="F4043" s="1"/>
  <c r="A4107"/>
  <c r="J4111"/>
  <c r="I4111" s="1"/>
  <c r="J4136"/>
  <c r="I4184"/>
  <c r="I4185"/>
  <c r="I4209"/>
  <c r="D4281"/>
  <c r="D4041"/>
  <c r="D4108"/>
  <c r="A4111"/>
  <c r="E4113"/>
  <c r="D4113" s="1"/>
  <c r="C4113" s="1"/>
  <c r="B4113" s="1"/>
  <c r="E4115"/>
  <c r="A4180"/>
  <c r="C4181"/>
  <c r="C4182" s="1"/>
  <c r="J4181"/>
  <c r="J4182" s="1"/>
  <c r="D4188"/>
  <c r="J4188"/>
  <c r="J4253"/>
  <c r="J4254" s="1"/>
  <c r="B4257"/>
  <c r="A4257" s="1"/>
  <c r="A4258"/>
  <c r="E4258"/>
  <c r="B4260"/>
  <c r="A4260" s="1"/>
  <c r="D4261"/>
  <c r="E3967"/>
  <c r="E3994"/>
  <c r="I4097"/>
  <c r="A4136"/>
  <c r="D4169"/>
  <c r="D4170" s="1"/>
  <c r="E4281"/>
  <c r="I4042"/>
  <c r="F4042" s="1"/>
  <c r="B4097"/>
  <c r="J4113"/>
  <c r="I4113" s="1"/>
  <c r="I4186"/>
  <c r="A4252"/>
  <c r="D3974"/>
  <c r="J4037"/>
  <c r="C4042"/>
  <c r="B4042" s="1"/>
  <c r="C4043"/>
  <c r="B4043" s="1"/>
  <c r="J4112"/>
  <c r="C4184"/>
  <c r="C4185"/>
  <c r="C4186"/>
  <c r="J4258"/>
  <c r="J4261" s="1"/>
  <c r="J160" i="58"/>
  <c r="J119" i="59"/>
  <c r="J127" s="1"/>
  <c r="J124" s="1"/>
  <c r="L122" s="1"/>
  <c r="J11"/>
  <c r="J12" s="1"/>
  <c r="M21" i="50"/>
  <c r="D21"/>
  <c r="C21" s="1"/>
  <c r="J3902" i="24"/>
  <c r="I3902"/>
  <c r="F3902"/>
  <c r="E3902"/>
  <c r="D3902"/>
  <c r="C3902"/>
  <c r="B3902"/>
  <c r="A3902"/>
  <c r="Z3901"/>
  <c r="J3901"/>
  <c r="I3901"/>
  <c r="F3901"/>
  <c r="E3901"/>
  <c r="D3901"/>
  <c r="C3901"/>
  <c r="B3901"/>
  <c r="A3901"/>
  <c r="J3900"/>
  <c r="I3900"/>
  <c r="F3900" s="1"/>
  <c r="E3900" s="1"/>
  <c r="D3900"/>
  <c r="C3900" s="1"/>
  <c r="B3900" s="1"/>
  <c r="A3900" s="1"/>
  <c r="J3899"/>
  <c r="I3899"/>
  <c r="F3899" s="1"/>
  <c r="E3899" s="1"/>
  <c r="D3899"/>
  <c r="C3899" s="1"/>
  <c r="B3899" s="1"/>
  <c r="A3899" s="1"/>
  <c r="E3898"/>
  <c r="A3898"/>
  <c r="J3895"/>
  <c r="I3895" s="1"/>
  <c r="E3895"/>
  <c r="D3895"/>
  <c r="C3895" s="1"/>
  <c r="B3895"/>
  <c r="A3895"/>
  <c r="J3894"/>
  <c r="I3894" s="1"/>
  <c r="F3894" s="1"/>
  <c r="E3894"/>
  <c r="D3894"/>
  <c r="C3894" s="1"/>
  <c r="A3894"/>
  <c r="N3885"/>
  <c r="J3883"/>
  <c r="J3828" s="1"/>
  <c r="I3883"/>
  <c r="F3883"/>
  <c r="F3828" s="1"/>
  <c r="E3883"/>
  <c r="E3828" s="1"/>
  <c r="D3883"/>
  <c r="C3883"/>
  <c r="B3883"/>
  <c r="A3883"/>
  <c r="S3880"/>
  <c r="J3879"/>
  <c r="I3879"/>
  <c r="F3879"/>
  <c r="E3879"/>
  <c r="D3879"/>
  <c r="C3879"/>
  <c r="B3879"/>
  <c r="A3879"/>
  <c r="J3872"/>
  <c r="I3872"/>
  <c r="I3825" s="1"/>
  <c r="F3872"/>
  <c r="F3825" s="1"/>
  <c r="E3872"/>
  <c r="D3872"/>
  <c r="C3872"/>
  <c r="C3825" s="1"/>
  <c r="B3872"/>
  <c r="B3825" s="1"/>
  <c r="A3872"/>
  <c r="A3825" s="1"/>
  <c r="R3871"/>
  <c r="J3859"/>
  <c r="J3824" s="1"/>
  <c r="I3859"/>
  <c r="F3859"/>
  <c r="E3859"/>
  <c r="D3859"/>
  <c r="D3824" s="1"/>
  <c r="C3859"/>
  <c r="B3859"/>
  <c r="A3859"/>
  <c r="O3848"/>
  <c r="J3848"/>
  <c r="I3848"/>
  <c r="F3848"/>
  <c r="E3848"/>
  <c r="E3821" s="1"/>
  <c r="D3848"/>
  <c r="C3848"/>
  <c r="B3848"/>
  <c r="A3848"/>
  <c r="A3821" s="1"/>
  <c r="J3844"/>
  <c r="I3844"/>
  <c r="F3844"/>
  <c r="E3844"/>
  <c r="E3820" s="1"/>
  <c r="D3844"/>
  <c r="C3844"/>
  <c r="B3844"/>
  <c r="A3844"/>
  <c r="A3820" s="1"/>
  <c r="M3831"/>
  <c r="J3827"/>
  <c r="I3827"/>
  <c r="F3827"/>
  <c r="E3827"/>
  <c r="D3827"/>
  <c r="C3827"/>
  <c r="B3827"/>
  <c r="A3827"/>
  <c r="N3811"/>
  <c r="J3809"/>
  <c r="I3809"/>
  <c r="I3756" s="1"/>
  <c r="F3809"/>
  <c r="F3756" s="1"/>
  <c r="E3809"/>
  <c r="D3809"/>
  <c r="C3809"/>
  <c r="C3756" s="1"/>
  <c r="B3809"/>
  <c r="A3809"/>
  <c r="J3805"/>
  <c r="I3805"/>
  <c r="I3754" s="1"/>
  <c r="F3805"/>
  <c r="E3805"/>
  <c r="D3805"/>
  <c r="C3805"/>
  <c r="C3754" s="1"/>
  <c r="B3805"/>
  <c r="A3805"/>
  <c r="J3799"/>
  <c r="I3799"/>
  <c r="I3753" s="1"/>
  <c r="F3799"/>
  <c r="E3799"/>
  <c r="D3799"/>
  <c r="C3799"/>
  <c r="C3753" s="1"/>
  <c r="B3799"/>
  <c r="A3799"/>
  <c r="J3787"/>
  <c r="I3787"/>
  <c r="I3752" s="1"/>
  <c r="F3787"/>
  <c r="E3787"/>
  <c r="E3810" s="1"/>
  <c r="D3787"/>
  <c r="D3752" s="1"/>
  <c r="C3787"/>
  <c r="C3752" s="1"/>
  <c r="B3787"/>
  <c r="A3787"/>
  <c r="J3776"/>
  <c r="J3749" s="1"/>
  <c r="I3776"/>
  <c r="F3776"/>
  <c r="E3776"/>
  <c r="E3749" s="1"/>
  <c r="D3776"/>
  <c r="D3749" s="1"/>
  <c r="C3776"/>
  <c r="B3776"/>
  <c r="A3776"/>
  <c r="A3749" s="1"/>
  <c r="J3772"/>
  <c r="J3748" s="1"/>
  <c r="I3772"/>
  <c r="F3772"/>
  <c r="E3772"/>
  <c r="E3748" s="1"/>
  <c r="D3772"/>
  <c r="D3748" s="1"/>
  <c r="C3772"/>
  <c r="B3772"/>
  <c r="A3772"/>
  <c r="A3748" s="1"/>
  <c r="J3755"/>
  <c r="I3755"/>
  <c r="F3755"/>
  <c r="E3755"/>
  <c r="D3755"/>
  <c r="C3755"/>
  <c r="B3755"/>
  <c r="A3755"/>
  <c r="B3749"/>
  <c r="J3738"/>
  <c r="J3682" s="1"/>
  <c r="I3738"/>
  <c r="F3738"/>
  <c r="F3682" s="1"/>
  <c r="E3738"/>
  <c r="E3682" s="1"/>
  <c r="D3738"/>
  <c r="C3738"/>
  <c r="B3738"/>
  <c r="A3738"/>
  <c r="A3682" s="1"/>
  <c r="J3734"/>
  <c r="I3734"/>
  <c r="F3734"/>
  <c r="F3680" s="1"/>
  <c r="E3734"/>
  <c r="E3680" s="1"/>
  <c r="D3734"/>
  <c r="D3680" s="1"/>
  <c r="C3734"/>
  <c r="B3734"/>
  <c r="B3680" s="1"/>
  <c r="A3734"/>
  <c r="A3680" s="1"/>
  <c r="J3724"/>
  <c r="J3679" s="1"/>
  <c r="I3724"/>
  <c r="F3724"/>
  <c r="F3679" s="1"/>
  <c r="E3724"/>
  <c r="D3724"/>
  <c r="C3724"/>
  <c r="B3724"/>
  <c r="A3724"/>
  <c r="A3679" s="1"/>
  <c r="J3713"/>
  <c r="J3678" s="1"/>
  <c r="I3713"/>
  <c r="F3713"/>
  <c r="F3678" s="1"/>
  <c r="E3713"/>
  <c r="E3678" s="1"/>
  <c r="D3713"/>
  <c r="D3678" s="1"/>
  <c r="C3713"/>
  <c r="B3713"/>
  <c r="B3678" s="1"/>
  <c r="A3713"/>
  <c r="A3678" s="1"/>
  <c r="J3702"/>
  <c r="I3702"/>
  <c r="E3702"/>
  <c r="D3702"/>
  <c r="D3675" s="1"/>
  <c r="C3702"/>
  <c r="B3702"/>
  <c r="B3675" s="1"/>
  <c r="A3702"/>
  <c r="J3698"/>
  <c r="I3698"/>
  <c r="F3698"/>
  <c r="E3698"/>
  <c r="D3698"/>
  <c r="C3698"/>
  <c r="C3674" s="1"/>
  <c r="B3698"/>
  <c r="A3698"/>
  <c r="J3681"/>
  <c r="I3681"/>
  <c r="F3681"/>
  <c r="E3681"/>
  <c r="D3681"/>
  <c r="C3681"/>
  <c r="B3681"/>
  <c r="A3681"/>
  <c r="E3679"/>
  <c r="F3675"/>
  <c r="B3674"/>
  <c r="J3664"/>
  <c r="I3664"/>
  <c r="I3611" s="1"/>
  <c r="F3664"/>
  <c r="F3611" s="1"/>
  <c r="J3660"/>
  <c r="I3660"/>
  <c r="I3609" s="1"/>
  <c r="F3660"/>
  <c r="F3609" s="1"/>
  <c r="E3660"/>
  <c r="E3609" s="1"/>
  <c r="D3660"/>
  <c r="C3660"/>
  <c r="B3660"/>
  <c r="A3660"/>
  <c r="J3653"/>
  <c r="J3608" s="1"/>
  <c r="I3653"/>
  <c r="F3653"/>
  <c r="F3608" s="1"/>
  <c r="E3653"/>
  <c r="D3653"/>
  <c r="C3653"/>
  <c r="B3653"/>
  <c r="B3608" s="1"/>
  <c r="A3653"/>
  <c r="P3646"/>
  <c r="P3645"/>
  <c r="P3644"/>
  <c r="J3642"/>
  <c r="J3607" s="1"/>
  <c r="I3642"/>
  <c r="F3642"/>
  <c r="E3642"/>
  <c r="E3607" s="1"/>
  <c r="D3642"/>
  <c r="C3642"/>
  <c r="B3642"/>
  <c r="B3607" s="1"/>
  <c r="A3642"/>
  <c r="A3607" s="1"/>
  <c r="J3631"/>
  <c r="J3604" s="1"/>
  <c r="I3631"/>
  <c r="I3604" s="1"/>
  <c r="F3631"/>
  <c r="E3631"/>
  <c r="E3604" s="1"/>
  <c r="D3631"/>
  <c r="D3604" s="1"/>
  <c r="C3631"/>
  <c r="B3631"/>
  <c r="A3631"/>
  <c r="J3627"/>
  <c r="I3627"/>
  <c r="I3603" s="1"/>
  <c r="F3627"/>
  <c r="F3603" s="1"/>
  <c r="E3627"/>
  <c r="D3627"/>
  <c r="C3627"/>
  <c r="B3627"/>
  <c r="B3603" s="1"/>
  <c r="A3627"/>
  <c r="E3611"/>
  <c r="D3611"/>
  <c r="C3611"/>
  <c r="B3611"/>
  <c r="A3611"/>
  <c r="J3610"/>
  <c r="I3610"/>
  <c r="F3610"/>
  <c r="E3610"/>
  <c r="D3610"/>
  <c r="C3610"/>
  <c r="B3610"/>
  <c r="A3610"/>
  <c r="J3592"/>
  <c r="J3535" s="1"/>
  <c r="I3592"/>
  <c r="E3592"/>
  <c r="E3535" s="1"/>
  <c r="D3592"/>
  <c r="D3535" s="1"/>
  <c r="C3592"/>
  <c r="B3592"/>
  <c r="A3592"/>
  <c r="A3535" s="1"/>
  <c r="J3588"/>
  <c r="J3533" s="1"/>
  <c r="I3588"/>
  <c r="F3588"/>
  <c r="E3588"/>
  <c r="E3533" s="1"/>
  <c r="D3588"/>
  <c r="D3533" s="1"/>
  <c r="C3588"/>
  <c r="B3588"/>
  <c r="B3533" s="1"/>
  <c r="A3588"/>
  <c r="A3533" s="1"/>
  <c r="J3581"/>
  <c r="J3532" s="1"/>
  <c r="I3581"/>
  <c r="F3581"/>
  <c r="E3581"/>
  <c r="E3532" s="1"/>
  <c r="D3581"/>
  <c r="C3581"/>
  <c r="B3581"/>
  <c r="A3581"/>
  <c r="A3532" s="1"/>
  <c r="J3568"/>
  <c r="J3531" s="1"/>
  <c r="I3568"/>
  <c r="F3568"/>
  <c r="E3568"/>
  <c r="E3531" s="1"/>
  <c r="D3568"/>
  <c r="D3531" s="1"/>
  <c r="C3568"/>
  <c r="B3568"/>
  <c r="A3568"/>
  <c r="A3531" s="1"/>
  <c r="J3555"/>
  <c r="I3555"/>
  <c r="F3555"/>
  <c r="F3528" s="1"/>
  <c r="E3555"/>
  <c r="E3528" s="1"/>
  <c r="D3555"/>
  <c r="D3528" s="1"/>
  <c r="C3555"/>
  <c r="B3555"/>
  <c r="A3555"/>
  <c r="J3551"/>
  <c r="I3551"/>
  <c r="F3551"/>
  <c r="F3527" s="1"/>
  <c r="E3551"/>
  <c r="E3527" s="1"/>
  <c r="D3551"/>
  <c r="C3551"/>
  <c r="B3551"/>
  <c r="B3527" s="1"/>
  <c r="A3551"/>
  <c r="A3527" s="1"/>
  <c r="F3535"/>
  <c r="J3534"/>
  <c r="I3534"/>
  <c r="F3534"/>
  <c r="D3534"/>
  <c r="C3534"/>
  <c r="B3534"/>
  <c r="A3534"/>
  <c r="D3532"/>
  <c r="C3528"/>
  <c r="N3519"/>
  <c r="J3516"/>
  <c r="I3516"/>
  <c r="I3460" s="1"/>
  <c r="F3516"/>
  <c r="F3460" s="1"/>
  <c r="E3516"/>
  <c r="D3516"/>
  <c r="C3516"/>
  <c r="C3460" s="1"/>
  <c r="B3516"/>
  <c r="B3460" s="1"/>
  <c r="A3516"/>
  <c r="A3460" s="1"/>
  <c r="J3512"/>
  <c r="I3512"/>
  <c r="I3458" s="1"/>
  <c r="F3512"/>
  <c r="E3512"/>
  <c r="D3512"/>
  <c r="C3512"/>
  <c r="C3458" s="1"/>
  <c r="B3512"/>
  <c r="B3458" s="1"/>
  <c r="A3512"/>
  <c r="J3506"/>
  <c r="I3506"/>
  <c r="I3457" s="1"/>
  <c r="F3506"/>
  <c r="E3506"/>
  <c r="E3457" s="1"/>
  <c r="D3506"/>
  <c r="C3506"/>
  <c r="C3457" s="1"/>
  <c r="B3506"/>
  <c r="A3506"/>
  <c r="J3493"/>
  <c r="I3493"/>
  <c r="I3456" s="1"/>
  <c r="F3493"/>
  <c r="E3493"/>
  <c r="E3456" s="1"/>
  <c r="D3493"/>
  <c r="D3456" s="1"/>
  <c r="C3493"/>
  <c r="B3493"/>
  <c r="A3493"/>
  <c r="A3456" s="1"/>
  <c r="J3480"/>
  <c r="J3453" s="1"/>
  <c r="I3480"/>
  <c r="I3453" s="1"/>
  <c r="F3480"/>
  <c r="E3480"/>
  <c r="E3453" s="1"/>
  <c r="D3480"/>
  <c r="C3480"/>
  <c r="C3453" s="1"/>
  <c r="B3480"/>
  <c r="B3453" s="1"/>
  <c r="A3480"/>
  <c r="A3453" s="1"/>
  <c r="J3476"/>
  <c r="I3476"/>
  <c r="I3452" s="1"/>
  <c r="F3476"/>
  <c r="E3476"/>
  <c r="E3452" s="1"/>
  <c r="D3476"/>
  <c r="C3476"/>
  <c r="B3476"/>
  <c r="A3476"/>
  <c r="A3452" s="1"/>
  <c r="J3459"/>
  <c r="I3459"/>
  <c r="F3459"/>
  <c r="E3459"/>
  <c r="D3459"/>
  <c r="C3459"/>
  <c r="B3459"/>
  <c r="A3459"/>
  <c r="N3444"/>
  <c r="J3442"/>
  <c r="I3442"/>
  <c r="F3442"/>
  <c r="F3389" s="1"/>
  <c r="E3442"/>
  <c r="E3389" s="1"/>
  <c r="D3442"/>
  <c r="D3389" s="1"/>
  <c r="C3442"/>
  <c r="B3442"/>
  <c r="A3442"/>
  <c r="A3389" s="1"/>
  <c r="J3438"/>
  <c r="J3387" s="1"/>
  <c r="I3438"/>
  <c r="I3387" s="1"/>
  <c r="F3438"/>
  <c r="E3438"/>
  <c r="E3387" s="1"/>
  <c r="D3438"/>
  <c r="D3387" s="1"/>
  <c r="C3438"/>
  <c r="B3438"/>
  <c r="A3438"/>
  <c r="A3387" s="1"/>
  <c r="J3432"/>
  <c r="J3386" s="1"/>
  <c r="I3432"/>
  <c r="F3432"/>
  <c r="E3432"/>
  <c r="E3386" s="1"/>
  <c r="D3432"/>
  <c r="D3386" s="1"/>
  <c r="C3432"/>
  <c r="C3386" s="1"/>
  <c r="B3432"/>
  <c r="A3432"/>
  <c r="A3386" s="1"/>
  <c r="J3420"/>
  <c r="I3420"/>
  <c r="I3385" s="1"/>
  <c r="F3420"/>
  <c r="F3385" s="1"/>
  <c r="E3420"/>
  <c r="E3385" s="1"/>
  <c r="D3420"/>
  <c r="C3420"/>
  <c r="B3420"/>
  <c r="B3385" s="1"/>
  <c r="A3420"/>
  <c r="A3385" s="1"/>
  <c r="J3409"/>
  <c r="I3409"/>
  <c r="F3409"/>
  <c r="E3409"/>
  <c r="E3382" s="1"/>
  <c r="D3409"/>
  <c r="D3382" s="1"/>
  <c r="C3409"/>
  <c r="B3409"/>
  <c r="A3409"/>
  <c r="A3382" s="1"/>
  <c r="J3405"/>
  <c r="I3405"/>
  <c r="F3405"/>
  <c r="F3381" s="1"/>
  <c r="E3405"/>
  <c r="E3381" s="1"/>
  <c r="D3405"/>
  <c r="C3405"/>
  <c r="B3405"/>
  <c r="B3381" s="1"/>
  <c r="A3405"/>
  <c r="A3381" s="1"/>
  <c r="J3389"/>
  <c r="J3388"/>
  <c r="I3388"/>
  <c r="F3388"/>
  <c r="E3388"/>
  <c r="D3388"/>
  <c r="C3388"/>
  <c r="B3388"/>
  <c r="A3388"/>
  <c r="J3368"/>
  <c r="J3317" s="1"/>
  <c r="I3368"/>
  <c r="F3368"/>
  <c r="F3317" s="1"/>
  <c r="E3368"/>
  <c r="E3317" s="1"/>
  <c r="D3368"/>
  <c r="C3368"/>
  <c r="B3368"/>
  <c r="B3317" s="1"/>
  <c r="A3368"/>
  <c r="J3364"/>
  <c r="I3364"/>
  <c r="F3364"/>
  <c r="E3364"/>
  <c r="E3315" s="1"/>
  <c r="D3364"/>
  <c r="C3364"/>
  <c r="B3364"/>
  <c r="A3364"/>
  <c r="J3358"/>
  <c r="I3358"/>
  <c r="F3358"/>
  <c r="E3358"/>
  <c r="D3358"/>
  <c r="D3314" s="1"/>
  <c r="C3358"/>
  <c r="C3314" s="1"/>
  <c r="B3358"/>
  <c r="A3358"/>
  <c r="J3347"/>
  <c r="J3313" s="1"/>
  <c r="I3347"/>
  <c r="I3313" s="1"/>
  <c r="F3347"/>
  <c r="F3369" s="1"/>
  <c r="E3347"/>
  <c r="D3347"/>
  <c r="D3313" s="1"/>
  <c r="C3347"/>
  <c r="C3313" s="1"/>
  <c r="B3347"/>
  <c r="A3347"/>
  <c r="J3336"/>
  <c r="J3310" s="1"/>
  <c r="I3336"/>
  <c r="I3310" s="1"/>
  <c r="F3336"/>
  <c r="F3310" s="1"/>
  <c r="E3336"/>
  <c r="E3310" s="1"/>
  <c r="D3336"/>
  <c r="D3310" s="1"/>
  <c r="C3336"/>
  <c r="B3336"/>
  <c r="B3310" s="1"/>
  <c r="A3336"/>
  <c r="J3332"/>
  <c r="J3309" s="1"/>
  <c r="I3332"/>
  <c r="F3332"/>
  <c r="E3332"/>
  <c r="E3337" s="1"/>
  <c r="D3332"/>
  <c r="D3309" s="1"/>
  <c r="C3332"/>
  <c r="B3332"/>
  <c r="A3332"/>
  <c r="A3309" s="1"/>
  <c r="J3316"/>
  <c r="I3316"/>
  <c r="F3316"/>
  <c r="E3316"/>
  <c r="D3316"/>
  <c r="C3316"/>
  <c r="B3316"/>
  <c r="A3316"/>
  <c r="E3314"/>
  <c r="A3314"/>
  <c r="J3299"/>
  <c r="J3246" s="1"/>
  <c r="I3299"/>
  <c r="I3246" s="1"/>
  <c r="E3299"/>
  <c r="D3299"/>
  <c r="C3299"/>
  <c r="B3299"/>
  <c r="A3299"/>
  <c r="A3246" s="1"/>
  <c r="J3295"/>
  <c r="I3295"/>
  <c r="F3295"/>
  <c r="E3295"/>
  <c r="E3244" s="1"/>
  <c r="D3295"/>
  <c r="D3244" s="1"/>
  <c r="C3295"/>
  <c r="B3295"/>
  <c r="B3244" s="1"/>
  <c r="A3295"/>
  <c r="J3289"/>
  <c r="J3243" s="1"/>
  <c r="I3289"/>
  <c r="F3289"/>
  <c r="F3243" s="1"/>
  <c r="E3289"/>
  <c r="D3289"/>
  <c r="C3289"/>
  <c r="B3289"/>
  <c r="B3243" s="1"/>
  <c r="A3289"/>
  <c r="A3243" s="1"/>
  <c r="J3277"/>
  <c r="I3277"/>
  <c r="I3242" s="1"/>
  <c r="F3277"/>
  <c r="E3277"/>
  <c r="D3277"/>
  <c r="C3277"/>
  <c r="C3242" s="1"/>
  <c r="B3277"/>
  <c r="A3277"/>
  <c r="A3300" s="1"/>
  <c r="J3266"/>
  <c r="J3239" s="1"/>
  <c r="I3266"/>
  <c r="I3239" s="1"/>
  <c r="F3266"/>
  <c r="F3239" s="1"/>
  <c r="E3266"/>
  <c r="D3266"/>
  <c r="C3266"/>
  <c r="C3239" s="1"/>
  <c r="B3266"/>
  <c r="A3266"/>
  <c r="J3262"/>
  <c r="I3262"/>
  <c r="I3238" s="1"/>
  <c r="E3262"/>
  <c r="E3238" s="1"/>
  <c r="D3262"/>
  <c r="D3238" s="1"/>
  <c r="C3262"/>
  <c r="C3238" s="1"/>
  <c r="B3262"/>
  <c r="A3262"/>
  <c r="F3246"/>
  <c r="J3245"/>
  <c r="I3245"/>
  <c r="F3245"/>
  <c r="E3245"/>
  <c r="D3245"/>
  <c r="C3245"/>
  <c r="B3245"/>
  <c r="A3245"/>
  <c r="B3242"/>
  <c r="F3238"/>
  <c r="J3228"/>
  <c r="I3228"/>
  <c r="F3228"/>
  <c r="F3187" s="1"/>
  <c r="E3228"/>
  <c r="D3228"/>
  <c r="C3228"/>
  <c r="B3228"/>
  <c r="B3187" s="1"/>
  <c r="A3228"/>
  <c r="N3225"/>
  <c r="J3225"/>
  <c r="I3225"/>
  <c r="F3225"/>
  <c r="E3225"/>
  <c r="D3225"/>
  <c r="C3225"/>
  <c r="B3225"/>
  <c r="B3185" s="1"/>
  <c r="A3225"/>
  <c r="J3222"/>
  <c r="I3222"/>
  <c r="F3222"/>
  <c r="E3222"/>
  <c r="D3222"/>
  <c r="C3222"/>
  <c r="B3222"/>
  <c r="A3222"/>
  <c r="J3210"/>
  <c r="J3183" s="1"/>
  <c r="I3210"/>
  <c r="F3210"/>
  <c r="E3210"/>
  <c r="E3183" s="1"/>
  <c r="D3210"/>
  <c r="C3210"/>
  <c r="B3210"/>
  <c r="A3210"/>
  <c r="J3203"/>
  <c r="J3180" s="1"/>
  <c r="I3203"/>
  <c r="F3203"/>
  <c r="E3203"/>
  <c r="E3180" s="1"/>
  <c r="D3203"/>
  <c r="D3180" s="1"/>
  <c r="C3203"/>
  <c r="B3203"/>
  <c r="A3203"/>
  <c r="A3180" s="1"/>
  <c r="J3200"/>
  <c r="J3179" s="1"/>
  <c r="I3200"/>
  <c r="I3204" s="1"/>
  <c r="F3200"/>
  <c r="F3204" s="1"/>
  <c r="E3200"/>
  <c r="E3179" s="1"/>
  <c r="D3200"/>
  <c r="D3179" s="1"/>
  <c r="C3200"/>
  <c r="B3200"/>
  <c r="B3204" s="1"/>
  <c r="A3200"/>
  <c r="C3187"/>
  <c r="A3185"/>
  <c r="D3183"/>
  <c r="A3183"/>
  <c r="J3169"/>
  <c r="I3169"/>
  <c r="I3113" s="1"/>
  <c r="F3169"/>
  <c r="E3169"/>
  <c r="E3113" s="1"/>
  <c r="D3169"/>
  <c r="C3169"/>
  <c r="B3169"/>
  <c r="B3113" s="1"/>
  <c r="A3169"/>
  <c r="J3165"/>
  <c r="J3111" s="1"/>
  <c r="I3165"/>
  <c r="I3111" s="1"/>
  <c r="F3165"/>
  <c r="F3111" s="1"/>
  <c r="E3165"/>
  <c r="D3165"/>
  <c r="D3111" s="1"/>
  <c r="C3165"/>
  <c r="C3111" s="1"/>
  <c r="B3165"/>
  <c r="A3165"/>
  <c r="J3160"/>
  <c r="J3110" s="1"/>
  <c r="I3160"/>
  <c r="I3110" s="1"/>
  <c r="F3160"/>
  <c r="E3160"/>
  <c r="D3160"/>
  <c r="D3110" s="1"/>
  <c r="C3160"/>
  <c r="C3110" s="1"/>
  <c r="B3160"/>
  <c r="B3110" s="1"/>
  <c r="A3160"/>
  <c r="J3146"/>
  <c r="J3109" s="1"/>
  <c r="I3146"/>
  <c r="I3109" s="1"/>
  <c r="F3146"/>
  <c r="E3146"/>
  <c r="D3146"/>
  <c r="D3109" s="1"/>
  <c r="C3146"/>
  <c r="C3109" s="1"/>
  <c r="B3146"/>
  <c r="A3146"/>
  <c r="J3133"/>
  <c r="J3106" s="1"/>
  <c r="I3133"/>
  <c r="I3106" s="1"/>
  <c r="F3133"/>
  <c r="E3133"/>
  <c r="E3106" s="1"/>
  <c r="D3133"/>
  <c r="C3133"/>
  <c r="C3106" s="1"/>
  <c r="B3133"/>
  <c r="A3133"/>
  <c r="A3106" s="1"/>
  <c r="J3129"/>
  <c r="J3105" s="1"/>
  <c r="I3129"/>
  <c r="F3129"/>
  <c r="E3129"/>
  <c r="E3105" s="1"/>
  <c r="D3129"/>
  <c r="D3105" s="1"/>
  <c r="C3129"/>
  <c r="B3129"/>
  <c r="A3129"/>
  <c r="A3105" s="1"/>
  <c r="D3113"/>
  <c r="J3112"/>
  <c r="I3112"/>
  <c r="F3112"/>
  <c r="E3112"/>
  <c r="D3112"/>
  <c r="C3112"/>
  <c r="B3112"/>
  <c r="A3112"/>
  <c r="N3097"/>
  <c r="J3095"/>
  <c r="J3042" s="1"/>
  <c r="I3095"/>
  <c r="F3095"/>
  <c r="F3042" s="1"/>
  <c r="E3095"/>
  <c r="D3095"/>
  <c r="C3095"/>
  <c r="B3095"/>
  <c r="B3042" s="1"/>
  <c r="A3095"/>
  <c r="A3042" s="1"/>
  <c r="J3091"/>
  <c r="J3040" s="1"/>
  <c r="I3091"/>
  <c r="F3091"/>
  <c r="E3091"/>
  <c r="E3040" s="1"/>
  <c r="D3091"/>
  <c r="D3040" s="1"/>
  <c r="C3091"/>
  <c r="B3091"/>
  <c r="A3091"/>
  <c r="A3040" s="1"/>
  <c r="J3086"/>
  <c r="J3039" s="1"/>
  <c r="I3086"/>
  <c r="F3086"/>
  <c r="E3086"/>
  <c r="E3039" s="1"/>
  <c r="D3086"/>
  <c r="D3039" s="1"/>
  <c r="C3086"/>
  <c r="B3086"/>
  <c r="A3086"/>
  <c r="A3039" s="1"/>
  <c r="J3073"/>
  <c r="I3073"/>
  <c r="F3073"/>
  <c r="E3073"/>
  <c r="E3038" s="1"/>
  <c r="D3073"/>
  <c r="C3073"/>
  <c r="B3073"/>
  <c r="B3038" s="1"/>
  <c r="A3073"/>
  <c r="A3038" s="1"/>
  <c r="J3062"/>
  <c r="I3062"/>
  <c r="F3062"/>
  <c r="F3035" s="1"/>
  <c r="E3062"/>
  <c r="C3062"/>
  <c r="A3062"/>
  <c r="A3035" s="1"/>
  <c r="J3058"/>
  <c r="I3058"/>
  <c r="F3058"/>
  <c r="E3058"/>
  <c r="D3058"/>
  <c r="D3063" s="1"/>
  <c r="C3058"/>
  <c r="B3058"/>
  <c r="B3034" s="1"/>
  <c r="A3058"/>
  <c r="A3063" s="1"/>
  <c r="J3041"/>
  <c r="I3041"/>
  <c r="F3041"/>
  <c r="E3041"/>
  <c r="D3041"/>
  <c r="C3041"/>
  <c r="B3041"/>
  <c r="A3041"/>
  <c r="F3038"/>
  <c r="D3035"/>
  <c r="B3035"/>
  <c r="N3024"/>
  <c r="J3023"/>
  <c r="I3023"/>
  <c r="F3023"/>
  <c r="F2968" s="1"/>
  <c r="E3023"/>
  <c r="D3023"/>
  <c r="C3023"/>
  <c r="C2968" s="1"/>
  <c r="B3023"/>
  <c r="A3023"/>
  <c r="J3019"/>
  <c r="J2966" s="1"/>
  <c r="I3019"/>
  <c r="I2966" s="1"/>
  <c r="F3019"/>
  <c r="E3019"/>
  <c r="D3019"/>
  <c r="D2966" s="1"/>
  <c r="C3019"/>
  <c r="C2966" s="1"/>
  <c r="B3019"/>
  <c r="A3019"/>
  <c r="J3012"/>
  <c r="J2965" s="1"/>
  <c r="I3012"/>
  <c r="I2965" s="1"/>
  <c r="F3012"/>
  <c r="E3012"/>
  <c r="D3012"/>
  <c r="D2965" s="1"/>
  <c r="C3012"/>
  <c r="C2965" s="1"/>
  <c r="B3012"/>
  <c r="A3012"/>
  <c r="J2999"/>
  <c r="J2964" s="1"/>
  <c r="I2999"/>
  <c r="I2964" s="1"/>
  <c r="F2999"/>
  <c r="E2999"/>
  <c r="D2999"/>
  <c r="D2964" s="1"/>
  <c r="C2999"/>
  <c r="C2964" s="1"/>
  <c r="B2999"/>
  <c r="A2999"/>
  <c r="J2988"/>
  <c r="I2988"/>
  <c r="F2988"/>
  <c r="F2961" s="1"/>
  <c r="E2988"/>
  <c r="D2988"/>
  <c r="C2988"/>
  <c r="C2961" s="1"/>
  <c r="B2988"/>
  <c r="B2961" s="1"/>
  <c r="A2988"/>
  <c r="J2984"/>
  <c r="I2984"/>
  <c r="I2960" s="1"/>
  <c r="F2984"/>
  <c r="F2960" s="1"/>
  <c r="E2984"/>
  <c r="E2960" s="1"/>
  <c r="D2984"/>
  <c r="C2984"/>
  <c r="C2960" s="1"/>
  <c r="B2984"/>
  <c r="B2989" s="1"/>
  <c r="A2984"/>
  <c r="A2960" s="1"/>
  <c r="N2949"/>
  <c r="J2949"/>
  <c r="J2895" s="1"/>
  <c r="I2949"/>
  <c r="I2895" s="1"/>
  <c r="F2949"/>
  <c r="E2949"/>
  <c r="D2949"/>
  <c r="C2949"/>
  <c r="B2949"/>
  <c r="A2949"/>
  <c r="A2895" s="1"/>
  <c r="J2945"/>
  <c r="J2893" s="1"/>
  <c r="I2945"/>
  <c r="F2945"/>
  <c r="E2945"/>
  <c r="E2893" s="1"/>
  <c r="D2945"/>
  <c r="C2945"/>
  <c r="B2945"/>
  <c r="A2945"/>
  <c r="A2893" s="1"/>
  <c r="J2940"/>
  <c r="J2892" s="1"/>
  <c r="I2940"/>
  <c r="F2940"/>
  <c r="E2940"/>
  <c r="E2892" s="1"/>
  <c r="D2940"/>
  <c r="D2892" s="1"/>
  <c r="C2940"/>
  <c r="B2940"/>
  <c r="A2940"/>
  <c r="A2892" s="1"/>
  <c r="J2927"/>
  <c r="J2891" s="1"/>
  <c r="I2927"/>
  <c r="F2927"/>
  <c r="F2891" s="1"/>
  <c r="E2927"/>
  <c r="E2891" s="1"/>
  <c r="D2927"/>
  <c r="D2891" s="1"/>
  <c r="C2927"/>
  <c r="B2927"/>
  <c r="B2891" s="1"/>
  <c r="A2927"/>
  <c r="A2891" s="1"/>
  <c r="J2915"/>
  <c r="J2888" s="1"/>
  <c r="I2915"/>
  <c r="F2915"/>
  <c r="F2888" s="1"/>
  <c r="E2915"/>
  <c r="E2888" s="1"/>
  <c r="D2915"/>
  <c r="D2888" s="1"/>
  <c r="C2915"/>
  <c r="B2915"/>
  <c r="B2888" s="1"/>
  <c r="A2915"/>
  <c r="A2888" s="1"/>
  <c r="J2911"/>
  <c r="J2887" s="1"/>
  <c r="I2911"/>
  <c r="I2887" s="1"/>
  <c r="F2911"/>
  <c r="E2911"/>
  <c r="E2887" s="1"/>
  <c r="D2911"/>
  <c r="D2887" s="1"/>
  <c r="C2911"/>
  <c r="C2887" s="1"/>
  <c r="B2911"/>
  <c r="A2911"/>
  <c r="J2894"/>
  <c r="I2894"/>
  <c r="F2894"/>
  <c r="E2894"/>
  <c r="D2894"/>
  <c r="C2894"/>
  <c r="B2894"/>
  <c r="A2894"/>
  <c r="D2893"/>
  <c r="J2876"/>
  <c r="J2820" s="1"/>
  <c r="I2876"/>
  <c r="I2820" s="1"/>
  <c r="F2876"/>
  <c r="E2876"/>
  <c r="E2820" s="1"/>
  <c r="D2876"/>
  <c r="C2876"/>
  <c r="C2820" s="1"/>
  <c r="B2876"/>
  <c r="A2876"/>
  <c r="J2872"/>
  <c r="I2872"/>
  <c r="I2818" s="1"/>
  <c r="F2872"/>
  <c r="E2872"/>
  <c r="D2872"/>
  <c r="C2872"/>
  <c r="C2818" s="1"/>
  <c r="B2872"/>
  <c r="A2872"/>
  <c r="J2864"/>
  <c r="I2864"/>
  <c r="I2817" s="1"/>
  <c r="F2864"/>
  <c r="F2817" s="1"/>
  <c r="E2864"/>
  <c r="D2864"/>
  <c r="C2864"/>
  <c r="B2864"/>
  <c r="B2817" s="1"/>
  <c r="A2864"/>
  <c r="J2851"/>
  <c r="J2816" s="1"/>
  <c r="I2851"/>
  <c r="F2851"/>
  <c r="E2851"/>
  <c r="D2851"/>
  <c r="C2851"/>
  <c r="B2851"/>
  <c r="A2851"/>
  <c r="J2840"/>
  <c r="I2840"/>
  <c r="I2813" s="1"/>
  <c r="F2840"/>
  <c r="E2840"/>
  <c r="E2813" s="1"/>
  <c r="D2840"/>
  <c r="C2840"/>
  <c r="B2840"/>
  <c r="B2813" s="1"/>
  <c r="A2840"/>
  <c r="A2813" s="1"/>
  <c r="J2836"/>
  <c r="I2836"/>
  <c r="F2836"/>
  <c r="E2836"/>
  <c r="D2836"/>
  <c r="C2836"/>
  <c r="B2836"/>
  <c r="A2836"/>
  <c r="D2820"/>
  <c r="J2819"/>
  <c r="I2819"/>
  <c r="F2819"/>
  <c r="E2819"/>
  <c r="D2819"/>
  <c r="C2819"/>
  <c r="B2819"/>
  <c r="A2819"/>
  <c r="C2817"/>
  <c r="D2816"/>
  <c r="J2813"/>
  <c r="D2813"/>
  <c r="J2812"/>
  <c r="D2812"/>
  <c r="N2802"/>
  <c r="J2801"/>
  <c r="J2747" s="1"/>
  <c r="I2801"/>
  <c r="I2747" s="1"/>
  <c r="F2801"/>
  <c r="E2801"/>
  <c r="E2747" s="1"/>
  <c r="D2801"/>
  <c r="D2747" s="1"/>
  <c r="C2801"/>
  <c r="C2747" s="1"/>
  <c r="B2801"/>
  <c r="A2801"/>
  <c r="A2747" s="1"/>
  <c r="I2797"/>
  <c r="F2797"/>
  <c r="F2745" s="1"/>
  <c r="E2797"/>
  <c r="D2797"/>
  <c r="C2797"/>
  <c r="C2745" s="1"/>
  <c r="B2797"/>
  <c r="B2745" s="1"/>
  <c r="A2797"/>
  <c r="A2745" s="1"/>
  <c r="J2792"/>
  <c r="I2792"/>
  <c r="I2744" s="1"/>
  <c r="F2792"/>
  <c r="F2744" s="1"/>
  <c r="E2792"/>
  <c r="E2744" s="1"/>
  <c r="D2792"/>
  <c r="C2792"/>
  <c r="C2744" s="1"/>
  <c r="B2792"/>
  <c r="B2744" s="1"/>
  <c r="A2792"/>
  <c r="A2744" s="1"/>
  <c r="J2779"/>
  <c r="I2779"/>
  <c r="F2779"/>
  <c r="F2743" s="1"/>
  <c r="E2779"/>
  <c r="D2779"/>
  <c r="D2743" s="1"/>
  <c r="C2779"/>
  <c r="B2779"/>
  <c r="B2743" s="1"/>
  <c r="A2779"/>
  <c r="J2768"/>
  <c r="J2740" s="1"/>
  <c r="I2768"/>
  <c r="I2740" s="1"/>
  <c r="F2768"/>
  <c r="E2768"/>
  <c r="D2768"/>
  <c r="C2768"/>
  <c r="C2740" s="1"/>
  <c r="B2768"/>
  <c r="A2768"/>
  <c r="J2763"/>
  <c r="I2763"/>
  <c r="I2739" s="1"/>
  <c r="F2763"/>
  <c r="F2769" s="1"/>
  <c r="E2763"/>
  <c r="D2763"/>
  <c r="C2763"/>
  <c r="C2769" s="1"/>
  <c r="B2763"/>
  <c r="A2763"/>
  <c r="J2746"/>
  <c r="I2746"/>
  <c r="F2746"/>
  <c r="E2746"/>
  <c r="D2746"/>
  <c r="C2746"/>
  <c r="B2746"/>
  <c r="A2746"/>
  <c r="D2740"/>
  <c r="N2731"/>
  <c r="J2728"/>
  <c r="I2728"/>
  <c r="I2672" s="1"/>
  <c r="F2728"/>
  <c r="F2672" s="1"/>
  <c r="E2728"/>
  <c r="D2728"/>
  <c r="C2728"/>
  <c r="C2672" s="1"/>
  <c r="B2728"/>
  <c r="B2672" s="1"/>
  <c r="A2728"/>
  <c r="J2723"/>
  <c r="I2723"/>
  <c r="I2670" s="1"/>
  <c r="F2723"/>
  <c r="F2670" s="1"/>
  <c r="E2723"/>
  <c r="D2723"/>
  <c r="C2723"/>
  <c r="C2670" s="1"/>
  <c r="B2723"/>
  <c r="B2670" s="1"/>
  <c r="A2723"/>
  <c r="J2718"/>
  <c r="I2718"/>
  <c r="F2718"/>
  <c r="F2669" s="1"/>
  <c r="E2718"/>
  <c r="D2718"/>
  <c r="C2718"/>
  <c r="C2669" s="1"/>
  <c r="B2718"/>
  <c r="B2669" s="1"/>
  <c r="A2718"/>
  <c r="J2706"/>
  <c r="J2668" s="1"/>
  <c r="I2706"/>
  <c r="I2668" s="1"/>
  <c r="F2706"/>
  <c r="E2706"/>
  <c r="D2706"/>
  <c r="D2668" s="1"/>
  <c r="C2706"/>
  <c r="C2729" s="1"/>
  <c r="B2706"/>
  <c r="A2706"/>
  <c r="J2691"/>
  <c r="J2665" s="1"/>
  <c r="I2691"/>
  <c r="I2665" s="1"/>
  <c r="F2691"/>
  <c r="E2691"/>
  <c r="D2691"/>
  <c r="D2665" s="1"/>
  <c r="C2691"/>
  <c r="C2665" s="1"/>
  <c r="B2691"/>
  <c r="A2691"/>
  <c r="J2688"/>
  <c r="J2664" s="1"/>
  <c r="I2688"/>
  <c r="I2664" s="1"/>
  <c r="F2688"/>
  <c r="E2688"/>
  <c r="D2688"/>
  <c r="D2664" s="1"/>
  <c r="C2688"/>
  <c r="C2664" s="1"/>
  <c r="B2688"/>
  <c r="A2688"/>
  <c r="J2671"/>
  <c r="I2671"/>
  <c r="F2671"/>
  <c r="E2671"/>
  <c r="D2671"/>
  <c r="C2671"/>
  <c r="B2671"/>
  <c r="A2671"/>
  <c r="I2669"/>
  <c r="N2656"/>
  <c r="J2653"/>
  <c r="I2653"/>
  <c r="F2653"/>
  <c r="E2653"/>
  <c r="D2653"/>
  <c r="D2597" s="1"/>
  <c r="C2653"/>
  <c r="B2653"/>
  <c r="A2653"/>
  <c r="J2647"/>
  <c r="J2595" s="1"/>
  <c r="I2647"/>
  <c r="F2647"/>
  <c r="E2647"/>
  <c r="E2595" s="1"/>
  <c r="D2647"/>
  <c r="D2595" s="1"/>
  <c r="C2647"/>
  <c r="B2647"/>
  <c r="A2647"/>
  <c r="A2595" s="1"/>
  <c r="J2638"/>
  <c r="J2594" s="1"/>
  <c r="I2638"/>
  <c r="F2638"/>
  <c r="E2594"/>
  <c r="D2638"/>
  <c r="D2594" s="1"/>
  <c r="C2638"/>
  <c r="B2638"/>
  <c r="A2638"/>
  <c r="A2594" s="1"/>
  <c r="J2627"/>
  <c r="J2593" s="1"/>
  <c r="I2627"/>
  <c r="F2627"/>
  <c r="E2627"/>
  <c r="E2593" s="1"/>
  <c r="D2627"/>
  <c r="C2627"/>
  <c r="B2627"/>
  <c r="A2627"/>
  <c r="A2593" s="1"/>
  <c r="J2617"/>
  <c r="J2590" s="1"/>
  <c r="I2617"/>
  <c r="I2590" s="1"/>
  <c r="F2617"/>
  <c r="E2617"/>
  <c r="E2590" s="1"/>
  <c r="D2617"/>
  <c r="D2590" s="1"/>
  <c r="C2617"/>
  <c r="B2617"/>
  <c r="A2617"/>
  <c r="J2613"/>
  <c r="J2589" s="1"/>
  <c r="I2613"/>
  <c r="I2589" s="1"/>
  <c r="F2613"/>
  <c r="E2613"/>
  <c r="D2613"/>
  <c r="D2589" s="1"/>
  <c r="C2613"/>
  <c r="C2589" s="1"/>
  <c r="B2613"/>
  <c r="A2613"/>
  <c r="J2597"/>
  <c r="C2597"/>
  <c r="D2593"/>
  <c r="F2590"/>
  <c r="N2581"/>
  <c r="J2578"/>
  <c r="I2578"/>
  <c r="I2525" s="1"/>
  <c r="F2578"/>
  <c r="E2578"/>
  <c r="E2525" s="1"/>
  <c r="D2578"/>
  <c r="C2578"/>
  <c r="C2525" s="1"/>
  <c r="B2578"/>
  <c r="B2525" s="1"/>
  <c r="A2578"/>
  <c r="A2525" s="1"/>
  <c r="J2574"/>
  <c r="I2574"/>
  <c r="I2523" s="1"/>
  <c r="F2574"/>
  <c r="F2523" s="1"/>
  <c r="E2574"/>
  <c r="E2523" s="1"/>
  <c r="D2574"/>
  <c r="C2574"/>
  <c r="B2574"/>
  <c r="B2523" s="1"/>
  <c r="A2574"/>
  <c r="A2523" s="1"/>
  <c r="J2565"/>
  <c r="I2565"/>
  <c r="I2522" s="1"/>
  <c r="F2565"/>
  <c r="F2522" s="1"/>
  <c r="E2565"/>
  <c r="E2522" s="1"/>
  <c r="D2565"/>
  <c r="C2565"/>
  <c r="C2522" s="1"/>
  <c r="B2565"/>
  <c r="B2522" s="1"/>
  <c r="A2565"/>
  <c r="A2522" s="1"/>
  <c r="J2555"/>
  <c r="I2555"/>
  <c r="F2555"/>
  <c r="F2521" s="1"/>
  <c r="E2555"/>
  <c r="E2521" s="1"/>
  <c r="D2555"/>
  <c r="C2555"/>
  <c r="B2555"/>
  <c r="A2555"/>
  <c r="A2521" s="1"/>
  <c r="J2545"/>
  <c r="F2545"/>
  <c r="E2545"/>
  <c r="E2518" s="1"/>
  <c r="D2545"/>
  <c r="C2545"/>
  <c r="B2545"/>
  <c r="A2545"/>
  <c r="J2541"/>
  <c r="J2517" s="1"/>
  <c r="I2541"/>
  <c r="F2541"/>
  <c r="E2541"/>
  <c r="E2546" s="1"/>
  <c r="D2541"/>
  <c r="D2517" s="1"/>
  <c r="C2541"/>
  <c r="C2517" s="1"/>
  <c r="B2541"/>
  <c r="A2541"/>
  <c r="I2518"/>
  <c r="C2518"/>
  <c r="J2507"/>
  <c r="J2459" s="1"/>
  <c r="I2507"/>
  <c r="I2459" s="1"/>
  <c r="F2507"/>
  <c r="E2507"/>
  <c r="E2459" s="1"/>
  <c r="D2507"/>
  <c r="D2459" s="1"/>
  <c r="C2507"/>
  <c r="B2507"/>
  <c r="B2459" s="1"/>
  <c r="A2507"/>
  <c r="A2459" s="1"/>
  <c r="J2503"/>
  <c r="I2503"/>
  <c r="F2503"/>
  <c r="E2503"/>
  <c r="E2457" s="1"/>
  <c r="D2503"/>
  <c r="C2503"/>
  <c r="B2503"/>
  <c r="A2503"/>
  <c r="A2457" s="1"/>
  <c r="J2499"/>
  <c r="J2456" s="1"/>
  <c r="I2499"/>
  <c r="F2499"/>
  <c r="E2499"/>
  <c r="E2456" s="1"/>
  <c r="D2499"/>
  <c r="D2456" s="1"/>
  <c r="C2499"/>
  <c r="B2499"/>
  <c r="A2499"/>
  <c r="A2456" s="1"/>
  <c r="J2489"/>
  <c r="J2455" s="1"/>
  <c r="I2489"/>
  <c r="F2489"/>
  <c r="E2489"/>
  <c r="E2455" s="1"/>
  <c r="D2489"/>
  <c r="D2455" s="1"/>
  <c r="C2489"/>
  <c r="B2489"/>
  <c r="A2489"/>
  <c r="A2455" s="1"/>
  <c r="J2479"/>
  <c r="I2479"/>
  <c r="I2452" s="1"/>
  <c r="F2479"/>
  <c r="F2452" s="1"/>
  <c r="E2479"/>
  <c r="E2452" s="1"/>
  <c r="D2479"/>
  <c r="C2479"/>
  <c r="B2479"/>
  <c r="A2479"/>
  <c r="A2452" s="1"/>
  <c r="J2475"/>
  <c r="I2475"/>
  <c r="I2480" s="1"/>
  <c r="F2475"/>
  <c r="F2451" s="1"/>
  <c r="E2475"/>
  <c r="E2451" s="1"/>
  <c r="D2475"/>
  <c r="D2451" s="1"/>
  <c r="C2475"/>
  <c r="B2475"/>
  <c r="B2451" s="1"/>
  <c r="A2475"/>
  <c r="A2451" s="1"/>
  <c r="J2458"/>
  <c r="I2458"/>
  <c r="F2458"/>
  <c r="E2458"/>
  <c r="D2458"/>
  <c r="C2458"/>
  <c r="B2458"/>
  <c r="A2458"/>
  <c r="D2457"/>
  <c r="N2443"/>
  <c r="J2440"/>
  <c r="J2388" s="1"/>
  <c r="I2440"/>
  <c r="I2388" s="1"/>
  <c r="F2440"/>
  <c r="F2388" s="1"/>
  <c r="E2440"/>
  <c r="E2388" s="1"/>
  <c r="D2440"/>
  <c r="C2440"/>
  <c r="B2440"/>
  <c r="A2440"/>
  <c r="J2436"/>
  <c r="I2436"/>
  <c r="I2386" s="1"/>
  <c r="F2436"/>
  <c r="F2386" s="1"/>
  <c r="E2436"/>
  <c r="D2436"/>
  <c r="D2386" s="1"/>
  <c r="C2436"/>
  <c r="C2386" s="1"/>
  <c r="B2436"/>
  <c r="A2436"/>
  <c r="J2429"/>
  <c r="J2385" s="1"/>
  <c r="I2429"/>
  <c r="I2385" s="1"/>
  <c r="F2429"/>
  <c r="E2429"/>
  <c r="D2429"/>
  <c r="C2429"/>
  <c r="C2385" s="1"/>
  <c r="B2429"/>
  <c r="B2385" s="1"/>
  <c r="A2385" s="1"/>
  <c r="J2418"/>
  <c r="J2384" s="1"/>
  <c r="I2418"/>
  <c r="F2418"/>
  <c r="E2418"/>
  <c r="D2418"/>
  <c r="D2384" s="1"/>
  <c r="C2418"/>
  <c r="C2384" s="1"/>
  <c r="B2418"/>
  <c r="A2418"/>
  <c r="J2408"/>
  <c r="I2408"/>
  <c r="F2408"/>
  <c r="F2381" s="1"/>
  <c r="E2408"/>
  <c r="E2381" s="1"/>
  <c r="D2408"/>
  <c r="C2408"/>
  <c r="J2404"/>
  <c r="I2404"/>
  <c r="F2404"/>
  <c r="E2404"/>
  <c r="E2380" s="1"/>
  <c r="D2404"/>
  <c r="C2404"/>
  <c r="B2404"/>
  <c r="B2409" s="1"/>
  <c r="A2404"/>
  <c r="A2409" s="1"/>
  <c r="C2388"/>
  <c r="B2381"/>
  <c r="A2381"/>
  <c r="N2372"/>
  <c r="J2369"/>
  <c r="I2369"/>
  <c r="I2325" s="1"/>
  <c r="F2369"/>
  <c r="F2325" s="1"/>
  <c r="E2369"/>
  <c r="D2369"/>
  <c r="C2369"/>
  <c r="B2369"/>
  <c r="A2369"/>
  <c r="J2366"/>
  <c r="I2366"/>
  <c r="I2323" s="1"/>
  <c r="F2366"/>
  <c r="F2323" s="1"/>
  <c r="E2366"/>
  <c r="D2366"/>
  <c r="C2366"/>
  <c r="C2323" s="1"/>
  <c r="B2366"/>
  <c r="A2366"/>
  <c r="I2362"/>
  <c r="I2322" s="1"/>
  <c r="F2362"/>
  <c r="F2322" s="1"/>
  <c r="E2362"/>
  <c r="D2362"/>
  <c r="C2362"/>
  <c r="C2322" s="1"/>
  <c r="B2362"/>
  <c r="B2322" s="1"/>
  <c r="A2362"/>
  <c r="J2356"/>
  <c r="J2349"/>
  <c r="J2321" s="1"/>
  <c r="I2349"/>
  <c r="I2321" s="1"/>
  <c r="F2349"/>
  <c r="F2321" s="1"/>
  <c r="E2349"/>
  <c r="D2349"/>
  <c r="D2321" s="1"/>
  <c r="C2349"/>
  <c r="C2321" s="1"/>
  <c r="B2349"/>
  <c r="B2321" s="1"/>
  <c r="A2349"/>
  <c r="J2341"/>
  <c r="J2318" s="1"/>
  <c r="I2341"/>
  <c r="F2341"/>
  <c r="E2341"/>
  <c r="E2318" s="1"/>
  <c r="D2341"/>
  <c r="C2341"/>
  <c r="B2341"/>
  <c r="A2341"/>
  <c r="A2318" s="1"/>
  <c r="J2338"/>
  <c r="J2317" s="1"/>
  <c r="I2338"/>
  <c r="F2338"/>
  <c r="E2338"/>
  <c r="E2317" s="1"/>
  <c r="D2338"/>
  <c r="D2317" s="1"/>
  <c r="C2338"/>
  <c r="B2338"/>
  <c r="A2338"/>
  <c r="D2325"/>
  <c r="C2325"/>
  <c r="A2317"/>
  <c r="J2307"/>
  <c r="I2307"/>
  <c r="F2307"/>
  <c r="E2307"/>
  <c r="D2307"/>
  <c r="D2274" s="1"/>
  <c r="C2307"/>
  <c r="B2307"/>
  <c r="B2274" s="1"/>
  <c r="A2307"/>
  <c r="J2304"/>
  <c r="I2304"/>
  <c r="F2304"/>
  <c r="F2271" s="1"/>
  <c r="E2304"/>
  <c r="D2304"/>
  <c r="C2304"/>
  <c r="B2304"/>
  <c r="A2304"/>
  <c r="A2271" s="1"/>
  <c r="J2299"/>
  <c r="J2270" s="1"/>
  <c r="I2299"/>
  <c r="I2308" s="1"/>
  <c r="F2299"/>
  <c r="E2299"/>
  <c r="E2270" s="1"/>
  <c r="D2299"/>
  <c r="C2299"/>
  <c r="C2308" s="1"/>
  <c r="B2299"/>
  <c r="B2270" s="1"/>
  <c r="A2299"/>
  <c r="A2270" s="1"/>
  <c r="J2291"/>
  <c r="I2291"/>
  <c r="F2291"/>
  <c r="D2291"/>
  <c r="D2267" s="1"/>
  <c r="C2291"/>
  <c r="B2291"/>
  <c r="A2291"/>
  <c r="J2288"/>
  <c r="J2266" s="1"/>
  <c r="I2288"/>
  <c r="F2288"/>
  <c r="E2288"/>
  <c r="E2266" s="1"/>
  <c r="D2288"/>
  <c r="D2266" s="1"/>
  <c r="C2288"/>
  <c r="C2266" s="1"/>
  <c r="B2288"/>
  <c r="A2288"/>
  <c r="A2266" s="1"/>
  <c r="E2267"/>
  <c r="C2267"/>
  <c r="J2255"/>
  <c r="J2200" s="1"/>
  <c r="I2255"/>
  <c r="I2200" s="1"/>
  <c r="F2255"/>
  <c r="F2200" s="1"/>
  <c r="E2255"/>
  <c r="E2200" s="1"/>
  <c r="D2255"/>
  <c r="C2255"/>
  <c r="C2200" s="1"/>
  <c r="B2255"/>
  <c r="A2255"/>
  <c r="A2200" s="1"/>
  <c r="J2251"/>
  <c r="J2198" s="1"/>
  <c r="I2251"/>
  <c r="I2198" s="1"/>
  <c r="F2251"/>
  <c r="F2198" s="1"/>
  <c r="E2251"/>
  <c r="D2251"/>
  <c r="D2198" s="1"/>
  <c r="C2251"/>
  <c r="C2198" s="1"/>
  <c r="B2251"/>
  <c r="B2198" s="1"/>
  <c r="A2251"/>
  <c r="J2245"/>
  <c r="J2197" s="1"/>
  <c r="I2245"/>
  <c r="I2197" s="1"/>
  <c r="F2245"/>
  <c r="F2197" s="1"/>
  <c r="E2245"/>
  <c r="D2245"/>
  <c r="C2245"/>
  <c r="C2197" s="1"/>
  <c r="B2245"/>
  <c r="B2197" s="1"/>
  <c r="A2245"/>
  <c r="J2231"/>
  <c r="I2231"/>
  <c r="I2196" s="1"/>
  <c r="F2231"/>
  <c r="F2196" s="1"/>
  <c r="E2231"/>
  <c r="E2256" s="1"/>
  <c r="D2231"/>
  <c r="D2196" s="1"/>
  <c r="C2231"/>
  <c r="C2196" s="1"/>
  <c r="B2231"/>
  <c r="B2196" s="1"/>
  <c r="A2231"/>
  <c r="J2220"/>
  <c r="I2220"/>
  <c r="I2193" s="1"/>
  <c r="F2220"/>
  <c r="F2193" s="1"/>
  <c r="E2220"/>
  <c r="D2220"/>
  <c r="C2220"/>
  <c r="B2220"/>
  <c r="A2220"/>
  <c r="A2193" s="1"/>
  <c r="J2216"/>
  <c r="J2192" s="1"/>
  <c r="I2216"/>
  <c r="F2216"/>
  <c r="E2216"/>
  <c r="E2192" s="1"/>
  <c r="D2216"/>
  <c r="D2192" s="1"/>
  <c r="C2216"/>
  <c r="C2192" s="1"/>
  <c r="B2216"/>
  <c r="A2216"/>
  <c r="A2192" s="1"/>
  <c r="B2200"/>
  <c r="N2184"/>
  <c r="J2180"/>
  <c r="J2114" s="1"/>
  <c r="I2180"/>
  <c r="E2180"/>
  <c r="E2114" s="1"/>
  <c r="D2180"/>
  <c r="D2114" s="1"/>
  <c r="C2180"/>
  <c r="B2180"/>
  <c r="B2114" s="1"/>
  <c r="A2180"/>
  <c r="A2114" s="1"/>
  <c r="J2170"/>
  <c r="I2170"/>
  <c r="I2112" s="1"/>
  <c r="F2170"/>
  <c r="E2170"/>
  <c r="D2170"/>
  <c r="C2170"/>
  <c r="C2112" s="1"/>
  <c r="B2170"/>
  <c r="A2170"/>
  <c r="J2163"/>
  <c r="I2163"/>
  <c r="I2111" s="1"/>
  <c r="F2163"/>
  <c r="E2163"/>
  <c r="D2163"/>
  <c r="C2163"/>
  <c r="C2111" s="1"/>
  <c r="B2163"/>
  <c r="A2163"/>
  <c r="J2147"/>
  <c r="I2147"/>
  <c r="I2110" s="1"/>
  <c r="F2147"/>
  <c r="E2147"/>
  <c r="D2147"/>
  <c r="C2147"/>
  <c r="C2110" s="1"/>
  <c r="B2147"/>
  <c r="A2147"/>
  <c r="A2181" s="1"/>
  <c r="J2133"/>
  <c r="I2133"/>
  <c r="I2107" s="1"/>
  <c r="F2133"/>
  <c r="E2133"/>
  <c r="E2107" s="1"/>
  <c r="D2133"/>
  <c r="C2133"/>
  <c r="C2107" s="1"/>
  <c r="B2133"/>
  <c r="A2133"/>
  <c r="A2107" s="1"/>
  <c r="J2129"/>
  <c r="I2129"/>
  <c r="I2106" s="1"/>
  <c r="F2129"/>
  <c r="F2106" s="1"/>
  <c r="E2129"/>
  <c r="E2134" s="1"/>
  <c r="D2129"/>
  <c r="C2129"/>
  <c r="C2106" s="1"/>
  <c r="B2129"/>
  <c r="B2134" s="1"/>
  <c r="A2129"/>
  <c r="A2106" s="1"/>
  <c r="F2114"/>
  <c r="J2096"/>
  <c r="I2096"/>
  <c r="I2036" s="1"/>
  <c r="F2096"/>
  <c r="F2036" s="1"/>
  <c r="E2096"/>
  <c r="D2096"/>
  <c r="C2096"/>
  <c r="B2096"/>
  <c r="A2096"/>
  <c r="J2091"/>
  <c r="I2091"/>
  <c r="I2034" s="1"/>
  <c r="F2091"/>
  <c r="E2091"/>
  <c r="D2091"/>
  <c r="C2091"/>
  <c r="B2091"/>
  <c r="A2091"/>
  <c r="J2084"/>
  <c r="J2033" s="1"/>
  <c r="I2084"/>
  <c r="I2033" s="1"/>
  <c r="F2084"/>
  <c r="E2084"/>
  <c r="D2084"/>
  <c r="C2084"/>
  <c r="B2084"/>
  <c r="A2084"/>
  <c r="J2069"/>
  <c r="J2032" s="1"/>
  <c r="I2069"/>
  <c r="I2032" s="1"/>
  <c r="F2069"/>
  <c r="F2097" s="1"/>
  <c r="E2069"/>
  <c r="D2069"/>
  <c r="D2097" s="1"/>
  <c r="C2069"/>
  <c r="B2069"/>
  <c r="B2097" s="1"/>
  <c r="A2069"/>
  <c r="J2057"/>
  <c r="I2057"/>
  <c r="F2057"/>
  <c r="E2057"/>
  <c r="D2057"/>
  <c r="C2057"/>
  <c r="B2057"/>
  <c r="A2057"/>
  <c r="J2051"/>
  <c r="J2028" s="1"/>
  <c r="I2051"/>
  <c r="F2051"/>
  <c r="F2058" s="1"/>
  <c r="E2051"/>
  <c r="D2051"/>
  <c r="D2028" s="1"/>
  <c r="C2051"/>
  <c r="B2051"/>
  <c r="A2051"/>
  <c r="J2035"/>
  <c r="I2035"/>
  <c r="F2035"/>
  <c r="E2035"/>
  <c r="D2035"/>
  <c r="C2035"/>
  <c r="B2035"/>
  <c r="A2035"/>
  <c r="J2034"/>
  <c r="I2030"/>
  <c r="E2030"/>
  <c r="C2030"/>
  <c r="B2030"/>
  <c r="A2030"/>
  <c r="J2019"/>
  <c r="J1996" s="1"/>
  <c r="I2019"/>
  <c r="I2020" s="1"/>
  <c r="F2019"/>
  <c r="E2019"/>
  <c r="E1996" s="1"/>
  <c r="D2019"/>
  <c r="D1996" s="1"/>
  <c r="C2019"/>
  <c r="C2020" s="1"/>
  <c r="B2019"/>
  <c r="B1996" s="1"/>
  <c r="A2019"/>
  <c r="J2014"/>
  <c r="I2014"/>
  <c r="F2014"/>
  <c r="F1989" s="1"/>
  <c r="E2014"/>
  <c r="D2014"/>
  <c r="D1989" s="1"/>
  <c r="C2014"/>
  <c r="B2014"/>
  <c r="B1989" s="1"/>
  <c r="A2014"/>
  <c r="J2011"/>
  <c r="J1988" s="1"/>
  <c r="I2011"/>
  <c r="I1988" s="1"/>
  <c r="F2011"/>
  <c r="F2015" s="1"/>
  <c r="E2011"/>
  <c r="E1988" s="1"/>
  <c r="D2011"/>
  <c r="C2011"/>
  <c r="B2011"/>
  <c r="B1988" s="1"/>
  <c r="A2011"/>
  <c r="A2015" s="1"/>
  <c r="C1988"/>
  <c r="J1978"/>
  <c r="J1955" s="1"/>
  <c r="I1978"/>
  <c r="I1979" s="1"/>
  <c r="F1978"/>
  <c r="F1979" s="1"/>
  <c r="E1978"/>
  <c r="E1955" s="1"/>
  <c r="D1978"/>
  <c r="D1955" s="1"/>
  <c r="C1978"/>
  <c r="C1979" s="1"/>
  <c r="B1978"/>
  <c r="B1979" s="1"/>
  <c r="A1978"/>
  <c r="A1955" s="1"/>
  <c r="J1973"/>
  <c r="I1973"/>
  <c r="F1973"/>
  <c r="F1948" s="1"/>
  <c r="E1973"/>
  <c r="D1973"/>
  <c r="C1973"/>
  <c r="B1973"/>
  <c r="B1948" s="1"/>
  <c r="A1973"/>
  <c r="J1970"/>
  <c r="J1974" s="1"/>
  <c r="I1970"/>
  <c r="I1947" s="1"/>
  <c r="F1970"/>
  <c r="E1970"/>
  <c r="E1947" s="1"/>
  <c r="D1970"/>
  <c r="D1974" s="1"/>
  <c r="C1970"/>
  <c r="C1947" s="1"/>
  <c r="B1970"/>
  <c r="B1947" s="1"/>
  <c r="A1970"/>
  <c r="A1974" s="1"/>
  <c r="J1947"/>
  <c r="D1947"/>
  <c r="J1937"/>
  <c r="I1937"/>
  <c r="F1937"/>
  <c r="E1937"/>
  <c r="E1881" s="1"/>
  <c r="D1937"/>
  <c r="C1937"/>
  <c r="B1937"/>
  <c r="A1937"/>
  <c r="A1881" s="1"/>
  <c r="J1932"/>
  <c r="I1932"/>
  <c r="F1932"/>
  <c r="E1932"/>
  <c r="E1879" s="1"/>
  <c r="D1932"/>
  <c r="C1932"/>
  <c r="B1932"/>
  <c r="A1932"/>
  <c r="A1879" s="1"/>
  <c r="J1925"/>
  <c r="I1925"/>
  <c r="F1925"/>
  <c r="E1925"/>
  <c r="D1925"/>
  <c r="D1878" s="1"/>
  <c r="C1925"/>
  <c r="B1925"/>
  <c r="A1925"/>
  <c r="J1912"/>
  <c r="J1877" s="1"/>
  <c r="I1912"/>
  <c r="F1912"/>
  <c r="F1938" s="1"/>
  <c r="E1912"/>
  <c r="E1877" s="1"/>
  <c r="D1912"/>
  <c r="D1877" s="1"/>
  <c r="C1912"/>
  <c r="B1912"/>
  <c r="B1877" s="1"/>
  <c r="A1912"/>
  <c r="A1938" s="1"/>
  <c r="J1901"/>
  <c r="J1874" s="1"/>
  <c r="I1901"/>
  <c r="F1901"/>
  <c r="E1901"/>
  <c r="D1901"/>
  <c r="C1901"/>
  <c r="B1901"/>
  <c r="A1901"/>
  <c r="J1896"/>
  <c r="I1896"/>
  <c r="F1896"/>
  <c r="F1902" s="1"/>
  <c r="E1896"/>
  <c r="D1896"/>
  <c r="C1896"/>
  <c r="B1896"/>
  <c r="A1896"/>
  <c r="I1875"/>
  <c r="E1875"/>
  <c r="C1875"/>
  <c r="B1875"/>
  <c r="A1875"/>
  <c r="J1863"/>
  <c r="I1863"/>
  <c r="F1863"/>
  <c r="F1837" s="1"/>
  <c r="E1863"/>
  <c r="D1863"/>
  <c r="C1863"/>
  <c r="B1863"/>
  <c r="B1837" s="1"/>
  <c r="A1863"/>
  <c r="J1860"/>
  <c r="J1864" s="1"/>
  <c r="I1860"/>
  <c r="I1864" s="1"/>
  <c r="F1860"/>
  <c r="F1834" s="1"/>
  <c r="E1860"/>
  <c r="E1834" s="1"/>
  <c r="D1860"/>
  <c r="C1860"/>
  <c r="B1860"/>
  <c r="A1860"/>
  <c r="A1834" s="1"/>
  <c r="J1855"/>
  <c r="I1855"/>
  <c r="F1855"/>
  <c r="F1830" s="1"/>
  <c r="E1855"/>
  <c r="E1830" s="1"/>
  <c r="D1855"/>
  <c r="C1855"/>
  <c r="B1855"/>
  <c r="B1830" s="1"/>
  <c r="A1855"/>
  <c r="J1852"/>
  <c r="J1829" s="1"/>
  <c r="I1852"/>
  <c r="I1856" s="1"/>
  <c r="F1852"/>
  <c r="F1829" s="1"/>
  <c r="E1852"/>
  <c r="E1829" s="1"/>
  <c r="D1852"/>
  <c r="D1829" s="1"/>
  <c r="C1852"/>
  <c r="C1856" s="1"/>
  <c r="B1852"/>
  <c r="B1829" s="1"/>
  <c r="B1831" s="1"/>
  <c r="A1852"/>
  <c r="A1829" s="1"/>
  <c r="J1834"/>
  <c r="A1830"/>
  <c r="J1819"/>
  <c r="J1759" s="1"/>
  <c r="I1819"/>
  <c r="F1819"/>
  <c r="E1819"/>
  <c r="E1759" s="1"/>
  <c r="D1819"/>
  <c r="D1759" s="1"/>
  <c r="C1819"/>
  <c r="B1819"/>
  <c r="A1819"/>
  <c r="A1759" s="1"/>
  <c r="J1814"/>
  <c r="J1757" s="1"/>
  <c r="I1814"/>
  <c r="F1814"/>
  <c r="E1814"/>
  <c r="E1757" s="1"/>
  <c r="D1814"/>
  <c r="D1757" s="1"/>
  <c r="C1814"/>
  <c r="B1814"/>
  <c r="A1814"/>
  <c r="A1757" s="1"/>
  <c r="J1807"/>
  <c r="J1756" s="1"/>
  <c r="I1807"/>
  <c r="F1807"/>
  <c r="E1807"/>
  <c r="E1756" s="1"/>
  <c r="D1807"/>
  <c r="D1756" s="1"/>
  <c r="C1807"/>
  <c r="B1807"/>
  <c r="A1807"/>
  <c r="A1756" s="1"/>
  <c r="J1793"/>
  <c r="J1755" s="1"/>
  <c r="I1793"/>
  <c r="I1755" s="1"/>
  <c r="F1793"/>
  <c r="E1793"/>
  <c r="E1755" s="1"/>
  <c r="D1793"/>
  <c r="D1755" s="1"/>
  <c r="C1793"/>
  <c r="C1820" s="1"/>
  <c r="B1793"/>
  <c r="B1820" s="1"/>
  <c r="A1793"/>
  <c r="A1755" s="1"/>
  <c r="J1780"/>
  <c r="I1780"/>
  <c r="F1780"/>
  <c r="F1752" s="1"/>
  <c r="E1780"/>
  <c r="D1780"/>
  <c r="D1752" s="1"/>
  <c r="C1780"/>
  <c r="B1780"/>
  <c r="A1780"/>
  <c r="J1774"/>
  <c r="J1751" s="1"/>
  <c r="I1774"/>
  <c r="F1774"/>
  <c r="F1751" s="1"/>
  <c r="E1774"/>
  <c r="D1774"/>
  <c r="C1774"/>
  <c r="C1781" s="1"/>
  <c r="B1774"/>
  <c r="B1781" s="1"/>
  <c r="A1774"/>
  <c r="J1758"/>
  <c r="I1758"/>
  <c r="F1758"/>
  <c r="E1758"/>
  <c r="D1758"/>
  <c r="C1758"/>
  <c r="B1758"/>
  <c r="A1758"/>
  <c r="I1753"/>
  <c r="E1753"/>
  <c r="C1753"/>
  <c r="A1753"/>
  <c r="J1741"/>
  <c r="J1718" s="1"/>
  <c r="I1741"/>
  <c r="I1742" s="1"/>
  <c r="F1741"/>
  <c r="F1742" s="1"/>
  <c r="E1741"/>
  <c r="E1718" s="1"/>
  <c r="D1741"/>
  <c r="D1718" s="1"/>
  <c r="C1741"/>
  <c r="C1742" s="1"/>
  <c r="B1741"/>
  <c r="B1718" s="1"/>
  <c r="A1741"/>
  <c r="A1718" s="1"/>
  <c r="J1736"/>
  <c r="J1711" s="1"/>
  <c r="I1736"/>
  <c r="F1736"/>
  <c r="E1736"/>
  <c r="D1736"/>
  <c r="C1736"/>
  <c r="C1711" s="1"/>
  <c r="B1736"/>
  <c r="A1736"/>
  <c r="J1733"/>
  <c r="J1710" s="1"/>
  <c r="I1733"/>
  <c r="F1733"/>
  <c r="F1737" s="1"/>
  <c r="E1733"/>
  <c r="E1737" s="1"/>
  <c r="D1733"/>
  <c r="C1733"/>
  <c r="C1710" s="1"/>
  <c r="B1733"/>
  <c r="B1737" s="1"/>
  <c r="A1733"/>
  <c r="L1718"/>
  <c r="K1718"/>
  <c r="J1700"/>
  <c r="I1700"/>
  <c r="F1700"/>
  <c r="F1645" s="1"/>
  <c r="E1700"/>
  <c r="E1645" s="1"/>
  <c r="D1700"/>
  <c r="D1645" s="1"/>
  <c r="C1700"/>
  <c r="B1700"/>
  <c r="A1700"/>
  <c r="J1695"/>
  <c r="I1695"/>
  <c r="F1695"/>
  <c r="F1643" s="1"/>
  <c r="E1695"/>
  <c r="E1643" s="1"/>
  <c r="D1695"/>
  <c r="C1695"/>
  <c r="B1695"/>
  <c r="A1695"/>
  <c r="A1643" s="1"/>
  <c r="J1690"/>
  <c r="I1690"/>
  <c r="F1690"/>
  <c r="F1642" s="1"/>
  <c r="E1690"/>
  <c r="E1642" s="1"/>
  <c r="D1690"/>
  <c r="C1690"/>
  <c r="B1690"/>
  <c r="A1690"/>
  <c r="A1642" s="1"/>
  <c r="I1677"/>
  <c r="I1701" s="1"/>
  <c r="F1677"/>
  <c r="F1641" s="1"/>
  <c r="E1677"/>
  <c r="E1641" s="1"/>
  <c r="D1677"/>
  <c r="C1677"/>
  <c r="C1701" s="1"/>
  <c r="B1677"/>
  <c r="A1677"/>
  <c r="A1641" s="1"/>
  <c r="J1666"/>
  <c r="I1666"/>
  <c r="F1666"/>
  <c r="F1638" s="1"/>
  <c r="F1639" s="1"/>
  <c r="E1666"/>
  <c r="D1666"/>
  <c r="C1666"/>
  <c r="B1666"/>
  <c r="A1666"/>
  <c r="J1660"/>
  <c r="J1667" s="1"/>
  <c r="I1660"/>
  <c r="F1660"/>
  <c r="E1660"/>
  <c r="D1660"/>
  <c r="C1660"/>
  <c r="B1660"/>
  <c r="A1660"/>
  <c r="J1644"/>
  <c r="I1644"/>
  <c r="F1644"/>
  <c r="E1644"/>
  <c r="D1644"/>
  <c r="C1644"/>
  <c r="B1644"/>
  <c r="A1644"/>
  <c r="D1641"/>
  <c r="C1641"/>
  <c r="I1639"/>
  <c r="E1639"/>
  <c r="C1639"/>
  <c r="B1639"/>
  <c r="A1639"/>
  <c r="L1627"/>
  <c r="J1627"/>
  <c r="I1627"/>
  <c r="F1627"/>
  <c r="F1569" s="1"/>
  <c r="E1627"/>
  <c r="E1569" s="1"/>
  <c r="D1627"/>
  <c r="C1627"/>
  <c r="B1627"/>
  <c r="B1569" s="1"/>
  <c r="A1627"/>
  <c r="J1622"/>
  <c r="I1622"/>
  <c r="F1622"/>
  <c r="F1567" s="1"/>
  <c r="E1622"/>
  <c r="E1567" s="1"/>
  <c r="D1622"/>
  <c r="C1622"/>
  <c r="B1622"/>
  <c r="B1567" s="1"/>
  <c r="A1622"/>
  <c r="A1567" s="1"/>
  <c r="I1617"/>
  <c r="F1617"/>
  <c r="F1566" s="1"/>
  <c r="E1617"/>
  <c r="D1617"/>
  <c r="C1617"/>
  <c r="B1617"/>
  <c r="B1566" s="1"/>
  <c r="A1617"/>
  <c r="A1566" s="1"/>
  <c r="J1603"/>
  <c r="I1603"/>
  <c r="F1603"/>
  <c r="E1603"/>
  <c r="E1565" s="1"/>
  <c r="D1603"/>
  <c r="C1603"/>
  <c r="C1565" s="1"/>
  <c r="B1603"/>
  <c r="B1565" s="1"/>
  <c r="A1603"/>
  <c r="A1565" s="1"/>
  <c r="J1590"/>
  <c r="I1590"/>
  <c r="I1562" s="1"/>
  <c r="F1590"/>
  <c r="F1562" s="1"/>
  <c r="E1590"/>
  <c r="D1590"/>
  <c r="C1590"/>
  <c r="C1562" s="1"/>
  <c r="B1590"/>
  <c r="A1590"/>
  <c r="J1584"/>
  <c r="J1591" s="1"/>
  <c r="I1584"/>
  <c r="I1561" s="1"/>
  <c r="F1584"/>
  <c r="F1561" s="1"/>
  <c r="E1584"/>
  <c r="E1561" s="1"/>
  <c r="D1584"/>
  <c r="C1584"/>
  <c r="B1584"/>
  <c r="B1561" s="1"/>
  <c r="A1584"/>
  <c r="A1591" s="1"/>
  <c r="A1569"/>
  <c r="J1568"/>
  <c r="I1568"/>
  <c r="F1568"/>
  <c r="E1568"/>
  <c r="D1568"/>
  <c r="C1568"/>
  <c r="B1568"/>
  <c r="A1568"/>
  <c r="E1566"/>
  <c r="E1562"/>
  <c r="A1561"/>
  <c r="J1551"/>
  <c r="J1500" s="1"/>
  <c r="I1551"/>
  <c r="F1551"/>
  <c r="E1551"/>
  <c r="E1500" s="1"/>
  <c r="D1551"/>
  <c r="D1500" s="1"/>
  <c r="C1551"/>
  <c r="B1551"/>
  <c r="A1551"/>
  <c r="A1500" s="1"/>
  <c r="J1547"/>
  <c r="J1498" s="1"/>
  <c r="I1547"/>
  <c r="F1547"/>
  <c r="E1547"/>
  <c r="E1498" s="1"/>
  <c r="D1547"/>
  <c r="D1498" s="1"/>
  <c r="C1547"/>
  <c r="B1547"/>
  <c r="A1547"/>
  <c r="A1498" s="1"/>
  <c r="J1542"/>
  <c r="I1542"/>
  <c r="F1542"/>
  <c r="E1542"/>
  <c r="E1497" s="1"/>
  <c r="D1542"/>
  <c r="D1497" s="1"/>
  <c r="C1542"/>
  <c r="B1542"/>
  <c r="A1542"/>
  <c r="A1497" s="1"/>
  <c r="J1530"/>
  <c r="J1496" s="1"/>
  <c r="I1530"/>
  <c r="I1552" s="1"/>
  <c r="F1530"/>
  <c r="E1530"/>
  <c r="E1496" s="1"/>
  <c r="D1530"/>
  <c r="D1496" s="1"/>
  <c r="C1530"/>
  <c r="C1552" s="1"/>
  <c r="B1530"/>
  <c r="A1530"/>
  <c r="A1496" s="1"/>
  <c r="J1517"/>
  <c r="J1493" s="1"/>
  <c r="I1517"/>
  <c r="F1517"/>
  <c r="F1493" s="1"/>
  <c r="E1517"/>
  <c r="E1493" s="1"/>
  <c r="D1517"/>
  <c r="D1493" s="1"/>
  <c r="C1517"/>
  <c r="B1517"/>
  <c r="A1517"/>
  <c r="A1493" s="1"/>
  <c r="J1513"/>
  <c r="J1492" s="1"/>
  <c r="I1513"/>
  <c r="F1513"/>
  <c r="E1513"/>
  <c r="D1513"/>
  <c r="C1513"/>
  <c r="B1513"/>
  <c r="A1513"/>
  <c r="A1492" s="1"/>
  <c r="J1497"/>
  <c r="I1496"/>
  <c r="J1481"/>
  <c r="J1440" s="1"/>
  <c r="I1481"/>
  <c r="F1481"/>
  <c r="E1481"/>
  <c r="E1440" s="1"/>
  <c r="D1481"/>
  <c r="D1440" s="1"/>
  <c r="C1481"/>
  <c r="B1481"/>
  <c r="A1481"/>
  <c r="A1440" s="1"/>
  <c r="J1477"/>
  <c r="J1438" s="1"/>
  <c r="I1477"/>
  <c r="F1477"/>
  <c r="E1477"/>
  <c r="E1438" s="1"/>
  <c r="D1477"/>
  <c r="D1438" s="1"/>
  <c r="C1477"/>
  <c r="B1477"/>
  <c r="A1477"/>
  <c r="A1438" s="1"/>
  <c r="J1473"/>
  <c r="J1437" s="1"/>
  <c r="I1473"/>
  <c r="F1473"/>
  <c r="E1473"/>
  <c r="E1437" s="1"/>
  <c r="D1473"/>
  <c r="D1437" s="1"/>
  <c r="C1473"/>
  <c r="B1473"/>
  <c r="A1473"/>
  <c r="A1437" s="1"/>
  <c r="J1464"/>
  <c r="I1464"/>
  <c r="F1464"/>
  <c r="F1482" s="1"/>
  <c r="E1464"/>
  <c r="E1436" s="1"/>
  <c r="D1464"/>
  <c r="D1436" s="1"/>
  <c r="C1464"/>
  <c r="C1482" s="1"/>
  <c r="B1464"/>
  <c r="B1482" s="1"/>
  <c r="A1464"/>
  <c r="A1436" s="1"/>
  <c r="J1457"/>
  <c r="J1433" s="1"/>
  <c r="I1457"/>
  <c r="I1433" s="1"/>
  <c r="F1457"/>
  <c r="E1457"/>
  <c r="E1433" s="1"/>
  <c r="D1457"/>
  <c r="D1433" s="1"/>
  <c r="C1457"/>
  <c r="B1457"/>
  <c r="B1433" s="1"/>
  <c r="A1457"/>
  <c r="A1433" s="1"/>
  <c r="J1453"/>
  <c r="I1453"/>
  <c r="F1453"/>
  <c r="E1453"/>
  <c r="D1453"/>
  <c r="C1453"/>
  <c r="B1453"/>
  <c r="A1453"/>
  <c r="A1432" s="1"/>
  <c r="F1436"/>
  <c r="J1421"/>
  <c r="J1366" s="1"/>
  <c r="I1421"/>
  <c r="F1421"/>
  <c r="E1421"/>
  <c r="D1421"/>
  <c r="D1366" s="1"/>
  <c r="C1421"/>
  <c r="B1421"/>
  <c r="A1421"/>
  <c r="A1366" s="1"/>
  <c r="J1417"/>
  <c r="J1364" s="1"/>
  <c r="I1417"/>
  <c r="F1417"/>
  <c r="E1417"/>
  <c r="E1364" s="1"/>
  <c r="D1417"/>
  <c r="D1364" s="1"/>
  <c r="C1417"/>
  <c r="B1417"/>
  <c r="A1417"/>
  <c r="A1364" s="1"/>
  <c r="J1411"/>
  <c r="J1363" s="1"/>
  <c r="I1411"/>
  <c r="F1411"/>
  <c r="E1411"/>
  <c r="E1363" s="1"/>
  <c r="D1411"/>
  <c r="D1363" s="1"/>
  <c r="C1411"/>
  <c r="B1411"/>
  <c r="A1411"/>
  <c r="A1363" s="1"/>
  <c r="J1396"/>
  <c r="J1362" s="1"/>
  <c r="I1396"/>
  <c r="F1396"/>
  <c r="F1362" s="1"/>
  <c r="E1396"/>
  <c r="E1362" s="1"/>
  <c r="D1396"/>
  <c r="D1362" s="1"/>
  <c r="C1396"/>
  <c r="B1396"/>
  <c r="A1396"/>
  <c r="A1362" s="1"/>
  <c r="J1383"/>
  <c r="J1359" s="1"/>
  <c r="I1383"/>
  <c r="I1359" s="1"/>
  <c r="F1383"/>
  <c r="D1383"/>
  <c r="D1359" s="1"/>
  <c r="C1383"/>
  <c r="B1383"/>
  <c r="B1359" s="1"/>
  <c r="A1383"/>
  <c r="A1359" s="1"/>
  <c r="J1379"/>
  <c r="I1379"/>
  <c r="F1379"/>
  <c r="E1379"/>
  <c r="D1379"/>
  <c r="C1379"/>
  <c r="C1358" s="1"/>
  <c r="B1379"/>
  <c r="A1379"/>
  <c r="E1366"/>
  <c r="J1346"/>
  <c r="J1292" s="1"/>
  <c r="I1346"/>
  <c r="I1292" s="1"/>
  <c r="F1346"/>
  <c r="E1346"/>
  <c r="D1346"/>
  <c r="D1292" s="1"/>
  <c r="C1346"/>
  <c r="B1346"/>
  <c r="A1346"/>
  <c r="A1292" s="1"/>
  <c r="J1342"/>
  <c r="J1290" s="1"/>
  <c r="I1342"/>
  <c r="F1342"/>
  <c r="E1342"/>
  <c r="E1290" s="1"/>
  <c r="D1342"/>
  <c r="D1290" s="1"/>
  <c r="C1342"/>
  <c r="B1342"/>
  <c r="A1342"/>
  <c r="A1290" s="1"/>
  <c r="J1337"/>
  <c r="J1289" s="1"/>
  <c r="I1337"/>
  <c r="F1337"/>
  <c r="E1337"/>
  <c r="E1289" s="1"/>
  <c r="D1337"/>
  <c r="D1289" s="1"/>
  <c r="C1337"/>
  <c r="B1337"/>
  <c r="A1337"/>
  <c r="A1289" s="1"/>
  <c r="J1347"/>
  <c r="I1347"/>
  <c r="E1288"/>
  <c r="D1288"/>
  <c r="A1324"/>
  <c r="A1288" s="1"/>
  <c r="A1293" s="1"/>
  <c r="J1310"/>
  <c r="I1310"/>
  <c r="F1310"/>
  <c r="F1285" s="1"/>
  <c r="E1310"/>
  <c r="D1310"/>
  <c r="C1310"/>
  <c r="B1310"/>
  <c r="A1310"/>
  <c r="J1306"/>
  <c r="I1306"/>
  <c r="F1306"/>
  <c r="E1306"/>
  <c r="E1284" s="1"/>
  <c r="D1306"/>
  <c r="D1284" s="1"/>
  <c r="C1306"/>
  <c r="B1306"/>
  <c r="A1306"/>
  <c r="O1288"/>
  <c r="N1285"/>
  <c r="J1273"/>
  <c r="J1274" s="1"/>
  <c r="I1273"/>
  <c r="I1246" s="1"/>
  <c r="F1273"/>
  <c r="F1246" s="1"/>
  <c r="E1273"/>
  <c r="E1246" s="1"/>
  <c r="D1273"/>
  <c r="D1274" s="1"/>
  <c r="C1273"/>
  <c r="C1246" s="1"/>
  <c r="B1273"/>
  <c r="B1246" s="1"/>
  <c r="A1273"/>
  <c r="J1262"/>
  <c r="J1238" s="1"/>
  <c r="I1262"/>
  <c r="I1238" s="1"/>
  <c r="F1262"/>
  <c r="F1265" s="1"/>
  <c r="E1262"/>
  <c r="E1265" s="1"/>
  <c r="D1262"/>
  <c r="C1262"/>
  <c r="C1238" s="1"/>
  <c r="B1262"/>
  <c r="B1265" s="1"/>
  <c r="A1262"/>
  <c r="D1247"/>
  <c r="A1247"/>
  <c r="J1239"/>
  <c r="I1239"/>
  <c r="F1239"/>
  <c r="E1239"/>
  <c r="D1239"/>
  <c r="C1239"/>
  <c r="B1239"/>
  <c r="A1239"/>
  <c r="F1238"/>
  <c r="E1238"/>
  <c r="J1227"/>
  <c r="J1191" s="1"/>
  <c r="I1227"/>
  <c r="I1191" s="1"/>
  <c r="A1227"/>
  <c r="J1224"/>
  <c r="I1224"/>
  <c r="I1189" s="1"/>
  <c r="F1224"/>
  <c r="E1224"/>
  <c r="D1224"/>
  <c r="C1224"/>
  <c r="C1189" s="1"/>
  <c r="B1224"/>
  <c r="B1189" s="1"/>
  <c r="A1224"/>
  <c r="J1221"/>
  <c r="I1221"/>
  <c r="I1188" s="1"/>
  <c r="F1221"/>
  <c r="E1221"/>
  <c r="D1221"/>
  <c r="C1221"/>
  <c r="C1188" s="1"/>
  <c r="B1221"/>
  <c r="B1188" s="1"/>
  <c r="A1221"/>
  <c r="J1217"/>
  <c r="I1217"/>
  <c r="F1217"/>
  <c r="F1228" s="1"/>
  <c r="E1217"/>
  <c r="E1228" s="1"/>
  <c r="D1217"/>
  <c r="D1228" s="1"/>
  <c r="C1217"/>
  <c r="B1217"/>
  <c r="A1213"/>
  <c r="J1209"/>
  <c r="I1209"/>
  <c r="F1209"/>
  <c r="E1209"/>
  <c r="D1209"/>
  <c r="D1184" s="1"/>
  <c r="C1209"/>
  <c r="B1209"/>
  <c r="B1184" s="1"/>
  <c r="A1209"/>
  <c r="J1206"/>
  <c r="J1210" s="1"/>
  <c r="I1206"/>
  <c r="I1210" s="1"/>
  <c r="F1206"/>
  <c r="F1183" s="1"/>
  <c r="E1206"/>
  <c r="E1183" s="1"/>
  <c r="D1206"/>
  <c r="C1206"/>
  <c r="C1183" s="1"/>
  <c r="B1206"/>
  <c r="B1183" s="1"/>
  <c r="A1206"/>
  <c r="A1183" s="1"/>
  <c r="F1191"/>
  <c r="E1191"/>
  <c r="D1191"/>
  <c r="C1191"/>
  <c r="B1191"/>
  <c r="J1110"/>
  <c r="I1110"/>
  <c r="F1173"/>
  <c r="E1173"/>
  <c r="E1110" s="1"/>
  <c r="D1173"/>
  <c r="D1110" s="1"/>
  <c r="C1173"/>
  <c r="B1173"/>
  <c r="A1173"/>
  <c r="A1110" s="1"/>
  <c r="J1170"/>
  <c r="J1108" s="1"/>
  <c r="I1170"/>
  <c r="F1170"/>
  <c r="E1170"/>
  <c r="E1108" s="1"/>
  <c r="D1170"/>
  <c r="D1108" s="1"/>
  <c r="C1170"/>
  <c r="B1170"/>
  <c r="B1108" s="1"/>
  <c r="A1170"/>
  <c r="A1108" s="1"/>
  <c r="L1162"/>
  <c r="I1107"/>
  <c r="F1162"/>
  <c r="F1107" s="1"/>
  <c r="E1162"/>
  <c r="D1162"/>
  <c r="C1162"/>
  <c r="B1162"/>
  <c r="A1162"/>
  <c r="A1107" s="1"/>
  <c r="L1150"/>
  <c r="J1150"/>
  <c r="I1150"/>
  <c r="F1150"/>
  <c r="E1150"/>
  <c r="E1106" s="1"/>
  <c r="D1150"/>
  <c r="C1150"/>
  <c r="C1106" s="1"/>
  <c r="B1150"/>
  <c r="A1150"/>
  <c r="A1106" s="1"/>
  <c r="L1131"/>
  <c r="J1131"/>
  <c r="I1131"/>
  <c r="F1131"/>
  <c r="F1103" s="1"/>
  <c r="E1131"/>
  <c r="D1131"/>
  <c r="D1103" s="1"/>
  <c r="C1131"/>
  <c r="B1131"/>
  <c r="A1131"/>
  <c r="L1125"/>
  <c r="J1125"/>
  <c r="I1125"/>
  <c r="I1102" s="1"/>
  <c r="F1125"/>
  <c r="E1125"/>
  <c r="D1125"/>
  <c r="C1125"/>
  <c r="C1102" s="1"/>
  <c r="B1125"/>
  <c r="A1125"/>
  <c r="J1093"/>
  <c r="J1037" s="1"/>
  <c r="I1093"/>
  <c r="I1037" s="1"/>
  <c r="E1093"/>
  <c r="E1037" s="1"/>
  <c r="D1093"/>
  <c r="C1093"/>
  <c r="B1093"/>
  <c r="B1037" s="1"/>
  <c r="A1093"/>
  <c r="A1037" s="1"/>
  <c r="J1090"/>
  <c r="I1090"/>
  <c r="F1090"/>
  <c r="E1090"/>
  <c r="E1036" s="1"/>
  <c r="D1090"/>
  <c r="C1090"/>
  <c r="B1090"/>
  <c r="B1036" s="1"/>
  <c r="A1090"/>
  <c r="A1036" s="1"/>
  <c r="J1087"/>
  <c r="J1035" s="1"/>
  <c r="I1087"/>
  <c r="F1087"/>
  <c r="F1035" s="1"/>
  <c r="E1087"/>
  <c r="E1035" s="1"/>
  <c r="D1087"/>
  <c r="C1087"/>
  <c r="B1087"/>
  <c r="B1035" s="1"/>
  <c r="A1087"/>
  <c r="J1082"/>
  <c r="J1034" s="1"/>
  <c r="I1082"/>
  <c r="F1082"/>
  <c r="F1034" s="1"/>
  <c r="E1082"/>
  <c r="D1082"/>
  <c r="D1034" s="1"/>
  <c r="C1082"/>
  <c r="B1082"/>
  <c r="B1034" s="1"/>
  <c r="A1082"/>
  <c r="J1070"/>
  <c r="I1070"/>
  <c r="I1033" s="1"/>
  <c r="F1070"/>
  <c r="F1033" s="1"/>
  <c r="E1070"/>
  <c r="D1070"/>
  <c r="D1094" s="1"/>
  <c r="C1070"/>
  <c r="C1033" s="1"/>
  <c r="B1070"/>
  <c r="B1033" s="1"/>
  <c r="A1070"/>
  <c r="J1057"/>
  <c r="I1057"/>
  <c r="F1057"/>
  <c r="F1030" s="1"/>
  <c r="E1057"/>
  <c r="D1057"/>
  <c r="C1057"/>
  <c r="C1030" s="1"/>
  <c r="B1057"/>
  <c r="B1030" s="1"/>
  <c r="A1057"/>
  <c r="J1052"/>
  <c r="J1029" s="1"/>
  <c r="I1052"/>
  <c r="I1058" s="1"/>
  <c r="F1052"/>
  <c r="F1029" s="1"/>
  <c r="E1052"/>
  <c r="E1029" s="1"/>
  <c r="D1052"/>
  <c r="D1058" s="1"/>
  <c r="D1095" s="1"/>
  <c r="C1052"/>
  <c r="C1029" s="1"/>
  <c r="B1052"/>
  <c r="A1052"/>
  <c r="A1029" s="1"/>
  <c r="F1037"/>
  <c r="D1033"/>
  <c r="J1019"/>
  <c r="J1020" s="1"/>
  <c r="I1019"/>
  <c r="F1019"/>
  <c r="F993" s="1"/>
  <c r="E1019"/>
  <c r="E1020" s="1"/>
  <c r="D1019"/>
  <c r="C1019"/>
  <c r="C993" s="1"/>
  <c r="B1019"/>
  <c r="A1019"/>
  <c r="A1020" s="1"/>
  <c r="J1016"/>
  <c r="I1016"/>
  <c r="F1016"/>
  <c r="F989" s="1"/>
  <c r="E1016"/>
  <c r="D1016"/>
  <c r="C1016"/>
  <c r="B1016"/>
  <c r="B989" s="1"/>
  <c r="A1016"/>
  <c r="J1011"/>
  <c r="I1011"/>
  <c r="I986" s="1"/>
  <c r="F1011"/>
  <c r="E1011"/>
  <c r="D1011"/>
  <c r="C1011"/>
  <c r="C986" s="1"/>
  <c r="B1011"/>
  <c r="B986" s="1"/>
  <c r="A1011"/>
  <c r="J1008"/>
  <c r="I1008"/>
  <c r="I985" s="1"/>
  <c r="F1008"/>
  <c r="F985" s="1"/>
  <c r="E1008"/>
  <c r="E1012" s="1"/>
  <c r="D1008"/>
  <c r="D1012" s="1"/>
  <c r="C1008"/>
  <c r="C985" s="1"/>
  <c r="B1008"/>
  <c r="A1008"/>
  <c r="A1012" s="1"/>
  <c r="J993"/>
  <c r="I993"/>
  <c r="B993"/>
  <c r="G987"/>
  <c r="B985"/>
  <c r="J975"/>
  <c r="J925" s="1"/>
  <c r="I975"/>
  <c r="F975"/>
  <c r="F925" s="1"/>
  <c r="E975"/>
  <c r="D975"/>
  <c r="D925" s="1"/>
  <c r="C975"/>
  <c r="B975"/>
  <c r="B925" s="1"/>
  <c r="A975"/>
  <c r="A925" s="1"/>
  <c r="J971"/>
  <c r="I971"/>
  <c r="F971"/>
  <c r="F923" s="1"/>
  <c r="E971"/>
  <c r="D971"/>
  <c r="C971"/>
  <c r="B971"/>
  <c r="A971"/>
  <c r="A923" s="1"/>
  <c r="J965"/>
  <c r="I965"/>
  <c r="F965"/>
  <c r="F922" s="1"/>
  <c r="E965"/>
  <c r="D965"/>
  <c r="C965"/>
  <c r="B965"/>
  <c r="A965"/>
  <c r="J954"/>
  <c r="F954"/>
  <c r="D954"/>
  <c r="B954"/>
  <c r="I953"/>
  <c r="E953"/>
  <c r="C953"/>
  <c r="A953"/>
  <c r="J944"/>
  <c r="J918" s="1"/>
  <c r="I944"/>
  <c r="I918" s="1"/>
  <c r="F944"/>
  <c r="E944"/>
  <c r="D944"/>
  <c r="D918" s="1"/>
  <c r="C944"/>
  <c r="B944"/>
  <c r="B918" s="1"/>
  <c r="A944"/>
  <c r="A918" s="1"/>
  <c r="J940"/>
  <c r="I940"/>
  <c r="F940"/>
  <c r="D940"/>
  <c r="D917" s="1"/>
  <c r="C940"/>
  <c r="C917" s="1"/>
  <c r="B940"/>
  <c r="A940"/>
  <c r="J924"/>
  <c r="I924"/>
  <c r="F924"/>
  <c r="E924"/>
  <c r="D924"/>
  <c r="C924"/>
  <c r="B924"/>
  <c r="A924"/>
  <c r="E923"/>
  <c r="C923"/>
  <c r="E917"/>
  <c r="J908"/>
  <c r="I908"/>
  <c r="I855" s="1"/>
  <c r="F908"/>
  <c r="F855" s="1"/>
  <c r="E908"/>
  <c r="E855" s="1"/>
  <c r="D908"/>
  <c r="D855" s="1"/>
  <c r="C908"/>
  <c r="C855" s="1"/>
  <c r="B908"/>
  <c r="B855" s="1"/>
  <c r="A908"/>
  <c r="A855" s="1"/>
  <c r="J904"/>
  <c r="I904"/>
  <c r="I853" s="1"/>
  <c r="F904"/>
  <c r="E904"/>
  <c r="D904"/>
  <c r="D853" s="1"/>
  <c r="C904"/>
  <c r="C853" s="1"/>
  <c r="B904"/>
  <c r="A904"/>
  <c r="J899"/>
  <c r="I899"/>
  <c r="I852" s="1"/>
  <c r="F899"/>
  <c r="E899"/>
  <c r="D899"/>
  <c r="D852" s="1"/>
  <c r="C899"/>
  <c r="C852" s="1"/>
  <c r="B899"/>
  <c r="A899"/>
  <c r="J887"/>
  <c r="I887"/>
  <c r="I851" s="1"/>
  <c r="F887"/>
  <c r="E887"/>
  <c r="D887"/>
  <c r="D851" s="1"/>
  <c r="C887"/>
  <c r="C851" s="1"/>
  <c r="B887"/>
  <c r="B909" s="1"/>
  <c r="A887"/>
  <c r="J875"/>
  <c r="J848" s="1"/>
  <c r="I875"/>
  <c r="I848" s="1"/>
  <c r="F875"/>
  <c r="F848" s="1"/>
  <c r="E875"/>
  <c r="D875"/>
  <c r="C875"/>
  <c r="C848" s="1"/>
  <c r="B875"/>
  <c r="A875"/>
  <c r="AY872"/>
  <c r="AX872"/>
  <c r="AW872"/>
  <c r="AV872"/>
  <c r="AU872"/>
  <c r="AT872"/>
  <c r="AS872"/>
  <c r="AR872"/>
  <c r="AQ872"/>
  <c r="AP872"/>
  <c r="AO872"/>
  <c r="AN872"/>
  <c r="AM872"/>
  <c r="AL872"/>
  <c r="AK872"/>
  <c r="AJ872"/>
  <c r="AI872"/>
  <c r="AH872"/>
  <c r="AG872"/>
  <c r="AF872"/>
  <c r="AE872"/>
  <c r="AD872"/>
  <c r="AC872"/>
  <c r="AB872"/>
  <c r="AA872"/>
  <c r="Z872"/>
  <c r="Y872"/>
  <c r="X872"/>
  <c r="W872"/>
  <c r="V872"/>
  <c r="U872"/>
  <c r="J871"/>
  <c r="I871"/>
  <c r="F871"/>
  <c r="E871"/>
  <c r="D871"/>
  <c r="C871"/>
  <c r="C847" s="1"/>
  <c r="B871"/>
  <c r="A871"/>
  <c r="N858"/>
  <c r="J854"/>
  <c r="I854"/>
  <c r="F854"/>
  <c r="E854"/>
  <c r="D854"/>
  <c r="C854"/>
  <c r="B854"/>
  <c r="A854"/>
  <c r="J836"/>
  <c r="J783" s="1"/>
  <c r="I836"/>
  <c r="I783" s="1"/>
  <c r="F836"/>
  <c r="F783" s="1"/>
  <c r="E836"/>
  <c r="D836"/>
  <c r="D783" s="1"/>
  <c r="C836"/>
  <c r="A836"/>
  <c r="J828"/>
  <c r="J780" s="1"/>
  <c r="I828"/>
  <c r="I780" s="1"/>
  <c r="F828"/>
  <c r="F780" s="1"/>
  <c r="E828"/>
  <c r="D828"/>
  <c r="D780" s="1"/>
  <c r="C828"/>
  <c r="C780" s="1"/>
  <c r="B828"/>
  <c r="B780" s="1"/>
  <c r="A828"/>
  <c r="J816"/>
  <c r="I816"/>
  <c r="I779" s="1"/>
  <c r="F816"/>
  <c r="E816"/>
  <c r="D816"/>
  <c r="C816"/>
  <c r="B816"/>
  <c r="A816"/>
  <c r="J800"/>
  <c r="J776" s="1"/>
  <c r="I800"/>
  <c r="F800"/>
  <c r="E800"/>
  <c r="E776" s="1"/>
  <c r="D800"/>
  <c r="C800"/>
  <c r="C776" s="1"/>
  <c r="B800"/>
  <c r="B776" s="1"/>
  <c r="A800"/>
  <c r="J797"/>
  <c r="J775" s="1"/>
  <c r="I797"/>
  <c r="I775" s="1"/>
  <c r="F797"/>
  <c r="E797"/>
  <c r="D797"/>
  <c r="C797"/>
  <c r="C775" s="1"/>
  <c r="B797"/>
  <c r="A797"/>
  <c r="A775" s="1"/>
  <c r="B783"/>
  <c r="J782"/>
  <c r="I782"/>
  <c r="F782"/>
  <c r="E782"/>
  <c r="D782"/>
  <c r="C782"/>
  <c r="B782"/>
  <c r="A782"/>
  <c r="J781"/>
  <c r="I781"/>
  <c r="E781"/>
  <c r="D781"/>
  <c r="C781"/>
  <c r="B781"/>
  <c r="A781"/>
  <c r="F776"/>
  <c r="J765"/>
  <c r="I765"/>
  <c r="I722" s="1"/>
  <c r="F765"/>
  <c r="E765"/>
  <c r="E722" s="1"/>
  <c r="D765"/>
  <c r="D722" s="1"/>
  <c r="C765"/>
  <c r="C722" s="1"/>
  <c r="B765"/>
  <c r="A765"/>
  <c r="J762"/>
  <c r="I762"/>
  <c r="F762"/>
  <c r="F721" s="1"/>
  <c r="E762"/>
  <c r="E721" s="1"/>
  <c r="D762"/>
  <c r="C762"/>
  <c r="B762"/>
  <c r="B721" s="1"/>
  <c r="A762"/>
  <c r="J752"/>
  <c r="I752"/>
  <c r="F752"/>
  <c r="F719" s="1"/>
  <c r="E752"/>
  <c r="E719" s="1"/>
  <c r="D752"/>
  <c r="C752"/>
  <c r="B752"/>
  <c r="B719" s="1"/>
  <c r="A752"/>
  <c r="J747"/>
  <c r="I747"/>
  <c r="F747"/>
  <c r="F718" s="1"/>
  <c r="E747"/>
  <c r="E718" s="1"/>
  <c r="D747"/>
  <c r="C747"/>
  <c r="B747"/>
  <c r="B718" s="1"/>
  <c r="A747"/>
  <c r="J742"/>
  <c r="I742"/>
  <c r="F742"/>
  <c r="F715" s="1"/>
  <c r="E742"/>
  <c r="D742"/>
  <c r="C742"/>
  <c r="C715" s="1"/>
  <c r="B742"/>
  <c r="B715" s="1"/>
  <c r="A742"/>
  <c r="J737"/>
  <c r="I737"/>
  <c r="F737"/>
  <c r="F714" s="1"/>
  <c r="E737"/>
  <c r="D737"/>
  <c r="C737"/>
  <c r="B737"/>
  <c r="B714" s="1"/>
  <c r="A737"/>
  <c r="J722"/>
  <c r="J720"/>
  <c r="I720"/>
  <c r="F720"/>
  <c r="E720"/>
  <c r="D720"/>
  <c r="C720"/>
  <c r="B720"/>
  <c r="A720"/>
  <c r="E714"/>
  <c r="J703"/>
  <c r="J654" s="1"/>
  <c r="I703"/>
  <c r="I654" s="1"/>
  <c r="F703"/>
  <c r="F654" s="1"/>
  <c r="E703"/>
  <c r="D703"/>
  <c r="D654" s="1"/>
  <c r="C703"/>
  <c r="C654" s="1"/>
  <c r="B703"/>
  <c r="B654" s="1"/>
  <c r="A703"/>
  <c r="J700"/>
  <c r="J653" s="1"/>
  <c r="I700"/>
  <c r="F700"/>
  <c r="F653" s="1"/>
  <c r="E700"/>
  <c r="D700"/>
  <c r="C700"/>
  <c r="C653" s="1"/>
  <c r="B700"/>
  <c r="B653" s="1"/>
  <c r="A700"/>
  <c r="J696"/>
  <c r="I696"/>
  <c r="I651" s="1"/>
  <c r="F696"/>
  <c r="E696"/>
  <c r="D696"/>
  <c r="C696"/>
  <c r="B696"/>
  <c r="B651" s="1"/>
  <c r="A696"/>
  <c r="J683"/>
  <c r="I683"/>
  <c r="F683"/>
  <c r="E683"/>
  <c r="D683"/>
  <c r="D650" s="1"/>
  <c r="C683"/>
  <c r="C650" s="1"/>
  <c r="B683"/>
  <c r="B650" s="1"/>
  <c r="A683"/>
  <c r="J672"/>
  <c r="I672"/>
  <c r="F672"/>
  <c r="E672"/>
  <c r="D672"/>
  <c r="C672"/>
  <c r="C647" s="1"/>
  <c r="B672"/>
  <c r="A672"/>
  <c r="J668"/>
  <c r="I668"/>
  <c r="F668"/>
  <c r="E668"/>
  <c r="D668"/>
  <c r="C668"/>
  <c r="B668"/>
  <c r="B646" s="1"/>
  <c r="A668"/>
  <c r="A646" s="1"/>
  <c r="D1628" l="1"/>
  <c r="J1567"/>
  <c r="C673"/>
  <c r="C1103"/>
  <c r="B1436"/>
  <c r="I1628"/>
  <c r="D1701"/>
  <c r="J1012"/>
  <c r="J1021" s="1"/>
  <c r="J1902"/>
  <c r="E653"/>
  <c r="D653" s="1"/>
  <c r="I1567"/>
  <c r="A2196"/>
  <c r="A2197"/>
  <c r="E2197"/>
  <c r="A2198"/>
  <c r="E2198"/>
  <c r="C3974"/>
  <c r="B3974" s="1"/>
  <c r="A1188"/>
  <c r="J1873"/>
  <c r="A4116"/>
  <c r="J190" i="57"/>
  <c r="F2453" i="24"/>
  <c r="C1996"/>
  <c r="B2110"/>
  <c r="B2111"/>
  <c r="F2111"/>
  <c r="B2112"/>
  <c r="F2112"/>
  <c r="E2441"/>
  <c r="E2386"/>
  <c r="D2521"/>
  <c r="D2522"/>
  <c r="D2523"/>
  <c r="J2523"/>
  <c r="C2595"/>
  <c r="B2968"/>
  <c r="C3456"/>
  <c r="B2960"/>
  <c r="D714"/>
  <c r="C2593"/>
  <c r="C2813"/>
  <c r="B2887"/>
  <c r="A985"/>
  <c r="J1638"/>
  <c r="C2739"/>
  <c r="C2741" s="1"/>
  <c r="B3456"/>
  <c r="D1566"/>
  <c r="F1877"/>
  <c r="I1955"/>
  <c r="C1974"/>
  <c r="I1974"/>
  <c r="I1996"/>
  <c r="E2321"/>
  <c r="C2816"/>
  <c r="E2961"/>
  <c r="C3040"/>
  <c r="I3389"/>
  <c r="D3607"/>
  <c r="E3608"/>
  <c r="B4098"/>
  <c r="J4243"/>
  <c r="F4046"/>
  <c r="O3932"/>
  <c r="J3956"/>
  <c r="A986"/>
  <c r="I1364"/>
  <c r="B1562"/>
  <c r="A1562" s="1"/>
  <c r="J1566"/>
  <c r="D1567"/>
  <c r="D1569"/>
  <c r="J1643"/>
  <c r="J1641"/>
  <c r="D1642"/>
  <c r="J1642"/>
  <c r="D1643"/>
  <c r="E1710"/>
  <c r="A1837"/>
  <c r="E1837"/>
  <c r="C1955"/>
  <c r="J2029"/>
  <c r="J3184"/>
  <c r="D4109"/>
  <c r="E3956"/>
  <c r="F4028"/>
  <c r="D1864"/>
  <c r="F918"/>
  <c r="C1012"/>
  <c r="I1012"/>
  <c r="C1094"/>
  <c r="J1094"/>
  <c r="C1034"/>
  <c r="C1108"/>
  <c r="F1188"/>
  <c r="F1189"/>
  <c r="I1711"/>
  <c r="F1711" s="1"/>
  <c r="E1711" s="1"/>
  <c r="F1955"/>
  <c r="J2409"/>
  <c r="J2451"/>
  <c r="C2893"/>
  <c r="B2893" s="1"/>
  <c r="C2892"/>
  <c r="I2893"/>
  <c r="F2893" s="1"/>
  <c r="E3063"/>
  <c r="F3179"/>
  <c r="J3267"/>
  <c r="J3300"/>
  <c r="I3828"/>
  <c r="C4170"/>
  <c r="C3956"/>
  <c r="B3956" s="1"/>
  <c r="F1364"/>
  <c r="D1834"/>
  <c r="D1837"/>
  <c r="B1955"/>
  <c r="E2111"/>
  <c r="A2112"/>
  <c r="C2521"/>
  <c r="C2523"/>
  <c r="J2670"/>
  <c r="C4261"/>
  <c r="I4314"/>
  <c r="I12" i="58"/>
  <c r="C12"/>
  <c r="B12" s="1"/>
  <c r="A12" s="1"/>
  <c r="J11" s="1"/>
  <c r="J12" s="1"/>
  <c r="D673" i="24"/>
  <c r="C3039"/>
  <c r="I3039"/>
  <c r="F3039" s="1"/>
  <c r="I3040"/>
  <c r="F3040" s="1"/>
  <c r="C3229"/>
  <c r="E3187"/>
  <c r="D3187" s="1"/>
  <c r="J3609"/>
  <c r="C1989"/>
  <c r="B3314"/>
  <c r="F3387"/>
  <c r="C2668"/>
  <c r="C2673" s="1"/>
  <c r="C2292"/>
  <c r="D2508"/>
  <c r="A3317"/>
  <c r="I11" i="57"/>
  <c r="C766" i="24"/>
  <c r="J945"/>
  <c r="D1711"/>
  <c r="B2020"/>
  <c r="F2032"/>
  <c r="F2034"/>
  <c r="D2692"/>
  <c r="B3481"/>
  <c r="J3703"/>
  <c r="F704"/>
  <c r="I876"/>
  <c r="C1184"/>
  <c r="J3337"/>
  <c r="C3387"/>
  <c r="B3387" s="1"/>
  <c r="D3703"/>
  <c r="B304" i="48"/>
  <c r="D12" i="58"/>
  <c r="F651" i="24"/>
  <c r="E651" s="1"/>
  <c r="D2877"/>
  <c r="A3110"/>
  <c r="A3113"/>
  <c r="I3179"/>
  <c r="J3381"/>
  <c r="E3603"/>
  <c r="J3680"/>
  <c r="B3753"/>
  <c r="C3824"/>
  <c r="F19" i="48"/>
  <c r="J4098" i="24"/>
  <c r="I3063"/>
  <c r="I2595"/>
  <c r="J2522"/>
  <c r="J2521"/>
  <c r="I2521"/>
  <c r="J2256"/>
  <c r="J1701"/>
  <c r="I1363"/>
  <c r="F1363" s="1"/>
  <c r="J1106"/>
  <c r="J1174"/>
  <c r="I1035"/>
  <c r="I1094"/>
  <c r="I1095" s="1"/>
  <c r="I1034"/>
  <c r="F23" i="48"/>
  <c r="E23" s="1"/>
  <c r="D23" s="1"/>
  <c r="I26"/>
  <c r="D718" i="24"/>
  <c r="E848"/>
  <c r="E1646"/>
  <c r="C2032"/>
  <c r="C2097"/>
  <c r="B2579"/>
  <c r="B2521"/>
  <c r="A2672"/>
  <c r="D4189"/>
  <c r="E19" i="48"/>
  <c r="D19" s="1"/>
  <c r="D2015" i="24"/>
  <c r="C2015" s="1"/>
  <c r="C2021" s="1"/>
  <c r="D1988"/>
  <c r="A116" i="50"/>
  <c r="L115" s="1"/>
  <c r="I115" s="1"/>
  <c r="A17"/>
  <c r="J719" i="24"/>
  <c r="D719"/>
  <c r="C719" s="1"/>
  <c r="A719"/>
  <c r="A721"/>
  <c r="B1058"/>
  <c r="B1029"/>
  <c r="D1174"/>
  <c r="D1106"/>
  <c r="B1496"/>
  <c r="B1552"/>
  <c r="F1552"/>
  <c r="F1496"/>
  <c r="A1831"/>
  <c r="J1830" s="1"/>
  <c r="I1830" s="1"/>
  <c r="J2106"/>
  <c r="J2134"/>
  <c r="B2342"/>
  <c r="J2380"/>
  <c r="D2739"/>
  <c r="D2769"/>
  <c r="J2968"/>
  <c r="J3024"/>
  <c r="F3240"/>
  <c r="B3382"/>
  <c r="B3383" s="1"/>
  <c r="B3410"/>
  <c r="E190" i="57"/>
  <c r="J2221" i="24"/>
  <c r="J2193"/>
  <c r="C79" i="57"/>
  <c r="D8"/>
  <c r="D190"/>
  <c r="A714" i="24"/>
  <c r="F779"/>
  <c r="F851"/>
  <c r="F852"/>
  <c r="F853"/>
  <c r="B923"/>
  <c r="C925"/>
  <c r="D1591"/>
  <c r="D1629" s="1"/>
  <c r="D1561"/>
  <c r="D1751"/>
  <c r="D1781"/>
  <c r="C3204"/>
  <c r="C3230" s="1"/>
  <c r="C3179"/>
  <c r="E3309"/>
  <c r="C3675"/>
  <c r="C3703"/>
  <c r="I3966"/>
  <c r="I3967" s="1"/>
  <c r="J3967"/>
  <c r="F286" i="49"/>
  <c r="F25"/>
  <c r="A4037" i="24"/>
  <c r="A4039" s="1"/>
  <c r="B4039"/>
  <c r="D303" i="48"/>
  <c r="E25"/>
  <c r="E53" i="9" s="1"/>
  <c r="E304" i="48"/>
  <c r="I3970" i="24"/>
  <c r="F3970" s="1"/>
  <c r="J3974"/>
  <c r="B1094"/>
  <c r="I1174"/>
  <c r="J1107"/>
  <c r="F1210"/>
  <c r="C1187"/>
  <c r="C1228"/>
  <c r="E1188"/>
  <c r="E1189"/>
  <c r="C1240"/>
  <c r="E1518"/>
  <c r="I1980"/>
  <c r="C2221"/>
  <c r="C2274"/>
  <c r="C2950"/>
  <c r="C3035"/>
  <c r="A3242"/>
  <c r="D3300"/>
  <c r="J3315"/>
  <c r="J3481"/>
  <c r="C3533"/>
  <c r="C3665"/>
  <c r="E4028"/>
  <c r="D4028" s="1"/>
  <c r="C4028" s="1"/>
  <c r="D82" i="48"/>
  <c r="C82" s="1"/>
  <c r="E95"/>
  <c r="E11"/>
  <c r="F119" i="49"/>
  <c r="F16"/>
  <c r="F17" s="1"/>
  <c r="E4182" i="24"/>
  <c r="E4190" s="1"/>
  <c r="E8" i="57"/>
  <c r="I925" i="24"/>
  <c r="C1347"/>
  <c r="J1384"/>
  <c r="F1646"/>
  <c r="C1756"/>
  <c r="I1756"/>
  <c r="C1757"/>
  <c r="I1757"/>
  <c r="C1759"/>
  <c r="B1856"/>
  <c r="F1856"/>
  <c r="E1856" s="1"/>
  <c r="A1947"/>
  <c r="A1948"/>
  <c r="E1948"/>
  <c r="D1948" s="1"/>
  <c r="C1948" s="1"/>
  <c r="D2107"/>
  <c r="A2322"/>
  <c r="E2322"/>
  <c r="B2323"/>
  <c r="F2441"/>
  <c r="F2385"/>
  <c r="E2385" s="1"/>
  <c r="F2546"/>
  <c r="C2743"/>
  <c r="C2748" s="1"/>
  <c r="D2961"/>
  <c r="I3024"/>
  <c r="C3180"/>
  <c r="B3180" s="1"/>
  <c r="I3180"/>
  <c r="F3180" s="1"/>
  <c r="I3410"/>
  <c r="D3457"/>
  <c r="C3517"/>
  <c r="C3531"/>
  <c r="E3632"/>
  <c r="D3665"/>
  <c r="D3609"/>
  <c r="C3609" s="1"/>
  <c r="C3884"/>
  <c r="A3974"/>
  <c r="F95" i="48"/>
  <c r="D119" i="49"/>
  <c r="D16"/>
  <c r="A3956" i="24"/>
  <c r="A304" i="48"/>
  <c r="J303" s="1"/>
  <c r="A25"/>
  <c r="L26" s="1"/>
  <c r="B1012" i="24"/>
  <c r="F1012"/>
  <c r="I1108"/>
  <c r="C1110"/>
  <c r="A1184"/>
  <c r="B1187"/>
  <c r="B1228"/>
  <c r="A1189"/>
  <c r="A1265"/>
  <c r="I1274"/>
  <c r="C1284"/>
  <c r="F1433"/>
  <c r="C1497"/>
  <c r="B1497" s="1"/>
  <c r="C1498"/>
  <c r="B1498" s="1"/>
  <c r="C1500"/>
  <c r="B1500" s="1"/>
  <c r="J1561"/>
  <c r="E1591"/>
  <c r="C1755"/>
  <c r="A1781"/>
  <c r="C1829"/>
  <c r="I1829"/>
  <c r="B1878"/>
  <c r="A1989"/>
  <c r="B2221"/>
  <c r="B2388"/>
  <c r="J3063"/>
  <c r="F3096"/>
  <c r="C3183"/>
  <c r="J3410"/>
  <c r="B3517"/>
  <c r="C3532"/>
  <c r="D3603"/>
  <c r="D3608"/>
  <c r="C3608" s="1"/>
  <c r="I17" i="48"/>
  <c r="D286" i="49"/>
  <c r="D25"/>
  <c r="E4243" i="24"/>
  <c r="B23" i="48"/>
  <c r="A23" s="1"/>
  <c r="N26" i="50"/>
  <c r="L20"/>
  <c r="J20" s="1"/>
  <c r="I20" s="1"/>
  <c r="C19" i="49"/>
  <c r="F304" i="48"/>
  <c r="C304"/>
  <c r="F11" i="57"/>
  <c r="E11" s="1"/>
  <c r="B4170" i="24"/>
  <c r="A4170"/>
  <c r="B4028"/>
  <c r="A4028"/>
  <c r="B3824"/>
  <c r="A3822"/>
  <c r="A3674"/>
  <c r="A3608"/>
  <c r="A3603"/>
  <c r="E3536"/>
  <c r="E3246"/>
  <c r="D3246" s="1"/>
  <c r="E3300"/>
  <c r="B3229"/>
  <c r="B3179"/>
  <c r="F3229"/>
  <c r="E3229" s="1"/>
  <c r="E3111"/>
  <c r="A3034"/>
  <c r="B2892"/>
  <c r="A2887"/>
  <c r="A2817"/>
  <c r="D2744"/>
  <c r="E2802"/>
  <c r="E2480"/>
  <c r="A2388"/>
  <c r="B2386"/>
  <c r="A2386"/>
  <c r="B2325"/>
  <c r="B2308"/>
  <c r="A2194"/>
  <c r="A2111"/>
  <c r="A2110"/>
  <c r="E2112"/>
  <c r="E2181"/>
  <c r="F2110"/>
  <c r="E2110" s="1"/>
  <c r="F1864"/>
  <c r="E1482"/>
  <c r="E1210"/>
  <c r="B1110"/>
  <c r="B1103"/>
  <c r="B1132"/>
  <c r="B1102"/>
  <c r="F1110"/>
  <c r="F1108"/>
  <c r="F1132"/>
  <c r="E1034"/>
  <c r="B853"/>
  <c r="B852"/>
  <c r="B851"/>
  <c r="A651"/>
  <c r="A783"/>
  <c r="A776"/>
  <c r="A777" s="1"/>
  <c r="D837"/>
  <c r="E801"/>
  <c r="D1210"/>
  <c r="C1210" s="1"/>
  <c r="D1183"/>
  <c r="B2877"/>
  <c r="B2820"/>
  <c r="A3024"/>
  <c r="A2968"/>
  <c r="C3113"/>
  <c r="C3114" s="1"/>
  <c r="C3170"/>
  <c r="E1174"/>
  <c r="E1107"/>
  <c r="D1107" s="1"/>
  <c r="C1107" s="1"/>
  <c r="B1107" s="1"/>
  <c r="C1384"/>
  <c r="C1359"/>
  <c r="C1360" s="1"/>
  <c r="C1362"/>
  <c r="C1422"/>
  <c r="C2480"/>
  <c r="C2452"/>
  <c r="D3481"/>
  <c r="D3453"/>
  <c r="J3821"/>
  <c r="J3849"/>
  <c r="D776"/>
  <c r="D801"/>
  <c r="A876"/>
  <c r="A848"/>
  <c r="J847" s="1"/>
  <c r="B1292"/>
  <c r="B1347"/>
  <c r="J1565"/>
  <c r="I1565" s="1"/>
  <c r="J1628"/>
  <c r="J1629" s="1"/>
  <c r="B1641"/>
  <c r="B1701"/>
  <c r="D2134"/>
  <c r="C2134" s="1"/>
  <c r="D2106"/>
  <c r="D2308"/>
  <c r="D2270"/>
  <c r="C2270" s="1"/>
  <c r="B2452"/>
  <c r="B2453" s="1"/>
  <c r="B2480"/>
  <c r="B2597"/>
  <c r="B2654"/>
  <c r="F2597"/>
  <c r="F2654"/>
  <c r="D2895"/>
  <c r="C2895" s="1"/>
  <c r="B2895" s="1"/>
  <c r="D2950"/>
  <c r="D3267"/>
  <c r="D3239"/>
  <c r="D3240" s="1"/>
  <c r="A3517"/>
  <c r="A3457"/>
  <c r="A3556"/>
  <c r="A3528"/>
  <c r="J3527" s="1"/>
  <c r="I3527" s="1"/>
  <c r="B3604"/>
  <c r="A3604" s="1"/>
  <c r="J3603" s="1"/>
  <c r="J3605" s="1"/>
  <c r="B3632"/>
  <c r="B3739"/>
  <c r="B3682"/>
  <c r="F673"/>
  <c r="F705" s="1"/>
  <c r="I743"/>
  <c r="B766"/>
  <c r="F801"/>
  <c r="C1174"/>
  <c r="J1311"/>
  <c r="I1518"/>
  <c r="B2546"/>
  <c r="F2841"/>
  <c r="A3810"/>
  <c r="F647"/>
  <c r="E647" s="1"/>
  <c r="E673"/>
  <c r="A766"/>
  <c r="A909"/>
  <c r="I954"/>
  <c r="J1494"/>
  <c r="E1570"/>
  <c r="B1974"/>
  <c r="B2370"/>
  <c r="B2371" s="1"/>
  <c r="A2546"/>
  <c r="E2745"/>
  <c r="D2745" s="1"/>
  <c r="D2748" s="1"/>
  <c r="A2877"/>
  <c r="C3410"/>
  <c r="D3849"/>
  <c r="J650"/>
  <c r="I650" s="1"/>
  <c r="A722"/>
  <c r="J721" s="1"/>
  <c r="I721" s="1"/>
  <c r="C743"/>
  <c r="J909"/>
  <c r="F1518"/>
  <c r="I1902"/>
  <c r="D2111"/>
  <c r="C2193"/>
  <c r="C2201"/>
  <c r="C2256"/>
  <c r="A2274"/>
  <c r="D2292"/>
  <c r="B2518"/>
  <c r="D2579"/>
  <c r="B2618"/>
  <c r="F2618"/>
  <c r="B2692"/>
  <c r="F2818"/>
  <c r="E2818" s="1"/>
  <c r="D2818" s="1"/>
  <c r="A2916"/>
  <c r="F2916"/>
  <c r="O2929"/>
  <c r="F3063"/>
  <c r="D3096"/>
  <c r="D3097" s="1"/>
  <c r="J3096"/>
  <c r="A3229"/>
  <c r="I3382"/>
  <c r="C3481"/>
  <c r="D3536"/>
  <c r="E3556"/>
  <c r="B3531"/>
  <c r="C3603"/>
  <c r="A3753"/>
  <c r="I3777"/>
  <c r="C3849"/>
  <c r="E3884"/>
  <c r="C1458"/>
  <c r="C1433"/>
  <c r="I1482"/>
  <c r="I1436"/>
  <c r="F1820"/>
  <c r="F1755"/>
  <c r="B2769"/>
  <c r="B2739"/>
  <c r="J2015"/>
  <c r="I2015" s="1"/>
  <c r="A1996"/>
  <c r="J2960"/>
  <c r="J2989"/>
  <c r="I2989" s="1"/>
  <c r="F2989" s="1"/>
  <c r="C3632"/>
  <c r="C3604"/>
  <c r="D1737"/>
  <c r="C1737" s="1"/>
  <c r="D1710"/>
  <c r="E654"/>
  <c r="E704"/>
  <c r="D704" s="1"/>
  <c r="D715"/>
  <c r="D743"/>
  <c r="I801"/>
  <c r="I776"/>
  <c r="C945"/>
  <c r="C921"/>
  <c r="C918"/>
  <c r="D1238"/>
  <c r="D1240" s="1"/>
  <c r="D1265"/>
  <c r="C1265" s="1"/>
  <c r="I1710"/>
  <c r="I1737"/>
  <c r="A2618"/>
  <c r="A2590"/>
  <c r="A2597"/>
  <c r="A2654"/>
  <c r="E2597"/>
  <c r="E2654"/>
  <c r="D3134"/>
  <c r="D3106"/>
  <c r="A3337"/>
  <c r="A3310"/>
  <c r="J3556"/>
  <c r="J3528"/>
  <c r="F3749"/>
  <c r="F3777"/>
  <c r="B673"/>
  <c r="F766"/>
  <c r="B801"/>
  <c r="E1274"/>
  <c r="D1311"/>
  <c r="C1518"/>
  <c r="E3024"/>
  <c r="C3134"/>
  <c r="A3703"/>
  <c r="A673"/>
  <c r="D651"/>
  <c r="J1183"/>
  <c r="C1311"/>
  <c r="I1492"/>
  <c r="B1518"/>
  <c r="B1742"/>
  <c r="E1938"/>
  <c r="A2896"/>
  <c r="A743"/>
  <c r="E743"/>
  <c r="F781"/>
  <c r="F784" s="1"/>
  <c r="E783"/>
  <c r="E876"/>
  <c r="D909"/>
  <c r="J985"/>
  <c r="E1103"/>
  <c r="J1285"/>
  <c r="F1347"/>
  <c r="F1988"/>
  <c r="F1990" s="1"/>
  <c r="B647"/>
  <c r="I673"/>
  <c r="A704"/>
  <c r="C704"/>
  <c r="C705" s="1"/>
  <c r="J743"/>
  <c r="B722"/>
  <c r="F775"/>
  <c r="C801"/>
  <c r="B837"/>
  <c r="E780"/>
  <c r="F837"/>
  <c r="A853"/>
  <c r="J852" s="1"/>
  <c r="D876"/>
  <c r="J876"/>
  <c r="A852"/>
  <c r="J851" s="1"/>
  <c r="E852"/>
  <c r="E853"/>
  <c r="C909"/>
  <c r="I945"/>
  <c r="E1021"/>
  <c r="A1103"/>
  <c r="F1102"/>
  <c r="C1285"/>
  <c r="B1285" s="1"/>
  <c r="A1285" s="1"/>
  <c r="J1284" s="1"/>
  <c r="I1284" s="1"/>
  <c r="C1288"/>
  <c r="C1289"/>
  <c r="C1290"/>
  <c r="C1292"/>
  <c r="C1437"/>
  <c r="B1437" s="1"/>
  <c r="I1437"/>
  <c r="F1437" s="1"/>
  <c r="C1438"/>
  <c r="B1438" s="1"/>
  <c r="I1438"/>
  <c r="F1438" s="1"/>
  <c r="C1440"/>
  <c r="B1440" s="1"/>
  <c r="I1440"/>
  <c r="F1440" s="1"/>
  <c r="D1565"/>
  <c r="B1755"/>
  <c r="A1877"/>
  <c r="J1875" s="1"/>
  <c r="I2021"/>
  <c r="E2058"/>
  <c r="D2058" s="1"/>
  <c r="D2098" s="1"/>
  <c r="C2441"/>
  <c r="C2451"/>
  <c r="A2518"/>
  <c r="F2595"/>
  <c r="A2669"/>
  <c r="E2670"/>
  <c r="F2739"/>
  <c r="B2818"/>
  <c r="A2818" s="1"/>
  <c r="C2841"/>
  <c r="I2841"/>
  <c r="B3024"/>
  <c r="B3025" s="1"/>
  <c r="F3024"/>
  <c r="D3042"/>
  <c r="C3105"/>
  <c r="J3134"/>
  <c r="F3183"/>
  <c r="B3337"/>
  <c r="C3382"/>
  <c r="J3452"/>
  <c r="J3454" s="1"/>
  <c r="I3535"/>
  <c r="D3556"/>
  <c r="C3593"/>
  <c r="A3675"/>
  <c r="J3674" s="1"/>
  <c r="B3777"/>
  <c r="B3810"/>
  <c r="E3756"/>
  <c r="D3756" s="1"/>
  <c r="A4098"/>
  <c r="J4028"/>
  <c r="J2739"/>
  <c r="J2769"/>
  <c r="C1718"/>
  <c r="I1718"/>
  <c r="F1718" s="1"/>
  <c r="F1719" s="1"/>
  <c r="E1719" s="1"/>
  <c r="B1756"/>
  <c r="B1757"/>
  <c r="F1757"/>
  <c r="B1759"/>
  <c r="I1759"/>
  <c r="F1759" s="1"/>
  <c r="B2015"/>
  <c r="F2181"/>
  <c r="B2181"/>
  <c r="B2182" s="1"/>
  <c r="A2221"/>
  <c r="E2221"/>
  <c r="B2256"/>
  <c r="B2257" s="1"/>
  <c r="E2271"/>
  <c r="D2271" s="1"/>
  <c r="C2271" s="1"/>
  <c r="B2271" s="1"/>
  <c r="B2275" s="1"/>
  <c r="A2342"/>
  <c r="E2342"/>
  <c r="A2370"/>
  <c r="C2409"/>
  <c r="B2441"/>
  <c r="A2480"/>
  <c r="D2452"/>
  <c r="F2518"/>
  <c r="C2579"/>
  <c r="D2618"/>
  <c r="D2654"/>
  <c r="J2654"/>
  <c r="A2670"/>
  <c r="J2692"/>
  <c r="D2802"/>
  <c r="I2812"/>
  <c r="I2814" s="1"/>
  <c r="J2814"/>
  <c r="D2916"/>
  <c r="J2916"/>
  <c r="A2961"/>
  <c r="A3036"/>
  <c r="J3035" s="1"/>
  <c r="I3035" s="1"/>
  <c r="A3170"/>
  <c r="E3170"/>
  <c r="D3229"/>
  <c r="I3183"/>
  <c r="E3243"/>
  <c r="D3243" s="1"/>
  <c r="C3243" s="1"/>
  <c r="A3244"/>
  <c r="C3309"/>
  <c r="D3315"/>
  <c r="C3315" s="1"/>
  <c r="B3315" s="1"/>
  <c r="A3315" s="1"/>
  <c r="A3369"/>
  <c r="B3443"/>
  <c r="B3444" s="1"/>
  <c r="F3456"/>
  <c r="C3556"/>
  <c r="C3594" s="1"/>
  <c r="I3556"/>
  <c r="J3593"/>
  <c r="A3632"/>
  <c r="I3608"/>
  <c r="J3675"/>
  <c r="I3675" s="1"/>
  <c r="A3739"/>
  <c r="A3777"/>
  <c r="E3777"/>
  <c r="D3810"/>
  <c r="B3849"/>
  <c r="A3849" s="1"/>
  <c r="C4189"/>
  <c r="B4189" s="1"/>
  <c r="D4243"/>
  <c r="C4243" s="1"/>
  <c r="A4243"/>
  <c r="I909"/>
  <c r="I910" s="1"/>
  <c r="B1038"/>
  <c r="E1132"/>
  <c r="L1132"/>
  <c r="B1311"/>
  <c r="A1347"/>
  <c r="E1347"/>
  <c r="B1458"/>
  <c r="F1458"/>
  <c r="C1642"/>
  <c r="B1642" s="1"/>
  <c r="I1642"/>
  <c r="C1643"/>
  <c r="B1643" s="1"/>
  <c r="A650"/>
  <c r="J673"/>
  <c r="B704"/>
  <c r="B743"/>
  <c r="F743"/>
  <c r="J766"/>
  <c r="A801"/>
  <c r="C837"/>
  <c r="B876"/>
  <c r="B910" s="1"/>
  <c r="F876"/>
  <c r="B848"/>
  <c r="D945"/>
  <c r="J917"/>
  <c r="I917" s="1"/>
  <c r="I919" s="1"/>
  <c r="B976"/>
  <c r="E989"/>
  <c r="E993"/>
  <c r="E1030"/>
  <c r="D1035"/>
  <c r="C1035" s="1"/>
  <c r="D1036"/>
  <c r="C1036" s="1"/>
  <c r="J1036"/>
  <c r="I1036" s="1"/>
  <c r="F1036" s="1"/>
  <c r="D1037"/>
  <c r="C1037" s="1"/>
  <c r="F1094"/>
  <c r="C1132"/>
  <c r="I1132"/>
  <c r="I1175" s="1"/>
  <c r="B1238"/>
  <c r="B1240" s="1"/>
  <c r="J1240"/>
  <c r="I1240" s="1"/>
  <c r="E1292"/>
  <c r="A1311"/>
  <c r="E1311"/>
  <c r="D1347"/>
  <c r="J1358"/>
  <c r="F1384"/>
  <c r="A1458"/>
  <c r="E1458"/>
  <c r="C1496"/>
  <c r="D1518"/>
  <c r="J1518"/>
  <c r="I1667"/>
  <c r="F1667" s="1"/>
  <c r="B1752"/>
  <c r="D2221"/>
  <c r="A2256"/>
  <c r="A2441"/>
  <c r="D2480"/>
  <c r="J2480"/>
  <c r="B2589"/>
  <c r="A2589" s="1"/>
  <c r="F2589"/>
  <c r="E2589" s="1"/>
  <c r="C2654"/>
  <c r="I2654"/>
  <c r="E2672"/>
  <c r="C2692"/>
  <c r="B2729"/>
  <c r="F2740"/>
  <c r="C2812"/>
  <c r="B2812" s="1"/>
  <c r="F2820"/>
  <c r="D2841"/>
  <c r="D2878" s="1"/>
  <c r="J2841"/>
  <c r="C2877"/>
  <c r="C2916"/>
  <c r="B2950"/>
  <c r="E2989"/>
  <c r="B2964"/>
  <c r="A2964" s="1"/>
  <c r="B2965"/>
  <c r="A2965" s="1"/>
  <c r="F2965"/>
  <c r="E2965" s="1"/>
  <c r="B2966"/>
  <c r="A2966" s="1"/>
  <c r="F2966"/>
  <c r="E2966" s="1"/>
  <c r="J3038"/>
  <c r="J3043" s="1"/>
  <c r="A3096"/>
  <c r="A3134"/>
  <c r="E3134"/>
  <c r="D3170"/>
  <c r="D3171" s="1"/>
  <c r="B3183"/>
  <c r="A3187"/>
  <c r="J3229"/>
  <c r="E3239"/>
  <c r="E3240" s="1"/>
  <c r="C3337"/>
  <c r="A3410"/>
  <c r="E3410"/>
  <c r="D3452"/>
  <c r="C3452" s="1"/>
  <c r="C3454" s="1"/>
  <c r="A3481"/>
  <c r="A3458"/>
  <c r="C3535"/>
  <c r="B3556"/>
  <c r="F3556"/>
  <c r="I3533"/>
  <c r="D3632"/>
  <c r="D3666" s="1"/>
  <c r="J3632"/>
  <c r="I3703"/>
  <c r="B3756"/>
  <c r="A3756" s="1"/>
  <c r="D3777"/>
  <c r="J3777"/>
  <c r="B3754"/>
  <c r="A3754" s="1"/>
  <c r="F3754"/>
  <c r="E3754" s="1"/>
  <c r="D3754" s="1"/>
  <c r="J3820"/>
  <c r="D3821"/>
  <c r="B4046"/>
  <c r="A4046" s="1"/>
  <c r="C4098"/>
  <c r="D3956"/>
  <c r="A4109"/>
  <c r="D4098"/>
  <c r="I3386"/>
  <c r="A3390"/>
  <c r="B3386"/>
  <c r="A3443"/>
  <c r="C3443"/>
  <c r="F3443"/>
  <c r="F3386"/>
  <c r="E3443"/>
  <c r="D3381"/>
  <c r="D3383" s="1"/>
  <c r="E3383"/>
  <c r="I3443"/>
  <c r="I3444" s="1"/>
  <c r="E3460"/>
  <c r="D3460" s="1"/>
  <c r="J3458"/>
  <c r="J3517"/>
  <c r="J3457"/>
  <c r="F3457"/>
  <c r="I3517"/>
  <c r="F3517"/>
  <c r="E3517" s="1"/>
  <c r="I3454"/>
  <c r="I3481"/>
  <c r="I4261"/>
  <c r="I4109"/>
  <c r="F4109" s="1"/>
  <c r="J4046"/>
  <c r="I4046" s="1"/>
  <c r="E4098"/>
  <c r="J3826"/>
  <c r="J3884"/>
  <c r="I3884"/>
  <c r="I3824"/>
  <c r="J1878"/>
  <c r="J3754"/>
  <c r="J3810"/>
  <c r="J3811" s="1"/>
  <c r="J3753"/>
  <c r="J3752"/>
  <c r="I3810"/>
  <c r="E3703"/>
  <c r="E3683"/>
  <c r="E3739"/>
  <c r="E3675"/>
  <c r="I3674"/>
  <c r="O3639" s="1"/>
  <c r="J3665"/>
  <c r="I3607"/>
  <c r="F3607" s="1"/>
  <c r="I3632"/>
  <c r="I3532"/>
  <c r="I3531"/>
  <c r="J3536"/>
  <c r="I3593"/>
  <c r="I3528"/>
  <c r="J3314"/>
  <c r="I3314" s="1"/>
  <c r="F3314" s="1"/>
  <c r="E3369"/>
  <c r="E3370" s="1"/>
  <c r="I3337"/>
  <c r="I3300"/>
  <c r="I3267"/>
  <c r="F3267" s="1"/>
  <c r="I3184"/>
  <c r="F3184" s="1"/>
  <c r="E3184" s="1"/>
  <c r="D3184" s="1"/>
  <c r="C3184" s="1"/>
  <c r="B3184" s="1"/>
  <c r="A3184" s="1"/>
  <c r="I3229"/>
  <c r="I3170"/>
  <c r="J3170"/>
  <c r="I3134"/>
  <c r="I2950"/>
  <c r="F2950"/>
  <c r="J2950"/>
  <c r="I2916"/>
  <c r="E2916"/>
  <c r="I2877"/>
  <c r="J2817"/>
  <c r="E2877"/>
  <c r="F2877"/>
  <c r="E2841"/>
  <c r="J2745"/>
  <c r="I2745" s="1"/>
  <c r="J2744"/>
  <c r="J2802"/>
  <c r="J2743"/>
  <c r="I2597"/>
  <c r="I2594"/>
  <c r="C2594"/>
  <c r="I2593"/>
  <c r="E2618"/>
  <c r="E2579"/>
  <c r="E2580" s="1"/>
  <c r="I2526"/>
  <c r="J2579"/>
  <c r="I2579"/>
  <c r="R25" i="49"/>
  <c r="P25"/>
  <c r="D20"/>
  <c r="C20" s="1"/>
  <c r="B20" s="1"/>
  <c r="A20" s="1"/>
  <c r="J19" s="1"/>
  <c r="E26"/>
  <c r="F19"/>
  <c r="I26"/>
  <c r="D10"/>
  <c r="E17"/>
  <c r="D20" i="48"/>
  <c r="C20" s="1"/>
  <c r="B20" s="1"/>
  <c r="A20" s="1"/>
  <c r="J19" s="1"/>
  <c r="F16"/>
  <c r="R26"/>
  <c r="P26" s="1"/>
  <c r="N26" s="1"/>
  <c r="I2181" i="24"/>
  <c r="I2134"/>
  <c r="I1366"/>
  <c r="F1366" s="1"/>
  <c r="I1384"/>
  <c r="I1358"/>
  <c r="E766"/>
  <c r="E723"/>
  <c r="J1228"/>
  <c r="J1229" s="1"/>
  <c r="I2729"/>
  <c r="F2668"/>
  <c r="F2673" s="1"/>
  <c r="J2729"/>
  <c r="J2730" s="1"/>
  <c r="F2729"/>
  <c r="I2692"/>
  <c r="I1641"/>
  <c r="B1751"/>
  <c r="D1753"/>
  <c r="E851"/>
  <c r="F1058"/>
  <c r="A1021"/>
  <c r="I766"/>
  <c r="B921"/>
  <c r="F917"/>
  <c r="A1035"/>
  <c r="A1132"/>
  <c r="F1284"/>
  <c r="F1286" s="1"/>
  <c r="E1864"/>
  <c r="C1938"/>
  <c r="B1938" s="1"/>
  <c r="C1877"/>
  <c r="E2097"/>
  <c r="E2032"/>
  <c r="B2517"/>
  <c r="A2517" s="1"/>
  <c r="C2519"/>
  <c r="C2891"/>
  <c r="D2896"/>
  <c r="B3134"/>
  <c r="B3106"/>
  <c r="E779"/>
  <c r="B917"/>
  <c r="C919"/>
  <c r="F1174"/>
  <c r="F1106"/>
  <c r="E1384"/>
  <c r="D1384" s="1"/>
  <c r="E1359"/>
  <c r="E1667"/>
  <c r="B1864"/>
  <c r="B1834"/>
  <c r="E2325"/>
  <c r="E2370"/>
  <c r="A2743"/>
  <c r="E2743"/>
  <c r="B2747"/>
  <c r="B2748" s="1"/>
  <c r="B2802"/>
  <c r="B2803" s="1"/>
  <c r="F2747"/>
  <c r="F2748" s="1"/>
  <c r="F2802"/>
  <c r="D1020"/>
  <c r="C1020" s="1"/>
  <c r="D993"/>
  <c r="I1422"/>
  <c r="I1362"/>
  <c r="F1628"/>
  <c r="E1628" s="1"/>
  <c r="F1565"/>
  <c r="F1570" s="1"/>
  <c r="F2107"/>
  <c r="I2108"/>
  <c r="B2267"/>
  <c r="B2292"/>
  <c r="D2409"/>
  <c r="D2380"/>
  <c r="C2380" s="1"/>
  <c r="D2546"/>
  <c r="C2546" s="1"/>
  <c r="D2518"/>
  <c r="F2579"/>
  <c r="F2525"/>
  <c r="F2526" s="1"/>
  <c r="E2526" s="1"/>
  <c r="B2593"/>
  <c r="C2598"/>
  <c r="E2669"/>
  <c r="D2669" s="1"/>
  <c r="B3313"/>
  <c r="F3313"/>
  <c r="E3313" s="1"/>
  <c r="E3318" s="1"/>
  <c r="A945"/>
  <c r="F1240"/>
  <c r="E1240" s="1"/>
  <c r="F1274"/>
  <c r="B1384"/>
  <c r="A1701"/>
  <c r="I1865"/>
  <c r="A2097"/>
  <c r="C2309"/>
  <c r="C2618"/>
  <c r="A921"/>
  <c r="J1188"/>
  <c r="D1188"/>
  <c r="D1189"/>
  <c r="I1458"/>
  <c r="I1878"/>
  <c r="F1878" s="1"/>
  <c r="I2037"/>
  <c r="J2362"/>
  <c r="J2322" s="1"/>
  <c r="A2692"/>
  <c r="D3443"/>
  <c r="J3443"/>
  <c r="I653"/>
  <c r="J704"/>
  <c r="C718"/>
  <c r="I719"/>
  <c r="D766"/>
  <c r="A837"/>
  <c r="E837"/>
  <c r="B847"/>
  <c r="A847" s="1"/>
  <c r="C876"/>
  <c r="F909"/>
  <c r="J922"/>
  <c r="I922" s="1"/>
  <c r="J923"/>
  <c r="I923" s="1"/>
  <c r="E954"/>
  <c r="E976" s="1"/>
  <c r="I976"/>
  <c r="F976" s="1"/>
  <c r="J976"/>
  <c r="J977" s="1"/>
  <c r="A993"/>
  <c r="J989" s="1"/>
  <c r="I989" s="1"/>
  <c r="I994" s="1"/>
  <c r="F994"/>
  <c r="E985"/>
  <c r="D985" s="1"/>
  <c r="D1030"/>
  <c r="J1033"/>
  <c r="D1029"/>
  <c r="B1095"/>
  <c r="E1102"/>
  <c r="A1174"/>
  <c r="B1210"/>
  <c r="A1210" s="1"/>
  <c r="C1247"/>
  <c r="B1247" s="1"/>
  <c r="C1274"/>
  <c r="B1288"/>
  <c r="B1289"/>
  <c r="B1290"/>
  <c r="F1292"/>
  <c r="F1311"/>
  <c r="F1359"/>
  <c r="J1360"/>
  <c r="C1436"/>
  <c r="D1458"/>
  <c r="D1482"/>
  <c r="E1552"/>
  <c r="I1591"/>
  <c r="F1591" s="1"/>
  <c r="C1628"/>
  <c r="B1628" s="1"/>
  <c r="A1628" s="1"/>
  <c r="D1638"/>
  <c r="J1637" s="1"/>
  <c r="J1639" s="1"/>
  <c r="F1701"/>
  <c r="E1701" s="1"/>
  <c r="B1710"/>
  <c r="A1710" s="1"/>
  <c r="F1710"/>
  <c r="B1711"/>
  <c r="A1711" s="1"/>
  <c r="C1821"/>
  <c r="B1821" s="1"/>
  <c r="B2032"/>
  <c r="E2106"/>
  <c r="A2323"/>
  <c r="J2342"/>
  <c r="D2370"/>
  <c r="F2480"/>
  <c r="C2590"/>
  <c r="B2590" s="1"/>
  <c r="C3369"/>
  <c r="C3370" s="1"/>
  <c r="I3369"/>
  <c r="B775"/>
  <c r="O763"/>
  <c r="E921"/>
  <c r="E918"/>
  <c r="D989"/>
  <c r="C989" s="1"/>
  <c r="C994" s="1"/>
  <c r="B994" s="1"/>
  <c r="I1020"/>
  <c r="J1058"/>
  <c r="J1095" s="1"/>
  <c r="A1033"/>
  <c r="E1033"/>
  <c r="E1094"/>
  <c r="J1482"/>
  <c r="J1436"/>
  <c r="J1752"/>
  <c r="J1753" s="1"/>
  <c r="C1834"/>
  <c r="C1864"/>
  <c r="E1902"/>
  <c r="D1902" s="1"/>
  <c r="C1902" s="1"/>
  <c r="F1939"/>
  <c r="I1938"/>
  <c r="I1877"/>
  <c r="J2058"/>
  <c r="A2032"/>
  <c r="C2318"/>
  <c r="B2318" s="1"/>
  <c r="C2342"/>
  <c r="I2342"/>
  <c r="I2318"/>
  <c r="F2692"/>
  <c r="F2665"/>
  <c r="A3043"/>
  <c r="F3134"/>
  <c r="F3106"/>
  <c r="C714"/>
  <c r="C716" s="1"/>
  <c r="B716" s="1"/>
  <c r="D716"/>
  <c r="F847"/>
  <c r="E847" s="1"/>
  <c r="A851"/>
  <c r="J1132"/>
  <c r="J1102"/>
  <c r="B1106"/>
  <c r="B1174"/>
  <c r="I1228"/>
  <c r="I1229" s="1"/>
  <c r="I1187"/>
  <c r="D1667"/>
  <c r="C1667" s="1"/>
  <c r="D1637"/>
  <c r="F650"/>
  <c r="A917"/>
  <c r="B1362"/>
  <c r="B1422"/>
  <c r="F1492"/>
  <c r="E1492" s="1"/>
  <c r="C1591"/>
  <c r="B1591" s="1"/>
  <c r="C1561"/>
  <c r="F1974"/>
  <c r="E1974" s="1"/>
  <c r="F1947"/>
  <c r="F1949" s="1"/>
  <c r="C2058"/>
  <c r="A2292"/>
  <c r="A2267"/>
  <c r="A2268" s="1"/>
  <c r="F2292"/>
  <c r="F2267"/>
  <c r="D2318"/>
  <c r="D2342"/>
  <c r="D2441"/>
  <c r="D2388"/>
  <c r="C3682"/>
  <c r="C3739"/>
  <c r="I3682"/>
  <c r="I3739"/>
  <c r="F3739" s="1"/>
  <c r="F3810"/>
  <c r="F3824"/>
  <c r="J4262"/>
  <c r="J4314"/>
  <c r="B705"/>
  <c r="I837"/>
  <c r="J1458"/>
  <c r="B2508"/>
  <c r="I1029"/>
  <c r="A1094"/>
  <c r="D1132"/>
  <c r="B1185"/>
  <c r="F1358"/>
  <c r="E1358" s="1"/>
  <c r="D1358" s="1"/>
  <c r="D1360" s="1"/>
  <c r="A1384"/>
  <c r="D1856"/>
  <c r="C1837"/>
  <c r="E2034"/>
  <c r="D2034" s="1"/>
  <c r="C2034" s="1"/>
  <c r="B2034" s="1"/>
  <c r="A2034" s="1"/>
  <c r="A2134"/>
  <c r="A2182" s="1"/>
  <c r="D2256"/>
  <c r="B655"/>
  <c r="C651"/>
  <c r="I704"/>
  <c r="F722"/>
  <c r="F723" s="1"/>
  <c r="C783"/>
  <c r="J801"/>
  <c r="J837"/>
  <c r="F945"/>
  <c r="E945" s="1"/>
  <c r="E922" s="1"/>
  <c r="D922" s="1"/>
  <c r="C922" s="1"/>
  <c r="B945"/>
  <c r="D976"/>
  <c r="C1058"/>
  <c r="F1038"/>
  <c r="D1102"/>
  <c r="D1104" s="1"/>
  <c r="J1187"/>
  <c r="A1216"/>
  <c r="A1217" s="1"/>
  <c r="A1240"/>
  <c r="E1285"/>
  <c r="D1285" s="1"/>
  <c r="D1286" s="1"/>
  <c r="A1358"/>
  <c r="F1422"/>
  <c r="E1422" s="1"/>
  <c r="A1518"/>
  <c r="A1552"/>
  <c r="I1566"/>
  <c r="D1719"/>
  <c r="I1834"/>
  <c r="A1979"/>
  <c r="F1980"/>
  <c r="E2036"/>
  <c r="D2036" s="1"/>
  <c r="C2036" s="1"/>
  <c r="A2036" s="1"/>
  <c r="J2112"/>
  <c r="D2181"/>
  <c r="A2275"/>
  <c r="J2274" s="1"/>
  <c r="I2274" s="1"/>
  <c r="F2274" s="1"/>
  <c r="E2308"/>
  <c r="A2308"/>
  <c r="A2319"/>
  <c r="C2317"/>
  <c r="I2317"/>
  <c r="J2319"/>
  <c r="C2508"/>
  <c r="F2887"/>
  <c r="O2855"/>
  <c r="C3063"/>
  <c r="B3063" s="1"/>
  <c r="C3034"/>
  <c r="J3181"/>
  <c r="A3188"/>
  <c r="J3187" s="1"/>
  <c r="I3187" s="1"/>
  <c r="I3240"/>
  <c r="O3205"/>
  <c r="J3204" s="1"/>
  <c r="A3383"/>
  <c r="J3382" s="1"/>
  <c r="J3383" s="1"/>
  <c r="C3607"/>
  <c r="B3609"/>
  <c r="A3609" s="1"/>
  <c r="B3665"/>
  <c r="B3894"/>
  <c r="B3896" s="1"/>
  <c r="O3861"/>
  <c r="F2020"/>
  <c r="E2020" s="1"/>
  <c r="F1996"/>
  <c r="C2181"/>
  <c r="C2114"/>
  <c r="C2115" s="1"/>
  <c r="B2192"/>
  <c r="C2194"/>
  <c r="J2194"/>
  <c r="A2201"/>
  <c r="B2384"/>
  <c r="C2389"/>
  <c r="A2526"/>
  <c r="J2525" s="1"/>
  <c r="I2546"/>
  <c r="I2517"/>
  <c r="O2486" s="1"/>
  <c r="D2968"/>
  <c r="D3024"/>
  <c r="I3038"/>
  <c r="E3096"/>
  <c r="E3042"/>
  <c r="E3043" s="1"/>
  <c r="E3204"/>
  <c r="A3238"/>
  <c r="B3267"/>
  <c r="B3239"/>
  <c r="A3239" s="1"/>
  <c r="J3238" s="1"/>
  <c r="J3240" s="1"/>
  <c r="F3242"/>
  <c r="F3481"/>
  <c r="F3453"/>
  <c r="D3828"/>
  <c r="C3828" s="1"/>
  <c r="B3828" s="1"/>
  <c r="A3828" s="1"/>
  <c r="D3884"/>
  <c r="F3895"/>
  <c r="I3896"/>
  <c r="E2692"/>
  <c r="B3105"/>
  <c r="F3170"/>
  <c r="D3385"/>
  <c r="F3612"/>
  <c r="E3612" s="1"/>
  <c r="I3665"/>
  <c r="I3680"/>
  <c r="A3683"/>
  <c r="C3777"/>
  <c r="I3849"/>
  <c r="A647"/>
  <c r="J646" s="1"/>
  <c r="A653"/>
  <c r="J651" s="1"/>
  <c r="A654"/>
  <c r="A715"/>
  <c r="J714" s="1"/>
  <c r="I714" s="1"/>
  <c r="E715"/>
  <c r="A718"/>
  <c r="D848"/>
  <c r="J853"/>
  <c r="E925"/>
  <c r="C954"/>
  <c r="C976" s="1"/>
  <c r="C977" s="1"/>
  <c r="F986"/>
  <c r="A1030"/>
  <c r="I1106"/>
  <c r="I1183"/>
  <c r="A1191"/>
  <c r="J1189" s="1"/>
  <c r="J1246"/>
  <c r="J1265"/>
  <c r="I1265" s="1"/>
  <c r="I1275" s="1"/>
  <c r="C1493"/>
  <c r="B1493" s="1"/>
  <c r="I1493"/>
  <c r="I1497"/>
  <c r="F1497" s="1"/>
  <c r="I1498"/>
  <c r="F1498" s="1"/>
  <c r="I1500"/>
  <c r="F1500" s="1"/>
  <c r="I1643"/>
  <c r="E1742"/>
  <c r="D1742" s="1"/>
  <c r="I1743"/>
  <c r="E1820"/>
  <c r="D1820" s="1"/>
  <c r="D1881"/>
  <c r="C1881" s="1"/>
  <c r="B1881" s="1"/>
  <c r="D1938"/>
  <c r="J2110"/>
  <c r="F2134"/>
  <c r="D2110"/>
  <c r="J2111"/>
  <c r="D2112"/>
  <c r="J2181"/>
  <c r="B2193"/>
  <c r="B2201"/>
  <c r="I2221"/>
  <c r="F2221"/>
  <c r="A2325"/>
  <c r="J2323" s="1"/>
  <c r="D2322"/>
  <c r="C2370"/>
  <c r="C2371" s="1"/>
  <c r="I2370"/>
  <c r="D2385"/>
  <c r="A2453"/>
  <c r="J2546"/>
  <c r="A2579"/>
  <c r="A2580" s="1"/>
  <c r="B2594"/>
  <c r="E2665"/>
  <c r="E2668"/>
  <c r="A2729"/>
  <c r="E2729"/>
  <c r="I2968"/>
  <c r="I2969" s="1"/>
  <c r="B3109"/>
  <c r="A3109" s="1"/>
  <c r="J3107" s="1"/>
  <c r="B3170"/>
  <c r="B3230"/>
  <c r="C3300"/>
  <c r="C3666"/>
  <c r="F3665"/>
  <c r="J3739"/>
  <c r="C3749"/>
  <c r="F3849"/>
  <c r="E3849" s="1"/>
  <c r="B3309"/>
  <c r="A1742"/>
  <c r="B1743"/>
  <c r="F2308"/>
  <c r="F2270"/>
  <c r="B2668"/>
  <c r="D2729"/>
  <c r="D2672"/>
  <c r="A2739"/>
  <c r="E2739"/>
  <c r="E2769"/>
  <c r="A2889"/>
  <c r="F2964"/>
  <c r="E2964" s="1"/>
  <c r="A3179"/>
  <c r="F3244"/>
  <c r="F3300"/>
  <c r="B3300"/>
  <c r="B3301" s="1"/>
  <c r="B3246"/>
  <c r="C3381"/>
  <c r="F3410"/>
  <c r="F3382"/>
  <c r="F3452"/>
  <c r="I3605"/>
  <c r="F3604"/>
  <c r="F3632"/>
  <c r="D3682"/>
  <c r="D3739"/>
  <c r="D3740" s="1"/>
  <c r="B3752"/>
  <c r="C3757"/>
  <c r="F3752"/>
  <c r="E3752" s="1"/>
  <c r="I3757"/>
  <c r="D3898"/>
  <c r="E3903"/>
  <c r="E4254"/>
  <c r="D4254" s="1"/>
  <c r="F4314"/>
  <c r="D647"/>
  <c r="J718"/>
  <c r="D721"/>
  <c r="E775"/>
  <c r="A780"/>
  <c r="J779" s="1"/>
  <c r="D923"/>
  <c r="A954"/>
  <c r="A976" s="1"/>
  <c r="A989"/>
  <c r="A1034"/>
  <c r="A1058"/>
  <c r="A1102"/>
  <c r="B1284"/>
  <c r="A1284" s="1"/>
  <c r="I1289"/>
  <c r="F1289" s="1"/>
  <c r="I1290"/>
  <c r="F1290" s="1"/>
  <c r="I1311"/>
  <c r="I1348" s="1"/>
  <c r="B1358"/>
  <c r="C1363"/>
  <c r="B1363" s="1"/>
  <c r="C1364"/>
  <c r="B1364" s="1"/>
  <c r="C1366"/>
  <c r="B1366" s="1"/>
  <c r="J1432"/>
  <c r="A1482"/>
  <c r="C1566"/>
  <c r="C1567"/>
  <c r="C1569"/>
  <c r="J1712"/>
  <c r="A1820"/>
  <c r="D1830"/>
  <c r="C1830" s="1"/>
  <c r="A1856"/>
  <c r="E1979"/>
  <c r="A2020"/>
  <c r="A2021" s="1"/>
  <c r="J2020" s="1"/>
  <c r="J2021" s="1"/>
  <c r="J2386"/>
  <c r="J2389" s="1"/>
  <c r="C2455"/>
  <c r="B2455" s="1"/>
  <c r="J2618"/>
  <c r="I2618" s="1"/>
  <c r="B2664"/>
  <c r="A2664" s="1"/>
  <c r="O2707"/>
  <c r="A2769"/>
  <c r="C2802"/>
  <c r="I2802"/>
  <c r="C2878"/>
  <c r="C2962"/>
  <c r="C3024"/>
  <c r="C3171"/>
  <c r="A3204"/>
  <c r="C3267"/>
  <c r="D3369"/>
  <c r="J3369"/>
  <c r="C3678"/>
  <c r="I3678"/>
  <c r="I3679"/>
  <c r="C3680"/>
  <c r="C3810"/>
  <c r="F2812"/>
  <c r="E2812" s="1"/>
  <c r="E2814" s="1"/>
  <c r="D2814" s="1"/>
  <c r="A2812"/>
  <c r="I2892"/>
  <c r="F2892" s="1"/>
  <c r="J2896"/>
  <c r="D2960"/>
  <c r="D2989"/>
  <c r="C2989" s="1"/>
  <c r="F3109"/>
  <c r="I3114"/>
  <c r="D3527"/>
  <c r="E3529"/>
  <c r="F3703"/>
  <c r="F3674"/>
  <c r="E3674" s="1"/>
  <c r="D3674" s="1"/>
  <c r="D3676" s="1"/>
  <c r="D3820"/>
  <c r="E3822"/>
  <c r="I4037"/>
  <c r="J4039"/>
  <c r="F3967"/>
  <c r="F3969"/>
  <c r="F3974" s="1"/>
  <c r="I3974"/>
  <c r="D4182"/>
  <c r="F1753"/>
  <c r="J1831"/>
  <c r="F1874"/>
  <c r="D1879"/>
  <c r="C1879" s="1"/>
  <c r="B1879" s="1"/>
  <c r="A1988"/>
  <c r="D2032"/>
  <c r="F2033"/>
  <c r="E2033" s="1"/>
  <c r="D2033" s="1"/>
  <c r="C2033" s="1"/>
  <c r="B2033" s="1"/>
  <c r="A2033" s="1"/>
  <c r="B2107"/>
  <c r="I2114"/>
  <c r="E2193"/>
  <c r="D2193" s="1"/>
  <c r="E2257"/>
  <c r="B2266"/>
  <c r="I2292"/>
  <c r="I2309" s="1"/>
  <c r="J2292"/>
  <c r="A2321"/>
  <c r="E2323"/>
  <c r="D2323" s="1"/>
  <c r="F2370"/>
  <c r="F2409"/>
  <c r="F2442" s="1"/>
  <c r="J2452"/>
  <c r="J2453" s="1"/>
  <c r="C2459"/>
  <c r="J2508"/>
  <c r="D2525"/>
  <c r="F2594"/>
  <c r="F2664"/>
  <c r="E2664" s="1"/>
  <c r="J2669"/>
  <c r="E2740"/>
  <c r="A2841"/>
  <c r="J2877"/>
  <c r="J2889"/>
  <c r="E3035"/>
  <c r="B3096"/>
  <c r="B3111"/>
  <c r="A3111" s="1"/>
  <c r="F3110"/>
  <c r="E3110" s="1"/>
  <c r="F3113"/>
  <c r="J3185"/>
  <c r="I3185" s="1"/>
  <c r="F3185" s="1"/>
  <c r="E3185" s="1"/>
  <c r="D3185" s="1"/>
  <c r="C3185" s="1"/>
  <c r="B3238"/>
  <c r="C3310"/>
  <c r="C3311" s="1"/>
  <c r="F3337"/>
  <c r="F3370" s="1"/>
  <c r="B3369"/>
  <c r="J3456"/>
  <c r="F3458"/>
  <c r="E3458" s="1"/>
  <c r="D3458" s="1"/>
  <c r="B3457"/>
  <c r="B3461" s="1"/>
  <c r="B3528"/>
  <c r="B3532"/>
  <c r="E3593"/>
  <c r="D3593" s="1"/>
  <c r="F3683"/>
  <c r="B3703"/>
  <c r="I3749"/>
  <c r="E3825"/>
  <c r="D3825" s="1"/>
  <c r="I3821"/>
  <c r="F3821" s="1"/>
  <c r="S3882"/>
  <c r="A3884"/>
  <c r="E2950"/>
  <c r="E2895"/>
  <c r="B3452"/>
  <c r="B3454" s="1"/>
  <c r="F3593"/>
  <c r="F3533"/>
  <c r="A3824"/>
  <c r="J3822" s="1"/>
  <c r="A1737"/>
  <c r="J1856"/>
  <c r="J1865" s="1"/>
  <c r="J1879"/>
  <c r="I1879" s="1"/>
  <c r="F1879" s="1"/>
  <c r="E1989"/>
  <c r="E1990" s="1"/>
  <c r="D1990" s="1"/>
  <c r="E2015"/>
  <c r="F2029"/>
  <c r="D2029" s="1"/>
  <c r="D2030" s="1"/>
  <c r="B2106"/>
  <c r="I2192"/>
  <c r="F2192" s="1"/>
  <c r="D2197"/>
  <c r="F2256"/>
  <c r="F2342"/>
  <c r="C2456"/>
  <c r="B2456" s="1"/>
  <c r="C2457"/>
  <c r="B2457" s="1"/>
  <c r="F2593"/>
  <c r="B2595"/>
  <c r="J2591"/>
  <c r="B2665"/>
  <c r="A2665" s="1"/>
  <c r="D2670"/>
  <c r="I2743"/>
  <c r="A2802"/>
  <c r="B2841"/>
  <c r="B2916"/>
  <c r="A2950"/>
  <c r="A2989"/>
  <c r="C3096"/>
  <c r="I3096"/>
  <c r="C3240"/>
  <c r="C3244"/>
  <c r="C3246"/>
  <c r="A3267"/>
  <c r="A3301" s="1"/>
  <c r="E3267"/>
  <c r="E3454"/>
  <c r="D3517"/>
  <c r="D3518" s="1"/>
  <c r="B3593"/>
  <c r="A3593" s="1"/>
  <c r="A3665"/>
  <c r="E3665"/>
  <c r="D3679"/>
  <c r="C3679" s="1"/>
  <c r="B3679" s="1"/>
  <c r="C3748"/>
  <c r="B3748" s="1"/>
  <c r="I3820"/>
  <c r="B3884"/>
  <c r="F3884"/>
  <c r="B4261"/>
  <c r="A4261"/>
  <c r="D3967"/>
  <c r="E3975"/>
  <c r="C4041"/>
  <c r="D4046"/>
  <c r="E4256"/>
  <c r="E4261" s="1"/>
  <c r="F4261"/>
  <c r="F4262" s="1"/>
  <c r="B2740"/>
  <c r="A2740" s="1"/>
  <c r="I2769"/>
  <c r="I2816"/>
  <c r="C2888"/>
  <c r="I2888"/>
  <c r="I2891"/>
  <c r="F2895"/>
  <c r="E2968"/>
  <c r="D3038"/>
  <c r="C3042"/>
  <c r="I3042"/>
  <c r="J3113"/>
  <c r="J3114" s="1"/>
  <c r="J3242"/>
  <c r="J3244"/>
  <c r="I3244" s="1"/>
  <c r="D3317"/>
  <c r="C3317" s="1"/>
  <c r="J3385"/>
  <c r="J3390" s="1"/>
  <c r="I3826"/>
  <c r="F3826" s="1"/>
  <c r="E3826" s="1"/>
  <c r="D3826" s="1"/>
  <c r="C3826" s="1"/>
  <c r="B3826" s="1"/>
  <c r="A3826" s="1"/>
  <c r="J3825" s="1"/>
  <c r="I4098"/>
  <c r="I4243"/>
  <c r="O4076"/>
  <c r="J4170"/>
  <c r="I4170" s="1"/>
  <c r="A4182"/>
  <c r="F4111"/>
  <c r="I4116"/>
  <c r="E4109"/>
  <c r="F2813"/>
  <c r="B2816"/>
  <c r="E2817"/>
  <c r="D2817" s="1"/>
  <c r="J2818"/>
  <c r="A2820"/>
  <c r="C2821"/>
  <c r="J3034"/>
  <c r="I3034" s="1"/>
  <c r="B3039"/>
  <c r="B3040"/>
  <c r="I3105"/>
  <c r="I3243"/>
  <c r="I3309"/>
  <c r="I3315"/>
  <c r="F3315" s="1"/>
  <c r="I3317"/>
  <c r="D3337"/>
  <c r="I3381"/>
  <c r="O3349" s="1"/>
  <c r="C3389"/>
  <c r="B3389" s="1"/>
  <c r="D3410"/>
  <c r="F3531"/>
  <c r="F3532"/>
  <c r="B3535"/>
  <c r="I3748"/>
  <c r="F3748" s="1"/>
  <c r="F3753"/>
  <c r="E3753" s="1"/>
  <c r="D3753" s="1"/>
  <c r="C3821"/>
  <c r="B3821" s="1"/>
  <c r="J3896"/>
  <c r="A2460"/>
  <c r="A2508"/>
  <c r="A2509" s="1"/>
  <c r="D2460"/>
  <c r="E2508"/>
  <c r="F2459"/>
  <c r="J2457"/>
  <c r="I2457" s="1"/>
  <c r="F2457"/>
  <c r="I2508"/>
  <c r="I2509" s="1"/>
  <c r="I2456"/>
  <c r="J2460"/>
  <c r="F2508"/>
  <c r="F2456"/>
  <c r="I2455"/>
  <c r="I2451"/>
  <c r="E2453"/>
  <c r="I2441"/>
  <c r="J2441"/>
  <c r="I2384"/>
  <c r="I2389" s="1"/>
  <c r="F2384"/>
  <c r="F2389" s="1"/>
  <c r="E2384"/>
  <c r="E2389" s="1"/>
  <c r="I2409"/>
  <c r="D2381"/>
  <c r="C2381" s="1"/>
  <c r="I2380"/>
  <c r="B2442"/>
  <c r="A2442" s="1"/>
  <c r="B2380"/>
  <c r="B2382" s="1"/>
  <c r="A2380"/>
  <c r="F2380"/>
  <c r="E2409"/>
  <c r="E2442" s="1"/>
  <c r="E2382"/>
  <c r="J2325"/>
  <c r="F2326"/>
  <c r="F2318"/>
  <c r="E2274"/>
  <c r="J2271"/>
  <c r="I2271" s="1"/>
  <c r="I2270"/>
  <c r="J2308"/>
  <c r="J2267"/>
  <c r="I2267" s="1"/>
  <c r="I2266"/>
  <c r="F2266" s="1"/>
  <c r="E2268"/>
  <c r="D2268" s="1"/>
  <c r="E2292"/>
  <c r="D2200"/>
  <c r="I2201"/>
  <c r="I2256"/>
  <c r="J2196"/>
  <c r="J2201" s="1"/>
  <c r="E2196"/>
  <c r="F2201"/>
  <c r="F1756"/>
  <c r="J1820"/>
  <c r="I1820" s="1"/>
  <c r="J1760"/>
  <c r="J1781"/>
  <c r="J1348"/>
  <c r="J1288"/>
  <c r="I1285"/>
  <c r="M119" i="59"/>
  <c r="J122"/>
  <c r="I12"/>
  <c r="B21" i="50"/>
  <c r="C27"/>
  <c r="D27"/>
  <c r="J635" i="24"/>
  <c r="I635"/>
  <c r="I588" s="1"/>
  <c r="F635"/>
  <c r="E635"/>
  <c r="E588" s="1"/>
  <c r="D635"/>
  <c r="C635"/>
  <c r="C588" s="1"/>
  <c r="B635"/>
  <c r="B588" s="1"/>
  <c r="A635"/>
  <c r="A588" s="1"/>
  <c r="J631"/>
  <c r="J586" s="1"/>
  <c r="I631"/>
  <c r="I586" s="1"/>
  <c r="F631"/>
  <c r="F586" s="1"/>
  <c r="E631"/>
  <c r="D631"/>
  <c r="D586" s="1"/>
  <c r="C631"/>
  <c r="C586" s="1"/>
  <c r="B631"/>
  <c r="B586" s="1"/>
  <c r="A631"/>
  <c r="A586" s="1"/>
  <c r="J625"/>
  <c r="J585" s="1"/>
  <c r="I625"/>
  <c r="I585" s="1"/>
  <c r="F625"/>
  <c r="F585" s="1"/>
  <c r="E625"/>
  <c r="D625"/>
  <c r="D585" s="1"/>
  <c r="C625"/>
  <c r="C585" s="1"/>
  <c r="B625"/>
  <c r="B585" s="1"/>
  <c r="A625"/>
  <c r="A585" s="1"/>
  <c r="J614"/>
  <c r="I614"/>
  <c r="I584" s="1"/>
  <c r="F614"/>
  <c r="E614"/>
  <c r="D614"/>
  <c r="D584" s="1"/>
  <c r="C614"/>
  <c r="C584" s="1"/>
  <c r="B614"/>
  <c r="B584" s="1"/>
  <c r="A614"/>
  <c r="A584" s="1"/>
  <c r="J606"/>
  <c r="I606"/>
  <c r="I581" s="1"/>
  <c r="F606"/>
  <c r="E606"/>
  <c r="D606"/>
  <c r="C606"/>
  <c r="C581" s="1"/>
  <c r="B606"/>
  <c r="A606"/>
  <c r="A581" s="1"/>
  <c r="J602"/>
  <c r="J580" s="1"/>
  <c r="I602"/>
  <c r="F602"/>
  <c r="E602"/>
  <c r="E580" s="1"/>
  <c r="D602"/>
  <c r="D580" s="1"/>
  <c r="C602"/>
  <c r="B602"/>
  <c r="A602"/>
  <c r="A580" s="1"/>
  <c r="J588"/>
  <c r="J570"/>
  <c r="I570"/>
  <c r="F570"/>
  <c r="E570"/>
  <c r="D570"/>
  <c r="C570"/>
  <c r="B570"/>
  <c r="A570"/>
  <c r="J567"/>
  <c r="I567"/>
  <c r="F567"/>
  <c r="E567"/>
  <c r="D567"/>
  <c r="C567"/>
  <c r="B567"/>
  <c r="A567"/>
  <c r="J564"/>
  <c r="I564"/>
  <c r="F564"/>
  <c r="E564"/>
  <c r="D564"/>
  <c r="C564"/>
  <c r="B564"/>
  <c r="A564"/>
  <c r="J552"/>
  <c r="I552"/>
  <c r="F552"/>
  <c r="E552"/>
  <c r="D552"/>
  <c r="C552"/>
  <c r="A4047" l="1"/>
  <c r="I3594"/>
  <c r="F3230"/>
  <c r="O2781"/>
  <c r="C2442"/>
  <c r="D1646"/>
  <c r="J2370"/>
  <c r="J2371" s="1"/>
  <c r="J3097"/>
  <c r="F3454"/>
  <c r="E3301"/>
  <c r="D3301" s="1"/>
  <c r="D1821"/>
  <c r="C2509"/>
  <c r="A1185"/>
  <c r="J3025"/>
  <c r="D838"/>
  <c r="B856"/>
  <c r="F1865"/>
  <c r="A2115"/>
  <c r="C2526"/>
  <c r="O2419"/>
  <c r="I1712"/>
  <c r="J3444"/>
  <c r="E1865"/>
  <c r="C3444"/>
  <c r="A910"/>
  <c r="J3594"/>
  <c r="F3025"/>
  <c r="B1553"/>
  <c r="C3605"/>
  <c r="C580"/>
  <c r="J2442"/>
  <c r="I3390"/>
  <c r="B2878"/>
  <c r="B3107"/>
  <c r="B2115"/>
  <c r="C1095"/>
  <c r="B1175"/>
  <c r="A856"/>
  <c r="J855" s="1"/>
  <c r="F1175"/>
  <c r="B2021"/>
  <c r="F3043"/>
  <c r="E3025"/>
  <c r="J1286"/>
  <c r="H70" i="10"/>
  <c r="E994" i="24"/>
  <c r="B2526"/>
  <c r="J3301"/>
  <c r="E2673"/>
  <c r="F1348"/>
  <c r="E1175"/>
  <c r="D11" i="57"/>
  <c r="J3975" i="24"/>
  <c r="F856"/>
  <c r="J3370"/>
  <c r="I3181"/>
  <c r="C1719"/>
  <c r="B1719" s="1"/>
  <c r="A1719" s="1"/>
  <c r="J2951"/>
  <c r="B3666"/>
  <c r="C1646"/>
  <c r="B1646" s="1"/>
  <c r="A1646" s="1"/>
  <c r="J1645" s="1"/>
  <c r="I1645" s="1"/>
  <c r="C1111"/>
  <c r="F1111"/>
  <c r="E1111" s="1"/>
  <c r="D1111" s="1"/>
  <c r="E2309"/>
  <c r="E2509"/>
  <c r="D2509" s="1"/>
  <c r="J3740"/>
  <c r="F1275"/>
  <c r="B1111"/>
  <c r="A1111" s="1"/>
  <c r="J1038"/>
  <c r="I1038" s="1"/>
  <c r="F2878"/>
  <c r="B1629"/>
  <c r="A1629" s="1"/>
  <c r="D2389"/>
  <c r="I3247"/>
  <c r="J23" i="9"/>
  <c r="A2803" i="24"/>
  <c r="F2598"/>
  <c r="A977"/>
  <c r="B977"/>
  <c r="B2309"/>
  <c r="E3444"/>
  <c r="B3811"/>
  <c r="F26" i="48"/>
  <c r="C838" i="24"/>
  <c r="I2371"/>
  <c r="I3536"/>
  <c r="B2951"/>
  <c r="F919"/>
  <c r="A1348"/>
  <c r="O1264"/>
  <c r="E2326"/>
  <c r="F2655"/>
  <c r="I1629"/>
  <c r="B2896"/>
  <c r="F2275"/>
  <c r="I1494"/>
  <c r="F1494" s="1"/>
  <c r="B2730"/>
  <c r="D1570"/>
  <c r="A767"/>
  <c r="J1175"/>
  <c r="E2878"/>
  <c r="A2371"/>
  <c r="I3975"/>
  <c r="J3885"/>
  <c r="I3811"/>
  <c r="I3025"/>
  <c r="J2897"/>
  <c r="I2655"/>
  <c r="J2580"/>
  <c r="J2257"/>
  <c r="J1702"/>
  <c r="I1702" s="1"/>
  <c r="J910"/>
  <c r="I838"/>
  <c r="F838" s="1"/>
  <c r="B19" i="49"/>
  <c r="A19" s="1"/>
  <c r="J25" i="48"/>
  <c r="J304"/>
  <c r="B82"/>
  <c r="C95"/>
  <c r="C11"/>
  <c r="C19"/>
  <c r="J3518" i="24"/>
  <c r="C1348"/>
  <c r="B1348" s="1"/>
  <c r="F20" i="50"/>
  <c r="I27"/>
  <c r="F17" i="48"/>
  <c r="E17" s="1"/>
  <c r="D17" s="1"/>
  <c r="C8" i="57"/>
  <c r="D304" i="48"/>
  <c r="D25"/>
  <c r="D26" s="1"/>
  <c r="F12" i="59"/>
  <c r="E12" s="1"/>
  <c r="D12" s="1"/>
  <c r="C12" s="1"/>
  <c r="B12" s="1"/>
  <c r="A12" s="1"/>
  <c r="O2349" i="24"/>
  <c r="O3421"/>
  <c r="I2194"/>
  <c r="I2202" s="1"/>
  <c r="J2326"/>
  <c r="J2327" s="1"/>
  <c r="D3025"/>
  <c r="E2598"/>
  <c r="D2598" s="1"/>
  <c r="C3676"/>
  <c r="B3676" s="1"/>
  <c r="A3676" s="1"/>
  <c r="A3684" s="1"/>
  <c r="J3683" s="1"/>
  <c r="I3683"/>
  <c r="J2182"/>
  <c r="I2182" s="1"/>
  <c r="D3612"/>
  <c r="C1286"/>
  <c r="E705"/>
  <c r="D705" s="1"/>
  <c r="E1949"/>
  <c r="D1949" s="1"/>
  <c r="E1104"/>
  <c r="C10" i="49"/>
  <c r="D17"/>
  <c r="B79" i="57"/>
  <c r="C190"/>
  <c r="B118" i="49"/>
  <c r="C16"/>
  <c r="C70" i="9" s="1"/>
  <c r="C119" i="49"/>
  <c r="I116" i="50"/>
  <c r="I17"/>
  <c r="E581" i="24"/>
  <c r="E582" s="1"/>
  <c r="I3097"/>
  <c r="C3518"/>
  <c r="B3518" s="1"/>
  <c r="F2371"/>
  <c r="I580"/>
  <c r="F580" s="1"/>
  <c r="A21" i="50"/>
  <c r="B27"/>
  <c r="F2969" i="24"/>
  <c r="E2969" s="1"/>
  <c r="D2969" s="1"/>
  <c r="C2969" s="1"/>
  <c r="J2115"/>
  <c r="I2115" s="1"/>
  <c r="F2115" s="1"/>
  <c r="E2115" s="1"/>
  <c r="C3612"/>
  <c r="C3613" s="1"/>
  <c r="E1038"/>
  <c r="D1639"/>
  <c r="D1647" s="1"/>
  <c r="C1647" s="1"/>
  <c r="E26" i="48"/>
  <c r="F26" i="49"/>
  <c r="I3171" i="24"/>
  <c r="B3188"/>
  <c r="J767"/>
  <c r="C2257"/>
  <c r="D2309"/>
  <c r="D26" i="49"/>
  <c r="B285"/>
  <c r="C286"/>
  <c r="C25"/>
  <c r="D95" i="48"/>
  <c r="J11" i="50"/>
  <c r="I11" s="1"/>
  <c r="L26"/>
  <c r="L19"/>
  <c r="J584" i="24"/>
  <c r="A3811"/>
  <c r="A3666"/>
  <c r="B3536"/>
  <c r="A3536" s="1"/>
  <c r="A3461"/>
  <c r="J3460" s="1"/>
  <c r="A3444"/>
  <c r="F3171"/>
  <c r="B2969"/>
  <c r="A2969"/>
  <c r="A2951"/>
  <c r="B2460"/>
  <c r="B2461" s="1"/>
  <c r="A2382"/>
  <c r="F1702"/>
  <c r="F1629"/>
  <c r="E1629" s="1"/>
  <c r="E1348"/>
  <c r="D1348" s="1"/>
  <c r="A1038"/>
  <c r="J589"/>
  <c r="I847"/>
  <c r="J849"/>
  <c r="D607"/>
  <c r="D636"/>
  <c r="C589"/>
  <c r="B589" s="1"/>
  <c r="A589" s="1"/>
  <c r="C3318"/>
  <c r="C3319" s="1"/>
  <c r="I2748"/>
  <c r="D2257"/>
  <c r="F2021"/>
  <c r="B838"/>
  <c r="A838" s="1"/>
  <c r="A2519"/>
  <c r="A2527" s="1"/>
  <c r="J2526" s="1"/>
  <c r="J3666"/>
  <c r="A2257"/>
  <c r="A3518"/>
  <c r="D582"/>
  <c r="D588"/>
  <c r="B607"/>
  <c r="F607"/>
  <c r="E585"/>
  <c r="E586"/>
  <c r="F636"/>
  <c r="B3390"/>
  <c r="B3391" s="1"/>
  <c r="A3391" s="1"/>
  <c r="F3097"/>
  <c r="E3097" s="1"/>
  <c r="J3115"/>
  <c r="C1570"/>
  <c r="B1570" s="1"/>
  <c r="A1570" s="1"/>
  <c r="J1569" s="1"/>
  <c r="J1570" s="1"/>
  <c r="B2741"/>
  <c r="B2749" s="1"/>
  <c r="A2897"/>
  <c r="A2730"/>
  <c r="J856"/>
  <c r="I705"/>
  <c r="B2509"/>
  <c r="F3811"/>
  <c r="E3811" s="1"/>
  <c r="D3811" s="1"/>
  <c r="E1939"/>
  <c r="D1939" s="1"/>
  <c r="J705"/>
  <c r="B3114"/>
  <c r="A3114" s="1"/>
  <c r="J919"/>
  <c r="E2748"/>
  <c r="O1082"/>
  <c r="E856"/>
  <c r="D856" s="1"/>
  <c r="C856" s="1"/>
  <c r="I3518"/>
  <c r="E3171"/>
  <c r="D2655"/>
  <c r="J3676"/>
  <c r="A705"/>
  <c r="D1038"/>
  <c r="C1038" s="1"/>
  <c r="B2655"/>
  <c r="C1423"/>
  <c r="J607"/>
  <c r="I607" s="1"/>
  <c r="J636"/>
  <c r="C607"/>
  <c r="J3529"/>
  <c r="J3537" s="1"/>
  <c r="A3230"/>
  <c r="F2309"/>
  <c r="A1175"/>
  <c r="I655"/>
  <c r="J581"/>
  <c r="E607"/>
  <c r="A636"/>
  <c r="E636"/>
  <c r="I1760"/>
  <c r="I1761" s="1"/>
  <c r="J2275"/>
  <c r="I2275" s="1"/>
  <c r="D2821"/>
  <c r="D2822" s="1"/>
  <c r="A3025"/>
  <c r="A2878"/>
  <c r="F2257"/>
  <c r="F3594"/>
  <c r="E3594" s="1"/>
  <c r="D3594" s="1"/>
  <c r="J2878"/>
  <c r="J2509"/>
  <c r="F3975"/>
  <c r="F2896"/>
  <c r="E2896" s="1"/>
  <c r="D3370"/>
  <c r="C3025"/>
  <c r="F1712"/>
  <c r="E1712" s="1"/>
  <c r="D1712" s="1"/>
  <c r="C1712" s="1"/>
  <c r="C3383"/>
  <c r="D2326"/>
  <c r="C2326" s="1"/>
  <c r="B2326" s="1"/>
  <c r="A2326" s="1"/>
  <c r="A2327" s="1"/>
  <c r="E1275"/>
  <c r="D1275" s="1"/>
  <c r="B3612"/>
  <c r="A3612" s="1"/>
  <c r="J3611" s="1"/>
  <c r="J3612" s="1"/>
  <c r="J3613" s="1"/>
  <c r="A2276"/>
  <c r="F2730"/>
  <c r="E2730" s="1"/>
  <c r="D2730" s="1"/>
  <c r="C2730" s="1"/>
  <c r="A1821"/>
  <c r="I1360"/>
  <c r="I977"/>
  <c r="F987"/>
  <c r="E987" s="1"/>
  <c r="E995" s="1"/>
  <c r="F2108"/>
  <c r="E2108" s="1"/>
  <c r="E2116" s="1"/>
  <c r="C2896"/>
  <c r="F3444"/>
  <c r="C2655"/>
  <c r="J2655"/>
  <c r="A2655"/>
  <c r="C3536"/>
  <c r="F3390"/>
  <c r="E3390" s="1"/>
  <c r="F3461"/>
  <c r="E4262"/>
  <c r="D4262" s="1"/>
  <c r="I3885"/>
  <c r="I3740"/>
  <c r="I3676"/>
  <c r="I3612"/>
  <c r="I3613" s="1"/>
  <c r="I3666"/>
  <c r="I3529"/>
  <c r="F3529" s="1"/>
  <c r="I3301"/>
  <c r="F3301" s="1"/>
  <c r="I2951"/>
  <c r="F2951"/>
  <c r="I2878"/>
  <c r="J2821"/>
  <c r="J2822" s="1"/>
  <c r="J2748"/>
  <c r="J2803"/>
  <c r="I2580"/>
  <c r="I2730"/>
  <c r="F584"/>
  <c r="E584" s="1"/>
  <c r="I589"/>
  <c r="I1569"/>
  <c r="A1187"/>
  <c r="A1228"/>
  <c r="B922"/>
  <c r="A922" s="1"/>
  <c r="J921" s="1"/>
  <c r="C926"/>
  <c r="O574"/>
  <c r="A582"/>
  <c r="B3311"/>
  <c r="A3311" s="1"/>
  <c r="C1990"/>
  <c r="B1990" s="1"/>
  <c r="A1990" s="1"/>
  <c r="I856"/>
  <c r="D1422"/>
  <c r="D1423" s="1"/>
  <c r="E1423"/>
  <c r="J2030"/>
  <c r="A2037"/>
  <c r="J2036" s="1"/>
  <c r="J2037" s="1"/>
  <c r="D987"/>
  <c r="D2108"/>
  <c r="C2108" s="1"/>
  <c r="B2108" s="1"/>
  <c r="E919"/>
  <c r="F3105"/>
  <c r="O3073"/>
  <c r="D3454"/>
  <c r="I1831"/>
  <c r="I4039"/>
  <c r="F4039" s="1"/>
  <c r="E4039" s="1"/>
  <c r="D4039" s="1"/>
  <c r="C4039" s="1"/>
  <c r="J4047"/>
  <c r="C4254"/>
  <c r="B4254" s="1"/>
  <c r="A4254" s="1"/>
  <c r="D4314"/>
  <c r="A3107"/>
  <c r="J3230"/>
  <c r="I3230" s="1"/>
  <c r="A3240"/>
  <c r="C1104"/>
  <c r="D1112"/>
  <c r="D847"/>
  <c r="D849" s="1"/>
  <c r="E849"/>
  <c r="D1552"/>
  <c r="D1553" s="1"/>
  <c r="C1553" s="1"/>
  <c r="E1553"/>
  <c r="B1753"/>
  <c r="F3309"/>
  <c r="F3311" s="1"/>
  <c r="O3278"/>
  <c r="A2816"/>
  <c r="A2821" s="1"/>
  <c r="B2821"/>
  <c r="I2591"/>
  <c r="F2591" s="1"/>
  <c r="E2591" s="1"/>
  <c r="D2591" s="1"/>
  <c r="B2962"/>
  <c r="A2962" s="1"/>
  <c r="C2970"/>
  <c r="I1432"/>
  <c r="F1432" s="1"/>
  <c r="E1432" s="1"/>
  <c r="J1434"/>
  <c r="C721"/>
  <c r="C723" s="1"/>
  <c r="B723" s="1"/>
  <c r="D723"/>
  <c r="C3898"/>
  <c r="D3903"/>
  <c r="A3752"/>
  <c r="J3750" s="1"/>
  <c r="B3757"/>
  <c r="A2668"/>
  <c r="B2673"/>
  <c r="I646"/>
  <c r="C3385"/>
  <c r="C3390" s="1"/>
  <c r="D3390"/>
  <c r="D3391" s="1"/>
  <c r="F3896"/>
  <c r="F2517"/>
  <c r="E2517" s="1"/>
  <c r="I2519"/>
  <c r="F2317"/>
  <c r="F2319" s="1"/>
  <c r="I2319"/>
  <c r="I4262"/>
  <c r="D1492"/>
  <c r="E1494"/>
  <c r="B1667"/>
  <c r="C1702"/>
  <c r="I2058"/>
  <c r="B1902"/>
  <c r="C1939"/>
  <c r="F1020"/>
  <c r="F1021" s="1"/>
  <c r="I1021"/>
  <c r="D921"/>
  <c r="E926"/>
  <c r="E909"/>
  <c r="E910" s="1"/>
  <c r="D910" s="1"/>
  <c r="C910" s="1"/>
  <c r="F910"/>
  <c r="D779"/>
  <c r="E784"/>
  <c r="I636"/>
  <c r="D3683"/>
  <c r="A2309"/>
  <c r="I3318"/>
  <c r="F3318" s="1"/>
  <c r="A607"/>
  <c r="B636"/>
  <c r="J2202"/>
  <c r="J2309"/>
  <c r="F3885"/>
  <c r="E3885" s="1"/>
  <c r="D3885" s="1"/>
  <c r="C3885" s="1"/>
  <c r="B3885" s="1"/>
  <c r="A3885" s="1"/>
  <c r="I2896"/>
  <c r="B1712"/>
  <c r="A1712" s="1"/>
  <c r="A1720" s="1"/>
  <c r="J1719" s="1"/>
  <c r="F3666"/>
  <c r="E3666" s="1"/>
  <c r="D1175"/>
  <c r="C1175" s="1"/>
  <c r="J1483"/>
  <c r="I1483" s="1"/>
  <c r="F1483" s="1"/>
  <c r="E1483" s="1"/>
  <c r="D1483" s="1"/>
  <c r="C1483" s="1"/>
  <c r="B1483" s="1"/>
  <c r="A1483" s="1"/>
  <c r="J838"/>
  <c r="J582"/>
  <c r="I582" s="1"/>
  <c r="F582" s="1"/>
  <c r="F588"/>
  <c r="I2257"/>
  <c r="D2382"/>
  <c r="J2461"/>
  <c r="F3536"/>
  <c r="I3370"/>
  <c r="J3391"/>
  <c r="C4046"/>
  <c r="D3829"/>
  <c r="C3247"/>
  <c r="B3247" s="1"/>
  <c r="A3247" s="1"/>
  <c r="E2951"/>
  <c r="D2951" s="1"/>
  <c r="C2951" s="1"/>
  <c r="F2030"/>
  <c r="B3829"/>
  <c r="A3829" s="1"/>
  <c r="C3829"/>
  <c r="F2182"/>
  <c r="E2182" s="1"/>
  <c r="D2182" s="1"/>
  <c r="C2182" s="1"/>
  <c r="D4190"/>
  <c r="C4190" s="1"/>
  <c r="B4190" s="1"/>
  <c r="A4190" s="1"/>
  <c r="J4189" s="1"/>
  <c r="I2803"/>
  <c r="F2803" s="1"/>
  <c r="E2803" s="1"/>
  <c r="D2803" s="1"/>
  <c r="C2803" s="1"/>
  <c r="C3683"/>
  <c r="B3683" s="1"/>
  <c r="E2655"/>
  <c r="J1275"/>
  <c r="E4314"/>
  <c r="A1743"/>
  <c r="J1742" s="1"/>
  <c r="J1743" s="1"/>
  <c r="B3171"/>
  <c r="A3171" s="1"/>
  <c r="D2115"/>
  <c r="B2194"/>
  <c r="A1553"/>
  <c r="J1552" s="1"/>
  <c r="J1553" s="1"/>
  <c r="I1553" s="1"/>
  <c r="F1553" s="1"/>
  <c r="E838"/>
  <c r="C3811"/>
  <c r="A716"/>
  <c r="J715" s="1"/>
  <c r="I715" s="1"/>
  <c r="J3036"/>
  <c r="J3044" s="1"/>
  <c r="B3594"/>
  <c r="A3594" s="1"/>
  <c r="B3370"/>
  <c r="A3370" s="1"/>
  <c r="D2371"/>
  <c r="B1360"/>
  <c r="A1095"/>
  <c r="F977"/>
  <c r="E977" s="1"/>
  <c r="D977" s="1"/>
  <c r="C1629"/>
  <c r="D2673"/>
  <c r="D2442"/>
  <c r="E1702"/>
  <c r="D1702" s="1"/>
  <c r="D1865"/>
  <c r="C1865" s="1"/>
  <c r="F849"/>
  <c r="F857" s="1"/>
  <c r="D1021"/>
  <c r="I1646"/>
  <c r="C2268"/>
  <c r="F3034"/>
  <c r="I3036"/>
  <c r="F4170"/>
  <c r="E4170" s="1"/>
  <c r="C3038"/>
  <c r="C3043" s="1"/>
  <c r="B3043" s="1"/>
  <c r="D3043"/>
  <c r="E3109"/>
  <c r="F3114"/>
  <c r="C2814"/>
  <c r="B2814" s="1"/>
  <c r="A2814" s="1"/>
  <c r="A2741"/>
  <c r="A723"/>
  <c r="E3242"/>
  <c r="F3247"/>
  <c r="F3248" s="1"/>
  <c r="A3896"/>
  <c r="C1949"/>
  <c r="B1949" s="1"/>
  <c r="B1274"/>
  <c r="C1275"/>
  <c r="F1229"/>
  <c r="E1229" s="1"/>
  <c r="D1229" s="1"/>
  <c r="C1229" s="1"/>
  <c r="B1229" s="1"/>
  <c r="F1760"/>
  <c r="E1760" s="1"/>
  <c r="F4243"/>
  <c r="F2816"/>
  <c r="I2821"/>
  <c r="I2822" s="1"/>
  <c r="F2580"/>
  <c r="D775"/>
  <c r="E777"/>
  <c r="F3605"/>
  <c r="E3605" s="1"/>
  <c r="F1743"/>
  <c r="E1743" s="1"/>
  <c r="D1743" s="1"/>
  <c r="C1743" s="1"/>
  <c r="B1286"/>
  <c r="E3824"/>
  <c r="F3829"/>
  <c r="B2058"/>
  <c r="A2058" s="1"/>
  <c r="A2098" s="1"/>
  <c r="J2097" s="1"/>
  <c r="I2097" s="1"/>
  <c r="C2098"/>
  <c r="E650"/>
  <c r="E655" s="1"/>
  <c r="D655" s="1"/>
  <c r="C655" s="1"/>
  <c r="F655"/>
  <c r="F2037"/>
  <c r="E2037" s="1"/>
  <c r="I2038"/>
  <c r="A3313"/>
  <c r="B3318"/>
  <c r="B1020"/>
  <c r="B1021" s="1"/>
  <c r="C1021"/>
  <c r="J2741"/>
  <c r="A2748"/>
  <c r="A1864"/>
  <c r="A1865" s="1"/>
  <c r="B1865"/>
  <c r="J2518"/>
  <c r="J2519" s="1"/>
  <c r="E1058"/>
  <c r="E1095" s="1"/>
  <c r="F1095"/>
  <c r="E4111"/>
  <c r="D4111" s="1"/>
  <c r="F4116"/>
  <c r="F3820"/>
  <c r="I3822"/>
  <c r="B3240"/>
  <c r="A3454"/>
  <c r="B3462"/>
  <c r="D1874"/>
  <c r="D1875" s="1"/>
  <c r="F1875"/>
  <c r="C3820"/>
  <c r="B3820" s="1"/>
  <c r="D3822"/>
  <c r="C3527"/>
  <c r="D3529"/>
  <c r="B3605"/>
  <c r="A3605" s="1"/>
  <c r="D1979"/>
  <c r="E1980"/>
  <c r="I718"/>
  <c r="I723" s="1"/>
  <c r="J723"/>
  <c r="J3171"/>
  <c r="A3181"/>
  <c r="A3189" s="1"/>
  <c r="J3188" s="1"/>
  <c r="E3481"/>
  <c r="E3518" s="1"/>
  <c r="F3518"/>
  <c r="D3204"/>
  <c r="E3230"/>
  <c r="A2384"/>
  <c r="A2389" s="1"/>
  <c r="B2389"/>
  <c r="B2390" s="1"/>
  <c r="D2020"/>
  <c r="D2021" s="1"/>
  <c r="E2021"/>
  <c r="F3181"/>
  <c r="B2317"/>
  <c r="C2319"/>
  <c r="J1184"/>
  <c r="I1184" s="1"/>
  <c r="F1184" s="1"/>
  <c r="A1422"/>
  <c r="A1423" s="1"/>
  <c r="J1422" s="1"/>
  <c r="J1423" s="1"/>
  <c r="I1423" s="1"/>
  <c r="F1423" s="1"/>
  <c r="B1423"/>
  <c r="F1187"/>
  <c r="I1192"/>
  <c r="B919"/>
  <c r="A919" s="1"/>
  <c r="C636"/>
  <c r="D2526"/>
  <c r="C2382"/>
  <c r="A2461"/>
  <c r="D3975"/>
  <c r="C3975" s="1"/>
  <c r="B3975" s="1"/>
  <c r="A3975" s="1"/>
  <c r="E2371"/>
  <c r="D3318"/>
  <c r="F2814"/>
  <c r="E2194"/>
  <c r="D2194" s="1"/>
  <c r="A655"/>
  <c r="B1647"/>
  <c r="A1647" s="1"/>
  <c r="A994"/>
  <c r="F1360"/>
  <c r="E1360" s="1"/>
  <c r="E1286"/>
  <c r="B580"/>
  <c r="C582"/>
  <c r="E2275"/>
  <c r="D2275" s="1"/>
  <c r="C2275" s="1"/>
  <c r="I2453"/>
  <c r="C3097"/>
  <c r="B3097" s="1"/>
  <c r="A3097" s="1"/>
  <c r="F3676"/>
  <c r="I2889"/>
  <c r="F2889" s="1"/>
  <c r="E2889" s="1"/>
  <c r="D2889" s="1"/>
  <c r="C2889" s="1"/>
  <c r="B2889" s="1"/>
  <c r="C2460"/>
  <c r="B2268"/>
  <c r="B2276" s="1"/>
  <c r="F3757"/>
  <c r="E3757" s="1"/>
  <c r="D3757" s="1"/>
  <c r="C3740"/>
  <c r="B3740" s="1"/>
  <c r="A3740" s="1"/>
  <c r="F3740"/>
  <c r="E3740" s="1"/>
  <c r="C3301"/>
  <c r="I3107"/>
  <c r="I3043"/>
  <c r="I3383"/>
  <c r="I3829"/>
  <c r="F2268"/>
  <c r="D994"/>
  <c r="E3461"/>
  <c r="D3461" s="1"/>
  <c r="C3461" s="1"/>
  <c r="E1647"/>
  <c r="B1293"/>
  <c r="D3444"/>
  <c r="B2598"/>
  <c r="A2598" s="1"/>
  <c r="B2519"/>
  <c r="B2527" s="1"/>
  <c r="D2580"/>
  <c r="C2580" s="1"/>
  <c r="B2580" s="1"/>
  <c r="I767"/>
  <c r="F767" s="1"/>
  <c r="E767" s="1"/>
  <c r="D767" s="1"/>
  <c r="C767" s="1"/>
  <c r="B767" s="1"/>
  <c r="F2455"/>
  <c r="F2460" s="1"/>
  <c r="E2460" s="1"/>
  <c r="E2461" s="1"/>
  <c r="I2460"/>
  <c r="F2509"/>
  <c r="D2453"/>
  <c r="C2453" s="1"/>
  <c r="C2461" s="1"/>
  <c r="I2442"/>
  <c r="E2390"/>
  <c r="J2381"/>
  <c r="F2382"/>
  <c r="F2390" s="1"/>
  <c r="I2326"/>
  <c r="J2268"/>
  <c r="J2276" s="1"/>
  <c r="I2268"/>
  <c r="I2276" s="1"/>
  <c r="E2201"/>
  <c r="D2201" s="1"/>
  <c r="F2194"/>
  <c r="J1761"/>
  <c r="I1781"/>
  <c r="F1781" s="1"/>
  <c r="J1821"/>
  <c r="I1288"/>
  <c r="J1293"/>
  <c r="J1294" s="1"/>
  <c r="I1286"/>
  <c r="B552"/>
  <c r="B511" s="1"/>
  <c r="A552"/>
  <c r="J544"/>
  <c r="J571" s="1"/>
  <c r="I544"/>
  <c r="I510" s="1"/>
  <c r="G544"/>
  <c r="F544"/>
  <c r="F510" s="1"/>
  <c r="E510" s="1"/>
  <c r="E544"/>
  <c r="E571" s="1"/>
  <c r="D544"/>
  <c r="D571" s="1"/>
  <c r="C544"/>
  <c r="C571" s="1"/>
  <c r="B544"/>
  <c r="A544"/>
  <c r="A510" s="1"/>
  <c r="J532"/>
  <c r="I532"/>
  <c r="I507" s="1"/>
  <c r="F532"/>
  <c r="E532"/>
  <c r="E507" s="1"/>
  <c r="D532"/>
  <c r="C532"/>
  <c r="B532"/>
  <c r="B507" s="1"/>
  <c r="A532"/>
  <c r="A507" s="1"/>
  <c r="J528"/>
  <c r="J506" s="1"/>
  <c r="I528"/>
  <c r="F528"/>
  <c r="E528"/>
  <c r="D528"/>
  <c r="D506" s="1"/>
  <c r="C528"/>
  <c r="C506" s="1"/>
  <c r="B528"/>
  <c r="A528"/>
  <c r="F514"/>
  <c r="E514" s="1"/>
  <c r="D514"/>
  <c r="C514"/>
  <c r="B514" s="1"/>
  <c r="A514" s="1"/>
  <c r="J513"/>
  <c r="I513" s="1"/>
  <c r="F513"/>
  <c r="E513" s="1"/>
  <c r="D513"/>
  <c r="C513"/>
  <c r="B513" s="1"/>
  <c r="A513" s="1"/>
  <c r="J512"/>
  <c r="I512"/>
  <c r="F512"/>
  <c r="E512"/>
  <c r="D512"/>
  <c r="C512"/>
  <c r="B512"/>
  <c r="A512"/>
  <c r="J511"/>
  <c r="I511"/>
  <c r="F511"/>
  <c r="E511"/>
  <c r="D511"/>
  <c r="C511" s="1"/>
  <c r="F507"/>
  <c r="J495"/>
  <c r="J447" s="1"/>
  <c r="I495"/>
  <c r="I447" s="1"/>
  <c r="F495"/>
  <c r="E495"/>
  <c r="E447" s="1"/>
  <c r="D495"/>
  <c r="C495"/>
  <c r="B495"/>
  <c r="A495"/>
  <c r="A447" s="1"/>
  <c r="J491"/>
  <c r="J445" s="1"/>
  <c r="I491"/>
  <c r="F491"/>
  <c r="E491"/>
  <c r="E445" s="1"/>
  <c r="D491"/>
  <c r="D445" s="1"/>
  <c r="C491"/>
  <c r="B491"/>
  <c r="A491"/>
  <c r="J487"/>
  <c r="I487"/>
  <c r="F487"/>
  <c r="F444" s="1"/>
  <c r="E487"/>
  <c r="E444" s="1"/>
  <c r="D487"/>
  <c r="D444" s="1"/>
  <c r="C487"/>
  <c r="B487"/>
  <c r="A487"/>
  <c r="A444" s="1"/>
  <c r="J475"/>
  <c r="I475"/>
  <c r="F475"/>
  <c r="F443" s="1"/>
  <c r="E475"/>
  <c r="D475"/>
  <c r="C475"/>
  <c r="B475"/>
  <c r="B443" s="1"/>
  <c r="A475"/>
  <c r="A443" s="1"/>
  <c r="J465"/>
  <c r="J440" s="1"/>
  <c r="I465"/>
  <c r="F465"/>
  <c r="E465"/>
  <c r="E440" s="1"/>
  <c r="D465"/>
  <c r="D440" s="1"/>
  <c r="C465"/>
  <c r="C440" s="1"/>
  <c r="B465"/>
  <c r="A465"/>
  <c r="A440" s="1"/>
  <c r="J462"/>
  <c r="J439" s="1"/>
  <c r="I462"/>
  <c r="F462"/>
  <c r="F439" s="1"/>
  <c r="E462"/>
  <c r="E439" s="1"/>
  <c r="D462"/>
  <c r="C462"/>
  <c r="B462"/>
  <c r="B439" s="1"/>
  <c r="A462"/>
  <c r="A439" s="1"/>
  <c r="J429"/>
  <c r="I429"/>
  <c r="F429"/>
  <c r="F378" s="1"/>
  <c r="E429"/>
  <c r="D429"/>
  <c r="C429"/>
  <c r="C378" s="1"/>
  <c r="B429"/>
  <c r="B378" s="1"/>
  <c r="A429"/>
  <c r="A378" s="1"/>
  <c r="J425"/>
  <c r="I425"/>
  <c r="I376" s="1"/>
  <c r="F425"/>
  <c r="E425"/>
  <c r="E376" s="1"/>
  <c r="D425"/>
  <c r="D376" s="1"/>
  <c r="C425"/>
  <c r="C376" s="1"/>
  <c r="B425"/>
  <c r="A425"/>
  <c r="J421"/>
  <c r="J375" s="1"/>
  <c r="I421"/>
  <c r="F421"/>
  <c r="E421"/>
  <c r="D421"/>
  <c r="C421"/>
  <c r="C375" s="1"/>
  <c r="B421"/>
  <c r="B375" s="1"/>
  <c r="A421"/>
  <c r="J408"/>
  <c r="D374"/>
  <c r="C374"/>
  <c r="J396"/>
  <c r="I396"/>
  <c r="I371" s="1"/>
  <c r="F396"/>
  <c r="F371" s="1"/>
  <c r="E396"/>
  <c r="E371" s="1"/>
  <c r="D396"/>
  <c r="C396"/>
  <c r="C371" s="1"/>
  <c r="B396"/>
  <c r="B371" s="1"/>
  <c r="A396"/>
  <c r="J393"/>
  <c r="J370" s="1"/>
  <c r="I393"/>
  <c r="I370" s="1"/>
  <c r="F393"/>
  <c r="E393"/>
  <c r="D393"/>
  <c r="D370" s="1"/>
  <c r="C393"/>
  <c r="C370" s="1"/>
  <c r="B393"/>
  <c r="A393"/>
  <c r="D378"/>
  <c r="J377"/>
  <c r="F377"/>
  <c r="D377"/>
  <c r="B377"/>
  <c r="J360"/>
  <c r="I360"/>
  <c r="F360"/>
  <c r="F303" s="1"/>
  <c r="E360"/>
  <c r="D360"/>
  <c r="C360"/>
  <c r="C303" s="1"/>
  <c r="B360"/>
  <c r="A360"/>
  <c r="A303" s="1"/>
  <c r="J356"/>
  <c r="I356"/>
  <c r="I301" s="1"/>
  <c r="F356"/>
  <c r="F301" s="1"/>
  <c r="E356"/>
  <c r="D356"/>
  <c r="C356"/>
  <c r="C301" s="1"/>
  <c r="B356"/>
  <c r="A356"/>
  <c r="J350"/>
  <c r="I350"/>
  <c r="I300" s="1"/>
  <c r="F350"/>
  <c r="E350"/>
  <c r="E300" s="1"/>
  <c r="D350"/>
  <c r="D300" s="1"/>
  <c r="C350"/>
  <c r="C300" s="1"/>
  <c r="B350"/>
  <c r="A350"/>
  <c r="J338"/>
  <c r="J299" s="1"/>
  <c r="I338"/>
  <c r="I299" s="1"/>
  <c r="F338"/>
  <c r="E338"/>
  <c r="D338"/>
  <c r="D299" s="1"/>
  <c r="C338"/>
  <c r="C299" s="1"/>
  <c r="B338"/>
  <c r="A338"/>
  <c r="J327"/>
  <c r="J296" s="1"/>
  <c r="I327"/>
  <c r="F327"/>
  <c r="E327"/>
  <c r="E296" s="1"/>
  <c r="D327"/>
  <c r="C327"/>
  <c r="B327"/>
  <c r="A327"/>
  <c r="A296" s="1"/>
  <c r="J318"/>
  <c r="I318"/>
  <c r="F318"/>
  <c r="E295"/>
  <c r="D318"/>
  <c r="D295" s="1"/>
  <c r="C318"/>
  <c r="B318"/>
  <c r="E303"/>
  <c r="D303" s="1"/>
  <c r="J295"/>
  <c r="I284"/>
  <c r="I226" s="1"/>
  <c r="E284"/>
  <c r="C284"/>
  <c r="C226" s="1"/>
  <c r="A284"/>
  <c r="J280"/>
  <c r="I280"/>
  <c r="I224" s="1"/>
  <c r="F280"/>
  <c r="E280"/>
  <c r="D280"/>
  <c r="C280"/>
  <c r="C224" s="1"/>
  <c r="B280"/>
  <c r="B224" s="1"/>
  <c r="A280"/>
  <c r="J272"/>
  <c r="I272"/>
  <c r="I223" s="1"/>
  <c r="F272"/>
  <c r="E272"/>
  <c r="D272"/>
  <c r="C272"/>
  <c r="C223" s="1"/>
  <c r="B272"/>
  <c r="A272"/>
  <c r="J267"/>
  <c r="I267"/>
  <c r="I222" s="1"/>
  <c r="F267"/>
  <c r="E267"/>
  <c r="D267"/>
  <c r="C267"/>
  <c r="C222" s="1"/>
  <c r="B267"/>
  <c r="A267"/>
  <c r="A222" s="1"/>
  <c r="J247"/>
  <c r="J219" s="1"/>
  <c r="I247"/>
  <c r="F247"/>
  <c r="E247"/>
  <c r="E219" s="1"/>
  <c r="D247"/>
  <c r="C247"/>
  <c r="C219" s="1"/>
  <c r="B247"/>
  <c r="A247"/>
  <c r="J240"/>
  <c r="J248" s="1"/>
  <c r="I240"/>
  <c r="I218" s="1"/>
  <c r="F240"/>
  <c r="E240"/>
  <c r="E218" s="1"/>
  <c r="D240"/>
  <c r="D218" s="1"/>
  <c r="C240"/>
  <c r="C248" s="1"/>
  <c r="B240"/>
  <c r="B218" s="1"/>
  <c r="A240"/>
  <c r="J226"/>
  <c r="F226"/>
  <c r="D226"/>
  <c r="B226"/>
  <c r="J225"/>
  <c r="I225"/>
  <c r="F225"/>
  <c r="E225"/>
  <c r="D225"/>
  <c r="C225"/>
  <c r="B225"/>
  <c r="A225"/>
  <c r="A219"/>
  <c r="I208"/>
  <c r="E208"/>
  <c r="E149" s="1"/>
  <c r="C208"/>
  <c r="A208"/>
  <c r="J204"/>
  <c r="I204"/>
  <c r="F204"/>
  <c r="E204"/>
  <c r="E147" s="1"/>
  <c r="D204"/>
  <c r="D147" s="1"/>
  <c r="C204"/>
  <c r="B204"/>
  <c r="B147" s="1"/>
  <c r="A204"/>
  <c r="A147" s="1"/>
  <c r="J198"/>
  <c r="I198"/>
  <c r="F198"/>
  <c r="F146" s="1"/>
  <c r="E198"/>
  <c r="E146" s="1"/>
  <c r="D198"/>
  <c r="C198"/>
  <c r="B198"/>
  <c r="B146" s="1"/>
  <c r="A198"/>
  <c r="A146" s="1"/>
  <c r="J192"/>
  <c r="I192"/>
  <c r="F192"/>
  <c r="E192"/>
  <c r="D192"/>
  <c r="C192"/>
  <c r="B192"/>
  <c r="A192"/>
  <c r="A145" s="1"/>
  <c r="J170"/>
  <c r="I170"/>
  <c r="I142" s="1"/>
  <c r="F170"/>
  <c r="E170"/>
  <c r="D170"/>
  <c r="C170"/>
  <c r="C142" s="1"/>
  <c r="B170"/>
  <c r="A170"/>
  <c r="A142" s="1"/>
  <c r="J163"/>
  <c r="J171" s="1"/>
  <c r="I163"/>
  <c r="F163"/>
  <c r="E163"/>
  <c r="E171" s="1"/>
  <c r="D163"/>
  <c r="D141" s="1"/>
  <c r="C163"/>
  <c r="C141" s="1"/>
  <c r="B163"/>
  <c r="B141" s="1"/>
  <c r="A163"/>
  <c r="A141" s="1"/>
  <c r="J149"/>
  <c r="F149"/>
  <c r="D149"/>
  <c r="C149" s="1"/>
  <c r="B149"/>
  <c r="J148"/>
  <c r="I148"/>
  <c r="F148"/>
  <c r="E148"/>
  <c r="D148"/>
  <c r="C148"/>
  <c r="B148"/>
  <c r="A148"/>
  <c r="E142"/>
  <c r="J132"/>
  <c r="I132"/>
  <c r="C132"/>
  <c r="M128"/>
  <c r="N125"/>
  <c r="I116"/>
  <c r="E116"/>
  <c r="C116"/>
  <c r="B116"/>
  <c r="A16"/>
  <c r="M109"/>
  <c r="M108"/>
  <c r="M106"/>
  <c r="M107" s="1"/>
  <c r="J101"/>
  <c r="J15" s="1"/>
  <c r="I101"/>
  <c r="F101"/>
  <c r="E101"/>
  <c r="E15" s="1"/>
  <c r="D101"/>
  <c r="D15" s="1"/>
  <c r="C101"/>
  <c r="C15" s="1"/>
  <c r="B101"/>
  <c r="A101"/>
  <c r="J77"/>
  <c r="I77"/>
  <c r="F77"/>
  <c r="E77"/>
  <c r="D77"/>
  <c r="C77"/>
  <c r="B77"/>
  <c r="A77"/>
  <c r="A14" s="1"/>
  <c r="M70"/>
  <c r="L70"/>
  <c r="K70"/>
  <c r="J67"/>
  <c r="I67"/>
  <c r="F67"/>
  <c r="E67"/>
  <c r="D67"/>
  <c r="C67"/>
  <c r="C13" s="1"/>
  <c r="B67"/>
  <c r="A67"/>
  <c r="J40"/>
  <c r="I40"/>
  <c r="I10" s="1"/>
  <c r="F40"/>
  <c r="E40"/>
  <c r="D40"/>
  <c r="C40"/>
  <c r="C10" s="1"/>
  <c r="B40"/>
  <c r="A40"/>
  <c r="A10" s="1"/>
  <c r="A11" s="1"/>
  <c r="J31"/>
  <c r="F31"/>
  <c r="E31"/>
  <c r="E9" s="1"/>
  <c r="D31"/>
  <c r="C31"/>
  <c r="C9" s="1"/>
  <c r="B31"/>
  <c r="F17"/>
  <c r="E17"/>
  <c r="B17"/>
  <c r="A17"/>
  <c r="J16"/>
  <c r="F16"/>
  <c r="D16"/>
  <c r="D14"/>
  <c r="J11"/>
  <c r="F11"/>
  <c r="D9"/>
  <c r="J85" i="56"/>
  <c r="I85"/>
  <c r="F85"/>
  <c r="E85"/>
  <c r="D85"/>
  <c r="C85"/>
  <c r="B85"/>
  <c r="A85"/>
  <c r="J83"/>
  <c r="I81"/>
  <c r="I10" s="1"/>
  <c r="F81"/>
  <c r="F10" s="1"/>
  <c r="E81"/>
  <c r="E10" s="1"/>
  <c r="D81"/>
  <c r="C81"/>
  <c r="C10" s="1"/>
  <c r="A81"/>
  <c r="A10" s="1"/>
  <c r="L59"/>
  <c r="F50"/>
  <c r="F9" s="1"/>
  <c r="E50"/>
  <c r="E9" s="1"/>
  <c r="D50"/>
  <c r="D9" s="1"/>
  <c r="C50"/>
  <c r="C9" s="1"/>
  <c r="B50"/>
  <c r="B9" s="1"/>
  <c r="A50"/>
  <c r="A9" s="1"/>
  <c r="K38"/>
  <c r="L34"/>
  <c r="L31"/>
  <c r="F26"/>
  <c r="F8" s="1"/>
  <c r="E26"/>
  <c r="E8" s="1"/>
  <c r="D26"/>
  <c r="D8" s="1"/>
  <c r="C26"/>
  <c r="C8" s="1"/>
  <c r="B26"/>
  <c r="B8" s="1"/>
  <c r="A26"/>
  <c r="A8" s="1"/>
  <c r="J656" i="55"/>
  <c r="J39" s="1"/>
  <c r="I656"/>
  <c r="I39" s="1"/>
  <c r="F656"/>
  <c r="F39" s="1"/>
  <c r="E656"/>
  <c r="E39" s="1"/>
  <c r="D656"/>
  <c r="D39" s="1"/>
  <c r="C656"/>
  <c r="C39" s="1"/>
  <c r="B656"/>
  <c r="B39" s="1"/>
  <c r="A656"/>
  <c r="A39" s="1"/>
  <c r="J612"/>
  <c r="J38" s="1"/>
  <c r="I612"/>
  <c r="I38" s="1"/>
  <c r="F612"/>
  <c r="F38" s="1"/>
  <c r="E612"/>
  <c r="E38" s="1"/>
  <c r="D612"/>
  <c r="C612"/>
  <c r="B612"/>
  <c r="B38" s="1"/>
  <c r="A612"/>
  <c r="A38" s="1"/>
  <c r="J607"/>
  <c r="J37" s="1"/>
  <c r="J41" s="1"/>
  <c r="I607"/>
  <c r="F607"/>
  <c r="F37" s="1"/>
  <c r="F41" s="1"/>
  <c r="E607"/>
  <c r="E37" s="1"/>
  <c r="E41" s="1"/>
  <c r="D607"/>
  <c r="D37" s="1"/>
  <c r="C607"/>
  <c r="C37" s="1"/>
  <c r="B607"/>
  <c r="B37" s="1"/>
  <c r="A607"/>
  <c r="A37" s="1"/>
  <c r="A41" s="1"/>
  <c r="J493"/>
  <c r="J30" s="1"/>
  <c r="I493"/>
  <c r="I30" s="1"/>
  <c r="F493"/>
  <c r="F30" s="1"/>
  <c r="E493"/>
  <c r="E30" s="1"/>
  <c r="D493"/>
  <c r="D30" s="1"/>
  <c r="C493"/>
  <c r="C30" s="1"/>
  <c r="B493"/>
  <c r="B30" s="1"/>
  <c r="A493"/>
  <c r="A30" s="1"/>
  <c r="J491"/>
  <c r="J29" s="1"/>
  <c r="I491"/>
  <c r="I29" s="1"/>
  <c r="F491"/>
  <c r="F29" s="1"/>
  <c r="E491"/>
  <c r="E29" s="1"/>
  <c r="D491"/>
  <c r="D29" s="1"/>
  <c r="C491"/>
  <c r="C29" s="1"/>
  <c r="B491"/>
  <c r="B29" s="1"/>
  <c r="A491"/>
  <c r="A29" s="1"/>
  <c r="J470"/>
  <c r="J28" s="1"/>
  <c r="I470"/>
  <c r="I28" s="1"/>
  <c r="F470"/>
  <c r="F28" s="1"/>
  <c r="E470"/>
  <c r="E28" s="1"/>
  <c r="D470"/>
  <c r="C470"/>
  <c r="C28" s="1"/>
  <c r="B470"/>
  <c r="B28" s="1"/>
  <c r="A470"/>
  <c r="A28" s="1"/>
  <c r="J465"/>
  <c r="J27" s="1"/>
  <c r="I465"/>
  <c r="I27" s="1"/>
  <c r="F465"/>
  <c r="F27" s="1"/>
  <c r="E465"/>
  <c r="E27" s="1"/>
  <c r="D465"/>
  <c r="D27" s="1"/>
  <c r="C465"/>
  <c r="C27" s="1"/>
  <c r="B465"/>
  <c r="B27" s="1"/>
  <c r="A465"/>
  <c r="A27" s="1"/>
  <c r="J463"/>
  <c r="J26" s="1"/>
  <c r="I463"/>
  <c r="I26" s="1"/>
  <c r="F463"/>
  <c r="F26" s="1"/>
  <c r="E463"/>
  <c r="E26" s="1"/>
  <c r="D463"/>
  <c r="D26" s="1"/>
  <c r="C463"/>
  <c r="C26" s="1"/>
  <c r="B463"/>
  <c r="B26" s="1"/>
  <c r="A463"/>
  <c r="A26" s="1"/>
  <c r="J448"/>
  <c r="J25" s="1"/>
  <c r="I448"/>
  <c r="I25" s="1"/>
  <c r="F448"/>
  <c r="F25" s="1"/>
  <c r="E448"/>
  <c r="E25" s="1"/>
  <c r="D448"/>
  <c r="D25" s="1"/>
  <c r="C448"/>
  <c r="C25" s="1"/>
  <c r="B448"/>
  <c r="B25" s="1"/>
  <c r="A448"/>
  <c r="A25" s="1"/>
  <c r="J446"/>
  <c r="J24" s="1"/>
  <c r="I446"/>
  <c r="I24" s="1"/>
  <c r="F446"/>
  <c r="F24" s="1"/>
  <c r="E446"/>
  <c r="E24" s="1"/>
  <c r="D446"/>
  <c r="D24" s="1"/>
  <c r="C446"/>
  <c r="C24" s="1"/>
  <c r="B446"/>
  <c r="B24" s="1"/>
  <c r="A446"/>
  <c r="A24" s="1"/>
  <c r="J414"/>
  <c r="J22" s="1"/>
  <c r="I414"/>
  <c r="I22" s="1"/>
  <c r="F414"/>
  <c r="F22" s="1"/>
  <c r="E414"/>
  <c r="E22" s="1"/>
  <c r="D414"/>
  <c r="C414"/>
  <c r="C22" s="1"/>
  <c r="B414"/>
  <c r="B22" s="1"/>
  <c r="J395"/>
  <c r="J21" s="1"/>
  <c r="I395"/>
  <c r="I21" s="1"/>
  <c r="F395"/>
  <c r="F21" s="1"/>
  <c r="E395"/>
  <c r="E21" s="1"/>
  <c r="D395"/>
  <c r="C395"/>
  <c r="C21" s="1"/>
  <c r="B395"/>
  <c r="B21" s="1"/>
  <c r="A395"/>
  <c r="A21" s="1"/>
  <c r="J389"/>
  <c r="J20" s="1"/>
  <c r="I389"/>
  <c r="I20" s="1"/>
  <c r="F389"/>
  <c r="F20" s="1"/>
  <c r="E389"/>
  <c r="E20" s="1"/>
  <c r="D389"/>
  <c r="D20" s="1"/>
  <c r="C389"/>
  <c r="C20" s="1"/>
  <c r="B389"/>
  <c r="B20" s="1"/>
  <c r="A389"/>
  <c r="A20" s="1"/>
  <c r="J368"/>
  <c r="J18" s="1"/>
  <c r="I368"/>
  <c r="I18" s="1"/>
  <c r="F368"/>
  <c r="F18" s="1"/>
  <c r="E368"/>
  <c r="E18" s="1"/>
  <c r="C368"/>
  <c r="C18" s="1"/>
  <c r="B368"/>
  <c r="B18" s="1"/>
  <c r="A368"/>
  <c r="A18" s="1"/>
  <c r="K364"/>
  <c r="J364"/>
  <c r="J17" s="1"/>
  <c r="I364"/>
  <c r="I17" s="1"/>
  <c r="F364"/>
  <c r="F17" s="1"/>
  <c r="E364"/>
  <c r="E17" s="1"/>
  <c r="D364"/>
  <c r="D17" s="1"/>
  <c r="C364"/>
  <c r="C17" s="1"/>
  <c r="B364"/>
  <c r="B17" s="1"/>
  <c r="A364"/>
  <c r="A17" s="1"/>
  <c r="J351"/>
  <c r="J16" s="1"/>
  <c r="I351"/>
  <c r="I16" s="1"/>
  <c r="F351"/>
  <c r="F16" s="1"/>
  <c r="E351"/>
  <c r="E16" s="1"/>
  <c r="D351"/>
  <c r="C351"/>
  <c r="C16" s="1"/>
  <c r="B351"/>
  <c r="B16" s="1"/>
  <c r="A351"/>
  <c r="A16" s="1"/>
  <c r="J345"/>
  <c r="J15" s="1"/>
  <c r="I345"/>
  <c r="I15" s="1"/>
  <c r="F345"/>
  <c r="F15" s="1"/>
  <c r="E345"/>
  <c r="E15" s="1"/>
  <c r="D345"/>
  <c r="D15" s="1"/>
  <c r="C345"/>
  <c r="C15" s="1"/>
  <c r="B345"/>
  <c r="B15" s="1"/>
  <c r="A345"/>
  <c r="A15" s="1"/>
  <c r="J343"/>
  <c r="J14" s="1"/>
  <c r="I343"/>
  <c r="I14" s="1"/>
  <c r="F343"/>
  <c r="F14" s="1"/>
  <c r="E343"/>
  <c r="E14" s="1"/>
  <c r="C343"/>
  <c r="C14" s="1"/>
  <c r="B343"/>
  <c r="B14" s="1"/>
  <c r="A343"/>
  <c r="A14" s="1"/>
  <c r="D335"/>
  <c r="J333"/>
  <c r="J13" s="1"/>
  <c r="I333"/>
  <c r="I13" s="1"/>
  <c r="F333"/>
  <c r="F13" s="1"/>
  <c r="E333"/>
  <c r="E13" s="1"/>
  <c r="D333"/>
  <c r="D13" s="1"/>
  <c r="C333"/>
  <c r="B333"/>
  <c r="B13" s="1"/>
  <c r="A333"/>
  <c r="A13" s="1"/>
  <c r="J330"/>
  <c r="J12" s="1"/>
  <c r="I330"/>
  <c r="I12" s="1"/>
  <c r="F330"/>
  <c r="F12" s="1"/>
  <c r="E330"/>
  <c r="E12" s="1"/>
  <c r="D330"/>
  <c r="C330"/>
  <c r="C12" s="1"/>
  <c r="B330"/>
  <c r="B12" s="1"/>
  <c r="A330"/>
  <c r="A12" s="1"/>
  <c r="J202"/>
  <c r="J11" s="1"/>
  <c r="I202"/>
  <c r="I11" s="1"/>
  <c r="D202"/>
  <c r="D11" s="1"/>
  <c r="C202"/>
  <c r="C11" s="1"/>
  <c r="J10"/>
  <c r="I10"/>
  <c r="C10"/>
  <c r="J156"/>
  <c r="I156"/>
  <c r="I8" s="1"/>
  <c r="D156"/>
  <c r="D8" s="1"/>
  <c r="C156"/>
  <c r="J7"/>
  <c r="I7"/>
  <c r="D7"/>
  <c r="C7"/>
  <c r="D40"/>
  <c r="C40"/>
  <c r="D38"/>
  <c r="C38"/>
  <c r="D34"/>
  <c r="C34"/>
  <c r="D33"/>
  <c r="C33"/>
  <c r="D32"/>
  <c r="C32"/>
  <c r="D31"/>
  <c r="C31"/>
  <c r="D28"/>
  <c r="D23"/>
  <c r="C23"/>
  <c r="D19"/>
  <c r="C19"/>
  <c r="D18"/>
  <c r="D16"/>
  <c r="C13"/>
  <c r="D10"/>
  <c r="J52" i="54"/>
  <c r="J11" s="1"/>
  <c r="I52"/>
  <c r="I11" s="1"/>
  <c r="F52"/>
  <c r="F11" s="1"/>
  <c r="E52"/>
  <c r="E11" s="1"/>
  <c r="D52"/>
  <c r="D11" s="1"/>
  <c r="C52"/>
  <c r="C11" s="1"/>
  <c r="B52"/>
  <c r="A52"/>
  <c r="J32"/>
  <c r="J9" s="1"/>
  <c r="I32"/>
  <c r="I9" s="1"/>
  <c r="F32"/>
  <c r="F9" s="1"/>
  <c r="E32"/>
  <c r="E9" s="1"/>
  <c r="E12" s="1"/>
  <c r="D32"/>
  <c r="D9" s="1"/>
  <c r="D12" s="1"/>
  <c r="C32"/>
  <c r="C9" s="1"/>
  <c r="C12" s="1"/>
  <c r="A72" i="10" s="1"/>
  <c r="B32" i="54"/>
  <c r="A32"/>
  <c r="J24"/>
  <c r="J8" s="1"/>
  <c r="I24"/>
  <c r="I8" s="1"/>
  <c r="I12" s="1"/>
  <c r="G72" i="10" s="1"/>
  <c r="B11" i="54"/>
  <c r="A11"/>
  <c r="B10"/>
  <c r="A10"/>
  <c r="B9"/>
  <c r="A9"/>
  <c r="B8"/>
  <c r="A8"/>
  <c r="D11" i="53"/>
  <c r="C11"/>
  <c r="K101"/>
  <c r="K147" s="1"/>
  <c r="J98"/>
  <c r="J99" s="1"/>
  <c r="I98"/>
  <c r="I99" s="1"/>
  <c r="M88"/>
  <c r="J88"/>
  <c r="J9" s="1"/>
  <c r="I88"/>
  <c r="I9" s="1"/>
  <c r="D88"/>
  <c r="J46"/>
  <c r="J8" s="1"/>
  <c r="I46"/>
  <c r="I8" s="1"/>
  <c r="J23"/>
  <c r="J7" s="1"/>
  <c r="I23"/>
  <c r="I7" s="1"/>
  <c r="F23"/>
  <c r="E23"/>
  <c r="D23"/>
  <c r="C23"/>
  <c r="B23"/>
  <c r="A23"/>
  <c r="D10"/>
  <c r="C10"/>
  <c r="D8"/>
  <c r="C8"/>
  <c r="J43" i="52"/>
  <c r="J15" s="1"/>
  <c r="I43"/>
  <c r="I15" s="1"/>
  <c r="F43"/>
  <c r="F15" s="1"/>
  <c r="F16" s="1"/>
  <c r="E43"/>
  <c r="E15" s="1"/>
  <c r="E16" s="1"/>
  <c r="D43"/>
  <c r="D15" s="1"/>
  <c r="C43"/>
  <c r="B43"/>
  <c r="B15" s="1"/>
  <c r="B16" s="1"/>
  <c r="A43"/>
  <c r="J39"/>
  <c r="J14" s="1"/>
  <c r="I39"/>
  <c r="D39"/>
  <c r="D14" s="1"/>
  <c r="C39"/>
  <c r="J33"/>
  <c r="J44" s="1"/>
  <c r="I33"/>
  <c r="I7" s="1"/>
  <c r="D26"/>
  <c r="C26"/>
  <c r="C6" s="1"/>
  <c r="L17"/>
  <c r="K17"/>
  <c r="C15"/>
  <c r="J11"/>
  <c r="D11"/>
  <c r="J9"/>
  <c r="D9"/>
  <c r="D7"/>
  <c r="C7"/>
  <c r="J6"/>
  <c r="I6"/>
  <c r="G199" i="51"/>
  <c r="J196"/>
  <c r="I196"/>
  <c r="I12" s="1"/>
  <c r="D196"/>
  <c r="D12" s="1"/>
  <c r="C196"/>
  <c r="C12" s="1"/>
  <c r="J161"/>
  <c r="J11" s="1"/>
  <c r="I161"/>
  <c r="I11" s="1"/>
  <c r="I13" s="1"/>
  <c r="F161"/>
  <c r="E161"/>
  <c r="D161"/>
  <c r="D11" s="1"/>
  <c r="C161"/>
  <c r="C11" s="1"/>
  <c r="B161"/>
  <c r="A161"/>
  <c r="D26"/>
  <c r="D9" s="1"/>
  <c r="C26"/>
  <c r="C9" s="1"/>
  <c r="L13"/>
  <c r="J69" i="16"/>
  <c r="F69"/>
  <c r="E69"/>
  <c r="D69"/>
  <c r="C69"/>
  <c r="B69"/>
  <c r="A69"/>
  <c r="E16" i="24" l="1"/>
  <c r="E133"/>
  <c r="D9" i="53"/>
  <c r="C9" s="1"/>
  <c r="J1646" i="24"/>
  <c r="J1647" s="1"/>
  <c r="B248"/>
  <c r="B219"/>
  <c r="F222"/>
  <c r="D2390"/>
  <c r="J224"/>
  <c r="I439"/>
  <c r="C444"/>
  <c r="C445"/>
  <c r="F3107"/>
  <c r="E3107" s="1"/>
  <c r="D3107" s="1"/>
  <c r="C26" i="49"/>
  <c r="C79" i="9"/>
  <c r="C510" i="24"/>
  <c r="B510" s="1"/>
  <c r="B515" s="1"/>
  <c r="E141"/>
  <c r="E143" s="1"/>
  <c r="E378"/>
  <c r="A1229"/>
  <c r="A637"/>
  <c r="J218"/>
  <c r="J376"/>
  <c r="C637"/>
  <c r="C3391"/>
  <c r="F12" i="54"/>
  <c r="D7" i="53"/>
  <c r="D12" s="1"/>
  <c r="E35" i="55"/>
  <c r="E42" s="1"/>
  <c r="E222" i="24"/>
  <c r="D222" s="1"/>
  <c r="A2390"/>
  <c r="D44" i="52"/>
  <c r="C44" s="1"/>
  <c r="B44" s="1"/>
  <c r="B445" i="24"/>
  <c r="J7" i="52"/>
  <c r="J16" s="1"/>
  <c r="C17" i="48"/>
  <c r="F299" i="24"/>
  <c r="E299" s="1"/>
  <c r="B300"/>
  <c r="B301"/>
  <c r="B370"/>
  <c r="A370" s="1"/>
  <c r="E515"/>
  <c r="I148" i="53"/>
  <c r="I44" i="52"/>
  <c r="F44" s="1"/>
  <c r="E44" s="1"/>
  <c r="J148" i="53"/>
  <c r="E11" i="56"/>
  <c r="B41" i="24"/>
  <c r="J141"/>
  <c r="D171"/>
  <c r="C171" s="1"/>
  <c r="C218"/>
  <c r="F2276"/>
  <c r="C13" i="51"/>
  <c r="C199" s="1"/>
  <c r="K148" i="53"/>
  <c r="K11"/>
  <c r="B12" i="54"/>
  <c r="A12" s="1"/>
  <c r="A35" i="55"/>
  <c r="A42" s="1"/>
  <c r="B11" i="56"/>
  <c r="F11"/>
  <c r="D142" i="24"/>
  <c r="A511"/>
  <c r="J510" s="1"/>
  <c r="C3248"/>
  <c r="B926"/>
  <c r="A926" s="1"/>
  <c r="I1570"/>
  <c r="C7" i="53"/>
  <c r="C12" s="1"/>
  <c r="A71" i="10" s="1"/>
  <c r="J12" i="54"/>
  <c r="J197" i="51"/>
  <c r="I197" s="1"/>
  <c r="D197" s="1"/>
  <c r="C197" s="1"/>
  <c r="J12"/>
  <c r="J13" s="1"/>
  <c r="D6" i="52"/>
  <c r="D16" s="1"/>
  <c r="C16" s="1"/>
  <c r="A7" i="53"/>
  <c r="A12" s="1"/>
  <c r="A14" i="9" s="1"/>
  <c r="A148" i="53"/>
  <c r="E148"/>
  <c r="E7"/>
  <c r="E12" s="1"/>
  <c r="C147" i="24"/>
  <c r="D285"/>
  <c r="F376"/>
  <c r="C447"/>
  <c r="A11" i="51"/>
  <c r="A13" s="1"/>
  <c r="A197"/>
  <c r="E11"/>
  <c r="E13" s="1"/>
  <c r="E197"/>
  <c r="B7" i="53"/>
  <c r="B12" s="1"/>
  <c r="B148"/>
  <c r="F148"/>
  <c r="F7"/>
  <c r="F12" s="1"/>
  <c r="B197" i="51"/>
  <c r="B11"/>
  <c r="B13" s="1"/>
  <c r="F11"/>
  <c r="F13" s="1"/>
  <c r="F197"/>
  <c r="A44" i="52"/>
  <c r="A15"/>
  <c r="A16" s="1"/>
  <c r="D83" i="56"/>
  <c r="C83" s="1"/>
  <c r="B83" s="1"/>
  <c r="I10" i="53"/>
  <c r="I440" i="24"/>
  <c r="I445"/>
  <c r="I506"/>
  <c r="F506" s="1"/>
  <c r="E506" s="1"/>
  <c r="E508" s="1"/>
  <c r="N25" i="49"/>
  <c r="A11" i="56"/>
  <c r="A83"/>
  <c r="B41" i="55"/>
  <c r="I199" i="51"/>
  <c r="C8" i="55"/>
  <c r="B35"/>
  <c r="F35"/>
  <c r="F42" s="1"/>
  <c r="I658"/>
  <c r="I659" s="1"/>
  <c r="I37"/>
  <c r="I41" s="1"/>
  <c r="I16" i="52"/>
  <c r="I13" i="9" s="1"/>
  <c r="J857" i="24"/>
  <c r="L23" i="55"/>
  <c r="F142" i="24"/>
  <c r="C295"/>
  <c r="J443"/>
  <c r="D2116"/>
  <c r="C2116" s="1"/>
  <c r="I3537"/>
  <c r="A285" i="49"/>
  <c r="B286"/>
  <c r="B25"/>
  <c r="B26" s="1"/>
  <c r="R26" i="50"/>
  <c r="L22"/>
  <c r="M22" s="1"/>
  <c r="A118" i="49"/>
  <c r="B119"/>
  <c r="B16"/>
  <c r="B10"/>
  <c r="A10" s="1"/>
  <c r="C17"/>
  <c r="B8" i="57"/>
  <c r="C11"/>
  <c r="E20" i="50"/>
  <c r="E27" s="1"/>
  <c r="F27"/>
  <c r="B19" i="48"/>
  <c r="A19" s="1"/>
  <c r="C26"/>
  <c r="I69" i="16"/>
  <c r="J18" i="50"/>
  <c r="M19"/>
  <c r="M20"/>
  <c r="A27"/>
  <c r="B17" i="48"/>
  <c r="E658" i="55"/>
  <c r="D658" s="1"/>
  <c r="D10" i="56"/>
  <c r="D11" s="1"/>
  <c r="C11" s="1"/>
  <c r="I50"/>
  <c r="I9" s="1"/>
  <c r="I285" i="24"/>
  <c r="D2202"/>
  <c r="C2202" s="1"/>
  <c r="B2202" s="1"/>
  <c r="A2202" s="1"/>
  <c r="A79" i="57"/>
  <c r="B190"/>
  <c r="D13" i="51"/>
  <c r="D199" s="1"/>
  <c r="J53" i="54"/>
  <c r="I53" s="1"/>
  <c r="F53" s="1"/>
  <c r="E53" s="1"/>
  <c r="D53" s="1"/>
  <c r="C53" s="1"/>
  <c r="B53" s="1"/>
  <c r="A53" s="1"/>
  <c r="I26" i="56"/>
  <c r="I8" s="1"/>
  <c r="J41" i="24"/>
  <c r="B133"/>
  <c r="J220"/>
  <c r="J1185"/>
  <c r="F11" i="50"/>
  <c r="E11" s="1"/>
  <c r="I18"/>
  <c r="D27" i="49"/>
  <c r="A82" i="48"/>
  <c r="B95"/>
  <c r="J285" i="24"/>
  <c r="I209"/>
  <c r="I171"/>
  <c r="I133"/>
  <c r="I41"/>
  <c r="F498" i="55"/>
  <c r="D41"/>
  <c r="C41" s="1"/>
  <c r="E498"/>
  <c r="B658"/>
  <c r="B659" s="1"/>
  <c r="D12"/>
  <c r="D22"/>
  <c r="B498"/>
  <c r="A658"/>
  <c r="A659" s="1"/>
  <c r="C658"/>
  <c r="D21"/>
  <c r="A498"/>
  <c r="I498"/>
  <c r="F658"/>
  <c r="F659" s="1"/>
  <c r="C35"/>
  <c r="J658"/>
  <c r="J659" s="1"/>
  <c r="J498"/>
  <c r="J8"/>
  <c r="A3613" i="24"/>
  <c r="B3248"/>
  <c r="F1761"/>
  <c r="B571"/>
  <c r="A571"/>
  <c r="B376"/>
  <c r="A376" s="1"/>
  <c r="A375"/>
  <c r="J374" s="1"/>
  <c r="B374"/>
  <c r="A374" s="1"/>
  <c r="A371"/>
  <c r="P3895" s="1"/>
  <c r="A301"/>
  <c r="A300"/>
  <c r="I295"/>
  <c r="O835"/>
  <c r="I849"/>
  <c r="A285"/>
  <c r="D328"/>
  <c r="D361"/>
  <c r="B466"/>
  <c r="F496"/>
  <c r="J533"/>
  <c r="J572" s="1"/>
  <c r="A133"/>
  <c r="D133"/>
  <c r="I248"/>
  <c r="C328"/>
  <c r="C361"/>
  <c r="B397"/>
  <c r="A466"/>
  <c r="J507"/>
  <c r="J508" s="1"/>
  <c r="I508" s="1"/>
  <c r="C533"/>
  <c r="J3684"/>
  <c r="C927"/>
  <c r="D777"/>
  <c r="C777" s="1"/>
  <c r="B777" s="1"/>
  <c r="E857"/>
  <c r="E589"/>
  <c r="U3901"/>
  <c r="D17"/>
  <c r="S3902" s="1"/>
  <c r="C209"/>
  <c r="E209"/>
  <c r="I219"/>
  <c r="F219" s="1"/>
  <c r="D219"/>
  <c r="F223"/>
  <c r="E223" s="1"/>
  <c r="D223" s="1"/>
  <c r="E285"/>
  <c r="C296"/>
  <c r="B328"/>
  <c r="F328"/>
  <c r="E301"/>
  <c r="D301" s="1"/>
  <c r="D304" s="1"/>
  <c r="B361"/>
  <c r="A397"/>
  <c r="E397"/>
  <c r="A430"/>
  <c r="E430"/>
  <c r="D466"/>
  <c r="F440"/>
  <c r="F445"/>
  <c r="F448" s="1"/>
  <c r="D496"/>
  <c r="C507"/>
  <c r="C508" s="1"/>
  <c r="B533"/>
  <c r="F533"/>
  <c r="D2461"/>
  <c r="B637"/>
  <c r="A2749"/>
  <c r="A3115"/>
  <c r="C4262"/>
  <c r="B4262" s="1"/>
  <c r="A209"/>
  <c r="J328"/>
  <c r="J361"/>
  <c r="I430"/>
  <c r="F466"/>
  <c r="B496"/>
  <c r="D533"/>
  <c r="P3901"/>
  <c r="B171"/>
  <c r="A171" s="1"/>
  <c r="J209"/>
  <c r="D296"/>
  <c r="I328"/>
  <c r="I361"/>
  <c r="F397"/>
  <c r="B444"/>
  <c r="E466"/>
  <c r="D507"/>
  <c r="D508" s="1"/>
  <c r="I533"/>
  <c r="J590"/>
  <c r="C2822"/>
  <c r="F3537"/>
  <c r="E3537" s="1"/>
  <c r="D3537" s="1"/>
  <c r="I2327"/>
  <c r="C4314"/>
  <c r="B4314" s="1"/>
  <c r="T3901"/>
  <c r="J133"/>
  <c r="A149"/>
  <c r="B142"/>
  <c r="B209"/>
  <c r="F209"/>
  <c r="F210" s="1"/>
  <c r="A224"/>
  <c r="J223" s="1"/>
  <c r="F285"/>
  <c r="F286" s="1"/>
  <c r="I296"/>
  <c r="F296" s="1"/>
  <c r="E297"/>
  <c r="A328"/>
  <c r="E328"/>
  <c r="J301"/>
  <c r="E361"/>
  <c r="I375"/>
  <c r="F375" s="1"/>
  <c r="E375" s="1"/>
  <c r="D375" s="1"/>
  <c r="D379" s="1"/>
  <c r="C379" s="1"/>
  <c r="D397"/>
  <c r="D430"/>
  <c r="J430"/>
  <c r="B440"/>
  <c r="C466"/>
  <c r="I466"/>
  <c r="C496"/>
  <c r="I496"/>
  <c r="D510"/>
  <c r="D515" s="1"/>
  <c r="A533"/>
  <c r="E533"/>
  <c r="E572" s="1"/>
  <c r="F2202"/>
  <c r="I2461"/>
  <c r="B582"/>
  <c r="B590" s="1"/>
  <c r="A590" s="1"/>
  <c r="D3230"/>
  <c r="D1980"/>
  <c r="C1980" s="1"/>
  <c r="B1980" s="1"/>
  <c r="A1980" s="1"/>
  <c r="J1979" s="1"/>
  <c r="J1980" s="1"/>
  <c r="E3829"/>
  <c r="A3757"/>
  <c r="J3756" s="1"/>
  <c r="B2970"/>
  <c r="B3115"/>
  <c r="J637"/>
  <c r="C133"/>
  <c r="E10"/>
  <c r="E11" s="1"/>
  <c r="F41"/>
  <c r="E41" s="1"/>
  <c r="D41" s="1"/>
  <c r="C41" s="1"/>
  <c r="A41"/>
  <c r="I3684"/>
  <c r="I3115"/>
  <c r="D27" i="48"/>
  <c r="I443" i="24"/>
  <c r="B506"/>
  <c r="C11"/>
  <c r="B10"/>
  <c r="D10"/>
  <c r="F370"/>
  <c r="E370" s="1"/>
  <c r="I372"/>
  <c r="E443"/>
  <c r="E210"/>
  <c r="E304"/>
  <c r="D143"/>
  <c r="B497"/>
  <c r="D572"/>
  <c r="B299"/>
  <c r="A299" s="1"/>
  <c r="C304"/>
  <c r="I374"/>
  <c r="D439"/>
  <c r="C439" s="1"/>
  <c r="C441" s="1"/>
  <c r="E441"/>
  <c r="A515"/>
  <c r="J514" s="1"/>
  <c r="I514" s="1"/>
  <c r="I515" s="1"/>
  <c r="F515" s="1"/>
  <c r="I141"/>
  <c r="F141" s="1"/>
  <c r="Y3894"/>
  <c r="E1781"/>
  <c r="F1821"/>
  <c r="B2319"/>
  <c r="B2327" s="1"/>
  <c r="C2327"/>
  <c r="I3188"/>
  <c r="J3189"/>
  <c r="D3605"/>
  <c r="D3613" s="1"/>
  <c r="E3613"/>
  <c r="A1949"/>
  <c r="A1360"/>
  <c r="I1647"/>
  <c r="F1647" s="1"/>
  <c r="J13"/>
  <c r="F3383"/>
  <c r="I3391"/>
  <c r="E1187"/>
  <c r="F1192"/>
  <c r="E3181"/>
  <c r="D3181" s="1"/>
  <c r="I4189"/>
  <c r="J4190"/>
  <c r="C779"/>
  <c r="B779" s="1"/>
  <c r="A779" s="1"/>
  <c r="J777" s="1"/>
  <c r="D784"/>
  <c r="A1902"/>
  <c r="B1939"/>
  <c r="J2666"/>
  <c r="A2673"/>
  <c r="J2672" s="1"/>
  <c r="J2673" s="1"/>
  <c r="I2673" s="1"/>
  <c r="D1432"/>
  <c r="C1432" s="1"/>
  <c r="B1432" s="1"/>
  <c r="E1434"/>
  <c r="B1104"/>
  <c r="A1104" s="1"/>
  <c r="C1112"/>
  <c r="B13"/>
  <c r="C16"/>
  <c r="S3901"/>
  <c r="I2381"/>
  <c r="J2382"/>
  <c r="J2390" s="1"/>
  <c r="C3822"/>
  <c r="B3822" s="1"/>
  <c r="D3830"/>
  <c r="C4111"/>
  <c r="C4116" s="1"/>
  <c r="B4116" s="1"/>
  <c r="D4116"/>
  <c r="I2741"/>
  <c r="F2741" s="1"/>
  <c r="E2741" s="1"/>
  <c r="D2741" s="1"/>
  <c r="D2749" s="1"/>
  <c r="C2749" s="1"/>
  <c r="J2749"/>
  <c r="J3311"/>
  <c r="A3318"/>
  <c r="E2816"/>
  <c r="F2821"/>
  <c r="D1760"/>
  <c r="C1760" s="1"/>
  <c r="E1761"/>
  <c r="A1274"/>
  <c r="A1275" s="1"/>
  <c r="B1275"/>
  <c r="E3034"/>
  <c r="D3034" s="1"/>
  <c r="F3036"/>
  <c r="F2519"/>
  <c r="E2519" s="1"/>
  <c r="D2519" s="1"/>
  <c r="I2527"/>
  <c r="I1434"/>
  <c r="I4047"/>
  <c r="F4047" s="1"/>
  <c r="E4047" s="1"/>
  <c r="D4047" s="1"/>
  <c r="I857"/>
  <c r="I921"/>
  <c r="F921" s="1"/>
  <c r="F926" s="1"/>
  <c r="F927" s="1"/>
  <c r="J926"/>
  <c r="D209"/>
  <c r="F361"/>
  <c r="C397"/>
  <c r="A496"/>
  <c r="I3044"/>
  <c r="I571"/>
  <c r="F571" s="1"/>
  <c r="C590"/>
  <c r="B222"/>
  <c r="F295"/>
  <c r="B430"/>
  <c r="A445"/>
  <c r="J444" s="1"/>
  <c r="I444" s="1"/>
  <c r="J496"/>
  <c r="F2038"/>
  <c r="B2098"/>
  <c r="F3613"/>
  <c r="D2276"/>
  <c r="C2276" s="1"/>
  <c r="F589"/>
  <c r="F590" s="1"/>
  <c r="B9"/>
  <c r="I149"/>
  <c r="F218"/>
  <c r="A226"/>
  <c r="E226"/>
  <c r="C227"/>
  <c r="B303"/>
  <c r="Q3902" s="1"/>
  <c r="D371"/>
  <c r="Q369" s="1"/>
  <c r="J371"/>
  <c r="J372" s="1"/>
  <c r="I590"/>
  <c r="B3613"/>
  <c r="A3462"/>
  <c r="J3461" s="1"/>
  <c r="O3787"/>
  <c r="J2527"/>
  <c r="J716"/>
  <c r="D926"/>
  <c r="E3462"/>
  <c r="D3462" s="1"/>
  <c r="C3462" s="1"/>
  <c r="C14"/>
  <c r="I15"/>
  <c r="C17"/>
  <c r="D2037"/>
  <c r="C2037" s="1"/>
  <c r="B2037" s="1"/>
  <c r="B2038" s="1"/>
  <c r="A2038" s="1"/>
  <c r="E2038"/>
  <c r="A1286"/>
  <c r="B1294"/>
  <c r="D3242"/>
  <c r="D3247" s="1"/>
  <c r="E3247"/>
  <c r="E3248" s="1"/>
  <c r="I1185"/>
  <c r="E1184"/>
  <c r="F1185"/>
  <c r="F3822"/>
  <c r="I3830"/>
  <c r="I1719"/>
  <c r="J1720"/>
  <c r="A1667"/>
  <c r="A1702" s="1"/>
  <c r="B1702"/>
  <c r="B3898"/>
  <c r="B3903" s="1"/>
  <c r="C3903"/>
  <c r="C2591"/>
  <c r="B2591" s="1"/>
  <c r="A2591" s="1"/>
  <c r="D2599"/>
  <c r="E3311"/>
  <c r="D3311" s="1"/>
  <c r="F3319"/>
  <c r="D919"/>
  <c r="E927"/>
  <c r="C987"/>
  <c r="B987" s="1"/>
  <c r="A987" s="1"/>
  <c r="J986" s="1"/>
  <c r="J987" s="1"/>
  <c r="D995"/>
  <c r="B15"/>
  <c r="I16"/>
  <c r="Y3901"/>
  <c r="C3107"/>
  <c r="E3676"/>
  <c r="F3684"/>
  <c r="C3529"/>
  <c r="B3529" s="1"/>
  <c r="A3529" s="1"/>
  <c r="A3537" s="1"/>
  <c r="O3495"/>
  <c r="E4116"/>
  <c r="F4117"/>
  <c r="C1492"/>
  <c r="B1492" s="1"/>
  <c r="D1494"/>
  <c r="E3896"/>
  <c r="D3896" s="1"/>
  <c r="C3896" s="1"/>
  <c r="F646"/>
  <c r="E646" s="1"/>
  <c r="I3750"/>
  <c r="F3750" s="1"/>
  <c r="E3750" s="1"/>
  <c r="J2961"/>
  <c r="A2970"/>
  <c r="J2969" s="1"/>
  <c r="C849"/>
  <c r="B849" s="1"/>
  <c r="A849" s="1"/>
  <c r="D857"/>
  <c r="A4262"/>
  <c r="A4314"/>
  <c r="F1831"/>
  <c r="A2108"/>
  <c r="B2116"/>
  <c r="J1989"/>
  <c r="M116"/>
  <c r="I227"/>
  <c r="A248"/>
  <c r="A286" s="1"/>
  <c r="B285"/>
  <c r="I397"/>
  <c r="C430"/>
  <c r="J441"/>
  <c r="E496"/>
  <c r="I1821"/>
  <c r="J2098"/>
  <c r="D146"/>
  <c r="C146" s="1"/>
  <c r="A361"/>
  <c r="F430"/>
  <c r="J466"/>
  <c r="F2461"/>
  <c r="E3114"/>
  <c r="D3114" s="1"/>
  <c r="D3115" s="1"/>
  <c r="C4047"/>
  <c r="B4047" s="1"/>
  <c r="F3115"/>
  <c r="T3902"/>
  <c r="A143"/>
  <c r="J142" s="1"/>
  <c r="J143" s="1"/>
  <c r="J145"/>
  <c r="J146"/>
  <c r="I146" s="1"/>
  <c r="J147"/>
  <c r="I147" s="1"/>
  <c r="F147" s="1"/>
  <c r="A218"/>
  <c r="I220"/>
  <c r="B223"/>
  <c r="A223" s="1"/>
  <c r="J222" s="1"/>
  <c r="J227" s="1"/>
  <c r="F224"/>
  <c r="E224" s="1"/>
  <c r="D224" s="1"/>
  <c r="E248"/>
  <c r="D248" s="1"/>
  <c r="C285"/>
  <c r="C286" s="1"/>
  <c r="B295"/>
  <c r="A295" s="1"/>
  <c r="B296"/>
  <c r="J297"/>
  <c r="F300"/>
  <c r="F304" s="1"/>
  <c r="J397"/>
  <c r="O505"/>
  <c r="I2897"/>
  <c r="F2897" s="1"/>
  <c r="E2897" s="1"/>
  <c r="D2897" s="1"/>
  <c r="C2897" s="1"/>
  <c r="B2897" s="1"/>
  <c r="A3248"/>
  <c r="J3247" s="1"/>
  <c r="J3248" s="1"/>
  <c r="I3248" s="1"/>
  <c r="B2822"/>
  <c r="A2822" s="1"/>
  <c r="C2390"/>
  <c r="E2276"/>
  <c r="I2098"/>
  <c r="F2098" s="1"/>
  <c r="E2098" s="1"/>
  <c r="J2038"/>
  <c r="I637"/>
  <c r="F637" s="1"/>
  <c r="E637" s="1"/>
  <c r="D637" s="1"/>
  <c r="B3319"/>
  <c r="E2319"/>
  <c r="F2327"/>
  <c r="E2202"/>
  <c r="F1288"/>
  <c r="F1293" s="1"/>
  <c r="E1293" s="1"/>
  <c r="D1293" s="1"/>
  <c r="C1293" s="1"/>
  <c r="C1294" s="1"/>
  <c r="I1293"/>
  <c r="I1294" s="1"/>
  <c r="H83" i="14"/>
  <c r="A497" i="24" l="1"/>
  <c r="A431"/>
  <c r="R3900"/>
  <c r="J199" i="51"/>
  <c r="C515" i="24"/>
  <c r="F220"/>
  <c r="E220" s="1"/>
  <c r="Q3900"/>
  <c r="D297"/>
  <c r="A70" i="10"/>
  <c r="C297" i="24"/>
  <c r="C305" s="1"/>
  <c r="G70" i="10"/>
  <c r="I11" i="56"/>
  <c r="J228" i="24"/>
  <c r="R3895"/>
  <c r="B210"/>
  <c r="B927"/>
  <c r="A927" s="1"/>
  <c r="A199" i="51"/>
  <c r="X3901" i="24"/>
  <c r="D220"/>
  <c r="C220" s="1"/>
  <c r="B220" s="1"/>
  <c r="R3902"/>
  <c r="B379"/>
  <c r="A379" s="1"/>
  <c r="J378" s="1"/>
  <c r="I378" s="1"/>
  <c r="I379" s="1"/>
  <c r="F508"/>
  <c r="X3900"/>
  <c r="P3902"/>
  <c r="U3895"/>
  <c r="C362"/>
  <c r="D362"/>
  <c r="J134"/>
  <c r="J515"/>
  <c r="J516" s="1"/>
  <c r="I286"/>
  <c r="C27" i="49"/>
  <c r="T3894" i="24"/>
  <c r="A362"/>
  <c r="A150"/>
  <c r="C995"/>
  <c r="B995" s="1"/>
  <c r="A995" s="1"/>
  <c r="J994" s="1"/>
  <c r="J995" s="1"/>
  <c r="F3830"/>
  <c r="E3830" s="1"/>
  <c r="C572"/>
  <c r="F18" i="50"/>
  <c r="F28" s="1"/>
  <c r="F199" i="51"/>
  <c r="I11" i="53"/>
  <c r="D148"/>
  <c r="C148" s="1"/>
  <c r="J10"/>
  <c r="B199" i="51"/>
  <c r="E199"/>
  <c r="Q3895" i="24"/>
  <c r="A190" i="57"/>
  <c r="E3115" i="24"/>
  <c r="Q3894"/>
  <c r="C784"/>
  <c r="U3894"/>
  <c r="B26" i="48"/>
  <c r="A26" s="1"/>
  <c r="A76" i="14" s="1"/>
  <c r="B42" i="55"/>
  <c r="B660"/>
  <c r="B286" i="24"/>
  <c r="A11" i="48"/>
  <c r="A17" s="1"/>
  <c r="A27" s="1"/>
  <c r="A95"/>
  <c r="I497" i="24"/>
  <c r="J362"/>
  <c r="J17" i="48"/>
  <c r="L20"/>
  <c r="A8" i="57"/>
  <c r="B11"/>
  <c r="J431" i="24"/>
  <c r="A210"/>
  <c r="A660" i="55"/>
  <c r="C27" i="48"/>
  <c r="B17" i="49"/>
  <c r="B27" s="1"/>
  <c r="A119"/>
  <c r="J118" s="1"/>
  <c r="A16"/>
  <c r="I83" i="56"/>
  <c r="F497" i="24"/>
  <c r="B572"/>
  <c r="J35" i="55"/>
  <c r="E659"/>
  <c r="D659" s="1"/>
  <c r="D11" i="50"/>
  <c r="E18"/>
  <c r="A17" i="49"/>
  <c r="A286"/>
  <c r="J285" s="1"/>
  <c r="A25"/>
  <c r="A26" s="1"/>
  <c r="A77" i="14" s="1"/>
  <c r="I210" i="24"/>
  <c r="I143"/>
  <c r="I134"/>
  <c r="F660" i="55"/>
  <c r="C659"/>
  <c r="C42"/>
  <c r="A73" i="10" s="1"/>
  <c r="J660" i="55"/>
  <c r="I660" s="1"/>
  <c r="E4117" i="24"/>
  <c r="D4117" s="1"/>
  <c r="A3319"/>
  <c r="J3318" s="1"/>
  <c r="J3319" s="1"/>
  <c r="F1294"/>
  <c r="E497"/>
  <c r="D497" s="1"/>
  <c r="C497" s="1"/>
  <c r="B1112"/>
  <c r="A572"/>
  <c r="I431"/>
  <c r="F431" s="1"/>
  <c r="E431" s="1"/>
  <c r="B784"/>
  <c r="B785" s="1"/>
  <c r="A784"/>
  <c r="A785" s="1"/>
  <c r="J784" s="1"/>
  <c r="I784" s="1"/>
  <c r="A304"/>
  <c r="J303" s="1"/>
  <c r="I303" s="1"/>
  <c r="I304" s="1"/>
  <c r="B362"/>
  <c r="I297"/>
  <c r="I362"/>
  <c r="T3900"/>
  <c r="S3900" s="1"/>
  <c r="C20" i="45"/>
  <c r="C22" s="1"/>
  <c r="I228" i="24"/>
  <c r="A1294"/>
  <c r="B431"/>
  <c r="F572"/>
  <c r="F3391"/>
  <c r="E3391" s="1"/>
  <c r="S3895"/>
  <c r="D431"/>
  <c r="D589"/>
  <c r="D590" s="1"/>
  <c r="E590"/>
  <c r="C431"/>
  <c r="C857"/>
  <c r="B857" s="1"/>
  <c r="A857" s="1"/>
  <c r="Y3900"/>
  <c r="F227"/>
  <c r="E227" s="1"/>
  <c r="D227" s="1"/>
  <c r="F2527"/>
  <c r="E2527" s="1"/>
  <c r="D2527" s="1"/>
  <c r="C2527" s="1"/>
  <c r="C3830"/>
  <c r="B3830" s="1"/>
  <c r="A3830" s="1"/>
  <c r="J3829" s="1"/>
  <c r="J3830" s="1"/>
  <c r="F134"/>
  <c r="E134" s="1"/>
  <c r="D134" s="1"/>
  <c r="C134" s="1"/>
  <c r="B134" s="1"/>
  <c r="A134" s="1"/>
  <c r="T3895"/>
  <c r="E3684"/>
  <c r="D3684" s="1"/>
  <c r="C3684" s="1"/>
  <c r="B3684" s="1"/>
  <c r="E3319"/>
  <c r="D3319" s="1"/>
  <c r="E2821"/>
  <c r="F2822"/>
  <c r="I2749"/>
  <c r="F2749" s="1"/>
  <c r="E2749" s="1"/>
  <c r="D646"/>
  <c r="C646" s="1"/>
  <c r="O637" s="1"/>
  <c r="E648"/>
  <c r="F15"/>
  <c r="U3900" s="1"/>
  <c r="F1434"/>
  <c r="I3311"/>
  <c r="B441"/>
  <c r="I441"/>
  <c r="F441" s="1"/>
  <c r="F449" s="1"/>
  <c r="J2107"/>
  <c r="J2108" s="1"/>
  <c r="J2116" s="1"/>
  <c r="A2116"/>
  <c r="I2961"/>
  <c r="I2962" s="1"/>
  <c r="J2962"/>
  <c r="J2970" s="1"/>
  <c r="E1185"/>
  <c r="D1185" s="1"/>
  <c r="C1185" s="1"/>
  <c r="F1193"/>
  <c r="D1434"/>
  <c r="C1434" s="1"/>
  <c r="B1434" s="1"/>
  <c r="A1434" s="1"/>
  <c r="I4190"/>
  <c r="J1948"/>
  <c r="F3188"/>
  <c r="I3189"/>
  <c r="B11"/>
  <c r="A15"/>
  <c r="I987"/>
  <c r="A3903"/>
  <c r="A3904" s="1"/>
  <c r="B3904"/>
  <c r="B14"/>
  <c r="Q3899" s="1"/>
  <c r="C18"/>
  <c r="C19" s="1"/>
  <c r="I716"/>
  <c r="J724"/>
  <c r="I3461"/>
  <c r="J3462"/>
  <c r="B16"/>
  <c r="Q3901" s="1"/>
  <c r="R3901"/>
  <c r="J1103"/>
  <c r="A1112"/>
  <c r="J1111" s="1"/>
  <c r="I1111" s="1"/>
  <c r="I2666"/>
  <c r="J2674"/>
  <c r="I777"/>
  <c r="C3181"/>
  <c r="B3181" s="1"/>
  <c r="B3189" s="1"/>
  <c r="F374"/>
  <c r="C143"/>
  <c r="D443"/>
  <c r="C443" s="1"/>
  <c r="C448" s="1"/>
  <c r="B448" s="1"/>
  <c r="E448"/>
  <c r="A506"/>
  <c r="A508" s="1"/>
  <c r="B508"/>
  <c r="C1494"/>
  <c r="B1494" s="1"/>
  <c r="C3115"/>
  <c r="D927"/>
  <c r="C2599"/>
  <c r="B2599" s="1"/>
  <c r="A2599" s="1"/>
  <c r="J2598" s="1"/>
  <c r="D2038"/>
  <c r="C2038" s="1"/>
  <c r="J497"/>
  <c r="E3036"/>
  <c r="D1761"/>
  <c r="A1939"/>
  <c r="J1938" s="1"/>
  <c r="J1939" s="1"/>
  <c r="I1939" s="1"/>
  <c r="P3899"/>
  <c r="D441"/>
  <c r="B304"/>
  <c r="D11"/>
  <c r="O438"/>
  <c r="F372"/>
  <c r="E372" s="1"/>
  <c r="J448"/>
  <c r="J449" s="1"/>
  <c r="F3044"/>
  <c r="E1821"/>
  <c r="I572"/>
  <c r="I516"/>
  <c r="D210"/>
  <c r="C210" s="1"/>
  <c r="E286"/>
  <c r="D286" s="1"/>
  <c r="I145"/>
  <c r="J150"/>
  <c r="J151" s="1"/>
  <c r="B1760"/>
  <c r="A1760" s="1"/>
  <c r="A1761" s="1"/>
  <c r="C1761"/>
  <c r="I2382"/>
  <c r="I2390" s="1"/>
  <c r="A13"/>
  <c r="D1187"/>
  <c r="E1192"/>
  <c r="I13"/>
  <c r="J286"/>
  <c r="A297"/>
  <c r="D2319"/>
  <c r="E2327"/>
  <c r="F297"/>
  <c r="J210"/>
  <c r="A220"/>
  <c r="I1989"/>
  <c r="J1990"/>
  <c r="E1831"/>
  <c r="D1831" s="1"/>
  <c r="D3750"/>
  <c r="E3758"/>
  <c r="I1720"/>
  <c r="F1720" s="1"/>
  <c r="E1720" s="1"/>
  <c r="D1720" s="1"/>
  <c r="C1720" s="1"/>
  <c r="B1720" s="1"/>
  <c r="I926"/>
  <c r="J927"/>
  <c r="F143"/>
  <c r="A448"/>
  <c r="C3537"/>
  <c r="B3537" s="1"/>
  <c r="I448"/>
  <c r="D3248"/>
  <c r="B297"/>
  <c r="C4117"/>
  <c r="B4117" s="1"/>
  <c r="A4117" s="1"/>
  <c r="J4116" s="1"/>
  <c r="J4117" s="1"/>
  <c r="S3899"/>
  <c r="R3899" s="1"/>
  <c r="E1294"/>
  <c r="D1294" s="1"/>
  <c r="B227"/>
  <c r="A227" s="1"/>
  <c r="J379"/>
  <c r="J380" s="1"/>
  <c r="F362"/>
  <c r="E362" s="1"/>
  <c r="C516"/>
  <c r="G83" i="14"/>
  <c r="I78"/>
  <c r="F78"/>
  <c r="E78" s="1"/>
  <c r="D78"/>
  <c r="C78"/>
  <c r="B78"/>
  <c r="A78"/>
  <c r="J77"/>
  <c r="I77"/>
  <c r="F77"/>
  <c r="E77"/>
  <c r="D77"/>
  <c r="C77"/>
  <c r="B77"/>
  <c r="I76"/>
  <c r="F76"/>
  <c r="E76"/>
  <c r="D76"/>
  <c r="C76"/>
  <c r="B76"/>
  <c r="U3896" i="24" l="1"/>
  <c r="B305"/>
  <c r="A27" i="49"/>
  <c r="E8" s="1"/>
  <c r="I12" i="53"/>
  <c r="G71" i="10" s="1"/>
  <c r="C27" i="11"/>
  <c r="B27" i="48"/>
  <c r="O4281" i="24"/>
  <c r="A11" i="57"/>
  <c r="J10" s="1"/>
  <c r="J11" s="1"/>
  <c r="J12" i="53"/>
  <c r="B228" i="24"/>
  <c r="B9" i="14" s="1"/>
  <c r="I305" i="24"/>
  <c r="R3894"/>
  <c r="S3894"/>
  <c r="S3896" s="1"/>
  <c r="P3894"/>
  <c r="P3896" s="1"/>
  <c r="D79" i="14"/>
  <c r="C79"/>
  <c r="I35" i="55"/>
  <c r="I42" s="1"/>
  <c r="G73" i="10" s="1"/>
  <c r="J42" i="55"/>
  <c r="B516" i="24"/>
  <c r="A516" s="1"/>
  <c r="J785"/>
  <c r="E660" i="55"/>
  <c r="L25" i="49"/>
  <c r="F83" i="56"/>
  <c r="E83" s="1"/>
  <c r="I86"/>
  <c r="G74" i="10" s="1"/>
  <c r="L82" i="56"/>
  <c r="J119" i="49"/>
  <c r="J16"/>
  <c r="J17" s="1"/>
  <c r="J27" s="1"/>
  <c r="J20" i="48"/>
  <c r="J26" s="1"/>
  <c r="J76" i="14" s="1"/>
  <c r="L22" i="48"/>
  <c r="C11" i="50"/>
  <c r="D18"/>
  <c r="D28" s="1"/>
  <c r="F79" i="14"/>
  <c r="A305" i="24"/>
  <c r="D1192"/>
  <c r="C1192" s="1"/>
  <c r="B1192" s="1"/>
  <c r="A1192" s="1"/>
  <c r="A1193" s="1"/>
  <c r="J1192" s="1"/>
  <c r="J1193" s="1"/>
  <c r="F228"/>
  <c r="E228" s="1"/>
  <c r="D228" s="1"/>
  <c r="C228" s="1"/>
  <c r="T3896"/>
  <c r="Q3896"/>
  <c r="I3319"/>
  <c r="E2822"/>
  <c r="E79" i="14"/>
  <c r="B79"/>
  <c r="A79" s="1"/>
  <c r="I380" i="24"/>
  <c r="C3750"/>
  <c r="B3750" s="1"/>
  <c r="D3758"/>
  <c r="I9"/>
  <c r="X3894" s="1"/>
  <c r="B143"/>
  <c r="F2666"/>
  <c r="E2666" s="1"/>
  <c r="I2674"/>
  <c r="D3036"/>
  <c r="E3044"/>
  <c r="E3188"/>
  <c r="D3188" s="1"/>
  <c r="F3189"/>
  <c r="I2116"/>
  <c r="F2116" s="1"/>
  <c r="A441"/>
  <c r="B449"/>
  <c r="C1831"/>
  <c r="I4117"/>
  <c r="F516"/>
  <c r="E516" s="1"/>
  <c r="D516" s="1"/>
  <c r="A1494"/>
  <c r="I995"/>
  <c r="F995" s="1"/>
  <c r="I1948"/>
  <c r="J1949"/>
  <c r="F2962"/>
  <c r="E2962" s="1"/>
  <c r="I2970"/>
  <c r="B1761"/>
  <c r="A228"/>
  <c r="A9" i="14" s="1"/>
  <c r="D2327" i="24"/>
  <c r="D448"/>
  <c r="I3462"/>
  <c r="F3462" s="1"/>
  <c r="E449"/>
  <c r="I1193"/>
  <c r="P3898"/>
  <c r="A18"/>
  <c r="J17" s="1"/>
  <c r="F716"/>
  <c r="E716" s="1"/>
  <c r="I724"/>
  <c r="J14"/>
  <c r="P3900"/>
  <c r="I449"/>
  <c r="I1990"/>
  <c r="F305"/>
  <c r="E305" s="1"/>
  <c r="D305" s="1"/>
  <c r="F13"/>
  <c r="D372"/>
  <c r="F145"/>
  <c r="I150"/>
  <c r="I151" s="1"/>
  <c r="I2598"/>
  <c r="J2599"/>
  <c r="E374"/>
  <c r="E379" s="1"/>
  <c r="E380" s="1"/>
  <c r="F379"/>
  <c r="F777"/>
  <c r="I785"/>
  <c r="I1103"/>
  <c r="J1104"/>
  <c r="D648"/>
  <c r="C648" s="1"/>
  <c r="E656"/>
  <c r="I927"/>
  <c r="B18"/>
  <c r="B19" s="1"/>
  <c r="E1193"/>
  <c r="C449"/>
  <c r="I79" i="14"/>
  <c r="M300" i="24" l="1"/>
  <c r="J300" s="1"/>
  <c r="J304" s="1"/>
  <c r="J305" s="1"/>
  <c r="B11" i="50"/>
  <c r="A11" s="1"/>
  <c r="A18" s="1"/>
  <c r="C18"/>
  <c r="D1193" i="24"/>
  <c r="C1193" s="1"/>
  <c r="B1193" s="1"/>
  <c r="D656"/>
  <c r="D449"/>
  <c r="F86" i="56"/>
  <c r="I97"/>
  <c r="C3758" i="24"/>
  <c r="F2970"/>
  <c r="A19"/>
  <c r="R3896"/>
  <c r="R3874" s="1"/>
  <c r="D2666"/>
  <c r="C2666" s="1"/>
  <c r="E2674"/>
  <c r="I11"/>
  <c r="I1104"/>
  <c r="J1112"/>
  <c r="I1949"/>
  <c r="B648"/>
  <c r="C656"/>
  <c r="C372"/>
  <c r="B372" s="1"/>
  <c r="A372" s="1"/>
  <c r="D380"/>
  <c r="I14"/>
  <c r="X3899" s="1"/>
  <c r="Y3899"/>
  <c r="AB3900" s="1"/>
  <c r="J18"/>
  <c r="J19" s="1"/>
  <c r="J3898"/>
  <c r="P3903"/>
  <c r="P3904" s="1"/>
  <c r="D2962"/>
  <c r="E2970"/>
  <c r="C3036"/>
  <c r="B3036" s="1"/>
  <c r="B3044" s="1"/>
  <c r="A3044" s="1"/>
  <c r="D3044"/>
  <c r="A3750"/>
  <c r="B3758"/>
  <c r="F724"/>
  <c r="E724" s="1"/>
  <c r="D724" s="1"/>
  <c r="C724" s="1"/>
  <c r="B724" s="1"/>
  <c r="A724" s="1"/>
  <c r="A449"/>
  <c r="E3189"/>
  <c r="F2674"/>
  <c r="E145"/>
  <c r="D145" s="1"/>
  <c r="F150"/>
  <c r="C3188"/>
  <c r="D3189"/>
  <c r="F380"/>
  <c r="F785"/>
  <c r="E785" s="1"/>
  <c r="D785" s="1"/>
  <c r="C785" s="1"/>
  <c r="I2599"/>
  <c r="F2599" s="1"/>
  <c r="E2599" s="1"/>
  <c r="E13"/>
  <c r="I17"/>
  <c r="E86" i="56" l="1"/>
  <c r="D86" s="1"/>
  <c r="C86" s="1"/>
  <c r="C17" i="9" s="1"/>
  <c r="F17"/>
  <c r="B86" i="56"/>
  <c r="A86" s="1"/>
  <c r="A74" i="10"/>
  <c r="E97" i="56"/>
  <c r="C97" s="1"/>
  <c r="A97" s="1"/>
  <c r="J86" s="1"/>
  <c r="B18" i="50"/>
  <c r="C28"/>
  <c r="D2674" i="24"/>
  <c r="A83" i="14"/>
  <c r="C145" i="24"/>
  <c r="D150"/>
  <c r="I3898"/>
  <c r="X3898" s="1"/>
  <c r="Y3898"/>
  <c r="E150"/>
  <c r="F151"/>
  <c r="F14"/>
  <c r="I18"/>
  <c r="I19" s="1"/>
  <c r="A648"/>
  <c r="B656"/>
  <c r="F1104"/>
  <c r="I1112"/>
  <c r="B2666"/>
  <c r="A2666" s="1"/>
  <c r="C2674"/>
  <c r="C3189"/>
  <c r="A3758"/>
  <c r="J3757" s="1"/>
  <c r="J3758" s="1"/>
  <c r="I3758" s="1"/>
  <c r="F3758" s="1"/>
  <c r="D2970"/>
  <c r="C380"/>
  <c r="B380" s="1"/>
  <c r="A380" s="1"/>
  <c r="C3044"/>
  <c r="J3903"/>
  <c r="D13"/>
  <c r="T3898"/>
  <c r="B28" i="50" l="1"/>
  <c r="A28" s="1"/>
  <c r="J27"/>
  <c r="J78" i="14" s="1"/>
  <c r="J79" s="1"/>
  <c r="E28" i="50"/>
  <c r="I28" s="1"/>
  <c r="I3903" i="24"/>
  <c r="I3904" s="1"/>
  <c r="S3898"/>
  <c r="S3903" s="1"/>
  <c r="S3904" s="1"/>
  <c r="D18"/>
  <c r="F1112"/>
  <c r="E1112" s="1"/>
  <c r="J647"/>
  <c r="A656"/>
  <c r="J655" s="1"/>
  <c r="C150"/>
  <c r="C151" s="1"/>
  <c r="D151"/>
  <c r="E14"/>
  <c r="U3899"/>
  <c r="F18"/>
  <c r="F19" s="1"/>
  <c r="F3898"/>
  <c r="E151"/>
  <c r="B2674"/>
  <c r="A2674" s="1"/>
  <c r="J3904"/>
  <c r="B145"/>
  <c r="R3898"/>
  <c r="R3903" s="1"/>
  <c r="J72" i="14"/>
  <c r="I72"/>
  <c r="F72"/>
  <c r="E72"/>
  <c r="D72"/>
  <c r="C72"/>
  <c r="B72"/>
  <c r="A72"/>
  <c r="J71"/>
  <c r="I71"/>
  <c r="F71"/>
  <c r="E71"/>
  <c r="D71"/>
  <c r="C71"/>
  <c r="B71"/>
  <c r="A71"/>
  <c r="J28" i="50" l="1"/>
  <c r="T3899" i="24"/>
  <c r="T3903" s="1"/>
  <c r="T3904" s="1"/>
  <c r="E83" i="14" s="1"/>
  <c r="E18" i="24"/>
  <c r="E19" s="1"/>
  <c r="D19" s="1"/>
  <c r="I647"/>
  <c r="J648"/>
  <c r="J656" s="1"/>
  <c r="R3904"/>
  <c r="D83" i="14"/>
  <c r="B150" i="24"/>
  <c r="B151" s="1"/>
  <c r="A151" s="1"/>
  <c r="Q3898"/>
  <c r="Q3903" s="1"/>
  <c r="F3903"/>
  <c r="F3904" s="1"/>
  <c r="E3904" s="1"/>
  <c r="D3904" s="1"/>
  <c r="C3904" s="1"/>
  <c r="U3898"/>
  <c r="J70" i="14"/>
  <c r="I70"/>
  <c r="F70"/>
  <c r="E70"/>
  <c r="D70"/>
  <c r="C70"/>
  <c r="B70"/>
  <c r="A70"/>
  <c r="Q3904" i="24" l="1"/>
  <c r="B83" i="14" s="1"/>
  <c r="C83"/>
  <c r="I648" i="24"/>
  <c r="I656" s="1"/>
  <c r="J68" i="14"/>
  <c r="I68"/>
  <c r="F68"/>
  <c r="E68"/>
  <c r="D68"/>
  <c r="C68"/>
  <c r="B68"/>
  <c r="A68"/>
  <c r="J67"/>
  <c r="I67"/>
  <c r="F67"/>
  <c r="E67"/>
  <c r="D67"/>
  <c r="C67"/>
  <c r="B67"/>
  <c r="A67"/>
  <c r="J66"/>
  <c r="I66"/>
  <c r="F66"/>
  <c r="E66"/>
  <c r="D66"/>
  <c r="C66"/>
  <c r="B66"/>
  <c r="A66"/>
  <c r="J65"/>
  <c r="I65"/>
  <c r="F65"/>
  <c r="E65"/>
  <c r="D65"/>
  <c r="C65"/>
  <c r="B65"/>
  <c r="A65"/>
  <c r="J64"/>
  <c r="I64"/>
  <c r="F64"/>
  <c r="E64" s="1"/>
  <c r="D64"/>
  <c r="C64"/>
  <c r="B64"/>
  <c r="A64" s="1"/>
  <c r="J63"/>
  <c r="I63"/>
  <c r="F63"/>
  <c r="E63"/>
  <c r="D63"/>
  <c r="C63"/>
  <c r="B63"/>
  <c r="A63"/>
  <c r="J62"/>
  <c r="I62"/>
  <c r="F62"/>
  <c r="E62"/>
  <c r="D62"/>
  <c r="C62"/>
  <c r="B62"/>
  <c r="A62"/>
  <c r="J61"/>
  <c r="I61"/>
  <c r="F61"/>
  <c r="E61"/>
  <c r="D61"/>
  <c r="C61"/>
  <c r="B61"/>
  <c r="A61"/>
  <c r="J60"/>
  <c r="I60"/>
  <c r="F60"/>
  <c r="E60"/>
  <c r="D60"/>
  <c r="C60"/>
  <c r="B60"/>
  <c r="A60"/>
  <c r="J59"/>
  <c r="I59"/>
  <c r="F59"/>
  <c r="E59" s="1"/>
  <c r="D59" s="1"/>
  <c r="C59"/>
  <c r="B59"/>
  <c r="A59"/>
  <c r="J58"/>
  <c r="I58"/>
  <c r="F58"/>
  <c r="E58"/>
  <c r="D58"/>
  <c r="C58"/>
  <c r="B58"/>
  <c r="A58"/>
  <c r="J57"/>
  <c r="I57"/>
  <c r="F57"/>
  <c r="E57"/>
  <c r="D57"/>
  <c r="C57"/>
  <c r="B57"/>
  <c r="A57"/>
  <c r="J56"/>
  <c r="I56"/>
  <c r="F56"/>
  <c r="E56"/>
  <c r="D56" s="1"/>
  <c r="C56" s="1"/>
  <c r="B56"/>
  <c r="A56"/>
  <c r="J55"/>
  <c r="I55"/>
  <c r="F55"/>
  <c r="E55"/>
  <c r="D55"/>
  <c r="C55"/>
  <c r="B55"/>
  <c r="A55"/>
  <c r="J54"/>
  <c r="I54"/>
  <c r="F54"/>
  <c r="E54"/>
  <c r="D54"/>
  <c r="C54"/>
  <c r="B54"/>
  <c r="A54"/>
  <c r="J53"/>
  <c r="I53"/>
  <c r="F53"/>
  <c r="E53"/>
  <c r="D53"/>
  <c r="C53"/>
  <c r="B53"/>
  <c r="A53"/>
  <c r="J52"/>
  <c r="I52"/>
  <c r="F52"/>
  <c r="E52"/>
  <c r="D52"/>
  <c r="C52"/>
  <c r="B52"/>
  <c r="A52"/>
  <c r="J51"/>
  <c r="I51"/>
  <c r="F51"/>
  <c r="E51"/>
  <c r="D51"/>
  <c r="C51"/>
  <c r="B51"/>
  <c r="A51"/>
  <c r="J50"/>
  <c r="I50"/>
  <c r="F50"/>
  <c r="E50"/>
  <c r="D50"/>
  <c r="C50"/>
  <c r="B50"/>
  <c r="A50"/>
  <c r="J49"/>
  <c r="I49"/>
  <c r="F49"/>
  <c r="E49"/>
  <c r="D49"/>
  <c r="C49"/>
  <c r="B49"/>
  <c r="A49"/>
  <c r="J48"/>
  <c r="I48"/>
  <c r="F48"/>
  <c r="E48"/>
  <c r="D48"/>
  <c r="C48"/>
  <c r="B48"/>
  <c r="A48"/>
  <c r="J47"/>
  <c r="I47"/>
  <c r="F47"/>
  <c r="E47"/>
  <c r="D47"/>
  <c r="C47"/>
  <c r="B47"/>
  <c r="A47"/>
  <c r="J46"/>
  <c r="I46"/>
  <c r="F46"/>
  <c r="E46"/>
  <c r="D46"/>
  <c r="C46"/>
  <c r="B46"/>
  <c r="A46"/>
  <c r="J45"/>
  <c r="I45"/>
  <c r="F45"/>
  <c r="E45"/>
  <c r="D45"/>
  <c r="C45"/>
  <c r="B45"/>
  <c r="A45"/>
  <c r="J44"/>
  <c r="I44"/>
  <c r="F44"/>
  <c r="E44"/>
  <c r="D44"/>
  <c r="C44"/>
  <c r="B44"/>
  <c r="A44"/>
  <c r="J43"/>
  <c r="I43"/>
  <c r="F43"/>
  <c r="E43"/>
  <c r="D43"/>
  <c r="C43"/>
  <c r="B43"/>
  <c r="A43"/>
  <c r="J42"/>
  <c r="I42"/>
  <c r="F42"/>
  <c r="E42"/>
  <c r="D42"/>
  <c r="C42"/>
  <c r="B42"/>
  <c r="A42"/>
  <c r="J41"/>
  <c r="I41"/>
  <c r="F41"/>
  <c r="E41"/>
  <c r="D41"/>
  <c r="C41"/>
  <c r="B41"/>
  <c r="A41"/>
  <c r="J40"/>
  <c r="I40"/>
  <c r="F40"/>
  <c r="E40"/>
  <c r="D40"/>
  <c r="C40"/>
  <c r="B40"/>
  <c r="A40"/>
  <c r="J39"/>
  <c r="I39"/>
  <c r="F39"/>
  <c r="E39"/>
  <c r="D39"/>
  <c r="C39"/>
  <c r="B39"/>
  <c r="A39"/>
  <c r="J38"/>
  <c r="I38"/>
  <c r="F38"/>
  <c r="E38"/>
  <c r="D38"/>
  <c r="C38"/>
  <c r="B38"/>
  <c r="A38"/>
  <c r="J37"/>
  <c r="I37"/>
  <c r="F37"/>
  <c r="E37"/>
  <c r="D37"/>
  <c r="C37"/>
  <c r="B37"/>
  <c r="A37"/>
  <c r="J32"/>
  <c r="I32"/>
  <c r="F32"/>
  <c r="E32"/>
  <c r="D32"/>
  <c r="C32"/>
  <c r="B32"/>
  <c r="A32"/>
  <c r="J31"/>
  <c r="I31"/>
  <c r="F31"/>
  <c r="E31"/>
  <c r="D31"/>
  <c r="C31"/>
  <c r="B31"/>
  <c r="A31"/>
  <c r="J30"/>
  <c r="I30"/>
  <c r="F30"/>
  <c r="E30"/>
  <c r="D30"/>
  <c r="C30"/>
  <c r="B30"/>
  <c r="A30"/>
  <c r="F656" i="24" l="1"/>
  <c r="F15" i="14" s="1"/>
  <c r="J25"/>
  <c r="I25"/>
  <c r="F25" s="1"/>
  <c r="E25"/>
  <c r="D25"/>
  <c r="C25"/>
  <c r="B25"/>
  <c r="A25"/>
  <c r="J23"/>
  <c r="I23"/>
  <c r="F23"/>
  <c r="E23"/>
  <c r="D23"/>
  <c r="C23"/>
  <c r="B23"/>
  <c r="A23"/>
  <c r="J22"/>
  <c r="I22"/>
  <c r="F22"/>
  <c r="E22"/>
  <c r="D22"/>
  <c r="C22" s="1"/>
  <c r="B22"/>
  <c r="A22"/>
  <c r="J20"/>
  <c r="I20"/>
  <c r="F20"/>
  <c r="E20"/>
  <c r="D20"/>
  <c r="C20"/>
  <c r="B20"/>
  <c r="A20"/>
  <c r="J19"/>
  <c r="I19"/>
  <c r="F19"/>
  <c r="E19"/>
  <c r="D19"/>
  <c r="C19"/>
  <c r="B19"/>
  <c r="A19"/>
  <c r="J18"/>
  <c r="I18"/>
  <c r="F18"/>
  <c r="E18"/>
  <c r="D18"/>
  <c r="C18"/>
  <c r="B18"/>
  <c r="A18"/>
  <c r="J17"/>
  <c r="I17"/>
  <c r="F17" s="1"/>
  <c r="E17"/>
  <c r="D17"/>
  <c r="C17"/>
  <c r="B17"/>
  <c r="A17"/>
  <c r="J16"/>
  <c r="I16"/>
  <c r="F16"/>
  <c r="E16"/>
  <c r="D16" s="1"/>
  <c r="C16"/>
  <c r="B16"/>
  <c r="A16"/>
  <c r="J15"/>
  <c r="I15"/>
  <c r="E15"/>
  <c r="D15"/>
  <c r="C15"/>
  <c r="B15"/>
  <c r="A15"/>
  <c r="J14"/>
  <c r="I14"/>
  <c r="F14"/>
  <c r="E14"/>
  <c r="D14"/>
  <c r="C14"/>
  <c r="B14"/>
  <c r="A14"/>
  <c r="J13"/>
  <c r="I13"/>
  <c r="F13"/>
  <c r="E13"/>
  <c r="D13"/>
  <c r="C13"/>
  <c r="B13"/>
  <c r="A13"/>
  <c r="J12"/>
  <c r="I12"/>
  <c r="F12"/>
  <c r="E12"/>
  <c r="D12"/>
  <c r="C12"/>
  <c r="B12"/>
  <c r="A12"/>
  <c r="J11"/>
  <c r="I11"/>
  <c r="F11"/>
  <c r="E11" s="1"/>
  <c r="D11"/>
  <c r="C11"/>
  <c r="B11"/>
  <c r="A11"/>
  <c r="J10"/>
  <c r="I10"/>
  <c r="F10"/>
  <c r="E10"/>
  <c r="D10"/>
  <c r="C10"/>
  <c r="B10"/>
  <c r="A10"/>
  <c r="J9"/>
  <c r="I9"/>
  <c r="F9"/>
  <c r="E9"/>
  <c r="D9"/>
  <c r="C9"/>
  <c r="J8"/>
  <c r="I8"/>
  <c r="F8" s="1"/>
  <c r="E8"/>
  <c r="D8"/>
  <c r="C8"/>
  <c r="B8"/>
  <c r="A8"/>
  <c r="J7"/>
  <c r="I7"/>
  <c r="F7"/>
  <c r="E7"/>
  <c r="D7"/>
  <c r="B7"/>
  <c r="C7" l="1"/>
  <c r="A7"/>
  <c r="G115" i="11"/>
  <c r="E114"/>
  <c r="D114"/>
  <c r="C114"/>
  <c r="E113"/>
  <c r="D113"/>
  <c r="C113"/>
  <c r="D112"/>
  <c r="C112"/>
  <c r="G110"/>
  <c r="H109"/>
  <c r="F109"/>
  <c r="E109"/>
  <c r="D108"/>
  <c r="C108"/>
  <c r="D107"/>
  <c r="C107"/>
  <c r="D106"/>
  <c r="C106"/>
  <c r="G104"/>
  <c r="H103"/>
  <c r="D103"/>
  <c r="C103"/>
  <c r="D102"/>
  <c r="C102"/>
  <c r="H101"/>
  <c r="D101"/>
  <c r="C101"/>
  <c r="H100"/>
  <c r="F100"/>
  <c r="F104" s="1"/>
  <c r="D100"/>
  <c r="C100"/>
  <c r="I88"/>
  <c r="H88"/>
  <c r="G88"/>
  <c r="F88"/>
  <c r="D87"/>
  <c r="C87"/>
  <c r="D86"/>
  <c r="C86"/>
  <c r="D85"/>
  <c r="C85"/>
  <c r="D84"/>
  <c r="C84"/>
  <c r="E83"/>
  <c r="D83"/>
  <c r="C83"/>
  <c r="D80"/>
  <c r="C80"/>
  <c r="D79"/>
  <c r="C79"/>
  <c r="D78"/>
  <c r="C78"/>
  <c r="F77"/>
  <c r="D77"/>
  <c r="C77"/>
  <c r="G75"/>
  <c r="H74"/>
  <c r="F74"/>
  <c r="E74"/>
  <c r="E104" l="1"/>
  <c r="D81"/>
  <c r="D104"/>
  <c r="C104" s="1"/>
  <c r="H110"/>
  <c r="H104"/>
  <c r="F110"/>
  <c r="E110" s="1"/>
  <c r="F115"/>
  <c r="E115" s="1"/>
  <c r="D115" s="1"/>
  <c r="E88"/>
  <c r="D88" s="1"/>
  <c r="C88" s="1"/>
  <c r="C115"/>
  <c r="C81"/>
  <c r="H73"/>
  <c r="F73"/>
  <c r="E73"/>
  <c r="D73"/>
  <c r="C73"/>
  <c r="H72"/>
  <c r="F72"/>
  <c r="E72"/>
  <c r="D72" l="1"/>
  <c r="C72"/>
  <c r="H71"/>
  <c r="F71"/>
  <c r="E71"/>
  <c r="D71"/>
  <c r="C71"/>
  <c r="H70"/>
  <c r="F70"/>
  <c r="E70"/>
  <c r="D70"/>
  <c r="C70"/>
  <c r="G68"/>
  <c r="H67"/>
  <c r="F67"/>
  <c r="E67"/>
  <c r="H66"/>
  <c r="F66"/>
  <c r="E66"/>
  <c r="D66"/>
  <c r="C66"/>
  <c r="G55"/>
  <c r="D55"/>
  <c r="F54"/>
  <c r="C54"/>
  <c r="F53"/>
  <c r="C53"/>
  <c r="C52"/>
  <c r="I50"/>
  <c r="H50"/>
  <c r="G50"/>
  <c r="F50"/>
  <c r="E50"/>
  <c r="D49"/>
  <c r="C49"/>
  <c r="D48"/>
  <c r="C55" l="1"/>
  <c r="F75"/>
  <c r="H75"/>
  <c r="F55"/>
  <c r="E55" s="1"/>
  <c r="E75"/>
  <c r="F68"/>
  <c r="E68" s="1"/>
  <c r="H68"/>
  <c r="C48"/>
  <c r="D47"/>
  <c r="C47"/>
  <c r="D46"/>
  <c r="C46"/>
  <c r="I44"/>
  <c r="H44"/>
  <c r="G44"/>
  <c r="F44"/>
  <c r="E44"/>
  <c r="D50" l="1"/>
  <c r="D43"/>
  <c r="C43"/>
  <c r="D42"/>
  <c r="C42"/>
  <c r="D41"/>
  <c r="C41"/>
  <c r="D40"/>
  <c r="C40"/>
  <c r="I28"/>
  <c r="H28"/>
  <c r="G28"/>
  <c r="F28"/>
  <c r="E28"/>
  <c r="D26"/>
  <c r="C26"/>
  <c r="D25"/>
  <c r="C25"/>
  <c r="D24"/>
  <c r="C24"/>
  <c r="D23"/>
  <c r="C23"/>
  <c r="I21"/>
  <c r="H21"/>
  <c r="F21"/>
  <c r="E21"/>
  <c r="D20"/>
  <c r="D19"/>
  <c r="D18"/>
  <c r="D17"/>
  <c r="C17"/>
  <c r="D14"/>
  <c r="C14"/>
  <c r="D13"/>
  <c r="C13"/>
  <c r="D12"/>
  <c r="C12"/>
  <c r="D11"/>
  <c r="C11"/>
  <c r="H9"/>
  <c r="F9"/>
  <c r="E9"/>
  <c r="C9"/>
  <c r="I81" i="10"/>
  <c r="E81"/>
  <c r="C81"/>
  <c r="H80"/>
  <c r="G56" i="11" l="1"/>
  <c r="C44"/>
  <c r="C15"/>
  <c r="C28"/>
  <c r="D28"/>
  <c r="D21"/>
  <c r="C21" s="1"/>
  <c r="D44"/>
  <c r="C50"/>
  <c r="D15"/>
  <c r="F56"/>
  <c r="E56" s="1"/>
  <c r="H79" i="10"/>
  <c r="D56" i="11" l="1"/>
  <c r="C56"/>
  <c r="H55" s="1"/>
  <c r="H56" s="1"/>
  <c r="D77" i="10" l="1"/>
  <c r="P75"/>
  <c r="O75"/>
  <c r="N75"/>
  <c r="M75"/>
  <c r="L75"/>
  <c r="I74"/>
  <c r="I72"/>
  <c r="H72"/>
  <c r="C72"/>
  <c r="B72"/>
  <c r="I71"/>
  <c r="H71"/>
  <c r="C71"/>
  <c r="B71"/>
  <c r="I70"/>
  <c r="C70"/>
  <c r="B70"/>
  <c r="J71" l="1"/>
  <c r="D70"/>
  <c r="J70"/>
  <c r="D72"/>
  <c r="J72"/>
  <c r="D71"/>
  <c r="I68" l="1"/>
  <c r="H68"/>
  <c r="G68"/>
  <c r="C68"/>
  <c r="B68"/>
  <c r="A68"/>
  <c r="I67"/>
  <c r="H67"/>
  <c r="G67"/>
  <c r="C67"/>
  <c r="B67"/>
  <c r="A67"/>
  <c r="I66"/>
  <c r="H66"/>
  <c r="G66"/>
  <c r="C66"/>
  <c r="B66"/>
  <c r="A66"/>
  <c r="I65"/>
  <c r="H65" s="1"/>
  <c r="G65"/>
  <c r="C65"/>
  <c r="B65"/>
  <c r="A65"/>
  <c r="I64"/>
  <c r="H64"/>
  <c r="G64"/>
  <c r="C64"/>
  <c r="B64"/>
  <c r="A64"/>
  <c r="I63"/>
  <c r="H63" s="1"/>
  <c r="G63"/>
  <c r="C63"/>
  <c r="B63"/>
  <c r="A63"/>
  <c r="I62"/>
  <c r="H62" s="1"/>
  <c r="G62"/>
  <c r="C62"/>
  <c r="B62"/>
  <c r="A62"/>
  <c r="I61"/>
  <c r="H61" s="1"/>
  <c r="G61"/>
  <c r="C61"/>
  <c r="B61"/>
  <c r="A61"/>
  <c r="I60"/>
  <c r="H60"/>
  <c r="G60"/>
  <c r="C60"/>
  <c r="B60"/>
  <c r="A60"/>
  <c r="I59"/>
  <c r="H59"/>
  <c r="G59"/>
  <c r="C59"/>
  <c r="B59"/>
  <c r="A59"/>
  <c r="I58"/>
  <c r="H58" s="1"/>
  <c r="G58"/>
  <c r="C58"/>
  <c r="B58"/>
  <c r="A58"/>
  <c r="I57"/>
  <c r="H57"/>
  <c r="G57"/>
  <c r="C57"/>
  <c r="B57"/>
  <c r="A57"/>
  <c r="I56"/>
  <c r="H56"/>
  <c r="G56"/>
  <c r="C56"/>
  <c r="B56"/>
  <c r="A56"/>
  <c r="I55"/>
  <c r="H55"/>
  <c r="G55"/>
  <c r="C55"/>
  <c r="B55"/>
  <c r="A55"/>
  <c r="I54"/>
  <c r="H54" s="1"/>
  <c r="G54"/>
  <c r="C54"/>
  <c r="B54"/>
  <c r="A54"/>
  <c r="I53"/>
  <c r="H53"/>
  <c r="G53"/>
  <c r="C53"/>
  <c r="B53"/>
  <c r="A53"/>
  <c r="I52"/>
  <c r="H52"/>
  <c r="G52"/>
  <c r="C52"/>
  <c r="B52"/>
  <c r="A52"/>
  <c r="I51"/>
  <c r="H51"/>
  <c r="G51"/>
  <c r="C51"/>
  <c r="B51"/>
  <c r="A51"/>
  <c r="I50"/>
  <c r="H50"/>
  <c r="G50"/>
  <c r="C50"/>
  <c r="B50"/>
  <c r="A50"/>
  <c r="I49"/>
  <c r="H49"/>
  <c r="G49"/>
  <c r="C49"/>
  <c r="B49"/>
  <c r="A49"/>
  <c r="I48"/>
  <c r="H48"/>
  <c r="G48"/>
  <c r="C48"/>
  <c r="B48"/>
  <c r="A48"/>
  <c r="I47"/>
  <c r="H47"/>
  <c r="G47"/>
  <c r="C47"/>
  <c r="B47"/>
  <c r="A47"/>
  <c r="I46"/>
  <c r="H46"/>
  <c r="G46"/>
  <c r="C46"/>
  <c r="B46"/>
  <c r="A46"/>
  <c r="I45"/>
  <c r="H45"/>
  <c r="G45"/>
  <c r="C45"/>
  <c r="B45"/>
  <c r="A45"/>
  <c r="I44"/>
  <c r="H44"/>
  <c r="G44"/>
  <c r="C44"/>
  <c r="B44"/>
  <c r="A44"/>
  <c r="I43"/>
  <c r="H43"/>
  <c r="G43"/>
  <c r="C43"/>
  <c r="B43"/>
  <c r="A43"/>
  <c r="I42"/>
  <c r="H42"/>
  <c r="G42"/>
  <c r="C42"/>
  <c r="B42"/>
  <c r="A42"/>
  <c r="I41"/>
  <c r="H41" s="1"/>
  <c r="C41"/>
  <c r="B41"/>
  <c r="A41"/>
  <c r="I40"/>
  <c r="H40"/>
  <c r="G40"/>
  <c r="C40"/>
  <c r="B40"/>
  <c r="A40"/>
  <c r="I39"/>
  <c r="H39"/>
  <c r="G39"/>
  <c r="C39"/>
  <c r="B39"/>
  <c r="A39"/>
  <c r="I38"/>
  <c r="H38" s="1"/>
  <c r="G38"/>
  <c r="C38"/>
  <c r="B38"/>
  <c r="A38"/>
  <c r="J37"/>
  <c r="I37"/>
  <c r="G37"/>
  <c r="C37"/>
  <c r="B37"/>
  <c r="A37"/>
  <c r="J36"/>
  <c r="G36"/>
  <c r="A36"/>
  <c r="J35"/>
  <c r="G35"/>
  <c r="A35"/>
  <c r="J34"/>
  <c r="G34"/>
  <c r="A34"/>
  <c r="J33"/>
  <c r="G33"/>
  <c r="A33"/>
  <c r="J32"/>
  <c r="I32"/>
  <c r="G32"/>
  <c r="C32"/>
  <c r="B32"/>
  <c r="A32"/>
  <c r="I31"/>
  <c r="H31" s="1"/>
  <c r="G31"/>
  <c r="C31"/>
  <c r="B31"/>
  <c r="A31"/>
  <c r="J30"/>
  <c r="I30"/>
  <c r="G30"/>
  <c r="C30"/>
  <c r="B30"/>
  <c r="A30"/>
  <c r="J29"/>
  <c r="G29"/>
  <c r="A29"/>
  <c r="J45" l="1"/>
  <c r="J43"/>
  <c r="J47"/>
  <c r="J49"/>
  <c r="J31"/>
  <c r="J60"/>
  <c r="J55"/>
  <c r="J58"/>
  <c r="J64"/>
  <c r="J44"/>
  <c r="J48"/>
  <c r="J52"/>
  <c r="J61"/>
  <c r="J42"/>
  <c r="J46"/>
  <c r="D61"/>
  <c r="J39"/>
  <c r="J65"/>
  <c r="D43"/>
  <c r="D39"/>
  <c r="D41"/>
  <c r="D50"/>
  <c r="D32"/>
  <c r="D37"/>
  <c r="J50"/>
  <c r="D53"/>
  <c r="J54"/>
  <c r="J56"/>
  <c r="D44"/>
  <c r="D46"/>
  <c r="D57"/>
  <c r="D59"/>
  <c r="D30"/>
  <c r="D47"/>
  <c r="D63"/>
  <c r="D65"/>
  <c r="J66"/>
  <c r="D31"/>
  <c r="D38"/>
  <c r="D40"/>
  <c r="J41"/>
  <c r="D45"/>
  <c r="D48"/>
  <c r="D51"/>
  <c r="J53"/>
  <c r="D55"/>
  <c r="J57"/>
  <c r="J59"/>
  <c r="D62"/>
  <c r="D67"/>
  <c r="J40"/>
  <c r="D42"/>
  <c r="D49"/>
  <c r="J51"/>
  <c r="D54"/>
  <c r="D56"/>
  <c r="D58"/>
  <c r="D60"/>
  <c r="J63"/>
  <c r="J67"/>
  <c r="J38"/>
  <c r="D52"/>
  <c r="J62"/>
  <c r="D64"/>
  <c r="D66"/>
  <c r="D68"/>
  <c r="G26"/>
  <c r="A26"/>
  <c r="I25"/>
  <c r="H25"/>
  <c r="G25"/>
  <c r="C25"/>
  <c r="B25"/>
  <c r="A25"/>
  <c r="G24"/>
  <c r="A24"/>
  <c r="I23"/>
  <c r="H23"/>
  <c r="G23"/>
  <c r="C23"/>
  <c r="B23"/>
  <c r="A23"/>
  <c r="I22"/>
  <c r="H22"/>
  <c r="G22"/>
  <c r="C22"/>
  <c r="B22"/>
  <c r="A22"/>
  <c r="G21"/>
  <c r="A21"/>
  <c r="J20"/>
  <c r="I20"/>
  <c r="G20"/>
  <c r="C20"/>
  <c r="B20"/>
  <c r="A20"/>
  <c r="J19"/>
  <c r="I19"/>
  <c r="G19"/>
  <c r="C19"/>
  <c r="B19"/>
  <c r="A19"/>
  <c r="I18"/>
  <c r="H18"/>
  <c r="G18"/>
  <c r="C18"/>
  <c r="B18"/>
  <c r="A18"/>
  <c r="I17"/>
  <c r="H17"/>
  <c r="G17"/>
  <c r="C17"/>
  <c r="B17"/>
  <c r="A17"/>
  <c r="I16"/>
  <c r="H16"/>
  <c r="G16"/>
  <c r="C16"/>
  <c r="B16"/>
  <c r="A16"/>
  <c r="I15"/>
  <c r="H15"/>
  <c r="G15"/>
  <c r="C15"/>
  <c r="B15"/>
  <c r="A15"/>
  <c r="I14"/>
  <c r="H14"/>
  <c r="G14"/>
  <c r="C14"/>
  <c r="B14"/>
  <c r="A14"/>
  <c r="I13"/>
  <c r="H13"/>
  <c r="G13"/>
  <c r="C13"/>
  <c r="B13"/>
  <c r="A13"/>
  <c r="I12"/>
  <c r="H12"/>
  <c r="G12"/>
  <c r="C12"/>
  <c r="B12"/>
  <c r="A12"/>
  <c r="I11"/>
  <c r="H11"/>
  <c r="G11"/>
  <c r="C11"/>
  <c r="B11"/>
  <c r="A11"/>
  <c r="I10"/>
  <c r="H10"/>
  <c r="G10"/>
  <c r="C10"/>
  <c r="B10"/>
  <c r="A10"/>
  <c r="J17" l="1"/>
  <c r="J10"/>
  <c r="J12"/>
  <c r="J23"/>
  <c r="D12"/>
  <c r="D14"/>
  <c r="D16"/>
  <c r="J11"/>
  <c r="D19"/>
  <c r="J14"/>
  <c r="J16"/>
  <c r="D10"/>
  <c r="D13"/>
  <c r="D15"/>
  <c r="D17"/>
  <c r="D22"/>
  <c r="D11"/>
  <c r="J13"/>
  <c r="J15"/>
  <c r="D18"/>
  <c r="D20"/>
  <c r="J22"/>
  <c r="D25"/>
  <c r="J18"/>
  <c r="D23"/>
  <c r="J25"/>
  <c r="I9"/>
  <c r="H9"/>
  <c r="I8"/>
  <c r="H8"/>
  <c r="G8"/>
  <c r="C8"/>
  <c r="B8"/>
  <c r="A8"/>
  <c r="J7"/>
  <c r="G7"/>
  <c r="D7"/>
  <c r="A7"/>
  <c r="I6"/>
  <c r="H6"/>
  <c r="G6"/>
  <c r="C6"/>
  <c r="B6"/>
  <c r="J6" l="1"/>
  <c r="D8"/>
  <c r="J8"/>
  <c r="A6"/>
  <c r="A107" i="9"/>
  <c r="I105"/>
  <c r="E105"/>
  <c r="J104"/>
  <c r="I104"/>
  <c r="F104"/>
  <c r="E104"/>
  <c r="D104"/>
  <c r="C104"/>
  <c r="B104"/>
  <c r="A104"/>
  <c r="J103"/>
  <c r="I103"/>
  <c r="F103"/>
  <c r="E103"/>
  <c r="D103"/>
  <c r="C103"/>
  <c r="B103"/>
  <c r="A103"/>
  <c r="J102"/>
  <c r="I102"/>
  <c r="F102"/>
  <c r="E102"/>
  <c r="D102"/>
  <c r="C102"/>
  <c r="B102"/>
  <c r="A102"/>
  <c r="J101"/>
  <c r="I101"/>
  <c r="F101"/>
  <c r="E101"/>
  <c r="D101"/>
  <c r="C101"/>
  <c r="B101"/>
  <c r="A101"/>
  <c r="J100"/>
  <c r="I100"/>
  <c r="F100"/>
  <c r="E100"/>
  <c r="D100"/>
  <c r="C100"/>
  <c r="B100"/>
  <c r="A100"/>
  <c r="J99"/>
  <c r="I99"/>
  <c r="F99"/>
  <c r="E99"/>
  <c r="D99"/>
  <c r="C99"/>
  <c r="B99"/>
  <c r="A99"/>
  <c r="I96"/>
  <c r="E96"/>
  <c r="A96"/>
  <c r="A105" s="1"/>
  <c r="J95"/>
  <c r="I95"/>
  <c r="F95"/>
  <c r="E95"/>
  <c r="D95"/>
  <c r="C95"/>
  <c r="B95"/>
  <c r="A95"/>
  <c r="J94"/>
  <c r="I94"/>
  <c r="F94"/>
  <c r="E94"/>
  <c r="D94"/>
  <c r="C94"/>
  <c r="B94"/>
  <c r="A94"/>
  <c r="J93"/>
  <c r="I93"/>
  <c r="F93"/>
  <c r="E93"/>
  <c r="D93"/>
  <c r="C93"/>
  <c r="B93"/>
  <c r="A93"/>
  <c r="J92"/>
  <c r="I92"/>
  <c r="F92"/>
  <c r="E92"/>
  <c r="D92"/>
  <c r="C92"/>
  <c r="B92"/>
  <c r="A92"/>
  <c r="J91"/>
  <c r="I91"/>
  <c r="F91"/>
  <c r="E91"/>
  <c r="D91"/>
  <c r="C91"/>
  <c r="B91"/>
  <c r="A91"/>
  <c r="J90"/>
  <c r="I90"/>
  <c r="F90"/>
  <c r="E90"/>
  <c r="D90"/>
  <c r="C90"/>
  <c r="B90"/>
  <c r="A90"/>
  <c r="J88"/>
  <c r="I88"/>
  <c r="F88"/>
  <c r="E88"/>
  <c r="D88"/>
  <c r="C88"/>
  <c r="B88"/>
  <c r="A88"/>
  <c r="A97" l="1"/>
  <c r="C97"/>
  <c r="A80" i="10" s="1"/>
  <c r="E97" i="9"/>
  <c r="E106"/>
  <c r="I97"/>
  <c r="C106"/>
  <c r="B80" i="10" s="1"/>
  <c r="A69"/>
  <c r="D6"/>
  <c r="I106" i="9"/>
  <c r="A81"/>
  <c r="J79"/>
  <c r="I79"/>
  <c r="F79"/>
  <c r="E79"/>
  <c r="D79"/>
  <c r="B79"/>
  <c r="A79"/>
  <c r="J78"/>
  <c r="I78"/>
  <c r="F78"/>
  <c r="E78"/>
  <c r="D78"/>
  <c r="C78"/>
  <c r="B78"/>
  <c r="A78"/>
  <c r="J77"/>
  <c r="I77"/>
  <c r="F77"/>
  <c r="E77"/>
  <c r="D77"/>
  <c r="C77"/>
  <c r="B77"/>
  <c r="A77"/>
  <c r="J76"/>
  <c r="I76"/>
  <c r="F76"/>
  <c r="E76"/>
  <c r="D76"/>
  <c r="C76"/>
  <c r="B76"/>
  <c r="A76"/>
  <c r="J75"/>
  <c r="I75"/>
  <c r="F75"/>
  <c r="E75"/>
  <c r="D75"/>
  <c r="C75"/>
  <c r="B75"/>
  <c r="A75"/>
  <c r="J74"/>
  <c r="I74"/>
  <c r="F74"/>
  <c r="E74"/>
  <c r="G80" i="10" l="1"/>
  <c r="E107" i="9"/>
  <c r="A106"/>
  <c r="C107"/>
  <c r="J68" i="10"/>
  <c r="A75"/>
  <c r="I107" i="9"/>
  <c r="D74"/>
  <c r="C74"/>
  <c r="B74"/>
  <c r="A74"/>
  <c r="J73"/>
  <c r="I73"/>
  <c r="I80" s="1"/>
  <c r="F73"/>
  <c r="E73"/>
  <c r="E80" s="1"/>
  <c r="D73"/>
  <c r="C73"/>
  <c r="B73"/>
  <c r="A73"/>
  <c r="I70" l="1"/>
  <c r="F70"/>
  <c r="D70"/>
  <c r="C80"/>
  <c r="B70"/>
  <c r="A70"/>
  <c r="J69"/>
  <c r="I69"/>
  <c r="F69"/>
  <c r="E69"/>
  <c r="D69"/>
  <c r="C69"/>
  <c r="B69"/>
  <c r="A69"/>
  <c r="J68"/>
  <c r="I68"/>
  <c r="F68"/>
  <c r="E68"/>
  <c r="D68"/>
  <c r="C68"/>
  <c r="B68"/>
  <c r="A68"/>
  <c r="J67"/>
  <c r="I67"/>
  <c r="F67"/>
  <c r="E67"/>
  <c r="D67"/>
  <c r="C67"/>
  <c r="B67"/>
  <c r="A67"/>
  <c r="J66"/>
  <c r="I66"/>
  <c r="F66"/>
  <c r="E66"/>
  <c r="D66"/>
  <c r="C66"/>
  <c r="B66"/>
  <c r="A66"/>
  <c r="J65"/>
  <c r="I65"/>
  <c r="F11" i="11" s="1"/>
  <c r="F65" i="9"/>
  <c r="E65"/>
  <c r="D65"/>
  <c r="C65"/>
  <c r="B65"/>
  <c r="A65"/>
  <c r="J64"/>
  <c r="I64"/>
  <c r="F64"/>
  <c r="E64"/>
  <c r="E71" s="1"/>
  <c r="D64"/>
  <c r="C64"/>
  <c r="C71" s="1"/>
  <c r="A79" i="10" s="1"/>
  <c r="B64" i="9"/>
  <c r="A64"/>
  <c r="A71" s="1"/>
  <c r="J62"/>
  <c r="F62"/>
  <c r="E62"/>
  <c r="D62"/>
  <c r="C62"/>
  <c r="B62"/>
  <c r="A62"/>
  <c r="J53"/>
  <c r="I53"/>
  <c r="F53"/>
  <c r="D53"/>
  <c r="B53"/>
  <c r="J52"/>
  <c r="I52"/>
  <c r="F52"/>
  <c r="E52"/>
  <c r="D52"/>
  <c r="C52"/>
  <c r="B52"/>
  <c r="A52"/>
  <c r="J51"/>
  <c r="I51"/>
  <c r="F51"/>
  <c r="E51"/>
  <c r="D51"/>
  <c r="C51"/>
  <c r="B51"/>
  <c r="A51"/>
  <c r="J50"/>
  <c r="I50"/>
  <c r="F50"/>
  <c r="E50"/>
  <c r="D50"/>
  <c r="C50"/>
  <c r="B50"/>
  <c r="A50"/>
  <c r="J49"/>
  <c r="I49"/>
  <c r="F49"/>
  <c r="E49"/>
  <c r="D49"/>
  <c r="C49"/>
  <c r="B49"/>
  <c r="A49"/>
  <c r="J48"/>
  <c r="I48"/>
  <c r="F48"/>
  <c r="E48"/>
  <c r="D48"/>
  <c r="C48"/>
  <c r="B48"/>
  <c r="A48"/>
  <c r="J47"/>
  <c r="I47"/>
  <c r="F47"/>
  <c r="E47"/>
  <c r="D47"/>
  <c r="C47"/>
  <c r="B47"/>
  <c r="A47"/>
  <c r="I71" l="1"/>
  <c r="A80"/>
  <c r="B79" i="10"/>
  <c r="D79" s="1"/>
  <c r="I54" i="9"/>
  <c r="C81"/>
  <c r="I44"/>
  <c r="E54"/>
  <c r="C54"/>
  <c r="B78" i="10" s="1"/>
  <c r="A44" i="9"/>
  <c r="A53" s="1"/>
  <c r="I43"/>
  <c r="J42"/>
  <c r="I42"/>
  <c r="F42"/>
  <c r="E42"/>
  <c r="D42"/>
  <c r="C42"/>
  <c r="B42"/>
  <c r="A42"/>
  <c r="J41"/>
  <c r="I41"/>
  <c r="F41"/>
  <c r="E41"/>
  <c r="D41"/>
  <c r="C41"/>
  <c r="B41"/>
  <c r="A41"/>
  <c r="J40"/>
  <c r="F40"/>
  <c r="E40"/>
  <c r="D40"/>
  <c r="C40"/>
  <c r="B40"/>
  <c r="A40"/>
  <c r="J39"/>
  <c r="I39"/>
  <c r="F39"/>
  <c r="E39"/>
  <c r="D39"/>
  <c r="C39"/>
  <c r="B39"/>
  <c r="A39"/>
  <c r="J38"/>
  <c r="I38"/>
  <c r="F38"/>
  <c r="E38"/>
  <c r="D38"/>
  <c r="C38"/>
  <c r="B38"/>
  <c r="A38"/>
  <c r="J36"/>
  <c r="F36"/>
  <c r="D36"/>
  <c r="C36"/>
  <c r="B36"/>
  <c r="A36"/>
  <c r="J24"/>
  <c r="I24"/>
  <c r="F24"/>
  <c r="E24"/>
  <c r="D24"/>
  <c r="C24"/>
  <c r="B24"/>
  <c r="A24"/>
  <c r="I23"/>
  <c r="F23"/>
  <c r="E23"/>
  <c r="D23"/>
  <c r="C23"/>
  <c r="B23"/>
  <c r="A23"/>
  <c r="G79" i="10" l="1"/>
  <c r="J79" s="1"/>
  <c r="C45" i="9"/>
  <c r="I45"/>
  <c r="A45"/>
  <c r="A54"/>
  <c r="E45"/>
  <c r="J22"/>
  <c r="I22"/>
  <c r="F22"/>
  <c r="E22"/>
  <c r="D22"/>
  <c r="C22"/>
  <c r="B22"/>
  <c r="A22"/>
  <c r="E21"/>
  <c r="D21"/>
  <c r="C21"/>
  <c r="B21"/>
  <c r="A21"/>
  <c r="F20"/>
  <c r="E20"/>
  <c r="D20"/>
  <c r="C20"/>
  <c r="B20"/>
  <c r="A20"/>
  <c r="J17"/>
  <c r="I17"/>
  <c r="E17"/>
  <c r="D17"/>
  <c r="B17"/>
  <c r="A17"/>
  <c r="J16"/>
  <c r="I16"/>
  <c r="F16"/>
  <c r="E16"/>
  <c r="C16"/>
  <c r="A55" l="1"/>
  <c r="G78" i="10"/>
  <c r="B16" i="9"/>
  <c r="A16"/>
  <c r="J15"/>
  <c r="I15"/>
  <c r="F15"/>
  <c r="E15"/>
  <c r="D15"/>
  <c r="C15"/>
  <c r="B15"/>
  <c r="A15"/>
  <c r="J14"/>
  <c r="I14"/>
  <c r="F14"/>
  <c r="E14"/>
  <c r="D14"/>
  <c r="C14"/>
  <c r="B14"/>
  <c r="J13"/>
  <c r="F13"/>
  <c r="E13"/>
  <c r="D13"/>
  <c r="C13"/>
  <c r="B13"/>
  <c r="A13"/>
  <c r="J12"/>
  <c r="I12"/>
  <c r="F12"/>
  <c r="E12"/>
  <c r="D12"/>
  <c r="C12"/>
  <c r="B12"/>
  <c r="A12"/>
  <c r="J11"/>
  <c r="I11"/>
  <c r="F11"/>
  <c r="E11"/>
  <c r="D11"/>
  <c r="J18" l="1"/>
  <c r="F18"/>
  <c r="E18"/>
  <c r="I18"/>
  <c r="C11"/>
  <c r="C18" s="1"/>
  <c r="B11"/>
  <c r="A11"/>
  <c r="T8"/>
  <c r="S8"/>
  <c r="R8"/>
  <c r="U8" l="1"/>
  <c r="B18"/>
  <c r="A18" s="1"/>
  <c r="T6"/>
  <c r="S6"/>
  <c r="R6"/>
  <c r="P6"/>
  <c r="O6"/>
  <c r="Q6" l="1"/>
  <c r="U6"/>
  <c r="S5"/>
  <c r="S7" s="1"/>
  <c r="S9" l="1"/>
  <c r="V6" l="1"/>
  <c r="H78" i="10"/>
  <c r="J78" s="1"/>
  <c r="G81"/>
  <c r="D80"/>
  <c r="A78"/>
  <c r="J80"/>
  <c r="H116" i="11"/>
  <c r="G116"/>
  <c r="F116"/>
  <c r="E116"/>
  <c r="J81" i="10" l="1"/>
  <c r="D78"/>
  <c r="A81"/>
  <c r="B81"/>
  <c r="I1030" i="24" l="1"/>
  <c r="X3895" s="1"/>
  <c r="X3896" s="1"/>
  <c r="I20" i="9" s="1"/>
  <c r="I1837" i="24"/>
  <c r="I1881"/>
  <c r="I1882" s="1"/>
  <c r="I1883" s="1"/>
  <c r="I34" i="14" s="1"/>
  <c r="F1881" i="24"/>
  <c r="U3902" s="1"/>
  <c r="U3903" s="1"/>
  <c r="J1030"/>
  <c r="J1031" s="1"/>
  <c r="J1039" s="1"/>
  <c r="J1562"/>
  <c r="J1837"/>
  <c r="J1838" s="1"/>
  <c r="J1839" s="1"/>
  <c r="J1881"/>
  <c r="I1247"/>
  <c r="I1248" s="1"/>
  <c r="I1367"/>
  <c r="I1368" s="1"/>
  <c r="I1441"/>
  <c r="I1442" s="1"/>
  <c r="I1501"/>
  <c r="I1502" s="1"/>
  <c r="H28" i="10" s="1"/>
  <c r="G69"/>
  <c r="G75" s="1"/>
  <c r="D1031" i="24"/>
  <c r="D1039" s="1"/>
  <c r="D21" i="14" s="1"/>
  <c r="C21" i="10" s="1"/>
  <c r="D1248" i="24"/>
  <c r="D24" i="14" s="1"/>
  <c r="C24" i="10" s="1"/>
  <c r="D1367" i="24"/>
  <c r="D1368" s="1"/>
  <c r="D26" i="14" s="1"/>
  <c r="C26" i="10" s="1"/>
  <c r="D1563" i="24"/>
  <c r="D1571" s="1"/>
  <c r="D29" i="14" s="1"/>
  <c r="C29" i="10" s="1"/>
  <c r="D1838" i="24"/>
  <c r="D1839" s="1"/>
  <c r="D33" i="14" s="1"/>
  <c r="C33" i="10" s="1"/>
  <c r="D1882" i="24"/>
  <c r="D1883" s="1"/>
  <c r="D34" i="14" s="1"/>
  <c r="C34" i="10" s="1"/>
  <c r="D1956" i="24"/>
  <c r="D1957" s="1"/>
  <c r="D35" i="14" s="1"/>
  <c r="C35" i="10" s="1"/>
  <c r="D1997" i="24"/>
  <c r="D1998" s="1"/>
  <c r="D36" i="14" s="1"/>
  <c r="C36" i="10" s="1"/>
  <c r="C1031" i="24"/>
  <c r="C1039" s="1"/>
  <c r="C21" i="14" s="1"/>
  <c r="B21" i="10" s="1"/>
  <c r="D21" s="1"/>
  <c r="C1248" i="24"/>
  <c r="C24" i="14" s="1"/>
  <c r="B24" i="10" s="1"/>
  <c r="C1367" i="24"/>
  <c r="C1368" s="1"/>
  <c r="C26" i="14" s="1"/>
  <c r="B26" i="10" s="1"/>
  <c r="D26" s="1"/>
  <c r="C1563" i="24"/>
  <c r="C1571" s="1"/>
  <c r="C29" i="14" s="1"/>
  <c r="B29" i="10" s="1"/>
  <c r="D29" s="1"/>
  <c r="C1838" i="24"/>
  <c r="C1839" s="1"/>
  <c r="C33" i="14" s="1"/>
  <c r="B33" i="10" s="1"/>
  <c r="D33" s="1"/>
  <c r="C1882" i="24"/>
  <c r="C1883" s="1"/>
  <c r="C34" i="14" s="1"/>
  <c r="B34" i="10" s="1"/>
  <c r="D34" s="1"/>
  <c r="C1956" i="24"/>
  <c r="C1957" s="1"/>
  <c r="C35" i="14" s="1"/>
  <c r="B35" i="10" s="1"/>
  <c r="D35" s="1"/>
  <c r="C1997" i="24"/>
  <c r="C1998" s="1"/>
  <c r="C36" i="14" s="1"/>
  <c r="B36" i="10" s="1"/>
  <c r="D36" s="1"/>
  <c r="J1247" i="24"/>
  <c r="J1248" s="1"/>
  <c r="I24" i="10" s="1"/>
  <c r="J1367" i="24"/>
  <c r="J1368" s="1"/>
  <c r="J1441"/>
  <c r="J1442" s="1"/>
  <c r="I27" i="10" s="1"/>
  <c r="J1501" i="24"/>
  <c r="J1502" s="1"/>
  <c r="J1563"/>
  <c r="J1571" s="1"/>
  <c r="I29" i="10" s="1"/>
  <c r="J1956" i="24"/>
  <c r="J1957" s="1"/>
  <c r="J1997"/>
  <c r="J1998" s="1"/>
  <c r="J36" i="14" s="1"/>
  <c r="C1441" i="24"/>
  <c r="C1442" s="1"/>
  <c r="C27" i="14" s="1"/>
  <c r="C1501" i="24"/>
  <c r="C1502" s="1"/>
  <c r="C28" i="14" s="1"/>
  <c r="I1563" i="24"/>
  <c r="I1571" s="1"/>
  <c r="I29" i="14" s="1"/>
  <c r="I1956" i="24"/>
  <c r="I1957" s="1"/>
  <c r="I35" i="14" s="1"/>
  <c r="I1997" i="24"/>
  <c r="I1998" s="1"/>
  <c r="I36" i="14" s="1"/>
  <c r="E1031" i="24"/>
  <c r="E1039" s="1"/>
  <c r="E21" i="14" s="1"/>
  <c r="E1247" i="24"/>
  <c r="E1248" s="1"/>
  <c r="E24" i="14" s="1"/>
  <c r="E1367" i="24"/>
  <c r="E1368" s="1"/>
  <c r="E26" i="14" s="1"/>
  <c r="E1441" i="24"/>
  <c r="E1442" s="1"/>
  <c r="E27" i="14" s="1"/>
  <c r="E1501" i="24"/>
  <c r="E1502" s="1"/>
  <c r="E28" i="14" s="1"/>
  <c r="E1563" i="24"/>
  <c r="E1571" s="1"/>
  <c r="E29" i="14" s="1"/>
  <c r="E1838" i="24"/>
  <c r="E1839" s="1"/>
  <c r="E33" i="14" s="1"/>
  <c r="E1882" i="24"/>
  <c r="E1883" s="1"/>
  <c r="E34" i="14" s="1"/>
  <c r="E1956" i="24"/>
  <c r="E1957" s="1"/>
  <c r="E35" i="14" s="1"/>
  <c r="E1997" i="24"/>
  <c r="E1998" s="1"/>
  <c r="E36" i="14" s="1"/>
  <c r="A1031" i="24"/>
  <c r="A1039" s="1"/>
  <c r="A21" i="14" s="1"/>
  <c r="A1248" i="24"/>
  <c r="A24" i="14" s="1"/>
  <c r="A1367" i="24"/>
  <c r="A1368" s="1"/>
  <c r="A26" i="14" s="1"/>
  <c r="A1563" i="24"/>
  <c r="A1571" s="1"/>
  <c r="A29" i="14" s="1"/>
  <c r="A1838" i="24"/>
  <c r="A1839" s="1"/>
  <c r="A33" i="14" s="1"/>
  <c r="A1882" i="24"/>
  <c r="A1883" s="1"/>
  <c r="A34" i="14" s="1"/>
  <c r="A1956" i="24"/>
  <c r="A1957" s="1"/>
  <c r="A35" i="14" s="1"/>
  <c r="A1997" i="24"/>
  <c r="A1998" s="1"/>
  <c r="A36" i="14" s="1"/>
  <c r="F1031" i="24"/>
  <c r="F1039" s="1"/>
  <c r="F21" i="14" s="1"/>
  <c r="F1247" i="24"/>
  <c r="F1248" s="1"/>
  <c r="F24" i="14" s="1"/>
  <c r="F1367" i="24"/>
  <c r="F1368" s="1"/>
  <c r="F26" i="14" s="1"/>
  <c r="F1441" i="24"/>
  <c r="F1442" s="1"/>
  <c r="F27" i="14" s="1"/>
  <c r="F1501" i="24"/>
  <c r="F1502" s="1"/>
  <c r="F28" i="14" s="1"/>
  <c r="F1563" i="24"/>
  <c r="F1571" s="1"/>
  <c r="F29" i="14" s="1"/>
  <c r="F1838" i="24"/>
  <c r="F1839" s="1"/>
  <c r="F33" i="14" s="1"/>
  <c r="F1882" i="24"/>
  <c r="F1883" s="1"/>
  <c r="F34" i="14" s="1"/>
  <c r="F1956" i="24"/>
  <c r="F1957" s="1"/>
  <c r="F35" i="14" s="1"/>
  <c r="F1997" i="24"/>
  <c r="F1998" s="1"/>
  <c r="F36" i="14" s="1"/>
  <c r="D1441" i="24"/>
  <c r="D1442" s="1"/>
  <c r="D27" i="14" s="1"/>
  <c r="D1501" i="24"/>
  <c r="D1502" s="1"/>
  <c r="D28" i="14" s="1"/>
  <c r="B1031" i="24"/>
  <c r="B1039" s="1"/>
  <c r="B21" i="14" s="1"/>
  <c r="B1248" i="24"/>
  <c r="B24" i="14" s="1"/>
  <c r="B1367" i="24"/>
  <c r="B1368" s="1"/>
  <c r="B26" i="14" s="1"/>
  <c r="B1563" i="24"/>
  <c r="B1571" s="1"/>
  <c r="B29" i="14" s="1"/>
  <c r="B1838" i="24"/>
  <c r="B1839" s="1"/>
  <c r="B33" i="14" s="1"/>
  <c r="B1882" i="24"/>
  <c r="B1883" s="1"/>
  <c r="B34" i="14" s="1"/>
  <c r="B1956" i="24"/>
  <c r="B1957" s="1"/>
  <c r="B35" i="14" s="1"/>
  <c r="B1997" i="24"/>
  <c r="B1998" s="1"/>
  <c r="B36" i="14" s="1"/>
  <c r="G85"/>
  <c r="B1441" i="24"/>
  <c r="B1442" s="1"/>
  <c r="A1501"/>
  <c r="A1502" s="1"/>
  <c r="B1501"/>
  <c r="B1502" s="1"/>
  <c r="A1441"/>
  <c r="A1442" s="1"/>
  <c r="X3902" l="1"/>
  <c r="X3903" s="1"/>
  <c r="I21" i="9" s="1"/>
  <c r="I1838" i="24"/>
  <c r="I1839" s="1"/>
  <c r="I33" i="14" s="1"/>
  <c r="Y3895" i="24"/>
  <c r="Y3896" s="1"/>
  <c r="J20" i="9" s="1"/>
  <c r="H24" i="10"/>
  <c r="J24" s="1"/>
  <c r="J27" i="14"/>
  <c r="I1031" i="24"/>
  <c r="I1039" s="1"/>
  <c r="H21" i="10" s="1"/>
  <c r="J21" s="1"/>
  <c r="Y3902" i="24"/>
  <c r="D74" i="11" s="1"/>
  <c r="D75" s="1"/>
  <c r="I21" i="10"/>
  <c r="J21" i="14"/>
  <c r="J33"/>
  <c r="I33" i="10"/>
  <c r="I35"/>
  <c r="J35" i="14"/>
  <c r="J28"/>
  <c r="I28" i="10"/>
  <c r="H26"/>
  <c r="J26" s="1"/>
  <c r="I26" i="14"/>
  <c r="I27"/>
  <c r="H27" i="10"/>
  <c r="I28" i="14"/>
  <c r="J29"/>
  <c r="K31" s="1"/>
  <c r="I24"/>
  <c r="J24"/>
  <c r="I36" i="10"/>
  <c r="J1882" i="24"/>
  <c r="J1883" s="1"/>
  <c r="J34" i="14" s="1"/>
  <c r="B69"/>
  <c r="B85" s="1"/>
  <c r="C69"/>
  <c r="D69"/>
  <c r="A69"/>
  <c r="I26" i="10"/>
  <c r="J26" i="14"/>
  <c r="E69"/>
  <c r="C67" i="11"/>
  <c r="C68" s="1"/>
  <c r="B69" i="10"/>
  <c r="D24"/>
  <c r="F69" i="14"/>
  <c r="C69" i="10"/>
  <c r="F21" i="9"/>
  <c r="U3904" i="24"/>
  <c r="F83" i="14" s="1"/>
  <c r="D67" i="11" l="1"/>
  <c r="D68" s="1"/>
  <c r="J69" i="10"/>
  <c r="I34"/>
  <c r="I69" s="1"/>
  <c r="I21" i="14"/>
  <c r="I69" s="1"/>
  <c r="Y3903" i="24"/>
  <c r="J21" i="9" s="1"/>
  <c r="AB3903" i="24"/>
  <c r="C74" i="11"/>
  <c r="C75" s="1"/>
  <c r="X3904" i="24"/>
  <c r="H69" i="10"/>
  <c r="J69" i="14"/>
  <c r="C85"/>
  <c r="D85"/>
  <c r="A85"/>
  <c r="F85"/>
  <c r="E85"/>
  <c r="I83" l="1"/>
  <c r="I85" s="1"/>
  <c r="Y3904" i="24"/>
  <c r="J83" i="14" s="1"/>
  <c r="J85" s="1"/>
  <c r="J27" i="48" l="1"/>
  <c r="F27"/>
  <c r="E27" i="49"/>
  <c r="E81" i="9"/>
  <c r="F27" i="49"/>
  <c r="I62" i="9" l="1"/>
  <c r="I27" i="49"/>
  <c r="I81" i="9" l="1"/>
  <c r="T5"/>
  <c r="T7" l="1"/>
  <c r="T9" l="1"/>
  <c r="D336" i="55"/>
  <c r="C498"/>
  <c r="C660" s="1"/>
  <c r="D55" i="60"/>
  <c r="D56" s="1"/>
  <c r="A710"/>
  <c r="A711" s="1"/>
  <c r="A25" i="9" s="1"/>
  <c r="E710" i="60"/>
  <c r="E711" s="1"/>
  <c r="E25" i="9" s="1"/>
  <c r="B710" i="60"/>
  <c r="B711" s="1"/>
  <c r="B25" i="9" s="1"/>
  <c r="F710" i="60"/>
  <c r="F711" s="1"/>
  <c r="F25" i="9" s="1"/>
  <c r="I710" i="60"/>
  <c r="I711" s="1"/>
  <c r="I25" i="9" s="1"/>
  <c r="J709" i="60"/>
  <c r="J710" s="1"/>
  <c r="J711" s="1"/>
  <c r="J25" i="9" s="1"/>
  <c r="J55" i="60"/>
  <c r="J56" s="1"/>
  <c r="I55"/>
  <c r="I56" s="1"/>
  <c r="H73" i="10" s="1"/>
  <c r="J73" s="1"/>
  <c r="E55" i="60"/>
  <c r="E56" s="1"/>
  <c r="E73" i="14" s="1"/>
  <c r="A55" i="60"/>
  <c r="A56" s="1"/>
  <c r="A73" i="14" s="1"/>
  <c r="C55" i="60"/>
  <c r="C56" s="1"/>
  <c r="C25" i="9" s="1"/>
  <c r="B55" i="60"/>
  <c r="B56" s="1"/>
  <c r="B73" i="14" s="1"/>
  <c r="F55" i="60"/>
  <c r="F56" s="1"/>
  <c r="F73" i="14" s="1"/>
  <c r="D710" i="60"/>
  <c r="D711" s="1"/>
  <c r="C710"/>
  <c r="C711" s="1"/>
  <c r="C109" i="11" l="1"/>
  <c r="C110" s="1"/>
  <c r="C116" s="1"/>
  <c r="L57" i="60"/>
  <c r="K53"/>
  <c r="C73" i="10"/>
  <c r="D337" i="55"/>
  <c r="D338" s="1"/>
  <c r="D339" s="1"/>
  <c r="D340" s="1"/>
  <c r="D341" s="1"/>
  <c r="D342" s="1"/>
  <c r="D73" i="14"/>
  <c r="D25" i="9"/>
  <c r="F717" i="60"/>
  <c r="B73" i="10"/>
  <c r="D73" s="1"/>
  <c r="C73" i="14"/>
  <c r="I73"/>
  <c r="D109" i="11"/>
  <c r="D110" s="1"/>
  <c r="D116" s="1"/>
  <c r="J73" i="14"/>
  <c r="I73" i="10"/>
  <c r="I75" s="1"/>
  <c r="D343" i="55" l="1"/>
  <c r="D498" l="1"/>
  <c r="D660" s="1"/>
  <c r="D14"/>
  <c r="D35" s="1"/>
  <c r="D42" s="1"/>
  <c r="D16" i="9" s="1"/>
  <c r="D18" s="1"/>
  <c r="I83" i="61" l="1"/>
  <c r="I74" i="14" s="1"/>
  <c r="I75" s="1"/>
  <c r="A83" i="61"/>
  <c r="A74" i="14" s="1"/>
  <c r="A75" s="1"/>
  <c r="E83" i="61"/>
  <c r="E74" i="14" s="1"/>
  <c r="E75" s="1"/>
  <c r="B83" i="61"/>
  <c r="B26" i="9" s="1"/>
  <c r="B27" s="1"/>
  <c r="B28" s="1"/>
  <c r="F9" s="1"/>
  <c r="F83" i="61"/>
  <c r="F26" i="9" s="1"/>
  <c r="F27" s="1"/>
  <c r="J83" i="61"/>
  <c r="J26" i="9"/>
  <c r="J27" s="1"/>
  <c r="E9" i="48"/>
  <c r="L12" s="1"/>
  <c r="D83" i="61"/>
  <c r="D74" i="14" s="1"/>
  <c r="D75" s="1"/>
  <c r="J74"/>
  <c r="J75" s="1"/>
  <c r="C83" i="61"/>
  <c r="C26" i="9" s="1"/>
  <c r="B74" i="14"/>
  <c r="B75" s="1"/>
  <c r="C55" i="9"/>
  <c r="H7" i="47"/>
  <c r="H8" s="1"/>
  <c r="H9" s="1"/>
  <c r="F74" i="14" l="1"/>
  <c r="F75" s="1"/>
  <c r="B74" i="10"/>
  <c r="D74" s="1"/>
  <c r="D75" s="1"/>
  <c r="C74" i="14"/>
  <c r="C75" s="1"/>
  <c r="C74" i="10"/>
  <c r="C75" s="1"/>
  <c r="C27" i="9"/>
  <c r="C28" s="1"/>
  <c r="D26"/>
  <c r="D27" s="1"/>
  <c r="D28" s="1"/>
  <c r="E26"/>
  <c r="E27" s="1"/>
  <c r="E36"/>
  <c r="E55" s="1"/>
  <c r="E27" i="48"/>
  <c r="H74" i="10"/>
  <c r="J74" s="1"/>
  <c r="J75" s="1"/>
  <c r="I26" i="9"/>
  <c r="A26"/>
  <c r="A27" s="1"/>
  <c r="A28" s="1"/>
  <c r="E9" s="1"/>
  <c r="B75" i="10"/>
  <c r="F28" i="9"/>
  <c r="J9" s="1"/>
  <c r="J28" s="1"/>
  <c r="P8"/>
  <c r="I36" l="1"/>
  <c r="E28"/>
  <c r="I9" s="1"/>
  <c r="I27" i="48"/>
  <c r="N27" s="1"/>
  <c r="H75" i="10"/>
  <c r="I27" i="9"/>
  <c r="H81" i="10"/>
  <c r="P5" i="9"/>
  <c r="P7" s="1"/>
  <c r="P9" s="1"/>
  <c r="R5" l="1"/>
  <c r="U5" s="1"/>
  <c r="I55"/>
  <c r="I28"/>
  <c r="O5"/>
  <c r="O7" s="1"/>
  <c r="Q7" s="1"/>
  <c r="R7"/>
  <c r="O8"/>
  <c r="Q8" s="1"/>
  <c r="V8" s="1"/>
  <c r="Q5" l="1"/>
  <c r="V5" s="1"/>
  <c r="R9"/>
  <c r="U9" s="1"/>
  <c r="U7"/>
  <c r="V7" s="1"/>
  <c r="O9"/>
  <c r="Q9" s="1"/>
  <c r="V9" l="1"/>
</calcChain>
</file>

<file path=xl/comments1.xml><?xml version="1.0" encoding="utf-8"?>
<comments xmlns="http://schemas.openxmlformats.org/spreadsheetml/2006/main">
  <authors>
    <author>Finanace</author>
  </authors>
  <commentList>
    <comment ref="D64" authorId="0">
      <text>
        <r>
          <rPr>
            <b/>
            <sz val="9"/>
            <color indexed="81"/>
            <rFont val="Tahoma"/>
            <family val="2"/>
          </rPr>
          <t>Finanace:</t>
        </r>
        <r>
          <rPr>
            <sz val="9"/>
            <color indexed="81"/>
            <rFont val="Tahoma"/>
            <family val="2"/>
          </rPr>
          <t xml:space="preserve">
Provision for Examination</t>
        </r>
      </text>
    </comment>
    <comment ref="F64" authorId="0">
      <text>
        <r>
          <rPr>
            <b/>
            <sz val="9"/>
            <color indexed="81"/>
            <rFont val="Tahoma"/>
            <family val="2"/>
          </rPr>
          <t>Finanace:</t>
        </r>
        <r>
          <rPr>
            <sz val="9"/>
            <color indexed="81"/>
            <rFont val="Tahoma"/>
            <family val="2"/>
          </rPr>
          <t xml:space="preserve">
Provision for Examination</t>
        </r>
      </text>
    </comment>
    <comment ref="J64" authorId="0">
      <text>
        <r>
          <rPr>
            <b/>
            <sz val="9"/>
            <color indexed="81"/>
            <rFont val="Tahoma"/>
            <family val="2"/>
          </rPr>
          <t>Finanace:</t>
        </r>
        <r>
          <rPr>
            <sz val="9"/>
            <color indexed="81"/>
            <rFont val="Tahoma"/>
            <family val="2"/>
          </rPr>
          <t xml:space="preserve">
Provision for Examination</t>
        </r>
      </text>
    </comment>
  </commentList>
</comments>
</file>

<file path=xl/sharedStrings.xml><?xml version="1.0" encoding="utf-8"?>
<sst xmlns="http://schemas.openxmlformats.org/spreadsheetml/2006/main" count="15406" uniqueCount="3794">
  <si>
    <t>Sl No</t>
  </si>
  <si>
    <t>Particulars</t>
  </si>
  <si>
    <t>-</t>
  </si>
  <si>
    <t>A</t>
  </si>
  <si>
    <t>Bulk Grants</t>
  </si>
  <si>
    <t>Scholarships/Fellowships/Prizes</t>
  </si>
  <si>
    <t>Works</t>
  </si>
  <si>
    <t>01-0</t>
  </si>
  <si>
    <t>University Administrative Office</t>
  </si>
  <si>
    <t>02-0</t>
  </si>
  <si>
    <t>06-0</t>
  </si>
  <si>
    <t>Examinations</t>
  </si>
  <si>
    <t>07-0</t>
  </si>
  <si>
    <t>University Library</t>
  </si>
  <si>
    <t>08-0</t>
  </si>
  <si>
    <t>09-0</t>
  </si>
  <si>
    <t>10-0</t>
  </si>
  <si>
    <t>University Union</t>
  </si>
  <si>
    <t>11-0</t>
  </si>
  <si>
    <t>University Hostels</t>
  </si>
  <si>
    <t>12-0</t>
  </si>
  <si>
    <t>University Health Centre</t>
  </si>
  <si>
    <t>17-0</t>
  </si>
  <si>
    <t>19-0</t>
  </si>
  <si>
    <t>Centre for Science in Society (C-SiS)</t>
  </si>
  <si>
    <t>19-3</t>
  </si>
  <si>
    <t>Centre for Science Communication</t>
  </si>
  <si>
    <t>19-6</t>
  </si>
  <si>
    <t>Employee Empowerment Centre</t>
  </si>
  <si>
    <t>19-7</t>
  </si>
  <si>
    <t>20-0</t>
  </si>
  <si>
    <t>21-0</t>
  </si>
  <si>
    <t>Centre for Information Resource Management (CIRM)</t>
  </si>
  <si>
    <t>24-1</t>
  </si>
  <si>
    <t>24-2</t>
  </si>
  <si>
    <t>24-3</t>
  </si>
  <si>
    <t>24-4</t>
  </si>
  <si>
    <t>24-5</t>
  </si>
  <si>
    <t>24-6</t>
  </si>
  <si>
    <t>24-7</t>
  </si>
  <si>
    <t>Centre for Particle Physics</t>
  </si>
  <si>
    <t>24-8</t>
  </si>
  <si>
    <t>24-9</t>
  </si>
  <si>
    <t>Centre for Excellence in Marine Sciences</t>
  </si>
  <si>
    <t>25-0</t>
  </si>
  <si>
    <t>32-0</t>
  </si>
  <si>
    <t>School of Environmental Studies</t>
  </si>
  <si>
    <t>33-0</t>
  </si>
  <si>
    <t>33-1</t>
  </si>
  <si>
    <t>36-0</t>
  </si>
  <si>
    <t>37-0</t>
  </si>
  <si>
    <t>41-0</t>
  </si>
  <si>
    <t>School of Legal Studies</t>
  </si>
  <si>
    <t>45-0</t>
  </si>
  <si>
    <t>46-0</t>
  </si>
  <si>
    <t>47-0</t>
  </si>
  <si>
    <t>48-0</t>
  </si>
  <si>
    <t>49-0</t>
  </si>
  <si>
    <t>50-0</t>
  </si>
  <si>
    <t>54-0</t>
  </si>
  <si>
    <t>School of Industrial Fisheries</t>
  </si>
  <si>
    <t>54-1</t>
  </si>
  <si>
    <t>57-0</t>
  </si>
  <si>
    <t>Department of Mathematics</t>
  </si>
  <si>
    <t>58-0</t>
  </si>
  <si>
    <t>Department of Statistics</t>
  </si>
  <si>
    <t>59-0</t>
  </si>
  <si>
    <t>Department of Physics</t>
  </si>
  <si>
    <t>60-0</t>
  </si>
  <si>
    <t>Department of Applied Chemistry</t>
  </si>
  <si>
    <t>61-0</t>
  </si>
  <si>
    <t>Department of Biotechnology</t>
  </si>
  <si>
    <t>66-0</t>
  </si>
  <si>
    <t>70-1</t>
  </si>
  <si>
    <t>School of Management Studies</t>
  </si>
  <si>
    <t>75-0</t>
  </si>
  <si>
    <t>Department of Ship Technology</t>
  </si>
  <si>
    <t>76-0</t>
  </si>
  <si>
    <t>77-0</t>
  </si>
  <si>
    <t>Department of Electronics</t>
  </si>
  <si>
    <t>78-0</t>
  </si>
  <si>
    <t>81-0</t>
  </si>
  <si>
    <t>82-0</t>
  </si>
  <si>
    <t>Department of Computer Science</t>
  </si>
  <si>
    <t>84-0</t>
  </si>
  <si>
    <t>Department of Computer Applications</t>
  </si>
  <si>
    <t>87-0</t>
  </si>
  <si>
    <t>International School of Photonics</t>
  </si>
  <si>
    <t>95-0-R</t>
  </si>
  <si>
    <t>96-0-S</t>
  </si>
  <si>
    <t>97-0-T</t>
  </si>
  <si>
    <t>98-0-U</t>
  </si>
  <si>
    <t>99-0-V</t>
  </si>
  <si>
    <t>94-1</t>
  </si>
  <si>
    <t>94-4</t>
  </si>
  <si>
    <t>94-2</t>
  </si>
  <si>
    <t>Cochin University College of Engineering, Kuttanad (CUCEK)</t>
  </si>
  <si>
    <t>`</t>
  </si>
  <si>
    <t>OVERALL SUMMARY POSITION</t>
  </si>
  <si>
    <t>Sl.No</t>
  </si>
  <si>
    <t>Paticulars</t>
  </si>
  <si>
    <t>Main CUF</t>
  </si>
  <si>
    <t>Self financing sector</t>
  </si>
  <si>
    <t>Non Plan</t>
  </si>
  <si>
    <t>Plan</t>
  </si>
  <si>
    <t>SOE</t>
  </si>
  <si>
    <t>KMSME</t>
  </si>
  <si>
    <t>CUCEK</t>
  </si>
  <si>
    <t>Sub total [(1)+(2)]</t>
  </si>
  <si>
    <t>(Figures in brackets indicate 'Minus')</t>
  </si>
  <si>
    <t>INTERNAL REVENUE</t>
  </si>
  <si>
    <t>(Rs. in lakhs)</t>
  </si>
  <si>
    <t>Budget Subhead</t>
  </si>
  <si>
    <t>TOTAL</t>
  </si>
  <si>
    <t>Department/School/Centre</t>
  </si>
  <si>
    <t>FUNDS POSITION AT A GLANCE</t>
  </si>
  <si>
    <t>(Rs. in Lakhs)</t>
  </si>
  <si>
    <t>Minor and Sub-Heads</t>
  </si>
  <si>
    <t>Non-Plan</t>
  </si>
  <si>
    <t>I</t>
  </si>
  <si>
    <t>OPENING BALANCE</t>
  </si>
  <si>
    <t>II</t>
  </si>
  <si>
    <t>RECEIPTS</t>
  </si>
  <si>
    <t>Internal Revenue</t>
  </si>
  <si>
    <t>B</t>
  </si>
  <si>
    <t>Bulk grants</t>
  </si>
  <si>
    <t>C</t>
  </si>
  <si>
    <t>Assistance for Courses</t>
  </si>
  <si>
    <t>D</t>
  </si>
  <si>
    <t>E</t>
  </si>
  <si>
    <t>F</t>
  </si>
  <si>
    <t>Schemes</t>
  </si>
  <si>
    <t>G</t>
  </si>
  <si>
    <t>Debt Heads (Net Receipts)</t>
  </si>
  <si>
    <t>TOTAL OF RECEIPTS</t>
  </si>
  <si>
    <t>III</t>
  </si>
  <si>
    <t>EXPENDITURE</t>
  </si>
  <si>
    <t>P</t>
  </si>
  <si>
    <t>Salaries &amp; Allowances</t>
  </si>
  <si>
    <t>Q</t>
  </si>
  <si>
    <t>Contg &amp; Other Expenses</t>
  </si>
  <si>
    <t>R</t>
  </si>
  <si>
    <t>S</t>
  </si>
  <si>
    <t>T</t>
  </si>
  <si>
    <t>U</t>
  </si>
  <si>
    <t>V</t>
  </si>
  <si>
    <t>Debt Heads (Net Expenditure)</t>
  </si>
  <si>
    <t>TOTAL OF EXPENDITURE</t>
  </si>
  <si>
    <t>IV</t>
  </si>
  <si>
    <t>CLOSING BALANCE</t>
  </si>
  <si>
    <t>(Rs.in Lakhs)</t>
  </si>
  <si>
    <t>SCHOOL/DEPARTMENT WISE DISTRIBUTION OF INTERNAL REVENUE AND EXPENDITURE</t>
  </si>
  <si>
    <t>Departments / Offices</t>
  </si>
  <si>
    <t>Internal Revenue (IR)</t>
  </si>
  <si>
    <t>Non plan expenditure (NPE)</t>
  </si>
  <si>
    <t>Plan expenditure (PE)</t>
  </si>
  <si>
    <t>IR TO NPE  %</t>
  </si>
  <si>
    <t>University Admn. Office</t>
  </si>
  <si>
    <t>01-1</t>
  </si>
  <si>
    <t>Recognised institutions</t>
  </si>
  <si>
    <t>University  Library</t>
  </si>
  <si>
    <t>Dept. of Physical Education</t>
  </si>
  <si>
    <t>Students Welfare Division</t>
  </si>
  <si>
    <t>University health Centre</t>
  </si>
  <si>
    <t>Engineering Department</t>
  </si>
  <si>
    <t>Centre for Employee Enmpowerment and Skill Acquisition</t>
  </si>
  <si>
    <t>19-8</t>
  </si>
  <si>
    <t>DDU Kaushal Kendra</t>
  </si>
  <si>
    <t>Nodal Centre for Technical Manpower Information System (NTMIS)</t>
  </si>
  <si>
    <t>Inter University Centre for Nano Materials and Devices</t>
  </si>
  <si>
    <t>Inter University Centre for Marine Bio Technology</t>
  </si>
  <si>
    <t>Inter University Centre for IPR Studies</t>
  </si>
  <si>
    <t>Centre for Innovation, Technology Transfer and Industrial Collaboration</t>
  </si>
  <si>
    <t>Centre for Alternate Energy Studies</t>
  </si>
  <si>
    <t>Centre for Advanced Materials</t>
  </si>
  <si>
    <t>Centre for Enabling Technologies for the Aged</t>
  </si>
  <si>
    <t>School of Engineering - PG Courses</t>
  </si>
  <si>
    <t>National Centre for Aquatic Animal Health (NCAAH)</t>
  </si>
  <si>
    <t>National Centre for Aquatic Animal Health (NCAAH) - M.Tech.- Marine Biotechnology</t>
  </si>
  <si>
    <t>Department of Hindi</t>
  </si>
  <si>
    <t>School of Languages-Department of English and Foreign Languages</t>
  </si>
  <si>
    <t>School of Marine Sciences-Gen.Estt.</t>
  </si>
  <si>
    <t>Dept. of Marine Biology,Microbiology&amp; Biochemistry</t>
  </si>
  <si>
    <t>Dept. of Marine Geology &amp; Geophysics</t>
  </si>
  <si>
    <t>Dept. of Physical Oceanography</t>
  </si>
  <si>
    <t>Dept. of Atmospheric Sciences</t>
  </si>
  <si>
    <t>Dept. of Chemical Oceanography</t>
  </si>
  <si>
    <t>Master of Fisheries Science in Sea food Safety and Trade.</t>
  </si>
  <si>
    <t>Department of Appleid Chemistry</t>
  </si>
  <si>
    <t>School of Social Sciences - Dept. of Applied Economics</t>
  </si>
  <si>
    <t>Dept. of Polymer Science &amp; Rubber Tech.</t>
  </si>
  <si>
    <t>Dept. of Instrumentation</t>
  </si>
  <si>
    <t>Department of Computer Sciences</t>
  </si>
  <si>
    <t>95-0</t>
  </si>
  <si>
    <t>Bulk Grants-Expenditure</t>
  </si>
  <si>
    <t>96-0</t>
  </si>
  <si>
    <t>Scholarships/fellowships/Prizes</t>
  </si>
  <si>
    <t>97-0</t>
  </si>
  <si>
    <t>Works Expenditure</t>
  </si>
  <si>
    <t>98-0</t>
  </si>
  <si>
    <t>Schemes Expenditure</t>
  </si>
  <si>
    <t>99-0</t>
  </si>
  <si>
    <t>Debt Heads (Net Expenditure affecting Non Plan Funds)</t>
  </si>
  <si>
    <t>TOTAL EXPENDITURE</t>
  </si>
  <si>
    <t>Debt Heads (Balance Expenditure)</t>
  </si>
  <si>
    <t>School of Engineering (SOE)</t>
  </si>
  <si>
    <t>KM School of Marine Engineering (KMSME)</t>
  </si>
  <si>
    <t>Cochin Uty College of Engg, Kuttanad (CUCEK)</t>
  </si>
  <si>
    <t>MAJOR BUDGET HEAD WISE BREAK UP OF RECEIPTS</t>
  </si>
  <si>
    <t>(Debt Head at Gross)</t>
  </si>
  <si>
    <t>Major/ Minor Head</t>
  </si>
  <si>
    <t>Main Cochin University Fund (CUF)</t>
  </si>
  <si>
    <t>BULK GRANTS</t>
  </si>
  <si>
    <t>State Government</t>
  </si>
  <si>
    <t>UGC</t>
  </si>
  <si>
    <t>Other Govt. of India Sources</t>
  </si>
  <si>
    <t>Others</t>
  </si>
  <si>
    <t>TOTAL OF B.BULK GRANTS</t>
  </si>
  <si>
    <t>ASSISTANCE FOR COURSES</t>
  </si>
  <si>
    <t>TOTAL C - ASSISTANCE FOR COURSES</t>
  </si>
  <si>
    <t>SCHOLARSHIPS/FELLOWSHIPS/PRIZES</t>
  </si>
  <si>
    <t>Prizes</t>
  </si>
  <si>
    <t>TOTAL D - SCHOLARSHIPS/FELLOWSHIPS/PRIZES</t>
  </si>
  <si>
    <t>contd/-</t>
  </si>
  <si>
    <t>WORKS</t>
  </si>
  <si>
    <t>Departments</t>
  </si>
  <si>
    <t>Hostels</t>
  </si>
  <si>
    <t>Township (Quarters)</t>
  </si>
  <si>
    <t>TOTAL OF E - WORKS</t>
  </si>
  <si>
    <t>FUNDED RESEARCH SCHEMES</t>
  </si>
  <si>
    <t>Other Govt. of India Soruces</t>
  </si>
  <si>
    <t>TOTAL OF F - FUNDED RESEARCH SCHEMES</t>
  </si>
  <si>
    <t>DEBT HEADS</t>
  </si>
  <si>
    <t>Relating to University</t>
  </si>
  <si>
    <t>University Linked Agencies</t>
  </si>
  <si>
    <t>External Agencies</t>
  </si>
  <si>
    <t>TOTAL G - DEBT HEADS</t>
  </si>
  <si>
    <t>GRAND TOTAL RECEIPTS</t>
  </si>
  <si>
    <t>MAJOR BUDGET HEAD WISE BREAK UP OF  EXPENDITURE</t>
  </si>
  <si>
    <t>SALARIES AND ALLOWANCES</t>
  </si>
  <si>
    <t>Salaries</t>
  </si>
  <si>
    <t>Allowances</t>
  </si>
  <si>
    <t>TOTAL OF P-SALARIES AND ALLOWANCES</t>
  </si>
  <si>
    <t>CONTINGENCIES AND OTHER EXPENSES</t>
  </si>
  <si>
    <t>Services</t>
  </si>
  <si>
    <t>Purchases</t>
  </si>
  <si>
    <t>Activities</t>
  </si>
  <si>
    <t>Welfare</t>
  </si>
  <si>
    <t>TOTAL OF Q - CONTINGENCIES &amp; OTHER EXPENSES</t>
  </si>
  <si>
    <t>TOTAL OF R - BULK GRANTS</t>
  </si>
  <si>
    <t>TOTAL OF S - SCHOLARSHIPS/FELLOWSHIPS/PRIZES</t>
  </si>
  <si>
    <t>TOTAL OF T - WORKS</t>
  </si>
  <si>
    <t>TOTAL OF U - FUNDED RESEARCH SCHEMES</t>
  </si>
  <si>
    <t>TOTAL V - DEBT HEADS</t>
  </si>
  <si>
    <t>GRAND TOTAL EXPENDITURE</t>
  </si>
  <si>
    <t>Wages to Casual labour</t>
  </si>
  <si>
    <t>Communication</t>
  </si>
  <si>
    <t>Bank charges</t>
  </si>
  <si>
    <t>Rent</t>
  </si>
  <si>
    <t>Electricity Charges</t>
  </si>
  <si>
    <t>Legal Expenses</t>
  </si>
  <si>
    <t>Printing/Binding</t>
  </si>
  <si>
    <t>Postage</t>
  </si>
  <si>
    <t>Publication of Notification</t>
  </si>
  <si>
    <t>Content Development</t>
  </si>
  <si>
    <t>Annual Maintenance Contract</t>
  </si>
  <si>
    <t>Software development / Maintenance</t>
  </si>
  <si>
    <t>Land lease rent</t>
  </si>
  <si>
    <t>Furnitures and Fixtures</t>
  </si>
  <si>
    <t>Fuel</t>
  </si>
  <si>
    <t>Books, Journals &amp; Periodicals</t>
  </si>
  <si>
    <t>Chemicals &amp; Glasswares</t>
  </si>
  <si>
    <t>Coaching Camps</t>
  </si>
  <si>
    <t>Tournaments</t>
  </si>
  <si>
    <t>Training</t>
  </si>
  <si>
    <t>Public Law Lectures</t>
  </si>
  <si>
    <t>Conduct of CAT</t>
  </si>
  <si>
    <t>Conduct of Counselling</t>
  </si>
  <si>
    <t>Invited talks</t>
  </si>
  <si>
    <t>Study materials</t>
  </si>
  <si>
    <t>NAAC Accreditation</t>
  </si>
  <si>
    <t>Other activities</t>
  </si>
  <si>
    <t>Conduct of short term courses</t>
  </si>
  <si>
    <t>Purchase of Medicines</t>
  </si>
  <si>
    <t>Medical</t>
  </si>
  <si>
    <t>Students Aid Fund</t>
  </si>
  <si>
    <t>Contribution to Pension Fund</t>
  </si>
  <si>
    <t>Commuted Value of Pension</t>
  </si>
  <si>
    <t>Other Welfare Programmes</t>
  </si>
  <si>
    <t>Scholarships/Fellowships/Research Associateships</t>
  </si>
  <si>
    <t>Miscellaneous Expenses</t>
  </si>
  <si>
    <t>SCHOLARSHIPS/FELLOWSHIPS</t>
  </si>
  <si>
    <t>SCHEMES</t>
  </si>
  <si>
    <t>DEBIT HEADS (Net expenditure)</t>
  </si>
  <si>
    <t>GRAND TOTAL</t>
  </si>
  <si>
    <t>2010-11</t>
  </si>
  <si>
    <t>2011-12</t>
  </si>
  <si>
    <t>2012-13</t>
  </si>
  <si>
    <t>2013-14</t>
  </si>
  <si>
    <t>2014-15</t>
  </si>
  <si>
    <t xml:space="preserve">  </t>
  </si>
  <si>
    <t xml:space="preserve"> DEPARTMENT WISE ALLOCATION OF EXPENDITURE</t>
  </si>
  <si>
    <t>,19-3</t>
  </si>
  <si>
    <t>DDU Kauhal Kendra</t>
  </si>
  <si>
    <t>Inter University Centre for Marine Biotechnology</t>
  </si>
  <si>
    <t>Centre for Technology Transfer</t>
  </si>
  <si>
    <t>Centre for Alternative Energy Studies</t>
  </si>
  <si>
    <t>Centre for Advance materials</t>
  </si>
  <si>
    <t>School of Engineering-PG Courses</t>
  </si>
  <si>
    <t>School of Marine Sciences</t>
  </si>
  <si>
    <t>Dept. of Marine Biology,   Microbiology&amp; Biochemistry</t>
  </si>
  <si>
    <t>Marine Engineering (KMSME)</t>
  </si>
  <si>
    <t xml:space="preserve"> DEPARTMENT WISE BREAKUP OF INTERNAL REVENUE</t>
  </si>
  <si>
    <t>(Figures in Rupees)</t>
  </si>
  <si>
    <t>NCAAH</t>
  </si>
  <si>
    <t>Dept. of Marine Biology,Microbiology&amp; 
Biochemistry</t>
  </si>
  <si>
    <t>TOTAL OF A - INTERNAL REVENUE</t>
  </si>
  <si>
    <t>95-0-B: BULK GRANTS - RECEIPTS</t>
  </si>
  <si>
    <t>SUMMARY POSITION:</t>
  </si>
  <si>
    <t>STATE GOVERNMENT</t>
  </si>
  <si>
    <t>OTHER GOI SOURCES</t>
  </si>
  <si>
    <t>OTHERS</t>
  </si>
  <si>
    <t>The following pages give the details (sub heads) against each of the Minor Heads listed above.</t>
  </si>
  <si>
    <t>BUDGET SUB-HEAD WISE DETAILS:</t>
  </si>
  <si>
    <t>001</t>
  </si>
  <si>
    <t>Annual Grant -Non Plan</t>
  </si>
  <si>
    <t>002</t>
  </si>
  <si>
    <t>050</t>
  </si>
  <si>
    <t>Annual Grant - Plan</t>
  </si>
  <si>
    <t>051</t>
  </si>
  <si>
    <t>052</t>
  </si>
  <si>
    <t>Technology Business Incubation Centre (CITTIC)</t>
  </si>
  <si>
    <t>090</t>
  </si>
  <si>
    <t>091</t>
  </si>
  <si>
    <t>NSS Grant</t>
  </si>
  <si>
    <t>TOTAL OF 1. STATE GOVERNMENT</t>
  </si>
  <si>
    <t>UGC(X PLAN)</t>
  </si>
  <si>
    <t>Staff Salaries</t>
  </si>
  <si>
    <t>Books and Journals</t>
  </si>
  <si>
    <t>Equipments</t>
  </si>
  <si>
    <t>TOTAL OF UGC X PLAN</t>
  </si>
  <si>
    <t>UGC(XI PLAN)</t>
  </si>
  <si>
    <t>General Devlpt Assist for Merged Schemes</t>
  </si>
  <si>
    <t>UGC-Additional Assistance(XI th Plan)</t>
  </si>
  <si>
    <t>TOTAL OF UGC XI PLAN</t>
  </si>
  <si>
    <t>UGC(XII PLAN)</t>
  </si>
  <si>
    <t>General Devlpt Assistance</t>
  </si>
  <si>
    <t>Sports Infrastructure in Universities (UGC XII Plan)</t>
  </si>
  <si>
    <t>Student amenities including hostels</t>
  </si>
  <si>
    <t>TOTAL OF UGC XII PLAN</t>
  </si>
  <si>
    <t>Unassigned grant-Travel- participation in International conferences/ Seminars/ Symposia abroad.</t>
  </si>
  <si>
    <t>Unassigned grant - Publication grant to Universites.</t>
  </si>
  <si>
    <t xml:space="preserve"> UGC-Travel and living cost to Students/ Research Scholars for participation in the training/ seminar/ symposia etc.. both Inland and abroad</t>
  </si>
  <si>
    <t>Travel and Living cost of teachers on training</t>
  </si>
  <si>
    <t>Matching Grant for creating additional resources</t>
  </si>
  <si>
    <t>Interest on Matching Grant corpus</t>
  </si>
  <si>
    <t>Seminar on Human Rights Education</t>
  </si>
  <si>
    <t>Conduct of Seminars/Conferences/Symposia etc. not coming under Merged Schemes</t>
  </si>
  <si>
    <t>Merged Schemes-Conduct of Adventure Sports</t>
  </si>
  <si>
    <t>Merged Schemes - Instrumentation Maintenance Facility</t>
  </si>
  <si>
    <t>UGC-Workshop on "Capability building for Women Managers in higher education" (SAM workshop) - Dr.Meerabai .M , Women's Study Centre</t>
  </si>
  <si>
    <t>Grant for conduct of Refresher courses/Summer schools etc.</t>
  </si>
  <si>
    <t>Grant for Visiting Professors / Fellows</t>
  </si>
  <si>
    <t>Grant for Cultural Exchange Programmme</t>
  </si>
  <si>
    <t>Grant for Remedial Coaching classes for SC/ST Students</t>
  </si>
  <si>
    <t>UGC Career award</t>
  </si>
  <si>
    <t>Preperation of Uty. Level Books by Indian authors</t>
  </si>
  <si>
    <t>Computer training programme for college teachers</t>
  </si>
  <si>
    <t>UGC-Staff salary of SC/ST cell</t>
  </si>
  <si>
    <t>Introducing Computer Application paper at PG level in certain Discipline</t>
  </si>
  <si>
    <t>UGC- Visiting Team- Development Plan Assesment</t>
  </si>
  <si>
    <t>Merged Schemes-Coaching for NET/SET Examination for SC/ST and Minority Students</t>
  </si>
  <si>
    <t>Merged Schemes-Establishment of  Career and Counselling Cell</t>
  </si>
  <si>
    <t>UGC-Internal Quality Assurance Cell</t>
  </si>
  <si>
    <t>Refund of unspent balances to NAAC</t>
  </si>
  <si>
    <t>UGC-BSR-One time grant to Faculty/Professors</t>
  </si>
  <si>
    <t>UGC-Free Education of Sports medal Winner/ Participant of national/International events(2012-13).</t>
  </si>
  <si>
    <t>UGC-Celebration of 2011 as the International Year of Chemistry</t>
  </si>
  <si>
    <t>Grant for Other Miscellaneous purposes</t>
  </si>
  <si>
    <t>Refund of unspent balances to UGC</t>
  </si>
  <si>
    <t>TOTAL OF OTHER THAN  Merged Schemes-UGC-(156-199)</t>
  </si>
  <si>
    <t>TOTAL OF 2. UGC(RECEIPTS)</t>
  </si>
  <si>
    <t>MHRD- Conduct of  Refresher Courses/Seminars/Symposia/Conferences etc.-</t>
  </si>
  <si>
    <t>MHRD- Upgradation to IIT - Expert Committee Visit</t>
  </si>
  <si>
    <t>MHRD - GIDA - Seminar</t>
  </si>
  <si>
    <t>MHRD- Refund of unspent Balances</t>
  </si>
  <si>
    <t>MHRD- Refund of unspent balances</t>
  </si>
  <si>
    <t>DST- Group Monitoring workshop in Earth Sciences</t>
  </si>
  <si>
    <t>DST- Group Monitoring workshop in Engineering Sciences</t>
  </si>
  <si>
    <t>DST - Conduct of  Refresher Courses/ Seminars/ Symposia/ Conferences etc.-</t>
  </si>
  <si>
    <t>DST-Organising meetings of Programme Advisory committee/Monitoring committee/Project Implementation Committees of various projects</t>
  </si>
  <si>
    <t>DST- Workshop on Science Communications through Digital Media.</t>
  </si>
  <si>
    <t>DST- Meeting of Subject Expert Committee on Life Sciences</t>
  </si>
  <si>
    <t>DST-EPFL-Indo Swiz Joint Research Programme</t>
  </si>
  <si>
    <t>DST- Refund of unspent Balances by Uty.</t>
  </si>
  <si>
    <t>DOE- Refund of unspent Balances by Uty.</t>
  </si>
  <si>
    <t>Ministry of Environment and Forests - Seminar Grant - BIOCAM 2008 - Rajiv Gandhi Chair in Contemporary Studies.</t>
  </si>
  <si>
    <t>Ministry of New and Renewable Energy - Conduct of Refresher Courses / Seminars / Conferences / Symposia etc.</t>
  </si>
  <si>
    <t>DAE- NBHM Library grant</t>
  </si>
  <si>
    <t>NBHM- Conduct of Scholarship Test</t>
  </si>
  <si>
    <t>DAE-Refund of unspent Balances by Uty.</t>
  </si>
  <si>
    <t>DOD-Refund of unspent Balances by Uty.</t>
  </si>
  <si>
    <t>CSIR- Participation in Refresher Courses/ Seminars/Symposia/Conferences etc.-within India</t>
  </si>
  <si>
    <t>CSIR-AICTE- National Symposium on Antennas and Propagation</t>
  </si>
  <si>
    <t>CSIR-Refund of unspent Balances by Uty.</t>
  </si>
  <si>
    <t>AICTE - Staff Development Programme - "Recent Advances in Concreate Technology" - Dr.Job Thomas, Lecturer in Civil Engineering, School of Engineering.</t>
  </si>
  <si>
    <t>DBT-Biotechnology Overseas Associateship -Personal equipment grant</t>
  </si>
  <si>
    <t>MoES-Participation in seminar/conferences/Symposia abroad</t>
  </si>
  <si>
    <t>MoES-Financial assistance to C-SiS for the conduct of Earth day Celebration 2009</t>
  </si>
  <si>
    <t>MoES-Conduct of Seminar/Symposia/Conference etc..</t>
  </si>
  <si>
    <t>ICSSR-Conduct of Refresher courses/Seminar/Symposia</t>
  </si>
  <si>
    <t>DST- Development of Novel Photorefractive Polymers for Optical Recording- DrSudhakartha,Department of Physics.</t>
  </si>
  <si>
    <t>MOS &amp; PI-Conduct of Refresher courses/ Seminars/ Symposia etc..</t>
  </si>
  <si>
    <t>MOS&amp;PI-Travel Grant for participation in Refresher courses/Seminars/Symposia - Abroad</t>
  </si>
  <si>
    <t>DIT- Conduct of Refresher courses / Seminars / Conferences / Symposia etc.</t>
  </si>
  <si>
    <t>Refund of unspent balance to various funding agencies.</t>
  </si>
  <si>
    <t>TOTAL OF 3 G.O.I.SOURCES</t>
  </si>
  <si>
    <t>INSA-Participation in Refresher Courses/ Seminars/Symposia/Conferences etc.-Abroad</t>
  </si>
  <si>
    <t>INSA-Participation in Refresher Courses/ Seminars/Symposia/Conferences etc.-within India</t>
  </si>
  <si>
    <t>INSA- Conduct of Refresher courses/conferences/Seminar/Symposia etc.</t>
  </si>
  <si>
    <t>INSA-Allowance to visiting Scientists/Research Scholars/Students etc..</t>
  </si>
  <si>
    <t>DCE,Kerala- Participation in Refresher courses in Commerce and Management</t>
  </si>
  <si>
    <t>DCE, Kerala - Conduct of Refresher courses for College Teachers(CTCT)</t>
  </si>
  <si>
    <t>Kerala State Higher Education Council - Scholars in Residence Program-"The Erudite"</t>
  </si>
  <si>
    <t>KSSTM-"Inculcate" Science Propagation Programme</t>
  </si>
  <si>
    <t>Kerala State Planning Board-Conduct of refresher courses/Seminars/Symposia etc..</t>
  </si>
  <si>
    <t>DCE, Kerala - Refund of unspent Balances by Uty.</t>
  </si>
  <si>
    <t>CIFT-Refund of unspent balance by University</t>
  </si>
  <si>
    <t>ISI- Participation in Refresher Courses/ Seminars/Symposia/Conferences etc.-within India</t>
  </si>
  <si>
    <t>ISI-Refund of unspent balance by university</t>
  </si>
  <si>
    <t>IUCAA - Regional workshop on Modern Trends in Gravitation and Cosmology</t>
  </si>
  <si>
    <t>AIU- Homestay scheme</t>
  </si>
  <si>
    <t>IUCAA- Refund of unspent balance by University</t>
  </si>
  <si>
    <t>Kerala Financial Corporation -  National seminars on Industrialisation and Environment (Applied Economics)</t>
  </si>
  <si>
    <t>Madras School of Economics-Library support under Capacity Building of Environment Economics funded by World bank through MEF</t>
  </si>
  <si>
    <t>National Biodiversity Authority - International Conference on Biodiversity Conservation and Management (BIOCAM - 2008) - Rajiv Gandhi Chair in Contemporary Studies.</t>
  </si>
  <si>
    <t>S.N.Bose Institute for Basic Sciences-Conduct of Refresher courses/Conferences/Seminar/ Symposia etc.</t>
  </si>
  <si>
    <t>Italian Embassy Cultural Centre-Assistance for Refresher course for Italian language teachers</t>
  </si>
  <si>
    <t>Participation in Refresher courses / Seminars / Symposia / Conferences etc.- Abroad - with travel grant from other agencies.</t>
  </si>
  <si>
    <t>Conduct of Refresher courses/Conferences/ Seminar/ Symposia etc.-within India -with the financial assistance from other agencies</t>
  </si>
  <si>
    <t>Conduct of Refresher courses/Conferences/ Seminar/Symposia etc.with the financial assistance from foreign institutions</t>
  </si>
  <si>
    <t>Italian Embassy - Teaching assistance for Italian language</t>
  </si>
  <si>
    <t>TOTAL OF 4. OTHERS</t>
  </si>
  <si>
    <t>TOTAL OF 95-0-B.BULK GRANTS
(RECEIPTS)</t>
  </si>
  <si>
    <t>95-0-C: ASSISTANCE FOR COURSES - RECEIPTS</t>
  </si>
  <si>
    <t>U.G.C.</t>
  </si>
  <si>
    <t>-MHRD</t>
  </si>
  <si>
    <t>_</t>
  </si>
  <si>
    <t>-DOE</t>
  </si>
  <si>
    <t>- DBT</t>
  </si>
  <si>
    <t>-DRDO</t>
  </si>
  <si>
    <t>-AICTE</t>
  </si>
  <si>
    <t>TOTAL OF 3 GOI SOURCES</t>
  </si>
  <si>
    <t>TOTAL OF : 95-0 -C-ASSISTANCE FOR COURSES (RECEIPTS)</t>
  </si>
  <si>
    <t>003</t>
  </si>
  <si>
    <t>004</t>
  </si>
  <si>
    <t>Funding from TBI-Technopark</t>
  </si>
  <si>
    <t>TOTAL OF 1.STATE GOVERNMENT</t>
  </si>
  <si>
    <t>M.Sc. Electronics Ph-II</t>
  </si>
  <si>
    <t>M.Tech- Atmospheric Sciences- Phase II</t>
  </si>
  <si>
    <t>Master of Fisheries Science in Seafood Safety and Trade</t>
  </si>
  <si>
    <t>Deen Dayal Upadhyaay Kaushal Kendra</t>
  </si>
  <si>
    <t>UGC-Interest on Plan Investments</t>
  </si>
  <si>
    <t>TOTAL OF 2.UGC ASSISTANCE</t>
  </si>
  <si>
    <t>MHRD- Nodal Centre for Technical Manpower Information System</t>
  </si>
  <si>
    <t>MHRD- CUSAT Upgradation  to IIT Level</t>
  </si>
  <si>
    <t>DBT- M.Tech Programme in Marine Biotechnology</t>
  </si>
  <si>
    <t>TOTAL OF 3.OTHER GOI SOURCES</t>
  </si>
  <si>
    <t>COIR BOARD- PG Dip in Coir Technology</t>
  </si>
  <si>
    <t>Italian Embassy - Teaching Assistance for Italian Language.</t>
  </si>
  <si>
    <t>TOTAL OF 4.OTHERS</t>
  </si>
  <si>
    <t>96-0-D: SCHOLARSHIPS/FELLOWSHIPS/PRIZES - RECEIPTS</t>
  </si>
  <si>
    <t>PRIZES</t>
  </si>
  <si>
    <t>009</t>
  </si>
  <si>
    <t>Kerala State Suvarna Jubilee Merit Scholarship</t>
  </si>
  <si>
    <t>x</t>
  </si>
  <si>
    <t>010</t>
  </si>
  <si>
    <t>"Aspire"-  Scholarship to PG/Mphil/PhD Students</t>
  </si>
  <si>
    <t>011</t>
  </si>
  <si>
    <t>Post Matric Minority Scholarship</t>
  </si>
  <si>
    <t>012</t>
  </si>
  <si>
    <t>Kerala State IT mission-Speed IT-Scholarship for Mtech/PhD students</t>
  </si>
  <si>
    <t>013</t>
  </si>
  <si>
    <t>Scholarship for Teachers in Social Sciences and languages to do research in Universities and Centres outside Kerala</t>
  </si>
  <si>
    <t>019</t>
  </si>
  <si>
    <t>Scholarship/Fellowship/Prizes-Refund of unspent balance to State Government</t>
  </si>
  <si>
    <t>020</t>
  </si>
  <si>
    <t>U.G.C- P.G. Scholarships</t>
  </si>
  <si>
    <t>021</t>
  </si>
  <si>
    <t>U.G.C- Research Fellowships</t>
  </si>
  <si>
    <t>022</t>
  </si>
  <si>
    <t>U.G.C- Research Asociateships</t>
  </si>
  <si>
    <t>023</t>
  </si>
  <si>
    <t>024</t>
  </si>
  <si>
    <t>UGC- Rajiv Gandhi National Fellowship - SC Candidates</t>
  </si>
  <si>
    <t>025</t>
  </si>
  <si>
    <t>UGC- Rajiv Gandhi National Fellowship - ST Candidates</t>
  </si>
  <si>
    <t>026</t>
  </si>
  <si>
    <t>U.G.C- Post Doctral Fellowship for SC/ST Students</t>
  </si>
  <si>
    <t>027</t>
  </si>
  <si>
    <t>UGC- Research Fellowship in Science for Meritorious Students (RFSMS).</t>
  </si>
  <si>
    <t>028</t>
  </si>
  <si>
    <t>UGC- Indira Gandhi PG Scholarship for Single Girl Child</t>
  </si>
  <si>
    <t>029</t>
  </si>
  <si>
    <t>UGC- PG Merit Schoarship for University Rank Holders</t>
  </si>
  <si>
    <t>030</t>
  </si>
  <si>
    <t>031</t>
  </si>
  <si>
    <t>UGC- Dr.D.S.Kothari PDF</t>
  </si>
  <si>
    <t>032</t>
  </si>
  <si>
    <t>Maulana Azad National Fellowship for Minority Students</t>
  </si>
  <si>
    <t>033</t>
  </si>
  <si>
    <t>UGC fellowship to teachers to do Post Doctoral programmes abroad.</t>
  </si>
  <si>
    <t>044</t>
  </si>
  <si>
    <t>UGC-BSR- Faculty Fellowship Scheme-Dr.K.P.Mohanan,Dept of Electronics.</t>
  </si>
  <si>
    <t>045</t>
  </si>
  <si>
    <t>UGC-BSR- Faculty Fellowship Scheme-Dr.I.S.Bright Singh, NCAAH</t>
  </si>
  <si>
    <t>046</t>
  </si>
  <si>
    <t>UGC-BSR- Faculty Fellowship Scheme-Dr.C.S.Paulose- Dept of Biotechnology</t>
  </si>
  <si>
    <t>047</t>
  </si>
  <si>
    <t>UGC-BSR- Faculty Fellowship Scheme-Dr.Rani Joseph, Dept of PS &amp; RT</t>
  </si>
  <si>
    <t>048</t>
  </si>
  <si>
    <t>UGC-BSR- Faculty Fellowship Scheme-Dr.S.Sugunan- Dept. of Applied Chemistry</t>
  </si>
  <si>
    <t>049</t>
  </si>
  <si>
    <t>UGC-Refund of unspent balance to UGC</t>
  </si>
  <si>
    <t>TOTAL OF UGC</t>
  </si>
  <si>
    <t>OTHER G.O.I SOURCES</t>
  </si>
  <si>
    <t>DST- Fellowships/Scholarships/ R.A ships</t>
  </si>
  <si>
    <t>DST-Inspire Fellowship</t>
  </si>
  <si>
    <t>DST-C.V.Raman International Fellowship for African Researchers</t>
  </si>
  <si>
    <t>053</t>
  </si>
  <si>
    <t>DST-INSPIRE Faculty award-Dr.Jyothish Kumar.P</t>
  </si>
  <si>
    <t>054</t>
  </si>
  <si>
    <t>DST-INSPIRE Faculty award-Dr.Swapna.P.Antony</t>
  </si>
  <si>
    <t>055</t>
  </si>
  <si>
    <t>DST-INSPIRE Faculty award-Dr.Beneesh.P.B</t>
  </si>
  <si>
    <t>056</t>
  </si>
  <si>
    <t>DST-INSPIRE Faculty award-Dr.Anusha Ashokan</t>
  </si>
  <si>
    <t>057</t>
  </si>
  <si>
    <t>DST-INSPIRE Faculty award-Dr.Pradeep.V.S</t>
  </si>
  <si>
    <t>058</t>
  </si>
  <si>
    <t>DST-INSPIRE Faculty Fellowship-Dr.Anjali Paravannoor</t>
  </si>
  <si>
    <t>059</t>
  </si>
  <si>
    <t>SERB National Post Doctoral Fellowship</t>
  </si>
  <si>
    <t>070</t>
  </si>
  <si>
    <t>DAE- Research Fellowships/ Associateships</t>
  </si>
  <si>
    <t>071</t>
  </si>
  <si>
    <t>DAE- NBHM Fellowships/ Associateships/ Scholarships</t>
  </si>
  <si>
    <t>080</t>
  </si>
  <si>
    <t>CSIR- Scholarships/Fellowships</t>
  </si>
  <si>
    <t>CSIR- Research Associateship</t>
  </si>
  <si>
    <t>ICAR- Scholarships/Fellowships</t>
  </si>
  <si>
    <t>ICMR- Scholarships/Fellowships</t>
  </si>
  <si>
    <t>ICSSR- Fellowships</t>
  </si>
  <si>
    <t>ICCR- Fellowships</t>
  </si>
  <si>
    <t>DRDO- Fellowships</t>
  </si>
  <si>
    <t>GOI- Scholarships/Fellowships</t>
  </si>
  <si>
    <t>DBT- National Asociateships</t>
  </si>
  <si>
    <t>DBT-Research Associateship Programme in Biotechnology and Life Sciences</t>
  </si>
  <si>
    <t>AICTE- Emiritus Fellowships-Dr.H.A.Ittyachan</t>
  </si>
  <si>
    <t>AICTE- EmeritusFellowship-Dr.A.P.Kuriakose</t>
  </si>
  <si>
    <t>AICTE- Emeritus Fellowship-Dr.V.N.Sivasankarapillai</t>
  </si>
  <si>
    <t>AICTE- Scholarships/ Fellowships/ RA Ships</t>
  </si>
  <si>
    <t>ONGC-Scholarship</t>
  </si>
  <si>
    <t>NBHM- Scholarships</t>
  </si>
  <si>
    <t>IIT- NRE Scholarships / Fellowships / RAships</t>
  </si>
  <si>
    <t>TOTAL OF 3.G.O.I.SOURCES</t>
  </si>
  <si>
    <t>Kerala Management Association Scholarships</t>
  </si>
  <si>
    <t>Planning &amp; Economic Affairs (S&amp;T) Dept, Kerala- Post Doctoral Fellowships</t>
  </si>
  <si>
    <t>ABS India Merit Awards</t>
  </si>
  <si>
    <t>STED- Research Fellowships/Asociateships</t>
  </si>
  <si>
    <t>305</t>
  </si>
  <si>
    <t>KSCSTE-Young scientist Award</t>
  </si>
  <si>
    <t>Award/Cash prize to students</t>
  </si>
  <si>
    <t>Scholarships/Fellowships from other sources</t>
  </si>
  <si>
    <t>Refund of unspent balances by Uty.</t>
  </si>
  <si>
    <t>N.C.John Memorial Prize</t>
  </si>
  <si>
    <t>Dr.N.K.Panicker  Memorial Prize</t>
  </si>
  <si>
    <t>Antony James Memorial Prize</t>
  </si>
  <si>
    <t>Sri Robert Bristow Endowment Prize</t>
  </si>
  <si>
    <t>Prof.Wazir Hassan Abdi Endowment Prize</t>
  </si>
  <si>
    <t>Prof.C.V.Kurian Endowment Prize</t>
  </si>
  <si>
    <t>Prof.K.Venketeswaralu Shastiabdhapoorthy Prize</t>
  </si>
  <si>
    <t>Dr.Justice T.K.Thomman Prize in  Martime Law</t>
  </si>
  <si>
    <t>Prof.C.C.John Memorial Endowment Prize</t>
  </si>
  <si>
    <t>M.M.Cherian Memorial Endowment Prize</t>
  </si>
  <si>
    <t>Prof.Joy George Memorial Labour Law Prize</t>
  </si>
  <si>
    <t>Bommareddi Venketadri Reddi Memorial Prize</t>
  </si>
  <si>
    <t xml:space="preserve"> Prof.P N.Rajendra Prasad Endowment Prize </t>
  </si>
  <si>
    <t>Prof.C.T.Samuel Endowment Prize</t>
  </si>
  <si>
    <t>Kelappan Memorial Endowment Prize</t>
  </si>
  <si>
    <t>Dr.S.Lakshmanan Memorial Endowment Prize</t>
  </si>
  <si>
    <t>Dr.L.M.Singhvi Endowment for Annual Essay Competion on Environment</t>
  </si>
  <si>
    <t>Dr.L.M.Singhvi Endowment on Environment Oration</t>
  </si>
  <si>
    <t>Prof.K.K.Mohammed Yusuff Endowment</t>
  </si>
  <si>
    <t>Dr.Sunil Memorial Prize</t>
  </si>
  <si>
    <t>V.N.Padmanabha Pillai Memorial Prize for Law</t>
  </si>
  <si>
    <t>R.V.Kelkar Memorial Endowment Prize</t>
  </si>
  <si>
    <t>K.A.Damodara Menon Memorial Endowment Prize</t>
  </si>
  <si>
    <t>Dr.M.V.Pylee Endowment Award for Best Teacher</t>
  </si>
  <si>
    <t>Lt. Arpan Banerjee Endowment Prize</t>
  </si>
  <si>
    <t>K.C.Menon Endowment</t>
  </si>
  <si>
    <t>The Lyka Olefins Endowment- Dr.Joseph Francis</t>
  </si>
  <si>
    <t>Dr.Terry Adams Prize</t>
  </si>
  <si>
    <t>The Kanichai Thomas Jose Endowment</t>
  </si>
  <si>
    <t>CRL Chair</t>
  </si>
  <si>
    <t>Prof. Madhavan Pillai Gold Medal</t>
  </si>
  <si>
    <t>Prof.( Dr.)P.N.Krishnan Nambisan Memorial Prize</t>
  </si>
  <si>
    <t>C.P.Menon Memorial  Endowment</t>
  </si>
  <si>
    <t>Antony James Memorial Scholarships</t>
  </si>
  <si>
    <t>Manjula Madhavan Memorial  Endowment</t>
  </si>
  <si>
    <t>Prof N.R.Menon Endowment For young Scientist of Lakeside campus</t>
  </si>
  <si>
    <t>Late Dr.Sathianandan Memorial Endowment</t>
  </si>
  <si>
    <t>Senior Advocate Sri.P.Sukumaran Nayar  Memorial Prize</t>
  </si>
  <si>
    <t>Dr.T.S.A.Padmanabhan of Badagara Endowment</t>
  </si>
  <si>
    <t>Dr.K.K.Mohammed Yusuff Endowment Lecture Series</t>
  </si>
  <si>
    <t>Vishnu Prasad Memorial Endowment</t>
  </si>
  <si>
    <t xml:space="preserve"> CLASSIC-83-Endowment in the Department of Polymer Science and Rubber Technology</t>
  </si>
  <si>
    <t>Prof.S.Sugunan-Endowment in the Department of Applied Chemistry.</t>
  </si>
  <si>
    <t>Merit Scholarship to Msc.Statistics students.</t>
  </si>
  <si>
    <t>Interest on Endowments not distributed as prizes and added to Corpus</t>
  </si>
  <si>
    <t>TOTAL OF 5. PRIZES</t>
  </si>
  <si>
    <t>97-0-E:  WORKS - RECEIPTS</t>
  </si>
  <si>
    <t>DEPARTMENTS</t>
  </si>
  <si>
    <t>HOSTELS</t>
  </si>
  <si>
    <t>TOWNSHIP (QUARTERS)</t>
  </si>
  <si>
    <t>The following pages give the details (sub heads )against each of the Minor Heads listed above.</t>
  </si>
  <si>
    <t>DETAILS</t>
  </si>
  <si>
    <t>Additional Space for Dept. of Biotechnology - 1st floor</t>
  </si>
  <si>
    <t>Extension to Physical Sciences Block</t>
  </si>
  <si>
    <t>New Building for Department of Statistics</t>
  </si>
  <si>
    <t>034</t>
  </si>
  <si>
    <t>New Building for CELOS(UGC)</t>
  </si>
  <si>
    <t>037</t>
  </si>
  <si>
    <t>Extension to SMS Building (UGC-Spl)</t>
  </si>
  <si>
    <t>New Academic Block-I (Thrikkakara Campus)</t>
  </si>
  <si>
    <t>New Academic Block (Lakeside Campus) (UGC XII)</t>
  </si>
  <si>
    <t>TOTAL OF 1. DEPARTMENTS</t>
  </si>
  <si>
    <t>Women Hostel Extn (UGC XI Merged sch)</t>
  </si>
  <si>
    <t>Men's Hostel Extension</t>
  </si>
  <si>
    <t>New Women's Hostel</t>
  </si>
  <si>
    <t>New Men's Hostel (UGC/X)</t>
  </si>
  <si>
    <t>Extension to Working Women's Hostel</t>
  </si>
  <si>
    <t>TOTAL OF 2. HOSTELS</t>
  </si>
  <si>
    <t>Teaching Staff - Quarters</t>
  </si>
  <si>
    <t>Non-Teaching Staff -Quarters</t>
  </si>
  <si>
    <t>TOTAL OF 3. TOWNSHIP</t>
  </si>
  <si>
    <t>Major Repairs/Construction of Roads</t>
  </si>
  <si>
    <t>Construction of Lecture Theatre and Seminar Complex</t>
  </si>
  <si>
    <t>Campus Development</t>
  </si>
  <si>
    <t>New Building for Health Centre</t>
  </si>
  <si>
    <t>New Building for C-SiS (UGC XII)</t>
  </si>
  <si>
    <t>Construction of Gymnasium Building</t>
  </si>
  <si>
    <t>Day Care Centre</t>
  </si>
  <si>
    <t>Students ' Amenity  Centre</t>
  </si>
  <si>
    <t>Vertical extension to Examination General Stores(Admin.Office)</t>
  </si>
  <si>
    <t>Stratosphere-Troposphere (ST) Radar building at Thrikkakkara Campus.</t>
  </si>
  <si>
    <t>Renovation of University Library building for extending better computer services</t>
  </si>
  <si>
    <t>Providing ramp at all Department buildings in Thrikkakkara,SOE and Marine Science campus</t>
  </si>
  <si>
    <t>TOTAL OF 97-0-E-WORKS (RECEIPTS)</t>
  </si>
  <si>
    <t>98-0-F: SCHEMES - RECEIPTS</t>
  </si>
  <si>
    <t>MoES</t>
  </si>
  <si>
    <t>MHRD</t>
  </si>
  <si>
    <t>DST</t>
  </si>
  <si>
    <t>DOE</t>
  </si>
  <si>
    <t>DAE</t>
  </si>
  <si>
    <t>DIT</t>
  </si>
  <si>
    <t>DOD</t>
  </si>
  <si>
    <t>CSIR</t>
  </si>
  <si>
    <t>ICAR</t>
  </si>
  <si>
    <t>DRDO</t>
  </si>
  <si>
    <t>IUAC</t>
  </si>
  <si>
    <t>ICMR</t>
  </si>
  <si>
    <t>ICSSR</t>
  </si>
  <si>
    <t>DEPT. OF BIOTECHNOLOGY (DBT)</t>
  </si>
  <si>
    <t>MINISTRY OF ENVIRONMENT AND FORESTS (MEF)</t>
  </si>
  <si>
    <t>MNRE</t>
  </si>
  <si>
    <t>AICTE</t>
  </si>
  <si>
    <t>NPOL</t>
  </si>
  <si>
    <t>MPEDA</t>
  </si>
  <si>
    <t>ISRO/ DEPT. OF SPACE</t>
  </si>
  <si>
    <t>IUC-DAEF</t>
  </si>
  <si>
    <t>INDIAN POSTAL DEPARTMENT</t>
  </si>
  <si>
    <t>IAMR</t>
  </si>
  <si>
    <t>IPR-BRFST</t>
  </si>
  <si>
    <t>TOTAL OF 3. OTHER GOI SOURCES</t>
  </si>
  <si>
    <t>KSCSTE/STEC</t>
  </si>
  <si>
    <t>KSBB</t>
  </si>
  <si>
    <t>DoECC</t>
  </si>
  <si>
    <t>ADA</t>
  </si>
  <si>
    <t>INDIAN NAVY</t>
  </si>
  <si>
    <t>IIPA</t>
  </si>
  <si>
    <t>SAC</t>
  </si>
  <si>
    <t>LUMPSUM PROVISION FOR NEW SCHEMES</t>
  </si>
  <si>
    <t>TOTAL OF 98-0-F SCHEMES (RECEIPTS)</t>
  </si>
  <si>
    <t>ANTARIKSH' - To establish a Satellite based network of meteorological stations in the State - Dr.C.K.Rajan, Professor &amp; Hon.Director, Centre for Monsoon Studies - Atmospheric Sciences.</t>
  </si>
  <si>
    <t>Samagra Sastraposhini Programme - Dr.K.G.Nair, Director, Centre for Science in Society.</t>
  </si>
  <si>
    <t>Additional Central Assistance for Innovation in Universities - Dr.S Prathapan, Applied Chemistry</t>
  </si>
  <si>
    <t>005</t>
  </si>
  <si>
    <t>Additional Central Assistance for Skill Upgradation - Dr.K Poulose Jacob, Computer Science</t>
  </si>
  <si>
    <t>006</t>
  </si>
  <si>
    <t>Assistance for Reforms in Examination</t>
  </si>
  <si>
    <t>007</t>
  </si>
  <si>
    <t>Modernisation of University Library (excl bldg component)</t>
  </si>
  <si>
    <t>008</t>
  </si>
  <si>
    <t>Justice.V.R.Krishna Iyer Chair on Human Rights</t>
  </si>
  <si>
    <t>Inter University Centre for Studies on Kerala Legacy of Astronomy and Mathematics IUKLAM) - Dr.KG Nair, C-SiS</t>
  </si>
  <si>
    <t>Mundassery Centre for Communication Studies</t>
  </si>
  <si>
    <t>E-Governance in Universities</t>
  </si>
  <si>
    <t>014</t>
  </si>
  <si>
    <t>Rashtriya Uchchatar Shiksha Abhiyan (RUSA)</t>
  </si>
  <si>
    <t>UGC - Departmental Special Assistance (DSA) School of Marine Sciences</t>
  </si>
  <si>
    <t>UGC - Departmental Research Support (DRS) - Department of Hindi</t>
  </si>
  <si>
    <t>UGC - Special Assistance Programmme at level of DRS -Phase I Department of Polymer Science &amp; Rubber Technology</t>
  </si>
  <si>
    <t>UGC - Special Assistance Programmme at level of DRS -Phase I Department of Atmospheric Sciences</t>
  </si>
  <si>
    <t>UGC-Financial assistance to Departmentof Applied chemistry at the level of DRS.,  Dr.K.K.Mohammed Yusuff, Department of Applied Chemistry.</t>
  </si>
  <si>
    <t>UGC - Special Assistance - Infrastructure Augmentation - School of Marine Sciences</t>
  </si>
  <si>
    <t>UGC - "Social Saftey Nets, Technology and Industrial Policies for Informal Women workers in Globalised India : A Micro level study - Dr.Meera Bai. M., (Applied Economics)</t>
  </si>
  <si>
    <t>UGC - Special Assistance - Infrastructure Augmentation - Department of Electronics</t>
  </si>
  <si>
    <t>UGC - Special Assistance - Infrastructure Augmentation - Department of Physics.</t>
  </si>
  <si>
    <t>UGC - Synthesis and characterization of Carbon Nanotube Polymer Composite Films of Polyaniline and Polypyrrole as anode materials in Polymer Light Emitting Diodes  - Dr.S.Jayalekshmi (Physics)</t>
  </si>
  <si>
    <t xml:space="preserve"> UGC - Black Holes, Information Loss and Entanglement - Dr.V.C. Kuriakose, Professor &amp; Dr. Ramesh Babu.T (Physics)</t>
  </si>
  <si>
    <t>UGC - Expression of Virulence in V-harveyi in Organic Recirculation Prawn Seed Production System (ORPSPS) and its Management - Dr.I.S.Bright Singh (NCAAH)</t>
  </si>
  <si>
    <t xml:space="preserve"> UGC - Special Assistance - Infrastructure Augmentation - Department of Atmospheric Sciences.</t>
  </si>
  <si>
    <t xml:space="preserve"> UGC - Special Assistance - Infrastructure Augmentation - Department of Chemistry.</t>
  </si>
  <si>
    <t>UGC - SAP-DRS to the level of Phase I-School of Environmental Studies</t>
  </si>
  <si>
    <t>UGC - Biogeochemistry of the mineral resourses in the lime shell deposits at the coastal belt of Kannur District, Kerlala"- Dr.C.H.Sujatha (Chemical Oceanography)</t>
  </si>
  <si>
    <t>UGC - Studies of Alpha-Amylase Immobilization of Zinc Oxide Origin of the Research Problem - Dr.P.V.Mohanan (Applied Chemistry)</t>
  </si>
  <si>
    <t>UGC - SAP-DRS-Phase I-  Basic Scientific Research - HOD-Polymer Science and Rubber Technology</t>
  </si>
  <si>
    <t>UGC - SAP-DRS - Phase I-Basic Scientific Research - School of Environmental Studies</t>
  </si>
  <si>
    <t>UGC - SAP-Programme to motivate and promote the culture of research at the UG level-Dept of Electronics</t>
  </si>
  <si>
    <t>UGC - SAP-Programme to motivate and promote the culture of research at the UG level-Dept of PS &amp; RT</t>
  </si>
  <si>
    <t>UGC - Rotifer fauna of selected biotopes of Kerala State and evaluation of suitable rotifers as live feed for the larval rearing of few commercially important ornamental fishes -Dr.Aneykutty Joseph (Marine Biology)</t>
  </si>
  <si>
    <t>UGC - Preparation of high-k polymer thin films loaded with ceramic nano particles by Microwave assisted plasma polymerization for application in flexible thin films transistors - Dr.K.Rajeev Kumar (Instrumentation)</t>
  </si>
  <si>
    <t>UGC - SAP-DRS II programme - Dept. of Applied Chemistry - Dr.M.R.P.Kurup, Co-Ordinator</t>
  </si>
  <si>
    <t>UGC-SAP-DRS II-Department of Statistics</t>
  </si>
  <si>
    <t>UGC-SAP-DRS(I)- Dept.of  Marine/Micro Biology &amp; Biochemistry</t>
  </si>
  <si>
    <t>UGC-DRS-Basic Scientific Research -Dept. of Marine/Microbiology &amp; Biochemistry</t>
  </si>
  <si>
    <t>UGC-SAP-DRS(I)-School of Legal Studies</t>
  </si>
  <si>
    <t>UGC-Development Assistance-Upgradation of Existing and New Management Department.</t>
  </si>
  <si>
    <t>UGC-"Optimization of neutral lipid and biomass production by marine microalgae and expression pattern of the key genes in neutral lipid biosysnthesis"- Dr.Valsamma Joseph (NCAAH)</t>
  </si>
  <si>
    <t>UGC-Project-"Whole genome analaysis of marine microbial community for novel feed enzyems-Dr.Saritha G Bhat (Biotechnology)</t>
  </si>
  <si>
    <t>UGC-Studies on Zeolite catalysis in sysnthesis of linear Alkyl Benzenes - Dr.Sugunan (Applied Chemistry)</t>
  </si>
  <si>
    <t>UGC-Coastal Evolution and sea level changes along Central Kerala coast - Geological and Geomormological Aspect - Dr.A.C. Narayanan (Marine Geology)</t>
  </si>
  <si>
    <t>UGC Research award to Dr.V.P.N.Namppoori-Fabrication and Characterisation of dye doped polymer fibres and their applications. International School of Photonics</t>
  </si>
  <si>
    <t>UGC - Design and development of re-configural microstrip antenna for mobile and satellite communication systems -  Dr.K.Vasudevan (Electronics)</t>
  </si>
  <si>
    <t>UGC - Comparative study of contemporary Hindi and Malayalam short story in context of their creative progress - Dr.M.Shanmughan (Hindi)</t>
  </si>
  <si>
    <t>UGC - Rajiv Gandhi Chair in Contemporary Studies.</t>
  </si>
  <si>
    <t>UGC - Malayalam and Konkani Cultures in contact - Historical and Lingustic perspectives -  Dr.Mariamma Vincent Panikulangara (Culture and Heritage)</t>
  </si>
  <si>
    <t>UGC - Cultural Background of the Hindi and Konkani Folkore - Dr.l.Suneetha Bai (Retd.) (Hindi)</t>
  </si>
  <si>
    <t>UGC - DRS I under Special Assistance Programme (SAP) - Department of Instrumentation.</t>
  </si>
  <si>
    <t>UGC - DRS III under Special Assistance Programme (SAP) - Department of Hindi.</t>
  </si>
  <si>
    <t>UGC - DSA (Phase II) under Special Assistance Programme (SAP) - Department of Electronics.</t>
  </si>
  <si>
    <t>UGC - DRSII - Special Assistance Programme (SAP) - Department of Atmospheric Sciences - Dr.K.Mohan Kumar (Atmospheric Sciences)</t>
  </si>
  <si>
    <t>UGC - A Comparative study of Eco-criticism in contemporary Hindi and malayalam novels - Dr.K.Vanaja (Hindi)</t>
  </si>
  <si>
    <t>UGC - Community Based Ecotourism in A Globalised Economy: A Sustainable development Option for Kerala - Dr. D. Rajasenan (CERDAT)</t>
  </si>
  <si>
    <t>UGC - Women Empowerment as Indian Cultural Legacy with special reference to Hindi-Malayalam Poetry - Dr.N.G.Devaki (Hindi)</t>
  </si>
  <si>
    <t>UGC - Centre for Study of Social Exclusion and Inclusive Policy - Dr.D.Rajasenan (Applied Economics)</t>
  </si>
  <si>
    <t>UGC - Isolation and characterization of humic substances from mudbanks, a unique phenomenon along the southwest coast of India-  Dr.S.Muraleedharan  Nair (Chemical Oceanography)</t>
  </si>
  <si>
    <t>UGC - Developement Strategy for an Inclusive and Sustainable Housing Finance System in India Evidence from the State of Kerala - Dr.P.K.Manoj (Applied Economics)</t>
  </si>
  <si>
    <t>UGC - Creating a digital repository of Scientific productivity of Academia in CUSAT- Dr.C.Beena (University Library)</t>
  </si>
  <si>
    <t>UGC - Low Enrolment,High dropout and Human capital Deprivation, An enquiry into the educational exclusion of sheduled tribes in Kerala - Dr.M.S.Jayakumar (CSSEIP)</t>
  </si>
  <si>
    <t>UGC - Women's Study Centre - Dr.Meera Bai M (Applied Economics)</t>
  </si>
  <si>
    <t>SERB-Project- "Stochastic Modelling of Non-linear Time Series"- Dr.N.Balakrishna</t>
  </si>
  <si>
    <t>UGC - Overheads-Schemes</t>
  </si>
  <si>
    <t>UGC - Refund of unspent of balances by University to UGC</t>
  </si>
  <si>
    <t>UGC-Major Research Project-"Extended theories of Gravity"- Dr.V.C.Kuriakose, Emeritus Professor, Dept. of Physics.</t>
  </si>
  <si>
    <t>UGC-"Bioprospecting for antitumour molecules for marine actinomycetes" - Dr.Sajeevan .T.P (NCAAH)</t>
  </si>
  <si>
    <t>UGC-"Systematics and molecular phylogency of Pelagic Copepods(Crustaceans) from the coastal wetlands of south West coast of India - Dr.S.Bijoy Nandan (Marine Biology)</t>
  </si>
  <si>
    <t>UGC-Project-"A study of SHGs and Women Empowerment in Kerala State with special reference to Kudumbasree scheme - Dr.P.Arunachalam (Applied Economics)</t>
  </si>
  <si>
    <t>UGC-SAP-CAS I-Dept. of Physics.</t>
  </si>
  <si>
    <t>UGC-Shodganga Project-University Library</t>
  </si>
  <si>
    <t>UGC-Project-"From earning for mobility to learning for mobility: An Inquiry into the dynamics in educational exclusion of Muslims in Kerala" - Dr.Zakkariya.K.A (Management Studies)</t>
  </si>
  <si>
    <t>UGC-UKIERI-Project-"Development of Optical fibre based devices for sensing applications" - Dr.P.Radhakrishnan (Photonics)</t>
  </si>
  <si>
    <t xml:space="preserve"> UGC-SAP-DRS III- Department of Atmospheric Sciences</t>
  </si>
  <si>
    <t>UGC-SAP-DAS I-Dept. of Hindi</t>
  </si>
  <si>
    <t>UGC-SAP(DSA II to DSA III)- Dept of Electronics</t>
  </si>
  <si>
    <t>UGC - Indo-US initiatives on innovative reforms in Marine biotechnology education and research, and development of sustainable aquaculture production system for inclusive economic growth and sustainable development"-Dr.I.S.Bright Singh-NCAAH.</t>
  </si>
  <si>
    <t>UGC -SAP-DRS-II- Dept.of PS&amp;RT.</t>
  </si>
  <si>
    <t>UGC-Project-"Synthesis and study of new organocatalysts for Assymmetric Michael Addition Reactions"-Dr.N.Manoj-Dept.Of Applied Chemistry.</t>
  </si>
  <si>
    <t>UGC -SAP-DRS-II- School of Environment Studies.</t>
  </si>
  <si>
    <t>UGC-SAP-DRS III-Dept of Applied Chemistry</t>
  </si>
  <si>
    <t>UGC-BSR-Research Startup Grant-Project-"A high resolution study of benthic foraminifera and pteropods of Southern Arabian Sea Oxygen minimum zone"-Dr.N.R.Nisha-Dept of Marine Geology and Geophysics.</t>
  </si>
  <si>
    <t>UGC-SAP- DRS II to DRS III-Dept of Statistics</t>
  </si>
  <si>
    <t>UGC-National Mission on Education-Centrally Sponsored Plan Scheme-Providing Wi-Fi connectivity to CUSAT</t>
  </si>
  <si>
    <t>UGC-Assistance for the Development of the Dept of Hindi.</t>
  </si>
  <si>
    <t>TOTAL OF 2. UGC</t>
  </si>
  <si>
    <t>085</t>
  </si>
  <si>
    <t>MoES-Project-"Sea water quality criteria-Toxicity effects of selected heavy metals and pesticides on marine organisms" - Dr.S.Bijoy Nandan (Marine Biology)</t>
  </si>
  <si>
    <t>086</t>
  </si>
  <si>
    <t>MoES - "Biotracers of Mangrove Ecosystems Along Kerala Coast North of Cochin" - Dr.M.Chandramohanakumar (Chemical Oceanography)</t>
  </si>
  <si>
    <t>087</t>
  </si>
  <si>
    <t>MoES - "Bio-Distribution characteristics of DMS and DMSP  in Cochin Estuarine system" - Dr.C.H.Sujatha (Chemical Oceanography)</t>
  </si>
  <si>
    <t>088</t>
  </si>
  <si>
    <t>MoES-"Biogeochemistry of Selected Trace Elements and their isotopes (Fe,Zn,Mn,Cu) in the realm of Arabian sea with special reference to Kerala coast"-Dr.Sujatha.C.H, Dept. of Chemical Oceanography</t>
  </si>
  <si>
    <t>089</t>
  </si>
  <si>
    <t>MoES-"Role of Heterotrophic Bacteria and Cynobacteria, in the Nitrogen cycle in the cochin estuary and coastal waters with special reference to Nitrification, Denitrification and Nitrogen fixing capabilities" - Dr.A.A.Mohamed Hatha (Marine Biology)</t>
  </si>
  <si>
    <t>MoES - Development of Miniaturised Archival Tags - Dr.P.R.S. Pillai (Electronics)</t>
  </si>
  <si>
    <t>MoES - INCOIS - INDOMOD  Programme - "Dynamics of the coastal waters of South -West Coast of India and its impact on fisheries" - Dr.R.Sajeev (Physical Oceanography)</t>
  </si>
  <si>
    <t>092</t>
  </si>
  <si>
    <t>MoES - Morphometric and Molecular characteristics of deep sea fishes and screening and isolation of potentially bioactive molecules from deep sea organisms - Dr.M.Chandrasekaran (Biotechnology)</t>
  </si>
  <si>
    <t>093</t>
  </si>
  <si>
    <t>MoES - "Bioprocessing for Novel Antimicrobial Peptides from Marine Biota" - Dr. Rosamma Philip (Marine Biology)</t>
  </si>
  <si>
    <t>094</t>
  </si>
  <si>
    <t>MoES - "Assessment of Fishery Resources Along the Indian Continental Slope and Central Indian Ocean" - Dr. B. Madhusoodana Kurup (Industrial Fisheries)</t>
  </si>
  <si>
    <t>095</t>
  </si>
  <si>
    <t>MoES - "Microbenthos in the Shelf Regions of the South East and South West Coast of India" -Dr. Rosamma Philip (Marine Biology)</t>
  </si>
  <si>
    <t>096</t>
  </si>
  <si>
    <t>MoES - "Monitoring and Surveillance of Harmful Algal Blooms" - Dr. A. V. Saramma (Marine Biology)</t>
  </si>
  <si>
    <t>097</t>
  </si>
  <si>
    <t>Optimisation of Bio-remediation under closed system mode-Dr.I.S.Bright Singh, Co-Ordinator, NCAAH</t>
  </si>
  <si>
    <t>098</t>
  </si>
  <si>
    <t>MoES - Overheads - Schemes</t>
  </si>
  <si>
    <t>099</t>
  </si>
  <si>
    <t>MoES - Refund of unspent of balances by University to MoES</t>
  </si>
  <si>
    <t>MoES - "Sonic characterisation of Marine Species"- Dr.P.R.S.Pillai (Electronics)</t>
  </si>
  <si>
    <t xml:space="preserve"> MoES-CMLRE-Project-"Polyhydroxy Bytyrate from Marine Microorganisms for Biomedical and Aquaculture Applications"- Dr.I.S.Bright Singh (NCAAH)</t>
  </si>
  <si>
    <t>MoES-CMLRE-Project-"Resource Assessment and Biology of deep sea crustaceans inhabiting the continental slope of Arabian Sea and Central Indian Ocean"-Dr.M.Harikrishnan (Industrial Fisheries)</t>
  </si>
  <si>
    <t>MoES-CMLRE- Project- " Harmful Algal bloom:Monitoring and Culturing of selected species"-Dr.A.V.Saramma (Marine Biology)</t>
  </si>
  <si>
    <t>MoES-CMLRE-Project-'Screening,Extraction and Identification of bioactve molecules from deep sea organisms including bacteria" - Dr.Saritha.G.Bhat (Biotechnology)</t>
  </si>
  <si>
    <t>MoES-CMLRE-Project-Quantification of trace metalsand its counter parts as an interlocking system for revealing sediment/water/air status in southern tip of peninsular India"-Dr.C.H.Sujatha (Chemical Oceanography)</t>
  </si>
  <si>
    <t>MoES-CMLRE-Project- "Indian Ocean Biogeographic Information system-Marine Bio diversity along Kerala coast" - Dr.A.A.Mohammed Hatha (Marine Biology)</t>
  </si>
  <si>
    <t>MoES-CMLRE-Project- "Role of micro benthos in remineralisation of shelf sediments along Kerala coast"- Dr.A.A.Mohammed Hatha (Marine Biology)</t>
  </si>
  <si>
    <t>MoES-CMLRE-Project- "Bioactive peptides from marine organisms and novel genes…" - Dr. Rosamma Philip (Marine Biology)</t>
  </si>
  <si>
    <t>Mnistry of Earth Sciences-Indian Institute of Tropical Meteorolgy - "Role of ocean in the extended range prediction of monsoon's active break circle improving Hindcast skill of the  NCEP-CFS Modelling System" - Dr.Baby Chakrapani (Atmospheric Sciences)</t>
  </si>
  <si>
    <t>MoES - "Adaptaion Research, a Transdisciplinary  Transitional Community and policy Centred approach" - Dr. K.T.Thomson (Industrial Fisheries)</t>
  </si>
  <si>
    <t>TOTAL OF MoES - SCHEMES</t>
  </si>
  <si>
    <t>MHRD - Setting up of IPR chair in the University under the Scheme for Intellectual Property Education Research and  Public Outstreach - Dr N.S Gopalakrishnan (Legal Studies)</t>
  </si>
  <si>
    <t>MHRD - Overhead charges - Schemes</t>
  </si>
  <si>
    <t>MHRD-Refund of unspent balances</t>
  </si>
  <si>
    <t>TOTAL OF MHRD - SCHEMES</t>
  </si>
  <si>
    <t>DST-FIST Programme (Level II) - Department of Electronics</t>
  </si>
  <si>
    <t>DST- "Quantile based Reliability Analysis" - Dr.N.Unnikrishnan Nair,Retd (Statistics)</t>
  </si>
  <si>
    <t>DST- "Studies on the Tropospheric features and Stratosphere Troposphere coupling process over the Monsoon region using Stratosphere Troposphere (ST) Radar at Cochin" -Dr.K.Mohan Kumar (Atmospheric Sciences)</t>
  </si>
  <si>
    <t>DST-Sediment dynamics and hydrodynamics of mud banks of Kerala-Dr.A.C.Narayana-Dept of marine Geology</t>
  </si>
  <si>
    <t>DST - SERC FAST Track Scheme - "Development of tailored pore-size mesoporous materials as supports for enzyme immobilization" - Dr.Sanjay Gopinath (Applied Chemistry)</t>
  </si>
  <si>
    <t>DST - SERC WOS- "Evaluation of pollutant transport and diffussion in a developing urban coastal city using mesoscale numerical model" - Dr.G.Bindhu (Atmospheric Sciences)</t>
  </si>
  <si>
    <t>DST - "Sedimentology, GeoChemistry, and evolution of certain coral islands of the Gulf of Mannar" - Dr.P.Seralathan (Marine Geology)</t>
  </si>
  <si>
    <t>DST-FIST Program , Assistance to Dept of Electronics</t>
  </si>
  <si>
    <t>DST-"Water quality assessment in the Tsunami affected coastal areas of Kerala" Dr.V.Sivanandan Achari,School of Environmental studies.</t>
  </si>
  <si>
    <t>DST-Developmemt of novel photorefractive polymers for optical recording; Dr.Sudhakartha, Department of Physics.</t>
  </si>
  <si>
    <t>DST-Nitrifying bioreactors integrated into prawn hatchery systems:Biofilm structure population dynamics and Kinteic modelling-Dr.I.S.Bright Singh, school of Environment Studies.</t>
  </si>
  <si>
    <t>DST- "Development of cost-effective methods for the culture of benthic diatoms for the enhancement of abalone larval settelement" - Dr.T.M.Najmudeen (Marine Biology)</t>
  </si>
  <si>
    <t>DST-WOS-A-Scheme - "Improvisation of Modified static green water system of seed production of Macrobrachium rosenbergii and evaluation of indigenous live feed as a substitute of Artemia"- Ms.Saritha Thomas (Industrial Fisheries)</t>
  </si>
  <si>
    <t>DST - "Nanophosphors for flat panel displays and quantum well structure grown by pulsed laser deposition technique" - Dr. M.K. Jayaraj (Physics)</t>
  </si>
  <si>
    <t>DST - DAAD (German academic Exchange Service) - "Joint investigations on ultra thin polymer passivated magnetic nanocomposites"- Dr.M.R.Anantharaman (Physics)</t>
  </si>
  <si>
    <t>DST - SERC FAST Track Scheme - "Studies on the optical characteristics of coloured dissolved organic matter (C-DOM) in the down stream reaches of Cochin Estuary and nearby coastal waters" - Dr.N.Nandini Menon (Marine Biology)</t>
  </si>
  <si>
    <t>DST - SERC FAST TRACK PROPOSALS FOR YOUNG SCIENTISTS - "Benthic foraminiferal and pteropod response to the last Glacial - Holocene Oceanographic changes along the Southeastern Arabian Sea" - Dr.N.R.Nisha (Marine Geology)</t>
  </si>
  <si>
    <t>DST - "Fish Waste Management and its Socio-Environmental Impact Assessment in Cochin Corporation and Aroor Industrial Area" - Mr.Abilash.S., Senior Research Fellow, CIFT, c/oSchool of Industrial Fisheries.</t>
  </si>
  <si>
    <t>DST - WOS-A - "Production, purification, genetic characterization and application studies of Tannase enzyme from marine fungus Aspergillus awamori" - Ms.P.S. Beena (Biotechnology)</t>
  </si>
  <si>
    <t>DST -  "Advanced Research in Neurotransmitters functional regulation in diabetes and pancreatic regeneration: Insulin secreation and function at molecular level" - Dr.C.S.Paulose (Centre for Neuroscience,  Biotechnology).</t>
  </si>
  <si>
    <t>DST - DSIR Project - "Developing an Institutional Repository of Science and Technology" - Dr.C.Beena, Assistant Librarian, Department of Physics.</t>
  </si>
  <si>
    <t>DST - "Tunable Microwave Materials and Devices based on Photonic Gap Structures - Part I : Tunable Microwave Devices"  - Dr.P.Mohanan (Electronics)</t>
  </si>
  <si>
    <t>DST - "Bioconversion of Water Hyacinth for sustainable livelihood" - Dr.P.Natarajan (Rajiv Gandhi Chair in Contemporary Studies, Environmental Studies)</t>
  </si>
  <si>
    <t xml:space="preserve"> DST - SERC Fast Track Project - "Compact Microwave Dielectric Resonator Antennas for Communication Applications" - Dr.Jaimon Yohannan, Research Associate, Microwave Tomography and Materials Research (Electronics) </t>
  </si>
  <si>
    <t>DST - WOS-A - "Metagenomics approaches to evaluate the diversity of nitrifying bacterial community in the sediments of zero water exchange system shrimp ponds" - Dr.Valsamma Joseph (Environmental Studies)</t>
  </si>
  <si>
    <t>DST- "Behaviour of Concrete Deep Beams Reinforced With Fibre Reinforced Plastic Bars" - Dr. Job Thomas (SOE, Civil)</t>
  </si>
  <si>
    <t>DST - Overheads - Schemes</t>
  </si>
  <si>
    <t>DST - Refund of unspent balances by University to DST</t>
  </si>
  <si>
    <t>DST- "Assesment of Chemical Characteristics and Dynamics of Cochin Estuary for a Sustainable Management" - Dr.Renjith K.R (Chemical Oceanography)</t>
  </si>
  <si>
    <t>DST- "Hydrogeomorphology and Hydrogeology of Coastal Aquifiers of Central Kerala: Special Refernce to Saline Water Incursion" - Dr.  C. P. Priju (Marine Geology)</t>
  </si>
  <si>
    <t>DST- "Modelling and Analysis of Financial Time Series" - Dr. N. Balakrishna (Statistics)</t>
  </si>
  <si>
    <t xml:space="preserve"> DST - (WOS) - "Heterogeneous Photocatalytic Treatment of Chemical and Bacterial Pollutants from Waste Waters" - Dr.Suja.P.Devipriya (Environmental Studies)</t>
  </si>
  <si>
    <t xml:space="preserve"> DST - (WOS-A) - "Developement of low cost absorbants and catalysts from waste bimass fly ash" -Dr.Rani Abraham (Applied Chemistry)</t>
  </si>
  <si>
    <t>DST-FIST Programme 2008 - Dept of Bio-Technology - Dr.C.S.Paulose</t>
  </si>
  <si>
    <t>DST-FIST Program in SES - Dr.I.S.Bright Singh (Director,Environmental Studies)</t>
  </si>
  <si>
    <t>DST-"Growth and characterisation of nanostructured materials and its applications"- Dr.M.K.Jayaraj (Physics)</t>
  </si>
  <si>
    <t>DST - Assistance to Dept. of applied Chemistry under FIST Program(Phase II) - Head (Applied Chemistry)</t>
  </si>
  <si>
    <t>DST - "Design and fabrication of a microwave plasma assisted Atomic Layer Deposition system, characterization of the plasma parameters and investigations on the effect of plasma parameters on the properties of nano layers of pseudo binary oxid"</t>
  </si>
  <si>
    <t>DST -"Sustainable Managenent of Mangrove Eco Systems: Biogeoorganics and Biomarker Approach" - Dr.N.Chandra Mohan Kumar (Chemical Oceanography)</t>
  </si>
  <si>
    <t>DST-Project-"Developing skills and expertise among the participating youngsters to design and develop innovative science based toys, models and teaching aids"-Dr.V.P.N.Nampoori (C-SiS)</t>
  </si>
  <si>
    <t>DST-WOS-A-Project- "The intra-seasonal variability of North-East Monsoon over Southern Peninsular India" - Dr.Charlotte.B.V (Atmospheric Sciences)</t>
  </si>
  <si>
    <t>DST-SERC-Fast Track Scheme - "Development and property improvements of fully biodegradable green composites based on starch thermoplastics and natural resources:effect of interface modifications on the properties of the composites" - Dr.M.S.Sreekala (PS&amp; RT)</t>
  </si>
  <si>
    <t>DST-SERC-Fast Tack Scheme - "Environmental monitoring and assessment of trace metals in the sediments, bivalves and fishes of the cochin backwaters-South west coast of India" - Dr.Rejomon George (Chemical Oceanography)</t>
  </si>
  <si>
    <t>DST-(WOS-A) Scheme-"F.Semi group compactifications extension property for a fuzzy topological semi group" - Dr.K.S.Kripalini (IUCNMD)</t>
  </si>
  <si>
    <t>DST- "Design and Synthesis of Low Band Gap Conjugated Polymers and the Fabrication of Inverted Polymer solar Cells" - Dr.K.Sreekumar (Applied Chemistry)</t>
  </si>
  <si>
    <t>DST-PURSE Programme.</t>
  </si>
  <si>
    <t>DST-(WOS-A) - "Improvisation of phytase production through optimizing fermentation conditions and strain improvement" - Ms.Sareen Sarah John (Environmental Studies)</t>
  </si>
  <si>
    <t>DST-  "Vertically aligned nanostructured metal oxides and nanotextured substrates for organic cells" - Dr.M.K.jayaraj (Physics)</t>
  </si>
  <si>
    <t>DST - "Investigations on Electro-active Polymeric composites of Nano-structured piezoceramics" - Dr.jacob Philip (Instrumentation)</t>
  </si>
  <si>
    <t>DST-FIST(Level II) - Assistance to Dept of Statistics</t>
  </si>
  <si>
    <t>DST-FIST Programme-Assistance to School of Industrial Fisheries.</t>
  </si>
  <si>
    <t>DST-DAAD-Indo-German joint venture project - "Oblique angle deposition by Fe-Ni film growth onto curved surfaces" - Dr.M.R.Anantharaman (Physics)</t>
  </si>
  <si>
    <t>DST-FIST-Programme-Department of Marine Biology, Microbiology and Biochemistry</t>
  </si>
  <si>
    <t>DST - "Fabrication of ZnO nanorods/polymer hetero-junction for solar cell application"- Dr.K.P.Vijayakumar (Physics)</t>
  </si>
  <si>
    <t>DST - "Development of photorefractive polymers for holographic applications" - Dr.C.Sudha Kartha (Physics)</t>
  </si>
  <si>
    <t>DST - "Fabrication of magnetic nanostructures employing oblique angle vapour depositon and investigations on their structural and magnetic properties" - Dr.M.R.Anantharaman (Physics)</t>
  </si>
  <si>
    <t>DST-Project - "A topological and structural analysis of human protein interaction network with cancer in focus" - Ms.Arinnia Bajis (Biotechnology)</t>
  </si>
  <si>
    <t>DST-SERB-Fast Track Young Scientist Scheme- "MOM Analysis and Experiments of Waveguide Fed DRAs for millimeter Wave Applications" - Dr.P.Abdulla (SOE, Electronics)</t>
  </si>
  <si>
    <t>DST-FIST-Programme-Dept. of Mathematics</t>
  </si>
  <si>
    <t>DST- "Collaboration by Indian Physisists on Neutrino Projects" - Dr.Ramesh Babu (Physics)</t>
  </si>
  <si>
    <t>DST - "Nanomaterials for multipolar nonlinear optics"- Dr.P.Radhakrishnan (Photonics)</t>
  </si>
  <si>
    <t>DST-FIST-Programme-Assistance to strengthen the Post Graduate teaching and research facilities-Dept of Computer Science</t>
  </si>
  <si>
    <t>446</t>
  </si>
  <si>
    <t>DST-FIST-Level II-Programme- Dept of Physics</t>
  </si>
  <si>
    <t>DST-SERB-Project-"Selection and identification of immunocompetent early life stages of the giant fresh water prawn Macrobrachium rosenbergii in response to baterial infection and immuno stimulant application to identify the immunocompetent early life stages" - Dr.I.S.Bright Singh (NCAAH)</t>
  </si>
  <si>
    <t>448</t>
  </si>
  <si>
    <t>DST- SERB- Project- "Integrated Atmospheric ozone variability over Lakshadweep and Cochin in the present climate change scenario" - Dr.V. Madhu (Atmospheric Sciences)</t>
  </si>
  <si>
    <t>DST-SERB-Project- "New Mathematical Models and Functon Approximation in Image Processing" -  Dr.Sasi Gopalan (SOE, Applied Sciences and Humanities)</t>
  </si>
  <si>
    <t>DST- SERB-Project-"Synthesis of new light emitting polymers and fabrication of polymer LED with desired characteristics " - Dr.S. Jayalekshmi- Dept . of Physics</t>
  </si>
  <si>
    <t>DST-SERB-Project-Development of all spray coated large area thin film  solar cells employing spray pyrolysis methodology"-Dr.R.Sreekumar-Dept of Physics</t>
  </si>
  <si>
    <t>DST-SERB-Project-"Upconversion Phosphors for solar cell applications"- Dr.M.K.Jayaraj-Dept of Physics</t>
  </si>
  <si>
    <t>DST-Innovation and Enterpreneurship Development Centre(IEDC)-Dr.K.K.Saju-Division of Mechanical Engineering-School of Engineering</t>
  </si>
  <si>
    <t>DST- (WOS -A) Scheme-"Semiconducting polymer graphene hybrid materials for organic fuield effect transistor applications"-Ms.Ranjini.R.Mohan,  Dept. of Physics</t>
  </si>
  <si>
    <t>DST-SRB-Project-"Fine Scale genetic structuring of Mangrove tree Avicennia marina in ecologically important areas of Kerala coast"- Dr.Sreekanth.P.M-Lecturer(Contract)-Dept of Biotechnology</t>
  </si>
  <si>
    <t>DST-SERB-Project-An Artificial Muscle based on Ferrogel Fibres"--Dr.M.R.Anantharaman-Dept of Physics</t>
  </si>
  <si>
    <t>DST Indo-Russian collaborative  Project-"Elaboration of mathematical models................. safety control"-Dr.A.Krishnamoorthy, Professor(Rtd)-Department of Mathematics</t>
  </si>
  <si>
    <t>DST-NASI-WOS(C ) -Project-"Antimicrobial peptides from shrimps and their recombinant expression"-Mrs.Sephy Rose Sebastian-Dept of Marine/Microbiology and Biochemistry</t>
  </si>
  <si>
    <t>DST-Core-shell nanostructure based on ferrites by plasma polymerization for enhanced magnetization and giant dielectric permittivity- Dr.M.R.Anantharman-Department of Physics.</t>
  </si>
  <si>
    <t>DST-SERB-Project-Investigation of doped copper oxide for p-channel thin film transistor application-Dr.Saji.K.J-International School of Photonics</t>
  </si>
  <si>
    <t>DST-SERB-Project-"Optimisations for virtualised mbile computing systems"-Dr.Bijoy.A.Jose-Dept of PS &amp; RT.</t>
  </si>
  <si>
    <t>DST-SERB-Project-"Development of magnetically modulated therpeautically active  Layered Double Hydroxide (LDH) as a nanomedicine with hyperthermia potential for cancer theranostics"-Dr.Sailaja.G.S-Asso.professor-Department of PS &amp;RT</t>
  </si>
  <si>
    <t>DST-WOSA Scheme- Numerical study of the dynamics of severe thunderstorms over Indian region using the WRF model by assimilating all relevant surface and upper air observations such as AWS data , RS/RW data , satellite radiance data and also utilising relevant data sets generated by STORM project experiments using recent advances in WRF data assimilation packages especially 3D-var and 4-D variance techniques- Ms.Smitha John-Dept of Atmospheric Sciences.</t>
  </si>
  <si>
    <t>TOTAL OF DST SCHEMES</t>
  </si>
  <si>
    <t>DOE - Refund of unspent balances by university to DOE</t>
  </si>
  <si>
    <t>TOTAL OF DOE - SCHEMES</t>
  </si>
  <si>
    <t>DAE-NBHM-Project- "Some Problems in Graph classes" - Dr.A.Vijayakumar (Mathematics)</t>
  </si>
  <si>
    <t>DAE-IRE Project - "Development of smart magneto Rheological Elastomers based on Rare Earth magnets" - Dr.M.R.Ananthakrishnan (Physics)</t>
  </si>
  <si>
    <t>DAE - "Modification of Natural rubber products by radiation processing for yielding medical grade  products" - Dr .Rani Joseph (PS &amp; RT)</t>
  </si>
  <si>
    <t xml:space="preserve"> DAE - BRNS - "Studies on Photocatalysis by nanotitania in pollution control" - Dr.S.Sugunan (Applied Chemistry)</t>
  </si>
  <si>
    <t>BRNS-Project - "Development of Solid State , flexible and environment friendly Polymer based thin film lithium-ion cells with improved specific capacity and cyclability" -Dr.S.Jayalakshmi (Physics)</t>
  </si>
  <si>
    <t>DAE-BRNS-Project - "Investigations on Multiferroic Materials based on Rare Earth Manganites" - Dr.M.R.Anantharaman (Physics)</t>
  </si>
  <si>
    <t>BRNS-Implanatable sensor Antenna system for medical application"-Prof.P.Mohanan-Dept of Electronics</t>
  </si>
  <si>
    <t>DAE - Overheads - Schemes</t>
  </si>
  <si>
    <t>DAE - Refund of unspent balances by University to DAE</t>
  </si>
  <si>
    <t>TOTAL OF DAE SCHEMES</t>
  </si>
  <si>
    <t>DIT - "Development of Autonomous Buoys Systems for Radio Acoustic Positioning and Tracking" - Dr.P.R.S.Pillai, Professor, Department of Electronics.</t>
  </si>
  <si>
    <t>TOTAL OF DIT SCHEMES</t>
  </si>
  <si>
    <t>DOD - "Role of Benthic Vibrios in the mineralization process in the marine environments" - Dr.Sarita G.Bhatt (Biotechnology)</t>
  </si>
  <si>
    <t>DOD - "Establishment of Ocean Science and Technology Cell (OSTC) in the area of Marine Benthos" - Dr.N.R.Menon &amp; Dr.R.Damodaran (Marine Science)</t>
  </si>
  <si>
    <t>DOD - "Tuna resources of the Indian EEZ-an assessment of growth and migratory patterns" - Dr. P.R.S.Pillai (Electronics)</t>
  </si>
  <si>
    <t>DOD - Overheads - Schemes</t>
  </si>
  <si>
    <t>DOD - Refund of unspent balances by University to DOD</t>
  </si>
  <si>
    <t>TOTAL OF DOD SCHEMES</t>
  </si>
  <si>
    <t>CSIR - "An improved method for the Synthesis of nitriles with polyethy leneglycol - supported burgess regent"- Dr.S. Prathapan (Applied Chemistry)</t>
  </si>
  <si>
    <t>CSIR - "Studies on the surface properties and catalytic activity of Copper Chromites on the thermal decomposition of Ammonium perchlorate" - Dr.S.Sugunan (Applied Chemistry)</t>
  </si>
  <si>
    <t>CSIR-Synthesis and application of novel cyclic Burgess reagent analogues; Dr.P.A.Unnikrishnan, Department of Applied Chemistry.</t>
  </si>
  <si>
    <t>CSIR - "Recognition of Storm Surge and Paleotsunami Events in Selected Coastal Plains of Southern Tamil Nadu" - Dr.P.Seralathan (Marine Geology)</t>
  </si>
  <si>
    <t>CSIR - NMITLI Project - Mesoscale modelling for monsoon related weather predictions - Phase II - Development of Topographic Module and Coupled Slab Ocean Atmosphere Model Simulation of Intra - Seasonal Variability of Monsoon using Varsha GCM - Dr.K.MohanKumar (Centre for Space Research, Atmospheric Sciences)</t>
  </si>
  <si>
    <t>CSIR - Emeritus Scientist Scheme - "Black holes, Entropy and Quasi normal Modes" - Dr.V.C.Kuriakose (Physics)</t>
  </si>
  <si>
    <t>CSIR- Emeritus Scientists Scheme - "Development of photonic devices using Biopolymers" - Dr.V.P.N.Nampoori (Photonics)</t>
  </si>
  <si>
    <t>CSIR-Emeritus Scientists Scheme-"Fabrication of Copper Zinc Tin Sulphide( CZTS) based thin film solar cells through  spray teechnique"-Dr.K.P.Vijayakumar- Dept. of Physics</t>
  </si>
  <si>
    <t>CSIR- Emeritus Scientisct Scheme-"Design and Development of High Gain Microstrip and Monopole Antennas for Portable devices"- Dr. K.Vasudvan-Dept of Electronics.</t>
  </si>
  <si>
    <t>CSIR - Overheads - Schemes</t>
  </si>
  <si>
    <t>CSIR - Refund of unspent balances by University to CSIR</t>
  </si>
  <si>
    <t>TOTAL OF CSIR SCHEMES</t>
  </si>
  <si>
    <t>ICAR - Overheads - Schemes</t>
  </si>
  <si>
    <t>ICAR - "Development of an appropriate technology for bioremediation in shrimp growout systems for disease management productivity and aquaculture environmrnt protection" - Dr.I.S.Bright Singh (Environmental Studies)</t>
  </si>
  <si>
    <t>ICAR - Refund of unspent balances by University to ICAR</t>
  </si>
  <si>
    <t>TOTAL OF ICAR SCHEMES</t>
  </si>
  <si>
    <t>DRDO - "Development of highly efficient Photopolymer films for holographic applications" - Dr. G. Sudha Kartha (Physics)</t>
  </si>
  <si>
    <t>DRDO - "Development of Heterogenous catalysts on Transition Metal Complexes of Polymer supported Dendrimers" - Dr.K.Sreekumar (Applied Chemistry)</t>
  </si>
  <si>
    <t>DRDO - "Studies on Photocatalysis by Nano Titania for Detoxification of Water containing Pollutants" - Dr.S.Sugunan (Applied Chemistry)</t>
  </si>
  <si>
    <t>DRDO-NPOL- "Reliability Studies on Sonar Transducer Encapsulant materials" - Dr.Rani Joseph (PS &amp; RT)</t>
  </si>
  <si>
    <t>DRDO - "Development of Chiral Polysters containing azo mesogens for photonic applications" - Dr.K. Sreekumar (Applied Chemistry)</t>
  </si>
  <si>
    <t>DRDO-Aeronautics `R &amp;D' Board - "Low cost strap down Inertial Navigation System" - Roy Paul (SOE)</t>
  </si>
  <si>
    <t>DRDO - "Development of ion selective electrodes for the determination of metal ions" - Dr.Girish Kumar (Applied Chemistry)</t>
  </si>
  <si>
    <t>DRDO - "Thermal,elastic and dielectric properties of new microwave substrate materials" - Dr.P.Mohanan (Electronics)</t>
  </si>
  <si>
    <t>DRDO - "Development and study of Polymer Composites for efficient EMI shielding property at Microwave Frequencies" - Dr.C.K.Anandan (Electronics)</t>
  </si>
  <si>
    <t>DRDO - "Biometallic 3d-4f shiff Base complexes: Materials with Luminescent properties" - Dr.M.R.Prathapachandra Kurup (Applied Chemistry)</t>
  </si>
  <si>
    <t>DRDO - "Development of Electrochemical sensors for food analysis" - Dr.K.Girish Kumar (Applied Chemistry)</t>
  </si>
  <si>
    <t>DRDO - Overheads - Schemes</t>
  </si>
  <si>
    <t>DRDO - Refund of unspent balances by the University</t>
  </si>
  <si>
    <t>TOTAL OF DRDO</t>
  </si>
  <si>
    <t>IUAC -  Overheads - Schemes</t>
  </si>
  <si>
    <t>IUAC - "Tailoring magnetic characteristics and possible patterning of Fe Ni based alloy thin films using SHI" - Dr.M.R.Anantharaman (Physics)</t>
  </si>
  <si>
    <t>IUAC - Refund of unspent balances by the University</t>
  </si>
  <si>
    <t>TOTAL OF IUAC</t>
  </si>
  <si>
    <t>ICMR - "Adrenergic and muscarinic receptors gene expression in the streptozotocin induced diabetic rats : Role of stress on insulin secretion as a function of age" - Dr.C.S.Paulose (Centre for Neuroscience, Biotechnology)</t>
  </si>
  <si>
    <t>ICMR - "Stem Cell Therapy in Parkinson's Disease:Dopaminergic Receptor subtypes functional Regulation by Norepinephrine,Serotonin,Acetycholine and GABA"-Dr.C.S.Paulose (Centre for Neuroscience, Biotechnology)</t>
  </si>
  <si>
    <t>ICMR - Overheads - Schemes</t>
  </si>
  <si>
    <t>ICMR - Refund of unspent balances by the University to ICMR.</t>
  </si>
  <si>
    <t>TOTAL OF ICMR</t>
  </si>
  <si>
    <t xml:space="preserve"> ICSSR - "Dynamics and Institutions in Community Based Fisheries Resources Management of Kerala State : A Sustainable Development Option" - Dr.D.Rajasenan (CERDAT).</t>
  </si>
  <si>
    <t>ICSSR - "Mapping of Technically skilled manpower of Kerala" - Dr.S.Harikumar (Applied Economics)</t>
  </si>
  <si>
    <t>ICSSR -"Housing Micro Finance for alleviation of Housing problem of the poor-Astudy of it's effectiveness with focus on "Bhavansree " project of "Kudumbasree" in Kerala" -Dr.Manoj.P.K (Applied Economics)</t>
  </si>
  <si>
    <t>605</t>
  </si>
  <si>
    <t>ICSSR - "Social structural determinants of educational dropout among the Sheduled Tribes of Kerala" - Dr.M.S.Jayakumar (CSSEIP)</t>
  </si>
  <si>
    <t>606</t>
  </si>
  <si>
    <t>ICSSR - "Impact of Globalization on the Employment and Livelyhood Security of Traditional Fishermen of Kerala" - Dr.D.Rajasenan (CERDAT)</t>
  </si>
  <si>
    <t>ICSSR - "Sustainable business model for affordable housing" - Dr.Manoj.P.K (Applied Economics)</t>
  </si>
  <si>
    <t>616</t>
  </si>
  <si>
    <t>ICSSR-Project-"Dynamics of community based ecotourism: an inclusive development option for Kerala-Dr.Bijith George Abraham-CSSEIP</t>
  </si>
  <si>
    <t>ICSSR - "Exclusion on the Edge"-A study on emigration induced exclusion of elderly in Kerala" - Dr.M.S.Jayakumar &amp; Dr.D.Rajasenan (CSSEIP)</t>
  </si>
  <si>
    <t>ICSSR - "Village Tourism and development of women in Kerala" - Dr.Moli.P.Koshy (Management Studies)</t>
  </si>
  <si>
    <t>ICSSR - Overheads - Schemes</t>
  </si>
  <si>
    <t>ICSSR - Refund of unspent balances by University to ICSSR</t>
  </si>
  <si>
    <t>ICSSR - "Self-Financing Regime and Educational Exclusion: An Inquiry into the professional education in Kerala" - Dr.D.Rajasenan (CSSEIP)</t>
  </si>
  <si>
    <t>ICSSR - "Residential segregation and Social Exclusion among the Sheduled Castes ( SC ) and Sheduled Tribes (ST) of Kerala" - Dr.D.Rajasenan (CSSEIP)</t>
  </si>
  <si>
    <t>ICSSR-Project-"A study on the sustainable solid waste management in Kerala State"-Dr.P.Arunachalam-Dept of Applied Economics.</t>
  </si>
  <si>
    <t>ICSSR-Project-"Socio-Economic exclusion: An investigation into the intra-community vicissitudes among the tribes of Kerala: Based on Social Progress Index"-Ms.Sunitha.A.S-CSSEIP</t>
  </si>
  <si>
    <t>TOTAL OF ICSSR SCHEMES</t>
  </si>
  <si>
    <t>DBT - "Identification and removal of blocks on in vitro transformation and establishment of permanent cell lines from Penaeus Monodon" - Dr.I.S.Bright Singh (NCAAH)</t>
  </si>
  <si>
    <t>DBT - "Development and optimization of vaccine to protect shrimp from white spot syndrome virus" - Dr.I.S.Bright Singh (NCAAH)</t>
  </si>
  <si>
    <t>DBT - "Microbial whole cells-metal combo mediated one pot method for the dynamic kinetic resolution of racemic epoxides" - Dr.K.K.Mohammed Yusuf (Applied Chemistry)</t>
  </si>
  <si>
    <t>DBT- Project- Detailed performance evaluation and accelerated commercialisation of the nitrtifying bioreactor technology to Indian market(Phase II)-Dr.I.S.Bright Singh, co-ordinator, NCAAH.</t>
  </si>
  <si>
    <t>DBT-Project- "Detection of DMSP(Dimethyl Sulphoniopropinate)production in Phytoplankton species using ddd gene encoding primers"-Dr.Sujatha C.H,Dept of Chemical Oceanography</t>
  </si>
  <si>
    <t>DBT - "Hypoxia and Brain Disorders: Adrenergic and Serotonergic Gene Expression : Dopamine, Glutamate, Gaba and Acetylcholine functional interrelationships" - Dr.C.S.Paulose (Biotechnology)</t>
  </si>
  <si>
    <t>DBT - "Development of Anti-WSSV Drugs from Mangrove Plants endemic to Indian Coastal Zone"  - Dr.I.S.Bright Singh (NCAAH)</t>
  </si>
  <si>
    <t>DBT - "Green Wealth for rural women through fiber extraction from agri-waste"- Dr.Padma Nambisan (Biotechnology)</t>
  </si>
  <si>
    <t>DBT - "Taxonomy and Genetic characterisation of pelagic Copepods (Crustacea) from the marine habitats of the South West coast of India" - Dr.S.Bijoy Nandan (Marine Biology)</t>
  </si>
  <si>
    <t>DBT - "Immortalization of lymphoid cell culture from Penaeus mondon by transduction with oncogenes, ectopic expression of telomerase reverse transcriptase using shrimp specific expression vectors and hybridization with established cell lines" - Dr.I.S.Bright Singh (NCAAH)</t>
  </si>
  <si>
    <t>DBT - "Isolation, Characterisation and Application of Protease Enzyme Inhibitors from Marine - Micro-organisms" - Dr.Elyas K.K., Lecturer, Department of Biotechnology.</t>
  </si>
  <si>
    <t>DBT - "Design Modification and Commercialization of Nitrifying Bioreactor Technology for the Establishment of Organic Recirculation Prawn Seed Production System (Phase II)" - Dr.I.S.Bright Singh (NCAAH)</t>
  </si>
  <si>
    <t>DBT - "Development of Bioreactor Technology for Bioconversion of Coir Pith: Isolation and Screening and Identification of Appropriate Micro Organisms" - Dr.I.S.Bright Singh (Environmental Studies)</t>
  </si>
  <si>
    <t>DBT - Overheads - Schemes</t>
  </si>
  <si>
    <t>DBT - Refund of unspent balances by University to DBT</t>
  </si>
  <si>
    <t>DBT -  "Metagenomic approach to cloning and expression of endo and exoglucannas and B-1, 4 glycosidase from soil water system" -Dr.I.S.Bright Singh (Environmental Studies)</t>
  </si>
  <si>
    <t>DBT - "Granulated actinomycete consortia for bioremediation in aquaculture" - Dr.Rosamma Philip (Marine Biology)</t>
  </si>
  <si>
    <t>TOTAL OF DBT SCHEMES</t>
  </si>
  <si>
    <t>MEF - "Ecosystem based monitoring and modelling of the Vembanad-Kol wet land in Kerala" - Dr.S.Bijoy Nandan (Marine Biology)</t>
  </si>
  <si>
    <t>MEF - Overheads - Schemes</t>
  </si>
  <si>
    <t>TOTAL OF MEF SCHEMES</t>
  </si>
  <si>
    <t>MNRE - "Development of stable and low cost thin film solar cells using automated spray technique" - Dr.K.P.Vijayakumar (Physics)</t>
  </si>
  <si>
    <t>TOTAL OF MNRE SCHEMES</t>
  </si>
  <si>
    <t>075</t>
  </si>
  <si>
    <t>AICTE - RPS -" Bioactive coatings of Hydroxyapatitle on Titanium Implants" - Dr.P.S.Sreejith (SOE, Mechanical)</t>
  </si>
  <si>
    <t>AICTE - RPS - "Innovation of Technology for the Manufacture of Redispersible Natural Rubber" - Dr.Thomas Kurian (PS &amp; RT)</t>
  </si>
  <si>
    <t>AICTE - RPS -"Investigations on the interface trap densities in Pseudo Binary Oxide Nano Layer Silicon Systems prepared by Atomic layer deposition for Mosfet Applications" - Dr.K.Rajeev Kumar (Instrumentation)</t>
  </si>
  <si>
    <t>AICTE - "Career Award for Young Teachers - Behaviour of Shear Critical RC Beams Reinforced with GFRP" - Dr.Job Thomas (SOE, Civil)</t>
  </si>
  <si>
    <t>AICTE - "Non linear analysis of real time cutting process for the evaluation of surface roughness and chaotic behaviour"  -Smt.Usha Nair (SOE)</t>
  </si>
  <si>
    <t>AICTE-MODROBS - "Modernisation of CAD/CAM lab" - Dr.V.Narayanan Namboodiri, (SOE, Mechanical)</t>
  </si>
  <si>
    <t>AICTE-MODROBS - "Modernisation of CAM lab" - Dr.V.N.arayanan Namboodiri (SOE, Mechanical)</t>
  </si>
  <si>
    <t>AICTE-MODROBS - "Modernisation of Metrology lab" - Dr.K.K.Saju (SOE, Mechanical)</t>
  </si>
  <si>
    <t>AICTE-MODROBS -"Modernisation of Metrology lab" - Dr.Biju.N (SOE, Mechnaical)</t>
  </si>
  <si>
    <t>AICTE-MODROBS -"Modernisation of Computer lab"- Dr.K.V.Pramod- Dept of Computer Application.</t>
  </si>
  <si>
    <t>AICTE - Overheads - Schemes</t>
  </si>
  <si>
    <t>AICTE - Refund of unspent balances by University to AICTE</t>
  </si>
  <si>
    <t>TOTAL OF AICTE - SCHEMES</t>
  </si>
  <si>
    <t>NPOL - "Developement of techniques for Blind Source Seperation" - Dr.Supriya .M.H (Electronics)</t>
  </si>
  <si>
    <t>TOTAL OF NPOL SCHEMES</t>
  </si>
  <si>
    <t>MPEDA - "Developing Strategies to Network Ornamental Fish Breeders in India for Enhancing Exports - Dr. Mini Sekharan (Industrial Fisheries)</t>
  </si>
  <si>
    <t>MPEDA - "Standardaisation of PCR Methods for Diagnosing Viral Disease in Ornamental Fishes as Part of Biosecurity Programme" - Dr. I. S. Bright Singh (NCAAH)</t>
  </si>
  <si>
    <t>MPEDA--Training Programme on Compliance with Standards in Foreign Markets and Prepartion of a Hand Book/Manual on Compliance with Standards in  EU, USA and Japan, Dr. John Mohan, Senior Lecturer, School of Industrial Fisheries</t>
  </si>
  <si>
    <t>TOTAL OF MPEDA SCHEMES</t>
  </si>
  <si>
    <t>040</t>
  </si>
  <si>
    <t>ISRO-RESPOND - "Atmospheric Boundary Layer (ABL) &amp; Cloud Characteristics and monitoring of aerosol over Cochin" - Dr.C.A.Babu (Atmospheric Sciences)</t>
  </si>
  <si>
    <t>041</t>
  </si>
  <si>
    <t>VSSC - "Development of LIfeO4 Cathode Material for Lithium Ion Cell" - Dr. S. Jayalekshmi (Physics)</t>
  </si>
  <si>
    <t>042</t>
  </si>
  <si>
    <t>Dept of Space-SAC-Project-"Understanding the pysical process associated with Tropical Intraseasonal Oscillations and cylogenesis over Indian Ocean Region using SCATSAT-1 Data"- Dr.Abhilash.S-Dept of Atmospheric Sciences</t>
  </si>
  <si>
    <t>VSSC - "Design of a Dielectric Diplexer" - Prof.P.Mohanan (Electronics)</t>
  </si>
  <si>
    <t>Dept. of Space - Refund of unspent balance by University to DOS</t>
  </si>
  <si>
    <t>ISRO - "Development of multimodal interface for information retrieval in regional language from database" - Dr. Sumam Mary Idicula (Computer Science)</t>
  </si>
  <si>
    <t>ISRO - "Study of rain bearing Monsoon clouds using INSAT data" - Dr.Santhosh.K.R (Atmospheric Sciences)</t>
  </si>
  <si>
    <t>ISRO - "Numerical simulation of Atmospheric dispersion for Kerala coast" - Dr.C.K.Rajan (Atmospheric Sciences)</t>
  </si>
  <si>
    <t>ISRO - "Spatial and temporal variability of total ozone over tropics-Special reference to the Indian Scenario" - Dr.V.Madhu (Atmospheric Sciences)</t>
  </si>
  <si>
    <t>Space Application Centre - "Modelling Coastal sediment transport and its impact on coastal environment" - Dr. R.Sajeev (Physical Oceanography)</t>
  </si>
  <si>
    <t>Funded Research Schemes-ISRO-PLANEX-Project-Theoritical Modelling of X-ray emission from the Veneer of Galilean Satellites-Dr.C.A.Babu-Dept of Atmospheric Sciences</t>
  </si>
  <si>
    <t>ISRO-RESPOND -Project-"Development of Green Polymer Systems as adhesive and coating for  space applications"- Dr.Honey John-Dept of PS &amp; RT</t>
  </si>
  <si>
    <t>TOTAL OF ISRO /DEPT OF SPACE SCHEMES</t>
  </si>
  <si>
    <t>IUAC-DAEF- Refund of unspent balances by the University.</t>
  </si>
  <si>
    <t>TOTAL OF IUAC-DAEF SCHEMES</t>
  </si>
  <si>
    <t>Other GOI Sources- Refund of unspent balance to various funding agencies.</t>
  </si>
  <si>
    <t>IAMR - Field level data collection through Nodal Centres - Nodal Centre, CUSAT</t>
  </si>
  <si>
    <t>IPR-BRFST - "Improvement of Optical transmission characteristics of tokamak optical window" - Dr.M.K.Jayaraj (Physics)</t>
  </si>
  <si>
    <t>KSCSTE--Emeritus Scientist Scheme-Dr.Sudha Kartha- Dept of Physics</t>
  </si>
  <si>
    <t>KSCSTE-Emeritus Scientist Scheme-Fellowship to Dr.C.P.Reghunandhan Nair-Dept of PS &amp; RT</t>
  </si>
  <si>
    <t>KSCSTE-Emeritus Scientist Scheme-Dr.Tessamma Thomas-Dept of Electronics.</t>
  </si>
  <si>
    <t>KSCSTE-Best Paper Award project-"Analysis of apoptotic pathway induced by a cytotoxic Polycyclic Tetramate Macrlactam (PTM) antibiotic Ikarugamycine produced by a marinestrptomyces Sp. MCCB 267"-Ms.Dhaneesha M-NCAAH</t>
  </si>
  <si>
    <t>KSCSTE-Sasthra Sameekha 2016-Project-Science Orientation Programme for School Children-Dr.K.G.Nair-C-SiS</t>
  </si>
  <si>
    <t>KSCSTE-Best Paper Award-Project-"Development of resin supported dendigraft polymers for organic transformations .Ms.Smitha George-Dept of Applied Chemistry</t>
  </si>
  <si>
    <t>KSCSTE-Project-Development of fluorecent sensors for pharmaceutical and clinical analysis-Dr.K.Girish Kumar-Dept of Applied Chemistry</t>
  </si>
  <si>
    <t>Sasthraposhini-Teachers training programme-Dr.K.G.Nair-C-SIS</t>
  </si>
  <si>
    <t>KSCSTE-"Chalcogenide nano materials for photonic device applications"-Dr.Sheenu Thomas-International School of Photonics</t>
  </si>
  <si>
    <t>KSCSTE-A one day  training programme on experimental optics for teachers of Schools and colleges-Dr.K.G.Nair-C-SiS</t>
  </si>
  <si>
    <t>KSCSTE - "Sterols and hopanoids as organic matter biomarkers in mangrove ecosystems along Kerala coast" - Dr.N.Chandramohana Kumar (Chemical Oceanography)</t>
  </si>
  <si>
    <t>STEC-Design and fabrication….solar cell application-Dr.K.P.Vijaya Kumar, Dept of Physics.</t>
  </si>
  <si>
    <t>STEC - "Compact dual brand dielectric resonator for mobile phone antenna with reduced radation hazards" - Dr.P.Mohanan (Electronics)</t>
  </si>
  <si>
    <t>KSCSTE - "Development of a microwave absorber based on natural rubber ferrites" - Dr.M.R.Anantharaman (Physics)</t>
  </si>
  <si>
    <t>KSCSTE - Sastraposhini Scheme - "Sastraposhini follow up programme for Secondary School Teachers" - Dr.K.G.Nair (C-SiS)</t>
  </si>
  <si>
    <t>KSCSTE - "Development of data base on the fish germplasm, capture fisheries and biodiversity threats of the rivers of Kerala" -  Dr.B.Madhusoodana Kurup (Industrial Fisheries)</t>
  </si>
  <si>
    <t>KSCSTE - "Indian National Mathematical Olympiad" - Dr.A.Vijayakumar, Regional Coordinator, Department of Mathematics.</t>
  </si>
  <si>
    <t>KSCSTE - Science Research Scheme - "Nanostructured Conjugated Polymeric Ink for Printable Chemical Sensors" - Dr.K.Sreekumar (Applied Chemistry)</t>
  </si>
  <si>
    <t>KSCSTE - Science Popularisation Programme - "Strengthening of Children's Science Library of C-SiS" - The Director, (C-SiS).</t>
  </si>
  <si>
    <t xml:space="preserve"> KSCSTE - Science Research Scheme - "Design Optimisation and Development of Compact  Microstrip Antenna Configurations using Genetic Algorithm" - Dr.P.Mythili (SOE, Electronics) </t>
  </si>
  <si>
    <t>KSCSTE - Science Research Scheme - "Risk Assessment of Bivalve Shellfish from Kumarakom Estuary and Development of a Closed Water Depuration System with Biofilter to Remove the Pathogenic Bacteria from the Shellfish" - Dr.A.A.Mohamed Hatha (Marine Biology)</t>
  </si>
  <si>
    <t>KSCSTE - Science Research Scheme - "Study on Eosin Dye Sensitized Polymers for Holographic Applications" - Dr.C.Sudha Kartha (Physics)</t>
  </si>
  <si>
    <t xml:space="preserve"> KSCSTE - Science Research Scheme - "Pillared Clay Catalyzed Green Route Oxidation of Phenol in Aqueous Media" - Dr.S.Sugunan (Applied Chemistry)</t>
  </si>
  <si>
    <t>KSCSTE - "Design and development of a two level expert system for recommending Appropriate Computer Accessibility Technology for the physically challenged" -Dr.Sumam Mary Idicula (Computer Science)</t>
  </si>
  <si>
    <t>KCSTE - "Strengthing of Existing Childrens Hall of Famous Scientists in CSiS - Dr. K. G. Nair (C-SiS)</t>
  </si>
  <si>
    <t>KSCSTE - "Hydrogeochemical quality assessment of ground waters in selected Districts of Kerala" - Dr.C.H.Sujatha (Chemical Oceanography)</t>
  </si>
  <si>
    <t>KSCSTE - "Kerala Biotechnology Commission-YIPB Project-"Development and standardization of enrichment protocol of micro algae for larval rearing of the Indian edibile oyster, Crassostrea mandrasensis (Preston)" - Dr.Gijo Ittoop, C/o Dr.Aneykutty (Marine Biology)</t>
  </si>
  <si>
    <t>KSCSTE-YIPB Project -"Identification and Purification of Cytotoxic/Antimicrobial Compounds from Selected Cnidarians and Echinodrems"- Dr.Sabu.A.S, C/o Dr.I.S.Bright Singh (NCAAH)</t>
  </si>
  <si>
    <t>KSCSTE - "Ecology and fish production potential of the Kodungallur-Azhikode back water ecosystem" - Dr.S.Bijoy Nandan (Marine Biology)</t>
  </si>
  <si>
    <t>KSCSTE - "Popularisation of  Kerala's contributions in austronomy" - Dr.Titus.K.Mathew (Physics)</t>
  </si>
  <si>
    <t>KSCSTE - "Science popularisation and Malayalam newpapers-A comparative content analysis" - Dr.S.Anil Kumar (Centre for Science Communication)</t>
  </si>
  <si>
    <t>KSCSTE-Sastraposhini scheme- "Training to science teachers of Model Residential Schools" - Dr.K.G.Nair,Director (C-SiS)</t>
  </si>
  <si>
    <t>KSCSTE - "Development of micro-structural optical fiber and fiber bragg gratings and studies on ultra optical processes" - Dr.P.Radhakrishnan (Photonics)</t>
  </si>
  <si>
    <t>KSCSTE - "Optical properties of rare earth doped chalcogenide glasses" - Dr.Sheenu Thomas (CELOS)</t>
  </si>
  <si>
    <t>KSCSTE - "Deveopment of Novel Macrocyclics based electrochemical sensors for metals" - Dr.K.Girish Kumar (Applied Chemistry)</t>
  </si>
  <si>
    <t>KSCSTE - Kerala Biotechnology Commission-LBRS-Project - "Development of photobioreactors for mass production of marine microalgae as live feed in aquaculture systems"-Dr.Valsamma Joseph (NCAAH)</t>
  </si>
  <si>
    <t>KSCSTE - "Popularisation of Medicinal Plants through a demonstration herbal garden" - Dr.K.G.Nair (C-SiS)</t>
  </si>
  <si>
    <t>KSCSTE-SARD scheme - "Development of a microbial consortium that could be used as a probiotic in the culture and rearing operations of commercially important indigenous ornamental fishes in Kerala" - Dr.A.A.Mohamed Hatha (Marine  Biology)</t>
  </si>
  <si>
    <t>KSCSTE - Student Project - "Toxic effects of organochlorine pesticide, lindane(y' HCH) on the antioxidant activity in Oreochronis mossambicus (Peters 1852)" - Sulfath P.P-Dr.Bijoy Nandan(Co-Ordinator) (Marine Biology)</t>
  </si>
  <si>
    <t>KSCSTE-Student Project - "Marine Biodiversity assessment; Species diversity and genetic characterization of gastropods from the mangroves of Kannur, Kerala" - Neelima-c/oDr.Bijoy Nandan (Co-Ordinator) (Marine Biology)</t>
  </si>
  <si>
    <t>KSCSTE-Student Project-"Evaluation of probiotic potential of gut associated bacteria from indigenous freshwater ornamental fishes and development of a probiotic consortium for use in rearing operation"-Dr.A.A.Mohamed Hatha-Department of of Marine/Micro Biology &amp; Biochemistry (Co-Ordinator)</t>
  </si>
  <si>
    <t>KSCSTE-Student Project - "Characterisation of bacterial flora associated with blooming algae in traditional Pokkali cum prawn farmers along Kochin back waters"-Dr.A.A.Mohamed Hatha (Marine Biology)</t>
  </si>
  <si>
    <t>KSCSTE-Science Popularisation Programme- "Preparation of a Science and Technology Handbook cum Scientific Terminology Guide for the journalists in Malayalam" -Dr.S.Anil Kumar (DP &amp; PR)</t>
  </si>
  <si>
    <t>KSCSTE - "Development of Tin based p-n junctions deposited using the indigenously fabricated automated spray coating machine for thin film solar cells" - Dr.K.P.Vijayakumar (Physics)</t>
  </si>
  <si>
    <t>KSCSTE-Sasthraposhini Scheme- "Training to Science teachers of selected Sasthraposhini Schools" -Dr.K.G.Nair (C-SiS)</t>
  </si>
  <si>
    <t>KSCSTE - "Growth and charaterization of Tin Oxide and doped Tin Oxide materials for optoelectronic applications" - Dr.M.Junaid Bushiri (Physics)</t>
  </si>
  <si>
    <t>KSCSTE-SRS Project - "Investigations on the preparation of multi layers of high-k materials by atomic layer deposition and their characterisation" - Dr.K.Rajeev Kumar (Instrumentation)</t>
  </si>
  <si>
    <t>KSCSTE - "Linking Scientific and local knowledge-Capacity building for integrated sustainable mangement of fishery resources" - Dr.C.Beena (University Library)</t>
  </si>
  <si>
    <t>KSCSTE - Emeritus fellowship to Dr.S.Sugunan, Dept of Applied Chemistry</t>
  </si>
  <si>
    <t>KSCSTE - "Evaluation of Saponins as potential anti white spot syndrome virus ( WSSV) prophylactic molecules in shrimp culture" - Dr.Sudheer.N.S (NCAAH)</t>
  </si>
  <si>
    <t>KSCSTE - Emeritus Scientist Scheme-Fellowship to Dr.K.K.Mohammed Yusuff - Dept of Chemistry</t>
  </si>
  <si>
    <t>KSCSTE - "System level analysis and design of re-configurable Multi-standard sigma Delta Analog to digital converters for next generation of Wieless transceivers" - Dr.Babitha Roselind Jose (SOE, Electronics)</t>
  </si>
  <si>
    <t>KSCSTE - "An investigation of the suitability of course recycled concrete aggregate for structural concrete" - Dr.Dipak Kumar Sahoo (SOE, Civil)</t>
  </si>
  <si>
    <t>KSCSTE-Student project - "Toxicity studies of five pesticides on the giant fresh water prawn Macrobrachium rosenbergii( de man)" - Dr.M.Harikrishnan (Industrial Fisheries)</t>
  </si>
  <si>
    <t>KSCSTE-Student project - "DNA barcoding of macrobrachium striatus and Mequidens (Crustacea Decapoda: Palaemonidae)" - Dr.M.Harikrishnan (Industrial Fisheries)</t>
  </si>
  <si>
    <t>KSCSTE - "Design and Development of Compact Planar Filters for RF / Microwave Application"- Dr.S,Mridula (SOE, Electronics)</t>
  </si>
  <si>
    <t>KSCSTE - "Assessment of biodiesel production potential of Microalgae collected from the backwaters of Kerala"- Dr.Manju Mary Joseph (Chemical Oceanography)</t>
  </si>
  <si>
    <t>KSCSTE-Salmonellalytic bacteriophage for application as biocontrol agents-Dr.Saritha.G.Bhat-Dept of Biotechnology</t>
  </si>
  <si>
    <t>KSCSTE - "Study on the influence of corrosion inhibitors in concrete exposed to high temperature" - Dr. George Mathew (SOE, S&amp; F)</t>
  </si>
  <si>
    <t>KSCSTE - Emeritus Scientist Scheme-Fellowship to Dr.A.Krishnamoorthy.S - Dept of Mathematics</t>
  </si>
  <si>
    <t>KSCSTE- Project-"Double stranded RNA medicated silencing of Pm STAT gene in Penaeus monodon and its oral delivery to protect shrimps from WSSV"- Dr.N.S.Sudheer- NCAAH</t>
  </si>
  <si>
    <t>KSCSTE - Emeritus Scientist Scheme - Fellowship to DrV.P.N.Nampoori (International School of Photonics)</t>
  </si>
  <si>
    <t>KSCSTE-Project-Sasthraposhini Scheme-Training to Science teachers of the selected Sasthraposhini Schools-Dr.K.G.Nair-C-SiS</t>
  </si>
  <si>
    <t>KSCSTE - Sasthraposhini Scheme - "Follow up programme for Secondary School students and teachers" -Dr.K.G.Nair (C-SiS)</t>
  </si>
  <si>
    <t>KSCSTE - "Setting up of a semi automatic rain water harvesting system in the Science Park of C-SiS" -Dr.K.G.Nair (C-SiS)</t>
  </si>
  <si>
    <t>KSCSTE - Sasthraposhini Scheme - "Training to Science teachers of the selected Sasthraposhini Schools" - Dr.K.G.Nair (C-SiS)</t>
  </si>
  <si>
    <t>KSCSTE - "Biodrying process-A sustainable technology for solid waste management" - Dr.Renu Pawels, (SOE, Civil)</t>
  </si>
  <si>
    <t>KSCSTE - "Contaminant characterisation of soil in selected areas (Chittur and Kanjikode) of Palakkad district,Kerala"- Dr.Sujatha C.H (Chemical Oceanography)</t>
  </si>
  <si>
    <t>KSCSTE-Emeritus Scientist Scheme - Fellowship to Dr.M.Sabir, Dept of Physics</t>
  </si>
  <si>
    <t>KSCSTE-Project-Capacity building of Science communication for effective Science popularisation-Dr.S.Anil Kumar- Centre for Science  Communcation</t>
  </si>
  <si>
    <t>KSCSTE-Project-Sasthraposhini Scheme-Enlightening of ………gadgets and books-Dr.K.G.Nair-C-SiS</t>
  </si>
  <si>
    <t>KSCSTE-SRS-Project- "Growth of carbon nano tubes for transparent electronics applications"- Dr.M.K.Jayaraj-Dept of Physics</t>
  </si>
  <si>
    <t>KSCSTE-Science Popularisation Programme-"Celebration of Light year"-Dr.M.Kailasnath-International School of Photonics</t>
  </si>
  <si>
    <t>KSCSTE-One day Science workshops for High School and Higher Secondary School students-Dr.K.G.Nair-C-SiS</t>
  </si>
  <si>
    <t>KSCSTE-Best Paper Award-Project-A Bandpass Sigma-Delta Modulator with Direct RF-Sampling for Nuclear Magnetic Resonance Imaging-Jos Prakash.A.V, Division of Electronics, SOE.</t>
  </si>
  <si>
    <t>KSCSTE- Temporal and spatial distribution of larval forms of Mactribrachiumspp, in Vembanad lake with special reference to change in Lacustrine ecology"-Dr.M.Harikrishnan-Associate Professor, School of Industrial Fisheries</t>
  </si>
  <si>
    <t>KSCSTE-Project- Bioactive peptides and depsipeptides with potential anticancer activity from marine sponges and tunicates of Indian ocean"-Dr.Sajeevan.T.P- Assistant Professor-NCAAH</t>
  </si>
  <si>
    <t>KSCSTE - Overheads - Schemes</t>
  </si>
  <si>
    <t>KSCSTE - Refund of unspent balances by University</t>
  </si>
  <si>
    <t>TOTAL OF KSCSTE/STEC SCHEMES</t>
  </si>
  <si>
    <t>KSBB - "Agro Biodiversity enhancement programme-Study on Benthic fauna and soil chemistry of selected wetlands in Palakkad,Kerala" - Dr.S.Bejoy Nandan (Marine Biology)</t>
  </si>
  <si>
    <t>KSBB  - "Wetland  biodiversity enhancemant through sustainable utilisation of wetland resources" - Dr.S.Bijoy Nandan (Marine Biology)</t>
  </si>
  <si>
    <t>TOTAL OF KSBB SCHEMES</t>
  </si>
  <si>
    <t xml:space="preserve"> Cochin Shipyard Limited-CSL Assisted Department facilities Upgradation on model making shop-Dr.K.Sivaprasad-Dept of ship Technology.</t>
  </si>
  <si>
    <t>KILE-Impact of trawl ban…..Fisher folks of Kerala-Dr.D.Rajasenan, ICEPAR</t>
  </si>
  <si>
    <t>IUCIPRS-PROJECT-"Protecting Intellectual Property: Relevance in an Indian context"-Dr.Padma Nambeesan-Dept of Biotechnology</t>
  </si>
  <si>
    <t>KSPB - "Constructing the Human Developement Index of Tribal communities in Kerala" - Dr.D.Rajasenan (CSSEIP)</t>
  </si>
  <si>
    <t>KSPB-Project-"Socio Economic and Cultural Exclusion: Changing perception of the tribes in Kerala"-Dr.D.Rajasenan-CSSEIP</t>
  </si>
  <si>
    <t>DoECC-Project-"Carbon potential and fluxes with special reference to Greenhouse gas emissions from coastal ecosystems of Kerala"-Dr.S.Bijoy Nandan-Dept.Of Marine Biology, Micro Biology and Biochemistry</t>
  </si>
  <si>
    <t>Consultancy project for trial to fabricate solar cells with M/S CORUS GROUP Technology, Netherlands - Dr.K.P.Vijayakumar (Physics)</t>
  </si>
  <si>
    <t>Coir Board-Potentialities of coir…..soil-Sobha Cyrus-SOE</t>
  </si>
  <si>
    <t>NRB - "HMM based target classifier with improved success rates"- Dr.Supriya.M.H (Electronics)</t>
  </si>
  <si>
    <t>ADA-NP-MASS-Project - "Establishment of new National MEMS design centres" - Dr.P.Radhakrishnan (ISP)</t>
  </si>
  <si>
    <t>Indian Navy - Centre for Techno Strategic Studies (CTESS)</t>
  </si>
  <si>
    <t>Indian Navy -"Interrelationship between Indian Monsoon and west pacefic Typhoon on the sea and swell conditions over bay of Bengal"- Dr.C.K.Rajan, Hon.Director, Centre for Monsoon studies.</t>
  </si>
  <si>
    <t>IIPA - "Consumption Education and Exploitation:A probe into the consumer exclusion in Kerala" - Dr.D.Rajasenan (CSSEIP)</t>
  </si>
  <si>
    <t>IRELTDC - "Catalysis by nanocrystalline ceria modified with transition metals" - Dr.S.Sugunan (Applied Chemistry)</t>
  </si>
  <si>
    <t>KSCSTE - Emeritus Scientist Scheme - Fellowship to Dr.S.Sugunan, Dept of Chemistry</t>
  </si>
  <si>
    <t>Directorate of Environment and Climatic Change - "Development of appropriate in-vessel composting system for the treatment of food waste at household and comminity level" - Shri.M.Anand (Environmental Studies)</t>
  </si>
  <si>
    <t>Directorate of Environment and Climatic change - "Carbon dynamics and budgeting in wetland ecosystems and its possible influence in livelihood" - Dr.S.Bijoy Nandan (Marine Biology)</t>
  </si>
  <si>
    <t>Directorate of Environment and climatic change-Strengthening of lab facilities under R &amp;D - Infrastructure development of School of Environmental Studies.</t>
  </si>
  <si>
    <t>Centre for Engineering Research and Development - Student Project Scheme-"Microwave sensing of soil properties" - Dr.S.Mridula (SOE, Electronics)</t>
  </si>
  <si>
    <t>Dept. of Fisheries, Govt. of Kerala (Fisheries Resource Management Society) - "Study of impact of ban on monsoon trawling along Kerala coaston the exploited marine fisheries resources and its socio-economic implications" - Dr.B.Madusoodanakurup (Industrial Fisheries)</t>
  </si>
  <si>
    <t>KRPLLD-Centre for Development Studies-Economic and Social issues of biodiversity loss in Kochi-Dr.K.T.Thompson-School of Industrial Fisheries.</t>
  </si>
  <si>
    <t>SAC - "Application of Altimetry (Altika) and Color (Oceansat II) in the studies of mesoscale features of the southeastern Arabian sea" - Dr.A.N.balchand (Physical Oceanography)</t>
  </si>
  <si>
    <t>SAC - " Modelling biogeochemical cycles in coastal oceans" -  Dr.A.A.Mohammed Hatha (Marine Biology)</t>
  </si>
  <si>
    <t>Kerala State Higher Education Council - "Self Financing Engineering Education in Kerala- The situation of dropout and employment exclusion of SC/ST students"- Dr.D.Rajasenan (CSSEIP)</t>
  </si>
  <si>
    <t>European Commission Funded Project - "Environmental Management Reform for sustainable Farming, Fisheries and Aquaculture (AQUAGRIS)" - Dr.B.Madhusoodhana Kurup ( Industrial Fisheries).</t>
  </si>
  <si>
    <t>UKERI - "Integrated smart Antennas for next generation millimeter wave wireless communication"-Dr.C.K. Anandan (Electronics)</t>
  </si>
  <si>
    <t>UKIERI-Phase II-Programme-"Integrated smart Antennas for 60 GHz Wi-Fi"-Dr.C.K.Anandan-Dept.Of.Electronics.</t>
  </si>
  <si>
    <t>EMAK Project - "Current Status on the Biotic Potential in relation to the Environmental quality of the Cochin Estuary, India" - Dr.S.Bejoy Nandan (Marine Biology)</t>
  </si>
  <si>
    <t>EMAK - "Studies on the mangrove eco-system of  South west coast of India in the context of sustainable livelihood objectives" - Dr.S.Bijoy Nanndan (Marine Biology)</t>
  </si>
  <si>
    <t>Others - Overheads - Schemes</t>
  </si>
  <si>
    <t>Others - Refund of unspent balances by University to other agencies</t>
  </si>
  <si>
    <t>Interest earned on Scheme funds</t>
  </si>
  <si>
    <t>TOTAL MISCELLANEOUS SCHEMES UNDER 4-OTHERS</t>
  </si>
  <si>
    <t>Lumpsum provision for new schemes</t>
  </si>
  <si>
    <t>TOTAL OF OTHER SCHEMES</t>
  </si>
  <si>
    <t>TOTAL OF 4. OTHERS SCHEMES</t>
  </si>
  <si>
    <t>TOTAL OF 98-0-F.SCHEMES (RECEIPTS)</t>
  </si>
  <si>
    <t>99-0-G: DEBT HEADS - RECEIPTS</t>
  </si>
  <si>
    <t>RELATING TO UNIVERSITY</t>
  </si>
  <si>
    <t>RELATING TO UNIVERSITY LINKED AGENCIES</t>
  </si>
  <si>
    <t>RELATING TO EXTERNAL AGENCIES</t>
  </si>
  <si>
    <t>TOTAL OF 99-0-V-DEBT HEADS (RECEIPTS)</t>
  </si>
  <si>
    <t>University House Construction Loan -Instalment Recovery</t>
  </si>
  <si>
    <t>University Motor Conveyance Advance (Car) -Instalment Recovery</t>
  </si>
  <si>
    <t>University Motor Conveyance Advance (2 wheelers) - -Instalment Recovery</t>
  </si>
  <si>
    <t>University Bicycle Loan - Instalment Recovery</t>
  </si>
  <si>
    <t>University Festival Advance -- Instalment Recovery</t>
  </si>
  <si>
    <t>University Medical Advance -Recovery</t>
  </si>
  <si>
    <t>University Computer Advance</t>
  </si>
  <si>
    <t>Mosquito net -  Interest free loan</t>
  </si>
  <si>
    <t>Excess recovery from University Employees</t>
  </si>
  <si>
    <t>University Marriage Advance for Class IV Employees</t>
  </si>
  <si>
    <t>TOTAL OF 1. RELATING TO UNIVERSITY</t>
  </si>
  <si>
    <t>University PF-Monthly Subscription recovered from pay</t>
  </si>
  <si>
    <t>University PF- Non Refundable Loan</t>
  </si>
  <si>
    <t>University PF-Remitted by other organisations</t>
  </si>
  <si>
    <t>General Provident Fund -  Recovery</t>
  </si>
  <si>
    <t>University PF Investments -Interest earned</t>
  </si>
  <si>
    <t>PF -Loans recouped from PF account</t>
  </si>
  <si>
    <t>University Employees Co-op Society - Inst Recovery</t>
  </si>
  <si>
    <t>New  Endowment - (Principal)</t>
  </si>
  <si>
    <t>House Rent Advance</t>
  </si>
  <si>
    <t>Employees Welfare Fund - Remittance</t>
  </si>
  <si>
    <t>Caution Deposits - Students - Course</t>
  </si>
  <si>
    <t>Caution Deposits - Students - Library</t>
  </si>
  <si>
    <t>Caution Deposits - Students  - Hostel</t>
  </si>
  <si>
    <t>Caution Deposits - Students Laboratory</t>
  </si>
  <si>
    <t>Fees other than caution deposit</t>
  </si>
  <si>
    <t xml:space="preserve"> Security Deposit collected from recognised institutions.</t>
  </si>
  <si>
    <t>Permanent Advance of Departments -Refund by Depts to University</t>
  </si>
  <si>
    <t>Temporary Advance to Department Refund by Depts /Funding agencies to University</t>
  </si>
  <si>
    <t>Investment as Endowments</t>
  </si>
  <si>
    <t>TOTAL OF 2. RELATING TO UNIVERSITY LINKED AGENCIES</t>
  </si>
  <si>
    <t>Income Tax - Recovery</t>
  </si>
  <si>
    <t>Professional Tax - Recovery</t>
  </si>
  <si>
    <t>HDFC - Recovery</t>
  </si>
  <si>
    <t>LIC -Recovery</t>
  </si>
  <si>
    <t>PORD -Recovery</t>
  </si>
  <si>
    <t>KSFE - Recovery</t>
  </si>
  <si>
    <t>Court attachment -Recovery</t>
  </si>
  <si>
    <t>EMD/Security Deposit - Receipt</t>
  </si>
  <si>
    <t>Safety Insurance Scheme - Recovery</t>
  </si>
  <si>
    <t>HBA-SBT-Recovery</t>
  </si>
  <si>
    <t>HBA-SBI-Recovery</t>
  </si>
  <si>
    <t>SLI-State Life Insurance scheme-Remittance</t>
  </si>
  <si>
    <t>GIS-Group Insurance Scheme-Remittance</t>
  </si>
  <si>
    <t>Group Personal Accident Insurance Scheme</t>
  </si>
  <si>
    <t>Recovery to National Pension Scheme(Tier I)</t>
  </si>
  <si>
    <t>Recovery to National Pension Scheme(Tier  II)</t>
  </si>
  <si>
    <t>Income Tax - Recovery -Others</t>
  </si>
  <si>
    <t>Sales Tax - Recovery</t>
  </si>
  <si>
    <t>KSCWWF-Remittance</t>
  </si>
  <si>
    <t>PTA Fee</t>
  </si>
  <si>
    <t>Voluntary contributions to Govt.</t>
  </si>
  <si>
    <t>TOTAL OF 3. RELATING TO EXTERNAL AGENCIES</t>
  </si>
  <si>
    <t>TOTAL OF 99-0-G-DEBT HEADS (RECEIPTS)</t>
  </si>
  <si>
    <t xml:space="preserve"> 01-0  UNIVERSITY ADMINISTRATIVE OFFICE</t>
  </si>
  <si>
    <t>SALARIES</t>
  </si>
  <si>
    <t>ALLOWANCES</t>
  </si>
  <si>
    <t>TOTAL OF P.SALARIES AND ALLOWANCES</t>
  </si>
  <si>
    <t xml:space="preserve"> SERVICES</t>
  </si>
  <si>
    <t xml:space="preserve"> PURCHASES</t>
  </si>
  <si>
    <t xml:space="preserve"> ACTIVITIES</t>
  </si>
  <si>
    <t xml:space="preserve"> WELFARE</t>
  </si>
  <si>
    <t xml:space="preserve"> OTHERS</t>
  </si>
  <si>
    <t>TOTAL OF Q. CONTINGENCIES  AND OTHER EXPENSES</t>
  </si>
  <si>
    <t>GRAND  TOTAL</t>
  </si>
  <si>
    <t>Dept. No. Course Code - Major Head : 01- 0  UNIVERSITY ADMINISTRATIVE OFFICE</t>
  </si>
  <si>
    <t>Salaries -Officers-Non-Teaching</t>
  </si>
  <si>
    <t>100</t>
  </si>
  <si>
    <t>Salaries -Establishment</t>
  </si>
  <si>
    <t>TOTAL OF 1.SALARIES</t>
  </si>
  <si>
    <t>T.A-Uty Staff</t>
  </si>
  <si>
    <t>T.A-Statutory Bodies</t>
  </si>
  <si>
    <t>T.A-Others</t>
  </si>
  <si>
    <t>Assessment/Valuation charges</t>
  </si>
  <si>
    <t>Leave Travel Concession</t>
  </si>
  <si>
    <t>Pre-Project travelling expenses</t>
  </si>
  <si>
    <t>Honararium-Uty Staff</t>
  </si>
  <si>
    <t>TOTAL OF 2. ALLOWANCES</t>
  </si>
  <si>
    <t>SERVICES</t>
  </si>
  <si>
    <t>Wages to casual labour</t>
  </si>
  <si>
    <t>Communications</t>
  </si>
  <si>
    <t>Printing / Binding Charges</t>
  </si>
  <si>
    <t>Advertisements &amp; Notifications</t>
  </si>
  <si>
    <t>Membership-Subscriptions</t>
  </si>
  <si>
    <t>015</t>
  </si>
  <si>
    <t>Budget Estimates                  2016-17</t>
  </si>
  <si>
    <t>1</t>
  </si>
  <si>
    <t>8</t>
  </si>
  <si>
    <t>5</t>
  </si>
  <si>
    <t>Hire charges</t>
  </si>
  <si>
    <t>TOTAL OF 1. SERVICES</t>
  </si>
  <si>
    <t>PURCHASES</t>
  </si>
  <si>
    <t>Motor vehicles</t>
  </si>
  <si>
    <t>104</t>
  </si>
  <si>
    <t>Computers/Equipments</t>
  </si>
  <si>
    <t>105</t>
  </si>
  <si>
    <t>Furniture&amp; Fixtures</t>
  </si>
  <si>
    <t>125</t>
  </si>
  <si>
    <t>135</t>
  </si>
  <si>
    <t>140</t>
  </si>
  <si>
    <t>Stationeries</t>
  </si>
  <si>
    <t>TOTAL OF 2 . PURCHASES</t>
  </si>
  <si>
    <t>ACTIVITIES</t>
  </si>
  <si>
    <t>Elections</t>
  </si>
  <si>
    <t>Exp on Self Fin courses</t>
  </si>
  <si>
    <t>Seminar / Conferences</t>
  </si>
  <si>
    <t>Academic Admissions-Internal</t>
  </si>
  <si>
    <t>Universitiy's Participation in Exhibition</t>
  </si>
  <si>
    <t>Admission Tests -Externals</t>
  </si>
  <si>
    <t>Public Funtions</t>
  </si>
  <si>
    <t>Staff Recruitment</t>
  </si>
  <si>
    <t>International Relations</t>
  </si>
  <si>
    <t>University's contribution to activities</t>
  </si>
  <si>
    <t>Staff Day Celebrations</t>
  </si>
  <si>
    <t>NAAC Accreditaion</t>
  </si>
  <si>
    <t>TOTAL OF 3. ACTIVITIES</t>
  </si>
  <si>
    <t>WELFARE</t>
  </si>
  <si>
    <t>Medical Reimbursement etc.</t>
  </si>
  <si>
    <t>direct</t>
  </si>
  <si>
    <t>Pension / Family Pension</t>
  </si>
  <si>
    <t>check</t>
  </si>
  <si>
    <t>Death-cum-Retirement Gratuity</t>
  </si>
  <si>
    <t>family</t>
  </si>
  <si>
    <t>Leave Salary and Pension Contribution</t>
  </si>
  <si>
    <t>total</t>
  </si>
  <si>
    <t>Pro-rata Pension</t>
  </si>
  <si>
    <t>*14.5</t>
  </si>
  <si>
    <t>Uniform Sets</t>
  </si>
  <si>
    <t>fresh incl DA</t>
  </si>
  <si>
    <t>MA</t>
  </si>
  <si>
    <t>Leave Encashment on Retirement/Termination</t>
  </si>
  <si>
    <t>Matching Contribution to National Pension Scheme.</t>
  </si>
  <si>
    <t>Comm</t>
  </si>
  <si>
    <t>TOTAL OF 4. WELFARE</t>
  </si>
  <si>
    <t>Audit charges</t>
  </si>
  <si>
    <t xml:space="preserve"> </t>
  </si>
  <si>
    <t>Property tax</t>
  </si>
  <si>
    <t>Registration / Tax /Insurance</t>
  </si>
  <si>
    <t>STIC-Operating Expenses</t>
  </si>
  <si>
    <t>Leave En</t>
  </si>
  <si>
    <t>Refund of fees</t>
  </si>
  <si>
    <t>TOTAL OF 5. OTHERS</t>
  </si>
  <si>
    <t>TOTAL OF Q. CONTINGENCIES AND OTHER EXPENSES</t>
  </si>
  <si>
    <t>TOTAL OF 01-0  UNIVERSITY ADMINISTRATIVE OFFICE</t>
  </si>
  <si>
    <t>T.A/DA -University Staff</t>
  </si>
  <si>
    <t>TA/DA - Inspection of Test Centers by the Higher Officials of the Uty</t>
  </si>
  <si>
    <t>CAT - Valuation</t>
  </si>
  <si>
    <t>Honararium-IRAA Director</t>
  </si>
  <si>
    <t>IRAA - Extra Duty Allowance</t>
  </si>
  <si>
    <t>TOTAL OF P.SALARIES AND                                ALLOWANCES</t>
  </si>
  <si>
    <t>016</t>
  </si>
  <si>
    <t>Hospitality Charges</t>
  </si>
  <si>
    <t>06-0: EXAMINATIONS - EXPENDITURE</t>
  </si>
  <si>
    <t>Dept. No. Course Code - Major Head : 06-0 EXAMINATIONS</t>
  </si>
  <si>
    <t>TOTAL OF P.SALARIES</t>
  </si>
  <si>
    <t>T.A. University Staff</t>
  </si>
  <si>
    <t>T.A.External Expert</t>
  </si>
  <si>
    <t>T.A  External Examiners</t>
  </si>
  <si>
    <t>Valuation charges</t>
  </si>
  <si>
    <t>Examination Charges</t>
  </si>
  <si>
    <t>Confidential  charges</t>
  </si>
  <si>
    <t>TOTAL OF P.SALARIES AND   ALLOWANCES</t>
  </si>
  <si>
    <t>Printing / Binding charges</t>
  </si>
  <si>
    <t>Consumables</t>
  </si>
  <si>
    <t>TOTAL OF  2.PURCHASES</t>
  </si>
  <si>
    <t>Conduct of  Examinations</t>
  </si>
  <si>
    <t>Consultancy Assignment</t>
  </si>
  <si>
    <t>International Relation activities</t>
  </si>
  <si>
    <t>Miscellaneous  Expenses</t>
  </si>
  <si>
    <t>07-0: UNIVERSITY LIBRARY - EXPENDITURE</t>
  </si>
  <si>
    <t>Dept. No. Course code - Major Head : 07-0  UNIVERSITY LIBRARY</t>
  </si>
  <si>
    <t>Printing /Binding charges</t>
  </si>
  <si>
    <t>017</t>
  </si>
  <si>
    <t>Books,Journals &amp; Periodicals</t>
  </si>
  <si>
    <t>Seminar/Conferences</t>
  </si>
  <si>
    <t>TOTAL OF Q. CONTINGENCIES  AND  OTHER EXPENSES</t>
  </si>
  <si>
    <t>TOTAL OF 07-0  UNIVERSITY LIBRARY</t>
  </si>
  <si>
    <t>08-0: DEPARTMENT OF PHYSICAL EDUCATION - EXPENDITURE</t>
  </si>
  <si>
    <t>TOTAL OF SALARIES AND ALLOWANCES</t>
  </si>
  <si>
    <t>Dept. No. Course code - Major Head : 08-0 DEPARTMENT OF PHYSICAL EDUCATION</t>
  </si>
  <si>
    <t>Salaries -OfficersTeaching</t>
  </si>
  <si>
    <t>Sports items</t>
  </si>
  <si>
    <t>Coaching camps</t>
  </si>
  <si>
    <t>=</t>
  </si>
  <si>
    <t>TOTAL OF 08-0  DEPARTMENT OF PHYSICAL EDUCATION</t>
  </si>
  <si>
    <t>09-0: DEPARTMENT OF YOUTH WELFARE - EXPENDITURE</t>
  </si>
  <si>
    <t xml:space="preserve"> SALARIES AND ALLOWANCES</t>
  </si>
  <si>
    <t>Dept. No. Course code - Major Head : 09-0  DEPT.OF YOUTH WELFARE</t>
  </si>
  <si>
    <t>Honorarium University Staff</t>
  </si>
  <si>
    <t>TOTAL OF P.SALARIES AND  ALLOWANCES</t>
  </si>
  <si>
    <t>Books/Journals/Periodicals</t>
  </si>
  <si>
    <t>Youth Festival</t>
  </si>
  <si>
    <t>N.S.S.Regular Activities</t>
  </si>
  <si>
    <t>N.S.S Special Camping programme</t>
  </si>
  <si>
    <t>TOTAL OF 3 ACTIVITIES</t>
  </si>
  <si>
    <t>Assistance for other welfare programmes</t>
  </si>
  <si>
    <t>TOTAL OF 4 WELFARE</t>
  </si>
  <si>
    <t>TOTAL OF 09-0 DEPT OF YOUTH WELFARE</t>
  </si>
  <si>
    <t>10-0: UNIVERSITY UNION - EXPENDITURE</t>
  </si>
  <si>
    <t>Dept. No. Course code - Major Head : 10-0 UNIVERSITY UNION</t>
  </si>
  <si>
    <t>Salaries  Establishment</t>
  </si>
  <si>
    <t>Wages to casual Labourers</t>
  </si>
  <si>
    <t>Books , Journals &amp; Periodicals</t>
  </si>
  <si>
    <t>Students  Union - Elections</t>
  </si>
  <si>
    <t>Student  Union Grant</t>
  </si>
  <si>
    <t>TOTAL OF 10-0 UNIVERSITY UNION</t>
  </si>
  <si>
    <t>11-0: UNIVERSITY HOSTELS - EXPENDITURE</t>
  </si>
  <si>
    <t>Dept. No. Course code  Major head : 11-0 HOSTELS</t>
  </si>
  <si>
    <t>TOTAL OF P.SALARIES AND    ALLOWANCES</t>
  </si>
  <si>
    <t>Wages to casual  labour</t>
  </si>
  <si>
    <t>Printing/ Binding</t>
  </si>
  <si>
    <t>Utensils for Hostels</t>
  </si>
  <si>
    <t>TOTAL OF 11-0   HOSTELS</t>
  </si>
  <si>
    <t>12-0: UNIVERSITY HEALTH CENTRE - EXPENDITURE</t>
  </si>
  <si>
    <t>Dept. No. Course code Major Head : 12-0 UNIVERSITY HEALTH CENTRE</t>
  </si>
  <si>
    <t>Honororium CUSAT Doctor</t>
  </si>
  <si>
    <t>Other laboratory consumables</t>
  </si>
  <si>
    <t xml:space="preserve">   Purchase of Medicines</t>
  </si>
  <si>
    <t>TOTAL OF 12-0  UNIVERSITY HEALTH CENTRE</t>
  </si>
  <si>
    <t>17-0:  ENGINEERING DEPARTMENT - EXPENDITURE</t>
  </si>
  <si>
    <t>Dept. No. Course Code - Major head : 17-0 ENGINEERING DEPARTMENT</t>
  </si>
  <si>
    <t>Wages to casual labours</t>
  </si>
  <si>
    <t>Water charges</t>
  </si>
  <si>
    <t>Electricity charges</t>
  </si>
  <si>
    <t>Advertisements/ Notifications</t>
  </si>
  <si>
    <t>Registration/Tax/Insurance</t>
  </si>
  <si>
    <t xml:space="preserve"> TOTAL OF 17-0  ENGINEERING DEPARTMENT</t>
  </si>
  <si>
    <t>19-0: CENTRE FOR SCIENCE IN SOCIETY - EXPENDITURE</t>
  </si>
  <si>
    <t>Dept. No. Course Code - Major head : 19-0 CENTRE FOR SCIENCE IN SOCIETY</t>
  </si>
  <si>
    <t>Salaries -Officers-Teaching</t>
  </si>
  <si>
    <t>Honorarium - University Staff</t>
  </si>
  <si>
    <t>Printing /Binding</t>
  </si>
  <si>
    <t>Seminars /Conferences /Symposia</t>
  </si>
  <si>
    <t>Development of Science Park</t>
  </si>
  <si>
    <t>CSIS Activities</t>
  </si>
  <si>
    <t>TOTAL OF 19-0  CENTRE FOR SCIENCE IN SOCIETY</t>
  </si>
  <si>
    <t>060</t>
  </si>
  <si>
    <t>Other Activities</t>
  </si>
  <si>
    <t>TOWNSHIP</t>
  </si>
  <si>
    <t>Rain water harvesting project</t>
  </si>
  <si>
    <t>1 STATE GOVERNMENT</t>
  </si>
  <si>
    <t>2 U.G.C.</t>
  </si>
  <si>
    <t>3. OTHER G.O.I SOURSES</t>
  </si>
  <si>
    <t>4. OTHERS</t>
  </si>
  <si>
    <t>19-3: CENTRE FOR SCIENCE COMMUNICATION - EXPENDITURE</t>
  </si>
  <si>
    <t>Dept. No. Course Code - Major head : 19-3 CENTRE FOR SCIENCE COMMUNICATION</t>
  </si>
  <si>
    <t>Study tour expenses</t>
  </si>
  <si>
    <t>Academic admissions</t>
  </si>
  <si>
    <t>TOTAL OF 19-3  CENTRE FOR SCIENCE COMMUNICATION</t>
  </si>
  <si>
    <t>Honorarium and Allowances</t>
  </si>
  <si>
    <t>Accounts
  2008-09</t>
  </si>
  <si>
    <t>Budget Estimates                  2015-16</t>
  </si>
  <si>
    <t>19-6: CENTRE FOR EMPLOYEE EMPOWERMENT AND SKILLS ACQUISITION</t>
  </si>
  <si>
    <t>Dept. No. Course code - Major Head : 19-6 :- CENTRE FOR EMPLOYEE EMPOWERMENT AND SKILL ACQUISITION</t>
  </si>
  <si>
    <t>TOTAL OF 19-6: CEESA</t>
  </si>
  <si>
    <t>TA University Staff</t>
  </si>
  <si>
    <t>TA Others</t>
  </si>
  <si>
    <t>Honorarium- Director</t>
  </si>
  <si>
    <t>Advertisement &amp; Notifications</t>
  </si>
  <si>
    <t>Software Development &amp; Maintenance</t>
  </si>
  <si>
    <t>Furniture &amp; Fixtures</t>
  </si>
  <si>
    <t>Invited Talks</t>
  </si>
  <si>
    <t>TOTAL OF 19-7: CENTRE FOR BUDGET STUDIES</t>
  </si>
  <si>
    <t>19-8 : UGC-DEEN DAYAL UPADHYAY KAUSHAL KENDRA</t>
  </si>
  <si>
    <t>Dept. No. Course code - Major Head : 19-8 : DDU KAUSHAL KENDRA</t>
  </si>
  <si>
    <t>Honororium Guest Faculty</t>
  </si>
  <si>
    <t>Honorarium and allowances</t>
  </si>
  <si>
    <t>Study tour</t>
  </si>
  <si>
    <t>TOTAL OF 19-8: DDU KAUSHAL KENDRA</t>
  </si>
  <si>
    <t>19-9 : -ADVANCED CENTRE FOR ATMOSPHERIC RADAR RESEARCH (ACARR)</t>
  </si>
  <si>
    <t>Dept. No. Course code - Major Head : 19-9 : ACARR</t>
  </si>
  <si>
    <t>TOTAL OF 19-9: ACARR</t>
  </si>
  <si>
    <t>20-0: NODAL CENTRE FOR TECHNICAL MANPOWER INFN SYSTEM (NTMIS) - EXPENDITURE</t>
  </si>
  <si>
    <t>Dept. No. Course code Major Head  : 20-0  NODAL CENTRE FOR TECHNICAL MANPOWER INFORMATION SYSTEM</t>
  </si>
  <si>
    <t>Miscellaneous expenses</t>
  </si>
  <si>
    <t>TOTAL OF 20-0 NODAL  CENTRE FOR TECHNICAL MANPOWER INFORMATION SYSTEM</t>
  </si>
  <si>
    <t>21-0: CENTRE FOR INFN RESOURCE MANAGEMENT (CIRM) - EXPENDITURE</t>
  </si>
  <si>
    <t>Dept. No. Course code  Major Head : 21-0  CENTRE FOR INFORMATION RESOURCE MANAGEMENT (CIRM)</t>
  </si>
  <si>
    <t>Honorarium -University staff</t>
  </si>
  <si>
    <t>Software Development/Maintenance</t>
  </si>
  <si>
    <t>Seminar /Conferences</t>
  </si>
  <si>
    <t>TOTAL OF 21-0  CENTRE FOR INFORMATION RESOURCE MANAGEMENT</t>
  </si>
  <si>
    <t>24-1: INTER UNIVERSITY CENTRE FOR NANOMATERIALS AND DEVICES</t>
  </si>
  <si>
    <t>Dept. No. Course code - Major Head : 24-1 INTER UNIVERSITY CENTRE FOR NANO MATERIALS AND DEVICES</t>
  </si>
  <si>
    <t>Honorarium -Viciting faculty</t>
  </si>
  <si>
    <t>Honorarium-Project Scientists</t>
  </si>
  <si>
    <t>Printing &amp; Binding</t>
  </si>
  <si>
    <t>Advertising &amp; Notifications</t>
  </si>
  <si>
    <t>Hire Charges.</t>
  </si>
  <si>
    <t>TOTAL OF 1 SERVICES</t>
  </si>
  <si>
    <t>Furniture/fixtures</t>
  </si>
  <si>
    <t>Books/ Journals/Periodicals</t>
  </si>
  <si>
    <t>TOTAL OF 2 PURCHASES</t>
  </si>
  <si>
    <t>Seminars/Conferences</t>
  </si>
  <si>
    <t>Other activities.</t>
  </si>
  <si>
    <t>Conduct of short term courses.</t>
  </si>
  <si>
    <t>TOTAL OF 24-1: INTER UNIVERSITY CENTRE FOR NANOMATERIALS AND DEVICES</t>
  </si>
  <si>
    <t>24-2: INTER UNIVERSITY CENTRE FOR MARINE BIOTECHNOLOGY</t>
  </si>
  <si>
    <t>Dept. No. Course code - Major Head : 24-2 INTER UNIVERSITY CENTRE FOR MARINE BIO TECHNOLOGY</t>
  </si>
  <si>
    <t>TOTAL OF 24-2: INTER UNIVERSITY CENTRE FOR MARINE BIO TECHNOLOGY</t>
  </si>
  <si>
    <t xml:space="preserve"> 24-3 INTER UNIVERSITY CENTRE FOR IPR STUDIES</t>
  </si>
  <si>
    <t>Dept. No. Course code - Major Head : 24-3 INTER UNIVERSITY CENTRE FOR IPR STUDIES</t>
  </si>
  <si>
    <t>TOTAL OF 24-3: INTER UNIVERSITY CENTRE FOR IPR STUDIES</t>
  </si>
  <si>
    <t>24-4:CENTRE FOR INNOVATIVE TECHNOLOGY TRANSFER AND INDUSTRIAL COLLABORATION</t>
  </si>
  <si>
    <t>Dept. No. Course code - Major Head : 24-4  CENTRE FOR INNOVATIVE TECHNOLOGY TRANSFER AND INDUSTRIAL COLLABORATION</t>
  </si>
  <si>
    <t>206</t>
  </si>
  <si>
    <t>TOTAL OF 24-4: CENTRE FOR INNOVATIVE TECHNOLOGY TRANSFER</t>
  </si>
  <si>
    <t>24-5:CENTRE FOR ALTERNATIVE ENERGY STUDIES</t>
  </si>
  <si>
    <t>Dept. No. Course code - Major Head : 24-5  CENTRE FOR ALTERNATIVE ENERGY STUDIES</t>
  </si>
  <si>
    <t>TOTAL OF 24-5: CENTRE FOR ALTERNATIVE ENERGY STUDIES</t>
  </si>
  <si>
    <t>24-6:CENTRE FOR ADVANCED MATERIALS</t>
  </si>
  <si>
    <t>Dept. No. Course code - Major Head : 24-6  CENTRE FOR ADVANCED MATERIALS</t>
  </si>
  <si>
    <t>TOTAL OF 24-6: CENTRE FOR ADVANCED MATERIALS</t>
  </si>
  <si>
    <t>24-7:CENTRE FOR PARTICLE PHYSICS</t>
  </si>
  <si>
    <t>Dept. No. Course code - Major Head : 24-7  CENTRE FOR PARTICLE PHYSICS</t>
  </si>
  <si>
    <t>TOTAL OF 24-7: CENTRE FOR PARTICLE PHYSICS</t>
  </si>
  <si>
    <t>24-8:CENTRE FOR ENABLING TECHNOLOGIES FOR THE AGED</t>
  </si>
  <si>
    <t>Dept. No. Course code - Major Head : 24-8  CENTRE FOR ENABLING TECHNOLOGIES FOR THE AGED</t>
  </si>
  <si>
    <t>TOTAL OF 24-8: CENTRE FOR ENABLING TECHNOLOGIES FOR THE AGED</t>
  </si>
  <si>
    <t>Dept. No. Course code - Major Head : 24-9  CENTRE FOR EXCELLENCE IN MARINE SCIENCES</t>
  </si>
  <si>
    <t>TOTAL OF 24-9: CENTRE FOR EXCELLENCE IN MARINE SCIENCES</t>
  </si>
  <si>
    <t>25-0: SCHOOL OF ENGINEERING - P.G COURSES - EXPENDITURE</t>
  </si>
  <si>
    <t>Dept. No. Course code -  Major Head : 25-0  SCHOOL OF ENGINEERING - P.G COURSES</t>
  </si>
  <si>
    <t>Honorarium -Guest Lecturers</t>
  </si>
  <si>
    <t>Printing / Binding</t>
  </si>
  <si>
    <t xml:space="preserve"> TOTAL OF 1. SERVICES</t>
  </si>
  <si>
    <t>Chemicals and Glasswares</t>
  </si>
  <si>
    <t>Consumables and other academic expenses</t>
  </si>
  <si>
    <t>Academic admissions-internal</t>
  </si>
  <si>
    <t>TOTAL OF 25-0  SCHOOL OF ENGINEERING -   P.G COURSES</t>
  </si>
  <si>
    <t>32-0: SCHOOL OF ENVIRONMENTAL STUDIES - EXPENDITURE</t>
  </si>
  <si>
    <t>Dept. No. Course code -  Major Head : 32-0  SCHOOL OF ENVIRONMENTAL STUDIES</t>
  </si>
  <si>
    <t xml:space="preserve"> ALLOWANCES</t>
  </si>
  <si>
    <t xml:space="preserve"> TOTAL OF  2.PURCHASES</t>
  </si>
  <si>
    <t xml:space="preserve">  ACTIVITIES</t>
  </si>
  <si>
    <t>Study tour Expenses</t>
  </si>
  <si>
    <t>Seminars /Conferences</t>
  </si>
  <si>
    <t xml:space="preserve"> Miscellaneous Expenses</t>
  </si>
  <si>
    <t>TOTAL OF 32-0  SCHOOL OF ENVIRONMENTAL STUDIES</t>
  </si>
  <si>
    <t>Dept. No. Course code -  Major Head : 33-0  NATIONAL CENTRE FOR AQUATIC ANIMAL HEALTH (NCAAH)</t>
  </si>
  <si>
    <t>Salaries-Officers-teaching</t>
  </si>
  <si>
    <t>Honororium and Allowances</t>
  </si>
  <si>
    <t>TOTAL OF 2. PURCHASES</t>
  </si>
  <si>
    <t>TOTAL OF  33-0   NATIONAL CENTRE FOR AQUATIC ANIMAL HEALTH (NCAAH)</t>
  </si>
  <si>
    <t>33-1: NCAAH - M.Tech. - MARINE BIOTECHNOLOGY - EXPENDITURE</t>
  </si>
  <si>
    <t>Dept. No. Course code -  Major Head : 33-1  NATIONAL CENTRE FOR AQUATIC ANIMAL HEALTH (NCAAH) - M.Tech. - Marine Biotechnology</t>
  </si>
  <si>
    <t>Salaries-Officers-Teaching</t>
  </si>
  <si>
    <t>Budget Estimates                  2010-11</t>
  </si>
  <si>
    <t>Revised Estimates
2010-11</t>
  </si>
  <si>
    <t>TOTAL OF 33-1  NATIONAL CENTRE FOR AQUATIC ANIMAL HEALTH (NCAAH) - M.Tech. - Marine Biotechnology</t>
  </si>
  <si>
    <t>36-0: SCHOOL OF LANGUAGES - DEPARTMENT OF HINDI - EXPENDITURE</t>
  </si>
  <si>
    <t>Dept. No. Course code - Major Head : 36-0  SCHOOL OF LANGUAGES -DEPARTMENT OF HINDI</t>
  </si>
  <si>
    <t>Centre for Creative writing</t>
  </si>
  <si>
    <t xml:space="preserve"> 37-0: SCHOOL OF LANGUAGES - DEPARTMENT OF ENGLISH AND FOREIGN LANGUAGES</t>
  </si>
  <si>
    <t>Dept. No. Course code - Major Head : 37-0  SCHOOL OF LANGUAGES - DEPARTMENT OFRNGLISH AND FOREIGN LANGUAGES</t>
  </si>
  <si>
    <t>Centre for Comparative Literature</t>
  </si>
  <si>
    <t>41-0: SCHOOL OF LEGAL STUDIES - EXPENDITURE</t>
  </si>
  <si>
    <t>Dept. No. Course code - Major Head : 41-0  SCHOOL OF LEGAL STUDIES</t>
  </si>
  <si>
    <t xml:space="preserve"> TOTAL OF P.SALARIES AND ALLOWANCES</t>
  </si>
  <si>
    <t>Publication</t>
  </si>
  <si>
    <t>Cost sharing Courses</t>
  </si>
  <si>
    <t>Academic admissions-Internal</t>
  </si>
  <si>
    <t>Expenditure on CULSA</t>
  </si>
  <si>
    <t>TOTAL OF 41-0  SCHOOL OF LEGAL STUDIES</t>
  </si>
  <si>
    <t>45-0: SCHOOL OF MARINE SCIENCES - GENL ESTABLISHMENT - EXPENDITURE</t>
  </si>
  <si>
    <t>Dept. No. Course code - Major Head : 45-0  SCHOOL OF MARINE SCIENCES- General Establishment</t>
  </si>
  <si>
    <t>Dept. No. Course code - Major Head : 45-0  SCHOOL OF MARINE SCIENCES-General Establishment</t>
  </si>
  <si>
    <t>Registration /Insurance /Tax -Vehicles</t>
  </si>
  <si>
    <t>TOTAL OF 45-0  SCHOOL OF MARINE SCIENCES-GENERAL ESTABLISHMENT</t>
  </si>
  <si>
    <t>46-0: SCH OF MARINE SC.- DEPT. OF MARINE/MICRO BIOLOGY &amp; BIOCHEMISTRY - EXPENDITURE</t>
  </si>
  <si>
    <t>Dept. No. Course code - Major Head : 46-0  SCHOOL OF MARINE SCIENCES -  DEPT. OF MARINE BIOLOGY , MICRO BIOLOGY</t>
  </si>
  <si>
    <t xml:space="preserve"> T.A. University Staff</t>
  </si>
  <si>
    <t xml:space="preserve">  Honorarium -Guest Lecturers</t>
  </si>
  <si>
    <t>Dept. No. Course code - Major Head : 46-0  SCHOOL OF MARINE SCIENCES-  DEPT. OF MARINE BIOLOGY , MICRO BIOLOGY</t>
  </si>
  <si>
    <t>Chemicals &amp;Glasswares</t>
  </si>
  <si>
    <t>47-0: SCHOOL OF MARINE SC. - DEPT. OF MARINE GEOLOGY AND GEOPHYSICS - EXPENDITURE</t>
  </si>
  <si>
    <t>Dept. No. Course code - Major Head : 47-0  SCHOOL OF MARINE SCIENCES-  DEPT. OF MARINE GEOLOGY AND GEOPHYSICS</t>
  </si>
  <si>
    <t xml:space="preserve"> Stationeries</t>
  </si>
  <si>
    <t>Field work &amp; Mapping</t>
  </si>
  <si>
    <t>Centre for Mangrove Studies</t>
  </si>
  <si>
    <t>TOTAL OF 47-0  SCHOOL OF MARINE SCIENCES-  DEPT. OF MARINE GEOLOGY AND GEOPHYSICS</t>
  </si>
  <si>
    <t>48-0: SCHOOL OF MARINE SC. - DEPT. OF  PHYSICAL OCEANOGRAPHY - EXPENDITURE</t>
  </si>
  <si>
    <t>Dept. No. Course code - Major Head :48-0  SCHOOL OF MARINE SCIENCES-  DEPT. OF  PHYSICAL OCEANOGRAPHY</t>
  </si>
  <si>
    <t>TOTAL OF 48-0  SCHOOL OF MARINE SCIENCES-  DEPT. OF  PHYSICAL OCEANOGRAPHY</t>
  </si>
  <si>
    <t>49-0: SCHOOL OF MARINE SC. - DEPT. OF ATMOSPHERIC SCIENCES - EXPENDITURE</t>
  </si>
  <si>
    <t>Dept. No. Course code - Major Head : 49-0  SCHOOL OF MARINE SCIENCES-  DEPT. OF ATMOSPHERIC SCIENCES</t>
  </si>
  <si>
    <t>Centre for Monsoon Studies</t>
  </si>
  <si>
    <t>TOTAL OF 49-0  SCHOOL OF MARINE SCIENCES-  DEPT. OF  ATMOSPHERIC SCIENCES</t>
  </si>
  <si>
    <t>50-0: SCHOOL OF MARINE SC.-  DEPT. OF CHEMICAL OCEANOGRAPHY - EXPENDITURE</t>
  </si>
  <si>
    <t>Dept. No. Course code - Major Head : 50-0  SCHOOL OF MARINE SCIENCES-  DEPT. OF CHEMICAL OCEANOGRAPHY</t>
  </si>
  <si>
    <t>Other Laboratory Consumables</t>
  </si>
  <si>
    <t>TOTAL OF 50-0  SCHOOL OF MARINE SCIENCES-  DEPT. OF CHEMICAL OCEANOGRAPHY</t>
  </si>
  <si>
    <t>54-0: SCHOOL OF INDUSTRIAL FISHERIES - EXPENDITURE</t>
  </si>
  <si>
    <t>Dept. No. Course code - Major Head : 54-0  SCHOOL OF INDUSTRIAL FISHERIES</t>
  </si>
  <si>
    <t>TOTAL OF  54-0  SCHOOL OF INDUSTRIAL FISHERIES</t>
  </si>
  <si>
    <t>54-1: MASTER OF FISHERIES SCIENCE IN SEA FOOD SAFETY AND TRADE</t>
  </si>
  <si>
    <t>Dept. No. Course code - Major Head : 54-1  MASTER OF FISHERIES SCIENCE IN SEA FOOD SAFETY AND TRADE</t>
  </si>
  <si>
    <t>Honororium and allowances</t>
  </si>
  <si>
    <t>Chemicals and Glassware</t>
  </si>
  <si>
    <t>TOTAL OF  3. ACTIVITIES</t>
  </si>
  <si>
    <t>TOTAL OF  54-1 MASTER OF FISHERIES SCIENCE IN SEA FOOD SAFETY &amp; TRADE</t>
  </si>
  <si>
    <t>57-0: DEPARTMENT OF MATHEMATICS - EXPENDITURE</t>
  </si>
  <si>
    <t>Dept. No. Course code - Major Head : 57-0  DEPARTMENT OF MATHEMATICS</t>
  </si>
  <si>
    <t>TOTAL OF  57-0  DEPARTMENT OF MATHEMATICS</t>
  </si>
  <si>
    <t>58-0: DEPARTMENT OF STATISTICS - EXPENDITURE</t>
  </si>
  <si>
    <t>Dept. No. Course code - Major Head : 58-0  DEPARTMENT OF STATISTICS</t>
  </si>
  <si>
    <t>Centre for Population Studies</t>
  </si>
  <si>
    <t>TOTAL OF  58-0  DEPARTMENT OF STATISTICS</t>
  </si>
  <si>
    <t>59-0: DEPARTMENT OF PHYSICS - EXPENDITURE</t>
  </si>
  <si>
    <t>Dept. No. Course code - Major Head : 59-0  DEPARTMENT OF PHYSICS</t>
  </si>
  <si>
    <t>TOTAL OF  59-0  DEPARTMENT OF PHYSICS</t>
  </si>
  <si>
    <t xml:space="preserve"> 60-0: DEPARTMENT OF APPLIED CHEMISTRY - EXPENDITURE</t>
  </si>
  <si>
    <t>Dept.No. Course code - Major Head : 60-0  DEPARTMENT OF APPLIED CHEMISTRY</t>
  </si>
  <si>
    <t>035</t>
  </si>
  <si>
    <t>Other services</t>
  </si>
  <si>
    <t>TOTAL OF  60-0  DEPARTMENT OF APPLIED CHEMISTRY</t>
  </si>
  <si>
    <t>Dept. No. Course code - Major Head : 61-0  DEPARTMENT OF BIOTECHNOLOGY</t>
  </si>
  <si>
    <t>Centre for Neuro Sciences</t>
  </si>
  <si>
    <t>TOTAL OF  61-0  DEPARTMENT OF BIOTECHNOLOGY</t>
  </si>
  <si>
    <t>66-0: SCHOOL OF SOCIAL SCIENCES - DEPT. OF APPLIED ECONOMICS - EXPENDITURE</t>
  </si>
  <si>
    <t>Dept. No. Course code - Major Head : 66-0  SCHOOL OF SOCIAL SCIENCES-DEPT. OF APPLIED ECONOMICS</t>
  </si>
  <si>
    <t>Expenditure on BCA programme</t>
  </si>
  <si>
    <t>Centre for Economic Policy and Analysis</t>
  </si>
  <si>
    <t>TOTAL OF  66-0  SCHOOL OF SOCIAL SCIENCES- DEPT. OF APPLIED ECONOMICS</t>
  </si>
  <si>
    <t>Dept. No. Course code - Major Head : 70-1  SCHOOL OF  MANAGEMENT STUDIES</t>
  </si>
  <si>
    <t>Sationeries</t>
  </si>
  <si>
    <t>Cost sharing  Courses</t>
  </si>
  <si>
    <t>Academic admission</t>
  </si>
  <si>
    <t>Expenditure on Students' Co-curricular activities</t>
  </si>
  <si>
    <t>TOTAL OF 70-1  SCHOOL OF  MANAGEMENT STUDIES</t>
  </si>
  <si>
    <t>75-0: DEPARTMENT OF SHIP TECHNOLOGY - EXPENDITURE</t>
  </si>
  <si>
    <t>Dept. No. Course code - Major Head : 75-0  DEPARTMENT OF SHIPTECHNOLOGY</t>
  </si>
  <si>
    <t>Dept. No. Course code - Major Head : 75-0  DEPARTMENT OF SHIP TECHNOLOGY</t>
  </si>
  <si>
    <t>Other Laboratory consumables</t>
  </si>
  <si>
    <t>Expenditure on Cost sharing Courses</t>
  </si>
  <si>
    <t>76-0: DEPARTMENT OF POLYMER SCIENCE AND RUBBER TECHNOLOGY - EXPENDITURE</t>
  </si>
  <si>
    <t>Dept. No. Course code Major Head : 76-0  DEPARTMENT OF POLYMER SCIENCE AND RUBBER TECHNOLOGY</t>
  </si>
  <si>
    <t>Cost sharing courses</t>
  </si>
  <si>
    <t>TOTAL OF 76-0  DEPARTMENT OF POLYMER SCIENCE AND RUBBER TECHNOLOGY</t>
  </si>
  <si>
    <t>77-0: DEPARTMENT OF ELECTRONICS - EXPENDITURE</t>
  </si>
  <si>
    <t>SUMMARY</t>
  </si>
  <si>
    <t xml:space="preserve">         GRAND  TOTAL</t>
  </si>
  <si>
    <t>Dept. No. Course code Major Head : 77-0  DEPARTMENT OF ELECTRONICS</t>
  </si>
  <si>
    <t>International Centre for Information &amp; Communication Technology</t>
  </si>
  <si>
    <t>TOTAL OF 77-0  DEPARTMENT OF ELECTRONICS</t>
  </si>
  <si>
    <t>78-0: DEPARTMENT OF INSTRUMENTATION - EXPENDITURE</t>
  </si>
  <si>
    <t>Dept. No. Course code -  Major Head : 78-0  DEPARTMENT OF INSTRUMENTATION</t>
  </si>
  <si>
    <t>Honorarium Guest Lecturers</t>
  </si>
  <si>
    <t>144</t>
  </si>
  <si>
    <t>TOTAL OF 78-0  DEPARTMENT OF INSTRUMENTATION</t>
  </si>
  <si>
    <t>82-0: SCHOOL OF COMPUTER SC. STUDIES -DEPT. OF COMPUTER SCIENCE - EXPENDITURE</t>
  </si>
  <si>
    <t xml:space="preserve"> GRAND  TOTAL</t>
  </si>
  <si>
    <t>Dept. No. Course code-Major Head : 82-0  SCHOOL OF COMPUTER SCIENCE STUDIES -DEPT. OF COMPUTER SCIENCE</t>
  </si>
  <si>
    <t>TOTAL OF  82-0  -DEPT. OF COMPUTER SCIENCE</t>
  </si>
  <si>
    <t>84-0: DEPT. OF COMPUTER APPLICATIONS - EXPENDITURE</t>
  </si>
  <si>
    <t>Dept. No. Course code-Major Head : 84-0  SCHOOL OF COMPUTER SCIENCE STUDIES -DEPT. OF COMPUTER APPLICATIONS</t>
  </si>
  <si>
    <t>NBA accreditation</t>
  </si>
  <si>
    <t>TOTAL OF 84-0 -DEPT. OF COMPUTER APPLICATIONS</t>
  </si>
  <si>
    <t>87-0: INTERNATIONAL SCHOOL OF PHOTONICS - EXPENDITURE</t>
  </si>
  <si>
    <t>Dept. No. Course code - Major Head : 87-0  INTER NATIONAL SCHOOL OF PHOTONICS</t>
  </si>
  <si>
    <t>TOTAL OF  87-0  INTER NATIONAL SCHOOL OF PHOTONICS</t>
  </si>
  <si>
    <t>UGC XII th Plan- Appointment/Honororium of Guest part time teachers</t>
  </si>
  <si>
    <t>Sports Infrastructure in Universities (UGC XII Plan period)</t>
  </si>
  <si>
    <t>115</t>
  </si>
  <si>
    <t>UGC-XII th Plan assistance-Student amenities including hostels</t>
  </si>
  <si>
    <t>Swachch Bharath-Programmes other than works.</t>
  </si>
  <si>
    <t>Merged Schemes-Travel -Participation in International conferences/Seminars /Symposia-Abroad</t>
  </si>
  <si>
    <t>Merged Schemes-Travel -Support to Vice Chancellor for attending Common Wealth conference</t>
  </si>
  <si>
    <t>Merged Schemes-Travel -Support to teachersselected under International Collaboration exchange programme of CSIR/INSA and other agencies</t>
  </si>
  <si>
    <t>Merged Schemes-Travel -Support to teachers for visiting centres of research or to attend academic Conferences /Seminars in India</t>
  </si>
  <si>
    <t>Merged Schemes-Travel-exchange of teachers</t>
  </si>
  <si>
    <t>Merged Schemes-Travel-International grant toteachers for attending training programmes of the ICTP or equivalent level</t>
  </si>
  <si>
    <t>Merged Schemes-Travel-Visiting assignment abroad for Indian Professors/Teachers</t>
  </si>
  <si>
    <t>Merged Schemes-Travel-Teachers selected for offer of fellowships/stipends etc-Abroad</t>
  </si>
  <si>
    <t>Merged Schemes-special Honororium-Shanthi Swaroop Bhatnagar Awardee</t>
  </si>
  <si>
    <t>Merged Schemes-Basic facilities for women</t>
  </si>
  <si>
    <t>Merged Schemes-Faculty Improvement Programme</t>
  </si>
  <si>
    <t>Coaching Classes for entry in service to SC/ST and minority Students</t>
  </si>
  <si>
    <t>Facilities for Disabled  Persons - Text book facility for UG &amp; PG Students</t>
  </si>
  <si>
    <t>Facilities for Disabled  Persons - Payment of TA/DA to industrial visit</t>
  </si>
  <si>
    <t>Facilities for Disabled  Persons - Establishment of Repository of Books/Films/Teaching aids</t>
  </si>
  <si>
    <t>Merged Schemes-Seminars/Symposia Organising Model Parliament Planning Forums and National Integration activities in Universities</t>
  </si>
  <si>
    <t>Merged Schemes- Organising  Seminars/ Symposia/Conferences etc.at International/ National/State and Regional levels</t>
  </si>
  <si>
    <t>Merged Schemes-Publication grant to Universities</t>
  </si>
  <si>
    <t>Merged Schemes-Support to Minor Research Projects</t>
  </si>
  <si>
    <t>Merged Schemes-Installation of E-mail</t>
  </si>
  <si>
    <t>Visiting Professor /Visiting Fellows</t>
  </si>
  <si>
    <t>Merged SchemesFinance Resourse Mobilisation Scheme</t>
  </si>
  <si>
    <t>TOTAL OF Merged Schemes-UGC-(120-155)</t>
  </si>
  <si>
    <t>Conduct of Seminars/ Conferences/ Symposia etc. not coming under Merged Schemes</t>
  </si>
  <si>
    <t>Merged Schemes-Instrumentation Maiintenence Facility</t>
  </si>
  <si>
    <t>UGC-Workshop on "Capability building for Women Managers in higher education" (SAM workshop)-Dr.Meerabai .M , Women's Study Centre,CUSAT</t>
  </si>
  <si>
    <t>Grant for conduct of Refresher courses /Summer schools etc.</t>
  </si>
  <si>
    <t>Grant for SC/ST Cell - Equal Oppurtunity Cell</t>
  </si>
  <si>
    <t>Grant for Remedial Coaching classes for SC/ST and Minority Students</t>
  </si>
  <si>
    <t>Preparation of Uty. Level Books by Indian authors</t>
  </si>
  <si>
    <t>Introducing Computer Application paper at PG Level in certain Disciplines Dept. of Atmospheric Sciences</t>
  </si>
  <si>
    <t>Merged Schemes-Coaching for NET/ set Examination for SC/ST/Minority Students</t>
  </si>
  <si>
    <t>Merged Schemes-Establishment of Career and councelling Cell.</t>
  </si>
  <si>
    <t>TOTAL OF 2. UGC(EXPENDITURE)</t>
  </si>
  <si>
    <t>MHRD-Participation in Refresher Courses/Seminars/Symposia/Conferences etc.-Abroad</t>
  </si>
  <si>
    <t>MHRD-Conduct of  Refresher Courses/ Seminars/Symposia/Conferences etc.-</t>
  </si>
  <si>
    <t>MHRD-Upgradation to IIT-Expert Committee Visit</t>
  </si>
  <si>
    <t>MHRD- Committee on Ragging</t>
  </si>
  <si>
    <t>DBT-M Tech Programme in Marine Bio Technology</t>
  </si>
  <si>
    <t>DBT-Conduct of  Refresher Courses/ Seminars/Symposia/Conferences etc.-</t>
  </si>
  <si>
    <t>MHRD-Refund of unspent Balances</t>
  </si>
  <si>
    <t>DST-Group Monitoring workshop in Earth sciences</t>
  </si>
  <si>
    <t>DST-Group Monitoring workshop in Engineering Sciences</t>
  </si>
  <si>
    <t>DST - Workshop on Science Communications through Digital Media.</t>
  </si>
  <si>
    <t>DST - Meeting of Subject Expert Committee on Life Sciences</t>
  </si>
  <si>
    <t>DST-Refund of unspent Balances by Uty.</t>
  </si>
  <si>
    <t>DOE-Refund of unspent Balances by Uty.</t>
  </si>
  <si>
    <t>DAE-Participation in Refresher Courses/Seminars/Symposia/Conferences etc.-within India</t>
  </si>
  <si>
    <t>DAE-NBHM Library grant</t>
  </si>
  <si>
    <t>NBHM-Conduct of Scholarship Test</t>
  </si>
  <si>
    <t>DOD-Refund of unspent balances by Uty.</t>
  </si>
  <si>
    <t>CSIR-AICTE -National Symposium on Antennas and Propagation</t>
  </si>
  <si>
    <t>AICTE - Staff Development Programme - "Recent Advances in Concreate Technology" - Dr.Job thomas, Lecturer in Civil Engineering, School of Engineering.</t>
  </si>
  <si>
    <t>DBT-Biotechnology Overseas Associate-ship -Personal equipment grant</t>
  </si>
  <si>
    <t>DBT - Conduct of Refresher Courses / Seminars / Symposia / Conferences etc.-</t>
  </si>
  <si>
    <t>MoES-Financial Assistance to C-SiS for the conduct of "Earth day celebration 2009"</t>
  </si>
  <si>
    <t xml:space="preserve">  IASc - Refund of Unspent Balances by the University.</t>
  </si>
  <si>
    <t>DRDO-Conduct of Refresher Courses /Seminars /Conferences /Symposia</t>
  </si>
  <si>
    <t>Ministry of Statistics and Programme Implementation- travel grant-participation in seminar/symosia abroad</t>
  </si>
  <si>
    <t xml:space="preserve"> DIT - Conduct of refresher courses / seminars / conferences / symposia etc.</t>
  </si>
  <si>
    <t>399</t>
  </si>
  <si>
    <t>Refund of unspent balance to various funding agencies</t>
  </si>
  <si>
    <t>TOTAL OF 3 G.O.I. SOURCES</t>
  </si>
  <si>
    <t>INSA- Conduct of Refresher courses/ Conferences/Seminar/Symposia etc.</t>
  </si>
  <si>
    <t>STEC-Participation in Refresher Courses/ Seminars/Symposia/Conferences etc.-Abroad</t>
  </si>
  <si>
    <t>STEC-Participation in Refresher Courses/ Seminars/Symposia/Conferences etc.-within India</t>
  </si>
  <si>
    <t>STEC- Conduct of Refresher courses/ Conferences/Seminar/Symposia etc.</t>
  </si>
  <si>
    <t>DCE-Kera;a Participation in Refresher courses in Commerce and Management</t>
  </si>
  <si>
    <t>Directorate of Collegiate Education -Conduct of Refresher courses for college teachers(CTCT)</t>
  </si>
  <si>
    <t>Kerala State Higher Education council-Scholars in Residence Program-"The Erudite"</t>
  </si>
  <si>
    <t>KSSTM-"The Inculcate"-Science Propagation Programme</t>
  </si>
  <si>
    <t>Directorate of Collegiate Education -Refund of unspent balances by Uty.</t>
  </si>
  <si>
    <t>CIFT-Participation in Refresher Courses/ Seminars/Symposia/Conferences etc.-within India</t>
  </si>
  <si>
    <t>ISI-Participation in Refresher Courses/Seminars/Symposia/Conferences etc.-within India</t>
  </si>
  <si>
    <t>ISI-Refund of unspent balance by University</t>
  </si>
  <si>
    <t>IUCAA-Regional workshop on modern trends in Gravitation and Cosmology</t>
  </si>
  <si>
    <t>IUCAA-Conduct of Summer schools/ Seminars/Symposia etc.</t>
  </si>
  <si>
    <t>Association of Indian Universities-Homestay Scheme</t>
  </si>
  <si>
    <t>Madras School of Economics-Library support under capacity building of Environment Economics funded by World bank through MEF</t>
  </si>
  <si>
    <t>NBRC- Conduct of Refresher courses/ Conferences/Seminar/Symposia etc.</t>
  </si>
  <si>
    <t>NFDB-Conduct of Training Programme-Rajeev Gandhi Chair in contemporary studies</t>
  </si>
  <si>
    <t>S.N.Bose Institute for Basic Sciences-Conduct of Refresher courses/ Conferences/Seminar/Symposia etc.</t>
  </si>
  <si>
    <t>Participation in Refresher courses / seminars / symposia / conferences etc.- abroad - with travel grant from other agencies.</t>
  </si>
  <si>
    <t>Conduct of Refresher courses/ Conferences /Seminar/Symposia etc.with the financial assistance from other agencies</t>
  </si>
  <si>
    <t>Conduct of Refresher courses/ Conferences/Seminar/Symposia etc.with the financial assistance from foreign institutions</t>
  </si>
  <si>
    <t>Italian Embassy Cultural Centre-Refresher course for Italian language teachers</t>
  </si>
  <si>
    <t>Italian Embasy-Teaching assistance for Italian language</t>
  </si>
  <si>
    <t>Refund of Unspent balances by University</t>
  </si>
  <si>
    <t>TOTAL OF 95-0-R.BULK GRANTS (EXP.)</t>
  </si>
  <si>
    <t>Uty.Research Scholarships/Fellowships</t>
  </si>
  <si>
    <t>Govt. of Kerala Research Associateships</t>
  </si>
  <si>
    <t>Uty Merit Scholarships</t>
  </si>
  <si>
    <t>Uty.Assistance for financially backward students on P.G courses</t>
  </si>
  <si>
    <t>National Merit Scholarships</t>
  </si>
  <si>
    <t>Uty M.Phil Scholarships</t>
  </si>
  <si>
    <t>Post Doctoral Fellowships</t>
  </si>
  <si>
    <t>Scholarship to Meritorious Students</t>
  </si>
  <si>
    <t>"Aspire", Scholarship to PG/Mphil/PhD Students</t>
  </si>
  <si>
    <t>U.G.C.-P.G. Scholarships</t>
  </si>
  <si>
    <t>U.G.C.-Research Fellowships</t>
  </si>
  <si>
    <t>U.G.C.-Research Asociateships</t>
  </si>
  <si>
    <t>U.G.C.-Emeritus Fellowships</t>
  </si>
  <si>
    <t>UGC - Rajiv Gandhi National Fellowship - SC Candidates</t>
  </si>
  <si>
    <t>UGC - Rajiv Gandhi National Fellowship - ST Candidates</t>
  </si>
  <si>
    <t>Post Doctral Fellowship for SC/ST Students</t>
  </si>
  <si>
    <t>UGC-Research Frllowship in Science for Meritorius Students(RFSMS)</t>
  </si>
  <si>
    <t>UGC-Indira Gandhi PG scholarship for single girl child</t>
  </si>
  <si>
    <t>UGC-PG Merit Scholarship for University Rank Holders</t>
  </si>
  <si>
    <t>UGC-Junior Research Fellowship in Engg &amp; Technology</t>
  </si>
  <si>
    <t>UGC - Dr.D.S.Kothari-Post Doctoral Fellowship</t>
  </si>
  <si>
    <t>Maulana Azad National Fellowship for Minority Students.</t>
  </si>
  <si>
    <t>UGC-BSR- Faculty Fellowship Scheme-Dr.C.S.Paulose</t>
  </si>
  <si>
    <t>DST- Fellowships/Scholarships/R.A.ships</t>
  </si>
  <si>
    <t>DST-INSPIRE Faculty award-Dr.Beneesh, Dept of Applied Chemistry</t>
  </si>
  <si>
    <t>DAE-Research Fellowships/Associateships</t>
  </si>
  <si>
    <t>DAE-NBHM Fellowships/Associateships/
Scholarships</t>
  </si>
  <si>
    <t>DOD-ResearchFellowships/ Asociateships</t>
  </si>
  <si>
    <t>CSIR - SRA-Scientists' Pool Scheme</t>
  </si>
  <si>
    <t>ICMR Scholarships/Fellowships</t>
  </si>
  <si>
    <t>ICSSR-Fellowships</t>
  </si>
  <si>
    <t>ICSSR-Post Doctoral Fellowship</t>
  </si>
  <si>
    <t>ICCR-Fellowships</t>
  </si>
  <si>
    <t>DRDO-Fellowships</t>
  </si>
  <si>
    <t>DBT-National Asociateships</t>
  </si>
  <si>
    <t>AICTE-Emiritus Fellowships-Dr.H.A.Ittyachan</t>
  </si>
  <si>
    <t>AICTE-Scholarships /Fellowships / R.A.ships.</t>
  </si>
  <si>
    <t>NBHM Scholarships</t>
  </si>
  <si>
    <t>IIT-NRE Scholarships / Fellowships / RAships</t>
  </si>
  <si>
    <t>STED Research Fellowships/Asociateships</t>
  </si>
  <si>
    <t>Dr. N.K.Panicker  Memorial Prize</t>
  </si>
  <si>
    <t>Prof. Wazir Hassan Abdi Endowment Prize</t>
  </si>
  <si>
    <t>Prof. K.Venketeswaralu Shastiabdh.Prize</t>
  </si>
  <si>
    <t>Prof.C.C.John  Memorial Endowment Prize</t>
  </si>
  <si>
    <t>M.M.Cherian  Memorial Endowment Prize</t>
  </si>
  <si>
    <t>Prof.Joy george  Memorial Labour Law Prize</t>
  </si>
  <si>
    <t>Bommareddi Venktadri Reddy Memorial Prize</t>
  </si>
  <si>
    <t>Prof P N.Rajendra Prasad Endowment Prize</t>
  </si>
  <si>
    <t>Kelappan Memorial  Endowment Prize</t>
  </si>
  <si>
    <t>Dr.S.Lakshmanan Memorial  Endowment Prize</t>
  </si>
  <si>
    <t>Dr.L.M.Singhvi  Endowment for annual essay competion on Environment</t>
  </si>
  <si>
    <t>Dr.L.M.Singhvi  Endowment on Envir. Oration</t>
  </si>
  <si>
    <t>Dr.L.M.Singhvi  Endowment Citayion award for outstanding writing in Hindi language by an author whose mother tongue is not Hindi</t>
  </si>
  <si>
    <t>D.Sunil  Memorial  Prize</t>
  </si>
  <si>
    <t>V.N.Padmanabha Pillai  Memorial Prize for Law</t>
  </si>
  <si>
    <t>CUSAT`s R.V.Kelkar Memorial Endowment Prize</t>
  </si>
  <si>
    <t>K.A.Damodara Menon Memorial  Endowment Prize</t>
  </si>
  <si>
    <t>Dr.M.V.Pylee  Endowment Award for best teacher</t>
  </si>
  <si>
    <t>Lt. Arpan Banerjee  Endowment Prize</t>
  </si>
  <si>
    <t>The Lyka Olefins  Endowment-Dr.Joseph Francis</t>
  </si>
  <si>
    <t>The Kanichai Thomas Jose  Endowment</t>
  </si>
  <si>
    <t>Prof.( Dr.)P.N.Krishnan Nambisan  Memorial Prize</t>
  </si>
  <si>
    <t>C.C.Ouseph  Memorial  Endowment</t>
  </si>
  <si>
    <t>C.P.Menon  Memorial  Endowment</t>
  </si>
  <si>
    <t>Antony James  Memorial Scholarships</t>
  </si>
  <si>
    <t>Manjula Madhavan  Memorial  Endowment</t>
  </si>
  <si>
    <t>Interests on Endowments not distributed as prizes and added to Corpus</t>
  </si>
  <si>
    <t>Distinguished Aluminus award</t>
  </si>
  <si>
    <t>TOTAL OF 96-0-S SCHOLARSHIPS/ FELLOWSHIPS/PRIZES</t>
  </si>
  <si>
    <t>TOWNSHIP(QUARTERS)</t>
  </si>
  <si>
    <t>Extension to  Dept of Computer Application building</t>
  </si>
  <si>
    <t>036</t>
  </si>
  <si>
    <t>Repair and Renovation of Departments</t>
  </si>
  <si>
    <t>Extension to SMS Building (UGC-Spl/ State)</t>
  </si>
  <si>
    <t>038</t>
  </si>
  <si>
    <t>Extension to Dept of Biotechnology</t>
  </si>
  <si>
    <t>039</t>
  </si>
  <si>
    <t>First floor to Dept of Statistics</t>
  </si>
  <si>
    <t>Extension to the Dept of Instrumentation</t>
  </si>
  <si>
    <t>Inter Uty Centre for Nanomtls &amp; Devices (State-spl)</t>
  </si>
  <si>
    <t>Inter Uty Centre for IPR Studies</t>
  </si>
  <si>
    <t>Extension to University Library (State-spl)</t>
  </si>
  <si>
    <t>New Building for School of Management Studies</t>
  </si>
  <si>
    <t>Auxiliary Block to Dept of Biotechnology</t>
  </si>
  <si>
    <t>Vertical Extn (3rd floor) for Foreign Languages in Hindi dept bldg</t>
  </si>
  <si>
    <t>Vertical Extn to ISP building</t>
  </si>
  <si>
    <t>UGC-DDU Kaushal Kendra (Renovation and restructuring works - UGC)</t>
  </si>
  <si>
    <t>Hostel for Women Students Extension (UGC)</t>
  </si>
  <si>
    <t>New Women's Hostel (UGC XII)</t>
  </si>
  <si>
    <t>Extension to Bachelor's Hostel</t>
  </si>
  <si>
    <t>Repair/Renovation of Hostels</t>
  </si>
  <si>
    <t>Extension to Aiswarya Ladies Hostel</t>
  </si>
  <si>
    <t>International Students Hostel</t>
  </si>
  <si>
    <t>Sewage treatment plant for Ladies hostel</t>
  </si>
  <si>
    <t>Teaching Staff - Quarters UGC XII)</t>
  </si>
  <si>
    <t>Non-Teaching Staff -Quarters (UGC XII)</t>
  </si>
  <si>
    <t>Extension to VC's Quarters</t>
  </si>
  <si>
    <t>Quarters-Major Repairs/Maintenance</t>
  </si>
  <si>
    <t>Studio Apartment for Non-Teaching Staff</t>
  </si>
  <si>
    <t>Repair and Renovation of University Guest house</t>
  </si>
  <si>
    <t>Construction of Roads</t>
  </si>
  <si>
    <t>Compound Walls</t>
  </si>
  <si>
    <t>Renovation of Open Air Theatre</t>
  </si>
  <si>
    <t>Construction of Lecture Theatre and Seminar Complex (DST)-Completion Works</t>
  </si>
  <si>
    <t>Commissioning of Diesel Generator Set</t>
  </si>
  <si>
    <t>New Building for C-SiS</t>
  </si>
  <si>
    <t>Extension to University Administration Building</t>
  </si>
  <si>
    <t>Extension to SBT building</t>
  </si>
  <si>
    <t>Waste disposal and treatment of effluents at Thrikkakara Campus</t>
  </si>
  <si>
    <t>Augmentation of Sub station No.II</t>
  </si>
  <si>
    <t>Day Care Centre(UGC XII th Plan)</t>
  </si>
  <si>
    <t>Basic Facilities for Women(UGC XI merged)</t>
  </si>
  <si>
    <t>Student's Amenity Centre (UGC XI / State-ACA)</t>
  </si>
  <si>
    <t>CUSAT-Reception Centre</t>
  </si>
  <si>
    <t>Lift for Admn Building (UGC XI Merged sch)</t>
  </si>
  <si>
    <t>Providing ramp at all Dept bldgs in Tkka, SOE and Mar Sc. Campus (UGC XI merged sch)</t>
  </si>
  <si>
    <t>Construction of Multi purpose Sports Arena (UGC XI Merged sch)</t>
  </si>
  <si>
    <t>Standardisation of Electrical Installation Panel Board in Administrative Building</t>
  </si>
  <si>
    <t>Refurbishing of University Administrative Office</t>
  </si>
  <si>
    <t>Extension to University Guest House</t>
  </si>
  <si>
    <t>Renovation of Athithi Bhavan</t>
  </si>
  <si>
    <t>Filling up the gaps in the infrastructure of the HRD chair on IPR</t>
  </si>
  <si>
    <t>Pond (Water reservoir) near Athithibhavan - UGC</t>
  </si>
  <si>
    <t>Gallery cum Pavilion for University Stadium</t>
  </si>
  <si>
    <t>Interior/Internal partition works of ST Radar Bldg.</t>
  </si>
  <si>
    <t>Swachch Bharat- Works</t>
  </si>
  <si>
    <t>Extension to Vehicle shed- Admn. Building</t>
  </si>
  <si>
    <t>Minor Works (Repair/Maintenance) - SOE</t>
  </si>
  <si>
    <t>Minor Works (Repair/Maintenance) - CUCEK</t>
  </si>
  <si>
    <t>Minor Works (Repair/Maintenance) - KMSME</t>
  </si>
  <si>
    <t>Minor Construction Works</t>
  </si>
  <si>
    <t>TOTAL OF 97-0-T-WORKS (EXPENDITURE)</t>
  </si>
  <si>
    <t>WORKS NOT INCUDED IN STATE PLAN PROPOSALA</t>
  </si>
  <si>
    <t>BUDG HEAD</t>
  </si>
  <si>
    <t>AMOUNT</t>
  </si>
  <si>
    <t>TOTAL ALLOCATION</t>
  </si>
  <si>
    <t>STATE PLAN PROJECTIONS</t>
  </si>
  <si>
    <t>REPAIR/MAINTENANCE WORKS</t>
  </si>
  <si>
    <t>OTHER WORKS</t>
  </si>
  <si>
    <t>NSC</t>
  </si>
  <si>
    <t>DBT</t>
  </si>
  <si>
    <t>MEF</t>
  </si>
  <si>
    <t>IUC</t>
  </si>
  <si>
    <t>STEC/KSCSTE</t>
  </si>
  <si>
    <t>GENERAL MOTORS</t>
  </si>
  <si>
    <t>M/s CORUS GROUP</t>
  </si>
  <si>
    <t>NRB(OTHERS)</t>
  </si>
  <si>
    <t>BRNS(OTHERS)</t>
  </si>
  <si>
    <t>IUAC(OTHERS)</t>
  </si>
  <si>
    <t>IRELTDC</t>
  </si>
  <si>
    <t>NCRMI</t>
  </si>
  <si>
    <t>NFDB</t>
  </si>
  <si>
    <t>EUROPEAN COMMISSION/EUROPEAN UNION</t>
  </si>
  <si>
    <t>EMAK</t>
  </si>
  <si>
    <t>TOTAL OF 98-0-U SCHEMES (EXPENDITURE)</t>
  </si>
  <si>
    <t>ANTARIKSH' - To establish a Satellite based network of meteorological stations in the State - Dr.C.K.Rajan, Centre for Monsoon Studies - Atmospheric Sciences.</t>
  </si>
  <si>
    <t>Additional Central Assistance for Innovation in Universities</t>
  </si>
  <si>
    <t>Additional Central Assistance for Skill Upgradation</t>
  </si>
  <si>
    <t>Modernisation of University Library</t>
  </si>
  <si>
    <t>Kerala State Government Approved Scheme - Justice.V.R.Krishna Iyer Chair on Human Rights.</t>
  </si>
  <si>
    <t>Inter University Centre for Studies on Kerala Legacy of Astronomy and Mathematics.</t>
  </si>
  <si>
    <t>E-Governance in Universties</t>
  </si>
  <si>
    <t>Online learning support &amp; outreach programme</t>
  </si>
  <si>
    <t>Modernizing ICT Infrastructure of the Uty</t>
  </si>
  <si>
    <t>Rashtriya Uchchatar Shiksha Abhiyan(RUSA)</t>
  </si>
  <si>
    <t>Refund of unspent balance to State Government</t>
  </si>
  <si>
    <t>UGC - DRS-Phase I - under Special Assistance Programme (SAP) - PS &amp; RT</t>
  </si>
  <si>
    <t>UGC - Special assistance programme at level of DRS -Ph-I - Atmospheric Sciences</t>
  </si>
  <si>
    <t>UGC - Financial assistance to Department of Applied Chemistry at the level of DRS - Dr.K.K.Mohammed Yusuff</t>
  </si>
  <si>
    <t>UGC - Assistance to Dept. of Statistics at DRS level - Dr.K.R.Muraleedharan</t>
  </si>
  <si>
    <t>UGC - Social Saftey Nets, Technology and Industrial Policies for Informal Women workers in Globalised India : A Micro level study - Dr.Meera Bai. M (Applied Economics)</t>
  </si>
  <si>
    <t>UGC - Special Assistance - Infrastructure Augmentation - (Electronics)</t>
  </si>
  <si>
    <t>UGC - Special Assistance - Infrastructure Augmentation - (Physics)</t>
  </si>
  <si>
    <t>UGC - Synthesis and characterization of Carbon Nanotube Polymer Composite Films of Polyaniline and Polypyrrole as anode materials in Polymer Light Emitting Diodes - Dr.S.Jayalekshmi, (Physics)</t>
  </si>
  <si>
    <t xml:space="preserve"> UGC - Black Holes, Information Loss and Entanglement - Dr.V.C. Kuriakose, Professor &amp; Dr. Ramesh Babu.T, (Physics).</t>
  </si>
  <si>
    <t>UGC - Expression of Virulence in V-harveyi in Organic Recirculation Prawn Seed Production System (ORPSPS) and its Management - Dr.I.S.Bright Singh, (NCAAH)</t>
  </si>
  <si>
    <t xml:space="preserve"> UGC - Special Assistance - Infrastructure Augmentation - Department of Instrumentation.</t>
  </si>
  <si>
    <t xml:space="preserve"> UGC - Special Assistance - Infrastructure Augmentation - Department of Statistics.</t>
  </si>
  <si>
    <t>UGC - SAP-DRS to the level of Phase I - School of Environmental Studies</t>
  </si>
  <si>
    <t>UGC - Biogeochemistry of the mineral resourses in the lime shell deposits at the coastal belt of Kannur District, Kerlala - Dr.C.H.Sujatha, (Chemical Oceanography)</t>
  </si>
  <si>
    <t>UGC - Studies of Alpha-Amylase Immobilization of Zinc Oxide Origin of the Research Problem - Dr.P.V.Mohanan, (Applied Chemistry)</t>
  </si>
  <si>
    <t>UGC - SAP-DRS-Phase I-Basic Scientific Research - HOD- PS &amp; RT</t>
  </si>
  <si>
    <t>UGC-SAP-DRS - Phase I-Basic Scientific Research-School of Environmental Studies - Dr.I.S.Bright Singh</t>
  </si>
  <si>
    <t>UGC-SAP-Programme to motivate and promote the culture of research at the UG level - Dept of Electronics</t>
  </si>
  <si>
    <t>UGC-SAP-Programme to motivate and promote the culture of research at the UG level - Dept of PS&amp;RT</t>
  </si>
  <si>
    <t>UGC-Rotifer fauna of selected biotopes of Kerala State and evaluation of suitable rotifers as live feed for the larval rearing of few commercially important ornamental fishes-Dr.Aneykutty Joseph, (Marine Biology)</t>
  </si>
  <si>
    <t>UGC-Preparation of high-k polymer thin films loaded with ceramic nano particles by Microwave assisted plasma polymerization for application in flexible thin films transistors - Dr.K.Rajeev Kumar, (Instrumentation)</t>
  </si>
  <si>
    <t>UGC - Design and development of re-configural microstrip antenna for mobile and satellite communication systems -  Dr.K.Vasudevan, (Electronics).</t>
  </si>
  <si>
    <t>UGC - Comparative study of contemporary Hindi and Malayalam short story in context of their creative progress -Dr.M.Shanmughan, (Hindi).</t>
  </si>
  <si>
    <t>UGC-SAP - DRS II programme - Dept. of Applied Chemistry - Dr.M.R.P.Kurup, Co-Ordinator</t>
  </si>
  <si>
    <t>UGC-SAP-DRS II - Department of Statistics</t>
  </si>
  <si>
    <t>UGC-SAP-DRS(I) - Dept.of  Marine/Micro Biology &amp; Biochemistry</t>
  </si>
  <si>
    <t>UGC-SAP-DRS(I) - School of Legal Studies</t>
  </si>
  <si>
    <t>UGC - Development Assistance - Upgradation of Existing and New Management Department.</t>
  </si>
  <si>
    <t>UGC - "Optimization of neutral lipid and biomass production by marine microalgae and expression pattern of the key genes in neutral lipid biosysnthesis" - Dr.Valsamma Joseph, (NCAAH)</t>
  </si>
  <si>
    <t>UGC-Project - "Whole genome analaysis of marine microbial community for novel feed enzyems - Dr.Saritha.G.Bhat, (Biotechnology)</t>
  </si>
  <si>
    <t>UGC-Comparative Study of Feminist Poetry of Hindi and Malayalam-Dr.A.Aravindakshan, Dept of Hindi</t>
  </si>
  <si>
    <t>UGC-Studies on Zeolite catalysis in sysnthesis of linear Alkyl Benzenes-Dr.Sugunan, Dept.of Applied Chemistry.</t>
  </si>
  <si>
    <t>UGC - Malayalam and Konkani Cultures in contact - Historical and Lingustic perspectives -  Dr.Mariamma Vincent Panikulangara, (Culture and Heritage).</t>
  </si>
  <si>
    <t>UGC - Establishment of a Centre for Adult and Continuing Education and Extension(CACEE) - Dr.V.P.N.Nampoori, (ISP)</t>
  </si>
  <si>
    <t>UGC - Cultural Background of the Hindi and Konkani Folkore - Dr.l.Suneetha Bai (Retd.), (Hindi).</t>
  </si>
  <si>
    <t>UGC - DRSII - Special Assistance Programme (SAP) - Department of Atmospheric Sciences - Dr.K.Mohan Kumar, Atmospheric Sciences.</t>
  </si>
  <si>
    <t>UGC - A Comparative study of Eco-criticism in contemporary Hindi and Malayalam novels - Dr.K.Vanaja, (Hindi)</t>
  </si>
  <si>
    <t>UGC - Community based Eco-tourism in a globalised economy: A sustainable development option for Kerala - Dr.A.Rajasenan, (CERDAT)</t>
  </si>
  <si>
    <t>UGC - Women Empowerment as Indian Cultural Legacy with special reference to Hindi-Malayalam Poetry - Dr.N.G.Devaki, (Hindi)</t>
  </si>
  <si>
    <t>UGC - Centre for Study of Social Exclusion and Inclusive Policy - Dr.D.Rajasenan, (Applied Economics)</t>
  </si>
  <si>
    <t>UGC - Isolation and characterization of humic substances from mudbanks, a unique phenomenon along the southwest coast of India - Dr.S.Muraleedharan  Nair, (Chemical Oceanography)</t>
  </si>
  <si>
    <t>UGC - "Developement Strategy for an Inclusive and Sustainable Housing Finance System in India Evidence from the State of Kerala"- Dr.P.K.Manoj, (Applied Economics)</t>
  </si>
  <si>
    <t>UGC - Creating a digital repository of Scientific productivity of Academia in CUSAT - Dr.C.Beena, (Uty.Library)</t>
  </si>
  <si>
    <t>UGC - "Low Enrolment,High dropout and Human capital Deprivation, An enquiry into the educational exclusion of sheduled tribes in Kerala" - Dr.M.S.Jayakumar, (CSSEIP)</t>
  </si>
  <si>
    <t>UGC - Women's Study Centre - Dr.Meera Bai M, (Applied Economics)</t>
  </si>
  <si>
    <t>UGC - "Community participation in ecotourism and inclusive development in Kerala - Dr.D.Rajasenan, (CSSEIP)</t>
  </si>
  <si>
    <t>UGC - Overheads - Schemes</t>
  </si>
  <si>
    <t>UGC - Major Research Project - "Extended theories of Gravity" - Dr.V.C.Kuriakose, Emeritus Professor, (Physics).</t>
  </si>
  <si>
    <t>UGC - "Bioprospecting for antitumour molecules fro marine actinomycetes" - Dr.Sajeevan .T.P, (NCAAH)</t>
  </si>
  <si>
    <t>UGC - "Systematics and molecular phylogency of Pelagic Copepods (Crustaceans) from the coastal wetlands of south West coast of India - Dr.S.Bijoy Nandan, (Marine Biology)</t>
  </si>
  <si>
    <t>UGC-Project - "A study of SHGs and Women Empowerment in Kerala State with special reference to Kudumbasree scheme" - Dr.P.Arunachalam, (Applied Economics)</t>
  </si>
  <si>
    <t>UGC-SAP-CAS I - Dept. of Physics.</t>
  </si>
  <si>
    <t>UGC - Shodganga Project - Uty Library</t>
  </si>
  <si>
    <t>UGC - "From earning for mobility to learning for mobility: An Inquiry into the dynamics in educational exclusion of Muslims in Kerala" - Dr.Zakkariya.K.A, (Management Studies)</t>
  </si>
  <si>
    <t>UGC-UKIERI-Project - "Development of Optical fibre based devices for sensing applications" - Dr.P.Radhakrishnan, (ISP)</t>
  </si>
  <si>
    <t>UGC-SAP-DRS III - Department of Atmospheric Sciences</t>
  </si>
  <si>
    <t>UGC-SAP-(DAS-I) - Department of Hindi</t>
  </si>
  <si>
    <t>MoES-Project - "Sea water quality criteria-Toxicity effects of selected heavy metals and pesticides on marine organisms" - Dr.S.Bijoy Nandan, (Marine Biology)</t>
  </si>
  <si>
    <t>MoES - "Bio-Tracers of Mangrove….North of Cochin" - Dr.N.Chandra Mohana Kumar, (Chemical Oceanography)</t>
  </si>
  <si>
    <t>MoES - "Bio-Distribution characteristics of DMS and DMSP  in Cochin Estuarine system" - Dr.C.H.Sujatha, (Chemical Oceanography)</t>
  </si>
  <si>
    <t>MoES - "Biogeochemistry of Selected Trace Elements and their isotopes (Fe,Zn,Mn,Cu) in the realm of Arabian sea with special reference to Kerala coast" - Dr.Sujatha.C.H, (Chemical Oceanography)</t>
  </si>
  <si>
    <t>MoES - "Role of Heterotrophic Bacteria and Cynobacteria, in the Nitrogen cycle in the cochin estuary and coastal waters with special reference to Nitrification, Denitrification and Nitrogen fixing capabilities" - Dr.A.A.Mohamed Hatha, (Marine Biology)</t>
  </si>
  <si>
    <t>MoES - "Development of Miniaturised Archival Tags" - Dr.P.R.S.Pillai, (Electronics).</t>
  </si>
  <si>
    <t>MoES - INCOIS - INDOMOD  Programme - "Dynamics of the coastal waters of South -West Coast of India and its impact on fisheries" - Dr.R.Sajeev, (Physical Oceanography)</t>
  </si>
  <si>
    <t>MoES - "Morphometric and Molecular characteristics of deep sea fishes and screening and isolation of potentially bioactive molecules from deep sea organisms" - Dr.M.Chandrasekaran, (Biotechnology)</t>
  </si>
  <si>
    <t>MoES - "Bioprospecting for Novel Antimicrobial Peptides from Marine Biota" - Dr.Rosamma Philip, (Marine Biology)</t>
  </si>
  <si>
    <t>MoES - "Assessment of fishery resourses along the Indian continental slope and central Indian ocean" - Dr.Madhusoodana Kurup, (Industrial Fisheries)</t>
  </si>
  <si>
    <t>MoES - "Microbenthos in the Shelf Regions of the South East and South West Coast of India" - Dr. Rosamma Philip (Marine Biology)</t>
  </si>
  <si>
    <t>MoES - "Optimisation of Bio-remediation… under clsed system mode" - Dr.I.S.Bright Singh, (NCAAH)</t>
  </si>
  <si>
    <t>MoES-Project-"Sonic characterisation of marine Species"-Dr.P.R.S.Pillai-Dept. of.electronics</t>
  </si>
  <si>
    <t>MoES - Refund of unspent of balances by University</t>
  </si>
  <si>
    <t>MoES - "Sonic characterisation of marine Species" - Dr.P.R.S.Pillai, (Electronics)</t>
  </si>
  <si>
    <t xml:space="preserve"> MoES-CMLRE - "Polyhydroxy Bytyrate from Marine Microorganisms for Biomedical and Aquaculture Applications" - Dr.I.S.Bright Singh, (NCAAH)</t>
  </si>
  <si>
    <t>MoES-CMLRE - "Resource Assessment and Biology of deep sea crustaceans inhabiting the continental slope of Arabian Sea and Central Indian Ocean" - Dr.M.Harikrishnan, (Industrial Fisheries)</t>
  </si>
  <si>
    <t>MoES-CMLRE - " Harmful Algal bloom:Monitoring and Culturing of selected species" - Dr.A.V.Saramma, (Marine Biology)</t>
  </si>
  <si>
    <t>MoES-CMLRE - "Screening,Extraction and Identification of bioactve molecules from deep sea organisms including bacteria" - Dr.Saritha.G.Bhat, (Biotechnology)</t>
  </si>
  <si>
    <t>MoES-CMLRE - "Quantification of trace metalsand its counter parts as an interlocking system for revealing sediment/water/air status in southern tip of peninsular India" - Dr.C.H.Sujatha, (Chemical Oceanography)</t>
  </si>
  <si>
    <t>MoES-CMLRE - "Indian Ocean Biogeographic Information system-Marine Bio diversity along Kerala coast" - Dr.A.A.Mohammed Hatha, (Marine Biology)</t>
  </si>
  <si>
    <t>MoES-CMLRE - "Role of micro benthos in remineralisation of shelf sediments along Kerala coast" - Dr.A.A.Mohammed Hatha, (Marine Biology)</t>
  </si>
  <si>
    <t>MoES-CMLRE - "Bioactive peptides from marine organisms and novel genes…" - Dr. Rosamma Philip (Marine Biology)</t>
  </si>
  <si>
    <t>109</t>
  </si>
  <si>
    <t>MoES - Indian Institute of Tropical Meteorolgy - "Role of ocean in the extended range prediction of monsoon's active break circle improving Hindcast skill of the  NCEP-CFS Modelling System" - Dr..Baby Chakrapani, (Atmospheric Sciences)</t>
  </si>
  <si>
    <t>MoES - "Adaptaion Research, a Transdisciplinary  Transitional Community and policy Centred approach" - Dr. K.T.Thomson, (Industrial Fisheries)</t>
  </si>
  <si>
    <t>MHRD - "Setting up of IPR chair in the University under the Scheme for Intellectual Property Education Research and  Public Outreach" - Dr N.S Gopalakrishnan (Legal Studies)</t>
  </si>
  <si>
    <t>MHRD - Refund of unspent balances by University to MHRD</t>
  </si>
  <si>
    <t>NSC - Refund of Unspent balances by University to NSC</t>
  </si>
  <si>
    <t>TOTAL OF  NSC - SCHEMES</t>
  </si>
  <si>
    <t>MNRE - "Development of stable and low cost thin film solar cells using automated spray technique" - Dr.K.P.Vijayakumar, (Physics)</t>
  </si>
  <si>
    <t>TOTAL OF  MNRE - SCHEMES</t>
  </si>
  <si>
    <t>DST-FIST-Programme(Level II) - Department of Electronics</t>
  </si>
  <si>
    <t>DST - "Quantile based Reliability Analysis" - Dr.N.Unnikrishnan Nair,Retd. (Statistics)</t>
  </si>
  <si>
    <t>DST - "Studies on the Tropospheric features and Stratosphere Troposphere coupling process over the Monsoon region using Stratosphere Troposphere (ST) Radar at Cochin" - Dr.K.Mohan Kumar, (Atmospheric Sciences)</t>
  </si>
  <si>
    <t>DST - SERC FAST Track Scheme - "Development of tailored pore-size mesoporous materials as supports for enzyme immobilization" - Dr.Sanjay Gopinath, (Applied Chemistry)</t>
  </si>
  <si>
    <t>DST-FIST - Assistance to Dept of Statistics - Head, Dept.of Statistics</t>
  </si>
  <si>
    <t>DST-FIST - Assistance to Dept of Physics - Head, Dept.of Physics</t>
  </si>
  <si>
    <t>DST-SERC WOS - "Evaluation of pollutant transport and diffussion in a developing urban coastal city using mesoscale numerical model" - Dr.G.Bindhu, (Atmospheric Sciences)</t>
  </si>
  <si>
    <t>DST-FIST - "Financial assistance to Dept. of Atmospheric Sciences" - Head, Dept. of Atmospheric Sciences.</t>
  </si>
  <si>
    <t>DST - "Sedimentology,GeoChemistry,and evolution of certain coral islands of the Gulf of Mannar" - Dr.P.Seralathan, (Marine Geology)</t>
  </si>
  <si>
    <t>DST-FIST Programme - "Financial Assistance to Department of Electronics" - The Head, Department of Electronics</t>
  </si>
  <si>
    <t>DST - "Water quality assessment in Tsunami affected coastal areas of Kerala" - Dr.Sivanandan Achary, (Environmental Studies)</t>
  </si>
  <si>
    <t>DST - "Post Tsunami sediment characterisation of Tamil Nadu coast" - Dr.P.Seralathan, (Marine Geology)</t>
  </si>
  <si>
    <t>DST - "Developmemt of novel photorefractive polymers for optical recording" - Dr.Sudhakartha, (Physics).</t>
  </si>
  <si>
    <t>DST - "Nitrifing bioreactors integrated into prawn hatchery systems: Biofilm structure population dynamics and Kinetic modelling" - Dr.I.S.Bright Singh, (Environmental Studies).</t>
  </si>
  <si>
    <t>DST - "Development of cost-effective methods for the culture of benthic diatoms for the enhancement of abalone larval settelement" - Dr.T.M.Najmudeen, (Marine Biology)</t>
  </si>
  <si>
    <t>DST - "Studies on Cu/In and Cu/Al based on Cd free thin film solar cells" - Dr. K.P.Vijayakumar , (Physics).</t>
  </si>
  <si>
    <t>DST-WOS-A-Scheme - "Improvisation of Modified static green water system of seed production of Macrobrachium rosenbergii and evaluation of indigenous live feed as a substitute of Artemia" - Ms.Saritha Thomas, (Industrial Fisheries).</t>
  </si>
  <si>
    <t>DST - "Nanophosphors for flat panel displays and quantum well structure grown by pulsed laser deposition technique" - Dr. M.K. Jayaraj, (Physics).</t>
  </si>
  <si>
    <t>DST - SERC FAST Track Scheme - "Studies on the optical characteristics of coloured dissolved organic matter (C-DOM) in the down stream reaches of Cochin Estuary and nearby coastal waters" - Dr.N.Nandini Menon, (Marine Biology)</t>
  </si>
  <si>
    <t>DST - "Modelling and analysis of preventive maintenance by Reliability Characteristics" - Dr. Asha Gopalakrishnan, (Statistics).</t>
  </si>
  <si>
    <t>DST - SERC FAST TRACK PROPOSALS FOR YOUNG SCIENTISTS - "Benthic foraminiferal and pteropod response to the last Glacial - Holocene Oceanographic changes along the Southeastern Arabian Sea" - Dr.N.R.Nisha, (Marine Geology)</t>
  </si>
  <si>
    <t>DST - "Fish Waste Management and its Socio-Environmental Impact Assessment in Cochin Corporation and Aroor Industrial Area" - Mr. Abilash.S., Senior Research Fellow, CIFT, (c/o Industrial Fisheries).</t>
  </si>
  <si>
    <t>DST - WOS-A - "Production, purification, genetic characterization and application studies of Tannase enzyme from marine fungus Aspergillus awamori" - Ms.P.S. Beena, (Biotechnology).</t>
  </si>
  <si>
    <t>DST -  "Advanced Research in Neurotransmitters functional regulation in diabetes and pancreatic regeneration: Insulin secreation and function at molecular level" - Dr.C.S.Paulose, (Centre for Neuroscience, Biotechnology).</t>
  </si>
  <si>
    <t>DST - "Tunable Microwave Materials and Devices based on Photonic Gap Structures - Part I : Tunable Microwave Devices" - Dr.P.Mohanan, (Electronics).</t>
  </si>
  <si>
    <t>DST - "Bioconversion of Water Hyacinth for sustainable livelihood" - Dr.P.Natarajan, (Rajiv Gandhi Chair in Contemporary Studies, Environmental Studies).</t>
  </si>
  <si>
    <t xml:space="preserve"> DST - SERC Fast Track Project - "Compact Microwave Dielectric Resonator Antennas for Communication Applications" - Dr.Jaimon Yohannan, Research Associate, Microwave Tomography and Materials Research, (Electronics). </t>
  </si>
  <si>
    <t>DST - WOS-A - Metagenomics approaches to evaluate the diversity of nitrifying bacterial community in the sediments of zero water exchange system shrimp ponds - Dr.Valsamma Joseph, School of Environmental Studies.</t>
  </si>
  <si>
    <t>DST - SERC-Fast Track Project - "Behaviour of concrete deep beems" - Dr.Job Thomas, (SOE)</t>
  </si>
  <si>
    <t>DST--Refund of Unspent Balance by the University to DST</t>
  </si>
  <si>
    <t>DST -SERC Fast Track Scheme - "Assessment of chemical characteristics and dynamics of cochin Estuary for a sustainable Management" - Dr.Renjith.K.R, (Chemical Oceanography)</t>
  </si>
  <si>
    <t>DST-SERC Fast Track Scheme - "Hydrogeo morphology and hydrogeology of coastal aquifers of central Kerala-Special reference to saline water incursion" - Dr.C.P.Priju, (Marine Geology)</t>
  </si>
  <si>
    <t>DST-Project - "Modelling and analysis of Financial Time Series" - Dr.N.Balakrishna, (Statistics)</t>
  </si>
  <si>
    <t xml:space="preserve"> DST - Women Scientists Scheme(WOS-A) - "Developement of low cost absorbants and catalysts from waste bimass fly ash" - Dr.Rani Abraham, (Applied Chemistry)</t>
  </si>
  <si>
    <t xml:space="preserve"> DST -(WOS) - "Heterogeneous Photocatalytic Treatment of Chemical and Bacterial Pollutants from Waste Waters" - Dr.Suja.P.Devipriya, (Environmental Studies)</t>
  </si>
  <si>
    <t>DST-FIST Program in SES - Dr.I.S.Bright Singh - Director,SES</t>
  </si>
  <si>
    <t>DST - "Growth and characterisation of nanostructured materials and its applications" - Dr.M.K.Jayaraj, (Physics)</t>
  </si>
  <si>
    <t>DST - "Assistance to Dept. Of Applied Chemistry under FIST Program(Phase II)" - Head, Applied Chemistry</t>
  </si>
  <si>
    <t>DST - "Sustainable Managenent of Mangrove Eco Systems: Biogeoorganics and Biomarker Approach" - Dr.N.Chandra Mohan Kumar, (Chemical Oceanography)</t>
  </si>
  <si>
    <t>DST - "Developing skills and expertise among the participating youngsters to design and develop innovative science based toys, models and teaching aids" - Dr.V.P.N.Nampoori, (C-SiS)</t>
  </si>
  <si>
    <t>DST-WOS-A - "The intra-seasonal variability of North-East Monsoon over Southern Peninsular India" - Dr.Charliottee.B.V, (Atmospheric Sciences)</t>
  </si>
  <si>
    <t>DST-SERC-Fast Track Scheme - "Development and property improvements of fully biodegradable green composites based on starch thermoplastics and natural resources:effect of interface modifications on the properties of the composites" - Dr.M.S.Sreekala, (PS&amp; RT)</t>
  </si>
  <si>
    <t>DST-SERC-Fast Tack Scheme - "Environmental monitoring and assessment of trace metals in the sediments, bivalves and fishes of the cochin backwaters-South west coast of India" - Dr.Rejomon George, (Chemical Oceanography)</t>
  </si>
  <si>
    <t>DST-(WOS-A) Scheme - "F.Semi group compactifications extension property for a fuzzy topological semi group"- Dr.K.S.Kripalini, (IUCNMD)</t>
  </si>
  <si>
    <t>DST - "Design and Synthesis of Low Band Gap Conjugated Polymers and the Fabrication of Inverted Polymer solar Cells" - Dr.K.Sreekumar, (Applied Chemistry).</t>
  </si>
  <si>
    <t>DST-(WOS-A) - "Improvisation of phytase production through optimizing fermentation conditions and strain improvement" - Ms.Sareen Sarah John, (Environmental Studies)</t>
  </si>
  <si>
    <t>DST - "Vertically aligned nanostructured metal oxides and nanotextured substrates for organic cells" - Dr.M.K.jayaraj, (Physics)</t>
  </si>
  <si>
    <t>DST - "Investigations on Electro-active Polymeric composites of Nano-structured piezoceramics" - Dr.Jacob Philip, (Instrumentation)</t>
  </si>
  <si>
    <t>DST-FIST Programme - Assistance to School of Industrial Fisheries.</t>
  </si>
  <si>
    <t>DST-FIST-Programme - Department of Marine Biology, Microbiology and Biochemistry</t>
  </si>
  <si>
    <t>DST-DAAD-Indo-German joint venture project - "Oblique angle deposition by Fe-Ni film growth onto curved surfaces" - Dr.M.R.Anantharaman, (Physics)</t>
  </si>
  <si>
    <t>DST - "Fabrication of ZnO nanorods/polymer hetero-junction for solar cell application" - Dr.K.P.Vijayakumar, (Physics)</t>
  </si>
  <si>
    <t>DST - "Development of photorefractive polymers for holographic applications" - Dr.C.Sudha Kartha, (Physics)</t>
  </si>
  <si>
    <t>DST - "Fabrication of magnetic nanostructures employing oblique angle vapour depositon and investigations on their structural and magnetic properties" - Dr.M.R.Anantharaman, (Physics).</t>
  </si>
  <si>
    <t>DST-Project - "A topological and structural analysis of human protein interaction network with cancer in focus" - Ms.Arinnia Bajis, (Biotechnology)</t>
  </si>
  <si>
    <t>DST-SERB-Fast Track Young Scientist Scheme - "MOM Analysis and Experiments of Waveguide Fed DRAs for millimeter Wave Applications" - Dr.P.Abdulla, (SOE, Electronics)</t>
  </si>
  <si>
    <t>DST-WOS-A-Scheme -"Numerical study of the dynamics of severe thunderstorms over Indian region using the WRF model by assimilating all relevent surface and upper air observations such as AWS data, RS/RW data, Satellite radiance data and also utilizing relevent data sets generated by STORM project exsperiments usinmg recent advances in WRF data assimilation packages especially 3D-var and 4-D variance techniques" - Ms.Smitha John, (c/o HOD, Atmospheric Sciences)</t>
  </si>
  <si>
    <t>DST-FIST-Programme - Dept. of Mathematics</t>
  </si>
  <si>
    <t>DST- "Collaboration by Indian Physisists on Neutrino Projects" - Dr.Ramesh Babu Thayyullathil, (Physics)</t>
  </si>
  <si>
    <t>DST - "Nanomaterials for multipolar nonlinear optics" - Dr.P.Radhakrishnan, (ISP)</t>
  </si>
  <si>
    <t>DST-FIST-Programme - Assistance to strengthen the Post Graduate teaching and research facilities - Dept of Computer Science</t>
  </si>
  <si>
    <t>DST-FIST-Programme(Level II) - Department of Physics</t>
  </si>
  <si>
    <t>DST-SERB - "Selection and identification of immunocompetent early life stages of the giant fresh water prawn Macrobrachium rosenbergii in response to baterial infection and immuno stimulant application to identify the immunocompetent early life stages" - Dr.I.S.Bright Singh, (NCAAH)</t>
  </si>
  <si>
    <t>DST- SERB- "Integrated Atmospheric ozone variability over Lakshadweep and Cochin in the present climate change scenario" - Dr.V. Madhu, (Atmospheric Sciences)</t>
  </si>
  <si>
    <t>SERB - "New Mathematical Models and Functon Approximation in Image Processing" - Dr.Sasi Gopalan, (SOE, Applied Sciences and Humanities)</t>
  </si>
  <si>
    <t>DOE - Overheads - Schemes</t>
  </si>
  <si>
    <t>456</t>
  </si>
  <si>
    <t>DAE-NBHM - "Some Problems in Graph classes" - Dr.A.Vijayakumar, (Mathematics)</t>
  </si>
  <si>
    <t>DAE-IRE - "Development of smart magneto Rheological Elastomers based on Rare Earth magnets" - Dr.M.R.Anantharaman, (Physics)</t>
  </si>
  <si>
    <t>DAE - "Modification of natural rubber products by radiation processing for yielding medical grade products" - Dr.Rani Joseph, (PS &amp; RT)</t>
  </si>
  <si>
    <t xml:space="preserve"> DAE - BRNS - "Studies on Photocatalysis by nanotitania in pollution control" - Dr.S.Sugunan, (Applied Chemistry).</t>
  </si>
  <si>
    <t>DAE-BRNS - "Development of Solid State , flexible and environment friendly Polymer based thin film lithium-ion cells with improved specific capacity and cyclability" -Dr.S.Jayalakshmi, (Physics).</t>
  </si>
  <si>
    <t>DAE-BRNS - "Investigations on Multiferroic Materials based on Rare Earth Manganites" - Dr.M.R.Anantharaman, (Physics)</t>
  </si>
  <si>
    <t>DAE-BRNS-Implanatable sensor Antenna system for medical application"-Prof.P.Mohanan-Dept of Electronics</t>
  </si>
  <si>
    <t>DIT - "Development of Autonomous Buoys Systems for Radio Acoustic Positioning and Tracking" - Dr.P.R.S.Pillai, (Electronics).</t>
  </si>
  <si>
    <t>TOTAL OF DIT  SCHEMES</t>
  </si>
  <si>
    <t>DOD - "Marine living resources and Fishery Oceanographic Research vessel" - Dr.B.MadhusoodhanaKurup, (Industrial Fisheries).</t>
  </si>
  <si>
    <t>DOD-INCOIS - "XBT Observations from Cochin to Lakshadweep under the INDOMOD-SATCORE Project" - Dr. C.K.Rajan, (Atmospheric Sciences)</t>
  </si>
  <si>
    <t>DOD - "Role of Benthic Vibrios in the mineralization process in the marine environments" - Dr.Sarita G.Bhatt, (Biotechnology).</t>
  </si>
  <si>
    <t>DOD- "Resource characteristics and stock monitoring of the exploitable fin fishes in depth zones , 50-500 m of Kerala coast" - Dr.B.Madhusoodana Kurup (Industrial Fisheries)</t>
  </si>
  <si>
    <t>DOD - "Establishment of Ocean Science and Technology Cell (OSTC) in the area of Marine Benthos" - Dr.N.R.Menon &amp; Dr.R.Damodaran (Marine Sciences)</t>
  </si>
  <si>
    <t>DOD - "Clay Minerology of riverine and estuarine environments abd the adjoining continental margin of Kerala" - Dr.A.C.Narayana, (Marine Geology)</t>
  </si>
  <si>
    <t>DOD - "Benthic Fauna of continental slope from 200-100 m depths of Arabian sea and bay of Bengal" - Dr.Rosamma Philip, (Marine Biology)</t>
  </si>
  <si>
    <t>DOD - "Tuna Resources of the Indian EEZ -an assesment of growth and migratory patterns" -  Dr.P.R.S.Pillai, (Electronics).</t>
  </si>
  <si>
    <t>CSIR -" A correlative study between stereochemistry and biological activity of oxovanadium(IV) complexes"-  Dr.M.R.Prathapachandra Kurup, (Applied Chemistry).</t>
  </si>
  <si>
    <t>CSIR - "Studies on the surface properties and catalytic activity of Copper Chromites on the thermal decomposition of Ammonium perchlorate" -  Dr.S.Sugunan,  (Applied Chemistry).</t>
  </si>
  <si>
    <t>CSIR - "Synthesis and application of novel cyclic Burgess reagent analogues" - Dr. P.A. Unnikrishnan, (Applied Chemistry).</t>
  </si>
  <si>
    <t>CSIR - "Recognition of Storm Surge and Paleotsunami Events in Selected Coastal Plains of Southern Tamil Nadu" - Dr.P.Seralathan, (Marine Geology )</t>
  </si>
  <si>
    <t>CSIR - NMITLI Project - "Mesoscale modelling for monsoon related weather predictions - Phase II - Development of Topographic Module and Coupled Slab Ocean Atmosphere Model Simulation of Intra - Seasonal Variability of Monsoon using Varsha GCM" - Dr.K.MohanKumar, (Centre for Space Research, Atmospheric Sciences)</t>
  </si>
  <si>
    <t>CSIR-Emeritus Scientist Scheme -"Black holes, Entropy and Quasi normal Modes" - Dr.V.C.Kuriakose, (Physics)</t>
  </si>
  <si>
    <t>CSIR-Emeritus Scientists Scheme - "Development of photonic devices using Biopolymers" - Dr.V.P.N.Nampoori, (ISP)</t>
  </si>
  <si>
    <t>IAMR - Field level data collection through Nodal Centres</t>
  </si>
  <si>
    <t>ICAR - "Development of an appropriate technology for bioremediation in shrimp growout systems for disease management productivity and aquaculture environment protection" - Dr.I.S.Bright Singh, (Environmental Studies)</t>
  </si>
  <si>
    <t>DRDO - "Fluxon Dynamics in Josephson junction and its implementation on Quantum Computation" - Dr.V.C.Kuriakose, (Physics).</t>
  </si>
  <si>
    <t>DRDO - "Electrical characterisation of compound semiconductor thin films using photoconductivity and thermally stimulated current measurements"- Dr.SudhaKartha, ( Physics).</t>
  </si>
  <si>
    <t>DRDO - "evelopment of Electrochemical sensors for the determination of Pharmaceuticals" - Dr.K.Girish Kumar, (Applied Chemistry).</t>
  </si>
  <si>
    <t>DRDO - "Development of highly efficient Photopolymer films for holographic applications" - Dr. G. Sudha Kartha, (Physics).</t>
  </si>
  <si>
    <t>DRDO - "Development of Heterogenous catalysts on Transition Metal Complexes of Polymer supported Dendrimers" - Dr.K. Sreekumar, (Applied Chemistry).</t>
  </si>
  <si>
    <t>DRDO - NPOL Project - "Pulsed Laser Deposition of PZT and PLZT  thin films" - Dr.M.K.Jayaraj, (Physics).</t>
  </si>
  <si>
    <t>DRDO - "Studies on Photocatalysis by Nano Titania for Detoxification of Water containing Pollutants" - Dr.S.Sugunan, (Applied Chemistry).</t>
  </si>
  <si>
    <t>DRDO-NPOL - "Reliability Studies on Sonar Transducer Encapsulant materials" - Dr.Rani Joseph, (PS &amp; RT)</t>
  </si>
  <si>
    <t>DRDO - "Development of ion selective electrodes for the determination of metal ions" - Dr.Girish Kumar, (Applied Chemistry)</t>
  </si>
  <si>
    <t>DRDO - "Thermal,elastic and dielectric properties of new microwave substrate materials" - Dr.P.Mohanan, (Electronics).</t>
  </si>
  <si>
    <t>DRDO - "Development and study of Polymer Composites for efficient EMI shielding property at Microwave frquencies" - Dr.C.K.Anandan, (Electronics)</t>
  </si>
  <si>
    <t>DRDO - "Biometallic 3d-4f shiff Base complexes: Materials with Luminescent properties" - Dr.M.R.Prathapachandra Kurup, (Applied Chemistry)</t>
  </si>
  <si>
    <t>DRDO - "Development of Electrochemical sensors for food analysis" - Dr.K.Girish Kumar, (Applied chemistry)</t>
  </si>
  <si>
    <t>280</t>
  </si>
  <si>
    <t>DRDO - Refund of unspent balances by the University.</t>
  </si>
  <si>
    <t>IPR-BRFST - "Improvement of Optical transmission characteristics of tokamak optical window" - Dr.M.K.Jayaraj, (Physics)</t>
  </si>
  <si>
    <t>TOTAL OF IPR</t>
  </si>
  <si>
    <t>ICMR - "Adrenergic and muscarinic receptors gene expression in the streptozotocin induced diabetic rats : Role of stress on insulin secretion as a function of age" - Dr.C.S.Paulose, (Centre for Neuroscience, Biotechnology).</t>
  </si>
  <si>
    <t>ICMR - "Stem Cell Therapy in Parkinson's Disease:Dopaminergic Receptor subtypes functional Regulation by Norepinephrine,Serotonin,Acetycholine and GABA" -Dr.C.S.Paulose, (Director, Centre for Neuroscience, Biotechnology)</t>
  </si>
  <si>
    <t>ICMR - Refund of unspent balances by the University</t>
  </si>
  <si>
    <t xml:space="preserve"> ICSSR - "Dynamics and Institutions in Community Based Fisheries Resources Management of Kerala State : A Sustainable Development Option" - Dr.D.Rajasenan, (CERDAT).</t>
  </si>
  <si>
    <t>ICSSR - "Mapping of Technically skilled manpower of Kerala" - Dr.S.Harikumar, (Applied Economics)</t>
  </si>
  <si>
    <t>ICSSR - "Housing Micro Finance for alleviation of Housing problem of the poor-Astudy of it's effectiveness with focus on 'Bhavansree' project of 'Kudumbasree' in Kerala" - Dr.Manoj.P.K, (Applied Economics).</t>
  </si>
  <si>
    <t>ICSSR - "Social structural determinants of educational dropout among the Sheduled Tribes of Kerala" - Dr.M.S.Jayakumar, (CSSEIP)</t>
  </si>
  <si>
    <t>ICSSR - "Impact of Globalization on the Employment and Livelyhood Security of Traditional Fishermwn of Kerala" - Dr.D.Rajasenan, (CERDAT)</t>
  </si>
  <si>
    <t>ICSSR - "Sustainable business model for affordable housing" - Dr.Manoj.P.K, (Applied Economics)</t>
  </si>
  <si>
    <t>ICSSR - "Exclusion on the Edge - A study on emigration induced exclusion of elderly in Kerala" -Dr.M.S.Jayakumar &amp; Dr.D.Rajasenan, (CSSEIP)</t>
  </si>
  <si>
    <t>ICSSR - "Village Tourism and development of women in Kerala" - Dr.Moli.P.Koshy, (Management Studies)</t>
  </si>
  <si>
    <t>ICSSR - "Self-Financing Regime and Educational Exclusion: An Inquiry into the professional education in Kerala" - Dr.D.Rajasenan, (CSSEIP)</t>
  </si>
  <si>
    <t>ICSSR - "Residential segregation and Social Exclusion among the Sheduled Castes ( SC ) and Sheduled Tribes (ST) of Kerala" - Dr.D.Rajasenan, (CSSEIP).</t>
  </si>
  <si>
    <t>DBT - "Identification and removal of blocks on in vitro transformation and establishment of permanent cell lines from Penaeus Monodon" - Dr.I.S.Bright Singh, (NCAAH).</t>
  </si>
  <si>
    <t>DBT - "Development and optimization of vaccine to protect shrimp from white spot syndrome virus" - Dr.I.S.Bright Singh, (NCAAH)</t>
  </si>
  <si>
    <t>DBT - "Microbial whole cells-metal combo mediated one pot method for the dynamic kinetic resolution of racemic epoxides" - Dr.K.K.Mohammed Yusuf, (Applied Chemistry)</t>
  </si>
  <si>
    <t>DBT - "Detailed performance evaluation and accelerated commercialisation of the nitrifying bioreactor technology to Indian market(Phase II)" - Dr.I.S.Bright Singh , (NCAAH)</t>
  </si>
  <si>
    <t>315</t>
  </si>
  <si>
    <t>DBT-Nature and Evolution of the precambrian lower crystal segments…..geophysical investigation-Dr.C.G.Nambiar-Dept of Marine Biology</t>
  </si>
  <si>
    <t>DBT - "Hypoxia and Brain Disorders: Adrenergic and Serotonergic Gene Expression : Dopamine, Glutamate, Gaba and Acetylcholine functional interrelationships" - Dr.C.S.Paulose, (Biotechnology).</t>
  </si>
  <si>
    <t>DBT - "Development of Anti-WSSV Drugs from Mangrove Plants endemic to Indian Coastal Zone" - Dr.I.S.Bright Singh,(NCAAH)</t>
  </si>
  <si>
    <t>DBT - "Green Wealth for rural women through fiber extraction from agri-waste" - Dr.Padma Nambisan, (Biotechnology).</t>
  </si>
  <si>
    <t>DBT - "Rural livelihood enhancement through community participation" - Dr.P.Natarajan, (Rajiv Gandhi Centre for Contemporary Studies, Environmental Studies).</t>
  </si>
  <si>
    <t>DBT - "Isolation, Characterisation and Application of Protease Enzyme Inhibitors from Marine - Micro-organisms" - Dr.Elyas K.K., (Biotechnology).</t>
  </si>
  <si>
    <t>DBT -  "Design Modification and Commercialization of Nitrifying Bioreactor Technology for the Establishment of Organic Recirculation Prawn Seed Production System (Phase II)" - Dr.I.S.Bright Singh, (NCAAH).</t>
  </si>
  <si>
    <t>DBT - "Development of Bioreactor Technology for Bioconversion of Coir Pith: Isolation and Screening and Identification of Appropriate Micro Organisms" - Dr.I.S.Bright Singh, (Environmental Studies).</t>
  </si>
  <si>
    <t>DBT - "Metagenomic approach to cloning and expression of endo and exoglucannas and B-1, 4 glycosidase from soil water system" - Dr.I.S.Bright Singh, (Environmental Studies)</t>
  </si>
  <si>
    <t>DBT - "Granulated actinomycete consortia for bioremediation in aquaculture" - Dr.Rosamma Philip, (Marine Biology)</t>
  </si>
  <si>
    <t>DBT - "Taxonomy and Genetic characterisation of pelagic Copepods (Crustacea) from the marine habitats of the South West coast of India" - Dr.S.Bijoy Nandan, (Marine Biology)</t>
  </si>
  <si>
    <t>DBT - " Immortalization of lymphoid cell culture from Penaeus mondon by transduction with oncogenes, ectopic expression of telomerase reverse transcriptase using shrimp specific expression vectors and hybridization with established cell lines" - Dr.I.S.Bright Singh, (NCAAH)</t>
  </si>
  <si>
    <t>MEF - "Ecosystem based monitoring and modelling of the Vembanad-Kol wet land in Kerala" - Dr.S.Bijoy Nandan, (Marine Biology)</t>
  </si>
  <si>
    <t>MEF - Refund of unspent balances by University to MEF</t>
  </si>
  <si>
    <t>AICTE - RPS - "Bioactive coatings of Hydroxyapatitle on Titanium Implants" - Dr.P.S.Sreejith, (SOE, Mechanical)</t>
  </si>
  <si>
    <t>AICTE - RPS - "Innovation of Technology for the Manufacture of Redispersible Natural Rubber" - Dr.Thomas Kurian, (PS &amp; RT)</t>
  </si>
  <si>
    <t>AICTE - RPS - "Investigations on the interface trap densities in Pseudo Binary Oxide Nano Layer Silicon Systems prepared by Atomic layer deposition for Mosfet Applications" - Dr.K.Rajeev Kumar, (Instrumentation).</t>
  </si>
  <si>
    <t>AICTE - RPS - Grouting : An Economical Method for Effective Utilization of Water Resources and for Improvement of Foundation Soils - Dr.Benny Mathews Abraham, Professor, Division of Civil Engineering, School of Engineering.</t>
  </si>
  <si>
    <t>AICTE - "Utilisation of Grant of IIPC (Industry Institute Partnership Cell)"</t>
  </si>
  <si>
    <t>AICTE - Career Award for Young Teachers - "Behaviour of Shear Critical RC Beams Reinforced with GFRP"- Dr.Job Thomas, (SOE, Civil)</t>
  </si>
  <si>
    <t>AICTE -  " Non Linear Analysis of real time cutting process for the evaluation of surface roughness and chaotic behaviour"-Dr.Usha Nair, (SOE)</t>
  </si>
  <si>
    <t>AICTE - "Design and Development of Compact Antennas for UWB Communications" - Dr. S. Mridula, (SOE, Electronics)</t>
  </si>
  <si>
    <t>AICTE-MODROBS - "Modernisation of CAD/CAM lab" - Dr.V.N.arayanan Namboodiri (SOE, Mechanical)</t>
  </si>
  <si>
    <t>AICTE-MODROBS - "Modernisation of CAM lab" - Dr.V.N.arayanan Namboodiri, (SOE, Mechanical)</t>
  </si>
  <si>
    <t>AICTE-MODROBS - "Modernisation of Metrology lab" - Dr.K.K.Saju, (SOE, Mechanical )</t>
  </si>
  <si>
    <t>AICTE-MODROBS - "Modernisation of Metrology lab" - Dr.Biju.N, (SOE, Mechanical)</t>
  </si>
  <si>
    <t>AICTE-MODROBS - "Modernisation of Computer Lab" - "Dr.K.V.Pramod, (Computer Applications)</t>
  </si>
  <si>
    <t>TOTAL OF AICTE SCHEMES</t>
  </si>
  <si>
    <t>NPOL - "Developement of techniques for Blind Source Seperation" - Dr.Supriya .M.H, (Electronics)</t>
  </si>
  <si>
    <t>NRB-Refund of unspent balances by the University</t>
  </si>
  <si>
    <t>TOTAL OF NRB SCHEMES</t>
  </si>
  <si>
    <t>MPEDA - "Developing strategies to network ornamental fish breeders in India for enhancing exports" - Dr.Mini Sekharan, (Industrial Fisheries)</t>
  </si>
  <si>
    <t>MPEDA - "Training programme on compliance with standards in Foreign Markets…" - .Dr.John Mohan, (Industrial Fisheries)</t>
  </si>
  <si>
    <t>MPEDA-Refund of unspent balances by the University</t>
  </si>
  <si>
    <t>ISRO-RESPOND - "Atmospheric Boundary Layer (ABL) &amp; Cloud Characteristics and monitoring of aerosol over Cochi" - Dr.C.A.Babu, (Atmospheric Sciences)</t>
  </si>
  <si>
    <t>ISRO-RESPOND - "Photothermal deflection (PTA)" - Dr.K.P Vijaya Kumar, (Physics)</t>
  </si>
  <si>
    <t>SAC, Department of Space - Refund of unspent balances by University to SAC, Department of Space</t>
  </si>
  <si>
    <t>VSSC - "Design of a Dielectric Diplexer" - Prof.P.Mohanan, (Electronics)</t>
  </si>
  <si>
    <t>Dept. of Space - Refund of unspent balance by University to Dept. of Space</t>
  </si>
  <si>
    <t xml:space="preserve"> ISRO - "Weather Data Applications for Kerala and its Effective Dissemination in User Friendly Format" - Dr.C.K.Rajan, (Centre for Monsoon Studies).</t>
  </si>
  <si>
    <t>ISRO - "Development of multimodal interface for information retrieval in regional language from database" - Dr. Sumam Mary Idicula, (Computer Science).</t>
  </si>
  <si>
    <t>ISRO - Refund of unspent balances by the University</t>
  </si>
  <si>
    <t>ISRO - "Development of transducer from conducting composite" - Dr.Rani Joseph, (PS &amp; RT)</t>
  </si>
  <si>
    <t>ISRO - "Vertical Structure and dynamics of tropical mesoscale convective systems:observational and Mosdelling studies" - Dr.K.MohanKumar, (Atmospheric Sciences).</t>
  </si>
  <si>
    <t>ISRO - "Study of rain bearing Monsoon clouds using INSAT data" - Dr.Santhosh.K.R, (Atmospheric Sciences)</t>
  </si>
  <si>
    <t>ISRO-"Intra seasonal oscillation during Monsoon using TMI data"Dr.Santhosh K.Raghavan, Dept.of Atmospheric Sciences</t>
  </si>
  <si>
    <t>ISRO-"Numerical simulation of Atmospheric dispersion for Kerala coast-"Dr.C.K.Rajan, Dept. of Atmospheric Sciences</t>
  </si>
  <si>
    <t>ISRO-PLANEX-Project-Theoritical Modelling of X-ray emission from the Veneer of Galilean Satellites-Dr.C.A.Babu-Dept of Atmospheric Sciences</t>
  </si>
  <si>
    <t>ISRO - "Spatial and temporal variability of total ozone over tropics-Special reference to the Indian Scenario" - Dr.V.Madhu, (Atmospheric Sciences)</t>
  </si>
  <si>
    <t>TOTAL OF ISRO - SCHEMES</t>
  </si>
  <si>
    <t>IUC-DAEF - Refund of unspent balances by the University</t>
  </si>
  <si>
    <t>TOTAL OF IUC-DAEF SCHEMES</t>
  </si>
  <si>
    <t>Other GOI sources - Refund of unspent balance to various funding agencies.</t>
  </si>
  <si>
    <t>KSCSTE-A two in one project for the benefit of School children and the teachers to develop scientific awareness and passion for knowledge through impressive and innovative learning process-Dr.K.G.Nair, C-SiS.</t>
  </si>
  <si>
    <t>INSA  Senior Scientist Position awarded to Dr. K P Joy</t>
  </si>
  <si>
    <t>KSCSTE - "Sterols and hopanoids as organic matter biomarkers in mangrove ecosystems along Kerala coast" - Dr.N.Chandramohana Kumar, (Chemical Oceanography)</t>
  </si>
  <si>
    <t>STEC-Laser Induced thermo optic spectroscopy……deliction techniques-Dr.V.P.N.Nampoori-Dept of Physics.</t>
  </si>
  <si>
    <t>STED- SRF-Zeolite catalysis on electrophylic aromaticc alkylation reaction-Dr.S.Sugunan-Dept of Applied Chemistry</t>
  </si>
  <si>
    <t>STEC - "Compact dual band dielectric resonator for mobile phone antenna with reduced radiation hazards" - Dr.P.Mohanan, (Electronics)</t>
  </si>
  <si>
    <t>KSCSTE - "Development of a microwave absorber based on natural rubber ferrites" - Dr.M.R.Anantharaman, (Physics)</t>
  </si>
  <si>
    <t>KSCSTE - "A comparative study of optical and electrical characterisation of silver selenide thin films doped with rare earth metals,for the fabrication of solar cells "- Dr.B.Pradeep, (Physics).</t>
  </si>
  <si>
    <t>KSCSTE - Science Research Scheme - "Preparation of high - K Dielectric coatings using plasma enhanced atomic layer deposition and their characterization"-  Dr.K.Rajeev Kumar, (Instrumentation).</t>
  </si>
  <si>
    <t>KSCSTE - Science Research Scheme - "Investigations of Structural aspects of transition metal complexes of some aroylhydrazones " - Dr.M.R.Prathapachandra Kurup, (Applied Chemistry).</t>
  </si>
  <si>
    <t>KSCSTE - "Development of data base on the fish germplasm, capture fisheries and biodiversity threats of the rivers of Kerala" - Dr.B.Madhusoodana Kurup, (Industrial Fisheries).</t>
  </si>
  <si>
    <t>KSCSTE - Science Research Scheme - "Nanostructured Conjugated Polymeric Ink for Printable Chemical Sensors" - Dr.K.Sreekumar, (Applied Chemistry).</t>
  </si>
  <si>
    <t xml:space="preserve"> KSCSTE - Science Research Scheme - "Design Optimisation and Development of Compact  Microstrip Antenna Configurations using Genetic Algorithm" - Dr.P.Mythili, (SOE, Electronics) </t>
  </si>
  <si>
    <t>KSCSTE - Science Research Scheme - "Risk Assessment of Bivalve Shellfish from Kumarakom Estuary and Development of a Closed Water Depuration System with Biofilter to Remove the Pathogenic Bacteria from the Shellfish" - Dr.A.A.Mohamed Hatha, (Marine Biology)</t>
  </si>
  <si>
    <t>KSCSTE - Science Research Scheme - "Study on Eosin Dye Sensitized Polymers for Holographic Applications" - Dr.C.Sudha Kartha, (Physics).</t>
  </si>
  <si>
    <t xml:space="preserve"> KSCSTE - Science Research Scheme - "Pillared Clay Catalyzed Green Route Oxidation of Phenol in Aqueous Media" - Dr.S.Sugunan, (Applied Chemistry).</t>
  </si>
  <si>
    <t>KSCSTE - "Design and Development of a two level expert system…." - Dr.Sumam Mary Idiculla, (Computer Science)</t>
  </si>
  <si>
    <t>KSCSTE - "Strenghthening of Children's Hall of famous scientists" - C-SiS</t>
  </si>
  <si>
    <t>KSCSTE - "Hydrogeochemical quality assessment of ground waters in selected Districts of Kerala" - Dr.C.H.Sujatha, (Chemical Oceanography)</t>
  </si>
  <si>
    <t>KSCSTE - Kerala Biotechnology Commission -YIPB Project - "Development and standardization of enrichment protocol of micro algae for larval rearing of the Indian edibile oyster, Crassostrea mandrasensis (Preston)" - Dr.Gijo Ittoop, (C/o Dr.Aneykutty, Marine Biology)</t>
  </si>
  <si>
    <t>KSCSTE-YIPB Project - "Identification and Purification of Cytotoxic/Antimicrobial Compounds from Selected Cnidarians and Echinodrems" - Dr.Sabu.A.S, (C/o Dr.I.S.Bright Singh, NCAAH)</t>
  </si>
  <si>
    <t>KSCSTE - "Ecology and fish production potential of the Kodungallur-Azhikode back water ecosystem" - Dr.S.Bijoy Nandan, (Marine Biology)</t>
  </si>
  <si>
    <t>KSCSTE - "Popularisation of  Kerala's contributions in austronomy" - Dr.Titus.K.Mathew, (Physics)</t>
  </si>
  <si>
    <t>KSCSTE - "Science popularisation and Malayalam newpapers-A comparative content analysis" - Dr.S.Anil Kumar, Co-ordinator, Centre for Science Communication</t>
  </si>
  <si>
    <t>KSCSTE-Sastraposhini scheme - "Training to science teachers of Model Residential Schools" - Dr.K.G.Nair, (C-SiS)</t>
  </si>
  <si>
    <t>KSPB - "Constructing the Human Developement Index of Tribal communities in Kerala" - Dr.D.Rajasenan, (CSSEIP)</t>
  </si>
  <si>
    <t>KSCSTE - "Development of micro-structural optical fiber and fiber bragg gratings and studies on ultra optical processes" - Dr.P.Radhakrishnan, (ISP)</t>
  </si>
  <si>
    <t>KSCSTE - "Optical properties of rare earth doped chalcogenide glasses" - Dr.Sheenu Thomas, (CELOS).</t>
  </si>
  <si>
    <t>STEC - Overheads - Schemes</t>
  </si>
  <si>
    <t>STEC - Refund of unspent balances by University</t>
  </si>
  <si>
    <t>KSCSTE - "Deveopment of Novel Macrocyclics based electrochemical sensors for metals" - Dr.K.Girish Kumar, (Applied Chemistry)</t>
  </si>
  <si>
    <t>KSCSTE - "Popularisation of Medicinal Plants through a demonstration herbal garden" - Dr.K.G.Nair, (C-SiS)</t>
  </si>
  <si>
    <t>KSCSTE-Kerala Biotechnology Commission-IBRS Project - "Development of Photobioreactors for mass production of Marine Micro algae as Live feed in aquaculture system" - Dr.Valsamma Joseph, (NCAAH)</t>
  </si>
  <si>
    <t>KSCSTE-SARD scheme - "Development of a microbial consortium that could be used as a probiotic in the culture and rearing operations of commercially important indigenous ornamental fishes in Kerala" - Dr.A.A.Mohamed Hatha, (Marine Biology)</t>
  </si>
  <si>
    <t>KSCSTE - Science Popularisation Programme - "Preparation of a Science and Technology Handbook cum Scientific Terminology Guide for the journalists in Malayalam" -Dr.S.Anil Kumar, (Director, Public Relations and Publications).</t>
  </si>
  <si>
    <t>KSCSTE - "Development of Tin based p-n junctions deposited using the indigenously fabricated automated spray coating machine for thin film solar cells" - Dr.K.P.Vijayakumar, (Physics)</t>
  </si>
  <si>
    <t>KSCSTE-Student Project - "Toxic effects of organochlorine pesticide, lindane(y' HCH) on the antioxidant activity in Oreochronis mossambicus (Peters 1852)" - Sulfath P.P; c/o Dr.Bijoy Nandan(Co-Ordinator), (Marine Biology)</t>
  </si>
  <si>
    <t>KSCSTE-Student Project - "Marine Biodiversity assessment; Species diversity and genetic characterization of gastropods from the mangroves of Kannur, Kerala" - Neelima; c/o Dr.Bijoy Nandan (Co-Ordinator), (Marine Biology)</t>
  </si>
  <si>
    <t>KSCSTE-Student Project - "Characterisation of bacterial flora associated with blooming algae in traditional Pokkali cum prawn farmers along Kochin back waters" - Dr.A.A.Mohamed Hatha, (Marine Biology)</t>
  </si>
  <si>
    <t>KSCSTE-Sasthraposhini Scheme - "Training to Science teachers of selected Sasthraposhini Schools" - Dr.K.G.Nair, (C-SiS).</t>
  </si>
  <si>
    <t>KSCSTE - "Growth and charaterization of Tin Oxide and doped Tin Oxide materials for optoelectronic applications" - Dr.M.Junaid Bushiri, (Physics)</t>
  </si>
  <si>
    <t>KSCSTE-SRS Project - "Investigations on the preparation of multi layers of high-k materials by atomic layer deposition and their characterisation" - Dr.K.Rajeev Kumar, (Instrumentation).</t>
  </si>
  <si>
    <t>KSCSTE - "Linking Scientific and local knowledge:Capacity building for integrated sustainable management of fishery resources" - Dr.C.Beena, (University Library)</t>
  </si>
  <si>
    <t>KSCSTE - Emeritus Scientist Scheme - Fellowship to Dr.S.Sugunan, (Chemistry)</t>
  </si>
  <si>
    <t>KSCSTE - "Evaluation of Saponins as potential anti white spot syndrome virus ( WSSV) prophylactic molecules in shrimp culture" - Dr.Sudheer.N.S, (NCAAH)</t>
  </si>
  <si>
    <t>KSCSTE - Emeritus Scientist Scheme - Fellowship to Dr.K.K.Mohammed Yusuff, (Chemistry)</t>
  </si>
  <si>
    <t>KSCSTE - "System level analysis and design of re-configurable Multi-standard sigma Delta Analog to digital converters for next generation of Wieless transceivers" - Dr.Babitha Roselind Jose, (SOE, Electronics)</t>
  </si>
  <si>
    <t>KSCSTE - "An investigation of the suitability of course recycled concrete aggregate for structural concrete" - Dr.Dipak Kumar Sahoo, (SOE, Civil)</t>
  </si>
  <si>
    <t>KSCSTE-Student project - "Toxicity studies of five pesticides on the giant fresh water prawn Macrobrachium rosenbergii( de man)" -Dr.M.Harikrishnan, (Industrial Fisheries).</t>
  </si>
  <si>
    <t>KSCSTE-Student project - "DNA barcoding of macrobrachium striatus and Mequidens (Crustacea Decapoda: Palaemonidae)" - Dr.M.Harikrishnan, (Industrial Fisheries)</t>
  </si>
  <si>
    <t>KSCSTE - "Design and Development of Compact Planar Filters for RF / Microwave Application" -  Dr.S,Mridula, (SOE, Electronics)</t>
  </si>
  <si>
    <t>KSCSTE - " Assessment of biodiesel production potential of Microalgae collected from the backwaters of Kerala" -  Dr.Manju Mary Joseph, (Chemical Oceanography)</t>
  </si>
  <si>
    <t>KSCSTE-Project - "Study on the influence of corrosion inhibitors in concrete exposed to high temperature" - Dr. George Mathew, (SOE, S&amp; F Engineering)</t>
  </si>
  <si>
    <t>KSCSTE - Emeritus Scientist Scheme - Fellowship to Dr.A.Krishnamoorthy.S, (Mathematics)</t>
  </si>
  <si>
    <t>KSCSTE-Sasthraposhini Scheme - "Follow up programme for Secondary School students and teachers" - Dr.K.G.Nair, (C-SiS).</t>
  </si>
  <si>
    <t>KSCSTE - "Setting up of a semi automatic rain water harvesting system in the Science Park of C-SiS" - Dr.K.G.Nair, (C-SiS)</t>
  </si>
  <si>
    <t>KSCSTE - Sasthraposhini Scheme - "Training to Science teachers of the selected Sasthraposhini Schools" - Dr.K.G.Nair, (C-SiS)</t>
  </si>
  <si>
    <t>KSCSTE - "Contaminant characterisation of soil in selected areas (Chittur and Kanjikode) of Palakkad district,Kerala" - Dr.Sujatha C.H, (Chemical Oceanography)</t>
  </si>
  <si>
    <t>KSCSTE-Emeritus Scientist Scheme - Fellowship to Dr.M.Sabir, (Physics)</t>
  </si>
  <si>
    <t>TOTAL  STEC/KSCSTE  SCHEMES</t>
  </si>
  <si>
    <t>KSBB - "Agro Biodiversity enhancement programme-Study on Benthic fauna and soil chemistry of selected wetlands in Palakkad,Kerala" - Dr.S.Bejoy Nandan, (Marine Biology)</t>
  </si>
  <si>
    <t>KSBB - "Wetland  biodiversity enhancemant through sustainable utilisation of wetland resources" - Dr.S.Bijoy Nandan, (Marine Biology)</t>
  </si>
  <si>
    <t>General Motors (GM) - Research Support - Dr. A. Krishnamoorthy, Professor, (Mathematics).</t>
  </si>
  <si>
    <t>Consultancy project for trial to fabricate solar cells with M/S CORUS GROUP Technology, Netherlands - Dr.K.P.Vijayakumar, (Physics).</t>
  </si>
  <si>
    <t>NRB - "HMM based target classifier with improved success rates" - Dr.Supriya.M.H, (Electronics)</t>
  </si>
  <si>
    <t>ADA-NP-MASS - "Establishment of new National MEMS design centres" - Dr.P.Radhakrishnan, (ISP)</t>
  </si>
  <si>
    <t>BRNS - "Non linear dynamics of semi conductor lasers under various schemes of coupling , feed back and control:theritical analysis" - Dr.P.Radhakrishnan, (ISP)</t>
  </si>
  <si>
    <t>IUAC - "Tailoring magnetic characteristics and possible patterning of Fe Ni based alloy thin films using SHI" - Dr.M.R.Anantharaman, (Physics)</t>
  </si>
  <si>
    <t>Indian Navy - "Anomalous Propagation study  over Indian Seas" - Dr.C.K.Rajan, (Centre for Monsoon Studies).</t>
  </si>
  <si>
    <t>Indian Navy - "Interrelationship between Indian Monsoon and west pacific Typhoon on the sea and swell conditions over Bay of Bengal" - Dr.C.K.Rajan, (Centre for Monsoon Studies).</t>
  </si>
  <si>
    <t>IIPA - "Consumption Education and Exploitation: A probe into the consumer exclusion in Kerala"- Dr.D.Rajasenan, (CSSEIP)</t>
  </si>
  <si>
    <t>IRELTDC - "Catalysis by nanocrystalline ceria modified with transition metals" - Dr.S.Sugunan, (Applied Chemistry).</t>
  </si>
  <si>
    <t>Directorate of Environment and Climatic Change - "Development of appropriate in-vessel composting system for the treatment of food waste at household and comminity level" - Shri.M.Anand, (Environmental Studies)</t>
  </si>
  <si>
    <t>Directorate of Environment and Climatic change - "Carbon dynamics and budgeting in wetland ecosystems and its possible influence in livelihood" - Dr.S.Bijoy Nandan, (Marine Biology)</t>
  </si>
  <si>
    <t>Directorate of Environment and Climatic Change - Strengthening of lab facilities under R &amp;D-Infrastructure development of School of Environmental Studies.</t>
  </si>
  <si>
    <t>Centre for Engineering Research and Development-Student Project Scheme - "Microwave sensing of soil properties" - Dr.S.Mridula, (SOE, Electronics)</t>
  </si>
  <si>
    <t>Dept. of Fisheries, Govt. of Kerala (Fisheries Resource Management Society) - "Study of impact of ban on monsoon trawling along Kerala coaston the exploited marine fisheries resources and its socio-economic implications" - Dr.B.Madusoodanakurup, (Industrial Fisheries)</t>
  </si>
  <si>
    <t>NFDB - "Zero water exchange shrimp culture with bioremediation and integral disease management" - Dr.I.S.Bright Singh, (NCAAH)</t>
  </si>
  <si>
    <t>NCRMI - "Optimization,Standardisation and Modelling of Coir Geo Textiles for the promotion of the Coir Geo Textiles in the national and international markets" - Dr.K.S.Beena,  (SOE, Civil)</t>
  </si>
  <si>
    <t>CDB - "Marketing of coconut oil as engine oil" - Sri.Ajith Kumar G, (SOE, Mechanical)</t>
  </si>
  <si>
    <t>CDB - "Demonstration of batch processing for the formulation &amp; packaging of coconut oil based 2 T oil for small scale industrial units" - Dr.Ajith Kumar .G, (SOE, Mechanical)</t>
  </si>
  <si>
    <t>SAC - "Application of Altimetry (Altika) and Color (Oceansat II) in the studies of mesoscale features of the southeastern Arabian sea" - Dr.A.N.Balchand, (Physical Oceanography)</t>
  </si>
  <si>
    <t>SAC - " Modelling biogeochemical cycles in coastal oceans"- Dr.A.A.Mohammed Hatha, (Marine Biology)</t>
  </si>
  <si>
    <t>Kerala State Higher Education Council - "Self Financing Engineering Education in Kerala- The situation of dropout and employment exclusion of SC/ST students" - Dr.D.Rajasenan, (CSSEIP)</t>
  </si>
  <si>
    <t>Organisation for the Prohibition of Chemical Weapons (OPCW) - "Semiconductor mediated photocatalytic purification of water containing chemical pesticides and bacterial pollutants" - Dr.Suguna Yesodharan, (Environmental Studies).</t>
  </si>
  <si>
    <t>European Union - "EU Asia-Link Project" - Dr. D. Rajasenan, (Applied Economics).</t>
  </si>
  <si>
    <t>European Commission Funded Project - " Environmental Management Reform for sustainable Farming, Fisheries and Aquaculture (AQUAGRIS) - Dr.B.Madhusoodhana Kurup, (Industrial Fisheries).</t>
  </si>
  <si>
    <t>Cior Board - "Study on the use of Coir Bhoovastra in pavements" - Dr.K.S.Beena, (SOE, Civil)</t>
  </si>
  <si>
    <t>European Commission Project - "Partnership for Sustainable Shrimp Aquaculture(PASSA)" - Dr.B.Madhusoodana Kurup, (Industrial Fisheries)</t>
  </si>
  <si>
    <t xml:space="preserve"> Indo-Polish Joint Research Project - "Fabrication of biosensors for the determination of pharmaceuticals" - Dr.Girish Kumar, (Applied Chemistry).</t>
  </si>
  <si>
    <t>EMRC sponsored project - "Development of Green Thermoplastic Elastomeric Binders and Plastcizers" - Dr.K.Sreekumar, (Applied Chemistry).</t>
  </si>
  <si>
    <t>UKERI - "Integrated smart Antennas for next generation…" - Dr.C.K. Anandan, (Electronics)</t>
  </si>
  <si>
    <t>EMAK Project - "Current Status on the Biotic Potential in relation to the Environmental quality of the Cochin Estuary, India - Dr.S.Bejoy Nandan, (Marine Biology)</t>
  </si>
  <si>
    <t>EMAK - "Studies on the mangrove eco-system of  South west coast of India in the context of sustainable livelihood objectives" - Dr.S.Bijoy Nanndan, (Marine Biology)</t>
  </si>
  <si>
    <t xml:space="preserve"> MHO Project -"Rural Development and Appropriate Technology (RUDAT) - Pre project"  - Dr.K.P.Vijayakumar (Physics)</t>
  </si>
  <si>
    <t>MHO Project - "Integrated Management of Coastal Zone (IMCOZ) - Pre project" - Dr.N.R.Menon, (Marine Sciences)</t>
  </si>
  <si>
    <t>Lumpsum Provision for new schemes</t>
  </si>
  <si>
    <t>TOTAL OF  OTHER SCHEMES (excl LSP)</t>
  </si>
  <si>
    <t>TOTAL OF  4.OTHERS SCHEMES (incl LSP)</t>
  </si>
  <si>
    <t>TOTAL OF 98-0-U.SCHEMES (EXPENDITURE)</t>
  </si>
  <si>
    <t>TOTAL OF 99-0-V-DEBT HEADS (EXPENDITURE)</t>
  </si>
  <si>
    <t>University House Construction Loan Payment</t>
  </si>
  <si>
    <t>University Motor Conveyance Advance (Car) - Payment</t>
  </si>
  <si>
    <t>University Motor Conveyance Advance                  (2 wheelers) - Payment</t>
  </si>
  <si>
    <t>University Bicycle Loan - Payment</t>
  </si>
  <si>
    <t>University Festival Advance - Payment</t>
  </si>
  <si>
    <t>University Medical Advance - Payment</t>
  </si>
  <si>
    <t>Mosquito net - Interest free loan</t>
  </si>
  <si>
    <t>Excess recovery from University Employees - Refund</t>
  </si>
  <si>
    <t>University Marriage Advance for class IV Employees</t>
  </si>
  <si>
    <t>University PF-Monthly Subscription/loan  remittance to PF account</t>
  </si>
  <si>
    <t>University PF- Refundable Loan - payment</t>
  </si>
  <si>
    <t>University PF- Non Refundable Loan - payment</t>
  </si>
  <si>
    <t>Payment on closure of PF account</t>
  </si>
  <si>
    <t>General Provident Fund - Remittance</t>
  </si>
  <si>
    <t>University PF-Interest payable to employees accounts</t>
  </si>
  <si>
    <t>University Employees Co-operative Society - remittance</t>
  </si>
  <si>
    <t>Refund of Endowment - (Principal)</t>
  </si>
  <si>
    <t>FBS - Remittance - Refund</t>
  </si>
  <si>
    <t>House Rent Advance - Refund</t>
  </si>
  <si>
    <t>Caution Deposits - Students - Course - Refund</t>
  </si>
  <si>
    <t>Caution Deposits - Students - Library - Refund</t>
  </si>
  <si>
    <t>Caution Deposits - Students  - Hostel - Refund</t>
  </si>
  <si>
    <t>Caution Deposits - Students Laboratory - Refund</t>
  </si>
  <si>
    <t>Refund of fees other than caution deposit</t>
  </si>
  <si>
    <t>Refund of security deposit to recognised institutions</t>
  </si>
  <si>
    <t>Permanent Advance of Departments - Payments</t>
  </si>
  <si>
    <t>Temporary Advance to Depts  (in anticipation of reimbursement from funding agencies)</t>
  </si>
  <si>
    <t>Income Tax - Remittance-Employees</t>
  </si>
  <si>
    <t>Professional Tax - Remittance</t>
  </si>
  <si>
    <t>HDFC - Remittance</t>
  </si>
  <si>
    <t>LIC - Remittance</t>
  </si>
  <si>
    <t>PORD - Remittance</t>
  </si>
  <si>
    <t>KSFE - Remittance</t>
  </si>
  <si>
    <t>Court attachment - Remittance</t>
  </si>
  <si>
    <t>EMD/Security Deposit - Refund</t>
  </si>
  <si>
    <t>Safety Insurance Scheme - Remittance</t>
  </si>
  <si>
    <t>HBA-SBT-Remittance</t>
  </si>
  <si>
    <t>HBA-SBI-Remittance</t>
  </si>
  <si>
    <t>Remittance to National Pension Scheme(Tier I)</t>
  </si>
  <si>
    <t>Remittance to National Pension Scheme(Tier  II)</t>
  </si>
  <si>
    <t>Postal Life Insurance Premium - remittance</t>
  </si>
  <si>
    <t>Income Tax - Remittance-Others</t>
  </si>
  <si>
    <t>Sales Tax - Remittance</t>
  </si>
  <si>
    <t>Voluntary Contributions to Govt.</t>
  </si>
  <si>
    <t>Other Agencies - Remittance</t>
  </si>
  <si>
    <t>SUMMARY POSITION</t>
  </si>
  <si>
    <t>OPENING   BALANCE</t>
  </si>
  <si>
    <t>SCHOLARSHIPS /FELLOWSHIPS PRIZES</t>
  </si>
  <si>
    <t>TOTAL RECEIPTS</t>
  </si>
  <si>
    <t>(RECEIPTS)</t>
  </si>
  <si>
    <t>ACADEMICS</t>
  </si>
  <si>
    <t>Recognition fee</t>
  </si>
  <si>
    <t>Application fee/admission fee</t>
  </si>
  <si>
    <t>Fee for Registration as matriculate</t>
  </si>
  <si>
    <t>Excess fee</t>
  </si>
  <si>
    <t>Tution fee</t>
  </si>
  <si>
    <t>Library fee</t>
  </si>
  <si>
    <t>Stationery fee</t>
  </si>
  <si>
    <t>Medical inspection fee</t>
  </si>
  <si>
    <t>Laboratory fee</t>
  </si>
  <si>
    <t>030'</t>
  </si>
  <si>
    <t>Sports affiliation fee</t>
  </si>
  <si>
    <t>Quasi University fee</t>
  </si>
  <si>
    <t>Special fee</t>
  </si>
  <si>
    <t>University fee</t>
  </si>
  <si>
    <t>NRI Deposit</t>
  </si>
  <si>
    <t>Cost of Examination application forms</t>
  </si>
  <si>
    <t>Examination fees</t>
  </si>
  <si>
    <t>076</t>
  </si>
  <si>
    <t>Fee for mark list</t>
  </si>
  <si>
    <t>079</t>
  </si>
  <si>
    <t>Late fee, fines, Breakages,Losses etc.</t>
  </si>
  <si>
    <t>University Union fee</t>
  </si>
  <si>
    <t>101</t>
  </si>
  <si>
    <t>Students aid fund</t>
  </si>
  <si>
    <t>3</t>
  </si>
  <si>
    <t>Fee for co-curricular activities</t>
  </si>
  <si>
    <t>CUBSA Membership fee</t>
  </si>
  <si>
    <t>Devolopment Fee (non Refundable deposit from NRI Students</t>
  </si>
  <si>
    <t>TOTAL OF 1 ACADEMICS</t>
  </si>
  <si>
    <t>Bus pass</t>
  </si>
  <si>
    <t>Interest earned on savings/Accounts / deposits</t>
  </si>
  <si>
    <t>Miscellaneous</t>
  </si>
  <si>
    <t>Refund of unspent balances</t>
  </si>
  <si>
    <t>TOTAL OF 2 OTHERS</t>
  </si>
  <si>
    <t>EXTERNAL SOURCES</t>
  </si>
  <si>
    <t>TOTAL OF A. INTERNAL REVENUE</t>
  </si>
  <si>
    <t>ASSISTANCE FOR COURSES/ CENTRES</t>
  </si>
  <si>
    <t>PGDiploma in coir Technology-Scholarships</t>
  </si>
  <si>
    <t>1.Relating to Institution</t>
  </si>
  <si>
    <t>2.Relating to Institution linked Agencies</t>
  </si>
  <si>
    <t>Caution Deposit -Students-Course (Refundable)-Receipt</t>
  </si>
  <si>
    <t>Caution Deposit -Students-Library-Receipt</t>
  </si>
  <si>
    <t>Caution-deposit-Students-Lab-Receipt</t>
  </si>
  <si>
    <t>TOTAL OF 2 RELATING TO INSTITUTION LINKED AGENCIES</t>
  </si>
  <si>
    <t xml:space="preserve"> Relating to External Agencies</t>
  </si>
  <si>
    <t>TOTAL OF G. DEBT HEADS (RECEIPTS)</t>
  </si>
  <si>
    <t>TOTAL OF 94-1-SCHOOL OF ENGINEERING(RECEIPTS)</t>
  </si>
  <si>
    <t>(EXPENDITURE)</t>
  </si>
  <si>
    <t>Salaries -Officers -Teaching</t>
  </si>
  <si>
    <t>Salaries -Officers -Non -Teaching</t>
  </si>
  <si>
    <t>Salaries Establishment</t>
  </si>
  <si>
    <t>200</t>
  </si>
  <si>
    <t>TA-University staff</t>
  </si>
  <si>
    <t>275</t>
  </si>
  <si>
    <t>Honorarium Guest Lectures</t>
  </si>
  <si>
    <t>TOTAL OF  2. ALLOWANCES</t>
  </si>
  <si>
    <t>Water</t>
  </si>
  <si>
    <t>Electricity</t>
  </si>
  <si>
    <t>Advertisements-Notifications</t>
  </si>
  <si>
    <t>Other -External Services</t>
  </si>
  <si>
    <t>Computers / Equipments</t>
  </si>
  <si>
    <t>Land</t>
  </si>
  <si>
    <t>Books/Journals/Periodicals/CDROM</t>
  </si>
  <si>
    <t>Kitchen Equipments/Utensils</t>
  </si>
  <si>
    <t>Placements and Training</t>
  </si>
  <si>
    <t>Expenditure on co-curricular activities</t>
  </si>
  <si>
    <t>Expenditure on CUBSA</t>
  </si>
  <si>
    <t>Leave salary and Pension contribution</t>
  </si>
  <si>
    <t>Reimbursement of stiching charges</t>
  </si>
  <si>
    <t>Matching contribution to National Pension Scheme</t>
  </si>
  <si>
    <t>Assistance for other Welfare programmes</t>
  </si>
  <si>
    <t>Registration /Tax/Insurance -Vehicles</t>
  </si>
  <si>
    <t>Awards for Students</t>
  </si>
  <si>
    <t>Scholarship for students</t>
  </si>
  <si>
    <t>CUSAT share of administrative expenses</t>
  </si>
  <si>
    <t>CUSAT share of Exam Receipts</t>
  </si>
  <si>
    <t>CUSAT share of other Receipts</t>
  </si>
  <si>
    <t>Contribution for University Convention Centre</t>
  </si>
  <si>
    <t>TOTAL OF 5 OTHERS</t>
  </si>
  <si>
    <t>TOTAL OF  Q.CONTINGENCIES AND OTHER EXPENSES</t>
  </si>
  <si>
    <t>PGDiploma in Coir Technology-Scholarships</t>
  </si>
  <si>
    <t>Scholarship to GATE qualified M.Tech Students</t>
  </si>
  <si>
    <t>CES-Main Building complex</t>
  </si>
  <si>
    <t>Constuction of Lecture hall complex-Block-II</t>
  </si>
  <si>
    <t>Constuction of Software Engineering Block</t>
  </si>
  <si>
    <t>Thermal Engineering and Fluid Mechanics lab</t>
  </si>
  <si>
    <t>Fire &amp; Safety Engineering Lab.</t>
  </si>
  <si>
    <t>Electrical Engineering Block</t>
  </si>
  <si>
    <t>CES-Vertical extension to the existing Lecture Hall Building Block I</t>
  </si>
  <si>
    <t>Vertical Extension-lab block</t>
  </si>
  <si>
    <t>Extension to Software Engg -West Block(II floor)</t>
  </si>
  <si>
    <t>TOTAL OF1.DEPARTMENTS</t>
  </si>
  <si>
    <t>Constuction of  womens hostel</t>
  </si>
  <si>
    <t>Constuction of  mens hostel</t>
  </si>
  <si>
    <t>Extention to women's hostel(CPWD)[UGC XII th Plan]</t>
  </si>
  <si>
    <t>Quarters for Teaching Staff</t>
  </si>
  <si>
    <t>Quarters for Non-Teaching Staff</t>
  </si>
  <si>
    <t>Constuction of Compound wall</t>
  </si>
  <si>
    <t>Extn. To CES Canteen</t>
  </si>
  <si>
    <t>Overhead tank &amp; Sump</t>
  </si>
  <si>
    <t>Minor works</t>
  </si>
  <si>
    <t>TOTAL OF T. WORKS</t>
  </si>
  <si>
    <t>Accounts
  2013-14</t>
  </si>
  <si>
    <t>Budget Estimates                  2014-15</t>
  </si>
  <si>
    <t>Revised Estimates
2014-15</t>
  </si>
  <si>
    <t>TOTAL OF- U- SCHEMES</t>
  </si>
  <si>
    <t>Caution Deposit -Students-Hostel Mess (Refundable)</t>
  </si>
  <si>
    <t>Caution Deposit -Students-Course (Refundable)</t>
  </si>
  <si>
    <t>Caution Deposit -Students-Library-Refund</t>
  </si>
  <si>
    <t>Caution-deposit-Students-Lab-Refundt</t>
  </si>
  <si>
    <t>Refund of Fees other than Caution deposit</t>
  </si>
  <si>
    <t>Permanent Advance of depts.payments by Uty. To Dept.</t>
  </si>
  <si>
    <t>Relating to External Agencies</t>
  </si>
  <si>
    <t>Total of 3 -Relating to External Agencies</t>
  </si>
  <si>
    <t>TOTAL OF  V DEBTHEADS</t>
  </si>
  <si>
    <t>TOTAL OF 94-1 SCHOOL OF ENGINEERING(EXPENDITURE)</t>
  </si>
  <si>
    <t>ASSISTANCE FOR COURSES/CENTRES</t>
  </si>
  <si>
    <t>Dept. No. Course Code - Major Head :94-4-KUNJALI MARAKKAR SCHOOL OF MARINE ENGINEERING-(RECEIPTS)</t>
  </si>
  <si>
    <t>Fee for short term course</t>
  </si>
  <si>
    <t>Orientation fee</t>
  </si>
  <si>
    <t>University  fee</t>
  </si>
  <si>
    <t>Uniform fee</t>
  </si>
  <si>
    <t>Record book fee</t>
  </si>
  <si>
    <t>Hostel fee</t>
  </si>
  <si>
    <t>Laundry charges</t>
  </si>
  <si>
    <t>TOTAL OF A INTERNAL REVENUE</t>
  </si>
  <si>
    <t>Annual Grant-Non-Plan</t>
  </si>
  <si>
    <t>Annual Grant--Plan</t>
  </si>
  <si>
    <t>TOTAL OF1 STATE GOVERNMENT</t>
  </si>
  <si>
    <t>U.G.C</t>
  </si>
  <si>
    <t>TOTAL OF B BULK GRANTS (RECEIPTS)</t>
  </si>
  <si>
    <t>2.Relating to  Institution linked Agencies</t>
  </si>
  <si>
    <t>Caution Deposit-Students Hostel Mess-Refund</t>
  </si>
  <si>
    <t>Relating to External agencies</t>
  </si>
  <si>
    <t>TOTAL OF94-4--KUNJALI MARAKKAR SCHOOL OFMARINE ENGINEERING-(RECEIPTS)</t>
  </si>
  <si>
    <t>T.A.Others</t>
  </si>
  <si>
    <t>Honororium Guest Lectures</t>
  </si>
  <si>
    <t>Stitching charges</t>
  </si>
  <si>
    <t>Afloat charges</t>
  </si>
  <si>
    <t>Certification Expenses</t>
  </si>
  <si>
    <t>Lands</t>
  </si>
  <si>
    <t>Cooking Gas</t>
  </si>
  <si>
    <t>Students Uniform items</t>
  </si>
  <si>
    <t>Kitchen Equipments / Utensils</t>
  </si>
  <si>
    <t>Uniform - University Staff</t>
  </si>
  <si>
    <t>Contribution to D.G.Shipping</t>
  </si>
  <si>
    <t>Interest paid on Loan taken</t>
  </si>
  <si>
    <t xml:space="preserve"> CUSAT share of administrative expenses</t>
  </si>
  <si>
    <t xml:space="preserve"> CUSAT share of Exam Receipts</t>
  </si>
  <si>
    <t xml:space="preserve"> CUSAT share of other Receipts</t>
  </si>
  <si>
    <t>Marine Engineering complex</t>
  </si>
  <si>
    <t>Ship in campus</t>
  </si>
  <si>
    <t>Construction of workshop building</t>
  </si>
  <si>
    <t>Additional Floor-Cadet's Hostel</t>
  </si>
  <si>
    <t>TOTAL OF 2.HOSTEL</t>
  </si>
  <si>
    <t>Construction of  Roads</t>
  </si>
  <si>
    <t>Construction of Compound wall and gate.</t>
  </si>
  <si>
    <t>Campus Development(CPWD)</t>
  </si>
  <si>
    <t>Construction of swimming pool</t>
  </si>
  <si>
    <t>Providing 160KVA Standby DG set for Marine Engineering Campus.</t>
  </si>
  <si>
    <t>Sewage Treatment Plant</t>
  </si>
  <si>
    <t>TOTAL OF U SCHEMES</t>
  </si>
  <si>
    <t>2.Relating to  Institution Linked agencies</t>
  </si>
  <si>
    <t>Caution-deposit-Students Hostel Mess-Refund</t>
  </si>
  <si>
    <t>Caution-deposit-Students-Lab-Refund</t>
  </si>
  <si>
    <t>Permanent Advance for Departments</t>
  </si>
  <si>
    <t>Temporary advance to Departments</t>
  </si>
  <si>
    <t>Refund of Loans (Principal) to SOE</t>
  </si>
  <si>
    <t>TOTAL OF 94-4-KUNJALI MARAKKAR SCHOOL OFMARINE ENGINEERING (EXPENDITURE)</t>
  </si>
  <si>
    <t>Development Fee (non Refundable deposit from NRI Students)</t>
  </si>
  <si>
    <t>Dept. No. Course Code - Major Head :94-2- COCHIN UNIVERSITY COLLEGE OF</t>
  </si>
  <si>
    <t>ENGINEERING , KUTTANAD (RECEIPTS)</t>
  </si>
  <si>
    <t>TOTAL OF 94-2 CUCEK,  KUTTANAD -(RECEIPTS)</t>
  </si>
  <si>
    <t>249</t>
  </si>
  <si>
    <t>TA-University authorities</t>
  </si>
  <si>
    <t>Honourorium Guest Lectures</t>
  </si>
  <si>
    <t>Expenditure on CUCESA</t>
  </si>
  <si>
    <t xml:space="preserve">  WELFARE</t>
  </si>
  <si>
    <t>Scholarships for students</t>
  </si>
  <si>
    <t>MCA-Main Building complex</t>
  </si>
  <si>
    <t>Constuction of Workshop Building</t>
  </si>
  <si>
    <t>Constuction of Laboratory Block-I</t>
  </si>
  <si>
    <t>Constuction of Laboratory Block-II</t>
  </si>
  <si>
    <t>Construction of Drawing Hall</t>
  </si>
  <si>
    <t>Construction of semipermanent class room Blocks V&amp;VI</t>
  </si>
  <si>
    <t>Constuction of  Sub station</t>
  </si>
  <si>
    <t>Construction of new Civil Engg Block</t>
  </si>
  <si>
    <t>TOTAL OF 3 TOWNSHIP</t>
  </si>
  <si>
    <t>Constuction of Roads</t>
  </si>
  <si>
    <t>Compound wall around campus</t>
  </si>
  <si>
    <t>Devolopment of land -Earth filling</t>
  </si>
  <si>
    <t>Construction of canteen Building</t>
  </si>
  <si>
    <t>Construction of Toilet Block</t>
  </si>
  <si>
    <t>Borewell &amp; Treatment plant</t>
  </si>
  <si>
    <t>Extension of 11KV feeder line to CUCEK Campus</t>
  </si>
  <si>
    <t>Construction of Vehicle shed</t>
  </si>
  <si>
    <t>TOTAL OF 94-2 COCHIN UNIVERSITY  COLLEGE OF ENGINEERING KUTTANAD (EXPENDITURE)</t>
  </si>
  <si>
    <t>(As furnished by the Departments)</t>
  </si>
  <si>
    <t>Dept No</t>
  </si>
  <si>
    <t>Name of Posts</t>
  </si>
  <si>
    <t>Scale of Pay                                    (Rs.)</t>
  </si>
  <si>
    <t>No.of Posts</t>
  </si>
  <si>
    <t>01-0</t>
  </si>
  <si>
    <t>Section Officer (Typist)</t>
  </si>
  <si>
    <t>18740-33680</t>
  </si>
  <si>
    <t>Vice-Chancellor</t>
  </si>
  <si>
    <t>Office Superintendent</t>
  </si>
  <si>
    <t>16980-31360</t>
  </si>
  <si>
    <t>Pro-Vice-Chancellor</t>
  </si>
  <si>
    <t>37400-67000</t>
  </si>
  <si>
    <t>Selection Grade Computer Assistant</t>
  </si>
  <si>
    <t>Registrar</t>
  </si>
  <si>
    <t>Sr. Gr. Computer Assistant/Steno</t>
  </si>
  <si>
    <t>16180-29180</t>
  </si>
  <si>
    <t>Finance Officer</t>
  </si>
  <si>
    <t>Assistant Section Officer</t>
  </si>
  <si>
    <t>Planning &amp; Development Officer</t>
  </si>
  <si>
    <t>40640-57440</t>
  </si>
  <si>
    <t>Senior Grade Assistant</t>
  </si>
  <si>
    <t>Joint Registrar</t>
  </si>
  <si>
    <t>Assistants</t>
  </si>
  <si>
    <t>13900-24040</t>
  </si>
  <si>
    <t>Deputy Registrar</t>
  </si>
  <si>
    <t>Clerical Asst.</t>
  </si>
  <si>
    <t>14620-25280</t>
  </si>
  <si>
    <t>Asst. Registrar (HG)</t>
  </si>
  <si>
    <t>36140-49740</t>
  </si>
  <si>
    <t>Clerical Attender</t>
  </si>
  <si>
    <t>9190-15780</t>
  </si>
  <si>
    <t>Asst. Registrar</t>
  </si>
  <si>
    <t>24040-38840</t>
  </si>
  <si>
    <t>Sergeant</t>
  </si>
  <si>
    <t>11620-20240</t>
  </si>
  <si>
    <t>22360-37940</t>
  </si>
  <si>
    <t>Security Guards</t>
  </si>
  <si>
    <t>13210-22360</t>
  </si>
  <si>
    <t>29180-43640</t>
  </si>
  <si>
    <t>-do-</t>
  </si>
  <si>
    <t>10480-18300</t>
  </si>
  <si>
    <t>P.A. to V.C.(Pool Officer)</t>
  </si>
  <si>
    <t>8960-14260</t>
  </si>
  <si>
    <t>P.A.to P.V.C. (Pool Officer)</t>
  </si>
  <si>
    <t>Driver</t>
  </si>
  <si>
    <t>P.A.to F.O. (Pool Officer)</t>
  </si>
  <si>
    <t>9940-16580</t>
  </si>
  <si>
    <t>Section Officer (Higher Grade)</t>
  </si>
  <si>
    <t>20740-36140</t>
  </si>
  <si>
    <t>Conductor</t>
  </si>
  <si>
    <t>Section Officer</t>
  </si>
  <si>
    <t>Vehicle Supervisor</t>
  </si>
  <si>
    <t>Pool Officer</t>
  </si>
  <si>
    <t>Duplicator Operator</t>
  </si>
  <si>
    <t>Security Officer</t>
  </si>
  <si>
    <t>Garden Maistry</t>
  </si>
  <si>
    <t>Director of Publications and Public Relations</t>
  </si>
  <si>
    <t>Gardener</t>
  </si>
  <si>
    <t>Statistical Officer</t>
  </si>
  <si>
    <t>Office Attendant</t>
  </si>
  <si>
    <t>8500-13210</t>
  </si>
  <si>
    <t>System Manager</t>
  </si>
  <si>
    <t>21240-37040</t>
  </si>
  <si>
    <t>Sweeper-cum-cleaner</t>
  </si>
  <si>
    <t>6(5)</t>
  </si>
  <si>
    <t>Section Officer - Typist (H.G.)</t>
  </si>
  <si>
    <t>Guest House Manager</t>
  </si>
  <si>
    <t>University Administrative Office (contd/-)</t>
  </si>
  <si>
    <t>Room Boys</t>
  </si>
  <si>
    <t>8730-13840</t>
  </si>
  <si>
    <t>2(2)</t>
  </si>
  <si>
    <t>University Librarian</t>
  </si>
  <si>
    <t>1(1)</t>
  </si>
  <si>
    <t>Editorial Asst.</t>
  </si>
  <si>
    <t>Deputy Librarian</t>
  </si>
  <si>
    <t>15600-39100</t>
  </si>
  <si>
    <t>Asst. Librarian Sr. Grade</t>
  </si>
  <si>
    <t>Examination</t>
  </si>
  <si>
    <t>Information Scientist</t>
  </si>
  <si>
    <t>Controller of Examination</t>
  </si>
  <si>
    <t>Asst. Librarian(UGC)</t>
  </si>
  <si>
    <t>Asst. Librarian(State)</t>
  </si>
  <si>
    <t>Junior Librarian(State)</t>
  </si>
  <si>
    <t>12930-20250</t>
  </si>
  <si>
    <t>Section Officer(HG)</t>
  </si>
  <si>
    <t>PA to Controller of Examination( AR)</t>
  </si>
  <si>
    <t>Professional Asst. Gr. I</t>
  </si>
  <si>
    <t>7(4)</t>
  </si>
  <si>
    <t>Section Officer (HG)</t>
  </si>
  <si>
    <t>Selection GradeComputer Assistant</t>
  </si>
  <si>
    <t>Section officer(Typist)</t>
  </si>
  <si>
    <t>Professional Asst. Gr. II</t>
  </si>
  <si>
    <t>10(10)</t>
  </si>
  <si>
    <t>Selection. Gr. Computer Assistant/Steno</t>
  </si>
  <si>
    <t>Photocopier/Duplicator Operator</t>
  </si>
  <si>
    <t>8730-13540</t>
  </si>
  <si>
    <t>Contd/-</t>
  </si>
  <si>
    <t>Dept of Physical Education</t>
  </si>
  <si>
    <t>Asst. Director of Physical Education</t>
  </si>
  <si>
    <t>University Engineer</t>
  </si>
  <si>
    <t>Technical Officer/Ex.Engineer</t>
  </si>
  <si>
    <t>Dept. of Youth Welfare - Students Welfare Division</t>
  </si>
  <si>
    <t>Asst. Executive Engineer</t>
  </si>
  <si>
    <t>Director of Student Welfare</t>
  </si>
  <si>
    <t>36140-49470</t>
  </si>
  <si>
    <t>Asst. Engineer</t>
  </si>
  <si>
    <t>19240-34500</t>
  </si>
  <si>
    <t>Head Draftsman Asst. Engineer</t>
  </si>
  <si>
    <t>10790-18000</t>
  </si>
  <si>
    <t>Section officer(Typist)(HG)</t>
  </si>
  <si>
    <t>Office Attendant(HG)</t>
  </si>
  <si>
    <t>Chairman, Council of Wardens</t>
  </si>
  <si>
    <t>Honorarium (Rs.2000/- pm)</t>
  </si>
  <si>
    <t>Overseer Gr.I</t>
  </si>
  <si>
    <t>Asst. Wardens</t>
  </si>
  <si>
    <t>L.D. Computer Assistant/Steno</t>
  </si>
  <si>
    <t>Overseer Gr.II</t>
  </si>
  <si>
    <t>Computer Assistant</t>
  </si>
  <si>
    <t>Overseer Gr.III</t>
  </si>
  <si>
    <t>4(4)</t>
  </si>
  <si>
    <t>Matron</t>
  </si>
  <si>
    <t>Plumber</t>
  </si>
  <si>
    <t>Asst. Matron</t>
  </si>
  <si>
    <t>Electrician Gr.II</t>
  </si>
  <si>
    <t>6680-10790</t>
  </si>
  <si>
    <t>6(6)</t>
  </si>
  <si>
    <t>Sweeper/Cleaner</t>
  </si>
  <si>
    <t>Line Helper</t>
  </si>
  <si>
    <t>9190-15870</t>
  </si>
  <si>
    <t>Doctor</t>
  </si>
  <si>
    <t>Honorarium</t>
  </si>
  <si>
    <t>Rs. 2500/-p.m.</t>
  </si>
  <si>
    <t>LD Driver</t>
  </si>
  <si>
    <t>Plumbing Supervisor</t>
  </si>
  <si>
    <t>Pump Operator</t>
  </si>
  <si>
    <t>Centre for Science in Society</t>
  </si>
  <si>
    <t>Honarary Director</t>
  </si>
  <si>
    <t>Assistant Professor</t>
  </si>
  <si>
    <t>Computer Assistant/Stenographer</t>
  </si>
  <si>
    <t>School of Languages - Dept. of Hindi</t>
  </si>
  <si>
    <t>Professor</t>
  </si>
  <si>
    <t>Associate Professor</t>
  </si>
  <si>
    <t>3(2)</t>
  </si>
  <si>
    <t>CIRM</t>
  </si>
  <si>
    <t>Jr. Librarian</t>
  </si>
  <si>
    <t>Computer Assistant/steno</t>
  </si>
  <si>
    <t>Computer Assistant/Steno</t>
  </si>
  <si>
    <t>Assistant Section officer</t>
  </si>
  <si>
    <t>Library Asst.</t>
  </si>
  <si>
    <t xml:space="preserve"> Office Attendant</t>
  </si>
  <si>
    <t>2(1)</t>
  </si>
  <si>
    <t>Department of Culture and Heritage</t>
  </si>
  <si>
    <t>4(3)</t>
  </si>
  <si>
    <t>Tech. Asst.</t>
  </si>
  <si>
    <t>3(3)</t>
  </si>
  <si>
    <t>Lab Asst.</t>
  </si>
  <si>
    <t>Lib. Asst.</t>
  </si>
  <si>
    <t>Security Guard</t>
  </si>
  <si>
    <t>L.D.Driver</t>
  </si>
  <si>
    <t>Asst. Librarian</t>
  </si>
  <si>
    <t>Junior Librarian</t>
  </si>
  <si>
    <t>Assistant(Sr.Gr)</t>
  </si>
  <si>
    <t>Dept. of Marine Biology, Microbiology &amp; Biochemistry</t>
  </si>
  <si>
    <t>Professional Asst. Gr.I</t>
  </si>
  <si>
    <t>3(1)</t>
  </si>
  <si>
    <t>Lib. Asst.</t>
  </si>
  <si>
    <t>5(3)</t>
  </si>
  <si>
    <t>Computer Assistant(Sel Grade)</t>
  </si>
  <si>
    <t>Computer Assistant Gr. II</t>
  </si>
  <si>
    <t>Specimen  Collector</t>
  </si>
  <si>
    <t>Sr.Gr.Assistant</t>
  </si>
  <si>
    <t>Lab. Asst.</t>
  </si>
  <si>
    <t>Lab. Attendent</t>
  </si>
  <si>
    <t>Aquarium Asst.</t>
  </si>
  <si>
    <t>Technical Asst Gr.II</t>
  </si>
  <si>
    <t>General Establishment</t>
  </si>
  <si>
    <t>Asst. Librarian</t>
  </si>
  <si>
    <t>Professional Assistant</t>
  </si>
  <si>
    <t>School of Marine SciencesDept. of Atmospheric Sciences</t>
  </si>
  <si>
    <t>4(2)</t>
  </si>
  <si>
    <t>Assistant (Sr.Grade)</t>
  </si>
  <si>
    <t>Clerical Assistant</t>
  </si>
  <si>
    <t>Tech. Asst. Gr.III</t>
  </si>
  <si>
    <t>Assistant</t>
  </si>
  <si>
    <t>Asistant Professor</t>
  </si>
  <si>
    <t xml:space="preserve"> Section Officer</t>
  </si>
  <si>
    <t>Asistant</t>
  </si>
  <si>
    <t>Technical Assistant</t>
  </si>
  <si>
    <t>Lab. Asst. Gr.II</t>
  </si>
  <si>
    <t>Lab.Technican</t>
  </si>
  <si>
    <t>Dept. of Statistics</t>
  </si>
  <si>
    <t>5(2)</t>
  </si>
  <si>
    <t>Section officer(Typist).</t>
  </si>
  <si>
    <t>Sweeper-cum-Cleaner</t>
  </si>
  <si>
    <t>Net Maker</t>
  </si>
  <si>
    <t>Hatchery Asst.-cum-Syrang&amp;Driver</t>
  </si>
  <si>
    <t>Dept. of Physics</t>
  </si>
  <si>
    <t>Hatchery Asst.</t>
  </si>
  <si>
    <t>11(6)</t>
  </si>
  <si>
    <t>Technical Officer Gr.I</t>
  </si>
  <si>
    <t>Dept. of Mathematics</t>
  </si>
  <si>
    <t>Technical Asst. Gr.III</t>
  </si>
  <si>
    <t>Tech. Asst. Gr.II</t>
  </si>
  <si>
    <t>Sel. Gr. Computer Assistant</t>
  </si>
  <si>
    <t>Assistant(Sr.Grade)</t>
  </si>
  <si>
    <t>Prof.Asistant Gr. I</t>
  </si>
  <si>
    <t>StoreKeeper Gr.III</t>
  </si>
  <si>
    <t>Laboratory Asst.</t>
  </si>
  <si>
    <t>Dept. of Physics (contd/-)</t>
  </si>
  <si>
    <t>Dept. of Biotechnology</t>
  </si>
  <si>
    <t>Instrument Technician</t>
  </si>
  <si>
    <t>8500-3210</t>
  </si>
  <si>
    <t>Dept. of Applied Chemistry</t>
  </si>
  <si>
    <t>Professor</t>
  </si>
  <si>
    <t>4(1)</t>
  </si>
  <si>
    <t>Tech. Officer.</t>
  </si>
  <si>
    <t>Dept. of Applied Economics</t>
  </si>
  <si>
    <t>Technical Asst. Gr.I</t>
  </si>
  <si>
    <t>Technical Asst. Gr.II</t>
  </si>
  <si>
    <t>StoreKeeper</t>
  </si>
  <si>
    <t>Lab Asst.</t>
  </si>
  <si>
    <t>6(2)</t>
  </si>
  <si>
    <t>Sel. Gr. Computer Assistant/Steno</t>
  </si>
  <si>
    <t>Assistant Section Officer</t>
  </si>
  <si>
    <t>Technican Gr. II</t>
  </si>
  <si>
    <t>Ammonia Print-cum-Photocopier Operator</t>
  </si>
  <si>
    <t>Professional Assistant Gr. II</t>
  </si>
  <si>
    <t>Model Maker</t>
  </si>
  <si>
    <t>3000 (consolidated)</t>
  </si>
  <si>
    <t>Professional Assistant Gr. I</t>
  </si>
  <si>
    <t>Senior Grade Assistants</t>
  </si>
  <si>
    <t>Laboratory Asst.</t>
  </si>
  <si>
    <t>Dept. of Polymer Science &amp; Rubber Technology</t>
  </si>
  <si>
    <t>Dept. of Ship Technology</t>
  </si>
  <si>
    <t>8(5)</t>
  </si>
  <si>
    <t>15600-39600</t>
  </si>
  <si>
    <t>StoreKeeper Gr.I</t>
  </si>
  <si>
    <t>Sr. Grade Assistant</t>
  </si>
  <si>
    <t>Technical Officer Grade I</t>
  </si>
  <si>
    <t>Technician Gr.II</t>
  </si>
  <si>
    <t>Dept. of  Instrumentation</t>
  </si>
  <si>
    <t>Workshop Attender</t>
  </si>
  <si>
    <t>12000-18300</t>
  </si>
  <si>
    <t>8000-13500</t>
  </si>
  <si>
    <t>StoreKeeper Gr. III</t>
  </si>
  <si>
    <t>Technical Officer Gr. II</t>
  </si>
  <si>
    <t>Technical Officer Gr. I</t>
  </si>
  <si>
    <t>1(on leave)</t>
  </si>
  <si>
    <t>7(2)</t>
  </si>
  <si>
    <t>Technician IV</t>
  </si>
  <si>
    <t>7(7)</t>
  </si>
  <si>
    <t>Technician III</t>
  </si>
  <si>
    <t>Maintenance Engineer</t>
  </si>
  <si>
    <t>Technician II</t>
  </si>
  <si>
    <t>Technical Asst. Gr. III</t>
  </si>
  <si>
    <t>Technician I</t>
  </si>
  <si>
    <t>Section Officer</t>
  </si>
  <si>
    <t>Storekeeper Grade II</t>
  </si>
  <si>
    <t>Technician</t>
  </si>
  <si>
    <t>11620-22040</t>
  </si>
  <si>
    <t>Lab. Asst.</t>
  </si>
  <si>
    <t>Printer</t>
  </si>
  <si>
    <t>Dept. of Computer Science</t>
  </si>
  <si>
    <t>Office Attendant (HG)</t>
  </si>
  <si>
    <t>Jr.Librarian</t>
  </si>
  <si>
    <t>8730-13500</t>
  </si>
  <si>
    <t>Systems Analyst</t>
  </si>
  <si>
    <t>Store Keeper Gr. III</t>
  </si>
  <si>
    <t>Dept. of Computer Applications</t>
  </si>
  <si>
    <t>5(1)</t>
  </si>
  <si>
    <t>School of Engineering</t>
  </si>
  <si>
    <t>16400-22400</t>
  </si>
  <si>
    <t>Assistant Librarian</t>
  </si>
  <si>
    <t>Assistant Professor</t>
  </si>
  <si>
    <t>10000-15200</t>
  </si>
  <si>
    <t>Programming Assistant</t>
  </si>
  <si>
    <t>Professional Asst.</t>
  </si>
  <si>
    <t>Cochin University College of Engg, Kuttanad</t>
  </si>
  <si>
    <t>Lab Attendant</t>
  </si>
  <si>
    <t>8960-14620</t>
  </si>
  <si>
    <t>Associate Professor</t>
  </si>
  <si>
    <t>Technician Gr. II</t>
  </si>
  <si>
    <t>13(3)</t>
  </si>
  <si>
    <t>Technical Asst. Gr. II</t>
  </si>
  <si>
    <t>Technical Asst.Gr. I</t>
  </si>
  <si>
    <t>11(5)</t>
  </si>
  <si>
    <t>Technician Gr.I</t>
  </si>
  <si>
    <t>H.V. Driver</t>
  </si>
  <si>
    <t>Assistant Registrar</t>
  </si>
  <si>
    <t>Library Assistant</t>
  </si>
  <si>
    <t>Assistant Engineer</t>
  </si>
  <si>
    <t>Bus Conductor</t>
  </si>
  <si>
    <t>Lab assistant</t>
  </si>
  <si>
    <t>Prof.asst.Gr.I</t>
  </si>
  <si>
    <t>Senior Grade Computer Assistant</t>
  </si>
  <si>
    <t>Technician Gr.II</t>
  </si>
  <si>
    <t>LV Driver</t>
  </si>
  <si>
    <t>Kunjali Marakkar School Of Marine Engineering</t>
  </si>
  <si>
    <t>Director</t>
  </si>
  <si>
    <t>50000 (Consolidated)</t>
  </si>
  <si>
    <t>Warden/Physical Trainer</t>
  </si>
  <si>
    <t>10000 (Consolidated)</t>
  </si>
  <si>
    <t>Warden/Mess Manager</t>
  </si>
  <si>
    <t>8000 (Consolidated)</t>
  </si>
  <si>
    <t xml:space="preserve">   Scale of Pay                                    (Rs.)    </t>
  </si>
  <si>
    <t>P.S. to V.C. (AR)</t>
  </si>
  <si>
    <t>P.A. to V.C. [AR (HG)]</t>
  </si>
  <si>
    <t>P.S. to P.V.C.(DR)</t>
  </si>
  <si>
    <t>P.A. to Registrar (AR - HG)</t>
  </si>
  <si>
    <t>5650-8790</t>
  </si>
  <si>
    <t>Peon</t>
  </si>
  <si>
    <t>Selection Grade Typist</t>
  </si>
  <si>
    <t>Sr. Gr. Typist/Steno</t>
  </si>
  <si>
    <t>L.D. Typist/Stenographer</t>
  </si>
  <si>
    <t>Peon(HG)</t>
  </si>
  <si>
    <t>Peon</t>
  </si>
  <si>
    <t>Section Officer(Typist)</t>
  </si>
  <si>
    <t>Selection. Gr. Typist/Steno</t>
  </si>
  <si>
    <t>Dept. of Youth Welfare-</t>
  </si>
  <si>
    <t>Student Welfare Division</t>
  </si>
  <si>
    <t>Section Officer(Typist)(HG)</t>
  </si>
  <si>
    <t>Rs.1000/-p.m.</t>
  </si>
  <si>
    <t>Rs. 500/-p.m.</t>
  </si>
  <si>
    <t>Selection GradeTypist</t>
  </si>
  <si>
    <t>Typist/Stenographer</t>
  </si>
  <si>
    <t>L.D. Typist/Steno</t>
  </si>
  <si>
    <t>Selection Gr.Assistant</t>
  </si>
  <si>
    <t>Typist/steno</t>
  </si>
  <si>
    <t>School of Environmental</t>
  </si>
  <si>
    <t>Studies</t>
  </si>
  <si>
    <t>14(11)</t>
  </si>
  <si>
    <t>SI. Gr. Typist/Steno</t>
  </si>
  <si>
    <t>Professional Asst. Gr.II</t>
  </si>
  <si>
    <t xml:space="preserve"> Peon</t>
  </si>
  <si>
    <t>Typist Gr. II</t>
  </si>
  <si>
    <t>LD Typist</t>
  </si>
  <si>
    <t>9190-15510</t>
  </si>
  <si>
    <t>Dept. of Marine Geology &amp;</t>
  </si>
  <si>
    <t>Geophysics</t>
  </si>
  <si>
    <t>9(8)</t>
  </si>
  <si>
    <t>Assistant</t>
  </si>
  <si>
    <t>Dept. of Marine Biology, Micro-</t>
  </si>
  <si>
    <t>Typist</t>
  </si>
  <si>
    <t>biology and Biochemistry</t>
  </si>
  <si>
    <t>14180-29180</t>
  </si>
  <si>
    <t>Assistant Professor(Senior Scale)</t>
  </si>
  <si>
    <t>Section Officer(Typist).</t>
  </si>
  <si>
    <t>Profesional assistant Gr.II.</t>
  </si>
  <si>
    <t>Lascar</t>
  </si>
  <si>
    <t>Sel. Gr. Typist</t>
  </si>
  <si>
    <t>Professional Assistant Gr I</t>
  </si>
  <si>
    <t>Sel. Gr. Typist/Steno</t>
  </si>
  <si>
    <t>5(4)</t>
  </si>
  <si>
    <t>Peon (HG)</t>
  </si>
  <si>
    <t>Dept. of Polymer Science &amp;</t>
  </si>
  <si>
    <t>Rubber Technology</t>
  </si>
  <si>
    <t>systems Analyst</t>
  </si>
  <si>
    <t>Assistant Section Officers</t>
  </si>
  <si>
    <t>Typist ( SO)</t>
  </si>
  <si>
    <t>Typist/Steno</t>
  </si>
  <si>
    <t>s</t>
  </si>
  <si>
    <t>Cochin University College of</t>
  </si>
  <si>
    <t>Engineering, Kuttanad</t>
  </si>
  <si>
    <t>Senior Grade typist</t>
  </si>
  <si>
    <t>UGC-Scales of Pay</t>
  </si>
  <si>
    <t>8500-230-9190-250-9940-270-11020-300-12220-330-13210</t>
  </si>
  <si>
    <t>15600-39100+AGP 6000</t>
  </si>
  <si>
    <t>8730-230-9190-250-9940-270-11020-300-12220-330-13540</t>
  </si>
  <si>
    <t>15600-39100+AGP 7000</t>
  </si>
  <si>
    <t>8960-230-9190-250-9940-270-11020-300-12220-330-13540-360-14260</t>
  </si>
  <si>
    <t>15600-39100+AGP 8000</t>
  </si>
  <si>
    <t>9190-250-9940-270-11020-300-12220-330-13540-360-14980-400-15870</t>
  </si>
  <si>
    <t>37400-67000+ AGP 9000</t>
  </si>
  <si>
    <t>9940-270-11020-300-12220-330-13540-360-14980-400-16580</t>
  </si>
  <si>
    <t>37400-67000+ AGP 10000</t>
  </si>
  <si>
    <t>10480-270-11020-300-12220-330-13540-360-14980-400-16980-440-18300</t>
  </si>
  <si>
    <t>37400-67000+ AGP 12000</t>
  </si>
  <si>
    <t>11620-300-12220-330-13540-360-14980-400-16980-440-18740-500-20240</t>
  </si>
  <si>
    <t>13210-330-13540-360-14980-400-16980-440-18740-500-21240-560-22360</t>
  </si>
  <si>
    <t>AICTE-Scales of Pay</t>
  </si>
  <si>
    <t>13900-360-14980-400-16980-440-18740-500-21240-560-24040</t>
  </si>
  <si>
    <t>14620-360-14980-400-16980-440-18740-500-21240-560-24040-620-25280</t>
  </si>
  <si>
    <t>15380-400-16980-440-18740-500-21240-560-24040-620-25900</t>
  </si>
  <si>
    <t>16180-400-16980-440-18740-500-21240-560-24040-620-27140-680-29180</t>
  </si>
  <si>
    <t>16980-440-18740-500-21240-560-24040-620-27140-680-29180-750-31360</t>
  </si>
  <si>
    <t>18740-500-21240-560-24040-620-27140-680-29860-750-32860-820-33680</t>
  </si>
  <si>
    <t>19240-500-21240-560-24040-620-27140-680-29860-750-32860-820-34500</t>
  </si>
  <si>
    <t>20740-500-21240-560-24040-620-27140-680-29860-750-32860-820-36140</t>
  </si>
  <si>
    <t>21240-560-24040-620-27140-680-29860-750-32860-820-36140-900-37040</t>
  </si>
  <si>
    <t>22360-560-24040-620-27140-680-29860-750-32860-820-36140-900-37940</t>
  </si>
  <si>
    <t>24040-620-27140-680-29860-750-32860-820-36140-900-38840</t>
  </si>
  <si>
    <t>29180-680-29860-750-32860-820-36140-900-40640-1000-43640</t>
  </si>
  <si>
    <t>32110-750-32860-820-36140-900-40640-1000-44640</t>
  </si>
  <si>
    <t>36140-900-40640-1000-48640-1100-49740</t>
  </si>
  <si>
    <t>40640-1000-48640-1100-57440</t>
  </si>
  <si>
    <t>42640-1000-48640-1100-57440-1200-58640</t>
  </si>
  <si>
    <t>44640-1000-48640-1100-57440-1200-58640</t>
  </si>
  <si>
    <t>46640-1000-48640-1100-57440-1200-59840</t>
  </si>
  <si>
    <t>48640-1100-57440-1200-59840</t>
  </si>
  <si>
    <t>Master Scale(PR 2009) 8500-230-9190-250-9940-270-11020-300-12220-330-13540-360-14980-400-16980-440-18740-500-21240-560-24040-620-27140-680-29860-750-32860-820-36140-900-40640-1000-48640-1100-57440-1200-59840</t>
  </si>
  <si>
    <t>\</t>
  </si>
  <si>
    <t>Academic Admissions</t>
  </si>
  <si>
    <t>48-1</t>
  </si>
  <si>
    <t>Furniture and Fixtures</t>
  </si>
  <si>
    <t>VACANCIES</t>
  </si>
  <si>
    <t>Sl. No:</t>
  </si>
  <si>
    <t>Dept.No./Name</t>
  </si>
  <si>
    <t>16-0</t>
  </si>
  <si>
    <t>Computer Centre</t>
  </si>
  <si>
    <t>Dept. of Foreign Languages</t>
  </si>
  <si>
    <t>41-1</t>
  </si>
  <si>
    <t>S.L.S.-PG in Human Rights</t>
  </si>
  <si>
    <t>Dept. of M Tech in Ocean Tech.</t>
  </si>
  <si>
    <t>49-2</t>
  </si>
  <si>
    <t>Dept. of M Tech Atmospheric Sciences Ph II</t>
  </si>
  <si>
    <t>58-1</t>
  </si>
  <si>
    <t>67-0</t>
  </si>
  <si>
    <t>School of Social Sciences Division of
 Finance Management</t>
  </si>
  <si>
    <t>76-1</t>
  </si>
  <si>
    <t>PS&amp;RT B Tech Polymer Science-Addl.intake</t>
  </si>
  <si>
    <t>77-2</t>
  </si>
  <si>
    <t>Dept. of Electronics-MSc Electronics Ph II</t>
  </si>
  <si>
    <t>School of Computer Science-Gen.Estt.</t>
  </si>
  <si>
    <t>School of Engg.</t>
  </si>
  <si>
    <t>Marine Engg.</t>
  </si>
  <si>
    <t>Opening balance as on 1-4-2009</t>
  </si>
  <si>
    <t>Anticipated Receipts (BE 2009-10)</t>
  </si>
  <si>
    <t>Anticipated  Expenditure (BE 2009-10)</t>
  </si>
  <si>
    <t>Anticipated Closing Balance on 31-3-2010 [(3)-(4)]</t>
  </si>
  <si>
    <t>RE figures</t>
  </si>
  <si>
    <t>NP</t>
  </si>
  <si>
    <t>Salaries</t>
  </si>
  <si>
    <t>Pension</t>
  </si>
  <si>
    <t>SERB-National Post Doctoral Fellowship</t>
  </si>
  <si>
    <t>147</t>
  </si>
  <si>
    <t>Service Tax -Recovery</t>
  </si>
  <si>
    <t>Service Tax- Remittance</t>
  </si>
  <si>
    <t>256</t>
  </si>
  <si>
    <t>494</t>
  </si>
  <si>
    <t>Contribution to TEQIP fund</t>
  </si>
  <si>
    <t>152</t>
  </si>
  <si>
    <t>Caution Deposit -Students-Hostel-Refund</t>
  </si>
  <si>
    <t>Hostel Rent</t>
  </si>
  <si>
    <t>Cost of Tender forms</t>
  </si>
  <si>
    <t>TOTAL OF 1.SERVICES</t>
  </si>
  <si>
    <t>DST-FIST-Programme-Dept of Statistics.</t>
  </si>
  <si>
    <t>CEFIPRA-Project-"Impact of the Indian Monsoon convection on the tropical tropopause layer and climate"-Dr.K.Mohan Kumar-ACARR</t>
  </si>
  <si>
    <t>DOE-Overhead-Schemes.</t>
  </si>
  <si>
    <t>Postal Life Insurance-Premium-Recovery</t>
  </si>
  <si>
    <t xml:space="preserve">97-0-T: WORKS - EXPENDITURE </t>
  </si>
  <si>
    <r>
      <t xml:space="preserve">Dept. No. Course Code - Major Head </t>
    </r>
    <r>
      <rPr>
        <b/>
        <sz val="11"/>
        <rFont val="Times New Roman"/>
        <family val="1"/>
      </rPr>
      <t>: 94 -1-  SCHOOL OF ENGINEERING</t>
    </r>
  </si>
  <si>
    <r>
      <t xml:space="preserve">Dept. No. Course Code - Major Head </t>
    </r>
    <r>
      <rPr>
        <b/>
        <sz val="11"/>
        <rFont val="Times New Roman"/>
        <family val="1"/>
      </rPr>
      <t>: 94-1-SCHOOL OF ENGINEERING</t>
    </r>
    <r>
      <rPr>
        <sz val="11"/>
        <rFont val="Times New Roman"/>
        <family val="1"/>
      </rPr>
      <t xml:space="preserve"> </t>
    </r>
  </si>
  <si>
    <r>
      <t xml:space="preserve">Dept. No. Course Code - Major Head </t>
    </r>
    <r>
      <rPr>
        <b/>
        <sz val="11"/>
        <rFont val="Times New Roman"/>
        <family val="1"/>
      </rPr>
      <t>:94-4-KUNJALI MARAKKAR SCHOOL OF MARINE ENGINEERING-(RECEIPTS)</t>
    </r>
  </si>
  <si>
    <t xml:space="preserve">1.Relating to Institution </t>
  </si>
  <si>
    <r>
      <t xml:space="preserve">Dept. No. Course Code - Major Head </t>
    </r>
    <r>
      <rPr>
        <b/>
        <sz val="11"/>
        <rFont val="Times New Roman"/>
        <family val="1"/>
      </rPr>
      <t>:94-2- COCHIN UNIVERSITY COLLEGE OF ENGG, KUTTANAD</t>
    </r>
  </si>
  <si>
    <t>Repair / Maintenance-Vehicles</t>
  </si>
  <si>
    <t>Repair/Maintenance-Vehicles</t>
  </si>
  <si>
    <t>Research Seed Money for young teachers</t>
  </si>
  <si>
    <t>DSIR- Conduct of Refresher Courses /Seminars /Conferences /Symposia</t>
  </si>
  <si>
    <t>Annual Maintenance contract</t>
  </si>
  <si>
    <t>TOTAL OF 75-0  DEPARTMENT OF SHIP TECHNOLOGY</t>
  </si>
  <si>
    <t>19-9</t>
  </si>
  <si>
    <t>Repair /Maintainance-Computers&amp;Equipments</t>
  </si>
  <si>
    <t>Repair /Maintainance-Vehicles</t>
  </si>
  <si>
    <t>Construction of a Store room adjacent to the Office block.</t>
  </si>
  <si>
    <t>Construction of workshop building(CIVIL ENGG) near new lab block.</t>
  </si>
  <si>
    <t>Renovation to Hindi Department Library(UGC)</t>
  </si>
  <si>
    <t>Installation of solar Power Plant</t>
  </si>
  <si>
    <t xml:space="preserve"> Providing 11 KV feeder line to CUSAT substation</t>
  </si>
  <si>
    <t>New Drinking Water Distribtion System</t>
  </si>
  <si>
    <t>OB</t>
  </si>
  <si>
    <t>Tot</t>
  </si>
  <si>
    <t>CB</t>
  </si>
  <si>
    <t>CUF</t>
  </si>
  <si>
    <t>SFC</t>
  </si>
  <si>
    <t>24-9:CENTRE FOR EXCELLENCE IN MARINE SCIENCES</t>
  </si>
  <si>
    <t xml:space="preserve">70-1: SCHOOL OF  MANAGEMENT STUDIES - EXPENDITURE </t>
  </si>
  <si>
    <t xml:space="preserve">95-0-R: BULK GRANTS - EXPENDITURE </t>
  </si>
  <si>
    <t xml:space="preserve">96-0-S: SCHOLARSHIPS/FELLOWSHIPS/PRIZES - EXPENDITURE </t>
  </si>
  <si>
    <t xml:space="preserve">98-0-U: SCHEMES - EXPENDITURE </t>
  </si>
  <si>
    <t xml:space="preserve">99-0-V: DEBT HEADS - EXPENDITURE </t>
  </si>
  <si>
    <t>Advanced Centre for Atmospheric Radar Research(ACARR)</t>
  </si>
  <si>
    <t>ACARR</t>
  </si>
  <si>
    <t>DBT-Project-"Evaluating costs and benefits of prophylactic health products and novel alternatives on smallholder aquaculture farmers in Asia and Africa( IMA Qualate)"-Dr.I.S.Bright Singh-NCAAH</t>
  </si>
  <si>
    <t xml:space="preserve">Event Conducted/Organized </t>
  </si>
  <si>
    <t>Centre for Budget Studies</t>
  </si>
  <si>
    <t>KSCSTE-CREST-Science Popularisation Programme-"A two in one project for the benefit of school children and their teachers to develop scientific awareness and passion of knowledge through impressive and innovative learning process"-Dr.K.G.Nair-C-SiS.</t>
  </si>
  <si>
    <t>19-7 :   CENTRE FOR BUDGET STUDIES</t>
  </si>
  <si>
    <t>Dept. No. Course code - Major Head : 19-7 :  CENTRE FOR BUDGET STUDIES</t>
  </si>
  <si>
    <t>Dept. No. Course code - Major Head : 19-7 : CENTRE FOR BUDGET STUDIES</t>
  </si>
  <si>
    <t>TOTAL OF 06-0 EXAMINATIONS</t>
  </si>
  <si>
    <t>2</t>
  </si>
  <si>
    <t>4</t>
  </si>
  <si>
    <t>6</t>
  </si>
  <si>
    <t>7</t>
  </si>
  <si>
    <t>9</t>
  </si>
  <si>
    <t>P D Fellowships Fellowships from Pl&amp;Econ.affairs (S&amp;T) Dept. of  Govt of Kerala</t>
  </si>
  <si>
    <t>Dr.Justice T.K.Thomman Prize in maritime law</t>
  </si>
  <si>
    <t>DST - "Design and fabrication of a microwave plasma assisted Atomic Layer Deposition system, characterization of the plasma parameters and investigations on the effect of plasma parameters on the properties of nano layers of pseudo binary oxid..." - Dr.K.Rajeev, (Instrumentation).</t>
  </si>
  <si>
    <t>Computer Assistant Grade II</t>
  </si>
  <si>
    <t>Store Keeper Gr.III</t>
  </si>
  <si>
    <t>CENTRE FOR BUDGET STUDIES</t>
  </si>
  <si>
    <t>Honorary Director</t>
  </si>
  <si>
    <t>Consolidated pay</t>
  </si>
  <si>
    <t>Project co-Ordinator</t>
  </si>
  <si>
    <t>University PF-Refundable Loan -Installment recovery from pay</t>
  </si>
  <si>
    <t>TA members.Inspection commission</t>
  </si>
  <si>
    <t xml:space="preserve">Seminars /Conferences </t>
  </si>
  <si>
    <t>TOTAL OF 36-0  -DEPARTMENT OF HINDI</t>
  </si>
  <si>
    <t>Improving Infrastructural facilities for research intensive Departments</t>
  </si>
  <si>
    <t>KSCSTE - "Collection, compilation, verification, editing, digitalisation and popularisation of traditional Science and Wisdom" -Dr.Anil Kumar.S (Centre for Science Communication)</t>
  </si>
  <si>
    <t>NFDB-Zero water exchange shrimp culure with bioremediation and integral disease management-Dr.I.S.Bright Singh, NCAAH</t>
  </si>
  <si>
    <t>Scale of Pay  (Rs.)</t>
  </si>
  <si>
    <t>SCALES OF PAY</t>
  </si>
  <si>
    <t>Pre-Revised Scales of Pay (PR 2009)</t>
  </si>
  <si>
    <t>Revised Scales of Pay(PR 2014)</t>
  </si>
  <si>
    <t>16500-500-20000-550-22200-600-25200-650-27800-700-29900-800-39900-900-35700</t>
  </si>
  <si>
    <t>17000-500-20000-550-22200-600-25200-650-27800-700-29900-800-33900-900-37500</t>
  </si>
  <si>
    <t>17500-500-20000-550-22200-600-25200-650-27800-700-29900-800-33900-900-37500-1000-39500</t>
  </si>
  <si>
    <t>18000-500-20000-550-22200-600-25200-650-27800-700-29900-800-33900-900-37500-1000-39500</t>
  </si>
  <si>
    <t>19000-500-20000-550-22200-600-25200-650-27800-700-29900-800-33900-900-37500-1000-42500-11</t>
  </si>
  <si>
    <t>20000-550-22200-600-25200-650-27800-700-29900-800-33900-900-37500-1000-42500-1100-45800</t>
  </si>
  <si>
    <t>22200-600-25200-650-27800-700-29900-800-33900-900-37500-1000-42500-1100-48000</t>
  </si>
  <si>
    <t>25200-650-27800-700-29900-800-33900-900-37500-1000-42500-1100-48000-1200-54000</t>
  </si>
  <si>
    <t>26500-650-27800-700-29900-800-33900-900-37500-1000-42500-1100-48000-1200-54000-1350-56700</t>
  </si>
  <si>
    <t>27800-700-29900-800-33900-900-37500-1000-42500-1100-48000-1200-54000-1350-59400</t>
  </si>
  <si>
    <t>29200-700-29900-800-33900-900-37500-1000-42500-1100-48000-1200-54000-1350-59400-1500-64200</t>
  </si>
  <si>
    <t>30700-800-33900-900-37500-1000-42500-1100-48000-1200-54000-1350-59400-1500-65400</t>
  </si>
  <si>
    <t>32300-800-33900-900-37500-1000-42500-1100-48000-1200-54000-1350-59400-1500-65400-1650-68700</t>
  </si>
  <si>
    <t>37500-1000-42500-1100-48000-1200-54000-1350-59400-1500-65400-1650-72000-1800-75600</t>
  </si>
  <si>
    <t>36600-900-37500-1000-42500-1100-48000-1200-54000-1350-59400-1500-65400-1650-72000-1800-79200</t>
  </si>
  <si>
    <t>39500-1000-42500-1100-48000-1200-54000-1350-59400-1500-65400-1650-72000-1800-81000-2000-83000</t>
  </si>
  <si>
    <t>40500-1000-42500-1100-48000-1200-54000-1350-59400-1500-65400-1650-72000-1800-81000-2000-85000</t>
  </si>
  <si>
    <t>42500-1100-48000-1200-54000-1350-59400-1500-65400-1650-72000-1800-81000-2000-87000</t>
  </si>
  <si>
    <t>45800-1100-48000-1200-54000-1350-59400-1500-65400-1650-72000-1800-81000-2000-87000</t>
  </si>
  <si>
    <t>55350-1350-59400-1500-65400-1650-72000-1800-81000-2000-97000-2200-101400</t>
  </si>
  <si>
    <t>60900-1500-65400-1650-72000-1800-81000-2000-97000-2200-103600</t>
  </si>
  <si>
    <t>68700-1650-72000-1800-81000-2000-97000-2200-108000-2400-110400</t>
  </si>
  <si>
    <t>77400-1800-81000-2000-97000-2200-108000-2400-115200</t>
  </si>
  <si>
    <t>81000-2000-97000-2200-108000-2400-117600</t>
  </si>
  <si>
    <t>85000-2000-97000-2200-108000-2400-117600</t>
  </si>
  <si>
    <t>89000-2000-97000-2200-108000-2400-120000</t>
  </si>
  <si>
    <t>93000-2000-97000-2200-108000-2400-120000</t>
  </si>
  <si>
    <t>Master Scale(PR 2014) 16500-500-20000-550-22200-600-25200-650-27800-700-29900-800-33900-900-37500-1000-42500-1100-48000-1200-54000-1350-59400-1500-65400-1650-72000-1800-81000-2000-97000-2200-108000-2400-120000</t>
  </si>
  <si>
    <t>DBT- Participation in  Refresher Courses/Seminars/Symposia/ Conferences etc.-</t>
  </si>
  <si>
    <t>DBT- Conduct of  Refresher Courses/Seminars/Symposia/ Conferences etc.-</t>
  </si>
  <si>
    <t>NABARD- Conduct of Refresher courses/Seminars Symposia etc.</t>
  </si>
  <si>
    <t>DRDO- Conduct of Scientific Computing Panel of Naval Research Board - BY Dr. Poulose Jacob, PVC</t>
  </si>
  <si>
    <t>INSA-Participation in Refresher Courses/ Seminars/Symposia/ Conferences etc.-Abroad</t>
  </si>
  <si>
    <t>INSA-Participation in Refresher Courses/ Seminars/Symposia/ Conferences etc.-within India</t>
  </si>
  <si>
    <t>STEC- Participation in Refresher Courses/ Seminars/Symposia/ Conferences etc.-Abroad</t>
  </si>
  <si>
    <t>STEC- Participation in Refresher Courses/ Seminars/Symposia/ Conferences etc.-within India</t>
  </si>
  <si>
    <t>Kerala State Planning Board-Conduct of refresher courses/Seminars/ Symposia etc..</t>
  </si>
  <si>
    <t>IUCAA- Conduct of Summer schools/Seminars/ Symposia etc.</t>
  </si>
  <si>
    <t>S.N.Bose Institute for Basic Sciences-Conduct of Refresher courses/Conferences/Seminar/  Symposia etc.</t>
  </si>
  <si>
    <t xml:space="preserve">General Misc Schemes </t>
  </si>
  <si>
    <t>NBRC- Conduct of Refresher courses/Conferences/Seminar/ Symposia etc.</t>
  </si>
  <si>
    <t>Grant for SC/ST - Equal Opportunity Cell (UGC Unit)</t>
  </si>
  <si>
    <t>DST- Participation in Refresher Courses/ Seminars/Symposia/ Conferences etc.-Abroad</t>
  </si>
  <si>
    <t>DST- Participation in Refresher Courses/ Seminars/Symposia/ Conferences etc.-within India</t>
  </si>
  <si>
    <t>DOE- Participation in Refresher Courses/ Seminars/Symposia/ Conferences etc.-Abroad</t>
  </si>
  <si>
    <t>DOE- Participation in Refresher Courses/ Seminars/Symposia/ Conferences etc.-within India</t>
  </si>
  <si>
    <t>MHRD- Participation in Refresher Courses/ Seminars/Symposia/ Conferences etc.-Abroad</t>
  </si>
  <si>
    <t>MHRD- Participation in Refresher Courses/ Seminars/ ymposia/ Conferences etc.-within India</t>
  </si>
  <si>
    <t>DAE- Participation in Refresher Courses/ Seminars/Symposia/ Conferences etc.-Abroad</t>
  </si>
  <si>
    <t>DAE- Participation in Refresher Courses/ Seminars/Symposia/ Conferences etc.-within India</t>
  </si>
  <si>
    <t>DOD- Participation in Refresher Courses/ Seminars/ Symposia/ Conferences etc.-Abroad</t>
  </si>
  <si>
    <t>DOD -Participation in Refresher Courses/ Seminars/ Symposia/ Conferences etc.-within India</t>
  </si>
  <si>
    <t>DOD- Conduct of  Refresher Courses/Seminars/Symposia/ Conferences etc.-</t>
  </si>
  <si>
    <t>AICTE- Participation in Refresher Courses/ Seminars/ Symposia/ Conferences etc.-Abroad</t>
  </si>
  <si>
    <t>CSIR- Conduct of  Refresher Courses/Seminars/Symposia/ Conferences etc.-</t>
  </si>
  <si>
    <t>AICTE- Participation in Refresher Courses/ Seminars/ Symposia/ Conferences etc.-within India</t>
  </si>
  <si>
    <t>AICTE- Conduct of  Refresher Courses/Seminars/Symposia/ Conferences etc.-</t>
  </si>
  <si>
    <t>DBT-Conduct of  Refresher Courses/Seminars/Symposia/ Conferences etc.-</t>
  </si>
  <si>
    <t>Dept of Space- Conduct of  Refresher Courses/Seminars/Symposia/ Conferences etc.-</t>
  </si>
  <si>
    <t>MEF- Conduct of Refresher courses/Conferences/Seminar/ Symposia etc.</t>
  </si>
  <si>
    <t>Ministry of Agriculture-Conduct of Refresher courses/ Conferences/Seminar/  Symposia etc.</t>
  </si>
  <si>
    <t>MPEDA- Conduct of Refresher courses/Conferences/Seminar/ Symposia etc.</t>
  </si>
  <si>
    <t>NPOL- Conduct of Refresher courses/Conferences/Seminar/ Symposia etc.</t>
  </si>
  <si>
    <t>ICMR- Conduct of Refresher courses/Conferences/Seminar/ Symposia etc.</t>
  </si>
  <si>
    <t>IASc- Conduct of Refresher courses/Seminars/Symposia etc.</t>
  </si>
  <si>
    <t>DRDO- Conduct of Refresher Courses /Seminars /Conferences / Symposia</t>
  </si>
  <si>
    <t>DST- Development of Novel Photorefractive Polymers for Optical Recording- DrSudhakartha, Department of Physics.</t>
  </si>
  <si>
    <t>INSA-Allowance to visiting Scientists/Research Scholars/ Students etc..</t>
  </si>
  <si>
    <t>STEC- Conduct of Refresher courses/conferences/Seminar/ Symposia etc.</t>
  </si>
  <si>
    <t>CIFT- Participation in Refresher Courses/ Seminars/ Symposia/ Conferences etc.-within India</t>
  </si>
  <si>
    <t>CSIR- Participation in Refresher Courses/ Seminars/Symposia/ Conferences etc.-Abroad</t>
  </si>
  <si>
    <t>DAE- Conduct of  Refresher Courses/ Seminars/Symposia/ Conferences etc.-</t>
  </si>
  <si>
    <t>Leave Encashment on Retirement</t>
  </si>
  <si>
    <t>TOTAL OF 37-0   -DEPARTMENT OF ENGLISH AND FOREGN LANGUAGES</t>
  </si>
  <si>
    <t>KSCSTE-Post Doctoral Fellowship</t>
  </si>
  <si>
    <t>Construction of womens' hostel</t>
  </si>
  <si>
    <t>IUCIPRS-Project-"Protecting intellectual property:Relevance in an Indian context-Dr.Padma Nambeesan-Dept of Biotechnology.</t>
  </si>
  <si>
    <t>KSCSTE-Emeritus Scientist Scheme-Dr.Ramesh Babu.T, Prof(Rtd)-Dept of Physics.</t>
  </si>
  <si>
    <t>IUCIPRS-Project-"Evaluation of Post GI Registration status of Handloom products in Central Kerala-Dr.Sangeeth.K.Prathap-SMS</t>
  </si>
  <si>
    <t>KSCSTE-Ecology and Environment-Programmes- Project-"Development of Laser Bio sparkle technique for minitoring buiological activities of plants, vegetables and fruits-Dr.A.Mujeeb-ISP.</t>
  </si>
  <si>
    <t>KSCSTE-Engineering and Technology Programme-Project-Liquifaction Studies on Sand deposits in Kerala-Dr.K.S.Beena-Division of Civil Engineering-School of Engineering.</t>
  </si>
  <si>
    <t>UGC-Research Award-Dr.Asha.E.Thomas-School of Management Studies.</t>
  </si>
  <si>
    <t>UGC-BSR-Research Start up grant-Dr.Ajith Kumar Vengalloor-Dept of Biotechnology.</t>
  </si>
  <si>
    <t>UGC-BSR-Research Start up grant-Dr.Kiran Kumar.V.B-Dept of Mathematics.</t>
  </si>
  <si>
    <t>UGC-BSR-Research Start up grant-Dr.Abhilash.S-Dept of Atmospheric Sciences.</t>
  </si>
  <si>
    <t>MoES-Optimisation of Bioremediation technology developed for Shrimp culture under closed system mode-Dr.I.S.Bright Singh-NCAAH-cusat.</t>
  </si>
  <si>
    <t>DST-SERB-Project-Features of Indian Ocean SST during the recent decades and their impact on Indian summer Monsoon and circulation pattern-Dr.C.A.Babu-Dept of Atmospheric Sciences.</t>
  </si>
  <si>
    <t>DST-SERB-Project-Diurnal variation of Deep Convective clouds over Indian region ans its association with Monsoon Rainfall-Dr.K.Satheesan-Dept of Atmospheric Sciences.</t>
  </si>
  <si>
    <t>DST-SERB-Project-Development of Superhydrophylic Graphene/Semiconductor Oxide nanohybrids for Self-cleaning applications-Dr.Honey John-Dept of PS &amp; RT.</t>
  </si>
  <si>
    <t>DST-SERB-Project-Characterisation of gonandotrophin releasing hormone and kisspeptin system in the catfish Heteropneustes fossils-crosstalks and interactions in the control og gonandotrophin secretion-Dr.K.P.Joy-Dept of Biotechnology.</t>
  </si>
  <si>
    <t>ISRO-RESPOND -Project-"Energetic propellent binders based on polyphosphazenes-Dr.K.Sreekumar-Dept of Applied Chemistry.</t>
  </si>
  <si>
    <t>Master of Fisheries Science in Seafood Safety and Trade.</t>
  </si>
  <si>
    <t>MHRD-Participation in Refresher Courses/ Seminars/Symposia/ Conferences etc.-within India</t>
  </si>
  <si>
    <t>DBT-Participation in   Refresher Courses/ Seminars/Symposia/ Conferences etc.-</t>
  </si>
  <si>
    <t>DST-Participation in Refresher Courses/ Seminars/Symposia/ Conferences etc.-Abroad</t>
  </si>
  <si>
    <t>DST-Participation in Refresher Courses/ Seminars/Symposia/ Conferences etc.-within India</t>
  </si>
  <si>
    <t>DST-Conduct of  Refresher Courses/ Seminars/Symposia/ Conferences etc.-</t>
  </si>
  <si>
    <t>DOE-Participation in Refresher Courses/ Seminars/Symposia/ Conferences etc.-Abroad</t>
  </si>
  <si>
    <t>DOE-Participation in Refresher Courses/ Seminars/Symposia/ Conferences etc.-within India</t>
  </si>
  <si>
    <t>DOE-Conduct of  Refresher Courses/Seminars/ Symposia/ Conferences etc.-</t>
  </si>
  <si>
    <t>Ministry of new and Renewable Energy - Conduct of Refresher Courses/Seminar / Conferences / Symposia etc.</t>
  </si>
  <si>
    <t>DAE-Participation in Refresher Courses/ Seminars/Symposia/ Conferences etc.-Abroad</t>
  </si>
  <si>
    <t>DAE-Conduct of  Refresher Courses/ Seminars/Symposia/ Conferences etc.-</t>
  </si>
  <si>
    <t>DOD-Participation in Refresher Courses/ Seminars/Symposia/ Conferences etc.-Abroad</t>
  </si>
  <si>
    <t>DOD-Participation in Refresher Courses/ Seminars/Symposia/ Conferences etc.-within India</t>
  </si>
  <si>
    <t>DOD-Conduct of  Refresher Courses/ Seminars/Symposia/ Conferences etc.-</t>
  </si>
  <si>
    <t>CSIR-Participation in Refresher Courses/ Seminars/Symposia/ Conferences etc.-Abroad</t>
  </si>
  <si>
    <t>CSIR-Participation in Refresher Courses/ Seminars/Symposia/ Conferences etc.- within India</t>
  </si>
  <si>
    <t>CSIR-Conduct of  Refresher Courses/ Seminars/Symposia/ Conferences etc.-</t>
  </si>
  <si>
    <t>AICTE-Participation in Refresher Courses/ Seminars/ Symposia/ Conferences etc.-Abroad</t>
  </si>
  <si>
    <t>AICTE-Participation in Refresher Courses/ Seminars/ Symposia/Conferences etc.-within India</t>
  </si>
  <si>
    <t>AICTE-Conduct of  Refresher Courses/ Seminars/ Symposia/Conferences etc.-</t>
  </si>
  <si>
    <t>Dept of Space-Conduct of  Refresher Courses /Seminars/Symposia/ Conferences etc.-</t>
  </si>
  <si>
    <t>MEF- Conduct of Refresher courses/ Conferences/Seminar/ Symposia etc.</t>
  </si>
  <si>
    <t>MPEDA- Conduct of Refresher courses/ Conferences/Seminar/ Symposia etc.</t>
  </si>
  <si>
    <t>NPOL- Conduct of Refresher courses/ Conferences/Seminar/ Symposia etc.</t>
  </si>
  <si>
    <t>MoES-Participation in seminar/conferences/ Symposia abroad</t>
  </si>
  <si>
    <t>MoES-Conduct of Seminar/Symposia/ Conference etc..</t>
  </si>
  <si>
    <t>ICMR- Conduct of Refresher courses/ Conferences/ Seminar/Symposia etc.</t>
  </si>
  <si>
    <t>IASc-Conduct of Refresher courses/Conferences/Seminar/ Symposia etc.</t>
  </si>
  <si>
    <t>DRDO- Conduct of Scientific Computing Panel of Naval Research Board  - BY Dr. Poulose Jacob, PVC</t>
  </si>
  <si>
    <t>ICSSR-Conduct of Refresher Courses /Seminars /Conferences/ Symposia</t>
  </si>
  <si>
    <t>WIPO - ASIA - PACIFIC Policy Forum On Traditional Knowledge and Traditional Cultural Expressions- School of Legal Studies.</t>
  </si>
  <si>
    <t>NABARD-Conduct of Refresher courses/ Conferences/ Seminar/ Symposia etc.</t>
  </si>
  <si>
    <t>Best Researcher of CUSAT award</t>
  </si>
  <si>
    <t>Refund  of Unspent balance</t>
  </si>
  <si>
    <t>ISRO - "Development of LiFe P O4" - Dr.S.Jayalekshmi, (Physics)</t>
  </si>
  <si>
    <t>KSCSTE - "Collection ,compilation, verification, editing, digitalisation and popularisation of traditional Science and Wisdom" - Dr.Anil Kumar.S, (Centre for Science in Society)</t>
  </si>
  <si>
    <t>UGC-Research Award-Dr.Asha.E.Thomas-SMS</t>
  </si>
  <si>
    <t>Registration /Tax/ Insurance -Vehicles</t>
  </si>
  <si>
    <t>TOTAL OF S-SCHOLARSHIPS/ FELLOWSHIPS</t>
  </si>
  <si>
    <t>Relating to Institution</t>
  </si>
  <si>
    <t>Relating to Institution linked Agencies</t>
  </si>
  <si>
    <t>Leave Encashment on Retirement/ Termination</t>
  </si>
  <si>
    <t>Interest earned on savings Accts / Deposits</t>
  </si>
  <si>
    <r>
      <rPr>
        <sz val="10"/>
        <rFont val="Times New Roman"/>
        <family val="1"/>
      </rPr>
      <t>Registration /Tax/Insurance</t>
    </r>
    <r>
      <rPr>
        <sz val="11"/>
        <rFont val="Times New Roman"/>
        <family val="1"/>
      </rPr>
      <t xml:space="preserve"> -Vehicles</t>
    </r>
  </si>
  <si>
    <t>Engg college -Main Building complex</t>
  </si>
  <si>
    <t>Constn of Teaching staff Quarters l</t>
  </si>
  <si>
    <t xml:space="preserve">Constn of  non Teaching staff Qtrs </t>
  </si>
  <si>
    <t>Caution Dep -Students-Lib-Receipt</t>
  </si>
  <si>
    <t>University Library (contd/-)</t>
  </si>
  <si>
    <t>Hatchery Asst.-cum-Syrang &amp; Driver</t>
  </si>
  <si>
    <t>Cochin University College of Engg, Kuttanad (contd/-)</t>
  </si>
  <si>
    <t xml:space="preserve">School of Languages - Dept. of Hindi (contd/-) </t>
  </si>
  <si>
    <t>School of Legal Studies (contd/-)</t>
  </si>
  <si>
    <t>Department of Electronics (contd/-)</t>
  </si>
  <si>
    <t>Dept. of Chemical Oceanography (contd/-)</t>
  </si>
  <si>
    <t>UGC-BSR-Mid Career Award Grant-Dr.M.K.jayaraj-Dept of Physics.</t>
  </si>
  <si>
    <t>Receipts from other sources</t>
  </si>
  <si>
    <t>DoECC-Project-"Fire works accident at Puttingal Devi temple………..A study of Ground Water Quality, abatement and Mitigation-Dr.V.Sivanandan Achari-School of Environmental Studies.</t>
  </si>
  <si>
    <t>ISRO-RESPOND -Project-"Radiative impact of clouds: Assessment of the intraseasonal and interannual variability during Indian summer monsoon season-Dr.C.A.babu-Dept of Atmospheric Sciences.</t>
  </si>
  <si>
    <t>CEFIPRA</t>
  </si>
  <si>
    <t>Prof.Joy George Endowment II</t>
  </si>
  <si>
    <t>OK</t>
  </si>
  <si>
    <t>Invited talks and training programme</t>
  </si>
  <si>
    <t>Small Animal Facility</t>
  </si>
  <si>
    <t>Registration/processing fee</t>
  </si>
  <si>
    <t xml:space="preserve">ഭരണ ഭാഷ മലയാളം -പരിപോഷണ പ്രവർത്തനങ്ങൾ </t>
  </si>
  <si>
    <t>Training programme for students</t>
  </si>
  <si>
    <t>UGC-BSR-Mid Career Award-Dr.M.K.Jayaraj-Dept of Physics.</t>
  </si>
  <si>
    <t>043</t>
  </si>
  <si>
    <t>UGC-BSR- Faculty Fellowship Scheme-Dr.K.Mohan Kumar,Dept of Atmospheric Sciences.</t>
  </si>
  <si>
    <t>DST-INSPIRE Faculty award-Dr.Rhine Kumar-Dept of Physics</t>
  </si>
  <si>
    <t>061</t>
  </si>
  <si>
    <t>DST-INSPIRE Faculty award-Dr.Senoy Thomas-Dept of Physics</t>
  </si>
  <si>
    <t>062</t>
  </si>
  <si>
    <t>DST-INSPIRE Faculty award-Dr.Susmitha De-Dept of Applied Chemistry.</t>
  </si>
  <si>
    <t>RUSA-Renovation and Extension works.</t>
  </si>
  <si>
    <t>funds need to be allocated ?</t>
  </si>
  <si>
    <t>UGC-BSR-Research Start Up Grant -Project-Dr.Ajith Vengellur-Dept of Biotechnology</t>
  </si>
  <si>
    <t>UGC-BSR-Research Start Up Grant -Project-Dr.Kiran Kumar.V.B-Dept of Mathematics.</t>
  </si>
  <si>
    <t>UGC-BSR-Research Start Up Grant -Project-Dr.Abhilash.S-Dept of Atmospheric Sciences.</t>
  </si>
  <si>
    <t>UGC-BSR-Research Start Up Grant-Dr.K.B.Padmakumar-Dept of Marine / Microbiology and Biochemistry</t>
  </si>
  <si>
    <t>DST-SERB-Project-"Features of Indian Ocean SST during recent decades and their impact on Indian summer Monsoon and circulation pattern"-Dr.C.A.Babu-Dept of Atmospheric Sciences</t>
  </si>
  <si>
    <t>DST-SERB-Project-"Diurnal variation of Deep convective clouds over Indian Region and its Association with Monsoon rainfall"-Dr.K.Satheesan-Dept of Atmospheric Sciences</t>
  </si>
  <si>
    <t>DST-SERB- Project-"Development of Superhydrophilic GRaphene/Semiconductor Oxide Nanohybrids for Self-cleaning applications"-Dr.Honey John-Dept of PS &amp; RT</t>
  </si>
  <si>
    <t>DST-SERB- Project-"Characterisation of gonadotrophin-releasing hormoneand kispeptin systems in the catfish, heteropneustess fossils: Crosstalks and interactions in the control of gonadotrophin secretion"-Dr.K.P.Joy-Dept of Biotechnology.</t>
  </si>
  <si>
    <t>DST-SERB- Project-"Magnetic and Gravity studies to understand the crustal structure and tectonic evolution of the Shyadri mountain range(in north Kerala-Nilgiri and Southern coorg segments) and adjoining areas of the South Indian High Grade Domain-Dr.Ajayakumar.P-Dept of Marine Geology and Geophysics.</t>
  </si>
  <si>
    <t>DST-Project-"High Resolution Climate Modelling for  Southern Peninsular INDIA under the National Mission on Strategic Knowledge for Climate Change (NMSKCC)-Dr.K.Satheesan-Dept of Atmospheric Sciences</t>
  </si>
  <si>
    <t>DST(WOS-A)- Project-"Development of an electrochemical biosensor for detection of breast cancer"-Dr.Monika Raina-Dept of Applied Chemistry-</t>
  </si>
  <si>
    <t>DST-Indo Poland joint project-Development of sensors for compounds important for clinical analysis and food safety-Dr.K.Girish Kumar-Dept of Applied Chemistry.</t>
  </si>
  <si>
    <t>DST-Project under Woman Scientist Scheme(WOS-A)- "Contributions to generalised two-plan system"-Ms.Vinitha Xavier K, Department of Statistics</t>
  </si>
  <si>
    <t>DST-Development of Science &amp; Technology -Women Studies Scheme A(WOS-A)-project-"Development and standardisation of enrichment protocol of live feed for larval rearing of gland mud crab, Scylia serrata (Forsskal, 1755)"-Dr.Elizabeth Caroline-Dept of Marine/Microbiology and Biochemistry</t>
  </si>
  <si>
    <t>DRDO-Naval Research Board(NRB)-Project- "Algorithms for underwater image enhancement, Object Detection and Cable Tracking"-Dr.Supriya.M.H, Professor and Head, Dept of Electronics</t>
  </si>
  <si>
    <t>DBT-"Search for Novel anticancer Secondary Metabolites from Endophytic fungi of selected marine Algae and evaluation of their Mechanism of Action"-Dr.Saritha.G.Bhat-Dept of Biotechnology</t>
  </si>
  <si>
    <t>DBT-"Molecular screening, cell culture based isolation and characterisation of finfish and shellfish viruses and establishment of National Repository"-Dr.I.S.Bright Singh-NCAAH</t>
  </si>
  <si>
    <t>DBT-Project-"Development of Antibacterial catheters for preventing Nosocomical infections from therapeautically modulated natural rubber latex formulations"-Dr.Sailaja.G.S-Dept of Polymer Science and Rubber Techniology</t>
  </si>
  <si>
    <t>DBT-Innovative Young Biotechnologist Award-2015- Project-"Development of induced.... degeneration"- Dr.jayesh.P-NCAAH</t>
  </si>
  <si>
    <t>AICTE-Project-"Design and development of new generation RFID tags using chipless technology-Dr.Mridula.S-Division of Electronics Engineering-School of Engineering</t>
  </si>
  <si>
    <t>AICTE-MODROBS PROJECT 2017-Project-"Modernisation of Advanced Communication Lab"-Dr.Binu Paul-Division of Electronics and Communication Engineering-School of Engineering</t>
  </si>
  <si>
    <t>ISRO-RESPOND-Project-"Energetic propellent Binders based on Poly Phosphanes"-Dr.K.Sreekumar-Dept of Applied Chemistry</t>
  </si>
  <si>
    <t>ISRO-RESPOND-Project-"Radiative impact of clouds: Assessment of the intraseasonal and interannual variability during Indian summer monsoon season"-Dr.C.A.Babu-Dept of Atmospheric Sciences</t>
  </si>
  <si>
    <t>KSCSTE-Emeritus Scientist Scheme-Dr.Ramesh Babu.T-Dept of Physics</t>
  </si>
  <si>
    <t>KSCSTE-Project-"A Two-in-One project for the benefit of school children and their teachers to develop scientific awareness and passion of knowledge through impressive and innovative learning process-Dr.K.G.Nair-C-SiS</t>
  </si>
  <si>
    <t>KSCSTE-Science Research Scheme-Project-"Modelling and analysis of life time data using quantile functions"-Dr.P.G.Sankaran-Dept of Statistics</t>
  </si>
  <si>
    <t>DoECC-Project-"Fireworks accident at Puttingal Devi Temple, Paravur, Kollam ,Kerala on 10th April 2016 and subsequent ground water contamination:A study of ground Water Quality,abatement and Mitigation-Dr.V.Sivanandan Achari-School of Environment Studies</t>
  </si>
  <si>
    <t>KSCSTE-Project-"Design and development of Compact Planar Low Pass filter with Sharp roll-Off and High Suppression level for RF and Wireless Communication Systems-Dr.P.Abdulla-Division of Electronics Engineering-School of Engineering</t>
  </si>
  <si>
    <t>KSCSTE-Engineering &amp; Technology programme-project-"Strength and durability of quarry dust cold bonded aggregate concrete subjected to elevated temperature"-Dr.Job Thomas-Division of Civil Engineering-SOE</t>
  </si>
  <si>
    <t>KSCSTE-Project-Sastra Sameeksha 2017-Science orientation Programme for School Children-Dr.K.G.Nair-C-SiS.</t>
  </si>
  <si>
    <t>KSCSTE-Science Popularisation Programme-Project-"Know our Water-Water Literacy programme"-Dr.Shaiju.P-Dept of Chemical Oceanography</t>
  </si>
  <si>
    <t>KSCSTE-Ecology and Environment Programme-Project-"Development of laser Bio speckle technique for monitoring biological activities of plants,vegetables and fruits"-Dr.A.Mujeeb-International School of Photonics</t>
  </si>
  <si>
    <t>KSCSTE-Project-"Liquefaction studies on sand deposits in Kerala"-Dr.K.S.Beena-Division of Civil Engineering-School of Engineering.</t>
  </si>
  <si>
    <t>KSCSTE-WSD-Project-"Preparation and characterisation of  Cissus Quadrangularis Linn Plant extract incorporated chitosan"-collagen scaffold for bone regeneration"-Smt.Praseetha.R.Nair-Dept of PS&amp;RT</t>
  </si>
  <si>
    <t>Cochin Shipyard Limited-(CSL)-Assisted Department facilities upgradation on model making shop-Dr.K.Sivaprasad-Dept of ship Technology</t>
  </si>
  <si>
    <t>UGC-BSR-Faculty Fellowship Scheme-Dr.K.Mohan Kumar-Dept of Atmospheric Sciences.</t>
  </si>
  <si>
    <t>RUSA-Infra Structure Development-Construction of Boys' Hostel.</t>
  </si>
  <si>
    <t>KSCSTE-Kerala Biotechnology Commission-YIPB project-"The role of gp 130-associated cytokines in the regulation of adult neural Stem Cell (NSC) proliferation and differentiation"-Dr.Baby Chakrapani.P.S-Assitant Professor-Dept of Biotechnology</t>
  </si>
  <si>
    <t>DST-FIST-Programme-Dept of Atmospheric Sciences.</t>
  </si>
  <si>
    <t>DST-FIST-Programme-International School of Photonics</t>
  </si>
  <si>
    <t>DST-FIST-Programme-Department of Polymer Science and Rubber Technology</t>
  </si>
  <si>
    <t>DST-FIST-ProgrammeDept of Polymer Science and Rubber Technology</t>
  </si>
  <si>
    <t>DBT-Innovative Young Biotechnologist Award-2015- Project-"Development of induced.... degeneration"- Dr.Jayesh.P-NCAAH</t>
  </si>
  <si>
    <t>SOE-ACADEMIC BLOCK</t>
  </si>
  <si>
    <t>Construction of Admin Block</t>
  </si>
  <si>
    <t>KSIDC-Setting up of Business Incubation Centre.</t>
  </si>
  <si>
    <t>UGC X PLAN</t>
  </si>
  <si>
    <t>KSCSTE-"Catalysis of Polymer supported dendrimers, their metal complexes and nanoparticle conjugates"-Dr.K.Sreekumar,Professor, Dept of Applied Chemistry</t>
  </si>
  <si>
    <t>Pond (Water reservoir) near Athithibhavan - UGC XII</t>
  </si>
  <si>
    <t>New Building to the School of Computer Science Studies.</t>
  </si>
  <si>
    <t>Bachelor Accomodation for Security Staff</t>
  </si>
  <si>
    <t>Construction of Sewage Treatment plant</t>
  </si>
  <si>
    <t>New Building for  Centre for Budget Studies.</t>
  </si>
  <si>
    <t xml:space="preserve">Extension to Inter Uty Centre for Nanomtls &amp; Devices </t>
  </si>
  <si>
    <t>IF('99-0-G'!L118/100000&lt;0,0,ROUND('99-0-G'!L118/100000,2))</t>
  </si>
  <si>
    <t>IF(L44=0,ROUND('99-0-G'!L118/100000*-1,2),0)</t>
  </si>
  <si>
    <t>Constuction of  Mens hostel</t>
  </si>
  <si>
    <t>Goods and Services Tax (GST)-Receipts</t>
  </si>
  <si>
    <t>Goods and Services Tax (GST)-Remittance.</t>
  </si>
  <si>
    <t>Staff Training</t>
  </si>
  <si>
    <t xml:space="preserve"> Academic Block (Lakeside Campus)</t>
  </si>
  <si>
    <t xml:space="preserve"> Study of land use/land cover pattern and a synergistic analysis of temperature and precipitation of the Indian sub continent since 1975"- Ms.Roshny Therisa Antony,ACARR.</t>
  </si>
  <si>
    <t>NCRMI-Project - "Use of Coir fibre as reinforcing material in cement mortar"-Dr.Subha.V.Associate Professor.(SOE, Civil)</t>
  </si>
  <si>
    <t>ICSSR-Project- The Infrastructural determinants of Tourism demand in Karnataka-Dr.Santhosh Kumar.P.K-SMS</t>
  </si>
  <si>
    <t>ISRO-RESPOND PROJECT- Influence of microphysical and boundary layer processes of stable isotopic rations of monsoon rainfall-Dr.Lekshmy.P.R-Dept of Atmospheric Sciences.(U-3-800)</t>
  </si>
  <si>
    <t>Printing and Binding</t>
  </si>
  <si>
    <t>SOE Admn OH</t>
  </si>
  <si>
    <t>Cum figure</t>
  </si>
  <si>
    <t>Refund of Admn Overheads</t>
  </si>
  <si>
    <t>Refund of Admn Overheads (SOE)</t>
  </si>
  <si>
    <t>Amt reqd to retain orig CB</t>
  </si>
  <si>
    <t>CHANGES MADE:</t>
  </si>
  <si>
    <t>CUF CB (31-3-19)</t>
  </si>
  <si>
    <t>Refund of SOE OH</t>
  </si>
  <si>
    <t>94-1 C&amp;OE to 25-0</t>
  </si>
  <si>
    <t>CUF rev CB</t>
  </si>
  <si>
    <t>Pension contr provision</t>
  </si>
  <si>
    <t>Rev pension contr</t>
  </si>
  <si>
    <r>
      <rPr>
        <b/>
        <sz val="9.9499999999999993"/>
        <rFont val="Arial"/>
        <family val="2"/>
      </rPr>
      <t>(3)</t>
    </r>
    <r>
      <rPr>
        <sz val="9.9499999999999993"/>
        <rFont val="Arial"/>
        <family val="2"/>
      </rPr>
      <t xml:space="preserve">  We need to make an LSP of Rs.6.00 crs for 94-1, to cater to AICTE arrears (4 cr) and Works (2 cr)</t>
    </r>
  </si>
  <si>
    <r>
      <rPr>
        <b/>
        <sz val="9.9499999999999993"/>
        <rFont val="Arial"/>
        <family val="2"/>
      </rPr>
      <t xml:space="preserve">(1) </t>
    </r>
    <r>
      <rPr>
        <sz val="9.9499999999999993"/>
        <rFont val="Arial"/>
        <family val="2"/>
      </rPr>
      <t xml:space="preserve"> Admn OH collected for 5 yrs from SOE (2011-12 to 2014-15) to be refunded [Rs.1057,78,093/-. This amt to be reflected under Int Rev for SOE as "Refund of Admn OH"  and as an expdr under 01-0 against a new budget head "Q-5-420" with the same description  </t>
    </r>
  </si>
  <si>
    <r>
      <rPr>
        <b/>
        <sz val="9"/>
        <rFont val="Arial"/>
        <family val="2"/>
      </rPr>
      <t xml:space="preserve">(2)  </t>
    </r>
    <r>
      <rPr>
        <sz val="9"/>
        <rFont val="Arial"/>
        <family val="2"/>
      </rPr>
      <t xml:space="preserve">All C&amp;OE expenses (Q) agains 94-1 to be shifted to 25-0, barring the items shaded yellow on the left hand side table. This totals to Rs.716,40,000/-. Thus the total fund addition to 94-1 will be: 1057,78,093 + 716,40,000 =Rs.1774,18,093/- </t>
    </r>
  </si>
  <si>
    <t>SUMMARY (CUF)</t>
  </si>
  <si>
    <t>SUMMARY (SOE)</t>
  </si>
  <si>
    <t>Orig CB 31-3-19</t>
  </si>
  <si>
    <t>Refund of Admn OH</t>
  </si>
  <si>
    <t>C&amp;OE transfer to 25-1</t>
  </si>
  <si>
    <t xml:space="preserve">Provn for Works (T-4-650) </t>
  </si>
  <si>
    <t>LSP created</t>
  </si>
  <si>
    <t>Revised CB</t>
  </si>
  <si>
    <t>94-1: CONTINGENCIES AND OTHER EXPENSES</t>
  </si>
  <si>
    <t>TOTAL OF 46-0  SCHOOL OF MARINE SCIENCES-  DEPT. OF MARINE BIOLOGY , MICRO BIOLOGY &amp;BIOCHEMISTRY</t>
  </si>
  <si>
    <t>RUSA Shasthrayan Cusat-Grant-RUSA Shasthrayan Fund</t>
  </si>
  <si>
    <t>Chancellors' Award</t>
  </si>
  <si>
    <t>KSIDC-Setting up of Business Incubation Centre</t>
  </si>
  <si>
    <t>063</t>
  </si>
  <si>
    <t>DST-SERB-Overseas Post Doctoral Fellowship-Dr.Ambily.A.A-Dept of Mathematics.</t>
  </si>
  <si>
    <t>DST-SERB-Project-"Thin film solar cells using eco-friendly and earth abundant semi conductors employing vacuum free technique"- Dr.K.P.Vijaya Kumar- Dept of Physics</t>
  </si>
  <si>
    <t>Funded Research Schemes-DST-SERB-Project-"Metal oxide Nanostructures for chemo resistive gas sensors for breath analysis"- Dr.K.Rajeev Kumar- Dept of Instrumentation</t>
  </si>
  <si>
    <t>DST-SERB-Project-"Design and Development of Au/Ag doped Polymer optical fibre laser with enhanced photo stability "-Dr.M.Kailasnath-Professor- International School of Photonics</t>
  </si>
  <si>
    <t>DST-SERB-Project-Graphene-Quantum dot- Imprinted Nanopolymer composite based Electrods for the sensing of toxic heavy metals"-Dr.Kala.R-Dept of Applied chemistry</t>
  </si>
  <si>
    <t>DST-SERB-Project-"Deposition of two-dimentional MoS and WS by RF magnetron sputtering and development of two-dimentional MoS  and WS thin film-Dr.Saji.K.J, Asst Professor, Internatinal School of Photonics</t>
  </si>
  <si>
    <t>DST-SERB-Project-"Bias-Corrected High Resolution Future projections of the distribution of Rainfall over penisular India in Response to Warming climate"-Dr.Abbhilash.S, Asst Professor, Dept of Atmospheric Sciences</t>
  </si>
  <si>
    <t>DBT-Project-"Nutritional evaluation, segregation and production optimisation of novel marine microalgaes for establishment as live feeds in fish and shellfish culture"- Dr.Valsamma Joseph-NCAAH</t>
  </si>
  <si>
    <t>DBT-Project-"Marine Synthetic Biology:- building national cpacity and human resourse"- Dr.I.S.Bright Singh-NCAAH</t>
  </si>
  <si>
    <t>IUCIPRS-Minor Research Project in the area of IPR for Teachers in Kerala-"Role of patenting on Firms' Performance: Empirical Evidence from India"- Dr.Santhosh Kumar.P.K- School of management Studies- CUSAT</t>
  </si>
  <si>
    <t>IUCIPRS-Minor Research Project in the area of IPR for Teachers in Kerala-"Does Consumers" Beliefs concerning Ethnocentrism and Cosmopolitanism matters in GIs product purchase"-Dr.Sreejesh.S-SMS-CUSAT.</t>
  </si>
  <si>
    <t>AICTE-Arrears of Salary Nodal Centre</t>
  </si>
  <si>
    <t>TOTAL OF 1.STATE GOVT</t>
  </si>
  <si>
    <t>RUSA Shastrayaan programme</t>
  </si>
  <si>
    <t>DST-SERB-overseas Post doctoral Fellowship-Dr. Ambily A A- Dept. of Mathematics</t>
  </si>
  <si>
    <t>Centre for Budget Studies-Funded Research Scheme-Project-"Social Security schemes and Kerala Budget from 1957-58 to 2014-15"-Dr.Sabu Thomas-Centre for Budget Studies.</t>
  </si>
  <si>
    <t>064</t>
  </si>
  <si>
    <t>065</t>
  </si>
  <si>
    <t>Fees credited in A/c no.7096</t>
  </si>
  <si>
    <t xml:space="preserve">                                              61-0: DEPARTMENT OF BIOTECHNOLOGY - EXPENDITURE</t>
  </si>
  <si>
    <t>DST-SERB-VAJRA- Faculty Scheme.</t>
  </si>
  <si>
    <t>DST-Inspire faculty Award-Dr.Midhun.M-Dept of Atmospheric Science</t>
  </si>
  <si>
    <t>ICSSR-Project-"Antecedents and magnitude of Influence of Informal Sources of finance among Rural Households in Kerala-Dr.Santhosh Kumar.S, Professor,School of Management Studies</t>
  </si>
  <si>
    <t>KSCSTE-Project-Sastra Poshini Training programme-Dr.K.G.Nair-C-SiS.</t>
  </si>
  <si>
    <t>KSCSTE-WSD-"Back-to-Lab"-Programme-Project-"Isolation and functional analysis of protease inhibitors from mangroves in Kerala for therapeutic applications"-Dr.Sapna.K-Dept of Marine Biology/Microbiology and Biochemistry</t>
  </si>
  <si>
    <t>DST-SERB-Project-"Repressor element-1 silencing transcription factor (REST) in Epstein-Barr virus (EBV) biology and pathogenesis"-Dr.Mohan Valiya Veettil-Dept of Biotechnology</t>
  </si>
  <si>
    <t>DST-SERB-Project-"Quantile Modeling of Statistical Data"- Dr.P.G.Sanakaran-Dept of Statistics</t>
  </si>
  <si>
    <t>MoES-INCOIS-Project-"A coupled Physical ecosystem model based on MOMS-COBALT for  the Indian ocean"-Dr.V.Vijith-Dept of Physiical Oceanography-Opening of new budget heads and diversion of funds-Sanctioned-orders issued.</t>
  </si>
  <si>
    <t>MoES-IITM-Project-"Monitoring of extremes over Indian Region on short, extended and seasonal scale: Identification of key physical processes and its Representaion in models:-Dr.Abhilash.S, Dept of Atmospheric Sciences</t>
  </si>
  <si>
    <t>DRDO-NPOL-Job Contract-Project- "Optimization of Viscoelestic interleaves and composite laminate thikness for high stiffness and damping "-Dr.Rajesh.P.Nair-Asst Professor-Dept of Ship Technology</t>
  </si>
  <si>
    <t>UGC-BSR-Research Start Up Grant -Project-Dr.Priyaja.P-Dept of Marine/Microbiology and Biochemistry.</t>
  </si>
  <si>
    <t>UGC-BSR-Research Start Up Grant -Project-Dr.Swapna.P.Antony-Dept of Marine/Microbiology and Biochemistry.</t>
  </si>
  <si>
    <t>UGC-SAP-DRS I to DRS II-School of Legal Studeis.</t>
  </si>
  <si>
    <t xml:space="preserve"> UGC-SAP-DRS I to DRS II-Dept of Marine/Microbiology and Biochemistry.</t>
  </si>
  <si>
    <t>IUCIPRS-Minor Research Project in the area of IPR for Teachers in Kerala-"The mediating effect of HR Practices on the relationship between Knowledge Management Practices and IP creation in Knowledge Intensive organisations"- Dr.Devi Soumyaja- School of Management Studies</t>
  </si>
  <si>
    <t>NFDB-Innovative project on…..vegetable culture-Dr.I.S.bright singh-NCAAH</t>
  </si>
  <si>
    <t>DoECC-Project-"Novel composites of…..property evaluation-Dr.P.M.Sabura Begum-Dept of Applied chemistry.</t>
  </si>
  <si>
    <t>UGC-BSR-Research Start Up Grant -Project-Dr.Sasidevan.V-Dept of Physics</t>
  </si>
  <si>
    <t>KSBB - "Riverine Biodiversity…..pre flood data-Dr.Saritha.G.Bhat-Dept of Biotechnology.</t>
  </si>
  <si>
    <t>KSCSTE-Prediction of monsoon….coupled feedback-Miss.Athira.U.Nambeesan-Dept of Atmospheric Science</t>
  </si>
  <si>
    <t>Other External Services</t>
  </si>
  <si>
    <t>Other lab consumables</t>
  </si>
  <si>
    <t>Chancellor's chair</t>
  </si>
  <si>
    <t>DST-SERB-Project-Reconfigurable magnetic vortices on curved surfaces-Dr.Senoy Thomas- Dept of Physics.</t>
  </si>
  <si>
    <t>allocation how much?</t>
  </si>
  <si>
    <t>Refund of Interest generated from the deposited funds</t>
  </si>
  <si>
    <t>Remuneration to Faculty &amp; Staff- B.Tech Part Time</t>
  </si>
  <si>
    <t>Refund of unspent balances to State Government.</t>
  </si>
  <si>
    <t>066</t>
  </si>
  <si>
    <t>DST-Inspire faculty Award-Dr.Praveen.C.S-International School of Photonics.</t>
  </si>
  <si>
    <t>Second Floor to the School of Environmental Studies (For Msc Integrated courses)</t>
  </si>
  <si>
    <t>Repair of boat jetty-Lake Side Campus.</t>
  </si>
  <si>
    <t>Refund of Revaluation fee</t>
  </si>
  <si>
    <t>Revaluation Fee -refundable</t>
  </si>
  <si>
    <t>TDS on GST- Receipts</t>
  </si>
  <si>
    <t>TDS on GST-Remittance</t>
  </si>
  <si>
    <t>Staff Welfare Fund- Expenses</t>
  </si>
  <si>
    <t>Staff Welfare Fund-Cntributions/Receipts</t>
  </si>
  <si>
    <t>Construction of boy's hostel (State Plan)</t>
  </si>
  <si>
    <t>TOTAL OF 2.PURCHASES</t>
  </si>
  <si>
    <r>
      <t xml:space="preserve">Dept. No. Course Code - Major Head </t>
    </r>
    <r>
      <rPr>
        <b/>
        <sz val="11"/>
        <rFont val="Times New Roman"/>
        <family val="1"/>
      </rPr>
      <t>:94-4-KUNJALI MARAKKAR SCHOOL OF MARINE ENGINEERING-(EXPENDITURE)</t>
    </r>
  </si>
  <si>
    <t>MPEDA--Developing Strategies….enhancing exports-Dr.Mini Sekharan-SIF</t>
  </si>
  <si>
    <t>21-1</t>
  </si>
  <si>
    <t>Name of the Posts, Scale of Pay and No. of Posts in position - 2018-19</t>
  </si>
  <si>
    <r>
      <t xml:space="preserve">                             </t>
    </r>
    <r>
      <rPr>
        <b/>
        <u val="singleAccounting"/>
        <sz val="14"/>
        <rFont val="Times New Roman"/>
        <family val="1"/>
      </rPr>
      <t xml:space="preserve">  33-0: NATIONAL CENTRE FOR AQUATIC ANIMAL HEALTH (NCAAH) - EXPENDITURE</t>
    </r>
  </si>
  <si>
    <t>Financial Assistance for Students of the University for participating in International Seminars/Conferences/Symposia etc..</t>
  </si>
  <si>
    <t>Providing Fire and Safety facilities to all Departments in Thrikkakkara Campus, SOE &amp; CUCEK including appointment of consultancy on Fire and Safety</t>
  </si>
  <si>
    <t>Amount for approval of lay out map and regularisation of  constructions at Thrikkakkara campus</t>
  </si>
  <si>
    <t>DETAILS OF MAJOR PROJECTS IMPLEMENTED</t>
  </si>
  <si>
    <t>68700-110400</t>
  </si>
  <si>
    <t>85000-117600</t>
  </si>
  <si>
    <t>77400-115200</t>
  </si>
  <si>
    <t>45800-89000</t>
  </si>
  <si>
    <t>40500-85000</t>
  </si>
  <si>
    <t>36600-79200</t>
  </si>
  <si>
    <t>39500-83000</t>
  </si>
  <si>
    <t>35700-75600</t>
  </si>
  <si>
    <t>42500-87000</t>
  </si>
  <si>
    <t>32300-68700</t>
  </si>
  <si>
    <t>30700-65400</t>
  </si>
  <si>
    <t>27800-59400</t>
  </si>
  <si>
    <t>18000-41500</t>
  </si>
  <si>
    <t>P.S. to V.C. (JR)</t>
  </si>
  <si>
    <t>26500-56700</t>
  </si>
  <si>
    <t>19000-43600</t>
  </si>
  <si>
    <t>20000-45800</t>
  </si>
  <si>
    <t>22200-48000</t>
  </si>
  <si>
    <t>17000-37500</t>
  </si>
  <si>
    <t>16500-35700</t>
  </si>
  <si>
    <t>37500-75600</t>
  </si>
  <si>
    <t xml:space="preserve">Academic Level 10    (57700-171900) </t>
  </si>
  <si>
    <t xml:space="preserve">Academic Level 11    (68900-205500) </t>
  </si>
  <si>
    <t xml:space="preserve">Academic Level 12    (79800-211500) </t>
  </si>
  <si>
    <t xml:space="preserve">Academic Level 13A    (131400-217100) </t>
  </si>
  <si>
    <t xml:space="preserve">Academic Level 14    (144200-218200) </t>
  </si>
  <si>
    <t xml:space="preserve">Academic Level 15    (182200-224100) </t>
  </si>
  <si>
    <t>Revised                     (w.e.f 01.01.2006)</t>
  </si>
  <si>
    <t>Revised                       (w.e.f 01.01.2016)</t>
  </si>
  <si>
    <t>Budget Estimates                  2020-21</t>
  </si>
  <si>
    <t>TOTAL OF 96-0-D-SCHOLARSHIPS / FELLOWSHIPS / PRIZES (RECEIPTS)</t>
  </si>
  <si>
    <t>Furnitures and fixtures</t>
  </si>
  <si>
    <t>Dept. No. Course code  Major Head : 21-1  Centre for Integrated Studies.</t>
  </si>
  <si>
    <t>TOTAL OF 21-1  Centre for Integrated Studies.</t>
  </si>
  <si>
    <t>Fee Collected at the time of Centralised counselling</t>
  </si>
  <si>
    <t>Honarium University Staff</t>
  </si>
  <si>
    <t>ICSSR Project “Biological diversity Act, 2002 and its implementation with special refverence to biodiversity committee” Dr.Aneesh V.Pillai, Assistant Professor,. School of Legal Studies</t>
  </si>
  <si>
    <t>Bioprospectingh for Neuroprotective compounds from an endosymbiotic fungi Aspergillus sp. MCCF 102 isolated from a marine sponge as potential drug candidates against neurodegenerative disorders” Dr.Sajeevan T.P, Assistant Professor, NCAAH</t>
  </si>
  <si>
    <t>NCPOR project Microbiome of the glaciomarine system of Svalbard- Diversity and its Var8iability”-Dr.A.A.Mohamed Hatha, Professor, Department of Matrine Biology, Microbiology &amp; Biochemistry</t>
  </si>
  <si>
    <t>MOEF &amp; CC project Preparation of checklist pf Meiofauna” - Dr.S.Bijoy Nandan, Professor, Department of Marine Biology, Microbiology &amp; Biochemistry.</t>
  </si>
  <si>
    <t>Development of a treatment system for the removal of emerging contaminants from water based on advanced oxidation process' -Dr. G.Madhu, Professor, Division of Chemical Engineering, School of Engineering</t>
  </si>
  <si>
    <t>KSCSTE--Emeritus Scientist Scheme-Dr.K.P Vijayakumar - Centre for Excellence in Advanced Materials</t>
  </si>
  <si>
    <t>KSCSTE-Project-Hydrothermal synthesis of moybdenam Disulphide (MoS2) nanoparticles for energy storage applications</t>
  </si>
  <si>
    <t>KSCSTE Emeritus scientist Scheme- Dr. M N Narayanan Namboodiri-Dept. Of mathematics</t>
  </si>
  <si>
    <t>KSBB -project”Metagenomic analysis of soil microbial diversity in post flood mangroves”-The Head, Department of Bio Technology</t>
  </si>
  <si>
    <t>Construction of Academic Block in CUCEK Campus</t>
  </si>
  <si>
    <t>ASSISTANCE FOR COURSES /CENTRES</t>
  </si>
  <si>
    <t>21-1:  CENTRE FOR INTEGRATED STUDIES -- EXPENDITURE</t>
  </si>
  <si>
    <t>41-1: SCHOOL OF LEGAL STUDIES - COST SHARING COURSES - EXPENDITURE</t>
  </si>
  <si>
    <t xml:space="preserve">Dept. No. Course code - Major Head : 41-1  SCHOOL OF LEGAL STUDIES - COST SHARING COURSES </t>
  </si>
  <si>
    <t xml:space="preserve">Dept. No. Course code - Major Head : 41-1  SCHOOL OF LEGAL STUDIES -- COST SHARING COURSES </t>
  </si>
  <si>
    <t xml:space="preserve">TOTAL OF 41-1  SCHOOL OF LEGAL STUDIES -- COST SHARING COURSES </t>
  </si>
  <si>
    <t>84-1: DEPT. OF COMPUTER APPLICATIONS - COST SHARING COURSES --EXPENDITURE</t>
  </si>
  <si>
    <t>Dept. No. Course code-Major Head : 84-1  SCHOOL OF COMPUTER SCIENCE STUDIES -DEPT. OF COMPUTER APPLICATIONS - COST SHARING COURSES</t>
  </si>
  <si>
    <t>UGC-BSR-Research Start Up Grant -Project-Dr. Charles Jose-Dept of Physics</t>
  </si>
  <si>
    <t>UGC-bsr Start Up Grant -Project “Development of CRISPR/*Cas9 Engineering Platform for genome editing in Danio rerio and Generation of mstn-knock-out Lines”-Dr.Jayesh P, Assistant Professor, NCAAH</t>
  </si>
  <si>
    <t>UGC-BSR-Research Start Up Grant -Project-Dr.Sebastian Nybin Remello-Dept of Applied Chemistry</t>
  </si>
  <si>
    <t>UGC-BSR-Research Start Up Grant -Project-Dr.Anoop.K.K-Dept of Physics</t>
  </si>
  <si>
    <t>UGC-BSR-Research Start Up Grant -Project-Dr.Asha A.S,Dept of Physics</t>
  </si>
  <si>
    <t>UGC-BSR-Research Start Up Grant -Project-Dr.Sabeena .M-Dept of Physics</t>
  </si>
  <si>
    <t>UGC-BSR-Research Start Up Grant -Project-Dr.Senoy Thomas-Dept of Physics</t>
  </si>
  <si>
    <t>UGC-BSR-Research Start Up Grant -Project-Dr.Leena.R-Dept of Applied Chemistry</t>
  </si>
  <si>
    <t>MoES-NCESS project “Submarine groundwater discharge along the Indian Coastal Zone” Dr.S.Bijoy Nandan, Professor, Department of Marine Biology, Microbiology &amp; Biochemistry</t>
  </si>
  <si>
    <t>DST-SERB-Project-Photothermal and nonlinear optical characterization of rare earth doped nanoparticles for bioimaging applications-Dr M.Kailasnath-ISP</t>
  </si>
  <si>
    <t>DST-SERB -Project -Femtosecond Laser-Induced Breakdown Spectroscopy(fs-LIBS) for multielemental compositional analysis -Dr Anoop.K.K-Dept of Physics</t>
  </si>
  <si>
    <t>DST-WOS-B Project “Microbial remediation of contaminated Kole Wetlands: Substanability for cultivation and agriculture practices-Dr.Jyoti Varier, Department of Chemical Oceanography</t>
  </si>
  <si>
    <t>DST -Wos(A)- project -Magnetoplasmonic studies on cobalt and Nickel based nanostructures</t>
  </si>
  <si>
    <t>Indian institutions -fermilab collaboration in neutrino physics- Dr Titus.K.Mathew ,Professor,Dept of physics</t>
  </si>
  <si>
    <t>DST  ICPS Project”Energy efficient cyber Security Implementations for Internet of things” Dr. Bijoy A Jose -Assistant Professor -Dept. Of Electronics.</t>
  </si>
  <si>
    <t>DST FICCI Project” Novel Molecules for inhibiting breast cancer cells (MDA-MB-231) sourced from medicinal plant” Dr. Oluwatosin Olade Jhonson  Dept. Of Bio Technology</t>
  </si>
  <si>
    <t>Impact of physical process on the fisheries of the North Indian Ocean</t>
  </si>
  <si>
    <t>DST-ICPS Project “Visual Enhancement of underwater Optical images and accuracy improvement of target detection in SONAR images using empirical mode Decomposition Techniques” Dr. M V Judy ,Associate Professor, dept. Of Computerv Application.</t>
  </si>
  <si>
    <t>DST-NRDMS project “ Vulnerability of Kerala coast to natural hazards- an integrated approach to map the hazards and evaluate the risk associated”- Dr.A.A.Mohamed Hatha, Professor,  Department of Marine Biology, Microbiology &amp; Biochemistry</t>
  </si>
  <si>
    <t>DST-SERB project “Development of shrimp anti-WSSV-IgY Antibody Therapeutics (WSSV-IgY-T) from Immunoglobulin Y (IgY) using WSSV Antigens and Synthetic peptides and their commericial applications applications</t>
  </si>
  <si>
    <t>CSIR Emeritus scientist scheme-Dr. C K Aanandan- Dept. Of Electronics</t>
  </si>
  <si>
    <t>ICMR Project” Exploring the human gut Microbiome and metabolome in health and Parkinsons disease -A window to the Gut Miceobata-Brain axis alteration and in parkinson diseases”- Dr. Baby Chakeapani P S-Assistant  professor ,Dept. Of bio technology</t>
  </si>
  <si>
    <t>ICSSR Biological diversity Act, 2002 and its implementation with special refverence to biodiversity committee” Dr.Aneesh V.Pillai, Assistant Professor, School of Legal Studies</t>
  </si>
  <si>
    <t>sss</t>
  </si>
  <si>
    <r>
      <rPr>
        <sz val="12"/>
        <rFont val="Times New Roman"/>
        <family val="1"/>
      </rPr>
      <t>KSCSTE-</t>
    </r>
    <r>
      <rPr>
        <b/>
        <i/>
        <sz val="12"/>
        <rFont val="Times New Roman"/>
        <family val="1"/>
      </rPr>
      <t>Sasthra Sameekksha 2018</t>
    </r>
    <r>
      <rPr>
        <sz val="12"/>
        <rFont val="Times New Roman"/>
        <family val="1"/>
      </rPr>
      <t>-Science orientation programme for School children-Dr.K.G.Nair-  C-SiS</t>
    </r>
  </si>
  <si>
    <t>NRB</t>
  </si>
  <si>
    <t>TOTAL PF COMPONENTS</t>
  </si>
  <si>
    <t>Debt Heads Receipts Excluding PF</t>
  </si>
  <si>
    <t>Debt Heads Expenditure Excluding PF</t>
  </si>
  <si>
    <t>Centre For Integrated Studies</t>
  </si>
  <si>
    <t>School of Legal Studies -- Cost Sharing Courses</t>
  </si>
  <si>
    <t>84-1</t>
  </si>
  <si>
    <t>Department of Computer Applications -- Cost Sharing Courses</t>
  </si>
  <si>
    <t>Centre for Integrated Studies</t>
  </si>
  <si>
    <t>UGC "Systematics and molecular phylogency of Pelagic Copepods (Crustaceans) from the coastal wetlands of south west coast of India - Dr. S Bijoy Nandan ( Marine Biology )</t>
  </si>
  <si>
    <t>Centre for Studies on Kerala legacy of Astronomy &amp; Mathematics</t>
  </si>
  <si>
    <t>Kerala Flood Cess on GST</t>
  </si>
  <si>
    <t>Other Contributions/Sponsorship Programmes</t>
  </si>
  <si>
    <t>Special Hardship Allowance</t>
  </si>
  <si>
    <t>Developing CUSAT into ICEA&amp;R using financial Assistance from KIIFB</t>
  </si>
  <si>
    <t>UGC Faculty Recharge Programme</t>
  </si>
  <si>
    <t>AICTE-SOCE (SKill Orientation Centre for Engg) for SC/ST students</t>
  </si>
  <si>
    <t>MoES - "Ministry of Envt Forest and Climate change-Project Preparation of .....Meiofauna. Dr. S Bijoy Nandan, Prof..Dept. of Marine Biology</t>
  </si>
  <si>
    <t>501</t>
  </si>
  <si>
    <t>Stratosphere Troposphere (ST) Radar building at Thrikkakkara Campus</t>
  </si>
  <si>
    <t>SCHOLARSHIPS/ FELLOWSHIPS</t>
  </si>
  <si>
    <t>MoES to support for Stratosphere- Troposphere Radar Facility at Advanced Centre for Atmospheric Radar Research (ACARR) -- Dr. Abhilash S, Associate Director, ACARR</t>
  </si>
  <si>
    <t>Direct Credit Without Proper Description</t>
  </si>
  <si>
    <t>Project value  ( In lakhs)</t>
  </si>
  <si>
    <t>Honorarium- University Staff</t>
  </si>
  <si>
    <t>AICTE-Emeritus Fellowships-Dr.A P.Kuriakose</t>
  </si>
  <si>
    <t>AICTE-Emeritus Fellowships-Dr.V.N.Sivasankara Pillai</t>
  </si>
  <si>
    <t>Extension to Dept of App Economics (for DDUKK)</t>
  </si>
  <si>
    <t>Construction of Multipurpose Indoor stadium</t>
  </si>
  <si>
    <t>Councelling Fee</t>
  </si>
  <si>
    <t>Fee Collected at the time of Centralised admission</t>
  </si>
  <si>
    <t>02-1</t>
  </si>
  <si>
    <t>Office for Academic Admissions</t>
  </si>
  <si>
    <t>Office for International Relations</t>
  </si>
  <si>
    <t>( Main Cochin University fund - excluding Cost Sharing sector )</t>
  </si>
  <si>
    <t>(Cost Sharing sector - School of Engineering [SOE])</t>
  </si>
  <si>
    <t>( Cost Sharing Sector - Kunjali Marakkar School of Marine Engineering [KMSME])</t>
  </si>
  <si>
    <t>(Cost Sharing Sector-Cochin University College of Engineering, Kuttanad [CUCEK])</t>
  </si>
  <si>
    <t>Cost Sharing Sector</t>
  </si>
  <si>
    <t>TOTAL EXPENDITURE                       (Cost Sharing Sector)</t>
  </si>
  <si>
    <t>Repair / Maintenance-Other Equipments</t>
  </si>
  <si>
    <t>Repair / Maintenance-Computers &amp; Allied Equipments</t>
  </si>
  <si>
    <t xml:space="preserve">Other Equipments </t>
  </si>
  <si>
    <t>Computers &amp; Allied Equipments</t>
  </si>
  <si>
    <t>02-0: OFFICE FOR ACADEMIC ADMISSIONS - EXPENDITURE</t>
  </si>
  <si>
    <t>Dept. No. Course Code - Major Head : 02- 0 OFFICE FOR ACADEMIC ADMISSIONS</t>
  </si>
  <si>
    <t>TOTAL OF 02-0  OFFICE FOR ACADEMIC ADMISSIONS</t>
  </si>
  <si>
    <t xml:space="preserve">Repair / Maintenance-Computers &amp; Allied Equipments </t>
  </si>
  <si>
    <t xml:space="preserve">Repair / Maintenance-Other Equipments </t>
  </si>
  <si>
    <t xml:space="preserve">Computers &amp; Allied Equipments </t>
  </si>
  <si>
    <t>02-1: OFFICE FOR INTERNATIONAL RELATIONS - EXPENDITURE</t>
  </si>
  <si>
    <t>Dept. No. Course Code - Major Head : 02- 1  OFFICE FOR INTERNATIONAL RELATIONS</t>
  </si>
  <si>
    <t>TOTAL OF 02-1  OFFICE FOR INTERNATIONAL RELATIONS</t>
  </si>
  <si>
    <t xml:space="preserve">Annual Maintenance Contract </t>
  </si>
  <si>
    <t>Other Equipments</t>
  </si>
  <si>
    <t>Annual Summer School</t>
  </si>
  <si>
    <t xml:space="preserve">94-1: COST SHARING SECTOR - SCHOOL OF ENGINEERING </t>
  </si>
  <si>
    <t xml:space="preserve">94-4: COST SHARING SECTOR - KUNJALI MARAKKAR SCHOOL OF MARINE ENGINEERING  </t>
  </si>
  <si>
    <t xml:space="preserve">94-2: COST SHARING SECTOR - COCHIN UNIVERSITY COLLEGE OF ENGINEERING, KUTTANAD </t>
  </si>
  <si>
    <t>21-2:  INTERNAL QUALITY ASSURANCE CELL -- EXPENDITURE</t>
  </si>
  <si>
    <t>Dept. No. Course code  Major Head : 21-2  Internal Quality Assurance Cell.</t>
  </si>
  <si>
    <t>Dept. No. Course code  Major Head : 21-2  Internal Quality Assurance Cell</t>
  </si>
  <si>
    <t>21-3:  INTERDISCIPLINARY CENTRE FOR RESEARCH ETHICS AND PROTOCOLS -- EXPENDITURE</t>
  </si>
  <si>
    <t>Dept. No. Course code  Major Head : 21-3 Interdisciplinary Centre for Research Ethics and Protocols</t>
  </si>
  <si>
    <t>TOTAL OF 21-3  Interdisciplinary Centre for Research Ethics and Protocols</t>
  </si>
  <si>
    <t>TOTAL OF 21-2   INTERNAL QUALITY ASSURANCE CELL</t>
  </si>
  <si>
    <t>Interdisciplinary Centre for Research Ethics and Protocols in the School of Legal Studies</t>
  </si>
  <si>
    <t>21-2</t>
  </si>
  <si>
    <t>21-3</t>
  </si>
  <si>
    <t>Interdisciplinary Centre for Research Ethics and Protocols</t>
  </si>
  <si>
    <t>Internal Quality assurance Cell</t>
  </si>
  <si>
    <t>MHRD -- "Ek Bharath Shresta Bharath (EBSB)" campaign for the promotion of National Integration</t>
  </si>
  <si>
    <t>Honorarium -Director</t>
  </si>
  <si>
    <t>AICTE -- Skill Orientation Centre for Engineering (SOCE) for SC/ST Students Under Skill and Personality Development Programme. (SPDP)</t>
  </si>
  <si>
    <t>Co-curricular activities</t>
  </si>
  <si>
    <t>`1`````````````````````````````1</t>
  </si>
  <si>
    <t>809</t>
  </si>
  <si>
    <t>SERB project entitled " Diagnostic studies on Bioenergy production from Fish Processing waste water using hybrid reactor of MFC coupled with MEC " under the Teachers Associateship for Research Excellence (TARE ) scheme- Arun Kumar T, Associate Professor, SoE</t>
  </si>
  <si>
    <t>810</t>
  </si>
  <si>
    <r>
      <t xml:space="preserve">DST SERB – Project entitled </t>
    </r>
    <r>
      <rPr>
        <sz val="12"/>
        <color rgb="FF444444"/>
        <rFont val="Calibri"/>
        <family val="2"/>
        <scheme val="minor"/>
      </rPr>
      <t xml:space="preserve">"Development of visible light Responsive microreactor systems for water purification"  at the Inter university Center for nano Materials and Devices </t>
    </r>
    <r>
      <rPr>
        <sz val="12"/>
        <color theme="1"/>
        <rFont val="Calibri"/>
        <family val="2"/>
        <scheme val="minor"/>
      </rPr>
      <t xml:space="preserve">– </t>
    </r>
    <r>
      <rPr>
        <sz val="12"/>
        <color rgb="FF444444"/>
        <rFont val="Calibri"/>
        <family val="2"/>
        <scheme val="minor"/>
      </rPr>
      <t>Dr. M K Jayaraj ,Department  of Physics and Dr. Honey John , Head ,Dept. of PS &amp;RT and Director,IUCND,</t>
    </r>
    <r>
      <rPr>
        <sz val="12"/>
        <color theme="1"/>
        <rFont val="Calibri"/>
        <family val="2"/>
        <scheme val="minor"/>
      </rPr>
      <t xml:space="preserve"> CUSAT</t>
    </r>
  </si>
  <si>
    <t>811</t>
  </si>
  <si>
    <r>
      <t xml:space="preserve">DST SERB – Project entitled </t>
    </r>
    <r>
      <rPr>
        <sz val="12"/>
        <color rgb="FF444444"/>
        <rFont val="Calibri"/>
        <family val="2"/>
        <scheme val="minor"/>
      </rPr>
      <t>" Understanding of Metal binding to MHC peptide complex and T cell recognition"  under the PIship of Dr.Susmita De, Assistant professor,Department of Applied Chemistry ,</t>
    </r>
    <r>
      <rPr>
        <sz val="12"/>
        <color theme="1"/>
        <rFont val="Calibri"/>
        <family val="2"/>
        <scheme val="minor"/>
      </rPr>
      <t xml:space="preserve"> CUSAT</t>
    </r>
  </si>
  <si>
    <t>812</t>
  </si>
  <si>
    <r>
      <t xml:space="preserve">DST – SERB </t>
    </r>
    <r>
      <rPr>
        <sz val="12"/>
        <color rgb="FF444444"/>
        <rFont val="Calibri"/>
        <family val="2"/>
        <scheme val="minor"/>
      </rPr>
      <t xml:space="preserve">project entitled  "Monitoring the Crustal and dam deformations induced by the seasonal loading and unloading of Idukki reservoir in Kerala , South India using ground and space geodetic techniques" under the PIship of Dr P.S Sunil, Associate Professor, Department of Marine Geology and Geophysics, </t>
    </r>
    <r>
      <rPr>
        <sz val="12"/>
        <color theme="1"/>
        <rFont val="Calibri"/>
        <family val="2"/>
        <scheme val="minor"/>
      </rPr>
      <t>CUSAT</t>
    </r>
  </si>
  <si>
    <t>813</t>
  </si>
  <si>
    <r>
      <t xml:space="preserve">DST – SERB </t>
    </r>
    <r>
      <rPr>
        <sz val="12"/>
        <color rgb="FF444444"/>
        <rFont val="Calibri"/>
        <family val="2"/>
        <scheme val="minor"/>
      </rPr>
      <t xml:space="preserve">project entitled  " Statistical Inference Procedures for Bivariate Copula Entropy" under the guidance of Dr Rajesh G, Head, Department of Statistics, </t>
    </r>
    <r>
      <rPr>
        <sz val="12"/>
        <color theme="1"/>
        <rFont val="Calibri"/>
        <family val="2"/>
        <scheme val="minor"/>
      </rPr>
      <t>CUSAT</t>
    </r>
  </si>
  <si>
    <t>KSCSTE project "Statistical innovation and strategies for global warming challenges" Prof. P G Sankaran, Department of Statistics -  CUSAT</t>
  </si>
  <si>
    <t>700</t>
  </si>
  <si>
    <t>IRAA - EU Project FRACTION - Prof. (Dr.) Zakkariya K. A, Director, DDUKK, CUSAT</t>
  </si>
  <si>
    <t>DST SERB – Project entitled "Development of visible light Responsive microreactor systems for water purification"  at the Inter university Center for nano Materials and Devices – Dr. M K Jayaraj ,Department  of Physics and Dr. Honey John , Head ,Dept. of PS &amp;RT and Director,IUCND, CUSAT</t>
  </si>
  <si>
    <t>DST SERB – Project entitled " Understanding of Metal binding to MHC peptide complex and T cell recognition"  under the PIship of Dr.Susmita De, Assistant professor,Department of Applied Chemistry , CUSAT</t>
  </si>
  <si>
    <t>DST – SERB project entitled  "Monitoring the Crustal and dam deformations induced by the seasonal loading and unloading of Idukki reservoir in Kerala , South India using ground and space geodetic techniques" under the PIship of Dr P.S Sunil, Associate Professor, Department of Marine Geology and Geophysics, CUSAT</t>
  </si>
  <si>
    <t>DST – SERB project entitled  " Statistical Inference Procedures for Bivariate Copula Entropy" under the guidance of Dr Rajesh G, Head, Department of Statistics, CUSAT</t>
  </si>
  <si>
    <t>175</t>
  </si>
  <si>
    <t>ISRO – Project entitled " Modeling of Chlorophyll-a (Chl-a) dynamics of the Eastern Arabian sea: Biophysical coupling in the context of change in climate" – Dr.A.A.Mohamed Hatha, Professor, Department of Marin Biology, Microbiology &amp; Biochemistry, CUSAT</t>
  </si>
  <si>
    <t>Providing Lifts to the Academic Buildings at Thrikkakkara Campus</t>
  </si>
  <si>
    <t>144200-218200</t>
  </si>
  <si>
    <t>131400-217100</t>
  </si>
  <si>
    <t>57700-171900</t>
  </si>
  <si>
    <t>Corpus Fund for New Initiatives</t>
  </si>
  <si>
    <t>BUDGET ESTIMATES BE 2021-22</t>
  </si>
  <si>
    <t>1(0)</t>
  </si>
  <si>
    <t xml:space="preserve">Asst. Librarian </t>
  </si>
  <si>
    <t>154</t>
  </si>
  <si>
    <t>Art Items</t>
  </si>
  <si>
    <t>201</t>
  </si>
  <si>
    <t>230</t>
  </si>
  <si>
    <t>57700-1719000</t>
  </si>
  <si>
    <t>Distinguished Youing Faculty/Researcher Award</t>
  </si>
  <si>
    <t>297</t>
  </si>
  <si>
    <t>294</t>
  </si>
  <si>
    <t>298</t>
  </si>
  <si>
    <t>299</t>
  </si>
  <si>
    <t>331</t>
  </si>
  <si>
    <t>359</t>
  </si>
  <si>
    <t>361</t>
  </si>
  <si>
    <t>362</t>
  </si>
  <si>
    <t>364</t>
  </si>
  <si>
    <t>365</t>
  </si>
  <si>
    <t>369</t>
  </si>
  <si>
    <t>370</t>
  </si>
  <si>
    <t>371</t>
  </si>
  <si>
    <t>374</t>
  </si>
  <si>
    <t>375</t>
  </si>
  <si>
    <t>377</t>
  </si>
  <si>
    <t>378</t>
  </si>
  <si>
    <t>379</t>
  </si>
  <si>
    <t>381</t>
  </si>
  <si>
    <t>383</t>
  </si>
  <si>
    <t>384</t>
  </si>
  <si>
    <t>385</t>
  </si>
  <si>
    <t>387</t>
  </si>
  <si>
    <t>388</t>
  </si>
  <si>
    <t>389</t>
  </si>
  <si>
    <t>393</t>
  </si>
  <si>
    <t>394</t>
  </si>
  <si>
    <t>395</t>
  </si>
  <si>
    <t>396</t>
  </si>
  <si>
    <t>397</t>
  </si>
  <si>
    <t>398</t>
  </si>
  <si>
    <t>404</t>
  </si>
  <si>
    <t>405</t>
  </si>
  <si>
    <t>406</t>
  </si>
  <si>
    <t>407</t>
  </si>
  <si>
    <t>408</t>
  </si>
  <si>
    <t>409</t>
  </si>
  <si>
    <t>410</t>
  </si>
  <si>
    <t>411</t>
  </si>
  <si>
    <t>412</t>
  </si>
  <si>
    <t>413</t>
  </si>
  <si>
    <t>414</t>
  </si>
  <si>
    <t>415</t>
  </si>
  <si>
    <t>416</t>
  </si>
  <si>
    <t>417</t>
  </si>
  <si>
    <t>424</t>
  </si>
  <si>
    <t>425</t>
  </si>
  <si>
    <t>426</t>
  </si>
  <si>
    <t>427</t>
  </si>
  <si>
    <t>428</t>
  </si>
  <si>
    <t>429</t>
  </si>
  <si>
    <t>430</t>
  </si>
  <si>
    <t>431</t>
  </si>
  <si>
    <t>432</t>
  </si>
  <si>
    <t>433</t>
  </si>
  <si>
    <t>435</t>
  </si>
  <si>
    <t>436</t>
  </si>
  <si>
    <t>437</t>
  </si>
  <si>
    <t>438</t>
  </si>
  <si>
    <t>439</t>
  </si>
  <si>
    <t>440</t>
  </si>
  <si>
    <t>441</t>
  </si>
  <si>
    <t>442</t>
  </si>
  <si>
    <t>443</t>
  </si>
  <si>
    <t>444</t>
  </si>
  <si>
    <t>445</t>
  </si>
  <si>
    <t>447</t>
  </si>
  <si>
    <t>449</t>
  </si>
  <si>
    <t>460</t>
  </si>
  <si>
    <t>459</t>
  </si>
  <si>
    <t>461</t>
  </si>
  <si>
    <t>462</t>
  </si>
  <si>
    <t>463</t>
  </si>
  <si>
    <t>464</t>
  </si>
  <si>
    <t>465</t>
  </si>
  <si>
    <t>466</t>
  </si>
  <si>
    <t>467</t>
  </si>
  <si>
    <t>469</t>
  </si>
  <si>
    <t>470</t>
  </si>
  <si>
    <t>471</t>
  </si>
  <si>
    <t>472</t>
  </si>
  <si>
    <t>473</t>
  </si>
  <si>
    <t>474</t>
  </si>
  <si>
    <t>475</t>
  </si>
  <si>
    <t xml:space="preserve">Assistant </t>
  </si>
  <si>
    <t>Professional Assistant. Gr.II</t>
  </si>
  <si>
    <t>Computer Assistant . Gr.II</t>
  </si>
  <si>
    <t>1(1) DW</t>
  </si>
  <si>
    <t>Sweeper/Cleaner (Full Time)</t>
  </si>
  <si>
    <t>Sweeper/Cleaner (Part Time)</t>
  </si>
  <si>
    <t>Sr.Gr.Driver</t>
  </si>
  <si>
    <t>Office Superintendant</t>
  </si>
  <si>
    <t>Boat Man (DW)</t>
  </si>
  <si>
    <t>Security Guard (Contract) (DW)</t>
  </si>
  <si>
    <t>Line Helpers (Contract) (DW)</t>
  </si>
  <si>
    <t>Cource -in-charge</t>
  </si>
  <si>
    <t xml:space="preserve">Associate Profesor </t>
  </si>
  <si>
    <t xml:space="preserve">Asst. Profesor </t>
  </si>
  <si>
    <t>System Analyst</t>
  </si>
  <si>
    <t>Computer Assistant(Sel.Gr.)</t>
  </si>
  <si>
    <t>320</t>
  </si>
  <si>
    <t>Bar Council Affiliation Fee</t>
  </si>
  <si>
    <t>Computer Assistant(Grade II)</t>
  </si>
  <si>
    <t>Computer Assistant (Sl.Gr)</t>
  </si>
  <si>
    <t>Office Superindent</t>
  </si>
  <si>
    <t>Junior Technical Officer</t>
  </si>
  <si>
    <t>Technician Grade II</t>
  </si>
  <si>
    <t>Printer Assistant</t>
  </si>
  <si>
    <t>Comp.Asst Gr II</t>
  </si>
  <si>
    <t>TOTAL OF 84-1 -DEPT. OF COMPUTER APPLICATIONS-COST SHARING COURSES</t>
  </si>
  <si>
    <t>999</t>
  </si>
  <si>
    <t>UGC-BSR Start Up Grant -Project -Dr.Ronald Benjamin,UGC-FRP Assistant Professor, Department of Physics</t>
  </si>
  <si>
    <t>814</t>
  </si>
  <si>
    <t>DST-GITA project -”Novel heterocyclic Holte transport materials for perovskite solar cell applications”- Dr Manoj.N,Professor, Department of Applied Chemistry</t>
  </si>
  <si>
    <t>Stochastic modelling of non negative time series -Dr.N.balakrishna</t>
  </si>
  <si>
    <t>178</t>
  </si>
  <si>
    <t>KSCSTE-Emeritus Scientist Scheme-Dr.Jayalekshmi.K, Prof(Rtd)-Dept of Physics.</t>
  </si>
  <si>
    <t xml:space="preserve">MISCELLANEOUS </t>
  </si>
  <si>
    <t>177</t>
  </si>
  <si>
    <t>Dept of Space-SAC project-”Study of contemporary kinematics&amp;deformation pattern of Indian subcontinent from GPS aided Geo Augmented Navigation”-Dr Sunil P.S ,Associate Professor,Department of Atmospheric sciences</t>
  </si>
  <si>
    <t xml:space="preserve">KSCSTE Emeritus scientist Scheme-Prof.I.S.Bright Singh, NCAAH </t>
  </si>
  <si>
    <t>KSCSTE-RRMR-Reliable Re-configurable Memristrive Radio frequency devices -Dr.Deepti das Krishna,Dept.of Electronics</t>
  </si>
  <si>
    <t>758</t>
  </si>
  <si>
    <t>KSCSTE-Emeritus Scientist Scheme-Dr Jayalekshmi.K-Dept of Physics</t>
  </si>
  <si>
    <t>Fragilaria Oceanica: Is it a true indicator of high Indian Oil Sardine stock along the south west(Kerala) coast of India” Dr.Preetha G Nair, Department of Marine Biology, Microbiology &amp; Biochemistry.</t>
  </si>
  <si>
    <t>NCPOR project entitled “ Microbiome of the glaciomarine system of Svalbard” Dr.A.A.Mohamed Hatha, Department of Marine Biology, Microbiology &amp; Biochemistry</t>
  </si>
  <si>
    <t>MoES-NCCR project “Sea water quality criteria and ecological risk asessment” Dr.S.Bijoy Nandan, Department of Marine Biology, Microbiology &amp; Biochemistry”</t>
  </si>
  <si>
    <t>Ministry of Envt Forest and Climate change-project Preparation….Meiofauna. Dr. S Bijoy Nandan, Prof. Dept. pf Marine Biology</t>
  </si>
  <si>
    <t>077</t>
  </si>
  <si>
    <t>BE20-21</t>
  </si>
  <si>
    <t>RE 20-21</t>
  </si>
  <si>
    <t>DBT Ramalingaswamy Re-entry Fellowship Mohanan Valiya veetil</t>
  </si>
  <si>
    <t xml:space="preserve">DBT Ramalingaswamy Re-entry Fellowship Shalumon KT </t>
  </si>
  <si>
    <t>Faculty Recharge Programme</t>
  </si>
  <si>
    <t>DBT-Ramalingaswamy Re-entry Fellowship-Dept of Biotechnology Mohanan Valiyaveetil</t>
  </si>
  <si>
    <t>DBT-Ramalingaswamy Re-entry Fellowship-Dept of Biotechnology Shalumon K T</t>
  </si>
  <si>
    <t>DST-(WOS) Heterogenous Photocatalytic treatment…Pollutants</t>
  </si>
  <si>
    <t>ISRO - Intra seasonal oscillation during Monsoon using TMI data "Dr. Santhosh K Raghacan Dept. of Atmos, Sciences</t>
  </si>
  <si>
    <t xml:space="preserve">DST-(WOS) Heterogenous photocatalyic Treatment of Chemical and bacterial pollutants from </t>
  </si>
  <si>
    <t xml:space="preserve"> Professor</t>
  </si>
  <si>
    <t>P.A. to V.C. (DR)</t>
  </si>
  <si>
    <t>P.S. to P.V.C.(JR)</t>
  </si>
  <si>
    <t>P.A. to Registrar (AR )</t>
  </si>
  <si>
    <t>Driver Grade II</t>
  </si>
  <si>
    <t>Driver Grade I</t>
  </si>
  <si>
    <t xml:space="preserve">Driver  Senior Grade </t>
  </si>
  <si>
    <t>PA to Controller of Examination( JR)</t>
  </si>
  <si>
    <t>Degree Certificate Fee</t>
  </si>
  <si>
    <t>Provisional Certificate Fee</t>
  </si>
  <si>
    <t>Arts and Culture</t>
  </si>
  <si>
    <t>Fabrication of laboratory devices</t>
  </si>
  <si>
    <t>Extn to School of Legal Studies bldg</t>
  </si>
  <si>
    <t>Construction of Engg Labs</t>
  </si>
  <si>
    <t>Applied Chemistry</t>
  </si>
  <si>
    <t>Atmosheric Sciences</t>
  </si>
  <si>
    <t>Biotechnology</t>
  </si>
  <si>
    <t>Computer Application</t>
  </si>
  <si>
    <t>Computer Science</t>
  </si>
  <si>
    <t>DDUKK</t>
  </si>
  <si>
    <t>Electronics</t>
  </si>
  <si>
    <t>English &amp; Foreign  Language</t>
  </si>
  <si>
    <t>Hindi</t>
  </si>
  <si>
    <t>Industrial Fisheries</t>
  </si>
  <si>
    <t>Instrumentation</t>
  </si>
  <si>
    <t>IUCIPRS</t>
  </si>
  <si>
    <t>Marine Biology Microbiology &amp; Biochemistry</t>
  </si>
  <si>
    <t>Marine Geology &amp; Geophysics</t>
  </si>
  <si>
    <t>Mathematics</t>
  </si>
  <si>
    <t>Photonics</t>
  </si>
  <si>
    <t>Physical Oceanography</t>
  </si>
  <si>
    <t>Physics</t>
  </si>
  <si>
    <t>PS &amp; RT</t>
  </si>
  <si>
    <t>School Legal Studies</t>
  </si>
  <si>
    <t>Ship Technology</t>
  </si>
  <si>
    <t>SOE (FS)</t>
  </si>
  <si>
    <t>SOE (IT)</t>
  </si>
  <si>
    <t>Statistics</t>
  </si>
  <si>
    <t>IQAC</t>
  </si>
  <si>
    <t xml:space="preserve">Assistant Section Officer </t>
  </si>
  <si>
    <t>20000-458000</t>
  </si>
  <si>
    <t>Computer Asst. Grade II</t>
  </si>
  <si>
    <t>Driver Sr. Grade</t>
  </si>
  <si>
    <t>2700-59400</t>
  </si>
  <si>
    <t>55350-101400</t>
  </si>
  <si>
    <t>1(5)</t>
  </si>
  <si>
    <t>Assistant. Librarian</t>
  </si>
  <si>
    <t>Editorial Assistant</t>
  </si>
  <si>
    <t>?????</t>
  </si>
  <si>
    <t>nil</t>
  </si>
  <si>
    <t>NIL</t>
  </si>
  <si>
    <t>TOTAL 3Relating to External Agencies</t>
  </si>
  <si>
    <t>Minor Research poject-IUCIPRS- Dr. Manu Melwin Joy, Asst. Professor, SMS</t>
  </si>
  <si>
    <t>DAE-DRNS: Development of solid state flexible and enviromentally friendlly polymer based thin film in Lithium iron cells with improved specific capacity and cyclabilility ; dr. S jayalakshmi, Reader, Dept of physics</t>
  </si>
  <si>
    <t>AICTE-MODROV-Scheme for the year 2017-18: Dr. Job Thomas, SOE</t>
  </si>
  <si>
    <t>CSIR-Emeritus Scientists Scheme-"Design  of Antenna for Next generation communication:Dr. C K Anandan, Dept of Electronics</t>
  </si>
  <si>
    <t>ICSSR-IMPRESS-Scheme Biological diversity  Committee: Dr. Aneesh V Pillai,SLS</t>
  </si>
  <si>
    <t>ICMR Project” Exploring the human gut Microbiome and metabolome in health and Parkinsons disease -A window to the Gut Miceobata-Brain axis alteration and in parkinson diseases”- Dr. Baby Chakrapani P S-Assistant  professor ,Dept. Of bio technology</t>
  </si>
  <si>
    <t>ISRO project- Modelling of chlorophyll: Dr. A A mohammed hatha, Dept. of marine Biology, microbiology &amp; Biochemistry</t>
  </si>
  <si>
    <t>AICTE-MODROV-modernisation of VLSI Lab; Dr. Rejha james, SOE</t>
  </si>
  <si>
    <t>DBT Project: Dr. Sreeja Narayanan , Dept. of Biotechnology</t>
  </si>
  <si>
    <t>To Plan</t>
  </si>
  <si>
    <t>P or NP</t>
  </si>
  <si>
    <t>NP to P</t>
  </si>
  <si>
    <t>Split up</t>
  </si>
  <si>
    <t>split up</t>
  </si>
  <si>
    <t>For What</t>
  </si>
  <si>
    <t>KSCSTE Project-Organised by C-SiS Shaasthra sameeksha 2019-Science Orientation programme for School children</t>
  </si>
  <si>
    <t>General Sector-Books and Jouirnals</t>
  </si>
  <si>
    <t>General Sector-Equipments</t>
  </si>
  <si>
    <t>General Sector-Others</t>
  </si>
  <si>
    <t>KSCSTE-WSD roject: Design, Modelling….neural networks: Smt. Kala S, Division of Electronics, SOE</t>
  </si>
  <si>
    <t>AICTE-MODROV Scheme for the year 2017-18: dr. Job Thomas, Division of Civil Engg, SOE</t>
  </si>
  <si>
    <t>DBT Project- Target Specific…..Breast Cancer Therapy: Dr. Sreeja Narayanan, Dept of Bioterhnology.</t>
  </si>
  <si>
    <t>Minor Works (Repair/Maintenance-Others)</t>
  </si>
  <si>
    <t>Minor Works -Civil</t>
  </si>
  <si>
    <t>Minor Works -Electrical</t>
  </si>
  <si>
    <t>Minor Works -Tree Cutting</t>
  </si>
  <si>
    <t>Minor Works -Bush Cutting/Trimming</t>
  </si>
  <si>
    <t>CUSAT Golden Jubilee</t>
  </si>
  <si>
    <t>Forensic Science Course</t>
  </si>
  <si>
    <t>Navakerala Post Doctoral Fellowship</t>
  </si>
  <si>
    <t>NavaKerala Post Doctoral Fellowship</t>
  </si>
  <si>
    <t>MAJOR PROJECTS IMPLEMENTED DURING 2021-22</t>
  </si>
  <si>
    <t>IMPORTANT SEMINARS/CONFERENCES/SYMPOSIA, CONDUCTED DURING  2021-22</t>
  </si>
  <si>
    <t>Budget Estimates                  2022-23</t>
  </si>
  <si>
    <t>Budget Estimates
 2021-22</t>
  </si>
  <si>
    <t>Revised Estimates
2021-22</t>
  </si>
  <si>
    <t>Accounts
2020-21</t>
  </si>
  <si>
    <t>BUDGET ESTIMATES BE 2022-23</t>
  </si>
  <si>
    <t>Budget Estimates
2022-23</t>
  </si>
  <si>
    <t>Budget Estimates  2022-23</t>
  </si>
  <si>
    <t>Accounts 2020-21</t>
  </si>
  <si>
    <t>Dept. No. Course code - Major Head : 37-0  SCHOOL OF LANGUAGES - DEPARTMENT OF ENGLISH AND FOREIGN LANGUAGES</t>
  </si>
  <si>
    <t>Revised Estimates
 2021-22</t>
  </si>
  <si>
    <t>Budget Estimates
2021-22</t>
  </si>
  <si>
    <t>Name of the Posts, Scale of Pay and  Present No. of Posts in position - 2022-23</t>
  </si>
</sst>
</file>

<file path=xl/styles.xml><?xml version="1.0" encoding="utf-8"?>
<styleSheet xmlns="http://schemas.openxmlformats.org/spreadsheetml/2006/main">
  <numFmts count="20">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_-* #,##0_-;\-* #,##0_-;_-* &quot;-&quot;_-;_-@_-"/>
    <numFmt numFmtId="167" formatCode="_-* #,##0.00_-;\-* #,##0.00_-;_-* &quot;-&quot;??_-;_-@_-"/>
    <numFmt numFmtId="168" formatCode="0.00_);\(0.00\)"/>
    <numFmt numFmtId="169" formatCode="0_);\(0\)"/>
    <numFmt numFmtId="170" formatCode="_(&quot;Rs.&quot;\ * #,##0.00_);_(&quot;Rs.&quot;\ * \(#,##0.00\);_(&quot;Rs.&quot;\ * &quot;-&quot;??_);_(@_)"/>
    <numFmt numFmtId="171" formatCode="_(&quot;Rs.&quot;\ * #,##0_);_(&quot;Rs.&quot;\ * \(#,##0\);_(&quot;Rs.&quot;\ * &quot;-&quot;_);_(@_)"/>
    <numFmt numFmtId="172" formatCode="#,##0_ ;\-#,##0\ "/>
    <numFmt numFmtId="173" formatCode="* #,##0\ ;* \-#,##0\ ;* &quot;- &quot;;@\ "/>
    <numFmt numFmtId="174" formatCode="* #,##0\ ;* \(#,##0\);* &quot;- &quot;;@\ "/>
    <numFmt numFmtId="175" formatCode="* #,##0.00\ ;* \(#,##0.00\);* \-#\ ;@\ "/>
    <numFmt numFmtId="176" formatCode="#000"/>
    <numFmt numFmtId="177" formatCode="000"/>
    <numFmt numFmtId="178" formatCode="0.000"/>
    <numFmt numFmtId="179" formatCode="_ * #,##0_ ;_ * \-#,##0_ ;_ * \-_ ;_ @_ "/>
    <numFmt numFmtId="180" formatCode="_ * #,##0.000_ ;_ * \-#,##0.000_ ;_ * &quot;-&quot;??_ ;_ @_ "/>
  </numFmts>
  <fonts count="83">
    <font>
      <sz val="9.9499999999999993"/>
      <name val="Arial"/>
    </font>
    <font>
      <b/>
      <sz val="9.9499999999999993"/>
      <name val="Arial"/>
      <family val="2"/>
    </font>
    <font>
      <sz val="12"/>
      <name val="Arial"/>
      <family val="2"/>
    </font>
    <font>
      <b/>
      <sz val="12"/>
      <name val="Times New Roman"/>
      <family val="1"/>
    </font>
    <font>
      <sz val="9.9499999999999993"/>
      <name val="Times New Roman"/>
      <family val="1"/>
    </font>
    <font>
      <b/>
      <u/>
      <sz val="9.9499999999999993"/>
      <name val="Times New Roman"/>
      <family val="1"/>
    </font>
    <font>
      <b/>
      <sz val="9.9499999999999993"/>
      <name val="Times New Roman"/>
      <family val="1"/>
    </font>
    <font>
      <b/>
      <sz val="8"/>
      <name val="Times New Roman"/>
      <family val="1"/>
    </font>
    <font>
      <u/>
      <sz val="9.9499999999999993"/>
      <name val="Times New Roman"/>
      <family val="1"/>
    </font>
    <font>
      <b/>
      <u/>
      <sz val="11"/>
      <name val="Times New Roman"/>
      <family val="1"/>
    </font>
    <font>
      <sz val="11"/>
      <name val="Times New Roman"/>
      <family val="1"/>
    </font>
    <font>
      <b/>
      <sz val="11"/>
      <name val="Times New Roman"/>
      <family val="1"/>
    </font>
    <font>
      <u/>
      <sz val="9.9499999999999993"/>
      <name val="Arial"/>
      <family val="2"/>
    </font>
    <font>
      <b/>
      <u/>
      <sz val="9.9499999999999993"/>
      <name val="Arial"/>
      <family val="2"/>
    </font>
    <font>
      <b/>
      <u/>
      <sz val="18"/>
      <name val="Times New Roman"/>
      <family val="1"/>
    </font>
    <font>
      <b/>
      <u/>
      <sz val="12"/>
      <name val="Times New Roman"/>
      <family val="1"/>
    </font>
    <font>
      <sz val="9.9499999999999993"/>
      <color indexed="10"/>
      <name val="Times New Roman"/>
      <family val="1"/>
    </font>
    <font>
      <b/>
      <u/>
      <sz val="16"/>
      <name val="Times New Roman"/>
      <family val="1"/>
    </font>
    <font>
      <sz val="9"/>
      <name val="Arial"/>
      <family val="2"/>
    </font>
    <font>
      <sz val="12"/>
      <name val="Times New Roman"/>
      <family val="1"/>
    </font>
    <font>
      <b/>
      <sz val="9"/>
      <name val="Times New Roman"/>
      <family val="1"/>
    </font>
    <font>
      <sz val="16"/>
      <name val="Times New Roman"/>
      <family val="1"/>
    </font>
    <font>
      <sz val="13.95"/>
      <name val="Times New Roman"/>
      <family val="1"/>
    </font>
    <font>
      <u/>
      <sz val="13.95"/>
      <name val="Times New Roman"/>
      <family val="1"/>
    </font>
    <font>
      <u/>
      <sz val="11"/>
      <name val="Times New Roman"/>
      <family val="1"/>
    </font>
    <font>
      <sz val="11"/>
      <color indexed="8"/>
      <name val="Times New Roman"/>
      <family val="1"/>
    </font>
    <font>
      <sz val="11"/>
      <color indexed="10"/>
      <name val="Times New Roman"/>
      <family val="1"/>
    </font>
    <font>
      <sz val="11"/>
      <name val="Arial"/>
      <family val="2"/>
    </font>
    <font>
      <b/>
      <sz val="11"/>
      <color indexed="10"/>
      <name val="Times New Roman"/>
      <family val="1"/>
    </font>
    <font>
      <sz val="9.9499999999999993"/>
      <name val="Arial"/>
      <family val="2"/>
    </font>
    <font>
      <sz val="10"/>
      <name val="Times New Roman"/>
      <family val="1"/>
    </font>
    <font>
      <b/>
      <u/>
      <sz val="14"/>
      <name val="Times New Roman"/>
      <family val="1"/>
    </font>
    <font>
      <b/>
      <sz val="10"/>
      <name val="Times New Roman"/>
      <family val="1"/>
    </font>
    <font>
      <u/>
      <sz val="14"/>
      <name val="Times New Roman"/>
      <family val="1"/>
    </font>
    <font>
      <b/>
      <sz val="14"/>
      <name val="Times New Roman"/>
      <family val="1"/>
    </font>
    <font>
      <b/>
      <u/>
      <sz val="13"/>
      <name val="Times New Roman"/>
      <family val="1"/>
    </font>
    <font>
      <b/>
      <u/>
      <sz val="10"/>
      <name val="Times New Roman"/>
      <family val="1"/>
    </font>
    <font>
      <b/>
      <i/>
      <sz val="12"/>
      <name val="Times New Roman"/>
      <family val="1"/>
    </font>
    <font>
      <b/>
      <sz val="10"/>
      <name val="Arial"/>
      <family val="2"/>
    </font>
    <font>
      <sz val="11"/>
      <color rgb="FF000000"/>
      <name val="Calibri"/>
      <family val="2"/>
    </font>
    <font>
      <sz val="11"/>
      <color indexed="25"/>
      <name val="Times New Roman"/>
      <family val="1"/>
    </font>
    <font>
      <b/>
      <sz val="11"/>
      <color rgb="FFFF0000"/>
      <name val="Times New Roman"/>
      <family val="1"/>
    </font>
    <font>
      <sz val="11"/>
      <color indexed="48"/>
      <name val="Times New Roman"/>
      <family val="1"/>
    </font>
    <font>
      <b/>
      <sz val="11"/>
      <color indexed="44"/>
      <name val="Times New Roman"/>
      <family val="1"/>
    </font>
    <font>
      <sz val="9"/>
      <name val="Times New Roman"/>
      <family val="1"/>
    </font>
    <font>
      <sz val="10"/>
      <name val="Arial"/>
      <family val="2"/>
    </font>
    <font>
      <sz val="11"/>
      <color theme="1"/>
      <name val="Times New Roman"/>
      <family val="1"/>
    </font>
    <font>
      <sz val="11"/>
      <color rgb="FFFF0000"/>
      <name val="Times New Roman"/>
      <family val="1"/>
    </font>
    <font>
      <b/>
      <sz val="9"/>
      <name val="Arial"/>
      <family val="2"/>
    </font>
    <font>
      <u val="singleAccounting"/>
      <sz val="9.9499999999999993"/>
      <name val="Arial"/>
      <family val="2"/>
    </font>
    <font>
      <b/>
      <u/>
      <sz val="11"/>
      <name val="Arial"/>
      <family val="2"/>
    </font>
    <font>
      <b/>
      <u val="singleAccounting"/>
      <sz val="9.9499999999999993"/>
      <name val="Arial"/>
      <family val="2"/>
    </font>
    <font>
      <u/>
      <sz val="16"/>
      <name val="Times New Roman"/>
      <family val="1"/>
    </font>
    <font>
      <b/>
      <u val="singleAccounting"/>
      <sz val="14"/>
      <name val="Times New Roman"/>
      <family val="1"/>
    </font>
    <font>
      <b/>
      <sz val="12"/>
      <color theme="1"/>
      <name val="Times New Roman"/>
      <family val="1"/>
    </font>
    <font>
      <b/>
      <sz val="14"/>
      <color theme="1"/>
      <name val="Times New Roman"/>
      <family val="1"/>
    </font>
    <font>
      <sz val="12"/>
      <color indexed="8"/>
      <name val="Times New Roman"/>
      <family val="1"/>
    </font>
    <font>
      <sz val="11"/>
      <color indexed="16"/>
      <name val="Times New Roman"/>
      <family val="1"/>
    </font>
    <font>
      <sz val="12"/>
      <color indexed="16"/>
      <name val="Times New Roman"/>
      <family val="1"/>
    </font>
    <font>
      <sz val="12"/>
      <color rgb="FF222222"/>
      <name val="Times New Roman"/>
      <family val="1"/>
    </font>
    <font>
      <sz val="12"/>
      <color rgb="FF000000"/>
      <name val="Times New Roman"/>
      <family val="1"/>
    </font>
    <font>
      <sz val="12"/>
      <color indexed="63"/>
      <name val="Times New Roman"/>
      <family val="1"/>
    </font>
    <font>
      <sz val="10"/>
      <color theme="1"/>
      <name val="Arial"/>
      <family val="2"/>
    </font>
    <font>
      <sz val="12"/>
      <color theme="1"/>
      <name val="Calibri"/>
      <family val="2"/>
      <scheme val="minor"/>
    </font>
    <font>
      <sz val="12"/>
      <color rgb="FF444444"/>
      <name val="Calibri"/>
      <family val="2"/>
      <scheme val="minor"/>
    </font>
    <font>
      <i/>
      <sz val="11"/>
      <color rgb="FF7F7F7F"/>
      <name val="Calibri"/>
      <family val="2"/>
      <scheme val="minor"/>
    </font>
    <font>
      <sz val="11"/>
      <name val="Times New Roman"/>
      <family val="1"/>
      <charset val="1"/>
    </font>
    <font>
      <sz val="9.9499999999999993"/>
      <name val="Arial"/>
      <family val="2"/>
    </font>
    <font>
      <sz val="12"/>
      <color rgb="FF000000"/>
      <name val="Calibri"/>
      <family val="2"/>
      <charset val="1"/>
    </font>
    <font>
      <sz val="11"/>
      <color rgb="FF000000"/>
      <name val="Times New Roman"/>
      <family val="1"/>
    </font>
    <font>
      <sz val="11"/>
      <color rgb="FF000000"/>
      <name val="Calibri"/>
      <family val="2"/>
      <charset val="1"/>
    </font>
    <font>
      <sz val="11"/>
      <color indexed="37"/>
      <name val="Times New Roman"/>
      <family val="1"/>
    </font>
    <font>
      <sz val="12"/>
      <color indexed="37"/>
      <name val="Times New Roman"/>
      <family val="1"/>
    </font>
    <font>
      <b/>
      <sz val="11"/>
      <color indexed="8"/>
      <name val="Calibri"/>
      <family val="2"/>
      <scheme val="minor"/>
    </font>
    <font>
      <sz val="12"/>
      <color rgb="FF1A171B"/>
      <name val="Times New Roman"/>
      <family val="1"/>
    </font>
    <font>
      <sz val="12"/>
      <color rgb="FF0E101A"/>
      <name val="Times New Roman"/>
      <family val="1"/>
    </font>
    <font>
      <sz val="12"/>
      <color rgb="FF00000A"/>
      <name val="Times New Roman"/>
      <family val="1"/>
    </font>
    <font>
      <sz val="11"/>
      <color rgb="FF000000"/>
      <name val="Calibri"/>
      <family val="2"/>
      <scheme val="minor"/>
    </font>
    <font>
      <sz val="11"/>
      <name val="Calibri"/>
      <family val="2"/>
      <scheme val="minor"/>
    </font>
    <font>
      <sz val="11"/>
      <color indexed="8"/>
      <name val="Calibri"/>
      <family val="2"/>
      <scheme val="minor"/>
    </font>
    <font>
      <sz val="12"/>
      <color theme="1"/>
      <name val="Times New Roman"/>
      <family val="1"/>
    </font>
    <font>
      <sz val="9"/>
      <color indexed="81"/>
      <name val="Tahoma"/>
      <family val="2"/>
    </font>
    <font>
      <b/>
      <sz val="9"/>
      <color indexed="81"/>
      <name val="Tahoma"/>
      <family val="2"/>
    </font>
  </fonts>
  <fills count="48">
    <fill>
      <patternFill patternType="none"/>
    </fill>
    <fill>
      <patternFill patternType="gray125"/>
    </fill>
    <fill>
      <patternFill patternType="solid">
        <fgColor indexed="27"/>
      </patternFill>
    </fill>
    <fill>
      <patternFill patternType="solid">
        <fgColor indexed="44"/>
      </patternFill>
    </fill>
    <fill>
      <patternFill patternType="solid">
        <fgColor indexed="11"/>
      </patternFill>
    </fill>
    <fill>
      <patternFill patternType="solid">
        <fgColor indexed="9"/>
      </patternFill>
    </fill>
    <fill>
      <patternFill patternType="solid">
        <fgColor indexed="13"/>
      </patternFill>
    </fill>
    <fill>
      <patternFill patternType="solid">
        <fgColor indexed="15"/>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44"/>
        <bgColor indexed="64"/>
      </patternFill>
    </fill>
    <fill>
      <patternFill patternType="solid">
        <fgColor indexed="31"/>
        <bgColor indexed="64"/>
      </patternFill>
    </fill>
    <fill>
      <patternFill patternType="solid">
        <fgColor rgb="FFFFFFFF"/>
      </patternFill>
    </fill>
    <fill>
      <patternFill patternType="solid">
        <fgColor theme="3" tint="0.79998168889431442"/>
        <bgColor indexed="64"/>
      </patternFill>
    </fill>
    <fill>
      <patternFill patternType="solid">
        <fgColor rgb="FFCCFFFF"/>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0"/>
        <bgColor indexed="53"/>
      </patternFill>
    </fill>
    <fill>
      <patternFill patternType="solid">
        <fgColor theme="0"/>
        <bgColor indexed="26"/>
      </patternFill>
    </fill>
    <fill>
      <patternFill patternType="solid">
        <fgColor theme="0"/>
        <bgColor indexed="25"/>
      </patternFill>
    </fill>
    <fill>
      <patternFill patternType="solid">
        <fgColor indexed="9"/>
        <bgColor indexed="26"/>
      </patternFill>
    </fill>
    <fill>
      <patternFill patternType="solid">
        <fgColor indexed="27"/>
        <bgColor indexed="41"/>
      </patternFill>
    </fill>
    <fill>
      <patternFill patternType="solid">
        <fgColor theme="0"/>
        <bgColor indexed="41"/>
      </patternFill>
    </fill>
    <fill>
      <patternFill patternType="solid">
        <fgColor rgb="FFCCFFFF"/>
        <bgColor indexed="26"/>
      </patternFill>
    </fill>
    <fill>
      <patternFill patternType="solid">
        <fgColor theme="8" tint="0.39997558519241921"/>
        <bgColor indexed="26"/>
      </patternFill>
    </fill>
    <fill>
      <patternFill patternType="solid">
        <fgColor theme="0" tint="-4.9989318521683403E-2"/>
        <bgColor indexed="64"/>
      </patternFill>
    </fill>
    <fill>
      <patternFill patternType="solid">
        <fgColor rgb="FF66FFFF"/>
        <bgColor indexed="64"/>
      </patternFill>
    </fill>
    <fill>
      <patternFill patternType="solid">
        <fgColor rgb="FF00B0F0"/>
        <bgColor indexed="64"/>
      </patternFill>
    </fill>
    <fill>
      <patternFill patternType="solid">
        <fgColor indexed="9"/>
        <bgColor indexed="41"/>
      </patternFill>
    </fill>
    <fill>
      <patternFill patternType="solid">
        <fgColor theme="8" tint="0.79998168889431442"/>
        <bgColor indexed="41"/>
      </patternFill>
    </fill>
    <fill>
      <patternFill patternType="solid">
        <fgColor theme="8" tint="0.79998168889431442"/>
        <bgColor indexed="64"/>
      </patternFill>
    </fill>
    <fill>
      <patternFill patternType="solid">
        <fgColor rgb="FF92D050"/>
        <bgColor indexed="64"/>
      </patternFill>
    </fill>
    <fill>
      <patternFill patternType="solid">
        <fgColor rgb="FFFFFF00"/>
        <bgColor indexed="41"/>
      </patternFill>
    </fill>
    <fill>
      <patternFill patternType="solid">
        <fgColor rgb="FFFFFF00"/>
        <bgColor indexed="26"/>
      </patternFill>
    </fill>
    <fill>
      <patternFill patternType="solid">
        <fgColor rgb="FFFFFFFF"/>
        <bgColor rgb="FFFFFFFF"/>
      </patternFill>
    </fill>
    <fill>
      <patternFill patternType="solid">
        <fgColor rgb="FFFFFFFF"/>
        <bgColor indexed="64"/>
      </patternFill>
    </fill>
    <fill>
      <patternFill patternType="solid">
        <fgColor rgb="FF00B050"/>
        <bgColor indexed="64"/>
      </patternFill>
    </fill>
    <fill>
      <patternFill patternType="solid">
        <fgColor theme="9" tint="0.39997558519241921"/>
        <bgColor indexed="64"/>
      </patternFill>
    </fill>
    <fill>
      <patternFill patternType="solid">
        <fgColor theme="9"/>
        <bgColor indexed="64"/>
      </patternFill>
    </fill>
    <fill>
      <patternFill patternType="solid">
        <fgColor rgb="FF0000FF"/>
        <bgColor indexed="64"/>
      </patternFill>
    </fill>
    <fill>
      <patternFill patternType="solid">
        <fgColor theme="7" tint="0.39997558519241921"/>
        <bgColor indexed="64"/>
      </patternFill>
    </fill>
    <fill>
      <patternFill patternType="solid">
        <fgColor theme="7" tint="0.39997558519241921"/>
        <bgColor indexed="26"/>
      </patternFill>
    </fill>
    <fill>
      <patternFill patternType="solid">
        <fgColor theme="7" tint="0.39997558519241921"/>
        <bgColor indexed="25"/>
      </patternFill>
    </fill>
    <fill>
      <patternFill patternType="solid">
        <fgColor theme="7" tint="0.39997558519241921"/>
        <bgColor indexed="41"/>
      </patternFill>
    </fill>
    <fill>
      <patternFill patternType="solid">
        <fgColor theme="7" tint="0.59999389629810485"/>
        <bgColor indexed="64"/>
      </patternFill>
    </fill>
    <fill>
      <patternFill patternType="solid">
        <fgColor theme="7" tint="0.59999389629810485"/>
        <bgColor indexed="26"/>
      </patternFill>
    </fill>
  </fills>
  <borders count="408">
    <border>
      <left/>
      <right/>
      <top/>
      <bottom/>
      <diagonal/>
    </border>
    <border>
      <left/>
      <right/>
      <top style="thin">
        <color indexed="8"/>
      </top>
      <bottom style="thin">
        <color indexed="8"/>
      </bottom>
      <diagonal/>
    </border>
    <border>
      <left/>
      <right/>
      <top style="thin">
        <color indexed="8"/>
      </top>
      <bottom style="double">
        <color indexed="8"/>
      </bottom>
      <diagonal/>
    </border>
    <border>
      <left style="thin">
        <color indexed="8"/>
      </left>
      <right style="thin">
        <color indexed="8"/>
      </right>
      <top style="thin">
        <color indexed="8"/>
      </top>
      <bottom style="thin">
        <color indexed="8"/>
      </bottom>
      <diagonal/>
    </border>
    <border>
      <left/>
      <right style="medium">
        <color indexed="8"/>
      </right>
      <top/>
      <bottom/>
      <diagonal/>
    </border>
    <border>
      <left style="medium">
        <color indexed="8"/>
      </left>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double">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thin">
        <color indexed="8"/>
      </top>
      <bottom style="double">
        <color indexed="8"/>
      </bottom>
      <diagonal/>
    </border>
    <border>
      <left style="medium">
        <color indexed="8"/>
      </left>
      <right style="thin">
        <color indexed="8"/>
      </right>
      <top style="thin">
        <color indexed="8"/>
      </top>
      <bottom style="double">
        <color indexed="8"/>
      </bottom>
      <diagonal/>
    </border>
    <border>
      <left style="thin">
        <color indexed="8"/>
      </left>
      <right style="thin">
        <color indexed="8"/>
      </right>
      <top/>
      <bottom style="medium">
        <color indexed="8"/>
      </bottom>
      <diagonal/>
    </border>
    <border>
      <left style="thin">
        <color indexed="8"/>
      </left>
      <right/>
      <top/>
      <bottom/>
      <diagonal/>
    </border>
    <border>
      <left style="thin">
        <color indexed="8"/>
      </left>
      <right style="thin">
        <color indexed="8"/>
      </right>
      <top/>
      <bottom style="double">
        <color indexed="8"/>
      </bottom>
      <diagonal/>
    </border>
    <border>
      <left/>
      <right style="thin">
        <color indexed="8"/>
      </right>
      <top/>
      <bottom/>
      <diagonal/>
    </border>
    <border>
      <left style="medium">
        <color indexed="8"/>
      </left>
      <right/>
      <top/>
      <bottom style="medium">
        <color indexed="8"/>
      </bottom>
      <diagonal/>
    </border>
    <border>
      <left/>
      <right/>
      <top/>
      <bottom style="medium">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8"/>
      </left>
      <right/>
      <top/>
      <bottom style="double">
        <color indexed="8"/>
      </bottom>
      <diagonal/>
    </border>
    <border>
      <left style="medium">
        <color indexed="8"/>
      </left>
      <right style="thin">
        <color indexed="8"/>
      </right>
      <top/>
      <bottom style="double">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8"/>
      </left>
      <right/>
      <top style="thin">
        <color indexed="8"/>
      </top>
      <bottom style="thin">
        <color indexed="8"/>
      </bottom>
      <diagonal/>
    </border>
    <border>
      <left style="thin">
        <color indexed="8"/>
      </left>
      <right style="medium">
        <color indexed="8"/>
      </right>
      <top/>
      <bottom/>
      <diagonal/>
    </border>
    <border>
      <left/>
      <right/>
      <top/>
      <bottom style="double">
        <color indexed="8"/>
      </bottom>
      <diagonal/>
    </border>
    <border>
      <left style="thin">
        <color indexed="8"/>
      </left>
      <right style="thin">
        <color indexed="8"/>
      </right>
      <top style="double">
        <color indexed="8"/>
      </top>
      <bottom style="double">
        <color indexed="8"/>
      </bottom>
      <diagonal/>
    </border>
    <border>
      <left/>
      <right/>
      <top/>
      <bottom style="thin">
        <color indexed="8"/>
      </bottom>
      <diagonal/>
    </border>
    <border>
      <left/>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medium">
        <color indexed="8"/>
      </bottom>
      <diagonal/>
    </border>
    <border>
      <left/>
      <right/>
      <top style="double">
        <color indexed="8"/>
      </top>
      <bottom style="double">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right style="medium">
        <color indexed="8"/>
      </right>
      <top/>
      <bottom style="medium">
        <color indexed="8"/>
      </bottom>
      <diagonal/>
    </border>
    <border>
      <left/>
      <right style="thin">
        <color indexed="8"/>
      </right>
      <top style="thin">
        <color indexed="8"/>
      </top>
      <bottom style="double">
        <color indexed="8"/>
      </bottom>
      <diagonal/>
    </border>
    <border>
      <left/>
      <right style="thin">
        <color indexed="8"/>
      </right>
      <top/>
      <bottom style="thin">
        <color indexed="8"/>
      </bottom>
      <diagonal/>
    </border>
    <border>
      <left/>
      <right style="thin">
        <color indexed="8"/>
      </right>
      <top style="double">
        <color indexed="8"/>
      </top>
      <bottom style="double">
        <color indexed="8"/>
      </bottom>
      <diagonal/>
    </border>
    <border>
      <left/>
      <right/>
      <top style="double">
        <color indexed="8"/>
      </top>
      <bottom style="medium">
        <color indexed="8"/>
      </bottom>
      <diagonal/>
    </border>
    <border>
      <left style="thin">
        <color indexed="8"/>
      </left>
      <right style="thin">
        <color indexed="8"/>
      </right>
      <top style="double">
        <color indexed="8"/>
      </top>
      <bottom style="medium">
        <color indexed="8"/>
      </bottom>
      <diagonal/>
    </border>
    <border>
      <left/>
      <right style="thin">
        <color indexed="8"/>
      </right>
      <top style="medium">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double">
        <color indexed="8"/>
      </bottom>
      <diagonal/>
    </border>
    <border>
      <left/>
      <right style="thin">
        <color indexed="8"/>
      </right>
      <top/>
      <bottom style="double">
        <color indexed="8"/>
      </bottom>
      <diagonal/>
    </border>
    <border>
      <left style="thin">
        <color indexed="8"/>
      </left>
      <right style="thin">
        <color indexed="8"/>
      </right>
      <top style="double">
        <color indexed="8"/>
      </top>
      <bottom/>
      <diagonal/>
    </border>
    <border>
      <left style="thin">
        <color indexed="8"/>
      </left>
      <right/>
      <top style="double">
        <color indexed="8"/>
      </top>
      <bottom style="double">
        <color indexed="8"/>
      </bottom>
      <diagonal/>
    </border>
    <border>
      <left/>
      <right/>
      <top style="medium">
        <color indexed="8"/>
      </top>
      <bottom style="double">
        <color indexed="8"/>
      </bottom>
      <diagonal/>
    </border>
    <border>
      <left/>
      <right/>
      <top style="medium">
        <color indexed="8"/>
      </top>
      <bottom style="medium">
        <color indexed="8"/>
      </bottom>
      <diagonal/>
    </border>
    <border>
      <left/>
      <right/>
      <top style="double">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medium">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medium">
        <color indexed="64"/>
      </right>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thin">
        <color indexed="8"/>
      </right>
      <top/>
      <bottom style="double">
        <color indexed="8"/>
      </bottom>
      <diagonal/>
    </border>
    <border>
      <left style="thin">
        <color indexed="8"/>
      </left>
      <right style="medium">
        <color indexed="64"/>
      </right>
      <top/>
      <bottom style="double">
        <color indexed="8"/>
      </bottom>
      <diagonal/>
    </border>
    <border>
      <left style="medium">
        <color indexed="64"/>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bottom style="medium">
        <color indexed="64"/>
      </bottom>
      <diagonal/>
    </border>
    <border>
      <left style="thin">
        <color indexed="8"/>
      </left>
      <right/>
      <top/>
      <bottom style="medium">
        <color indexed="64"/>
      </bottom>
      <diagonal/>
    </border>
    <border>
      <left style="thin">
        <color indexed="8"/>
      </left>
      <right style="medium">
        <color indexed="64"/>
      </right>
      <top style="double">
        <color indexed="8"/>
      </top>
      <bottom style="medium">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thin">
        <color indexed="8"/>
      </right>
      <top style="double">
        <color indexed="8"/>
      </top>
      <bottom style="double">
        <color indexed="8"/>
      </bottom>
      <diagonal/>
    </border>
    <border>
      <left style="thin">
        <color indexed="8"/>
      </left>
      <right style="medium">
        <color indexed="64"/>
      </right>
      <top style="double">
        <color indexed="8"/>
      </top>
      <bottom style="double">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double">
        <color indexed="8"/>
      </bottom>
      <diagonal/>
    </border>
    <border>
      <left style="thin">
        <color indexed="8"/>
      </left>
      <right style="medium">
        <color indexed="64"/>
      </right>
      <top style="thin">
        <color indexed="8"/>
      </top>
      <bottom style="double">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8"/>
      </left>
      <right style="medium">
        <color indexed="64"/>
      </right>
      <top style="medium">
        <color indexed="64"/>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double">
        <color indexed="8"/>
      </bottom>
      <diagonal/>
    </border>
    <border>
      <left/>
      <right style="thin">
        <color indexed="8"/>
      </right>
      <top style="double">
        <color indexed="8"/>
      </top>
      <bottom style="medium">
        <color indexed="64"/>
      </bottom>
      <diagonal/>
    </border>
    <border>
      <left/>
      <right style="medium">
        <color indexed="64"/>
      </right>
      <top style="double">
        <color indexed="8"/>
      </top>
      <bottom style="medium">
        <color indexed="64"/>
      </bottom>
      <diagonal/>
    </border>
    <border>
      <left style="medium">
        <color indexed="64"/>
      </left>
      <right/>
      <top style="medium">
        <color indexed="64"/>
      </top>
      <bottom style="thin">
        <color indexed="8"/>
      </bottom>
      <diagonal/>
    </border>
    <border>
      <left style="medium">
        <color indexed="64"/>
      </left>
      <right/>
      <top style="double">
        <color indexed="8"/>
      </top>
      <bottom style="double">
        <color indexed="8"/>
      </bottom>
      <diagonal/>
    </border>
    <border>
      <left/>
      <right style="medium">
        <color indexed="64"/>
      </right>
      <top style="double">
        <color indexed="8"/>
      </top>
      <bottom style="double">
        <color indexed="8"/>
      </bottom>
      <diagonal/>
    </border>
    <border>
      <left style="thin">
        <color indexed="8"/>
      </left>
      <right style="medium">
        <color indexed="64"/>
      </right>
      <top style="medium">
        <color indexed="8"/>
      </top>
      <bottom style="thin">
        <color indexed="8"/>
      </bottom>
      <diagonal/>
    </border>
    <border>
      <left style="medium">
        <color indexed="64"/>
      </left>
      <right/>
      <top style="thin">
        <color indexed="8"/>
      </top>
      <bottom/>
      <diagonal/>
    </border>
    <border>
      <left style="medium">
        <color indexed="64"/>
      </left>
      <right/>
      <top/>
      <bottom style="thin">
        <color indexed="8"/>
      </bottom>
      <diagonal/>
    </border>
    <border>
      <left style="thin">
        <color indexed="8"/>
      </left>
      <right/>
      <top style="double">
        <color indexed="8"/>
      </top>
      <bottom style="medium">
        <color indexed="64"/>
      </bottom>
      <diagonal/>
    </border>
    <border>
      <left style="medium">
        <color indexed="64"/>
      </left>
      <right style="thin">
        <color indexed="8"/>
      </right>
      <top/>
      <bottom style="medium">
        <color indexed="8"/>
      </bottom>
      <diagonal/>
    </border>
    <border>
      <left style="thin">
        <color indexed="8"/>
      </left>
      <right style="medium">
        <color indexed="64"/>
      </right>
      <top/>
      <bottom style="medium">
        <color indexed="8"/>
      </bottom>
      <diagonal/>
    </border>
    <border>
      <left style="medium">
        <color indexed="64"/>
      </left>
      <right/>
      <top/>
      <bottom/>
      <diagonal/>
    </border>
    <border>
      <left/>
      <right style="medium">
        <color indexed="64"/>
      </right>
      <top/>
      <bottom style="double">
        <color indexed="8"/>
      </bottom>
      <diagonal/>
    </border>
    <border>
      <left style="medium">
        <color indexed="64"/>
      </left>
      <right style="thin">
        <color indexed="8"/>
      </right>
      <top style="medium">
        <color indexed="8"/>
      </top>
      <bottom style="medium">
        <color indexed="64"/>
      </bottom>
      <diagonal/>
    </border>
    <border>
      <left style="thin">
        <color indexed="8"/>
      </left>
      <right style="thin">
        <color indexed="8"/>
      </right>
      <top style="medium">
        <color indexed="8"/>
      </top>
      <bottom style="medium">
        <color indexed="64"/>
      </bottom>
      <diagonal/>
    </border>
    <border>
      <left style="medium">
        <color indexed="64"/>
      </left>
      <right style="thin">
        <color indexed="8"/>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medium">
        <color indexed="64"/>
      </left>
      <right style="thin">
        <color indexed="8"/>
      </right>
      <top style="double">
        <color indexed="8"/>
      </top>
      <bottom style="medium">
        <color indexed="8"/>
      </bottom>
      <diagonal/>
    </border>
    <border>
      <left style="thin">
        <color indexed="8"/>
      </left>
      <right style="medium">
        <color indexed="64"/>
      </right>
      <top style="double">
        <color indexed="8"/>
      </top>
      <bottom style="medium">
        <color indexed="8"/>
      </bottom>
      <diagonal/>
    </border>
    <border>
      <left style="medium">
        <color indexed="64"/>
      </left>
      <right style="thin">
        <color indexed="8"/>
      </right>
      <top style="medium">
        <color indexed="8"/>
      </top>
      <bottom style="thin">
        <color indexed="8"/>
      </bottom>
      <diagonal/>
    </border>
    <border>
      <left style="medium">
        <color indexed="64"/>
      </left>
      <right/>
      <top/>
      <bottom style="medium">
        <color indexed="8"/>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right style="medium">
        <color indexed="64"/>
      </right>
      <top style="medium">
        <color indexed="64"/>
      </top>
      <bottom/>
      <diagonal/>
    </border>
    <border>
      <left style="medium">
        <color indexed="64"/>
      </left>
      <right style="thin">
        <color indexed="8"/>
      </right>
      <top style="double">
        <color indexed="8"/>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medium">
        <color indexed="64"/>
      </right>
      <top/>
      <bottom style="thin">
        <color indexed="8"/>
      </bottom>
      <diagonal/>
    </border>
    <border>
      <left/>
      <right style="medium">
        <color indexed="64"/>
      </right>
      <top style="thin">
        <color indexed="8"/>
      </top>
      <bottom/>
      <diagonal/>
    </border>
    <border>
      <left style="medium">
        <color indexed="64"/>
      </left>
      <right/>
      <top style="medium">
        <color indexed="64"/>
      </top>
      <bottom/>
      <diagonal/>
    </border>
    <border>
      <left style="thin">
        <color indexed="8"/>
      </left>
      <right style="thin">
        <color indexed="8"/>
      </right>
      <top style="medium">
        <color indexed="64"/>
      </top>
      <bottom/>
      <diagonal/>
    </border>
    <border>
      <left/>
      <right style="thin">
        <color indexed="8"/>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8"/>
      </left>
      <right/>
      <top style="medium">
        <color indexed="64"/>
      </top>
      <bottom style="thin">
        <color indexed="8"/>
      </bottom>
      <diagonal/>
    </border>
    <border>
      <left/>
      <right style="thin">
        <color indexed="8"/>
      </right>
      <top style="thin">
        <color indexed="8"/>
      </top>
      <bottom style="thin">
        <color indexed="64"/>
      </bottom>
      <diagonal/>
    </border>
    <border>
      <left style="medium">
        <color indexed="64"/>
      </left>
      <right/>
      <top/>
      <bottom style="double">
        <color indexed="8"/>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right/>
      <top style="thin">
        <color indexed="64"/>
      </top>
      <bottom style="medium">
        <color indexed="64"/>
      </bottom>
      <diagonal/>
    </border>
    <border>
      <left style="medium">
        <color indexed="64"/>
      </left>
      <right style="thin">
        <color indexed="8"/>
      </right>
      <top/>
      <bottom style="thin">
        <color indexed="64"/>
      </bottom>
      <diagonal/>
    </border>
    <border>
      <left style="thin">
        <color indexed="8"/>
      </left>
      <right style="medium">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8"/>
      </top>
      <bottom style="thin">
        <color indexed="64"/>
      </bottom>
      <diagonal/>
    </border>
    <border>
      <left/>
      <right style="medium">
        <color indexed="64"/>
      </right>
      <top style="medium">
        <color indexed="64"/>
      </top>
      <bottom style="thin">
        <color indexed="8"/>
      </bottom>
      <diagonal/>
    </border>
    <border>
      <left/>
      <right style="medium">
        <color indexed="64"/>
      </right>
      <top style="thin">
        <color indexed="8"/>
      </top>
      <bottom style="medium">
        <color indexed="64"/>
      </bottom>
      <diagonal/>
    </border>
    <border>
      <left/>
      <right style="medium">
        <color indexed="64"/>
      </right>
      <top style="medium">
        <color indexed="64"/>
      </top>
      <bottom style="thin">
        <color indexed="64"/>
      </bottom>
      <diagonal/>
    </border>
    <border>
      <left style="thin">
        <color indexed="8"/>
      </left>
      <right/>
      <top style="thin">
        <color indexed="8"/>
      </top>
      <bottom style="medium">
        <color indexed="64"/>
      </bottom>
      <diagonal/>
    </border>
    <border>
      <left style="medium">
        <color indexed="64"/>
      </left>
      <right/>
      <top style="thin">
        <color indexed="8"/>
      </top>
      <bottom style="thin">
        <color indexed="64"/>
      </bottom>
      <diagonal/>
    </border>
    <border>
      <left style="thin">
        <color indexed="8"/>
      </left>
      <right/>
      <top style="thin">
        <color indexed="8"/>
      </top>
      <bottom style="thin">
        <color indexed="64"/>
      </bottom>
      <diagonal/>
    </border>
    <border>
      <left/>
      <right/>
      <top style="medium">
        <color indexed="64"/>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double">
        <color indexed="8"/>
      </top>
      <bottom style="double">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8"/>
      </right>
      <top style="double">
        <color indexed="8"/>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double">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8"/>
      </left>
      <right style="medium">
        <color indexed="64"/>
      </right>
      <top style="medium">
        <color indexed="8"/>
      </top>
      <bottom style="medium">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8"/>
      </right>
      <top style="thin">
        <color indexed="8"/>
      </top>
      <bottom style="double">
        <color indexed="64"/>
      </bottom>
      <diagonal/>
    </border>
    <border>
      <left/>
      <right style="thin">
        <color indexed="8"/>
      </right>
      <top style="thin">
        <color indexed="8"/>
      </top>
      <bottom style="double">
        <color indexed="64"/>
      </bottom>
      <diagonal/>
    </border>
    <border>
      <left/>
      <right style="medium">
        <color indexed="64"/>
      </right>
      <top style="thin">
        <color indexed="8"/>
      </top>
      <bottom style="double">
        <color indexed="64"/>
      </bottom>
      <diagonal/>
    </border>
    <border>
      <left/>
      <right style="thin">
        <color indexed="8"/>
      </right>
      <top style="double">
        <color indexed="8"/>
      </top>
      <bottom style="double">
        <color indexed="64"/>
      </bottom>
      <diagonal/>
    </border>
    <border>
      <left/>
      <right style="medium">
        <color indexed="64"/>
      </right>
      <top style="double">
        <color indexed="8"/>
      </top>
      <bottom style="double">
        <color indexed="64"/>
      </bottom>
      <diagonal/>
    </border>
    <border>
      <left/>
      <right/>
      <top style="thin">
        <color indexed="8"/>
      </top>
      <bottom style="medium">
        <color indexed="64"/>
      </bottom>
      <diagonal/>
    </border>
    <border>
      <left style="thin">
        <color indexed="8"/>
      </left>
      <right style="thin">
        <color indexed="8"/>
      </right>
      <top/>
      <bottom style="double">
        <color indexed="64"/>
      </bottom>
      <diagonal/>
    </border>
    <border>
      <left/>
      <right/>
      <top style="double">
        <color indexed="8"/>
      </top>
      <bottom style="double">
        <color indexed="64"/>
      </bottom>
      <diagonal/>
    </border>
    <border>
      <left/>
      <right/>
      <top style="double">
        <color indexed="64"/>
      </top>
      <bottom style="double">
        <color indexed="64"/>
      </bottom>
      <diagonal/>
    </border>
    <border>
      <left style="medium">
        <color indexed="64"/>
      </left>
      <right style="thin">
        <color indexed="8"/>
      </right>
      <top/>
      <bottom style="double">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right/>
      <top style="thin">
        <color indexed="8"/>
      </top>
      <bottom style="double">
        <color indexed="64"/>
      </bottom>
      <diagonal/>
    </border>
    <border>
      <left style="thin">
        <color indexed="8"/>
      </left>
      <right style="medium">
        <color indexed="8"/>
      </right>
      <top style="double">
        <color indexed="64"/>
      </top>
      <bottom style="double">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double">
        <color indexed="64"/>
      </top>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medium">
        <color indexed="64"/>
      </left>
      <right/>
      <top/>
      <bottom style="thin">
        <color indexed="64"/>
      </bottom>
      <diagonal/>
    </border>
    <border>
      <left style="hair">
        <color rgb="FF000000"/>
      </left>
      <right style="hair">
        <color rgb="FF000000"/>
      </right>
      <top/>
      <bottom/>
      <diagonal/>
    </border>
    <border>
      <left style="hair">
        <color rgb="FF000000"/>
      </left>
      <right style="hair">
        <color rgb="FF000000"/>
      </right>
      <top style="hair">
        <color rgb="FF000000"/>
      </top>
      <bottom style="hair">
        <color rgb="FF000000"/>
      </bottom>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bottom style="double">
        <color indexed="64"/>
      </bottom>
      <diagonal/>
    </border>
    <border>
      <left style="thin">
        <color indexed="8"/>
      </left>
      <right style="medium">
        <color indexed="64"/>
      </right>
      <top style="double">
        <color indexed="8"/>
      </top>
      <bottom style="double">
        <color indexed="64"/>
      </bottom>
      <diagonal/>
    </border>
    <border>
      <left style="medium">
        <color indexed="64"/>
      </left>
      <right style="medium">
        <color indexed="64"/>
      </right>
      <top style="medium">
        <color indexed="64"/>
      </top>
      <bottom style="medium">
        <color indexed="64"/>
      </bottom>
      <diagonal/>
    </border>
    <border>
      <left style="thin">
        <color indexed="8"/>
      </left>
      <right style="medium">
        <color indexed="64"/>
      </right>
      <top style="thin">
        <color indexed="8"/>
      </top>
      <bottom style="double">
        <color indexed="64"/>
      </bottom>
      <diagonal/>
    </border>
    <border>
      <left style="thin">
        <color indexed="64"/>
      </left>
      <right/>
      <top/>
      <bottom/>
      <diagonal/>
    </border>
    <border>
      <left style="thin">
        <color indexed="8"/>
      </left>
      <right style="medium">
        <color indexed="64"/>
      </right>
      <top/>
      <bottom style="double">
        <color indexed="64"/>
      </bottom>
      <diagonal/>
    </border>
    <border>
      <left style="thin">
        <color indexed="8"/>
      </left>
      <right style="medium">
        <color indexed="64"/>
      </right>
      <top style="double">
        <color indexed="64"/>
      </top>
      <bottom style="double">
        <color indexed="64"/>
      </bottom>
      <diagonal/>
    </border>
    <border>
      <left style="thin">
        <color indexed="8"/>
      </left>
      <right style="medium">
        <color indexed="64"/>
      </right>
      <top style="double">
        <color indexed="8"/>
      </top>
      <bottom/>
      <diagonal/>
    </border>
    <border>
      <left style="thin">
        <color indexed="8"/>
      </left>
      <right/>
      <top style="double">
        <color indexed="64"/>
      </top>
      <bottom style="thin">
        <color indexed="8"/>
      </bottom>
      <diagonal/>
    </border>
    <border>
      <left/>
      <right/>
      <top style="double">
        <color indexed="64"/>
      </top>
      <bottom style="thin">
        <color indexed="8"/>
      </bottom>
      <diagonal/>
    </border>
    <border>
      <left/>
      <right style="medium">
        <color indexed="64"/>
      </right>
      <top style="double">
        <color indexed="64"/>
      </top>
      <bottom style="thin">
        <color indexed="8"/>
      </bottom>
      <diagonal/>
    </border>
    <border>
      <left style="medium">
        <color indexed="64"/>
      </left>
      <right/>
      <top style="double">
        <color indexed="8"/>
      </top>
      <bottom style="double">
        <color indexed="64"/>
      </bottom>
      <diagonal/>
    </border>
    <border>
      <left style="thin">
        <color indexed="8"/>
      </left>
      <right/>
      <top style="double">
        <color indexed="8"/>
      </top>
      <bottom style="double">
        <color indexed="64"/>
      </bottom>
      <diagonal/>
    </border>
    <border>
      <left style="thin">
        <color indexed="8"/>
      </left>
      <right style="medium">
        <color indexed="64"/>
      </right>
      <top style="thin">
        <color indexed="64"/>
      </top>
      <bottom style="thin">
        <color indexed="64"/>
      </bottom>
      <diagonal/>
    </border>
    <border>
      <left style="thin">
        <color indexed="8"/>
      </left>
      <right/>
      <top/>
      <bottom style="thin">
        <color indexed="64"/>
      </bottom>
      <diagonal/>
    </border>
    <border>
      <left style="medium">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right style="thin">
        <color indexed="64"/>
      </right>
      <top/>
      <bottom/>
      <diagonal/>
    </border>
    <border>
      <left style="thin">
        <color indexed="8"/>
      </left>
      <right style="thin">
        <color indexed="64"/>
      </right>
      <top style="thin">
        <color indexed="64"/>
      </top>
      <bottom style="thin">
        <color indexed="64"/>
      </bottom>
      <diagonal/>
    </border>
    <border>
      <left style="thin">
        <color indexed="8"/>
      </left>
      <right style="thin">
        <color indexed="64"/>
      </right>
      <top/>
      <bottom style="double">
        <color indexed="8"/>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8"/>
      </right>
      <top style="thin">
        <color indexed="64"/>
      </top>
      <bottom style="double">
        <color indexed="64"/>
      </bottom>
      <diagonal/>
    </border>
    <border>
      <left/>
      <right/>
      <top style="thin">
        <color indexed="8"/>
      </top>
      <bottom style="thin">
        <color indexed="64"/>
      </bottom>
      <diagonal/>
    </border>
    <border>
      <left style="medium">
        <color indexed="64"/>
      </left>
      <right style="thin">
        <color indexed="8"/>
      </right>
      <top style="double">
        <color indexed="8"/>
      </top>
      <bottom style="double">
        <color indexed="64"/>
      </bottom>
      <diagonal/>
    </border>
    <border>
      <left style="thin">
        <color indexed="8"/>
      </left>
      <right/>
      <top style="medium">
        <color indexed="8"/>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8"/>
      </bottom>
      <diagonal/>
    </border>
    <border>
      <left/>
      <right style="thin">
        <color indexed="64"/>
      </right>
      <top style="medium">
        <color indexed="64"/>
      </top>
      <bottom style="thin">
        <color indexed="8"/>
      </bottom>
      <diagonal/>
    </border>
    <border>
      <left style="medium">
        <color indexed="64"/>
      </left>
      <right style="thin">
        <color indexed="8"/>
      </right>
      <top style="medium">
        <color indexed="64"/>
      </top>
      <bottom style="double">
        <color indexed="8"/>
      </bottom>
      <diagonal/>
    </border>
    <border>
      <left style="thin">
        <color indexed="8"/>
      </left>
      <right style="thin">
        <color indexed="8"/>
      </right>
      <top style="medium">
        <color indexed="64"/>
      </top>
      <bottom style="double">
        <color indexed="8"/>
      </bottom>
      <diagonal/>
    </border>
    <border>
      <left style="thin">
        <color indexed="8"/>
      </left>
      <right style="medium">
        <color indexed="64"/>
      </right>
      <top style="medium">
        <color indexed="64"/>
      </top>
      <bottom style="double">
        <color indexed="8"/>
      </bottom>
      <diagonal/>
    </border>
    <border>
      <left style="thin">
        <color indexed="64"/>
      </left>
      <right style="medium">
        <color indexed="64"/>
      </right>
      <top style="double">
        <color indexed="8"/>
      </top>
      <bottom style="double">
        <color indexed="8"/>
      </bottom>
      <diagonal/>
    </border>
    <border>
      <left style="thin">
        <color indexed="64"/>
      </left>
      <right/>
      <top style="thin">
        <color indexed="8"/>
      </top>
      <bottom style="thin">
        <color indexed="8"/>
      </bottom>
      <diagonal/>
    </border>
    <border>
      <left style="thin">
        <color indexed="64"/>
      </left>
      <right style="medium">
        <color indexed="64"/>
      </right>
      <top style="thin">
        <color indexed="8"/>
      </top>
      <bottom style="thin">
        <color indexed="8"/>
      </bottom>
      <diagonal/>
    </border>
    <border>
      <left/>
      <right style="thin">
        <color indexed="64"/>
      </right>
      <top/>
      <bottom style="medium">
        <color indexed="64"/>
      </bottom>
      <diagonal/>
    </border>
    <border>
      <left style="thin">
        <color indexed="64"/>
      </left>
      <right/>
      <top style="double">
        <color indexed="64"/>
      </top>
      <bottom style="double">
        <color indexed="64"/>
      </bottom>
      <diagonal/>
    </border>
    <border>
      <left style="thin">
        <color indexed="64"/>
      </left>
      <right style="thin">
        <color indexed="8"/>
      </right>
      <top style="thin">
        <color indexed="8"/>
      </top>
      <bottom style="double">
        <color indexed="8"/>
      </bottom>
      <diagonal/>
    </border>
    <border>
      <left style="thin">
        <color indexed="8"/>
      </left>
      <right style="thin">
        <color indexed="64"/>
      </right>
      <top style="double">
        <color indexed="8"/>
      </top>
      <bottom/>
      <diagonal/>
    </border>
    <border>
      <left style="hair">
        <color indexed="8"/>
      </left>
      <right style="hair">
        <color indexed="8"/>
      </right>
      <top style="hair">
        <color indexed="8"/>
      </top>
      <bottom style="hair">
        <color indexed="8"/>
      </bottom>
      <diagonal/>
    </border>
    <border>
      <left style="medium">
        <color indexed="64"/>
      </left>
      <right style="hair">
        <color indexed="8"/>
      </right>
      <top style="hair">
        <color indexed="8"/>
      </top>
      <bottom style="hair">
        <color indexed="8"/>
      </bottom>
      <diagonal/>
    </border>
    <border>
      <left style="medium">
        <color indexed="64"/>
      </left>
      <right style="hair">
        <color indexed="8"/>
      </right>
      <top/>
      <bottom style="medium">
        <color indexed="64"/>
      </bottom>
      <diagonal/>
    </border>
    <border>
      <left style="hair">
        <color indexed="8"/>
      </left>
      <right style="hair">
        <color indexed="8"/>
      </right>
      <top/>
      <bottom style="medium">
        <color indexed="64"/>
      </bottom>
      <diagonal/>
    </border>
    <border>
      <left style="medium">
        <color indexed="64"/>
      </left>
      <right/>
      <top style="thin">
        <color indexed="64"/>
      </top>
      <bottom/>
      <diagonal/>
    </border>
    <border>
      <left style="medium">
        <color indexed="64"/>
      </left>
      <right/>
      <top style="double">
        <color indexed="64"/>
      </top>
      <bottom style="thin">
        <color indexed="64"/>
      </bottom>
      <diagonal/>
    </border>
    <border>
      <left/>
      <right style="medium">
        <color indexed="8"/>
      </right>
      <top/>
      <bottom style="thin">
        <color indexed="8"/>
      </bottom>
      <diagonal/>
    </border>
    <border>
      <left/>
      <right style="hair">
        <color indexed="8"/>
      </right>
      <top style="hair">
        <color indexed="8"/>
      </top>
      <bottom style="hair">
        <color indexed="8"/>
      </bottom>
      <diagonal/>
    </border>
    <border>
      <left style="thin">
        <color indexed="8"/>
      </left>
      <right style="medium">
        <color indexed="8"/>
      </right>
      <top/>
      <bottom style="double">
        <color indexed="8"/>
      </bottom>
      <diagonal/>
    </border>
    <border>
      <left style="medium">
        <color indexed="8"/>
      </left>
      <right style="thin">
        <color indexed="8"/>
      </right>
      <top/>
      <bottom/>
      <diagonal/>
    </border>
    <border>
      <left/>
      <right style="hair">
        <color indexed="8"/>
      </right>
      <top/>
      <bottom/>
      <diagonal/>
    </border>
    <border>
      <left/>
      <right style="thin">
        <color indexed="64"/>
      </right>
      <top style="thin">
        <color indexed="64"/>
      </top>
      <bottom/>
      <diagonal/>
    </border>
    <border>
      <left style="medium">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double">
        <color auto="1"/>
      </bottom>
      <diagonal/>
    </border>
    <border>
      <left style="thin">
        <color auto="1"/>
      </left>
      <right style="medium">
        <color auto="1"/>
      </right>
      <top style="medium">
        <color auto="1"/>
      </top>
      <bottom style="thin">
        <color auto="1"/>
      </bottom>
      <diagonal/>
    </border>
    <border>
      <left/>
      <right style="medium">
        <color auto="1"/>
      </right>
      <top/>
      <bottom style="thin">
        <color auto="1"/>
      </bottom>
      <diagonal/>
    </border>
    <border>
      <left style="thin">
        <color auto="1"/>
      </left>
      <right style="medium">
        <color auto="1"/>
      </right>
      <top style="thin">
        <color auto="1"/>
      </top>
      <bottom style="double">
        <color auto="1"/>
      </bottom>
      <diagonal/>
    </border>
    <border>
      <left style="medium">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right style="thin">
        <color indexed="8"/>
      </right>
      <top style="thin">
        <color indexed="8"/>
      </top>
      <bottom style="thin">
        <color indexed="64"/>
      </bottom>
      <diagonal/>
    </border>
    <border>
      <left style="thin">
        <color indexed="8"/>
      </left>
      <right style="medium">
        <color indexed="64"/>
      </right>
      <top style="thin">
        <color indexed="8"/>
      </top>
      <bottom style="double">
        <color indexed="8"/>
      </bottom>
      <diagonal/>
    </border>
    <border>
      <left style="thin">
        <color indexed="8"/>
      </left>
      <right style="thin">
        <color indexed="8"/>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top style="thin">
        <color indexed="8"/>
      </top>
      <bottom/>
      <diagonal/>
    </border>
    <border>
      <left style="thin">
        <color indexed="8"/>
      </left>
      <right style="thin">
        <color indexed="8"/>
      </right>
      <top style="thin">
        <color indexed="8"/>
      </top>
      <bottom style="double">
        <color indexed="8"/>
      </bottom>
      <diagonal/>
    </border>
    <border>
      <left style="thin">
        <color indexed="64"/>
      </left>
      <right/>
      <top style="thin">
        <color indexed="64"/>
      </top>
      <bottom style="thin">
        <color indexed="64"/>
      </bottom>
      <diagonal/>
    </border>
    <border>
      <left/>
      <right style="medium">
        <color indexed="64"/>
      </right>
      <top style="thin">
        <color indexed="8"/>
      </top>
      <bottom style="thin">
        <color indexed="8"/>
      </bottom>
      <diagonal/>
    </border>
    <border>
      <left style="thin">
        <color indexed="8"/>
      </left>
      <right/>
      <top style="thin">
        <color indexed="8"/>
      </top>
      <bottom style="double">
        <color indexed="8"/>
      </bottom>
      <diagonal/>
    </border>
    <border>
      <left/>
      <right style="thin">
        <color indexed="8"/>
      </right>
      <top style="thin">
        <color indexed="8"/>
      </top>
      <bottom style="double">
        <color indexed="8"/>
      </bottom>
      <diagonal/>
    </border>
    <border>
      <left/>
      <right style="medium">
        <color indexed="64"/>
      </right>
      <top style="thin">
        <color indexed="8"/>
      </top>
      <bottom style="double">
        <color indexed="8"/>
      </bottom>
      <diagonal/>
    </border>
    <border>
      <left/>
      <right style="medium">
        <color indexed="64"/>
      </right>
      <top style="thin">
        <color indexed="8"/>
      </top>
      <bottom/>
      <diagonal/>
    </border>
    <border>
      <left/>
      <right style="medium">
        <color indexed="64"/>
      </right>
      <top style="thin">
        <color indexed="8"/>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8"/>
      </right>
      <top style="thin">
        <color indexed="8"/>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8"/>
      </right>
      <top style="thin">
        <color indexed="8"/>
      </top>
      <bottom style="thin">
        <color indexed="8"/>
      </bottom>
      <diagonal/>
    </border>
    <border>
      <left style="thin">
        <color indexed="64"/>
      </left>
      <right style="thin">
        <color indexed="64"/>
      </right>
      <top style="medium">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style="thin">
        <color indexed="64"/>
      </right>
      <top style="thin">
        <color indexed="64"/>
      </top>
      <bottom style="thin">
        <color indexed="64"/>
      </bottom>
      <diagonal/>
    </border>
    <border>
      <left style="hair">
        <color indexed="8"/>
      </left>
      <right style="hair">
        <color indexed="8"/>
      </right>
      <top/>
      <bottom style="hair">
        <color indexed="8"/>
      </bottom>
      <diagonal/>
    </border>
    <border>
      <left style="medium">
        <color indexed="64"/>
      </left>
      <right style="thin">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right style="medium">
        <color indexed="8"/>
      </right>
      <top style="thin">
        <color indexed="8"/>
      </top>
      <bottom style="medium">
        <color indexed="8"/>
      </bottom>
      <diagonal/>
    </border>
    <border>
      <left/>
      <right style="medium">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64"/>
      </left>
      <right style="thin">
        <color indexed="64"/>
      </right>
      <top style="thin">
        <color indexed="64"/>
      </top>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medium">
        <color indexed="64"/>
      </top>
      <bottom/>
      <diagonal/>
    </border>
    <border>
      <left style="thin">
        <color indexed="8"/>
      </left>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style="medium">
        <color indexed="8"/>
      </right>
      <top style="thin">
        <color indexed="8"/>
      </top>
      <bottom/>
      <diagonal/>
    </border>
    <border>
      <left style="thin">
        <color indexed="8"/>
      </left>
      <right style="medium">
        <color indexed="8"/>
      </right>
      <top style="double">
        <color indexed="8"/>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8"/>
      </top>
      <bottom/>
      <diagonal/>
    </border>
    <border>
      <left style="thin">
        <color indexed="64"/>
      </left>
      <right style="thin">
        <color indexed="64"/>
      </right>
      <top style="double">
        <color indexed="8"/>
      </top>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diagonal/>
    </border>
    <border>
      <left/>
      <right style="thin">
        <color indexed="8"/>
      </right>
      <top style="thin">
        <color indexed="8"/>
      </top>
      <bottom/>
      <diagonal/>
    </border>
  </borders>
  <cellStyleXfs count="9">
    <xf numFmtId="0" fontId="0" fillId="0" borderId="0"/>
    <xf numFmtId="44" fontId="39" fillId="0" borderId="0">
      <alignment vertical="center"/>
    </xf>
    <xf numFmtId="0" fontId="39" fillId="0" borderId="251">
      <alignment vertical="center"/>
    </xf>
    <xf numFmtId="4" fontId="39" fillId="13" borderId="252">
      <alignment horizontal="left" vertical="center" wrapText="1"/>
    </xf>
    <xf numFmtId="167" fontId="39" fillId="0" borderId="251">
      <alignment wrapText="1"/>
    </xf>
    <xf numFmtId="0" fontId="29" fillId="0" borderId="0"/>
    <xf numFmtId="0" fontId="45" fillId="0" borderId="0"/>
    <xf numFmtId="0" fontId="65" fillId="0" borderId="0" applyNumberFormat="0" applyFill="0" applyBorder="0" applyAlignment="0" applyProtection="0"/>
    <xf numFmtId="43" fontId="67" fillId="0" borderId="0" applyFont="0" applyFill="0" applyBorder="0" applyAlignment="0" applyProtection="0"/>
  </cellStyleXfs>
  <cellXfs count="5147">
    <xf numFmtId="0" fontId="0" fillId="0" borderId="0" xfId="0" applyFont="1"/>
    <xf numFmtId="0" fontId="0" fillId="0" borderId="0" xfId="0" applyFont="1" applyAlignment="1">
      <alignment horizontal="center"/>
    </xf>
    <xf numFmtId="0" fontId="1" fillId="0" borderId="0" xfId="0" applyFont="1"/>
    <xf numFmtId="0" fontId="0" fillId="0" borderId="1" xfId="0" applyFont="1" applyBorder="1" applyAlignment="1">
      <alignment horizontal="center" vertical="center"/>
    </xf>
    <xf numFmtId="0" fontId="0" fillId="0" borderId="0" xfId="0" applyFont="1" applyAlignment="1">
      <alignment vertical="center"/>
    </xf>
    <xf numFmtId="0" fontId="0" fillId="0" borderId="0" xfId="0" applyFont="1" applyAlignment="1">
      <alignment horizontal="left"/>
    </xf>
    <xf numFmtId="0" fontId="0" fillId="0" borderId="0" xfId="0" applyFont="1" applyAlignment="1">
      <alignment horizontal="left" wrapText="1"/>
    </xf>
    <xf numFmtId="0" fontId="0" fillId="0" borderId="0" xfId="0" applyFont="1" applyAlignment="1">
      <alignment horizontal="center" vertical="top"/>
    </xf>
    <xf numFmtId="0" fontId="0" fillId="0" borderId="0" xfId="0" applyFont="1" applyAlignment="1">
      <alignment horizontal="left" vertical="top"/>
    </xf>
    <xf numFmtId="0" fontId="0" fillId="0" borderId="2" xfId="0" applyFont="1" applyBorder="1" applyAlignment="1">
      <alignment horizontal="center" vertical="center"/>
    </xf>
    <xf numFmtId="0" fontId="0" fillId="0" borderId="0" xfId="0" applyFont="1" applyAlignment="1">
      <alignment horizontal="left" vertical="top" wrapText="1"/>
    </xf>
    <xf numFmtId="0" fontId="0" fillId="0" borderId="2" xfId="0" applyFont="1" applyBorder="1" applyAlignment="1">
      <alignment horizontal="left" vertical="center"/>
    </xf>
    <xf numFmtId="41" fontId="0" fillId="0" borderId="0" xfId="0" applyNumberFormat="1" applyFont="1"/>
    <xf numFmtId="43" fontId="0" fillId="0" borderId="0" xfId="0" applyNumberFormat="1" applyFont="1" applyAlignment="1">
      <alignment vertical="center"/>
    </xf>
    <xf numFmtId="2" fontId="0" fillId="0" borderId="3" xfId="0" applyNumberFormat="1" applyFont="1" applyBorder="1" applyAlignment="1">
      <alignment vertical="center"/>
    </xf>
    <xf numFmtId="0" fontId="0" fillId="0" borderId="3" xfId="0" applyFont="1" applyBorder="1" applyAlignment="1">
      <alignment vertical="center"/>
    </xf>
    <xf numFmtId="41" fontId="0" fillId="0" borderId="3" xfId="0" applyNumberFormat="1" applyFont="1" applyBorder="1" applyAlignment="1">
      <alignment horizontal="center" vertical="center"/>
    </xf>
    <xf numFmtId="43" fontId="0" fillId="0" borderId="3" xfId="0" applyNumberFormat="1" applyFont="1" applyBorder="1" applyAlignment="1">
      <alignment horizontal="center" vertical="center"/>
    </xf>
    <xf numFmtId="43" fontId="0" fillId="0" borderId="3" xfId="0" applyNumberFormat="1" applyFont="1" applyBorder="1" applyAlignment="1">
      <alignment vertical="center"/>
    </xf>
    <xf numFmtId="2" fontId="0" fillId="0" borderId="3" xfId="0" applyNumberFormat="1" applyFont="1" applyBorder="1" applyAlignment="1">
      <alignment vertical="center" wrapText="1"/>
    </xf>
    <xf numFmtId="0" fontId="0" fillId="0" borderId="3" xfId="0" applyFont="1" applyBorder="1" applyAlignment="1">
      <alignment vertical="center" wrapText="1"/>
    </xf>
    <xf numFmtId="0" fontId="0" fillId="0" borderId="0" xfId="0" applyFont="1" applyAlignment="1">
      <alignment vertical="center" wrapText="1"/>
    </xf>
    <xf numFmtId="168" fontId="0" fillId="0" borderId="3" xfId="0" applyNumberFormat="1" applyFont="1" applyBorder="1" applyAlignment="1">
      <alignment vertical="center"/>
    </xf>
    <xf numFmtId="0" fontId="0" fillId="0" borderId="6" xfId="0" applyFont="1" applyBorder="1" applyAlignment="1">
      <alignment vertical="center"/>
    </xf>
    <xf numFmtId="2" fontId="0" fillId="0" borderId="6" xfId="0" applyNumberFormat="1" applyFont="1" applyBorder="1" applyAlignment="1">
      <alignment vertical="center"/>
    </xf>
    <xf numFmtId="2" fontId="0" fillId="0" borderId="6" xfId="0" applyNumberFormat="1" applyFont="1" applyBorder="1"/>
    <xf numFmtId="41" fontId="0" fillId="0" borderId="6" xfId="0" applyNumberFormat="1" applyFont="1" applyBorder="1" applyAlignment="1">
      <alignment horizontal="center"/>
    </xf>
    <xf numFmtId="43" fontId="0" fillId="0" borderId="6" xfId="0" applyNumberFormat="1" applyFont="1" applyBorder="1" applyAlignment="1">
      <alignment horizontal="center"/>
    </xf>
    <xf numFmtId="43" fontId="0" fillId="0" borderId="6" xfId="0" applyNumberFormat="1" applyFont="1" applyBorder="1"/>
    <xf numFmtId="0" fontId="1" fillId="0" borderId="7" xfId="0" applyFont="1" applyBorder="1" applyAlignment="1">
      <alignment horizontal="center"/>
    </xf>
    <xf numFmtId="0" fontId="0" fillId="0" borderId="8" xfId="0" applyFont="1" applyBorder="1" applyAlignment="1">
      <alignment horizontal="center"/>
    </xf>
    <xf numFmtId="43" fontId="0" fillId="0" borderId="9" xfId="0" applyNumberFormat="1" applyFont="1" applyBorder="1" applyAlignment="1">
      <alignment horizontal="right"/>
    </xf>
    <xf numFmtId="0" fontId="0" fillId="0" borderId="10" xfId="0" applyFont="1" applyBorder="1" applyAlignment="1">
      <alignment horizontal="center"/>
    </xf>
    <xf numFmtId="41" fontId="0" fillId="0" borderId="11" xfId="0" applyNumberFormat="1" applyFont="1" applyBorder="1" applyAlignment="1">
      <alignment horizontal="center"/>
    </xf>
    <xf numFmtId="0" fontId="0" fillId="0" borderId="10" xfId="0" applyFont="1" applyBorder="1" applyAlignment="1">
      <alignment horizontal="center" vertical="top"/>
    </xf>
    <xf numFmtId="0" fontId="0" fillId="0" borderId="12" xfId="0" applyFont="1" applyBorder="1" applyAlignment="1">
      <alignment horizontal="center" vertical="top"/>
    </xf>
    <xf numFmtId="0" fontId="0" fillId="0" borderId="13" xfId="0" applyFont="1" applyBorder="1" applyAlignment="1">
      <alignment vertical="center" wrapText="1"/>
    </xf>
    <xf numFmtId="2" fontId="0" fillId="0" borderId="13" xfId="0" applyNumberFormat="1" applyFont="1" applyBorder="1" applyAlignment="1">
      <alignment vertical="center" wrapText="1"/>
    </xf>
    <xf numFmtId="168" fontId="0" fillId="0" borderId="13" xfId="0" applyNumberFormat="1" applyFont="1" applyBorder="1" applyAlignment="1">
      <alignment vertical="center"/>
    </xf>
    <xf numFmtId="43" fontId="0" fillId="0" borderId="13" xfId="0" applyNumberFormat="1" applyFont="1" applyBorder="1" applyAlignment="1">
      <alignment horizontal="center" vertical="center"/>
    </xf>
    <xf numFmtId="43" fontId="0" fillId="0" borderId="13" xfId="0" applyNumberFormat="1" applyFont="1" applyBorder="1" applyAlignment="1">
      <alignment vertical="center"/>
    </xf>
    <xf numFmtId="41" fontId="0" fillId="0" borderId="14" xfId="0" applyNumberFormat="1" applyFont="1" applyBorder="1" applyAlignment="1">
      <alignment horizontal="center"/>
    </xf>
    <xf numFmtId="0" fontId="1" fillId="0" borderId="15" xfId="0" applyFont="1" applyBorder="1" applyAlignment="1">
      <alignment horizontal="center"/>
    </xf>
    <xf numFmtId="43" fontId="0" fillId="0" borderId="13" xfId="0" applyNumberFormat="1" applyFont="1" applyBorder="1" applyAlignment="1">
      <alignment vertical="center" wrapText="1"/>
    </xf>
    <xf numFmtId="168" fontId="0" fillId="0" borderId="0" xfId="0" applyNumberFormat="1" applyFont="1" applyAlignment="1">
      <alignment vertical="center"/>
    </xf>
    <xf numFmtId="43" fontId="0" fillId="0" borderId="0" xfId="0" applyNumberFormat="1" applyFont="1" applyAlignment="1">
      <alignment vertical="center" wrapText="1"/>
    </xf>
    <xf numFmtId="2" fontId="0" fillId="0" borderId="0" xfId="0" applyNumberFormat="1" applyFont="1" applyAlignment="1">
      <alignment vertical="center" wrapText="1"/>
    </xf>
    <xf numFmtId="43" fontId="0" fillId="0" borderId="0" xfId="0" applyNumberFormat="1" applyFont="1" applyAlignment="1">
      <alignment horizontal="center" vertical="center"/>
    </xf>
    <xf numFmtId="41" fontId="0" fillId="0" borderId="0" xfId="0" applyNumberFormat="1" applyFont="1" applyAlignment="1">
      <alignment horizontal="center"/>
    </xf>
    <xf numFmtId="43" fontId="4" fillId="0" borderId="0" xfId="0" applyNumberFormat="1" applyFont="1" applyAlignment="1">
      <alignment vertical="center"/>
    </xf>
    <xf numFmtId="43" fontId="4" fillId="0" borderId="6" xfId="0" applyNumberFormat="1" applyFont="1" applyBorder="1" applyAlignment="1">
      <alignment vertical="center"/>
    </xf>
    <xf numFmtId="43" fontId="6" fillId="0" borderId="0" xfId="0" applyNumberFormat="1" applyFont="1" applyAlignment="1">
      <alignment vertical="center"/>
    </xf>
    <xf numFmtId="43" fontId="4" fillId="0" borderId="6" xfId="0" applyNumberFormat="1" applyFont="1" applyBorder="1" applyAlignment="1">
      <alignment horizontal="right" vertical="center"/>
    </xf>
    <xf numFmtId="0" fontId="4" fillId="0" borderId="0" xfId="0" applyFont="1" applyAlignment="1">
      <alignment vertical="center"/>
    </xf>
    <xf numFmtId="0" fontId="6" fillId="0" borderId="0" xfId="0" applyFont="1" applyAlignment="1">
      <alignment vertical="center"/>
    </xf>
    <xf numFmtId="41" fontId="4" fillId="0" borderId="0" xfId="0" applyNumberFormat="1" applyFont="1" applyAlignment="1">
      <alignment vertical="center"/>
    </xf>
    <xf numFmtId="41" fontId="6" fillId="0" borderId="0" xfId="0" applyNumberFormat="1" applyFont="1" applyAlignment="1">
      <alignment vertical="center"/>
    </xf>
    <xf numFmtId="0" fontId="4" fillId="0" borderId="3" xfId="0" applyFont="1" applyBorder="1" applyAlignment="1">
      <alignment vertical="center"/>
    </xf>
    <xf numFmtId="41" fontId="4" fillId="0" borderId="0" xfId="0" applyNumberFormat="1" applyFont="1" applyAlignment="1">
      <alignment horizontal="right" vertical="center"/>
    </xf>
    <xf numFmtId="0" fontId="10" fillId="0" borderId="28" xfId="0" applyFont="1" applyBorder="1" applyAlignment="1">
      <alignment horizontal="center" vertical="center"/>
    </xf>
    <xf numFmtId="0" fontId="10" fillId="0" borderId="29" xfId="0" applyFont="1" applyBorder="1" applyAlignment="1">
      <alignment horizontal="center" vertical="center"/>
    </xf>
    <xf numFmtId="0" fontId="10" fillId="0" borderId="10" xfId="0" applyFont="1" applyBorder="1" applyAlignment="1">
      <alignment horizontal="center" vertical="center"/>
    </xf>
    <xf numFmtId="0" fontId="10" fillId="0" borderId="3" xfId="0" applyFont="1" applyBorder="1" applyAlignment="1">
      <alignment vertical="center"/>
    </xf>
    <xf numFmtId="0" fontId="10" fillId="0" borderId="3" xfId="0" applyFont="1" applyBorder="1" applyAlignment="1">
      <alignment vertical="center" wrapText="1"/>
    </xf>
    <xf numFmtId="0" fontId="10" fillId="0" borderId="31" xfId="0" applyFont="1" applyBorder="1" applyAlignment="1">
      <alignment vertical="center"/>
    </xf>
    <xf numFmtId="0" fontId="4" fillId="0" borderId="6" xfId="0" applyFont="1" applyBorder="1" applyAlignment="1">
      <alignment vertical="center"/>
    </xf>
    <xf numFmtId="41" fontId="12" fillId="0" borderId="0" xfId="0" applyNumberFormat="1" applyFont="1"/>
    <xf numFmtId="41" fontId="13" fillId="0" borderId="0" xfId="0" applyNumberFormat="1" applyFont="1"/>
    <xf numFmtId="43" fontId="6" fillId="0" borderId="6" xfId="0" applyNumberFormat="1" applyFont="1" applyBorder="1" applyAlignment="1">
      <alignment horizontal="center" vertical="center"/>
    </xf>
    <xf numFmtId="43" fontId="4" fillId="0" borderId="0" xfId="0" applyNumberFormat="1" applyFont="1" applyAlignment="1">
      <alignment horizontal="center" vertical="center"/>
    </xf>
    <xf numFmtId="43" fontId="4" fillId="0" borderId="1" xfId="0" applyNumberFormat="1" applyFont="1" applyBorder="1" applyAlignment="1">
      <alignment vertical="center"/>
    </xf>
    <xf numFmtId="43" fontId="4" fillId="0" borderId="34" xfId="0" applyNumberFormat="1" applyFont="1" applyBorder="1" applyAlignment="1">
      <alignment vertical="center"/>
    </xf>
    <xf numFmtId="0" fontId="4" fillId="2" borderId="0" xfId="0" applyFont="1" applyFill="1" applyAlignment="1">
      <alignment vertical="center"/>
    </xf>
    <xf numFmtId="43" fontId="6" fillId="2" borderId="0" xfId="0" applyNumberFormat="1" applyFont="1" applyFill="1" applyAlignment="1">
      <alignment vertical="center"/>
    </xf>
    <xf numFmtId="43" fontId="3" fillId="0" borderId="0" xfId="0" applyNumberFormat="1" applyFont="1" applyAlignment="1">
      <alignment horizontal="center" vertical="center"/>
    </xf>
    <xf numFmtId="43" fontId="6" fillId="0" borderId="34" xfId="0" applyNumberFormat="1" applyFont="1" applyBorder="1" applyAlignment="1">
      <alignment vertical="center"/>
    </xf>
    <xf numFmtId="43" fontId="6" fillId="2" borderId="35" xfId="0" applyNumberFormat="1" applyFont="1" applyFill="1" applyBorder="1" applyAlignment="1">
      <alignment vertical="center" wrapText="1"/>
    </xf>
    <xf numFmtId="43" fontId="4" fillId="0" borderId="2" xfId="0" applyNumberFormat="1" applyFont="1" applyBorder="1" applyAlignment="1">
      <alignment vertical="center"/>
    </xf>
    <xf numFmtId="43" fontId="5" fillId="0" borderId="0" xfId="0" applyNumberFormat="1" applyFont="1" applyAlignment="1">
      <alignment vertical="center"/>
    </xf>
    <xf numFmtId="0" fontId="4" fillId="0" borderId="27" xfId="0" applyFont="1" applyBorder="1" applyAlignment="1">
      <alignment horizontal="center" vertical="center"/>
    </xf>
    <xf numFmtId="43" fontId="4" fillId="2" borderId="0" xfId="0" applyNumberFormat="1" applyFont="1" applyFill="1" applyAlignment="1">
      <alignment vertical="center"/>
    </xf>
    <xf numFmtId="43" fontId="19" fillId="0" borderId="0" xfId="0" applyNumberFormat="1" applyFont="1" applyAlignment="1">
      <alignment vertical="center"/>
    </xf>
    <xf numFmtId="43" fontId="20" fillId="0" borderId="6" xfId="0" applyNumberFormat="1" applyFont="1" applyBorder="1" applyAlignment="1">
      <alignment vertical="center"/>
    </xf>
    <xf numFmtId="43" fontId="21" fillId="0" borderId="0" xfId="0" applyNumberFormat="1" applyFont="1" applyAlignment="1">
      <alignment vertical="center"/>
    </xf>
    <xf numFmtId="41" fontId="22" fillId="0" borderId="0" xfId="0" applyNumberFormat="1" applyFont="1" applyAlignment="1">
      <alignment vertical="center"/>
    </xf>
    <xf numFmtId="41" fontId="4" fillId="0" borderId="36" xfId="0" applyNumberFormat="1" applyFont="1" applyBorder="1" applyAlignment="1">
      <alignment vertical="center"/>
    </xf>
    <xf numFmtId="41" fontId="4" fillId="0" borderId="37" xfId="0" applyNumberFormat="1" applyFont="1" applyBorder="1" applyAlignment="1">
      <alignment vertical="center"/>
    </xf>
    <xf numFmtId="41" fontId="6" fillId="2" borderId="19" xfId="0" applyNumberFormat="1" applyFont="1" applyFill="1" applyBorder="1" applyAlignment="1">
      <alignment horizontal="center" vertical="center"/>
    </xf>
    <xf numFmtId="41" fontId="6" fillId="2" borderId="19" xfId="0" applyNumberFormat="1" applyFont="1" applyFill="1" applyBorder="1" applyAlignment="1">
      <alignment horizontal="center" vertical="center" wrapText="1"/>
    </xf>
    <xf numFmtId="41" fontId="6" fillId="0" borderId="2" xfId="0" applyNumberFormat="1" applyFont="1" applyBorder="1" applyAlignment="1">
      <alignment vertical="center"/>
    </xf>
    <xf numFmtId="0" fontId="4" fillId="0" borderId="0" xfId="0" applyFont="1" applyAlignment="1">
      <alignment horizontal="right" vertical="center"/>
    </xf>
    <xf numFmtId="0" fontId="4" fillId="0" borderId="36" xfId="0" applyFont="1" applyBorder="1" applyAlignment="1">
      <alignment vertical="center"/>
    </xf>
    <xf numFmtId="0" fontId="4" fillId="0" borderId="1" xfId="0" applyFont="1" applyBorder="1" applyAlignment="1">
      <alignment vertical="center"/>
    </xf>
    <xf numFmtId="0" fontId="6" fillId="0" borderId="10" xfId="0" applyFont="1" applyBorder="1" applyAlignment="1">
      <alignment horizontal="center" vertical="center"/>
    </xf>
    <xf numFmtId="0" fontId="6" fillId="0" borderId="0" xfId="0" applyFont="1" applyAlignment="1">
      <alignment vertical="center" wrapText="1"/>
    </xf>
    <xf numFmtId="0" fontId="4" fillId="0" borderId="34" xfId="0" applyFont="1" applyBorder="1" applyAlignment="1">
      <alignment vertical="center"/>
    </xf>
    <xf numFmtId="0" fontId="4" fillId="2" borderId="2" xfId="0" applyFont="1" applyFill="1" applyBorder="1" applyAlignment="1">
      <alignment vertical="center"/>
    </xf>
    <xf numFmtId="0" fontId="4" fillId="0" borderId="37" xfId="0" applyFont="1" applyBorder="1" applyAlignment="1">
      <alignment vertical="center"/>
    </xf>
    <xf numFmtId="0" fontId="4" fillId="0" borderId="1" xfId="0" applyFont="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xf>
    <xf numFmtId="0" fontId="4" fillId="2" borderId="36" xfId="0" applyFont="1" applyFill="1" applyBorder="1" applyAlignment="1">
      <alignment vertical="center"/>
    </xf>
    <xf numFmtId="0" fontId="6" fillId="0" borderId="0" xfId="0" applyFont="1" applyAlignment="1">
      <alignment horizontal="right" vertical="center"/>
    </xf>
    <xf numFmtId="0" fontId="8" fillId="0" borderId="0" xfId="0" applyFont="1" applyAlignment="1">
      <alignment vertical="center"/>
    </xf>
    <xf numFmtId="0" fontId="4" fillId="0" borderId="0" xfId="0" applyFont="1" applyAlignment="1">
      <alignment vertical="center" wrapText="1"/>
    </xf>
    <xf numFmtId="41" fontId="10" fillId="0" borderId="3" xfId="0" applyNumberFormat="1" applyFont="1" applyBorder="1" applyAlignment="1">
      <alignment horizontal="center" vertical="center"/>
    </xf>
    <xf numFmtId="0" fontId="4" fillId="2" borderId="34" xfId="0" applyFont="1" applyFill="1" applyBorder="1" applyAlignment="1">
      <alignment vertical="center"/>
    </xf>
    <xf numFmtId="0" fontId="4" fillId="0" borderId="2" xfId="0" applyFont="1" applyBorder="1" applyAlignment="1">
      <alignment vertical="center"/>
    </xf>
    <xf numFmtId="0" fontId="6" fillId="0" borderId="0" xfId="0" applyFont="1" applyAlignment="1">
      <alignment horizontal="left" vertical="center" wrapText="1"/>
    </xf>
    <xf numFmtId="0" fontId="4" fillId="0" borderId="0" xfId="0" applyFont="1" applyAlignment="1">
      <alignment horizontal="left" vertical="center"/>
    </xf>
    <xf numFmtId="0" fontId="4" fillId="0" borderId="10" xfId="0" applyFont="1" applyBorder="1" applyAlignment="1">
      <alignment horizontal="center" vertical="center"/>
    </xf>
    <xf numFmtId="41" fontId="4" fillId="0" borderId="34" xfId="0" applyNumberFormat="1" applyFont="1" applyBorder="1" applyAlignment="1">
      <alignment vertical="center"/>
    </xf>
    <xf numFmtId="0" fontId="6" fillId="0" borderId="2" xfId="0" applyFont="1" applyBorder="1" applyAlignment="1">
      <alignment vertical="center"/>
    </xf>
    <xf numFmtId="0" fontId="4" fillId="0" borderId="24" xfId="0" applyFont="1" applyBorder="1" applyAlignment="1">
      <alignment horizontal="center" vertical="center"/>
    </xf>
    <xf numFmtId="0" fontId="4" fillId="0" borderId="0" xfId="0" applyFont="1" applyAlignment="1">
      <alignment horizontal="left" vertical="center" wrapText="1"/>
    </xf>
    <xf numFmtId="0" fontId="6" fillId="0" borderId="1" xfId="0" applyFont="1" applyBorder="1" applyAlignment="1">
      <alignment vertical="center"/>
    </xf>
    <xf numFmtId="0" fontId="6" fillId="0" borderId="1" xfId="0" applyFont="1" applyBorder="1" applyAlignment="1">
      <alignment horizontal="center" vertical="center"/>
    </xf>
    <xf numFmtId="0" fontId="4" fillId="0" borderId="37" xfId="0" applyFont="1" applyBorder="1" applyAlignment="1">
      <alignment horizontal="center" vertical="center"/>
    </xf>
    <xf numFmtId="0" fontId="4" fillId="0" borderId="36" xfId="0" applyFont="1" applyBorder="1" applyAlignment="1">
      <alignment horizontal="center" vertical="center"/>
    </xf>
    <xf numFmtId="0" fontId="6" fillId="0" borderId="36" xfId="0" applyFont="1" applyBorder="1" applyAlignment="1">
      <alignment vertical="center"/>
    </xf>
    <xf numFmtId="0" fontId="6" fillId="0" borderId="37" xfId="0" applyFont="1" applyBorder="1" applyAlignment="1">
      <alignment vertical="center"/>
    </xf>
    <xf numFmtId="0" fontId="6" fillId="0" borderId="2" xfId="0" applyFont="1" applyBorder="1" applyAlignment="1">
      <alignment vertical="center" wrapText="1"/>
    </xf>
    <xf numFmtId="0" fontId="4" fillId="2" borderId="41" xfId="0" applyFont="1" applyFill="1" applyBorder="1" applyAlignment="1">
      <alignment vertical="center"/>
    </xf>
    <xf numFmtId="0" fontId="10" fillId="0" borderId="0" xfId="0" applyFont="1" applyAlignment="1">
      <alignment vertical="center" wrapText="1"/>
    </xf>
    <xf numFmtId="0" fontId="10" fillId="0" borderId="0" xfId="0" applyFont="1" applyAlignment="1">
      <alignment vertical="center"/>
    </xf>
    <xf numFmtId="0" fontId="10" fillId="0" borderId="0" xfId="0" applyFont="1" applyAlignment="1">
      <alignment horizontal="center" vertical="center"/>
    </xf>
    <xf numFmtId="0" fontId="10" fillId="0" borderId="36" xfId="0" applyFont="1" applyBorder="1" applyAlignment="1">
      <alignment horizontal="center" vertical="center"/>
    </xf>
    <xf numFmtId="0" fontId="10" fillId="0" borderId="1" xfId="0" applyFont="1" applyBorder="1" applyAlignment="1">
      <alignment horizontal="center" vertical="center"/>
    </xf>
    <xf numFmtId="0" fontId="24" fillId="0" borderId="0" xfId="0" applyFont="1" applyAlignment="1">
      <alignment horizontal="center" vertical="center"/>
    </xf>
    <xf numFmtId="0" fontId="10" fillId="0" borderId="36" xfId="0" applyFont="1" applyBorder="1" applyAlignment="1">
      <alignment vertical="center"/>
    </xf>
    <xf numFmtId="0" fontId="10" fillId="0" borderId="0" xfId="0" applyFont="1" applyAlignment="1">
      <alignment horizontal="left" vertical="center" wrapText="1"/>
    </xf>
    <xf numFmtId="0" fontId="4" fillId="0" borderId="1" xfId="0" applyFont="1" applyBorder="1" applyAlignment="1">
      <alignment horizontal="right" vertical="center"/>
    </xf>
    <xf numFmtId="0" fontId="6" fillId="0" borderId="2" xfId="0" applyFont="1" applyBorder="1" applyAlignment="1">
      <alignment horizontal="right" vertical="center"/>
    </xf>
    <xf numFmtId="0" fontId="8" fillId="0" borderId="0" xfId="0" applyFont="1" applyAlignment="1">
      <alignment horizontal="center" vertical="center"/>
    </xf>
    <xf numFmtId="0" fontId="8" fillId="0" borderId="37" xfId="0" applyFont="1" applyBorder="1" applyAlignment="1">
      <alignment horizontal="left" vertical="center"/>
    </xf>
    <xf numFmtId="0" fontId="4" fillId="0" borderId="34" xfId="0" applyFont="1" applyBorder="1" applyAlignment="1">
      <alignment horizontal="center" vertical="center"/>
    </xf>
    <xf numFmtId="0" fontId="4" fillId="7" borderId="0" xfId="0" applyFont="1" applyFill="1" applyAlignment="1">
      <alignment vertical="center"/>
    </xf>
    <xf numFmtId="0" fontId="6" fillId="2" borderId="0" xfId="0" applyFont="1" applyFill="1" applyAlignment="1">
      <alignment horizontal="right" vertical="center"/>
    </xf>
    <xf numFmtId="0" fontId="4" fillId="0" borderId="12" xfId="0" applyFont="1" applyBorder="1" applyAlignment="1">
      <alignment horizontal="center" vertical="center"/>
    </xf>
    <xf numFmtId="43" fontId="10" fillId="0" borderId="6" xfId="0" applyNumberFormat="1" applyFont="1" applyBorder="1" applyAlignment="1">
      <alignment vertical="center"/>
    </xf>
    <xf numFmtId="43" fontId="10" fillId="0" borderId="3" xfId="0" applyNumberFormat="1" applyFont="1" applyBorder="1" applyAlignment="1">
      <alignment vertical="center"/>
    </xf>
    <xf numFmtId="43" fontId="10" fillId="0" borderId="3" xfId="0" applyNumberFormat="1" applyFont="1" applyBorder="1" applyAlignment="1">
      <alignment horizontal="center" vertical="center"/>
    </xf>
    <xf numFmtId="43" fontId="10" fillId="0" borderId="3" xfId="0" applyNumberFormat="1" applyFont="1" applyBorder="1" applyAlignment="1">
      <alignment vertical="center" wrapText="1"/>
    </xf>
    <xf numFmtId="43" fontId="19" fillId="0" borderId="0" xfId="0" applyNumberFormat="1" applyFont="1" applyAlignment="1">
      <alignment horizontal="left" vertical="center" wrapText="1"/>
    </xf>
    <xf numFmtId="0" fontId="19" fillId="0" borderId="0" xfId="0" applyFont="1" applyAlignment="1">
      <alignment horizontal="left" vertical="center" wrapText="1"/>
    </xf>
    <xf numFmtId="0" fontId="10" fillId="0" borderId="38" xfId="0" applyFont="1" applyBorder="1" applyAlignment="1">
      <alignment horizontal="center" vertical="center"/>
    </xf>
    <xf numFmtId="0" fontId="6" fillId="2" borderId="35" xfId="0" applyFont="1" applyFill="1" applyBorder="1" applyAlignment="1">
      <alignment vertical="center"/>
    </xf>
    <xf numFmtId="41" fontId="4" fillId="0" borderId="41" xfId="0" applyNumberFormat="1" applyFont="1" applyBorder="1" applyAlignment="1">
      <alignment vertical="center"/>
    </xf>
    <xf numFmtId="0" fontId="4" fillId="0" borderId="41" xfId="0" applyFont="1" applyBorder="1" applyAlignment="1">
      <alignment vertical="center"/>
    </xf>
    <xf numFmtId="0" fontId="6" fillId="2" borderId="41" xfId="0" applyFont="1" applyFill="1" applyBorder="1" applyAlignment="1">
      <alignment vertical="center"/>
    </xf>
    <xf numFmtId="0" fontId="10" fillId="0" borderId="41" xfId="0" applyFont="1" applyBorder="1" applyAlignment="1">
      <alignment vertical="center"/>
    </xf>
    <xf numFmtId="0" fontId="10" fillId="0" borderId="34" xfId="0" applyFont="1" applyBorder="1" applyAlignment="1">
      <alignment vertical="center"/>
    </xf>
    <xf numFmtId="0" fontId="4" fillId="2" borderId="41" xfId="0" applyFont="1" applyFill="1" applyBorder="1" applyAlignment="1">
      <alignment horizontal="center" vertical="center"/>
    </xf>
    <xf numFmtId="0" fontId="6" fillId="2" borderId="49" xfId="0" applyFont="1" applyFill="1" applyBorder="1" applyAlignment="1">
      <alignment vertical="center"/>
    </xf>
    <xf numFmtId="0" fontId="4" fillId="2" borderId="49" xfId="0" applyFont="1" applyFill="1" applyBorder="1" applyAlignment="1">
      <alignment vertical="center"/>
    </xf>
    <xf numFmtId="0" fontId="4" fillId="2" borderId="49" xfId="0" applyFont="1" applyFill="1" applyBorder="1" applyAlignment="1">
      <alignment horizontal="center" vertical="center"/>
    </xf>
    <xf numFmtId="41" fontId="10" fillId="0" borderId="3" xfId="0" applyNumberFormat="1" applyFont="1" applyBorder="1" applyAlignment="1">
      <alignment vertical="center"/>
    </xf>
    <xf numFmtId="41" fontId="10" fillId="0" borderId="3" xfId="0" applyNumberFormat="1" applyFont="1" applyBorder="1" applyAlignment="1">
      <alignment horizontal="right" vertical="center"/>
    </xf>
    <xf numFmtId="41" fontId="10" fillId="0" borderId="6" xfId="0" applyNumberFormat="1" applyFont="1" applyBorder="1" applyAlignment="1">
      <alignment horizontal="center" vertical="center"/>
    </xf>
    <xf numFmtId="0" fontId="10" fillId="0" borderId="13" xfId="0" applyFont="1" applyBorder="1" applyAlignment="1">
      <alignment horizontal="center" vertical="center"/>
    </xf>
    <xf numFmtId="41" fontId="10" fillId="0" borderId="31" xfId="0" applyNumberFormat="1" applyFont="1" applyBorder="1" applyAlignment="1">
      <alignment horizontal="center" vertical="center"/>
    </xf>
    <xf numFmtId="43" fontId="10" fillId="0" borderId="6" xfId="0" applyNumberFormat="1" applyFont="1" applyBorder="1" applyAlignment="1">
      <alignment horizontal="center" vertical="center"/>
    </xf>
    <xf numFmtId="0" fontId="10" fillId="0" borderId="3" xfId="0" applyFont="1" applyBorder="1" applyAlignment="1">
      <alignment horizontal="center" vertical="center"/>
    </xf>
    <xf numFmtId="43" fontId="10" fillId="0" borderId="7" xfId="0" applyNumberFormat="1" applyFont="1" applyBorder="1" applyAlignment="1">
      <alignment vertical="center"/>
    </xf>
    <xf numFmtId="43" fontId="10" fillId="0" borderId="7" xfId="0" applyNumberFormat="1" applyFont="1" applyBorder="1" applyAlignment="1">
      <alignment horizontal="center" vertical="center"/>
    </xf>
    <xf numFmtId="43" fontId="10" fillId="0" borderId="3" xfId="0" applyNumberFormat="1" applyFont="1" applyBorder="1" applyAlignment="1">
      <alignment horizontal="right" vertical="center"/>
    </xf>
    <xf numFmtId="43" fontId="11" fillId="2" borderId="35" xfId="0" applyNumberFormat="1" applyFont="1" applyFill="1" applyBorder="1" applyAlignment="1">
      <alignment horizontal="right" vertical="center"/>
    </xf>
    <xf numFmtId="43" fontId="11" fillId="2" borderId="35" xfId="0" applyNumberFormat="1" applyFont="1" applyFill="1" applyBorder="1" applyAlignment="1">
      <alignment vertical="center"/>
    </xf>
    <xf numFmtId="43" fontId="11" fillId="2" borderId="19" xfId="0" applyNumberFormat="1" applyFont="1" applyFill="1" applyBorder="1" applyAlignment="1">
      <alignment vertical="center"/>
    </xf>
    <xf numFmtId="43" fontId="10" fillId="2" borderId="19" xfId="0" applyNumberFormat="1" applyFont="1" applyFill="1" applyBorder="1" applyAlignment="1">
      <alignment horizontal="center" vertical="center"/>
    </xf>
    <xf numFmtId="43" fontId="11" fillId="2" borderId="17" xfId="0" applyNumberFormat="1" applyFont="1" applyFill="1" applyBorder="1" applyAlignment="1">
      <alignment vertical="center"/>
    </xf>
    <xf numFmtId="43" fontId="10" fillId="2" borderId="17" xfId="0" applyNumberFormat="1" applyFont="1" applyFill="1" applyBorder="1" applyAlignment="1">
      <alignment vertical="center"/>
    </xf>
    <xf numFmtId="43" fontId="10" fillId="2" borderId="35" xfId="0" applyNumberFormat="1" applyFont="1" applyFill="1" applyBorder="1" applyAlignment="1">
      <alignment vertical="center"/>
    </xf>
    <xf numFmtId="43" fontId="11" fillId="2" borderId="50" xfId="0" applyNumberFormat="1" applyFont="1" applyFill="1" applyBorder="1" applyAlignment="1">
      <alignment vertical="center"/>
    </xf>
    <xf numFmtId="43" fontId="10" fillId="0" borderId="6" xfId="0" applyNumberFormat="1" applyFont="1" applyBorder="1" applyAlignment="1">
      <alignment horizontal="left" vertical="center"/>
    </xf>
    <xf numFmtId="43" fontId="10" fillId="0" borderId="6" xfId="0" applyNumberFormat="1" applyFont="1" applyBorder="1" applyAlignment="1">
      <alignment horizontal="right" vertical="center"/>
    </xf>
    <xf numFmtId="43" fontId="10" fillId="0" borderId="3" xfId="0" applyNumberFormat="1" applyFont="1" applyBorder="1" applyAlignment="1">
      <alignment horizontal="left" vertical="center"/>
    </xf>
    <xf numFmtId="43" fontId="10" fillId="0" borderId="3" xfId="0" applyNumberFormat="1" applyFont="1" applyBorder="1" applyAlignment="1">
      <alignment horizontal="left" vertical="center" wrapText="1"/>
    </xf>
    <xf numFmtId="16" fontId="10" fillId="0" borderId="3" xfId="0" applyNumberFormat="1" applyFont="1" applyBorder="1" applyAlignment="1">
      <alignment horizontal="center" vertical="center"/>
    </xf>
    <xf numFmtId="0" fontId="10" fillId="0" borderId="24" xfId="0" applyFont="1" applyBorder="1" applyAlignment="1">
      <alignment vertical="center" wrapText="1"/>
    </xf>
    <xf numFmtId="43" fontId="10" fillId="0" borderId="13" xfId="0" applyNumberFormat="1" applyFont="1" applyBorder="1" applyAlignment="1">
      <alignment vertical="center"/>
    </xf>
    <xf numFmtId="43" fontId="10" fillId="0" borderId="13" xfId="0" applyNumberFormat="1" applyFont="1" applyBorder="1" applyAlignment="1">
      <alignment horizontal="center" vertical="center"/>
    </xf>
    <xf numFmtId="43" fontId="10" fillId="0" borderId="13" xfId="0" applyNumberFormat="1" applyFont="1" applyBorder="1" applyAlignment="1">
      <alignment horizontal="left" vertical="center" wrapText="1"/>
    </xf>
    <xf numFmtId="43" fontId="10" fillId="0" borderId="28" xfId="0" applyNumberFormat="1" applyFont="1" applyBorder="1" applyAlignment="1">
      <alignment vertical="center"/>
    </xf>
    <xf numFmtId="43" fontId="10" fillId="0" borderId="28" xfId="0" applyNumberFormat="1" applyFont="1" applyBorder="1" applyAlignment="1">
      <alignment horizontal="center" vertical="center"/>
    </xf>
    <xf numFmtId="43" fontId="10" fillId="0" borderId="28" xfId="0" applyNumberFormat="1" applyFont="1" applyBorder="1" applyAlignment="1">
      <alignment horizontal="left" vertical="center" wrapText="1"/>
    </xf>
    <xf numFmtId="0" fontId="10" fillId="0" borderId="3" xfId="0" applyFont="1" applyBorder="1" applyAlignment="1">
      <alignment horizontal="left" vertical="center" wrapText="1"/>
    </xf>
    <xf numFmtId="43" fontId="10" fillId="0" borderId="3" xfId="0" applyNumberFormat="1" applyFont="1" applyBorder="1" applyAlignment="1">
      <alignment vertical="top"/>
    </xf>
    <xf numFmtId="43" fontId="11" fillId="2" borderId="17" xfId="0" applyNumberFormat="1" applyFont="1" applyFill="1" applyBorder="1" applyAlignment="1">
      <alignment horizontal="left" vertical="center"/>
    </xf>
    <xf numFmtId="43" fontId="11" fillId="0" borderId="22" xfId="0" applyNumberFormat="1" applyFont="1" applyBorder="1" applyAlignment="1">
      <alignment vertical="center"/>
    </xf>
    <xf numFmtId="43" fontId="10" fillId="0" borderId="6" xfId="0" applyNumberFormat="1" applyFont="1" applyBorder="1" applyAlignment="1">
      <alignment horizontal="left" vertical="center" wrapText="1"/>
    </xf>
    <xf numFmtId="43" fontId="11" fillId="0" borderId="3" xfId="0" applyNumberFormat="1" applyFont="1" applyBorder="1" applyAlignment="1">
      <alignment vertical="center"/>
    </xf>
    <xf numFmtId="43" fontId="11" fillId="0" borderId="7" xfId="0" applyNumberFormat="1" applyFont="1" applyBorder="1" applyAlignment="1">
      <alignment vertical="center"/>
    </xf>
    <xf numFmtId="43" fontId="11" fillId="2" borderId="35" xfId="0" applyNumberFormat="1" applyFont="1" applyFill="1" applyBorder="1" applyAlignment="1">
      <alignment vertical="center" wrapText="1"/>
    </xf>
    <xf numFmtId="43" fontId="10" fillId="0" borderId="31" xfId="0" applyNumberFormat="1" applyFont="1" applyBorder="1" applyAlignment="1">
      <alignment vertical="center"/>
    </xf>
    <xf numFmtId="41" fontId="10" fillId="0" borderId="6" xfId="0" applyNumberFormat="1" applyFont="1" applyBorder="1" applyAlignment="1">
      <alignment vertical="center"/>
    </xf>
    <xf numFmtId="0" fontId="10" fillId="0" borderId="6" xfId="0" applyFont="1" applyBorder="1" applyAlignment="1">
      <alignment horizontal="left" vertical="center"/>
    </xf>
    <xf numFmtId="0" fontId="10" fillId="0" borderId="3" xfId="0" applyFont="1" applyBorder="1" applyAlignment="1">
      <alignment horizontal="left" vertical="center"/>
    </xf>
    <xf numFmtId="0" fontId="10" fillId="0" borderId="24" xfId="0" applyFont="1" applyBorder="1" applyAlignment="1">
      <alignment horizontal="left" vertical="center" wrapText="1"/>
    </xf>
    <xf numFmtId="41" fontId="10" fillId="0" borderId="31" xfId="0" applyNumberFormat="1" applyFont="1" applyBorder="1" applyAlignment="1">
      <alignment vertical="center"/>
    </xf>
    <xf numFmtId="0" fontId="10" fillId="0" borderId="53" xfId="0" applyFont="1" applyBorder="1" applyAlignment="1">
      <alignment horizontal="left" vertical="center" wrapText="1"/>
    </xf>
    <xf numFmtId="0" fontId="10" fillId="0" borderId="23" xfId="0" applyFont="1" applyBorder="1" applyAlignment="1">
      <alignment vertical="center"/>
    </xf>
    <xf numFmtId="41" fontId="10" fillId="0" borderId="3" xfId="0" applyNumberFormat="1" applyFont="1" applyBorder="1" applyAlignment="1">
      <alignment horizontal="center" vertical="center" wrapText="1"/>
    </xf>
    <xf numFmtId="41" fontId="10" fillId="0" borderId="7" xfId="0" applyNumberFormat="1" applyFont="1" applyBorder="1" applyAlignment="1">
      <alignment vertical="center"/>
    </xf>
    <xf numFmtId="41" fontId="10" fillId="0" borderId="7" xfId="0" applyNumberFormat="1" applyFont="1" applyBorder="1" applyAlignment="1">
      <alignment horizontal="center" vertical="center"/>
    </xf>
    <xf numFmtId="0" fontId="10" fillId="0" borderId="7" xfId="0" applyFont="1" applyBorder="1" applyAlignment="1">
      <alignment horizontal="left" vertical="center"/>
    </xf>
    <xf numFmtId="41" fontId="11" fillId="2" borderId="19" xfId="0" applyNumberFormat="1" applyFont="1" applyFill="1" applyBorder="1" applyAlignment="1">
      <alignment vertical="center"/>
    </xf>
    <xf numFmtId="41" fontId="11" fillId="2" borderId="35" xfId="0" applyNumberFormat="1" applyFont="1" applyFill="1" applyBorder="1" applyAlignment="1">
      <alignment vertical="center"/>
    </xf>
    <xf numFmtId="41" fontId="10" fillId="0" borderId="47" xfId="0" applyNumberFormat="1" applyFont="1" applyBorder="1" applyAlignment="1">
      <alignment vertical="center"/>
    </xf>
    <xf numFmtId="0" fontId="10" fillId="0" borderId="23" xfId="0" applyFont="1" applyBorder="1" applyAlignment="1">
      <alignment horizontal="left" vertical="center" wrapText="1"/>
    </xf>
    <xf numFmtId="41" fontId="10" fillId="0" borderId="3" xfId="0" applyNumberFormat="1" applyFont="1" applyBorder="1" applyAlignment="1">
      <alignment horizontal="left" vertical="center"/>
    </xf>
    <xf numFmtId="43" fontId="11" fillId="2" borderId="19" xfId="0" applyNumberFormat="1" applyFont="1" applyFill="1" applyBorder="1" applyAlignment="1">
      <alignment horizontal="center" vertical="center"/>
    </xf>
    <xf numFmtId="41" fontId="10" fillId="0" borderId="0" xfId="0" applyNumberFormat="1" applyFont="1" applyAlignment="1">
      <alignment vertical="center"/>
    </xf>
    <xf numFmtId="41" fontId="10" fillId="0" borderId="7" xfId="0" applyNumberFormat="1" applyFont="1" applyBorder="1" applyAlignment="1">
      <alignment horizontal="right" vertical="center"/>
    </xf>
    <xf numFmtId="41" fontId="10" fillId="0" borderId="24" xfId="0" applyNumberFormat="1" applyFont="1" applyBorder="1" applyAlignment="1">
      <alignment vertical="center"/>
    </xf>
    <xf numFmtId="41" fontId="10" fillId="0" borderId="6" xfId="0" applyNumberFormat="1" applyFont="1" applyBorder="1" applyAlignment="1">
      <alignment horizontal="right" vertical="center"/>
    </xf>
    <xf numFmtId="41" fontId="10" fillId="0" borderId="19" xfId="0" applyNumberFormat="1" applyFont="1" applyBorder="1" applyAlignment="1">
      <alignment vertical="center"/>
    </xf>
    <xf numFmtId="41" fontId="10" fillId="0" borderId="39" xfId="0" applyNumberFormat="1" applyFont="1" applyBorder="1" applyAlignment="1">
      <alignment vertical="center"/>
    </xf>
    <xf numFmtId="41" fontId="10" fillId="0" borderId="52" xfId="0" applyNumberFormat="1" applyFont="1" applyBorder="1" applyAlignment="1">
      <alignment horizontal="right" vertical="center"/>
    </xf>
    <xf numFmtId="41" fontId="10" fillId="0" borderId="31" xfId="0" applyNumberFormat="1" applyFont="1" applyBorder="1" applyAlignment="1">
      <alignment horizontal="right" vertical="center"/>
    </xf>
    <xf numFmtId="0" fontId="10" fillId="0" borderId="6" xfId="0" applyFont="1" applyBorder="1" applyAlignment="1">
      <alignment vertical="center" wrapText="1"/>
    </xf>
    <xf numFmtId="41" fontId="10" fillId="0" borderId="47" xfId="0" applyNumberFormat="1" applyFont="1" applyBorder="1" applyAlignment="1">
      <alignment horizontal="center" vertical="center"/>
    </xf>
    <xf numFmtId="0" fontId="10" fillId="0" borderId="3" xfId="0" applyFont="1" applyBorder="1" applyAlignment="1">
      <alignment horizontal="right" vertical="center" wrapText="1"/>
    </xf>
    <xf numFmtId="0" fontId="10" fillId="0" borderId="7" xfId="0" applyFont="1" applyBorder="1" applyAlignment="1">
      <alignment vertical="center" wrapText="1"/>
    </xf>
    <xf numFmtId="0" fontId="11" fillId="0" borderId="3" xfId="0" applyFont="1" applyBorder="1" applyAlignment="1">
      <alignment horizontal="center" vertical="center"/>
    </xf>
    <xf numFmtId="0" fontId="11" fillId="0" borderId="3" xfId="0" applyFont="1" applyBorder="1" applyAlignment="1">
      <alignment horizontal="left" vertical="center"/>
    </xf>
    <xf numFmtId="0" fontId="9" fillId="0" borderId="3" xfId="0" applyFont="1" applyBorder="1" applyAlignment="1">
      <alignment horizontal="left" vertical="center"/>
    </xf>
    <xf numFmtId="41" fontId="11" fillId="0" borderId="3" xfId="0" applyNumberFormat="1" applyFont="1" applyBorder="1" applyAlignment="1">
      <alignment vertical="center"/>
    </xf>
    <xf numFmtId="0" fontId="11" fillId="0" borderId="3" xfId="0" applyFont="1" applyBorder="1" applyAlignment="1">
      <alignment vertical="center"/>
    </xf>
    <xf numFmtId="0" fontId="10" fillId="0" borderId="7" xfId="0" applyFont="1" applyBorder="1" applyAlignment="1">
      <alignment horizontal="center" vertical="center"/>
    </xf>
    <xf numFmtId="0" fontId="11" fillId="2" borderId="35" xfId="0" applyFont="1" applyFill="1" applyBorder="1" applyAlignment="1">
      <alignment vertical="center"/>
    </xf>
    <xf numFmtId="0" fontId="11" fillId="0" borderId="6" xfId="0" applyFont="1" applyBorder="1" applyAlignment="1">
      <alignment horizontal="center" vertical="center"/>
    </xf>
    <xf numFmtId="41" fontId="11" fillId="2" borderId="48" xfId="0" applyNumberFormat="1" applyFont="1" applyFill="1" applyBorder="1" applyAlignment="1">
      <alignment vertical="center"/>
    </xf>
    <xf numFmtId="0" fontId="11" fillId="2" borderId="19" xfId="0" applyFont="1" applyFill="1" applyBorder="1" applyAlignment="1">
      <alignment vertical="center"/>
    </xf>
    <xf numFmtId="0" fontId="9" fillId="0" borderId="6" xfId="0" applyFont="1" applyBorder="1" applyAlignment="1">
      <alignment vertical="center"/>
    </xf>
    <xf numFmtId="0" fontId="10" fillId="0" borderId="46" xfId="0" applyFont="1" applyBorder="1" applyAlignment="1">
      <alignment horizontal="center" vertical="center"/>
    </xf>
    <xf numFmtId="0" fontId="10" fillId="0" borderId="7" xfId="0" applyFont="1" applyBorder="1" applyAlignment="1">
      <alignment vertical="center"/>
    </xf>
    <xf numFmtId="43" fontId="10" fillId="0" borderId="38" xfId="0" applyNumberFormat="1" applyFont="1" applyBorder="1" applyAlignment="1">
      <alignment vertical="center"/>
    </xf>
    <xf numFmtId="41" fontId="11" fillId="2" borderId="35" xfId="0" applyNumberFormat="1" applyFont="1" applyFill="1" applyBorder="1" applyAlignment="1">
      <alignment horizontal="right" vertical="center"/>
    </xf>
    <xf numFmtId="0" fontId="10" fillId="2" borderId="35" xfId="0" applyFont="1" applyFill="1" applyBorder="1" applyAlignment="1">
      <alignment horizontal="center" vertical="center"/>
    </xf>
    <xf numFmtId="0" fontId="11" fillId="2" borderId="35" xfId="0" applyFont="1" applyFill="1" applyBorder="1" applyAlignment="1">
      <alignment horizontal="left" vertical="center" wrapText="1"/>
    </xf>
    <xf numFmtId="0" fontId="10" fillId="0" borderId="19" xfId="0" applyFont="1" applyBorder="1" applyAlignment="1">
      <alignment vertical="center" wrapText="1"/>
    </xf>
    <xf numFmtId="0" fontId="10" fillId="0" borderId="6" xfId="0" applyFont="1" applyBorder="1" applyAlignment="1">
      <alignment vertical="center"/>
    </xf>
    <xf numFmtId="0" fontId="10" fillId="0" borderId="6" xfId="0" applyFont="1" applyBorder="1" applyAlignment="1">
      <alignment horizontal="center" vertical="center"/>
    </xf>
    <xf numFmtId="0" fontId="10" fillId="0" borderId="47" xfId="0" applyFont="1" applyBorder="1" applyAlignment="1">
      <alignment horizontal="center" vertical="center"/>
    </xf>
    <xf numFmtId="43" fontId="10" fillId="0" borderId="31" xfId="0" applyNumberFormat="1" applyFont="1" applyBorder="1" applyAlignment="1">
      <alignment horizontal="center" vertical="center"/>
    </xf>
    <xf numFmtId="0" fontId="11" fillId="0" borderId="3" xfId="0" applyFont="1" applyBorder="1" applyAlignment="1">
      <alignment horizontal="center" vertical="center" wrapText="1"/>
    </xf>
    <xf numFmtId="0" fontId="11" fillId="0" borderId="13" xfId="0" applyFont="1" applyBorder="1" applyAlignment="1">
      <alignment horizontal="center" vertical="center"/>
    </xf>
    <xf numFmtId="0" fontId="10" fillId="2" borderId="19" xfId="0" applyFont="1" applyFill="1" applyBorder="1" applyAlignment="1">
      <alignment horizontal="center" vertical="center"/>
    </xf>
    <xf numFmtId="0" fontId="11" fillId="0" borderId="0" xfId="0" applyFont="1" applyAlignment="1">
      <alignment vertical="center" wrapText="1"/>
    </xf>
    <xf numFmtId="0" fontId="10" fillId="0" borderId="19" xfId="0" applyFont="1" applyBorder="1" applyAlignment="1">
      <alignment horizontal="center" vertical="center"/>
    </xf>
    <xf numFmtId="43" fontId="10" fillId="0" borderId="38" xfId="0" applyNumberFormat="1" applyFont="1" applyBorder="1" applyAlignment="1">
      <alignment horizontal="center" vertical="center"/>
    </xf>
    <xf numFmtId="0" fontId="10" fillId="0" borderId="31" xfId="0" applyFont="1" applyBorder="1" applyAlignment="1">
      <alignment vertical="center" wrapText="1"/>
    </xf>
    <xf numFmtId="0" fontId="11" fillId="2" borderId="19" xfId="0" applyFont="1" applyFill="1" applyBorder="1" applyAlignment="1">
      <alignment vertical="center" wrapText="1"/>
    </xf>
    <xf numFmtId="0" fontId="10" fillId="0" borderId="31" xfId="0" applyFont="1" applyBorder="1" applyAlignment="1">
      <alignment horizontal="center" vertical="center"/>
    </xf>
    <xf numFmtId="41" fontId="11" fillId="0" borderId="13" xfId="0" applyNumberFormat="1" applyFont="1" applyBorder="1" applyAlignment="1">
      <alignment vertical="center"/>
    </xf>
    <xf numFmtId="41" fontId="10" fillId="0" borderId="19" xfId="0" applyNumberFormat="1" applyFont="1" applyBorder="1" applyAlignment="1">
      <alignment horizontal="right" vertical="center"/>
    </xf>
    <xf numFmtId="0" fontId="10" fillId="0" borderId="24" xfId="0" applyFont="1" applyBorder="1" applyAlignment="1">
      <alignment horizontal="center" vertical="center"/>
    </xf>
    <xf numFmtId="0" fontId="10" fillId="0" borderId="13" xfId="0" applyFont="1" applyBorder="1" applyAlignment="1">
      <alignment vertical="center"/>
    </xf>
    <xf numFmtId="0" fontId="11" fillId="2" borderId="35" xfId="0" applyFont="1" applyFill="1" applyBorder="1" applyAlignment="1">
      <alignment vertical="center" wrapText="1"/>
    </xf>
    <xf numFmtId="3" fontId="10" fillId="0" borderId="3" xfId="0" applyNumberFormat="1" applyFont="1" applyBorder="1" applyAlignment="1">
      <alignment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3" fontId="10" fillId="0" borderId="38" xfId="0" applyNumberFormat="1" applyFont="1" applyBorder="1" applyAlignment="1">
      <alignment horizontal="center" vertical="center"/>
    </xf>
    <xf numFmtId="41" fontId="11" fillId="0" borderId="0" xfId="0" applyNumberFormat="1" applyFont="1" applyAlignment="1">
      <alignment vertical="center"/>
    </xf>
    <xf numFmtId="3" fontId="10" fillId="0" borderId="3" xfId="0" applyNumberFormat="1" applyFont="1" applyBorder="1" applyAlignment="1">
      <alignment horizontal="center" vertical="center"/>
    </xf>
    <xf numFmtId="0" fontId="11" fillId="0" borderId="12" xfId="0" applyFont="1" applyBorder="1" applyAlignment="1">
      <alignment horizontal="center" vertical="center"/>
    </xf>
    <xf numFmtId="41" fontId="10" fillId="5" borderId="3" xfId="0" applyNumberFormat="1" applyFont="1" applyFill="1" applyBorder="1" applyAlignment="1">
      <alignment horizontal="center" vertical="center"/>
    </xf>
    <xf numFmtId="41" fontId="11" fillId="2" borderId="7" xfId="0" applyNumberFormat="1" applyFont="1" applyFill="1" applyBorder="1" applyAlignment="1">
      <alignment vertical="center"/>
    </xf>
    <xf numFmtId="41" fontId="11" fillId="2" borderId="56" xfId="0" applyNumberFormat="1" applyFont="1" applyFill="1" applyBorder="1" applyAlignment="1">
      <alignment vertical="center"/>
    </xf>
    <xf numFmtId="41" fontId="11" fillId="2" borderId="6" xfId="0" applyNumberFormat="1" applyFont="1" applyFill="1" applyBorder="1" applyAlignment="1">
      <alignment vertical="center"/>
    </xf>
    <xf numFmtId="0" fontId="10" fillId="0" borderId="3" xfId="0" applyFont="1" applyBorder="1" applyAlignment="1">
      <alignment horizontal="right" vertical="center"/>
    </xf>
    <xf numFmtId="0" fontId="4" fillId="8" borderId="1" xfId="0" applyFont="1" applyFill="1" applyBorder="1" applyAlignment="1">
      <alignment vertical="center"/>
    </xf>
    <xf numFmtId="0" fontId="10" fillId="0" borderId="6" xfId="0" applyFont="1" applyBorder="1" applyAlignment="1">
      <alignment horizontal="right" vertical="center"/>
    </xf>
    <xf numFmtId="0" fontId="10" fillId="0" borderId="13" xfId="0" applyFont="1" applyBorder="1" applyAlignment="1">
      <alignment horizontal="right" vertical="center"/>
    </xf>
    <xf numFmtId="41" fontId="10" fillId="0" borderId="7" xfId="0" applyNumberFormat="1" applyFont="1" applyBorder="1" applyAlignment="1">
      <alignment horizontal="left" vertical="center"/>
    </xf>
    <xf numFmtId="41" fontId="10" fillId="0" borderId="39" xfId="0" applyNumberFormat="1" applyFont="1" applyBorder="1" applyAlignment="1">
      <alignment horizontal="center" vertical="center"/>
    </xf>
    <xf numFmtId="0" fontId="4" fillId="8" borderId="0" xfId="0" applyFont="1" applyFill="1" applyAlignment="1">
      <alignment vertical="center"/>
    </xf>
    <xf numFmtId="0" fontId="4" fillId="8" borderId="34" xfId="0" applyFont="1" applyFill="1" applyBorder="1" applyAlignment="1">
      <alignment vertical="center"/>
    </xf>
    <xf numFmtId="0" fontId="10" fillId="2" borderId="35" xfId="0" applyFont="1" applyFill="1" applyBorder="1" applyAlignment="1">
      <alignment vertical="center"/>
    </xf>
    <xf numFmtId="0" fontId="4" fillId="8" borderId="1" xfId="0" applyFont="1" applyFill="1" applyBorder="1" applyAlignment="1">
      <alignment horizontal="center" vertical="center"/>
    </xf>
    <xf numFmtId="0" fontId="4" fillId="8" borderId="37" xfId="0" applyFont="1" applyFill="1" applyBorder="1" applyAlignment="1">
      <alignment vertical="center"/>
    </xf>
    <xf numFmtId="0" fontId="4" fillId="8" borderId="0" xfId="0" applyFont="1" applyFill="1" applyAlignment="1">
      <alignment horizontal="center" vertical="center"/>
    </xf>
    <xf numFmtId="0" fontId="11" fillId="0" borderId="6" xfId="0" applyFont="1" applyBorder="1" applyAlignment="1">
      <alignment vertical="center"/>
    </xf>
    <xf numFmtId="0" fontId="10" fillId="2" borderId="6" xfId="0" applyFont="1" applyFill="1" applyBorder="1" applyAlignment="1">
      <alignment vertical="center"/>
    </xf>
    <xf numFmtId="0" fontId="11" fillId="2" borderId="6" xfId="0" applyFont="1" applyFill="1" applyBorder="1" applyAlignment="1">
      <alignment vertical="center"/>
    </xf>
    <xf numFmtId="0" fontId="10" fillId="2" borderId="7" xfId="0" applyFont="1" applyFill="1" applyBorder="1" applyAlignment="1">
      <alignment vertical="center"/>
    </xf>
    <xf numFmtId="0" fontId="11" fillId="0" borderId="0" xfId="0" applyFont="1" applyAlignment="1">
      <alignment horizontal="left" vertical="center" wrapText="1"/>
    </xf>
    <xf numFmtId="0" fontId="11" fillId="0" borderId="13" xfId="0" applyFont="1" applyBorder="1" applyAlignment="1">
      <alignment vertical="center"/>
    </xf>
    <xf numFmtId="0" fontId="10" fillId="0" borderId="11" xfId="0" applyFont="1" applyBorder="1" applyAlignment="1">
      <alignment vertical="center"/>
    </xf>
    <xf numFmtId="0" fontId="11" fillId="2" borderId="7" xfId="0" applyFont="1" applyFill="1" applyBorder="1" applyAlignment="1">
      <alignment vertical="center"/>
    </xf>
    <xf numFmtId="0" fontId="10" fillId="8" borderId="0" xfId="0" applyFont="1" applyFill="1" applyAlignment="1">
      <alignment horizontal="center" vertical="center"/>
    </xf>
    <xf numFmtId="41" fontId="24" fillId="0" borderId="3" xfId="0" applyNumberFormat="1" applyFont="1" applyBorder="1" applyAlignment="1">
      <alignment horizontal="left" vertical="center"/>
    </xf>
    <xf numFmtId="0" fontId="10" fillId="0" borderId="19" xfId="0" applyFont="1" applyBorder="1" applyAlignment="1">
      <alignment vertical="center"/>
    </xf>
    <xf numFmtId="0" fontId="10" fillId="2" borderId="19" xfId="0" applyFont="1" applyFill="1" applyBorder="1" applyAlignment="1">
      <alignment vertical="center"/>
    </xf>
    <xf numFmtId="0" fontId="10" fillId="8" borderId="2" xfId="0" applyFont="1" applyFill="1" applyBorder="1" applyAlignment="1">
      <alignment horizontal="center" vertical="center"/>
    </xf>
    <xf numFmtId="0" fontId="4" fillId="8" borderId="2" xfId="0" applyFont="1" applyFill="1" applyBorder="1" applyAlignment="1">
      <alignment horizontal="center" vertical="center"/>
    </xf>
    <xf numFmtId="0" fontId="11" fillId="0" borderId="3" xfId="0" applyFont="1" applyBorder="1" applyAlignment="1">
      <alignment horizontal="right" vertical="center"/>
    </xf>
    <xf numFmtId="43" fontId="6" fillId="8" borderId="0" xfId="0" applyNumberFormat="1" applyFont="1" applyFill="1" applyAlignment="1">
      <alignment vertical="center"/>
    </xf>
    <xf numFmtId="43" fontId="4" fillId="8" borderId="0" xfId="0" applyNumberFormat="1" applyFont="1" applyFill="1" applyAlignment="1">
      <alignment vertical="center"/>
    </xf>
    <xf numFmtId="43" fontId="6" fillId="8" borderId="1" xfId="0" applyNumberFormat="1" applyFont="1" applyFill="1" applyBorder="1" applyAlignment="1">
      <alignment vertical="center"/>
    </xf>
    <xf numFmtId="43" fontId="6" fillId="8" borderId="36" xfId="0" applyNumberFormat="1" applyFont="1" applyFill="1" applyBorder="1" applyAlignment="1">
      <alignment vertical="center"/>
    </xf>
    <xf numFmtId="43" fontId="6" fillId="8" borderId="37" xfId="0" applyNumberFormat="1" applyFont="1" applyFill="1" applyBorder="1" applyAlignment="1">
      <alignment vertical="center"/>
    </xf>
    <xf numFmtId="43" fontId="6" fillId="8" borderId="34" xfId="0" applyNumberFormat="1" applyFont="1" applyFill="1" applyBorder="1" applyAlignment="1">
      <alignment vertical="center"/>
    </xf>
    <xf numFmtId="0" fontId="10" fillId="0" borderId="31" xfId="0" applyFont="1" applyBorder="1" applyAlignment="1">
      <alignment horizontal="right" vertical="center"/>
    </xf>
    <xf numFmtId="0" fontId="10" fillId="0" borderId="52" xfId="0" applyFont="1" applyBorder="1" applyAlignment="1">
      <alignment horizontal="center" vertical="center"/>
    </xf>
    <xf numFmtId="0" fontId="11" fillId="0" borderId="35" xfId="0" applyFont="1" applyBorder="1" applyAlignment="1">
      <alignment horizontal="center" vertical="center"/>
    </xf>
    <xf numFmtId="0" fontId="11" fillId="0" borderId="3" xfId="0" applyFont="1" applyBorder="1" applyAlignment="1">
      <alignment horizontal="left" vertical="center" wrapText="1"/>
    </xf>
    <xf numFmtId="0" fontId="10" fillId="0" borderId="7" xfId="0" applyFont="1" applyBorder="1" applyAlignment="1">
      <alignment horizontal="left" vertical="center" wrapText="1"/>
    </xf>
    <xf numFmtId="0" fontId="10" fillId="0" borderId="22" xfId="0" applyFont="1" applyBorder="1" applyAlignment="1">
      <alignment vertical="center"/>
    </xf>
    <xf numFmtId="41" fontId="10" fillId="2" borderId="19" xfId="0" applyNumberFormat="1" applyFont="1" applyFill="1" applyBorder="1" applyAlignment="1">
      <alignment vertical="center"/>
    </xf>
    <xf numFmtId="0" fontId="10" fillId="0" borderId="0" xfId="0" applyFont="1" applyAlignment="1">
      <alignment horizontal="left" vertical="center"/>
    </xf>
    <xf numFmtId="0" fontId="10" fillId="0" borderId="3" xfId="0" applyFont="1" applyBorder="1" applyAlignment="1">
      <alignment horizontal="center" vertical="center" wrapText="1"/>
    </xf>
    <xf numFmtId="0" fontId="11" fillId="0" borderId="19" xfId="0" applyFont="1" applyBorder="1" applyAlignment="1">
      <alignment horizontal="center" vertical="center"/>
    </xf>
    <xf numFmtId="0" fontId="10" fillId="2" borderId="48" xfId="0" applyFont="1" applyFill="1" applyBorder="1" applyAlignment="1">
      <alignment vertical="center"/>
    </xf>
    <xf numFmtId="0" fontId="10" fillId="0" borderId="6" xfId="0" applyFont="1" applyBorder="1" applyAlignment="1">
      <alignment horizontal="left" vertical="center" wrapText="1"/>
    </xf>
    <xf numFmtId="0" fontId="9" fillId="0" borderId="19" xfId="0" applyFont="1" applyBorder="1" applyAlignment="1">
      <alignment vertical="center"/>
    </xf>
    <xf numFmtId="0" fontId="10" fillId="0" borderId="11" xfId="0" applyFont="1" applyBorder="1" applyAlignment="1">
      <alignment horizontal="center" vertical="center"/>
    </xf>
    <xf numFmtId="0" fontId="11" fillId="0" borderId="28" xfId="0" applyFont="1" applyBorder="1" applyAlignment="1">
      <alignment vertical="center"/>
    </xf>
    <xf numFmtId="0" fontId="11" fillId="0" borderId="11" xfId="0" applyFont="1" applyBorder="1" applyAlignment="1">
      <alignment vertical="center"/>
    </xf>
    <xf numFmtId="0" fontId="10" fillId="0" borderId="0" xfId="0" applyFont="1" applyAlignment="1">
      <alignment horizontal="right" vertical="center"/>
    </xf>
    <xf numFmtId="0" fontId="10" fillId="0" borderId="14" xfId="0" applyFont="1" applyBorder="1" applyAlignment="1">
      <alignment vertical="center"/>
    </xf>
    <xf numFmtId="0" fontId="4" fillId="6" borderId="37" xfId="0" applyFont="1" applyFill="1" applyBorder="1" applyAlignment="1">
      <alignment vertical="center"/>
    </xf>
    <xf numFmtId="0" fontId="4" fillId="6" borderId="36" xfId="0" applyFont="1" applyFill="1" applyBorder="1" applyAlignment="1">
      <alignment vertical="center"/>
    </xf>
    <xf numFmtId="0" fontId="10" fillId="9" borderId="3" xfId="0" applyFont="1" applyFill="1" applyBorder="1" applyAlignment="1">
      <alignment horizontal="right" vertical="center"/>
    </xf>
    <xf numFmtId="0" fontId="4" fillId="0" borderId="0" xfId="0" applyFont="1" applyAlignment="1">
      <alignment horizontal="right" vertical="center" wrapText="1"/>
    </xf>
    <xf numFmtId="0" fontId="10" fillId="0" borderId="22" xfId="0" applyFont="1" applyBorder="1" applyAlignment="1">
      <alignment horizontal="right" vertical="center"/>
    </xf>
    <xf numFmtId="0" fontId="9" fillId="0" borderId="38" xfId="0" applyFont="1" applyBorder="1" applyAlignment="1">
      <alignment vertical="center"/>
    </xf>
    <xf numFmtId="0" fontId="11" fillId="0" borderId="27" xfId="0" applyFont="1" applyBorder="1" applyAlignment="1">
      <alignment horizontal="center" vertical="center"/>
    </xf>
    <xf numFmtId="0" fontId="10" fillId="0" borderId="12" xfId="0" applyFont="1" applyBorder="1" applyAlignment="1">
      <alignment horizontal="center" vertical="center"/>
    </xf>
    <xf numFmtId="0" fontId="11" fillId="5" borderId="10" xfId="0" applyFont="1" applyFill="1" applyBorder="1" applyAlignment="1">
      <alignment horizontal="center" vertical="center"/>
    </xf>
    <xf numFmtId="0" fontId="11" fillId="0" borderId="21" xfId="0" applyFont="1" applyBorder="1" applyAlignment="1">
      <alignment horizontal="center" vertical="center"/>
    </xf>
    <xf numFmtId="0" fontId="10" fillId="0" borderId="14" xfId="0" applyFont="1" applyBorder="1" applyAlignment="1">
      <alignment horizontal="center"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6" xfId="0" applyFont="1" applyBorder="1" applyAlignment="1">
      <alignment horizontal="center" vertical="center" wrapText="1"/>
    </xf>
    <xf numFmtId="0" fontId="4" fillId="0" borderId="3" xfId="0" applyFont="1" applyBorder="1" applyAlignment="1">
      <alignment horizontal="center" vertical="center" wrapText="1"/>
    </xf>
    <xf numFmtId="43" fontId="23" fillId="0" borderId="0" xfId="0" applyNumberFormat="1" applyFont="1" applyAlignment="1">
      <alignment vertical="center"/>
    </xf>
    <xf numFmtId="41" fontId="10" fillId="9" borderId="7" xfId="0" applyNumberFormat="1" applyFont="1" applyFill="1" applyBorder="1" applyAlignment="1">
      <alignment vertical="center"/>
    </xf>
    <xf numFmtId="41" fontId="10" fillId="9" borderId="3" xfId="0" applyNumberFormat="1" applyFont="1" applyFill="1" applyBorder="1" applyAlignment="1">
      <alignment horizontal="center" vertical="center"/>
    </xf>
    <xf numFmtId="43" fontId="10" fillId="0" borderId="54" xfId="0" applyNumberFormat="1" applyFont="1" applyBorder="1" applyAlignment="1">
      <alignment vertical="center"/>
    </xf>
    <xf numFmtId="43" fontId="11" fillId="10" borderId="35" xfId="0" applyNumberFormat="1" applyFont="1" applyFill="1" applyBorder="1" applyAlignment="1">
      <alignment vertical="center"/>
    </xf>
    <xf numFmtId="41" fontId="10" fillId="0" borderId="61" xfId="0" applyNumberFormat="1" applyFont="1" applyBorder="1" applyAlignment="1">
      <alignment horizontal="right" vertical="center"/>
    </xf>
    <xf numFmtId="43" fontId="10" fillId="0" borderId="61" xfId="0" applyNumberFormat="1" applyFont="1" applyBorder="1" applyAlignment="1">
      <alignment horizontal="center" vertical="center"/>
    </xf>
    <xf numFmtId="0" fontId="4" fillId="0" borderId="61" xfId="0" applyFont="1" applyBorder="1" applyAlignment="1">
      <alignment vertical="center"/>
    </xf>
    <xf numFmtId="0" fontId="10" fillId="2" borderId="56" xfId="0" applyFont="1" applyFill="1" applyBorder="1" applyAlignment="1">
      <alignment horizontal="center" vertical="center"/>
    </xf>
    <xf numFmtId="41" fontId="10" fillId="0" borderId="63" xfId="0" applyNumberFormat="1" applyFont="1" applyBorder="1" applyAlignment="1">
      <alignment vertical="center"/>
    </xf>
    <xf numFmtId="0" fontId="10" fillId="0" borderId="63" xfId="0" applyFont="1" applyBorder="1" applyAlignment="1">
      <alignment vertical="center"/>
    </xf>
    <xf numFmtId="0" fontId="11" fillId="0" borderId="62" xfId="0" applyFont="1" applyBorder="1" applyAlignment="1">
      <alignment horizontal="center" vertical="center"/>
    </xf>
    <xf numFmtId="41" fontId="10" fillId="0" borderId="64" xfId="0" applyNumberFormat="1" applyFont="1" applyBorder="1" applyAlignment="1">
      <alignment vertical="center"/>
    </xf>
    <xf numFmtId="0" fontId="10" fillId="0" borderId="64" xfId="0" applyFont="1" applyBorder="1" applyAlignment="1">
      <alignment horizontal="center" vertical="center"/>
    </xf>
    <xf numFmtId="0" fontId="10" fillId="0" borderId="3" xfId="0" quotePrefix="1" applyFont="1" applyBorder="1" applyAlignment="1">
      <alignment horizontal="center" vertical="center"/>
    </xf>
    <xf numFmtId="0" fontId="10" fillId="0" borderId="31" xfId="0" quotePrefix="1" applyFont="1" applyBorder="1" applyAlignment="1">
      <alignment horizontal="center" vertical="center"/>
    </xf>
    <xf numFmtId="0" fontId="10" fillId="0" borderId="52" xfId="0" quotePrefix="1" applyFont="1" applyBorder="1" applyAlignment="1">
      <alignment horizontal="center" vertical="center"/>
    </xf>
    <xf numFmtId="0" fontId="10" fillId="0" borderId="64" xfId="0" applyFont="1" applyBorder="1" applyAlignment="1">
      <alignment vertical="center" wrapText="1"/>
    </xf>
    <xf numFmtId="41" fontId="10" fillId="0" borderId="0" xfId="0" applyNumberFormat="1" applyFont="1" applyBorder="1" applyAlignment="1">
      <alignment vertical="center"/>
    </xf>
    <xf numFmtId="43" fontId="30" fillId="0" borderId="0" xfId="0" applyNumberFormat="1" applyFont="1" applyAlignment="1">
      <alignment vertical="center"/>
    </xf>
    <xf numFmtId="43" fontId="30" fillId="0" borderId="0" xfId="0" applyNumberFormat="1" applyFont="1" applyFill="1" applyAlignment="1">
      <alignment vertical="center"/>
    </xf>
    <xf numFmtId="43" fontId="30" fillId="0" borderId="0" xfId="0" applyNumberFormat="1" applyFont="1" applyAlignment="1">
      <alignment horizontal="center" vertical="center"/>
    </xf>
    <xf numFmtId="43" fontId="10" fillId="0" borderId="61" xfId="0" applyNumberFormat="1" applyFont="1" applyBorder="1" applyAlignment="1">
      <alignment horizontal="left" vertical="center" wrapText="1"/>
    </xf>
    <xf numFmtId="43" fontId="10" fillId="0" borderId="3" xfId="0" applyNumberFormat="1" applyFont="1" applyFill="1" applyBorder="1" applyAlignment="1">
      <alignment vertical="center"/>
    </xf>
    <xf numFmtId="0" fontId="10" fillId="0" borderId="0" xfId="0" applyFont="1" applyBorder="1" applyAlignment="1">
      <alignment vertical="center" wrapText="1"/>
    </xf>
    <xf numFmtId="0" fontId="4" fillId="0" borderId="0" xfId="0" applyFont="1" applyBorder="1" applyAlignment="1">
      <alignment vertical="center"/>
    </xf>
    <xf numFmtId="41" fontId="32" fillId="0" borderId="0" xfId="0" applyNumberFormat="1" applyFont="1" applyAlignment="1">
      <alignment vertical="center"/>
    </xf>
    <xf numFmtId="41" fontId="25" fillId="0" borderId="61" xfId="0" applyNumberFormat="1" applyFont="1" applyBorder="1" applyAlignment="1">
      <alignment vertical="center"/>
    </xf>
    <xf numFmtId="41" fontId="10" fillId="0" borderId="61" xfId="0" applyNumberFormat="1" applyFont="1" applyBorder="1" applyAlignment="1">
      <alignment horizontal="left" vertical="center" wrapText="1"/>
    </xf>
    <xf numFmtId="41" fontId="32" fillId="0" borderId="0" xfId="0" applyNumberFormat="1" applyFont="1" applyAlignment="1">
      <alignment horizontal="center" vertical="center"/>
    </xf>
    <xf numFmtId="0" fontId="10" fillId="0" borderId="61" xfId="0" applyFont="1" applyBorder="1" applyAlignment="1">
      <alignment horizontal="center"/>
    </xf>
    <xf numFmtId="165" fontId="0" fillId="0" borderId="61" xfId="0" applyNumberFormat="1" applyFont="1" applyBorder="1"/>
    <xf numFmtId="0" fontId="10" fillId="0" borderId="1" xfId="0" applyFont="1" applyBorder="1" applyAlignment="1">
      <alignment vertical="center"/>
    </xf>
    <xf numFmtId="0" fontId="10" fillId="8" borderId="0" xfId="0" applyFont="1" applyFill="1" applyAlignment="1">
      <alignment vertical="center"/>
    </xf>
    <xf numFmtId="41" fontId="30" fillId="0" borderId="0" xfId="0" applyNumberFormat="1" applyFont="1" applyAlignment="1">
      <alignment vertical="center"/>
    </xf>
    <xf numFmtId="41" fontId="10" fillId="0" borderId="76" xfId="0" applyNumberFormat="1" applyFont="1" applyBorder="1" applyAlignment="1">
      <alignment horizontal="center" vertical="center"/>
    </xf>
    <xf numFmtId="41" fontId="10" fillId="0" borderId="76" xfId="0" applyNumberFormat="1" applyFont="1" applyBorder="1" applyAlignment="1">
      <alignment horizontal="right" vertical="center"/>
    </xf>
    <xf numFmtId="41" fontId="10" fillId="0" borderId="79" xfId="0" applyNumberFormat="1" applyFont="1" applyBorder="1" applyAlignment="1">
      <alignment horizontal="right" vertical="center"/>
    </xf>
    <xf numFmtId="41" fontId="10" fillId="0" borderId="79" xfId="0" applyNumberFormat="1" applyFont="1" applyBorder="1" applyAlignment="1">
      <alignment vertical="center"/>
    </xf>
    <xf numFmtId="41" fontId="10" fillId="0" borderId="80" xfId="0" applyNumberFormat="1" applyFont="1" applyBorder="1" applyAlignment="1">
      <alignment horizontal="right" vertical="center"/>
    </xf>
    <xf numFmtId="41" fontId="10" fillId="0" borderId="82" xfId="0" applyNumberFormat="1" applyFont="1" applyBorder="1" applyAlignment="1">
      <alignment vertical="center"/>
    </xf>
    <xf numFmtId="41" fontId="10" fillId="0" borderId="80" xfId="0" applyNumberFormat="1" applyFont="1" applyBorder="1" applyAlignment="1">
      <alignment vertical="center"/>
    </xf>
    <xf numFmtId="41" fontId="10" fillId="0" borderId="75" xfId="0" applyNumberFormat="1" applyFont="1" applyBorder="1" applyAlignment="1">
      <alignment horizontal="right" vertical="center"/>
    </xf>
    <xf numFmtId="41" fontId="10" fillId="0" borderId="91" xfId="0" applyNumberFormat="1" applyFont="1" applyBorder="1" applyAlignment="1">
      <alignment horizontal="right" vertical="center"/>
    </xf>
    <xf numFmtId="41" fontId="10" fillId="0" borderId="95" xfId="0" applyNumberFormat="1" applyFont="1" applyBorder="1" applyAlignment="1">
      <alignment horizontal="right" vertical="center"/>
    </xf>
    <xf numFmtId="41" fontId="10" fillId="0" borderId="97" xfId="0" applyNumberFormat="1" applyFont="1" applyBorder="1" applyAlignment="1">
      <alignment horizontal="right" vertical="center"/>
    </xf>
    <xf numFmtId="41" fontId="10" fillId="0" borderId="76" xfId="0" applyNumberFormat="1" applyFont="1" applyBorder="1" applyAlignment="1">
      <alignment vertical="center"/>
    </xf>
    <xf numFmtId="41" fontId="10" fillId="0" borderId="103" xfId="0" applyNumberFormat="1" applyFont="1" applyBorder="1" applyAlignment="1">
      <alignment horizontal="right" vertical="center"/>
    </xf>
    <xf numFmtId="0" fontId="30" fillId="0" borderId="0" xfId="0" applyFont="1" applyBorder="1" applyAlignment="1">
      <alignment vertical="center"/>
    </xf>
    <xf numFmtId="41" fontId="10" fillId="0" borderId="65" xfId="0" applyNumberFormat="1" applyFont="1" applyBorder="1" applyAlignment="1">
      <alignment vertical="center"/>
    </xf>
    <xf numFmtId="41" fontId="10" fillId="0" borderId="66" xfId="0" applyNumberFormat="1" applyFont="1" applyBorder="1" applyAlignment="1">
      <alignment vertical="center"/>
    </xf>
    <xf numFmtId="0" fontId="11" fillId="0" borderId="62" xfId="0" applyFont="1" applyFill="1" applyBorder="1" applyAlignment="1">
      <alignment horizontal="center" vertical="center"/>
    </xf>
    <xf numFmtId="0" fontId="11" fillId="0" borderId="39" xfId="0" applyFont="1" applyBorder="1" applyAlignment="1">
      <alignment horizontal="center" vertical="center"/>
    </xf>
    <xf numFmtId="0" fontId="9" fillId="0" borderId="39" xfId="0" applyFont="1" applyBorder="1" applyAlignment="1">
      <alignment vertical="center"/>
    </xf>
    <xf numFmtId="0" fontId="11" fillId="0" borderId="31" xfId="0" applyFont="1" applyBorder="1" applyAlignment="1">
      <alignment horizontal="center" vertical="center"/>
    </xf>
    <xf numFmtId="0" fontId="30" fillId="0" borderId="0" xfId="0" applyFont="1" applyAlignment="1">
      <alignment vertical="center"/>
    </xf>
    <xf numFmtId="41" fontId="10" fillId="0" borderId="71" xfId="0" applyNumberFormat="1" applyFont="1" applyBorder="1" applyAlignment="1">
      <alignment vertical="center"/>
    </xf>
    <xf numFmtId="41" fontId="10" fillId="0" borderId="63" xfId="0" applyNumberFormat="1" applyFont="1" applyFill="1" applyBorder="1" applyAlignment="1">
      <alignment vertical="center"/>
    </xf>
    <xf numFmtId="41" fontId="10" fillId="0" borderId="72" xfId="0" applyNumberFormat="1" applyFont="1" applyBorder="1" applyAlignment="1">
      <alignment vertical="center"/>
    </xf>
    <xf numFmtId="0" fontId="10" fillId="0" borderId="0" xfId="0" applyFont="1" applyBorder="1" applyAlignment="1">
      <alignment horizontal="center" vertical="center" wrapText="1"/>
    </xf>
    <xf numFmtId="0" fontId="31" fillId="0" borderId="114" xfId="0" applyFont="1" applyBorder="1" applyAlignment="1">
      <alignment horizontal="center" vertical="center"/>
    </xf>
    <xf numFmtId="0" fontId="30" fillId="0" borderId="114" xfId="0" applyFont="1" applyBorder="1" applyAlignment="1">
      <alignment vertical="center" wrapText="1"/>
    </xf>
    <xf numFmtId="0" fontId="32" fillId="0" borderId="114" xfId="0" applyFont="1" applyBorder="1" applyAlignment="1">
      <alignment horizontal="left" vertical="center" wrapText="1"/>
    </xf>
    <xf numFmtId="0" fontId="10" fillId="0" borderId="38" xfId="0" quotePrefix="1" applyFont="1" applyBorder="1" applyAlignment="1">
      <alignment horizontal="center" vertical="center"/>
    </xf>
    <xf numFmtId="43" fontId="11" fillId="10" borderId="19" xfId="0" applyNumberFormat="1" applyFont="1" applyFill="1" applyBorder="1" applyAlignment="1">
      <alignment horizontal="right" vertical="center"/>
    </xf>
    <xf numFmtId="43" fontId="11" fillId="10" borderId="19" xfId="0" applyNumberFormat="1" applyFont="1" applyFill="1" applyBorder="1" applyAlignment="1">
      <alignment vertical="center"/>
    </xf>
    <xf numFmtId="43" fontId="11" fillId="10" borderId="55" xfId="0" applyNumberFormat="1" applyFont="1" applyFill="1" applyBorder="1" applyAlignment="1">
      <alignment vertical="center"/>
    </xf>
    <xf numFmtId="43" fontId="11" fillId="10" borderId="17" xfId="0" applyNumberFormat="1" applyFont="1" applyFill="1" applyBorder="1" applyAlignment="1">
      <alignment vertical="center"/>
    </xf>
    <xf numFmtId="43" fontId="11" fillId="10" borderId="50" xfId="0" applyNumberFormat="1" applyFont="1" applyFill="1" applyBorder="1" applyAlignment="1">
      <alignment vertical="center"/>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4" fillId="0" borderId="81" xfId="0" applyFont="1" applyBorder="1" applyAlignment="1">
      <alignment vertical="center"/>
    </xf>
    <xf numFmtId="41" fontId="10" fillId="0" borderId="79" xfId="0" applyNumberFormat="1" applyFont="1" applyBorder="1" applyAlignment="1">
      <alignment horizontal="center" vertical="center"/>
    </xf>
    <xf numFmtId="41" fontId="10" fillId="0" borderId="80" xfId="0" applyNumberFormat="1" applyFont="1" applyBorder="1" applyAlignment="1">
      <alignment horizontal="center" vertical="center"/>
    </xf>
    <xf numFmtId="41" fontId="11" fillId="0" borderId="79" xfId="0" applyNumberFormat="1" applyFont="1" applyBorder="1" applyAlignment="1">
      <alignment vertical="center"/>
    </xf>
    <xf numFmtId="41" fontId="11" fillId="0" borderId="80" xfId="0" applyNumberFormat="1" applyFont="1" applyBorder="1" applyAlignment="1">
      <alignment vertical="center"/>
    </xf>
    <xf numFmtId="41" fontId="10" fillId="0" borderId="97" xfId="0" applyNumberFormat="1" applyFont="1" applyBorder="1" applyAlignment="1">
      <alignment vertical="center"/>
    </xf>
    <xf numFmtId="41" fontId="11" fillId="2" borderId="100" xfId="0" applyNumberFormat="1" applyFont="1" applyFill="1" applyBorder="1" applyAlignment="1">
      <alignment vertical="center"/>
    </xf>
    <xf numFmtId="41" fontId="11" fillId="2" borderId="101" xfId="0" applyNumberFormat="1" applyFont="1" applyFill="1" applyBorder="1" applyAlignment="1">
      <alignment vertical="center"/>
    </xf>
    <xf numFmtId="0" fontId="10" fillId="0" borderId="104" xfId="0" applyFont="1" applyBorder="1" applyAlignment="1">
      <alignment horizontal="left" vertical="center"/>
    </xf>
    <xf numFmtId="41" fontId="10" fillId="0" borderId="104" xfId="0" applyNumberFormat="1" applyFont="1" applyBorder="1" applyAlignment="1">
      <alignment vertical="center"/>
    </xf>
    <xf numFmtId="41" fontId="10" fillId="0" borderId="106" xfId="0" applyNumberFormat="1" applyFont="1" applyBorder="1" applyAlignment="1">
      <alignment vertical="center"/>
    </xf>
    <xf numFmtId="41" fontId="10" fillId="0" borderId="118" xfId="0" applyNumberFormat="1" applyFont="1" applyBorder="1" applyAlignment="1">
      <alignment vertical="center"/>
    </xf>
    <xf numFmtId="41" fontId="10" fillId="0" borderId="119" xfId="0" applyNumberFormat="1" applyFont="1" applyBorder="1" applyAlignment="1">
      <alignment vertical="center"/>
    </xf>
    <xf numFmtId="41" fontId="11" fillId="2" borderId="86" xfId="0" applyNumberFormat="1" applyFont="1" applyFill="1" applyBorder="1" applyAlignment="1">
      <alignment vertical="center"/>
    </xf>
    <xf numFmtId="41" fontId="11" fillId="2" borderId="87" xfId="0" applyNumberFormat="1" applyFont="1" applyFill="1" applyBorder="1" applyAlignment="1">
      <alignment vertical="center"/>
    </xf>
    <xf numFmtId="0" fontId="10" fillId="2" borderId="87" xfId="0" applyFont="1" applyFill="1" applyBorder="1" applyAlignment="1">
      <alignment horizontal="center" vertical="center"/>
    </xf>
    <xf numFmtId="0" fontId="11" fillId="2" borderId="87" xfId="0" applyFont="1" applyFill="1" applyBorder="1" applyAlignment="1">
      <alignment vertical="center" wrapText="1"/>
    </xf>
    <xf numFmtId="41" fontId="10" fillId="0" borderId="83" xfId="0" applyNumberFormat="1" applyFont="1" applyBorder="1" applyAlignment="1">
      <alignment horizontal="right" vertical="center"/>
    </xf>
    <xf numFmtId="41" fontId="10" fillId="0" borderId="96" xfId="0" applyNumberFormat="1" applyFont="1" applyBorder="1" applyAlignment="1">
      <alignment horizontal="right" vertical="center"/>
    </xf>
    <xf numFmtId="41" fontId="11" fillId="2" borderId="124" xfId="0" applyNumberFormat="1" applyFont="1" applyFill="1" applyBorder="1" applyAlignment="1">
      <alignment vertical="center"/>
    </xf>
    <xf numFmtId="41" fontId="11" fillId="2" borderId="125" xfId="0" applyNumberFormat="1" applyFont="1" applyFill="1" applyBorder="1" applyAlignment="1">
      <alignment vertical="center"/>
    </xf>
    <xf numFmtId="41" fontId="11" fillId="2" borderId="100" xfId="0" applyNumberFormat="1" applyFont="1" applyFill="1" applyBorder="1" applyAlignment="1">
      <alignment horizontal="right" vertical="center"/>
    </xf>
    <xf numFmtId="41" fontId="11" fillId="2" borderId="101" xfId="0" applyNumberFormat="1" applyFont="1" applyFill="1" applyBorder="1" applyAlignment="1">
      <alignment horizontal="right" vertical="center"/>
    </xf>
    <xf numFmtId="41" fontId="10" fillId="0" borderId="128" xfId="0" applyNumberFormat="1" applyFont="1" applyBorder="1" applyAlignment="1">
      <alignment vertical="center"/>
    </xf>
    <xf numFmtId="41" fontId="10" fillId="0" borderId="96" xfId="0" applyNumberFormat="1" applyFont="1" applyBorder="1" applyAlignment="1">
      <alignment vertical="center"/>
    </xf>
    <xf numFmtId="41" fontId="10" fillId="0" borderId="98" xfId="0" applyNumberFormat="1" applyFont="1" applyBorder="1" applyAlignment="1">
      <alignment vertical="center"/>
    </xf>
    <xf numFmtId="165" fontId="10" fillId="0" borderId="3" xfId="0" applyNumberFormat="1" applyFont="1" applyBorder="1" applyAlignment="1">
      <alignment vertical="center"/>
    </xf>
    <xf numFmtId="41" fontId="11" fillId="2" borderId="99" xfId="0" applyNumberFormat="1" applyFont="1" applyFill="1" applyBorder="1" applyAlignment="1">
      <alignment vertical="center"/>
    </xf>
    <xf numFmtId="41" fontId="10" fillId="2" borderId="84" xfId="0" applyNumberFormat="1" applyFont="1" applyFill="1" applyBorder="1" applyAlignment="1">
      <alignment vertical="center"/>
    </xf>
    <xf numFmtId="41" fontId="10" fillId="2" borderId="85" xfId="0" applyNumberFormat="1" applyFont="1" applyFill="1" applyBorder="1" applyAlignment="1">
      <alignment vertical="center"/>
    </xf>
    <xf numFmtId="41" fontId="11" fillId="2" borderId="93" xfId="0" applyNumberFormat="1" applyFont="1" applyFill="1" applyBorder="1" applyAlignment="1">
      <alignment vertical="center"/>
    </xf>
    <xf numFmtId="41" fontId="11" fillId="2" borderId="94" xfId="0" applyNumberFormat="1" applyFont="1" applyFill="1" applyBorder="1" applyAlignment="1">
      <alignment vertical="center"/>
    </xf>
    <xf numFmtId="41" fontId="10" fillId="0" borderId="98" xfId="0" applyNumberFormat="1" applyFont="1" applyBorder="1" applyAlignment="1">
      <alignment horizontal="center" vertical="center"/>
    </xf>
    <xf numFmtId="41" fontId="10" fillId="0" borderId="95" xfId="0" applyNumberFormat="1" applyFont="1" applyBorder="1" applyAlignment="1">
      <alignment vertical="center"/>
    </xf>
    <xf numFmtId="0" fontId="10" fillId="2" borderId="100" xfId="0" applyFont="1" applyFill="1" applyBorder="1" applyAlignment="1">
      <alignment vertical="center"/>
    </xf>
    <xf numFmtId="0" fontId="11" fillId="2" borderId="100" xfId="0" applyFont="1" applyFill="1" applyBorder="1" applyAlignment="1">
      <alignment vertical="center"/>
    </xf>
    <xf numFmtId="43" fontId="11" fillId="10" borderId="84" xfId="0" applyNumberFormat="1" applyFont="1" applyFill="1" applyBorder="1" applyAlignment="1">
      <alignment horizontal="right" vertical="center"/>
    </xf>
    <xf numFmtId="43" fontId="11" fillId="10" borderId="85" xfId="0" applyNumberFormat="1" applyFont="1" applyFill="1" applyBorder="1" applyAlignment="1">
      <alignment vertical="center"/>
    </xf>
    <xf numFmtId="43" fontId="4" fillId="0" borderId="95" xfId="0" applyNumberFormat="1" applyFont="1" applyBorder="1" applyAlignment="1">
      <alignment horizontal="right" vertical="center"/>
    </xf>
    <xf numFmtId="43" fontId="10" fillId="0" borderId="79" xfId="0" applyNumberFormat="1" applyFont="1" applyBorder="1" applyAlignment="1">
      <alignment vertical="center"/>
    </xf>
    <xf numFmtId="43" fontId="10" fillId="0" borderId="80" xfId="0" applyNumberFormat="1" applyFont="1" applyBorder="1" applyAlignment="1">
      <alignment vertical="center"/>
    </xf>
    <xf numFmtId="43" fontId="10" fillId="0" borderId="80" xfId="0" applyNumberFormat="1" applyFont="1" applyFill="1" applyBorder="1" applyAlignment="1">
      <alignment vertical="center"/>
    </xf>
    <xf numFmtId="43" fontId="10" fillId="0" borderId="97" xfId="0" applyNumberFormat="1" applyFont="1" applyBorder="1" applyAlignment="1">
      <alignment vertical="center"/>
    </xf>
    <xf numFmtId="43" fontId="10" fillId="0" borderId="98" xfId="0" applyNumberFormat="1" applyFont="1" applyBorder="1" applyAlignment="1">
      <alignment vertical="center"/>
    </xf>
    <xf numFmtId="43" fontId="11" fillId="10" borderId="93" xfId="0" applyNumberFormat="1" applyFont="1" applyFill="1" applyBorder="1" applyAlignment="1">
      <alignment vertical="center"/>
    </xf>
    <xf numFmtId="43" fontId="11" fillId="10" borderId="133" xfId="0" applyNumberFormat="1" applyFont="1" applyFill="1" applyBorder="1" applyAlignment="1">
      <alignment vertical="center"/>
    </xf>
    <xf numFmtId="43" fontId="11" fillId="10" borderId="130" xfId="0" applyNumberFormat="1" applyFont="1" applyFill="1" applyBorder="1" applyAlignment="1">
      <alignment vertical="center"/>
    </xf>
    <xf numFmtId="43" fontId="11" fillId="10" borderId="131" xfId="0" applyNumberFormat="1" applyFont="1" applyFill="1" applyBorder="1" applyAlignment="1">
      <alignment vertical="center"/>
    </xf>
    <xf numFmtId="43" fontId="11" fillId="10" borderId="134" xfId="0" applyNumberFormat="1" applyFont="1" applyFill="1" applyBorder="1" applyAlignment="1">
      <alignment vertical="center"/>
    </xf>
    <xf numFmtId="43" fontId="11" fillId="10" borderId="135" xfId="0" applyNumberFormat="1" applyFont="1" applyFill="1" applyBorder="1" applyAlignment="1">
      <alignment vertical="center"/>
    </xf>
    <xf numFmtId="43" fontId="11" fillId="10" borderId="88" xfId="0" applyNumberFormat="1" applyFont="1" applyFill="1" applyBorder="1" applyAlignment="1">
      <alignment vertical="center"/>
    </xf>
    <xf numFmtId="39" fontId="11" fillId="10" borderId="100" xfId="0" applyNumberFormat="1" applyFont="1" applyFill="1" applyBorder="1" applyAlignment="1">
      <alignment vertical="center"/>
    </xf>
    <xf numFmtId="43" fontId="11" fillId="10" borderId="100" xfId="0" applyNumberFormat="1" applyFont="1" applyFill="1" applyBorder="1" applyAlignment="1">
      <alignment vertical="center"/>
    </xf>
    <xf numFmtId="43" fontId="11" fillId="10" borderId="100" xfId="0" applyNumberFormat="1" applyFont="1" applyFill="1" applyBorder="1" applyAlignment="1">
      <alignment horizontal="center" vertical="center"/>
    </xf>
    <xf numFmtId="43" fontId="11" fillId="10" borderId="101" xfId="0" applyNumberFormat="1" applyFont="1" applyFill="1" applyBorder="1" applyAlignment="1">
      <alignment vertical="center"/>
    </xf>
    <xf numFmtId="43" fontId="11" fillId="10" borderId="84" xfId="0" applyNumberFormat="1" applyFont="1" applyFill="1" applyBorder="1" applyAlignment="1">
      <alignment vertical="center"/>
    </xf>
    <xf numFmtId="43" fontId="11" fillId="2" borderId="85" xfId="0" applyNumberFormat="1" applyFont="1" applyFill="1" applyBorder="1" applyAlignment="1">
      <alignment vertical="center"/>
    </xf>
    <xf numFmtId="43" fontId="4" fillId="0" borderId="95" xfId="0" applyNumberFormat="1" applyFont="1" applyBorder="1" applyAlignment="1">
      <alignment vertical="center"/>
    </xf>
    <xf numFmtId="43" fontId="4" fillId="0" borderId="96" xfId="0" applyNumberFormat="1" applyFont="1" applyBorder="1" applyAlignment="1">
      <alignment vertical="center"/>
    </xf>
    <xf numFmtId="43" fontId="10" fillId="2" borderId="85" xfId="0" applyNumberFormat="1" applyFont="1" applyFill="1" applyBorder="1" applyAlignment="1">
      <alignment vertical="center"/>
    </xf>
    <xf numFmtId="43" fontId="10" fillId="2" borderId="131" xfId="0" applyNumberFormat="1" applyFont="1" applyFill="1" applyBorder="1" applyAlignment="1">
      <alignment horizontal="center" vertical="center"/>
    </xf>
    <xf numFmtId="43" fontId="11" fillId="10" borderId="99" xfId="0" applyNumberFormat="1" applyFont="1" applyFill="1" applyBorder="1" applyAlignment="1">
      <alignment vertical="center"/>
    </xf>
    <xf numFmtId="43" fontId="11" fillId="2" borderId="100" xfId="0" applyNumberFormat="1" applyFont="1" applyFill="1" applyBorder="1" applyAlignment="1">
      <alignment horizontal="center" vertical="center"/>
    </xf>
    <xf numFmtId="43" fontId="11" fillId="2" borderId="100" xfId="0" applyNumberFormat="1" applyFont="1" applyFill="1" applyBorder="1" applyAlignment="1">
      <alignment vertical="center"/>
    </xf>
    <xf numFmtId="43" fontId="10" fillId="2" borderId="101" xfId="0" applyNumberFormat="1" applyFont="1" applyFill="1" applyBorder="1" applyAlignment="1">
      <alignment horizontal="center" vertical="center"/>
    </xf>
    <xf numFmtId="43" fontId="11" fillId="2" borderId="101" xfId="0" applyNumberFormat="1" applyFont="1" applyFill="1" applyBorder="1" applyAlignment="1">
      <alignment horizontal="center" vertical="center"/>
    </xf>
    <xf numFmtId="43" fontId="10" fillId="2" borderId="94" xfId="0" applyNumberFormat="1" applyFont="1" applyFill="1" applyBorder="1" applyAlignment="1">
      <alignment vertical="center"/>
    </xf>
    <xf numFmtId="43" fontId="11" fillId="10" borderId="138" xfId="0" applyNumberFormat="1" applyFont="1" applyFill="1" applyBorder="1" applyAlignment="1">
      <alignment vertical="center"/>
    </xf>
    <xf numFmtId="43" fontId="32" fillId="0" borderId="0" xfId="0" applyNumberFormat="1" applyFont="1" applyBorder="1" applyAlignment="1">
      <alignment vertical="center"/>
    </xf>
    <xf numFmtId="41" fontId="10" fillId="0" borderId="3" xfId="0" quotePrefix="1" applyNumberFormat="1" applyFont="1" applyBorder="1" applyAlignment="1">
      <alignment horizontal="center" vertical="center"/>
    </xf>
    <xf numFmtId="43" fontId="10" fillId="0" borderId="95" xfId="0" applyNumberFormat="1" applyFont="1" applyBorder="1" applyAlignment="1">
      <alignment vertical="center"/>
    </xf>
    <xf numFmtId="43" fontId="10" fillId="0" borderId="96" xfId="0" applyNumberFormat="1" applyFont="1" applyBorder="1" applyAlignment="1">
      <alignment vertical="center"/>
    </xf>
    <xf numFmtId="43" fontId="10" fillId="0" borderId="103" xfId="0" applyNumberFormat="1" applyFont="1" applyBorder="1" applyAlignment="1">
      <alignment vertical="center"/>
    </xf>
    <xf numFmtId="43" fontId="10" fillId="0" borderId="104" xfId="0" applyNumberFormat="1" applyFont="1" applyBorder="1" applyAlignment="1">
      <alignment vertical="center"/>
    </xf>
    <xf numFmtId="43" fontId="10" fillId="0" borderId="104" xfId="0" applyNumberFormat="1" applyFont="1" applyBorder="1" applyAlignment="1">
      <alignment horizontal="center" vertical="center"/>
    </xf>
    <xf numFmtId="43" fontId="10" fillId="0" borderId="104" xfId="0" applyNumberFormat="1" applyFont="1" applyBorder="1" applyAlignment="1">
      <alignment horizontal="left" vertical="center" wrapText="1"/>
    </xf>
    <xf numFmtId="43" fontId="10" fillId="0" borderId="136" xfId="0" applyNumberFormat="1" applyFont="1" applyBorder="1" applyAlignment="1">
      <alignment vertical="center"/>
    </xf>
    <xf numFmtId="43" fontId="10" fillId="0" borderId="140" xfId="0" applyNumberFormat="1" applyFont="1" applyBorder="1" applyAlignment="1">
      <alignment vertical="center"/>
    </xf>
    <xf numFmtId="43" fontId="10" fillId="0" borderId="126" xfId="0" applyNumberFormat="1" applyFont="1" applyBorder="1" applyAlignment="1">
      <alignment vertical="center"/>
    </xf>
    <xf numFmtId="43" fontId="11" fillId="2" borderId="141" xfId="0" applyNumberFormat="1" applyFont="1" applyFill="1" applyBorder="1" applyAlignment="1">
      <alignment vertical="center"/>
    </xf>
    <xf numFmtId="43" fontId="11" fillId="0" borderId="0" xfId="0" applyNumberFormat="1" applyFont="1" applyBorder="1" applyAlignment="1">
      <alignment vertical="center"/>
    </xf>
    <xf numFmtId="43" fontId="10" fillId="0" borderId="0" xfId="0" applyNumberFormat="1" applyFont="1" applyBorder="1" applyAlignment="1">
      <alignment vertical="center"/>
    </xf>
    <xf numFmtId="43" fontId="11" fillId="0" borderId="0" xfId="0" applyNumberFormat="1" applyFont="1" applyBorder="1" applyAlignment="1">
      <alignment horizontal="left" vertical="center"/>
    </xf>
    <xf numFmtId="43" fontId="11" fillId="0" borderId="81" xfId="0" applyNumberFormat="1" applyFont="1" applyBorder="1" applyAlignment="1">
      <alignment vertical="center"/>
    </xf>
    <xf numFmtId="43" fontId="10" fillId="0" borderId="95" xfId="0" applyNumberFormat="1" applyFont="1" applyBorder="1" applyAlignment="1">
      <alignment horizontal="right" vertical="center"/>
    </xf>
    <xf numFmtId="43" fontId="10" fillId="0" borderId="79" xfId="0" applyNumberFormat="1" applyFont="1" applyBorder="1" applyAlignment="1">
      <alignment horizontal="right" vertical="center"/>
    </xf>
    <xf numFmtId="43" fontId="10" fillId="0" borderId="143" xfId="0" applyNumberFormat="1" applyFont="1" applyBorder="1" applyAlignment="1">
      <alignment vertical="center"/>
    </xf>
    <xf numFmtId="43" fontId="10" fillId="0" borderId="143" xfId="0" applyNumberFormat="1" applyFont="1" applyBorder="1" applyAlignment="1">
      <alignment horizontal="center" vertical="center"/>
    </xf>
    <xf numFmtId="43" fontId="10" fillId="0" borderId="143" xfId="0" applyNumberFormat="1" applyFont="1" applyBorder="1" applyAlignment="1">
      <alignment horizontal="left" vertical="center" wrapText="1"/>
    </xf>
    <xf numFmtId="43" fontId="10" fillId="0" borderId="143" xfId="0" applyNumberFormat="1" applyFont="1" applyBorder="1" applyAlignment="1">
      <alignment horizontal="left" vertical="center"/>
    </xf>
    <xf numFmtId="43" fontId="30" fillId="0" borderId="145" xfId="0" applyNumberFormat="1" applyFont="1" applyBorder="1" applyAlignment="1">
      <alignment vertical="center"/>
    </xf>
    <xf numFmtId="43" fontId="30" fillId="0" borderId="0" xfId="0" applyNumberFormat="1" applyFont="1" applyBorder="1" applyAlignment="1">
      <alignment vertical="center"/>
    </xf>
    <xf numFmtId="43" fontId="11" fillId="0" borderId="95" xfId="0" applyNumberFormat="1" applyFont="1" applyBorder="1" applyAlignment="1">
      <alignment horizontal="center" vertical="center"/>
    </xf>
    <xf numFmtId="0" fontId="10" fillId="0" borderId="79" xfId="0" applyFont="1" applyBorder="1" applyAlignment="1">
      <alignment horizontal="center" vertical="center"/>
    </xf>
    <xf numFmtId="0" fontId="10" fillId="0" borderId="97" xfId="0" applyFont="1" applyBorder="1" applyAlignment="1">
      <alignment horizontal="center" vertical="center"/>
    </xf>
    <xf numFmtId="43" fontId="10" fillId="2" borderId="93" xfId="0" applyNumberFormat="1" applyFont="1" applyFill="1" applyBorder="1" applyAlignment="1">
      <alignment vertical="center"/>
    </xf>
    <xf numFmtId="43" fontId="11" fillId="2" borderId="94" xfId="0" applyNumberFormat="1" applyFont="1" applyFill="1" applyBorder="1" applyAlignment="1">
      <alignment vertical="center"/>
    </xf>
    <xf numFmtId="43" fontId="10" fillId="2" borderId="146" xfId="0" applyNumberFormat="1" applyFont="1" applyFill="1" applyBorder="1" applyAlignment="1">
      <alignment vertical="center"/>
    </xf>
    <xf numFmtId="43" fontId="11" fillId="2" borderId="87" xfId="0" applyNumberFormat="1" applyFont="1" applyFill="1" applyBorder="1" applyAlignment="1">
      <alignment vertical="center" wrapText="1"/>
    </xf>
    <xf numFmtId="43" fontId="11" fillId="2" borderId="87" xfId="0" applyNumberFormat="1" applyFont="1" applyFill="1" applyBorder="1" applyAlignment="1">
      <alignment vertical="center"/>
    </xf>
    <xf numFmtId="43" fontId="11" fillId="2" borderId="90" xfId="0" applyNumberFormat="1" applyFont="1" applyFill="1" applyBorder="1" applyAlignment="1">
      <alignment vertical="center"/>
    </xf>
    <xf numFmtId="43" fontId="6" fillId="2" borderId="87" xfId="0" applyNumberFormat="1" applyFont="1" applyFill="1" applyBorder="1" applyAlignment="1">
      <alignment vertical="center" wrapText="1"/>
    </xf>
    <xf numFmtId="43" fontId="10" fillId="2" borderId="138" xfId="0" applyNumberFormat="1" applyFont="1" applyFill="1" applyBorder="1" applyAlignment="1">
      <alignment vertical="center"/>
    </xf>
    <xf numFmtId="43" fontId="10" fillId="2" borderId="139" xfId="0" applyNumberFormat="1" applyFont="1" applyFill="1" applyBorder="1" applyAlignment="1">
      <alignment vertical="center"/>
    </xf>
    <xf numFmtId="43" fontId="10" fillId="2" borderId="99" xfId="0" applyNumberFormat="1" applyFont="1" applyFill="1" applyBorder="1" applyAlignment="1">
      <alignment vertical="center"/>
    </xf>
    <xf numFmtId="43" fontId="10" fillId="2" borderId="101" xfId="0" applyNumberFormat="1" applyFont="1" applyFill="1" applyBorder="1" applyAlignment="1">
      <alignment vertical="center"/>
    </xf>
    <xf numFmtId="43" fontId="11" fillId="0" borderId="96" xfId="0" applyNumberFormat="1" applyFont="1" applyBorder="1" applyAlignment="1">
      <alignment vertical="center"/>
    </xf>
    <xf numFmtId="43" fontId="11" fillId="0" borderId="80" xfId="0" applyNumberFormat="1" applyFont="1" applyBorder="1" applyAlignment="1">
      <alignment vertical="center"/>
    </xf>
    <xf numFmtId="43" fontId="11" fillId="0" borderId="98" xfId="0" applyNumberFormat="1" applyFont="1" applyBorder="1" applyAlignment="1">
      <alignment vertical="center"/>
    </xf>
    <xf numFmtId="41" fontId="30" fillId="0" borderId="151" xfId="0" applyNumberFormat="1" applyFont="1" applyBorder="1" applyAlignment="1">
      <alignment vertical="center"/>
    </xf>
    <xf numFmtId="41" fontId="10" fillId="0" borderId="104" xfId="0" applyNumberFormat="1" applyFont="1" applyBorder="1" applyAlignment="1">
      <alignment horizontal="center" vertical="center"/>
    </xf>
    <xf numFmtId="41" fontId="10" fillId="0" borderId="127" xfId="0" applyNumberFormat="1" applyFont="1" applyBorder="1" applyAlignment="1">
      <alignment vertical="center"/>
    </xf>
    <xf numFmtId="41" fontId="10" fillId="0" borderId="152" xfId="0" applyNumberFormat="1" applyFont="1" applyBorder="1" applyAlignment="1">
      <alignment vertical="center"/>
    </xf>
    <xf numFmtId="41" fontId="10" fillId="0" borderId="103" xfId="0" applyNumberFormat="1" applyFont="1" applyBorder="1" applyAlignment="1">
      <alignment vertical="center"/>
    </xf>
    <xf numFmtId="0" fontId="10" fillId="0" borderId="31" xfId="0" applyFont="1" applyBorder="1" applyAlignment="1">
      <alignment horizontal="left" vertical="center"/>
    </xf>
    <xf numFmtId="41" fontId="10" fillId="0" borderId="83" xfId="0" applyNumberFormat="1" applyFont="1" applyBorder="1" applyAlignment="1">
      <alignment vertical="center"/>
    </xf>
    <xf numFmtId="41" fontId="10" fillId="0" borderId="75" xfId="0" applyNumberFormat="1" applyFont="1" applyBorder="1" applyAlignment="1">
      <alignment vertical="center"/>
    </xf>
    <xf numFmtId="0" fontId="10" fillId="0" borderId="76" xfId="0" applyFont="1" applyBorder="1" applyAlignment="1">
      <alignment horizontal="left" vertical="center"/>
    </xf>
    <xf numFmtId="41" fontId="10" fillId="0" borderId="78" xfId="0" applyNumberFormat="1" applyFont="1" applyBorder="1" applyAlignment="1">
      <alignment vertical="center"/>
    </xf>
    <xf numFmtId="41" fontId="10" fillId="0" borderId="79" xfId="0" applyNumberFormat="1" applyFont="1" applyBorder="1" applyAlignment="1">
      <alignment vertical="center" wrapText="1"/>
    </xf>
    <xf numFmtId="41" fontId="6" fillId="2" borderId="84" xfId="0" applyNumberFormat="1" applyFont="1" applyFill="1" applyBorder="1" applyAlignment="1">
      <alignment vertical="center"/>
    </xf>
    <xf numFmtId="0" fontId="10" fillId="0" borderId="104" xfId="0" applyFont="1" applyBorder="1" applyAlignment="1">
      <alignment horizontal="left" vertical="center" wrapText="1"/>
    </xf>
    <xf numFmtId="0" fontId="10" fillId="0" borderId="67" xfId="0" applyFont="1" applyBorder="1" applyAlignment="1">
      <alignment vertical="center"/>
    </xf>
    <xf numFmtId="41" fontId="10" fillId="0" borderId="120" xfId="0" applyNumberFormat="1" applyFont="1" applyBorder="1" applyAlignment="1">
      <alignment horizontal="center" vertical="center"/>
    </xf>
    <xf numFmtId="41" fontId="10" fillId="0" borderId="97" xfId="0" applyNumberFormat="1" applyFont="1" applyBorder="1" applyAlignment="1">
      <alignment horizontal="center" vertical="center"/>
    </xf>
    <xf numFmtId="41" fontId="10" fillId="0" borderId="85" xfId="0" applyNumberFormat="1" applyFont="1" applyBorder="1" applyAlignment="1">
      <alignment vertical="center"/>
    </xf>
    <xf numFmtId="41" fontId="10" fillId="0" borderId="92" xfId="0" applyNumberFormat="1" applyFont="1" applyBorder="1" applyAlignment="1">
      <alignment vertical="center"/>
    </xf>
    <xf numFmtId="41" fontId="10" fillId="0" borderId="82" xfId="0" applyNumberFormat="1" applyFont="1" applyBorder="1" applyAlignment="1">
      <alignment horizontal="center" vertical="center"/>
    </xf>
    <xf numFmtId="0" fontId="10" fillId="0" borderId="104" xfId="0" applyFont="1" applyBorder="1" applyAlignment="1">
      <alignment vertical="center" wrapText="1"/>
    </xf>
    <xf numFmtId="41" fontId="10" fillId="0" borderId="95" xfId="0" applyNumberFormat="1" applyFont="1" applyBorder="1" applyAlignment="1">
      <alignment horizontal="center" vertical="center"/>
    </xf>
    <xf numFmtId="41" fontId="10" fillId="0" borderId="96" xfId="0" applyNumberFormat="1" applyFont="1" applyBorder="1" applyAlignment="1">
      <alignment horizontal="center" vertical="center"/>
    </xf>
    <xf numFmtId="41" fontId="10" fillId="0" borderId="143" xfId="0" applyNumberFormat="1" applyFont="1" applyBorder="1" applyAlignment="1">
      <alignment horizontal="right" vertical="center"/>
    </xf>
    <xf numFmtId="41" fontId="10" fillId="0" borderId="143" xfId="0" applyNumberFormat="1" applyFont="1" applyBorder="1" applyAlignment="1">
      <alignment vertical="center"/>
    </xf>
    <xf numFmtId="0" fontId="10" fillId="0" borderId="143" xfId="0" applyFont="1" applyBorder="1" applyAlignment="1">
      <alignment vertical="center" wrapText="1"/>
    </xf>
    <xf numFmtId="41" fontId="10" fillId="0" borderId="143" xfId="0" applyNumberFormat="1" applyFont="1" applyBorder="1" applyAlignment="1">
      <alignment horizontal="center" vertical="center"/>
    </xf>
    <xf numFmtId="0" fontId="10" fillId="0" borderId="104" xfId="0" applyFont="1" applyBorder="1" applyAlignment="1">
      <alignment vertical="center"/>
    </xf>
    <xf numFmtId="41" fontId="10" fillId="0" borderId="100" xfId="0" applyNumberFormat="1" applyFont="1" applyBorder="1" applyAlignment="1">
      <alignment vertical="center"/>
    </xf>
    <xf numFmtId="41" fontId="10" fillId="0" borderId="101" xfId="0" applyNumberFormat="1" applyFont="1" applyBorder="1" applyAlignment="1">
      <alignment vertical="center"/>
    </xf>
    <xf numFmtId="41" fontId="10" fillId="0" borderId="165" xfId="0" applyNumberFormat="1" applyFont="1" applyBorder="1" applyAlignment="1">
      <alignment horizontal="right" vertical="center"/>
    </xf>
    <xf numFmtId="41" fontId="10" fillId="0" borderId="166" xfId="0" applyNumberFormat="1" applyFont="1" applyBorder="1" applyAlignment="1">
      <alignment vertical="center"/>
    </xf>
    <xf numFmtId="41" fontId="10" fillId="0" borderId="142" xfId="0" applyNumberFormat="1" applyFont="1" applyBorder="1" applyAlignment="1">
      <alignment horizontal="right" vertical="center"/>
    </xf>
    <xf numFmtId="41" fontId="10" fillId="0" borderId="144" xfId="0" applyNumberFormat="1" applyFont="1" applyBorder="1" applyAlignment="1">
      <alignment horizontal="right" vertical="center"/>
    </xf>
    <xf numFmtId="0" fontId="10" fillId="0" borderId="76" xfId="0" applyFont="1" applyBorder="1" applyAlignment="1">
      <alignment vertical="center"/>
    </xf>
    <xf numFmtId="41" fontId="10" fillId="0" borderId="99" xfId="0" applyNumberFormat="1" applyFont="1" applyBorder="1" applyAlignment="1">
      <alignment vertical="center"/>
    </xf>
    <xf numFmtId="41" fontId="10" fillId="0" borderId="118" xfId="0" applyNumberFormat="1" applyFont="1" applyBorder="1" applyAlignment="1">
      <alignment horizontal="center" vertical="center"/>
    </xf>
    <xf numFmtId="0" fontId="10" fillId="0" borderId="79" xfId="0" applyFont="1" applyBorder="1" applyAlignment="1">
      <alignment vertical="center"/>
    </xf>
    <xf numFmtId="41" fontId="11" fillId="2" borderId="146" xfId="0" applyNumberFormat="1" applyFont="1" applyFill="1" applyBorder="1" applyAlignment="1">
      <alignment horizontal="right" vertical="center"/>
    </xf>
    <xf numFmtId="41" fontId="11" fillId="2" borderId="87" xfId="0" applyNumberFormat="1" applyFont="1" applyFill="1" applyBorder="1" applyAlignment="1">
      <alignment horizontal="right" vertical="center"/>
    </xf>
    <xf numFmtId="41" fontId="11" fillId="2" borderId="93" xfId="0" applyNumberFormat="1" applyFont="1" applyFill="1" applyBorder="1" applyAlignment="1">
      <alignment horizontal="right" vertical="center"/>
    </xf>
    <xf numFmtId="0" fontId="10" fillId="0" borderId="61" xfId="0" applyFont="1" applyBorder="1" applyAlignment="1">
      <alignment horizontal="right" vertical="center"/>
    </xf>
    <xf numFmtId="41" fontId="10" fillId="0" borderId="83" xfId="0" applyNumberFormat="1" applyFont="1" applyBorder="1" applyAlignment="1">
      <alignment horizontal="center" vertical="center"/>
    </xf>
    <xf numFmtId="0" fontId="10" fillId="0" borderId="76" xfId="0" applyFont="1" applyBorder="1" applyAlignment="1">
      <alignment horizontal="center" vertical="center"/>
    </xf>
    <xf numFmtId="41" fontId="10" fillId="0" borderId="119" xfId="0" applyNumberFormat="1" applyFont="1" applyBorder="1" applyAlignment="1">
      <alignment horizontal="center" vertical="center"/>
    </xf>
    <xf numFmtId="0" fontId="10" fillId="0" borderId="104" xfId="0" applyFont="1" applyBorder="1" applyAlignment="1">
      <alignment horizontal="center" vertical="center"/>
    </xf>
    <xf numFmtId="41" fontId="10" fillId="0" borderId="171" xfId="0" applyNumberFormat="1" applyFont="1" applyBorder="1" applyAlignment="1">
      <alignment horizontal="center" vertical="center"/>
    </xf>
    <xf numFmtId="41" fontId="11" fillId="2" borderId="88" xfId="0" applyNumberFormat="1" applyFont="1" applyFill="1" applyBorder="1" applyAlignment="1">
      <alignment vertical="center"/>
    </xf>
    <xf numFmtId="41" fontId="11" fillId="2" borderId="116" xfId="0" applyNumberFormat="1" applyFont="1" applyFill="1" applyBorder="1" applyAlignment="1">
      <alignment vertical="center"/>
    </xf>
    <xf numFmtId="0" fontId="10" fillId="0" borderId="105" xfId="0" applyFont="1" applyBorder="1" applyAlignment="1">
      <alignment horizontal="center" vertical="center"/>
    </xf>
    <xf numFmtId="0" fontId="10" fillId="0" borderId="160" xfId="0" applyFont="1" applyBorder="1" applyAlignment="1">
      <alignment horizontal="center" vertical="center"/>
    </xf>
    <xf numFmtId="0" fontId="11" fillId="2" borderId="100" xfId="0" applyFont="1" applyFill="1" applyBorder="1" applyAlignment="1">
      <alignment vertical="center" wrapText="1"/>
    </xf>
    <xf numFmtId="0" fontId="10" fillId="0" borderId="143" xfId="0" applyFont="1" applyBorder="1" applyAlignment="1">
      <alignment horizontal="center" vertical="center"/>
    </xf>
    <xf numFmtId="0" fontId="10" fillId="0" borderId="100" xfId="0" applyFont="1" applyBorder="1" applyAlignment="1">
      <alignment horizontal="center" vertical="center"/>
    </xf>
    <xf numFmtId="41" fontId="11" fillId="2" borderId="146" xfId="0" applyNumberFormat="1" applyFont="1" applyFill="1" applyBorder="1" applyAlignment="1">
      <alignment vertical="center"/>
    </xf>
    <xf numFmtId="0" fontId="11" fillId="2" borderId="87" xfId="0" applyFont="1" applyFill="1" applyBorder="1" applyAlignment="1">
      <alignment vertical="center"/>
    </xf>
    <xf numFmtId="41" fontId="10" fillId="0" borderId="3" xfId="0" applyNumberFormat="1" applyFont="1" applyFill="1" applyBorder="1" applyAlignment="1">
      <alignment vertical="center"/>
    </xf>
    <xf numFmtId="41" fontId="10" fillId="0" borderId="142" xfId="0" applyNumberFormat="1" applyFont="1" applyBorder="1" applyAlignment="1">
      <alignment vertical="center"/>
    </xf>
    <xf numFmtId="0" fontId="4" fillId="0" borderId="0" xfId="0" applyFont="1" applyFill="1" applyAlignment="1">
      <alignment vertical="center"/>
    </xf>
    <xf numFmtId="0" fontId="19" fillId="0" borderId="61" xfId="0" applyFont="1" applyBorder="1" applyAlignment="1">
      <alignment vertical="center"/>
    </xf>
    <xf numFmtId="0" fontId="10" fillId="0" borderId="67" xfId="0" applyFont="1" applyBorder="1" applyAlignment="1">
      <alignment horizontal="center" vertical="center"/>
    </xf>
    <xf numFmtId="43" fontId="4" fillId="0" borderId="0" xfId="0" applyNumberFormat="1" applyFont="1" applyBorder="1" applyAlignment="1">
      <alignment vertical="center"/>
    </xf>
    <xf numFmtId="43" fontId="32" fillId="11" borderId="61" xfId="0" applyNumberFormat="1" applyFont="1" applyFill="1" applyBorder="1" applyAlignment="1">
      <alignment horizontal="center" vertical="center" wrapText="1"/>
    </xf>
    <xf numFmtId="43" fontId="32" fillId="11" borderId="66" xfId="0" applyNumberFormat="1" applyFont="1" applyFill="1" applyBorder="1" applyAlignment="1">
      <alignment horizontal="center" vertical="center" wrapText="1"/>
    </xf>
    <xf numFmtId="43" fontId="32" fillId="11" borderId="65" xfId="0" applyNumberFormat="1" applyFont="1" applyFill="1" applyBorder="1" applyAlignment="1">
      <alignment horizontal="center" vertical="center" wrapText="1"/>
    </xf>
    <xf numFmtId="0" fontId="32" fillId="11" borderId="70" xfId="0" applyNumberFormat="1" applyFont="1" applyFill="1" applyBorder="1" applyAlignment="1">
      <alignment horizontal="center" vertical="center"/>
    </xf>
    <xf numFmtId="0" fontId="32" fillId="11" borderId="67" xfId="0" applyNumberFormat="1" applyFont="1" applyFill="1" applyBorder="1" applyAlignment="1">
      <alignment horizontal="center" vertical="center"/>
    </xf>
    <xf numFmtId="0" fontId="32" fillId="11" borderId="68" xfId="0" applyNumberFormat="1" applyFont="1" applyFill="1" applyBorder="1" applyAlignment="1">
      <alignment horizontal="center" vertical="center"/>
    </xf>
    <xf numFmtId="43" fontId="11" fillId="0" borderId="95" xfId="0" applyNumberFormat="1" applyFont="1" applyBorder="1" applyAlignment="1">
      <alignment horizontal="center" vertical="center" wrapText="1"/>
    </xf>
    <xf numFmtId="43" fontId="10" fillId="2" borderId="134" xfId="0" applyNumberFormat="1" applyFont="1" applyFill="1" applyBorder="1" applyAlignment="1">
      <alignment vertical="center"/>
    </xf>
    <xf numFmtId="43" fontId="11" fillId="2" borderId="135" xfId="0" applyNumberFormat="1" applyFont="1" applyFill="1" applyBorder="1" applyAlignment="1">
      <alignment vertical="center"/>
    </xf>
    <xf numFmtId="43" fontId="10" fillId="2" borderId="199" xfId="0" applyNumberFormat="1" applyFont="1" applyFill="1" applyBorder="1" applyAlignment="1">
      <alignment vertical="center"/>
    </xf>
    <xf numFmtId="165" fontId="25" fillId="0" borderId="61" xfId="0" applyNumberFormat="1" applyFont="1" applyBorder="1" applyAlignment="1">
      <alignment vertical="center"/>
    </xf>
    <xf numFmtId="0" fontId="10" fillId="0" borderId="173" xfId="0" applyFont="1" applyBorder="1" applyAlignment="1">
      <alignment horizontal="left" vertical="center" wrapText="1"/>
    </xf>
    <xf numFmtId="41" fontId="10" fillId="2" borderId="87" xfId="0" applyNumberFormat="1" applyFont="1" applyFill="1" applyBorder="1" applyAlignment="1">
      <alignment horizontal="center" vertical="center"/>
    </xf>
    <xf numFmtId="41" fontId="11" fillId="2" borderId="57" xfId="0" applyNumberFormat="1" applyFont="1" applyFill="1" applyBorder="1" applyAlignment="1">
      <alignment vertical="center"/>
    </xf>
    <xf numFmtId="41" fontId="11" fillId="2" borderId="94" xfId="0" applyNumberFormat="1" applyFont="1" applyFill="1" applyBorder="1" applyAlignment="1">
      <alignment horizontal="right" vertical="center"/>
    </xf>
    <xf numFmtId="0" fontId="10" fillId="2" borderId="0" xfId="0" applyFont="1" applyFill="1" applyAlignment="1">
      <alignment vertical="center"/>
    </xf>
    <xf numFmtId="41" fontId="10" fillId="0" borderId="84" xfId="0" applyNumberFormat="1" applyFont="1" applyBorder="1" applyAlignment="1">
      <alignment vertical="center"/>
    </xf>
    <xf numFmtId="43" fontId="10" fillId="0" borderId="84" xfId="0" applyNumberFormat="1" applyFont="1" applyBorder="1" applyAlignment="1">
      <alignment vertical="center"/>
    </xf>
    <xf numFmtId="0" fontId="11" fillId="0" borderId="0" xfId="0" applyFont="1" applyAlignment="1">
      <alignment horizontal="center" vertical="center"/>
    </xf>
    <xf numFmtId="0" fontId="10" fillId="2" borderId="34" xfId="0" applyFont="1" applyFill="1" applyBorder="1" applyAlignment="1">
      <alignment vertical="center"/>
    </xf>
    <xf numFmtId="0" fontId="10" fillId="2" borderId="41" xfId="0" applyFont="1" applyFill="1" applyBorder="1" applyAlignment="1">
      <alignment vertical="center"/>
    </xf>
    <xf numFmtId="0" fontId="10" fillId="0" borderId="80" xfId="0" applyFont="1" applyBorder="1" applyAlignment="1">
      <alignment vertical="center"/>
    </xf>
    <xf numFmtId="0" fontId="11" fillId="2" borderId="87" xfId="0" applyFont="1" applyFill="1" applyBorder="1" applyAlignment="1">
      <alignment horizontal="left" vertical="center" wrapText="1"/>
    </xf>
    <xf numFmtId="41" fontId="11" fillId="2" borderId="90" xfId="0" applyNumberFormat="1" applyFont="1" applyFill="1" applyBorder="1" applyAlignment="1">
      <alignment vertical="center"/>
    </xf>
    <xf numFmtId="164" fontId="10" fillId="0" borderId="3" xfId="0" applyNumberFormat="1" applyFont="1" applyBorder="1" applyAlignment="1">
      <alignment vertical="center"/>
    </xf>
    <xf numFmtId="164" fontId="10" fillId="0" borderId="31" xfId="0" applyNumberFormat="1" applyFont="1" applyBorder="1" applyAlignment="1">
      <alignment vertical="center"/>
    </xf>
    <xf numFmtId="0" fontId="4" fillId="0" borderId="0" xfId="0" applyFont="1" applyBorder="1" applyAlignment="1">
      <alignment vertical="center" wrapText="1"/>
    </xf>
    <xf numFmtId="41" fontId="11" fillId="2" borderId="84" xfId="0" applyNumberFormat="1" applyFont="1" applyFill="1" applyBorder="1" applyAlignment="1">
      <alignment vertical="center"/>
    </xf>
    <xf numFmtId="41" fontId="10" fillId="0" borderId="205" xfId="0" applyNumberFormat="1" applyFont="1" applyBorder="1" applyAlignment="1">
      <alignment horizontal="right" vertical="center"/>
    </xf>
    <xf numFmtId="0" fontId="10" fillId="0" borderId="157" xfId="0" applyFont="1" applyBorder="1" applyAlignment="1">
      <alignment horizontal="center" vertical="center"/>
    </xf>
    <xf numFmtId="41" fontId="10" fillId="0" borderId="211" xfId="0" applyNumberFormat="1" applyFont="1" applyBorder="1" applyAlignment="1">
      <alignment vertical="center"/>
    </xf>
    <xf numFmtId="41" fontId="11" fillId="2" borderId="179" xfId="0" applyNumberFormat="1" applyFont="1" applyFill="1" applyBorder="1" applyAlignment="1">
      <alignment vertical="center"/>
    </xf>
    <xf numFmtId="0" fontId="11" fillId="2" borderId="179" xfId="0" applyFont="1" applyFill="1" applyBorder="1" applyAlignment="1">
      <alignment vertical="center"/>
    </xf>
    <xf numFmtId="0" fontId="10" fillId="0" borderId="157" xfId="0" applyFont="1" applyBorder="1" applyAlignment="1">
      <alignment vertical="center"/>
    </xf>
    <xf numFmtId="41" fontId="10" fillId="0" borderId="162" xfId="0" applyNumberFormat="1" applyFont="1" applyBorder="1" applyAlignment="1">
      <alignment horizontal="center" vertical="center"/>
    </xf>
    <xf numFmtId="0" fontId="10" fillId="0" borderId="205" xfId="0" applyFont="1" applyBorder="1" applyAlignment="1">
      <alignment vertical="center"/>
    </xf>
    <xf numFmtId="0" fontId="32" fillId="2" borderId="87" xfId="0" applyFont="1" applyFill="1" applyBorder="1" applyAlignment="1">
      <alignment vertical="center"/>
    </xf>
    <xf numFmtId="0" fontId="11" fillId="0" borderId="157" xfId="0" applyFont="1" applyBorder="1" applyAlignment="1">
      <alignment horizontal="center" vertical="center"/>
    </xf>
    <xf numFmtId="164" fontId="10" fillId="0" borderId="66" xfId="0" applyNumberFormat="1" applyFont="1" applyBorder="1" applyAlignment="1">
      <alignment horizontal="center" vertical="center"/>
    </xf>
    <xf numFmtId="164" fontId="10" fillId="0" borderId="63" xfId="0" applyNumberFormat="1" applyFont="1" applyFill="1" applyBorder="1" applyAlignment="1">
      <alignment vertical="center"/>
    </xf>
    <xf numFmtId="164" fontId="10" fillId="0" borderId="72" xfId="0" applyNumberFormat="1" applyFont="1" applyFill="1" applyBorder="1" applyAlignment="1">
      <alignment vertical="center"/>
    </xf>
    <xf numFmtId="164" fontId="10" fillId="0" borderId="157" xfId="0" applyNumberFormat="1" applyFont="1" applyBorder="1" applyAlignment="1">
      <alignment horizontal="center" vertical="center"/>
    </xf>
    <xf numFmtId="164" fontId="10" fillId="0" borderId="158" xfId="0" applyNumberFormat="1" applyFont="1" applyBorder="1" applyAlignment="1">
      <alignment vertical="center"/>
    </xf>
    <xf numFmtId="164" fontId="10" fillId="0" borderId="61" xfId="0" applyNumberFormat="1" applyFont="1" applyBorder="1" applyAlignment="1">
      <alignment horizontal="left" vertical="center"/>
    </xf>
    <xf numFmtId="164" fontId="11" fillId="14" borderId="201" xfId="0" applyNumberFormat="1" applyFont="1" applyFill="1" applyBorder="1" applyAlignment="1">
      <alignment vertical="center"/>
    </xf>
    <xf numFmtId="164" fontId="11" fillId="0" borderId="62" xfId="0" applyNumberFormat="1" applyFont="1" applyBorder="1" applyAlignment="1">
      <alignment horizontal="center" vertical="center"/>
    </xf>
    <xf numFmtId="164" fontId="11" fillId="0" borderId="61" xfId="0" applyNumberFormat="1" applyFont="1" applyBorder="1" applyAlignment="1">
      <alignment horizontal="center" vertical="center"/>
    </xf>
    <xf numFmtId="164" fontId="11" fillId="0" borderId="63" xfId="0" applyNumberFormat="1" applyFont="1" applyBorder="1" applyAlignment="1">
      <alignment horizontal="center" vertical="center"/>
    </xf>
    <xf numFmtId="164" fontId="10" fillId="0" borderId="226" xfId="0" applyNumberFormat="1" applyFont="1" applyBorder="1" applyAlignment="1">
      <alignment vertical="center"/>
    </xf>
    <xf numFmtId="164" fontId="11" fillId="11" borderId="219" xfId="0" applyNumberFormat="1" applyFont="1" applyFill="1" applyBorder="1" applyAlignment="1">
      <alignment vertical="center"/>
    </xf>
    <xf numFmtId="164" fontId="24" fillId="0" borderId="0" xfId="0" applyNumberFormat="1" applyFont="1" applyBorder="1" applyAlignment="1">
      <alignment vertical="center"/>
    </xf>
    <xf numFmtId="164" fontId="10" fillId="11" borderId="219" xfId="0" applyNumberFormat="1" applyFont="1" applyFill="1" applyBorder="1" applyAlignment="1">
      <alignment vertical="center"/>
    </xf>
    <xf numFmtId="164" fontId="10" fillId="11" borderId="34" xfId="0" applyNumberFormat="1" applyFont="1" applyFill="1" applyBorder="1" applyAlignment="1">
      <alignment vertical="center"/>
    </xf>
    <xf numFmtId="164" fontId="10" fillId="11" borderId="226" xfId="0" applyNumberFormat="1" applyFont="1" applyFill="1" applyBorder="1" applyAlignment="1">
      <alignment vertical="center"/>
    </xf>
    <xf numFmtId="164" fontId="11" fillId="0" borderId="18" xfId="0" applyNumberFormat="1" applyFont="1" applyBorder="1" applyAlignment="1">
      <alignment horizontal="center" vertical="center"/>
    </xf>
    <xf numFmtId="164" fontId="11" fillId="0" borderId="69" xfId="0" applyNumberFormat="1" applyFont="1" applyBorder="1" applyAlignment="1">
      <alignment horizontal="center" vertical="center"/>
    </xf>
    <xf numFmtId="164" fontId="10" fillId="0" borderId="95" xfId="0" applyNumberFormat="1" applyFont="1" applyBorder="1" applyAlignment="1">
      <alignment vertical="center"/>
    </xf>
    <xf numFmtId="164" fontId="10" fillId="0" borderId="6" xfId="0" applyNumberFormat="1" applyFont="1" applyBorder="1" applyAlignment="1">
      <alignment vertical="center"/>
    </xf>
    <xf numFmtId="164" fontId="10" fillId="0" borderId="6" xfId="0" applyNumberFormat="1" applyFont="1" applyBorder="1" applyAlignment="1">
      <alignment horizontal="center" vertical="center"/>
    </xf>
    <xf numFmtId="164" fontId="10" fillId="0" borderId="96" xfId="0" applyNumberFormat="1" applyFont="1" applyBorder="1" applyAlignment="1">
      <alignment vertical="center"/>
    </xf>
    <xf numFmtId="164" fontId="10" fillId="0" borderId="3" xfId="0" applyNumberFormat="1" applyFont="1" applyBorder="1" applyAlignment="1">
      <alignment horizontal="center" vertical="center"/>
    </xf>
    <xf numFmtId="164" fontId="10" fillId="0" borderId="80" xfId="0" applyNumberFormat="1" applyFont="1" applyBorder="1" applyAlignment="1">
      <alignment vertical="center"/>
    </xf>
    <xf numFmtId="164" fontId="10" fillId="0" borderId="104" xfId="0" applyNumberFormat="1" applyFont="1" applyBorder="1" applyAlignment="1">
      <alignment vertical="center"/>
    </xf>
    <xf numFmtId="164" fontId="10" fillId="0" borderId="106" xfId="0" applyNumberFormat="1" applyFont="1" applyBorder="1" applyAlignment="1">
      <alignment vertical="center"/>
    </xf>
    <xf numFmtId="164" fontId="10" fillId="0" borderId="61" xfId="0" quotePrefix="1" applyNumberFormat="1" applyFont="1" applyBorder="1" applyAlignment="1">
      <alignment horizontal="center" vertical="center"/>
    </xf>
    <xf numFmtId="164" fontId="10" fillId="12" borderId="0" xfId="0" applyNumberFormat="1" applyFont="1" applyFill="1" applyBorder="1" applyAlignment="1">
      <alignment vertical="center"/>
    </xf>
    <xf numFmtId="164" fontId="10" fillId="12" borderId="219" xfId="0" applyNumberFormat="1" applyFont="1" applyFill="1" applyBorder="1" applyAlignment="1">
      <alignment vertical="center"/>
    </xf>
    <xf numFmtId="164" fontId="10" fillId="0" borderId="63" xfId="0" applyNumberFormat="1" applyFont="1" applyBorder="1" applyAlignment="1">
      <alignment horizontal="left" vertical="center"/>
    </xf>
    <xf numFmtId="164" fontId="11" fillId="0" borderId="62" xfId="0" applyNumberFormat="1" applyFont="1" applyFill="1" applyBorder="1" applyAlignment="1">
      <alignment horizontal="center" vertical="center"/>
    </xf>
    <xf numFmtId="164" fontId="11" fillId="0" borderId="226" xfId="0" applyNumberFormat="1" applyFont="1" applyBorder="1" applyAlignment="1">
      <alignment vertical="center"/>
    </xf>
    <xf numFmtId="164" fontId="10" fillId="0" borderId="34" xfId="0" applyNumberFormat="1" applyFont="1" applyBorder="1" applyAlignment="1">
      <alignment vertical="center"/>
    </xf>
    <xf numFmtId="164" fontId="11" fillId="0" borderId="63" xfId="0" applyNumberFormat="1" applyFont="1" applyBorder="1" applyAlignment="1">
      <alignment vertical="center"/>
    </xf>
    <xf numFmtId="164" fontId="10" fillId="0" borderId="218" xfId="0" applyNumberFormat="1" applyFont="1" applyBorder="1" applyAlignment="1">
      <alignment vertical="center"/>
    </xf>
    <xf numFmtId="164" fontId="11" fillId="0" borderId="112" xfId="0" applyNumberFormat="1" applyFont="1" applyBorder="1" applyAlignment="1">
      <alignment horizontal="center" vertical="center"/>
    </xf>
    <xf numFmtId="164" fontId="10" fillId="0" borderId="65" xfId="0" applyNumberFormat="1" applyFont="1" applyBorder="1" applyAlignment="1">
      <alignment horizontal="center" vertical="center"/>
    </xf>
    <xf numFmtId="164" fontId="11" fillId="0" borderId="218" xfId="0" applyNumberFormat="1" applyFont="1" applyBorder="1" applyAlignment="1">
      <alignment vertical="center"/>
    </xf>
    <xf numFmtId="164" fontId="10" fillId="0" borderId="1" xfId="0" applyNumberFormat="1" applyFont="1" applyBorder="1" applyAlignment="1">
      <alignment vertical="center"/>
    </xf>
    <xf numFmtId="164" fontId="10" fillId="0" borderId="2" xfId="0" applyNumberFormat="1" applyFont="1" applyBorder="1" applyAlignment="1">
      <alignment vertical="center"/>
    </xf>
    <xf numFmtId="164" fontId="10" fillId="0" borderId="36" xfId="0" applyNumberFormat="1" applyFont="1" applyBorder="1" applyAlignment="1">
      <alignment vertical="center"/>
    </xf>
    <xf numFmtId="164" fontId="11" fillId="0" borderId="218" xfId="0" applyNumberFormat="1" applyFont="1" applyBorder="1" applyAlignment="1">
      <alignment horizontal="left" vertical="center"/>
    </xf>
    <xf numFmtId="164" fontId="11" fillId="0" borderId="1" xfId="0" applyNumberFormat="1" applyFont="1" applyBorder="1" applyAlignment="1">
      <alignment vertical="center"/>
    </xf>
    <xf numFmtId="164" fontId="10" fillId="0" borderId="58" xfId="0" applyNumberFormat="1" applyFont="1" applyBorder="1" applyAlignment="1">
      <alignment vertical="center"/>
    </xf>
    <xf numFmtId="164" fontId="10" fillId="0" borderId="41" xfId="0" applyNumberFormat="1" applyFont="1" applyBorder="1" applyAlignment="1">
      <alignment vertical="center"/>
    </xf>
    <xf numFmtId="164" fontId="10" fillId="0" borderId="34" xfId="0" applyNumberFormat="1" applyFont="1" applyBorder="1" applyAlignment="1">
      <alignment horizontal="center" vertical="center"/>
    </xf>
    <xf numFmtId="164" fontId="10" fillId="0" borderId="219" xfId="0" applyNumberFormat="1" applyFont="1" applyBorder="1" applyAlignment="1">
      <alignment vertical="center"/>
    </xf>
    <xf numFmtId="164" fontId="10" fillId="0" borderId="63" xfId="0" applyNumberFormat="1" applyFont="1" applyBorder="1" applyAlignment="1">
      <alignment horizontal="left" vertical="center" wrapText="1"/>
    </xf>
    <xf numFmtId="164" fontId="10" fillId="0" borderId="0" xfId="0" applyNumberFormat="1" applyFont="1" applyBorder="1" applyAlignment="1">
      <alignment horizontal="left" vertical="center"/>
    </xf>
    <xf numFmtId="164" fontId="10" fillId="0" borderId="41" xfId="0" applyNumberFormat="1" applyFont="1" applyBorder="1" applyAlignment="1">
      <alignment horizontal="left" vertical="center"/>
    </xf>
    <xf numFmtId="164" fontId="10" fillId="0" borderId="34" xfId="0" applyNumberFormat="1" applyFont="1" applyBorder="1" applyAlignment="1">
      <alignment horizontal="left" vertical="center"/>
    </xf>
    <xf numFmtId="164" fontId="10" fillId="12" borderId="226" xfId="0" applyNumberFormat="1" applyFont="1" applyFill="1" applyBorder="1" applyAlignment="1">
      <alignment vertical="center"/>
    </xf>
    <xf numFmtId="164" fontId="11" fillId="0" borderId="72" xfId="0" applyNumberFormat="1" applyFont="1" applyBorder="1" applyAlignment="1">
      <alignment vertical="center"/>
    </xf>
    <xf numFmtId="164" fontId="10" fillId="0" borderId="83" xfId="0" applyNumberFormat="1" applyFont="1" applyBorder="1" applyAlignment="1">
      <alignment vertical="center"/>
    </xf>
    <xf numFmtId="164" fontId="10" fillId="0" borderId="38" xfId="0" applyNumberFormat="1" applyFont="1" applyBorder="1" applyAlignment="1">
      <alignment horizontal="center" vertical="center"/>
    </xf>
    <xf numFmtId="164" fontId="10" fillId="0" borderId="3" xfId="0" applyNumberFormat="1" applyFont="1" applyBorder="1" applyAlignment="1">
      <alignment horizontal="left" vertical="center" wrapText="1"/>
    </xf>
    <xf numFmtId="164" fontId="10" fillId="0" borderId="52" xfId="0" applyNumberFormat="1" applyFont="1" applyBorder="1" applyAlignment="1">
      <alignment horizontal="center" vertical="center"/>
    </xf>
    <xf numFmtId="164" fontId="11" fillId="0" borderId="41" xfId="0" applyNumberFormat="1" applyFont="1" applyBorder="1" applyAlignment="1">
      <alignment vertical="center"/>
    </xf>
    <xf numFmtId="164" fontId="10" fillId="0" borderId="227" xfId="0" applyNumberFormat="1" applyFont="1" applyBorder="1" applyAlignment="1">
      <alignment vertical="center"/>
    </xf>
    <xf numFmtId="164" fontId="24" fillId="0" borderId="41" xfId="0" applyNumberFormat="1" applyFont="1" applyBorder="1" applyAlignment="1">
      <alignment horizontal="left" vertical="center"/>
    </xf>
    <xf numFmtId="164" fontId="24" fillId="0" borderId="36" xfId="0" applyNumberFormat="1" applyFont="1" applyBorder="1" applyAlignment="1">
      <alignment horizontal="left" vertical="center"/>
    </xf>
    <xf numFmtId="164" fontId="24" fillId="0" borderId="1" xfId="0" applyNumberFormat="1" applyFont="1" applyBorder="1" applyAlignment="1">
      <alignment horizontal="left" vertical="center"/>
    </xf>
    <xf numFmtId="164" fontId="11" fillId="0" borderId="34" xfId="0" applyNumberFormat="1" applyFont="1" applyBorder="1" applyAlignment="1">
      <alignment vertical="center"/>
    </xf>
    <xf numFmtId="164" fontId="24" fillId="0" borderId="2" xfId="0" applyNumberFormat="1" applyFont="1" applyBorder="1" applyAlignment="1">
      <alignment vertical="center"/>
    </xf>
    <xf numFmtId="164" fontId="24" fillId="0" borderId="34" xfId="0" applyNumberFormat="1" applyFont="1" applyBorder="1" applyAlignment="1">
      <alignment vertical="center"/>
    </xf>
    <xf numFmtId="164" fontId="24" fillId="0" borderId="226" xfId="0" applyNumberFormat="1" applyFont="1" applyBorder="1" applyAlignment="1">
      <alignment horizontal="left" vertical="center"/>
    </xf>
    <xf numFmtId="164" fontId="24" fillId="0" borderId="36" xfId="0" applyNumberFormat="1" applyFont="1" applyBorder="1" applyAlignment="1">
      <alignment vertical="center"/>
    </xf>
    <xf numFmtId="164" fontId="11" fillId="0" borderId="36" xfId="0" applyNumberFormat="1" applyFont="1" applyBorder="1" applyAlignment="1">
      <alignment vertical="center"/>
    </xf>
    <xf numFmtId="164" fontId="9" fillId="0" borderId="61" xfId="0" applyNumberFormat="1" applyFont="1" applyBorder="1" applyAlignment="1">
      <alignment vertical="center"/>
    </xf>
    <xf numFmtId="164" fontId="24" fillId="0" borderId="226" xfId="0" applyNumberFormat="1" applyFont="1" applyBorder="1" applyAlignment="1">
      <alignment vertical="center"/>
    </xf>
    <xf numFmtId="164" fontId="10" fillId="0" borderId="66" xfId="0" applyNumberFormat="1" applyFont="1" applyBorder="1" applyAlignment="1">
      <alignment horizontal="left" vertical="center"/>
    </xf>
    <xf numFmtId="164" fontId="11" fillId="0" borderId="61" xfId="0" applyNumberFormat="1" applyFont="1" applyBorder="1" applyAlignment="1">
      <alignment horizontal="left" vertical="center" wrapText="1"/>
    </xf>
    <xf numFmtId="164" fontId="10" fillId="0" borderId="35" xfId="0" applyNumberFormat="1" applyFont="1" applyBorder="1" applyAlignment="1">
      <alignment vertical="center"/>
    </xf>
    <xf numFmtId="164" fontId="9" fillId="0" borderId="62" xfId="0" applyNumberFormat="1" applyFont="1" applyBorder="1" applyAlignment="1">
      <alignment vertical="center" wrapText="1"/>
    </xf>
    <xf numFmtId="164" fontId="10" fillId="0" borderId="226" xfId="0" applyNumberFormat="1" applyFont="1" applyBorder="1" applyAlignment="1">
      <alignment horizontal="center" vertical="center"/>
    </xf>
    <xf numFmtId="164" fontId="10" fillId="0" borderId="71" xfId="0" applyNumberFormat="1" applyFont="1" applyBorder="1" applyAlignment="1">
      <alignment horizontal="center" vertical="center"/>
    </xf>
    <xf numFmtId="164" fontId="11" fillId="0" borderId="219" xfId="0" applyNumberFormat="1" applyFont="1" applyBorder="1" applyAlignment="1">
      <alignment vertical="center"/>
    </xf>
    <xf numFmtId="164" fontId="10" fillId="0" borderId="7" xfId="0" applyNumberFormat="1" applyFont="1" applyBorder="1" applyAlignment="1">
      <alignment vertical="center"/>
    </xf>
    <xf numFmtId="164" fontId="10" fillId="0" borderId="37" xfId="0" applyNumberFormat="1" applyFont="1" applyBorder="1" applyAlignment="1">
      <alignment vertical="center"/>
    </xf>
    <xf numFmtId="164" fontId="10" fillId="0" borderId="22" xfId="0" applyNumberFormat="1" applyFont="1" applyBorder="1" applyAlignment="1">
      <alignment vertical="center"/>
    </xf>
    <xf numFmtId="164" fontId="10" fillId="0" borderId="62" xfId="0" applyNumberFormat="1" applyFont="1" applyBorder="1" applyAlignment="1">
      <alignment horizontal="center" vertical="center"/>
    </xf>
    <xf numFmtId="164" fontId="11" fillId="0" borderId="61" xfId="0" applyNumberFormat="1" applyFont="1" applyBorder="1" applyAlignment="1">
      <alignment horizontal="right" vertical="center"/>
    </xf>
    <xf numFmtId="164" fontId="9" fillId="0" borderId="61" xfId="0" applyNumberFormat="1" applyFont="1" applyBorder="1" applyAlignment="1">
      <alignment horizontal="left" vertical="center" wrapText="1"/>
    </xf>
    <xf numFmtId="164" fontId="11" fillId="0" borderId="22" xfId="0" applyNumberFormat="1" applyFont="1" applyBorder="1" applyAlignment="1">
      <alignment vertical="center"/>
    </xf>
    <xf numFmtId="164" fontId="26" fillId="0" borderId="1" xfId="0" applyNumberFormat="1" applyFont="1" applyBorder="1" applyAlignment="1">
      <alignment vertical="center"/>
    </xf>
    <xf numFmtId="164" fontId="10" fillId="0" borderId="63" xfId="0" quotePrefix="1" applyNumberFormat="1" applyFont="1" applyBorder="1" applyAlignment="1">
      <alignment horizontal="center" vertical="center"/>
    </xf>
    <xf numFmtId="164" fontId="11" fillId="0" borderId="61" xfId="0" applyNumberFormat="1" applyFont="1" applyBorder="1" applyAlignment="1">
      <alignment horizontal="center" vertical="center" wrapText="1"/>
    </xf>
    <xf numFmtId="164" fontId="10" fillId="0" borderId="31" xfId="0" applyNumberFormat="1" applyFont="1" applyBorder="1" applyAlignment="1">
      <alignment horizontal="left" vertical="center" wrapText="1"/>
    </xf>
    <xf numFmtId="164" fontId="10" fillId="0" borderId="46" xfId="0" applyNumberFormat="1" applyFont="1" applyBorder="1" applyAlignment="1">
      <alignment horizontal="center" vertical="center"/>
    </xf>
    <xf numFmtId="164" fontId="24" fillId="0" borderId="227" xfId="0" applyNumberFormat="1" applyFont="1" applyBorder="1" applyAlignment="1">
      <alignment vertical="center"/>
    </xf>
    <xf numFmtId="164" fontId="40" fillId="0" borderId="1" xfId="0" applyNumberFormat="1" applyFont="1" applyBorder="1" applyAlignment="1">
      <alignment vertical="center"/>
    </xf>
    <xf numFmtId="164" fontId="10" fillId="0" borderId="20" xfId="0" applyNumberFormat="1" applyFont="1" applyBorder="1" applyAlignment="1">
      <alignment vertical="center"/>
    </xf>
    <xf numFmtId="164" fontId="24" fillId="0" borderId="41" xfId="0" applyNumberFormat="1" applyFont="1" applyBorder="1" applyAlignment="1">
      <alignment vertical="center"/>
    </xf>
    <xf numFmtId="164" fontId="24" fillId="0" borderId="219" xfId="0" applyNumberFormat="1" applyFont="1" applyBorder="1" applyAlignment="1">
      <alignment horizontal="left" vertical="center"/>
    </xf>
    <xf numFmtId="164" fontId="24" fillId="0" borderId="219" xfId="0" applyNumberFormat="1" applyFont="1" applyBorder="1" applyAlignment="1">
      <alignment vertical="center"/>
    </xf>
    <xf numFmtId="164" fontId="11" fillId="0" borderId="227" xfId="0" applyNumberFormat="1" applyFont="1" applyBorder="1" applyAlignment="1">
      <alignment vertical="center"/>
    </xf>
    <xf numFmtId="164" fontId="24" fillId="0" borderId="34" xfId="0" applyNumberFormat="1" applyFont="1" applyBorder="1" applyAlignment="1">
      <alignment horizontal="left" vertical="center"/>
    </xf>
    <xf numFmtId="164" fontId="26" fillId="0" borderId="36" xfId="0" applyNumberFormat="1" applyFont="1" applyBorder="1" applyAlignment="1">
      <alignment vertical="center"/>
    </xf>
    <xf numFmtId="164" fontId="26" fillId="0" borderId="37" xfId="0" applyNumberFormat="1" applyFont="1" applyBorder="1" applyAlignment="1">
      <alignment vertical="center"/>
    </xf>
    <xf numFmtId="164" fontId="40" fillId="0" borderId="34" xfId="0" applyNumberFormat="1" applyFont="1" applyBorder="1" applyAlignment="1">
      <alignment vertical="center"/>
    </xf>
    <xf numFmtId="164" fontId="24" fillId="0" borderId="1" xfId="0" applyNumberFormat="1" applyFont="1" applyBorder="1" applyAlignment="1">
      <alignment vertical="center"/>
    </xf>
    <xf numFmtId="164" fontId="26" fillId="0" borderId="34" xfId="0" applyNumberFormat="1" applyFont="1" applyBorder="1" applyAlignment="1">
      <alignment vertical="center"/>
    </xf>
    <xf numFmtId="164" fontId="10" fillId="0" borderId="197" xfId="0" applyNumberFormat="1" applyFont="1" applyBorder="1" applyAlignment="1">
      <alignment vertical="center"/>
    </xf>
    <xf numFmtId="164" fontId="10" fillId="0" borderId="49" xfId="0" applyNumberFormat="1" applyFont="1" applyBorder="1" applyAlignment="1">
      <alignment vertical="center"/>
    </xf>
    <xf numFmtId="164" fontId="10" fillId="0" borderId="59" xfId="0" applyNumberFormat="1" applyFont="1" applyBorder="1" applyAlignment="1">
      <alignment vertical="center"/>
    </xf>
    <xf numFmtId="164" fontId="10" fillId="0" borderId="226" xfId="0" applyNumberFormat="1" applyFont="1" applyBorder="1" applyAlignment="1">
      <alignment horizontal="left" vertical="center"/>
    </xf>
    <xf numFmtId="164" fontId="11" fillId="0" borderId="1" xfId="0" applyNumberFormat="1" applyFont="1" applyBorder="1" applyAlignment="1">
      <alignment vertical="center" wrapText="1"/>
    </xf>
    <xf numFmtId="164" fontId="11" fillId="0" borderId="1" xfId="0" applyNumberFormat="1" applyFont="1" applyBorder="1" applyAlignment="1">
      <alignment horizontal="left" vertical="center"/>
    </xf>
    <xf numFmtId="164" fontId="11" fillId="0" borderId="227" xfId="0" applyNumberFormat="1" applyFont="1" applyBorder="1" applyAlignment="1">
      <alignment horizontal="left" vertical="center" wrapText="1"/>
    </xf>
    <xf numFmtId="164" fontId="11" fillId="14" borderId="219" xfId="0" applyNumberFormat="1" applyFont="1" applyFill="1" applyBorder="1" applyAlignment="1">
      <alignment vertical="center"/>
    </xf>
    <xf numFmtId="164" fontId="10" fillId="0" borderId="60" xfId="0" applyNumberFormat="1" applyFont="1" applyBorder="1" applyAlignment="1">
      <alignment vertical="center"/>
    </xf>
    <xf numFmtId="164" fontId="11" fillId="14" borderId="180" xfId="0" applyNumberFormat="1" applyFont="1" applyFill="1" applyBorder="1" applyAlignment="1">
      <alignment vertical="center"/>
    </xf>
    <xf numFmtId="164" fontId="10" fillId="0" borderId="181" xfId="0" applyNumberFormat="1" applyFont="1" applyBorder="1" applyAlignment="1">
      <alignment vertical="center"/>
    </xf>
    <xf numFmtId="164" fontId="10" fillId="0" borderId="39" xfId="0" applyNumberFormat="1" applyFont="1" applyBorder="1" applyAlignment="1">
      <alignment vertical="center"/>
    </xf>
    <xf numFmtId="164" fontId="10" fillId="0" borderId="39" xfId="0" applyNumberFormat="1" applyFont="1" applyBorder="1" applyAlignment="1">
      <alignment horizontal="center" vertical="center"/>
    </xf>
    <xf numFmtId="164" fontId="10" fillId="0" borderId="92" xfId="0" applyNumberFormat="1" applyFont="1" applyBorder="1" applyAlignment="1">
      <alignment vertical="center"/>
    </xf>
    <xf numFmtId="164" fontId="11" fillId="12" borderId="219" xfId="0" applyNumberFormat="1" applyFont="1" applyFill="1" applyBorder="1" applyAlignment="1">
      <alignment vertical="center"/>
    </xf>
    <xf numFmtId="164" fontId="10" fillId="14" borderId="219" xfId="0" applyNumberFormat="1" applyFont="1" applyFill="1" applyBorder="1" applyAlignment="1">
      <alignment vertical="center"/>
    </xf>
    <xf numFmtId="164" fontId="10" fillId="14" borderId="201" xfId="0" applyNumberFormat="1" applyFont="1" applyFill="1" applyBorder="1" applyAlignment="1">
      <alignment vertical="center"/>
    </xf>
    <xf numFmtId="164" fontId="11" fillId="12" borderId="226" xfId="0" applyNumberFormat="1" applyFont="1" applyFill="1" applyBorder="1" applyAlignment="1">
      <alignment vertical="center"/>
    </xf>
    <xf numFmtId="164" fontId="10" fillId="14" borderId="226" xfId="0" applyNumberFormat="1" applyFont="1" applyFill="1" applyBorder="1" applyAlignment="1">
      <alignment vertical="center"/>
    </xf>
    <xf numFmtId="164" fontId="11" fillId="14" borderId="226" xfId="0" applyNumberFormat="1" applyFont="1" applyFill="1" applyBorder="1" applyAlignment="1">
      <alignment vertical="center" wrapText="1"/>
    </xf>
    <xf numFmtId="164" fontId="10" fillId="14" borderId="201" xfId="0" applyNumberFormat="1" applyFont="1" applyFill="1" applyBorder="1" applyAlignment="1">
      <alignment horizontal="center" vertical="center"/>
    </xf>
    <xf numFmtId="164" fontId="11" fillId="14" borderId="228" xfId="0" applyNumberFormat="1" applyFont="1" applyFill="1" applyBorder="1" applyAlignment="1">
      <alignment vertical="center"/>
    </xf>
    <xf numFmtId="164" fontId="11" fillId="0" borderId="157" xfId="0" applyNumberFormat="1" applyFont="1" applyBorder="1" applyAlignment="1">
      <alignment horizontal="center" vertical="center"/>
    </xf>
    <xf numFmtId="164" fontId="10" fillId="0" borderId="0" xfId="0" applyNumberFormat="1" applyFont="1" applyFill="1" applyBorder="1" applyAlignment="1">
      <alignment vertical="center"/>
    </xf>
    <xf numFmtId="164" fontId="11" fillId="0" borderId="0" xfId="0" applyNumberFormat="1" applyFont="1" applyFill="1" applyBorder="1" applyAlignment="1">
      <alignment vertical="center"/>
    </xf>
    <xf numFmtId="164" fontId="10" fillId="0" borderId="0" xfId="0" applyNumberFormat="1" applyFont="1" applyFill="1" applyBorder="1" applyAlignment="1">
      <alignment horizontal="center" vertical="center"/>
    </xf>
    <xf numFmtId="164" fontId="11" fillId="0" borderId="0" xfId="0" applyNumberFormat="1" applyFont="1" applyFill="1" applyBorder="1" applyAlignment="1">
      <alignment horizontal="left" vertical="center" wrapText="1"/>
    </xf>
    <xf numFmtId="164" fontId="11" fillId="14" borderId="228" xfId="0" applyNumberFormat="1" applyFont="1" applyFill="1" applyBorder="1" applyAlignment="1">
      <alignment horizontal="right" vertical="center"/>
    </xf>
    <xf numFmtId="164" fontId="11" fillId="14" borderId="209" xfId="0" applyNumberFormat="1" applyFont="1" applyFill="1" applyBorder="1" applyAlignment="1">
      <alignment vertical="center"/>
    </xf>
    <xf numFmtId="164" fontId="11" fillId="14" borderId="45" xfId="0" applyNumberFormat="1" applyFont="1" applyFill="1" applyBorder="1" applyAlignment="1">
      <alignment vertical="center" wrapText="1"/>
    </xf>
    <xf numFmtId="164" fontId="10" fillId="14" borderId="34" xfId="0" applyNumberFormat="1" applyFont="1" applyFill="1" applyBorder="1" applyAlignment="1">
      <alignment vertical="center"/>
    </xf>
    <xf numFmtId="164" fontId="11" fillId="0" borderId="0" xfId="0" applyNumberFormat="1" applyFont="1" applyBorder="1" applyAlignment="1">
      <alignment horizontal="left" vertical="center" wrapText="1"/>
    </xf>
    <xf numFmtId="164" fontId="11" fillId="0" borderId="65" xfId="0" applyNumberFormat="1" applyFont="1" applyBorder="1" applyAlignment="1">
      <alignment horizontal="right" vertical="center"/>
    </xf>
    <xf numFmtId="164" fontId="10" fillId="0" borderId="72" xfId="0" applyNumberFormat="1" applyFont="1" applyBorder="1" applyAlignment="1">
      <alignment horizontal="left" vertical="center"/>
    </xf>
    <xf numFmtId="164" fontId="10" fillId="0" borderId="197" xfId="0" applyNumberFormat="1" applyFont="1" applyBorder="1" applyAlignment="1">
      <alignment horizontal="center" vertical="center"/>
    </xf>
    <xf numFmtId="164" fontId="10" fillId="0" borderId="198" xfId="0" applyNumberFormat="1" applyFont="1" applyBorder="1" applyAlignment="1">
      <alignment vertical="center"/>
    </xf>
    <xf numFmtId="164" fontId="10" fillId="0" borderId="185" xfId="0" applyNumberFormat="1" applyFont="1" applyBorder="1" applyAlignment="1">
      <alignment horizontal="center" vertical="center"/>
    </xf>
    <xf numFmtId="164" fontId="10" fillId="0" borderId="72" xfId="0" applyNumberFormat="1" applyFont="1" applyBorder="1" applyAlignment="1">
      <alignment horizontal="center" vertical="center"/>
    </xf>
    <xf numFmtId="164" fontId="11" fillId="0" borderId="65" xfId="0" applyNumberFormat="1" applyFont="1" applyBorder="1" applyAlignment="1">
      <alignment horizontal="center" vertical="center"/>
    </xf>
    <xf numFmtId="164" fontId="11" fillId="0" borderId="66" xfId="0" applyNumberFormat="1" applyFont="1" applyBorder="1" applyAlignment="1">
      <alignment horizontal="center" vertical="center" wrapText="1"/>
    </xf>
    <xf numFmtId="164" fontId="11" fillId="0" borderId="66" xfId="0" applyNumberFormat="1" applyFont="1" applyBorder="1" applyAlignment="1">
      <alignment horizontal="right" vertical="center"/>
    </xf>
    <xf numFmtId="164" fontId="10" fillId="0" borderId="47" xfId="0" applyNumberFormat="1" applyFont="1" applyBorder="1" applyAlignment="1">
      <alignment horizontal="center" vertical="center"/>
    </xf>
    <xf numFmtId="164" fontId="10" fillId="0" borderId="6" xfId="0" applyNumberFormat="1" applyFont="1" applyBorder="1" applyAlignment="1">
      <alignment horizontal="left" vertical="center" wrapText="1"/>
    </xf>
    <xf numFmtId="164" fontId="10" fillId="14" borderId="0" xfId="0" applyNumberFormat="1" applyFont="1" applyFill="1" applyBorder="1" applyAlignment="1">
      <alignment vertical="center"/>
    </xf>
    <xf numFmtId="164" fontId="10" fillId="14" borderId="36" xfId="0" applyNumberFormat="1" applyFont="1" applyFill="1" applyBorder="1" applyAlignment="1">
      <alignment vertical="center"/>
    </xf>
    <xf numFmtId="164" fontId="24" fillId="14" borderId="219" xfId="0" applyNumberFormat="1" applyFont="1" applyFill="1" applyBorder="1" applyAlignment="1">
      <alignment horizontal="left" vertical="center"/>
    </xf>
    <xf numFmtId="164" fontId="10" fillId="14" borderId="219" xfId="0" applyNumberFormat="1" applyFont="1" applyFill="1" applyBorder="1" applyAlignment="1">
      <alignment horizontal="left" vertical="center"/>
    </xf>
    <xf numFmtId="164" fontId="10" fillId="0" borderId="151" xfId="0" applyNumberFormat="1" applyFont="1" applyBorder="1" applyAlignment="1">
      <alignment vertical="center"/>
    </xf>
    <xf numFmtId="43" fontId="10" fillId="0" borderId="61" xfId="0" applyNumberFormat="1" applyFont="1" applyBorder="1" applyAlignment="1">
      <alignment vertical="center"/>
    </xf>
    <xf numFmtId="43" fontId="10" fillId="0" borderId="1" xfId="0" applyNumberFormat="1" applyFont="1" applyBorder="1" applyAlignment="1">
      <alignment horizontal="center" vertical="center"/>
    </xf>
    <xf numFmtId="0" fontId="11" fillId="0" borderId="34" xfId="0" applyFont="1" applyBorder="1" applyAlignment="1">
      <alignment vertical="center"/>
    </xf>
    <xf numFmtId="0" fontId="10" fillId="2" borderId="36" xfId="0" applyFont="1" applyFill="1" applyBorder="1" applyAlignment="1">
      <alignment vertical="center"/>
    </xf>
    <xf numFmtId="164" fontId="10" fillId="0" borderId="3" xfId="0" applyNumberFormat="1" applyFont="1" applyBorder="1" applyAlignment="1">
      <alignment vertical="center" wrapText="1"/>
    </xf>
    <xf numFmtId="0" fontId="10" fillId="0" borderId="20" xfId="0" applyFont="1" applyBorder="1" applyAlignment="1">
      <alignment horizontal="center" vertical="center"/>
    </xf>
    <xf numFmtId="41" fontId="10" fillId="0" borderId="260" xfId="0" applyNumberFormat="1" applyFont="1" applyBorder="1" applyAlignment="1">
      <alignment vertical="center"/>
    </xf>
    <xf numFmtId="41" fontId="10" fillId="0" borderId="144" xfId="0" applyNumberFormat="1" applyFont="1" applyBorder="1" applyAlignment="1">
      <alignment vertical="center"/>
    </xf>
    <xf numFmtId="164" fontId="10" fillId="0" borderId="0" xfId="1" applyNumberFormat="1" applyFont="1" applyAlignment="1">
      <alignment horizontal="center" vertical="center"/>
    </xf>
    <xf numFmtId="164" fontId="11" fillId="0" borderId="0" xfId="0" applyNumberFormat="1" applyFont="1" applyBorder="1" applyAlignment="1">
      <alignment horizontal="right" vertical="center"/>
    </xf>
    <xf numFmtId="164" fontId="10" fillId="0" borderId="157" xfId="0" applyNumberFormat="1" applyFont="1" applyBorder="1" applyAlignment="1">
      <alignment horizontal="left" vertical="center" wrapText="1"/>
    </xf>
    <xf numFmtId="164" fontId="30" fillId="0" borderId="61" xfId="0" applyNumberFormat="1" applyFont="1" applyBorder="1" applyAlignment="1">
      <alignment horizontal="left" vertical="center" wrapText="1"/>
    </xf>
    <xf numFmtId="164" fontId="10" fillId="0" borderId="186" xfId="0" applyNumberFormat="1" applyFont="1" applyBorder="1" applyAlignment="1">
      <alignment horizontal="center" vertical="center"/>
    </xf>
    <xf numFmtId="0" fontId="10" fillId="8" borderId="0" xfId="0" applyFont="1" applyFill="1" applyBorder="1" applyAlignment="1">
      <alignment vertical="center"/>
    </xf>
    <xf numFmtId="41" fontId="10" fillId="2" borderId="0" xfId="0" applyNumberFormat="1" applyFont="1" applyFill="1" applyBorder="1" applyAlignment="1">
      <alignment vertical="center"/>
    </xf>
    <xf numFmtId="164" fontId="9" fillId="0" borderId="0" xfId="0" applyNumberFormat="1" applyFont="1" applyBorder="1" applyAlignment="1">
      <alignment horizontal="center" vertical="center"/>
    </xf>
    <xf numFmtId="164" fontId="9" fillId="0" borderId="0" xfId="0" applyNumberFormat="1" applyFont="1" applyBorder="1" applyAlignment="1">
      <alignment vertical="center"/>
    </xf>
    <xf numFmtId="0" fontId="24" fillId="0" borderId="0" xfId="0" applyFont="1" applyBorder="1" applyAlignment="1">
      <alignment horizontal="center" vertical="center"/>
    </xf>
    <xf numFmtId="0" fontId="10" fillId="8" borderId="34" xfId="0" applyFont="1" applyFill="1" applyBorder="1" applyAlignment="1">
      <alignment vertical="center"/>
    </xf>
    <xf numFmtId="0" fontId="10" fillId="0" borderId="37" xfId="0" applyFont="1" applyBorder="1" applyAlignment="1">
      <alignment vertical="center"/>
    </xf>
    <xf numFmtId="0" fontId="10" fillId="0" borderId="2" xfId="0" applyFont="1" applyBorder="1" applyAlignment="1">
      <alignment vertical="center"/>
    </xf>
    <xf numFmtId="0" fontId="10" fillId="8" borderId="41" xfId="0" applyFont="1" applyFill="1" applyBorder="1" applyAlignment="1">
      <alignment vertical="center"/>
    </xf>
    <xf numFmtId="43" fontId="10" fillId="0" borderId="30" xfId="0" applyNumberFormat="1" applyFont="1" applyBorder="1" applyAlignment="1">
      <alignment vertical="center"/>
    </xf>
    <xf numFmtId="0" fontId="11" fillId="0" borderId="1" xfId="0" applyFont="1" applyBorder="1" applyAlignment="1">
      <alignment vertical="center"/>
    </xf>
    <xf numFmtId="0" fontId="11" fillId="0" borderId="37" xfId="0" applyFont="1" applyBorder="1" applyAlignment="1">
      <alignment vertical="center"/>
    </xf>
    <xf numFmtId="0" fontId="11" fillId="0" borderId="2" xfId="0" applyFont="1" applyBorder="1" applyAlignment="1">
      <alignment vertical="center"/>
    </xf>
    <xf numFmtId="0" fontId="11" fillId="0" borderId="36" xfId="0" applyFont="1" applyBorder="1" applyAlignment="1">
      <alignment vertical="center"/>
    </xf>
    <xf numFmtId="0" fontId="10" fillId="0" borderId="1" xfId="0" applyFont="1" applyBorder="1" applyAlignment="1">
      <alignment horizontal="right" vertical="center"/>
    </xf>
    <xf numFmtId="0" fontId="11" fillId="0" borderId="1" xfId="0" applyFont="1" applyBorder="1" applyAlignment="1">
      <alignment horizontal="center" vertical="center"/>
    </xf>
    <xf numFmtId="0" fontId="11" fillId="0" borderId="2" xfId="0" applyFont="1" applyBorder="1" applyAlignment="1">
      <alignment horizontal="right" vertical="center"/>
    </xf>
    <xf numFmtId="0" fontId="10" fillId="0" borderId="2" xfId="0" applyFont="1" applyBorder="1" applyAlignment="1">
      <alignment horizontal="center" vertical="center"/>
    </xf>
    <xf numFmtId="0" fontId="10" fillId="0" borderId="37" xfId="0" applyFont="1" applyBorder="1" applyAlignment="1">
      <alignment horizontal="center" vertical="center"/>
    </xf>
    <xf numFmtId="0" fontId="11" fillId="0" borderId="37" xfId="0" applyFont="1" applyBorder="1" applyAlignment="1">
      <alignment horizontal="left" vertical="center" wrapText="1"/>
    </xf>
    <xf numFmtId="0" fontId="11" fillId="0" borderId="37" xfId="0" applyFont="1" applyBorder="1" applyAlignment="1">
      <alignment horizontal="right" vertical="center"/>
    </xf>
    <xf numFmtId="0" fontId="11" fillId="0" borderId="2" xfId="0" applyFont="1" applyBorder="1" applyAlignment="1">
      <alignment vertical="center" wrapText="1"/>
    </xf>
    <xf numFmtId="0" fontId="24" fillId="0" borderId="0" xfId="0" applyFont="1" applyAlignment="1">
      <alignment vertical="center"/>
    </xf>
    <xf numFmtId="0" fontId="11" fillId="0" borderId="1" xfId="0" applyFont="1" applyBorder="1" applyAlignment="1">
      <alignment horizontal="left" vertical="center" wrapText="1"/>
    </xf>
    <xf numFmtId="0" fontId="11" fillId="0" borderId="1" xfId="0" applyFont="1" applyBorder="1" applyAlignment="1">
      <alignment horizontal="right" vertical="center"/>
    </xf>
    <xf numFmtId="41" fontId="10" fillId="0" borderId="53" xfId="0" applyNumberFormat="1" applyFont="1" applyBorder="1" applyAlignment="1">
      <alignment vertical="center"/>
    </xf>
    <xf numFmtId="0" fontId="10" fillId="8" borderId="0" xfId="0" applyFont="1" applyFill="1" applyBorder="1" applyAlignment="1">
      <alignment horizontal="center" vertical="center"/>
    </xf>
    <xf numFmtId="0" fontId="10" fillId="2" borderId="0" xfId="0" applyFont="1" applyFill="1" applyBorder="1" applyAlignment="1">
      <alignment vertical="center"/>
    </xf>
    <xf numFmtId="0" fontId="11" fillId="0" borderId="112" xfId="0" applyFont="1" applyBorder="1" applyAlignment="1">
      <alignment horizontal="center" vertical="center"/>
    </xf>
    <xf numFmtId="41" fontId="10" fillId="0" borderId="78" xfId="0" applyNumberFormat="1" applyFont="1" applyBorder="1" applyAlignment="1">
      <alignment horizontal="center" vertical="center"/>
    </xf>
    <xf numFmtId="0" fontId="10" fillId="8" borderId="226" xfId="0" applyFont="1" applyFill="1" applyBorder="1" applyAlignment="1">
      <alignment vertical="center"/>
    </xf>
    <xf numFmtId="0" fontId="10" fillId="0" borderId="226" xfId="0" applyFont="1" applyBorder="1" applyAlignment="1">
      <alignment vertical="center"/>
    </xf>
    <xf numFmtId="0" fontId="10" fillId="14" borderId="226" xfId="0" applyFont="1" applyFill="1" applyBorder="1" applyAlignment="1">
      <alignment vertical="center"/>
    </xf>
    <xf numFmtId="41" fontId="10" fillId="0" borderId="187" xfId="0" applyNumberFormat="1" applyFont="1" applyBorder="1" applyAlignment="1">
      <alignment vertical="center"/>
    </xf>
    <xf numFmtId="41" fontId="11" fillId="2" borderId="31" xfId="0" applyNumberFormat="1" applyFont="1" applyFill="1" applyBorder="1" applyAlignment="1">
      <alignment vertical="center"/>
    </xf>
    <xf numFmtId="0" fontId="10" fillId="2" borderId="31" xfId="0" applyFont="1" applyFill="1" applyBorder="1" applyAlignment="1">
      <alignment vertical="center"/>
    </xf>
    <xf numFmtId="0" fontId="11" fillId="2" borderId="31" xfId="0" applyFont="1" applyFill="1" applyBorder="1" applyAlignment="1">
      <alignment horizontal="left" vertical="center" wrapText="1"/>
    </xf>
    <xf numFmtId="41" fontId="11" fillId="2" borderId="95" xfId="0" applyNumberFormat="1" applyFont="1" applyFill="1" applyBorder="1" applyAlignment="1">
      <alignment vertical="center"/>
    </xf>
    <xf numFmtId="41" fontId="11" fillId="2" borderId="96" xfId="0" applyNumberFormat="1" applyFont="1" applyFill="1" applyBorder="1" applyAlignment="1">
      <alignment vertical="center"/>
    </xf>
    <xf numFmtId="41" fontId="11" fillId="2" borderId="82" xfId="0" applyNumberFormat="1" applyFont="1" applyFill="1" applyBorder="1" applyAlignment="1">
      <alignment vertical="center"/>
    </xf>
    <xf numFmtId="41" fontId="11" fillId="2" borderId="83" xfId="0" applyNumberFormat="1" applyFont="1" applyFill="1" applyBorder="1" applyAlignment="1">
      <alignment vertical="center"/>
    </xf>
    <xf numFmtId="0" fontId="10" fillId="2" borderId="87" xfId="0" applyFont="1" applyFill="1" applyBorder="1" applyAlignment="1">
      <alignment vertical="center"/>
    </xf>
    <xf numFmtId="3" fontId="10" fillId="0" borderId="3" xfId="0" applyNumberFormat="1" applyFont="1" applyFill="1" applyBorder="1" applyAlignment="1">
      <alignment vertical="center"/>
    </xf>
    <xf numFmtId="0" fontId="10" fillId="0" borderId="3" xfId="0" applyFont="1" applyFill="1" applyBorder="1" applyAlignment="1">
      <alignment vertical="center"/>
    </xf>
    <xf numFmtId="3" fontId="10" fillId="0" borderId="3" xfId="0" applyNumberFormat="1" applyFont="1" applyFill="1" applyBorder="1" applyAlignment="1">
      <alignment vertical="center" wrapText="1"/>
    </xf>
    <xf numFmtId="3" fontId="10" fillId="0" borderId="31" xfId="0" applyNumberFormat="1" applyFont="1" applyFill="1" applyBorder="1" applyAlignment="1">
      <alignment vertical="center" wrapText="1"/>
    </xf>
    <xf numFmtId="41" fontId="10" fillId="0" borderId="31" xfId="0" applyNumberFormat="1" applyFont="1" applyFill="1" applyBorder="1" applyAlignment="1">
      <alignment vertical="center"/>
    </xf>
    <xf numFmtId="0" fontId="10" fillId="0" borderId="31" xfId="0" applyFont="1" applyFill="1" applyBorder="1" applyAlignment="1">
      <alignment vertical="center" wrapText="1"/>
    </xf>
    <xf numFmtId="41" fontId="10" fillId="9" borderId="79" xfId="0" applyNumberFormat="1" applyFont="1" applyFill="1" applyBorder="1" applyAlignment="1">
      <alignment vertical="center"/>
    </xf>
    <xf numFmtId="0" fontId="11" fillId="2" borderId="100" xfId="0" applyFont="1" applyFill="1" applyBorder="1" applyAlignment="1">
      <alignment horizontal="left" vertical="center" wrapText="1"/>
    </xf>
    <xf numFmtId="41" fontId="11" fillId="2" borderId="0" xfId="0" applyNumberFormat="1" applyFont="1" applyFill="1" applyBorder="1" applyAlignment="1">
      <alignment vertical="center"/>
    </xf>
    <xf numFmtId="0" fontId="11" fillId="2" borderId="0" xfId="0" applyFont="1" applyFill="1" applyBorder="1" applyAlignment="1">
      <alignment vertical="center"/>
    </xf>
    <xf numFmtId="0" fontId="10" fillId="0" borderId="217" xfId="0" applyFont="1" applyBorder="1" applyAlignment="1">
      <alignment horizontal="center" vertical="center"/>
    </xf>
    <xf numFmtId="164" fontId="11" fillId="0" borderId="217" xfId="0" applyNumberFormat="1" applyFont="1" applyBorder="1" applyAlignment="1">
      <alignment horizontal="center" vertical="center"/>
    </xf>
    <xf numFmtId="164" fontId="11" fillId="10" borderId="209" xfId="0" applyNumberFormat="1" applyFont="1" applyFill="1" applyBorder="1" applyAlignment="1">
      <alignment horizontal="center" vertical="center"/>
    </xf>
    <xf numFmtId="0" fontId="43" fillId="10" borderId="209" xfId="0" applyFont="1" applyFill="1" applyBorder="1" applyAlignment="1">
      <alignment horizontal="center" vertical="center"/>
    </xf>
    <xf numFmtId="0" fontId="10" fillId="0" borderId="219" xfId="0" applyFont="1" applyBorder="1" applyAlignment="1">
      <alignment vertical="center"/>
    </xf>
    <xf numFmtId="0" fontId="10" fillId="0" borderId="220" xfId="0" applyFont="1" applyBorder="1" applyAlignment="1">
      <alignment horizontal="center" vertical="center"/>
    </xf>
    <xf numFmtId="164" fontId="11" fillId="0" borderId="262" xfId="0" applyNumberFormat="1" applyFont="1" applyBorder="1" applyAlignment="1">
      <alignment horizontal="center" vertical="center"/>
    </xf>
    <xf numFmtId="0" fontId="11" fillId="10" borderId="208" xfId="0" applyFont="1" applyFill="1" applyBorder="1" applyAlignment="1">
      <alignment horizontal="center" vertical="center"/>
    </xf>
    <xf numFmtId="164" fontId="11" fillId="10" borderId="263" xfId="0" applyNumberFormat="1" applyFont="1" applyFill="1" applyBorder="1" applyAlignment="1">
      <alignment horizontal="center" vertical="center"/>
    </xf>
    <xf numFmtId="0" fontId="10" fillId="0" borderId="217" xfId="0" applyFont="1" applyBorder="1" applyAlignment="1">
      <alignment horizontal="left" vertical="center" wrapText="1"/>
    </xf>
    <xf numFmtId="0" fontId="11" fillId="0" borderId="79" xfId="0" applyFont="1" applyBorder="1" applyAlignment="1">
      <alignment horizontal="center" vertical="center"/>
    </xf>
    <xf numFmtId="0" fontId="11" fillId="0" borderId="80" xfId="0" applyFont="1" applyBorder="1" applyAlignment="1">
      <alignment horizontal="center" vertical="center" wrapText="1"/>
    </xf>
    <xf numFmtId="0" fontId="11" fillId="0" borderId="82" xfId="0" applyFont="1" applyBorder="1" applyAlignment="1">
      <alignment horizontal="center" vertical="center"/>
    </xf>
    <xf numFmtId="0" fontId="11" fillId="0" borderId="83" xfId="0" applyFont="1" applyBorder="1" applyAlignment="1">
      <alignment horizontal="center" vertical="center"/>
    </xf>
    <xf numFmtId="169" fontId="11" fillId="0" borderId="0" xfId="0" applyNumberFormat="1" applyFont="1" applyBorder="1" applyAlignment="1">
      <alignment vertical="center"/>
    </xf>
    <xf numFmtId="0" fontId="10" fillId="7" borderId="0" xfId="0" applyFont="1" applyFill="1" applyAlignment="1">
      <alignment vertical="center"/>
    </xf>
    <xf numFmtId="0" fontId="11" fillId="0" borderId="31" xfId="0" applyFont="1" applyBorder="1" applyAlignment="1">
      <alignment vertical="center"/>
    </xf>
    <xf numFmtId="0" fontId="11" fillId="0" borderId="0" xfId="0" applyFont="1" applyAlignment="1">
      <alignment horizontal="left" vertical="center"/>
    </xf>
    <xf numFmtId="0" fontId="11" fillId="8" borderId="0" xfId="0" applyFont="1" applyFill="1" applyBorder="1" applyAlignment="1">
      <alignment vertical="center"/>
    </xf>
    <xf numFmtId="0" fontId="10" fillId="7" borderId="0" xfId="0" applyFont="1" applyFill="1" applyBorder="1" applyAlignment="1">
      <alignment vertical="center"/>
    </xf>
    <xf numFmtId="0" fontId="11" fillId="2" borderId="0" xfId="0" applyFont="1" applyFill="1" applyBorder="1" applyAlignment="1">
      <alignment horizontal="right" vertical="center"/>
    </xf>
    <xf numFmtId="41" fontId="11" fillId="2" borderId="56" xfId="0" applyNumberFormat="1" applyFont="1" applyFill="1" applyBorder="1" applyAlignment="1">
      <alignment horizontal="right" vertical="center"/>
    </xf>
    <xf numFmtId="0" fontId="11" fillId="2" borderId="56" xfId="0" applyFont="1" applyFill="1" applyBorder="1" applyAlignment="1">
      <alignment horizontal="left" vertical="center" wrapText="1"/>
    </xf>
    <xf numFmtId="41" fontId="11" fillId="2" borderId="184" xfId="0" applyNumberFormat="1" applyFont="1" applyFill="1" applyBorder="1" applyAlignment="1">
      <alignment vertical="center"/>
    </xf>
    <xf numFmtId="41" fontId="11" fillId="2" borderId="264" xfId="0" applyNumberFormat="1" applyFont="1" applyFill="1" applyBorder="1" applyAlignment="1">
      <alignment horizontal="right" vertical="center"/>
    </xf>
    <xf numFmtId="41" fontId="11" fillId="2" borderId="98" xfId="0" applyNumberFormat="1" applyFont="1" applyFill="1" applyBorder="1" applyAlignment="1">
      <alignment vertical="center"/>
    </xf>
    <xf numFmtId="0" fontId="9" fillId="2" borderId="85" xfId="0" applyFont="1" applyFill="1" applyBorder="1" applyAlignment="1">
      <alignment horizontal="left" vertical="center"/>
    </xf>
    <xf numFmtId="0" fontId="10" fillId="0" borderId="100" xfId="0" applyFont="1" applyBorder="1" applyAlignment="1">
      <alignment vertical="center"/>
    </xf>
    <xf numFmtId="0" fontId="4" fillId="0" borderId="6" xfId="0" applyFont="1" applyBorder="1" applyAlignment="1">
      <alignment horizontal="left" vertical="center" wrapText="1"/>
    </xf>
    <xf numFmtId="41" fontId="11" fillId="0" borderId="136" xfId="0" applyNumberFormat="1" applyFont="1" applyBorder="1" applyAlignment="1">
      <alignment vertical="center"/>
    </xf>
    <xf numFmtId="41" fontId="11" fillId="0" borderId="137" xfId="0" applyNumberFormat="1" applyFont="1" applyBorder="1" applyAlignment="1">
      <alignment vertical="center"/>
    </xf>
    <xf numFmtId="0" fontId="4" fillId="0" borderId="132" xfId="0" applyFont="1" applyBorder="1" applyAlignment="1">
      <alignment horizontal="left" vertical="center"/>
    </xf>
    <xf numFmtId="0" fontId="6" fillId="0" borderId="0" xfId="0" applyFont="1" applyBorder="1" applyAlignment="1">
      <alignment horizontal="left" vertical="center"/>
    </xf>
    <xf numFmtId="0" fontId="4" fillId="0" borderId="132" xfId="0" applyFont="1" applyBorder="1" applyAlignment="1">
      <alignment vertical="center" wrapText="1"/>
    </xf>
    <xf numFmtId="0" fontId="6" fillId="0" borderId="0" xfId="0" applyFont="1" applyBorder="1" applyAlignment="1">
      <alignment horizontal="left" vertical="center" wrapText="1"/>
    </xf>
    <xf numFmtId="0" fontId="11" fillId="0" borderId="80" xfId="0" applyFont="1" applyBorder="1" applyAlignment="1">
      <alignment horizontal="center" vertical="center"/>
    </xf>
    <xf numFmtId="0" fontId="9" fillId="0" borderId="31" xfId="0" applyFont="1" applyBorder="1" applyAlignment="1">
      <alignment horizontal="left" vertical="center"/>
    </xf>
    <xf numFmtId="41" fontId="24" fillId="0" borderId="31" xfId="0" applyNumberFormat="1" applyFont="1" applyBorder="1" applyAlignment="1">
      <alignment horizontal="left" vertical="center"/>
    </xf>
    <xf numFmtId="41" fontId="24" fillId="0" borderId="80" xfId="0" applyNumberFormat="1" applyFont="1" applyBorder="1" applyAlignment="1">
      <alignment horizontal="left" vertical="center"/>
    </xf>
    <xf numFmtId="41" fontId="24" fillId="0" borderId="83" xfId="0" applyNumberFormat="1" applyFont="1" applyBorder="1" applyAlignment="1">
      <alignment horizontal="left" vertical="center"/>
    </xf>
    <xf numFmtId="164" fontId="10" fillId="0" borderId="0" xfId="0" applyNumberFormat="1" applyFont="1" applyBorder="1" applyAlignment="1">
      <alignment horizontal="left" vertical="center" wrapText="1"/>
    </xf>
    <xf numFmtId="43" fontId="10" fillId="0" borderId="0" xfId="0" applyNumberFormat="1" applyFont="1" applyFill="1" applyAlignment="1">
      <alignment vertical="center"/>
    </xf>
    <xf numFmtId="43" fontId="4" fillId="0" borderId="0" xfId="0" applyNumberFormat="1" applyFont="1" applyFill="1" applyAlignment="1">
      <alignment vertical="center"/>
    </xf>
    <xf numFmtId="164" fontId="9" fillId="0" borderId="61" xfId="0" applyNumberFormat="1" applyFont="1" applyBorder="1" applyAlignment="1">
      <alignment horizontal="left" vertical="center"/>
    </xf>
    <xf numFmtId="164" fontId="9" fillId="0" borderId="66" xfId="0" applyNumberFormat="1" applyFont="1" applyBorder="1" applyAlignment="1">
      <alignment horizontal="left" vertical="center"/>
    </xf>
    <xf numFmtId="164" fontId="11" fillId="14" borderId="61" xfId="0" applyNumberFormat="1" applyFont="1" applyFill="1" applyBorder="1" applyAlignment="1">
      <alignment vertical="center"/>
    </xf>
    <xf numFmtId="164" fontId="11" fillId="14" borderId="0" xfId="0" applyNumberFormat="1" applyFont="1" applyFill="1" applyBorder="1" applyAlignment="1">
      <alignment vertical="center"/>
    </xf>
    <xf numFmtId="164" fontId="10" fillId="14" borderId="200" xfId="0" applyNumberFormat="1" applyFont="1" applyFill="1" applyBorder="1" applyAlignment="1">
      <alignment vertical="center"/>
    </xf>
    <xf numFmtId="164" fontId="10" fillId="14" borderId="202" xfId="0" applyNumberFormat="1" applyFont="1" applyFill="1" applyBorder="1" applyAlignment="1">
      <alignment vertical="center"/>
    </xf>
    <xf numFmtId="43" fontId="10" fillId="0" borderId="162" xfId="0" applyNumberFormat="1" applyFont="1" applyBorder="1" applyAlignment="1">
      <alignment vertical="center"/>
    </xf>
    <xf numFmtId="43" fontId="10" fillId="0" borderId="162" xfId="0" applyNumberFormat="1" applyFont="1" applyBorder="1" applyAlignment="1">
      <alignment horizontal="center" vertical="center"/>
    </xf>
    <xf numFmtId="43" fontId="10" fillId="0" borderId="162" xfId="0" applyNumberFormat="1" applyFont="1" applyBorder="1" applyAlignment="1">
      <alignment horizontal="left" vertical="center"/>
    </xf>
    <xf numFmtId="43" fontId="44" fillId="0" borderId="6" xfId="0" applyNumberFormat="1" applyFont="1" applyBorder="1" applyAlignment="1">
      <alignment vertical="center"/>
    </xf>
    <xf numFmtId="41" fontId="10" fillId="0" borderId="203" xfId="0" applyNumberFormat="1" applyFont="1" applyBorder="1" applyAlignment="1">
      <alignment horizontal="right" vertical="center"/>
    </xf>
    <xf numFmtId="41" fontId="10" fillId="0" borderId="270" xfId="0" applyNumberFormat="1" applyFont="1" applyBorder="1" applyAlignment="1">
      <alignment horizontal="right" vertical="center"/>
    </xf>
    <xf numFmtId="0" fontId="11" fillId="0" borderId="76" xfId="0" applyFont="1" applyBorder="1" applyAlignment="1">
      <alignment horizontal="center" vertical="center"/>
    </xf>
    <xf numFmtId="0" fontId="11" fillId="2" borderId="87" xfId="0" applyFont="1" applyFill="1" applyBorder="1" applyAlignment="1">
      <alignment horizontal="center" vertical="center"/>
    </xf>
    <xf numFmtId="0" fontId="10" fillId="0" borderId="180" xfId="0" applyFont="1" applyBorder="1" applyAlignment="1">
      <alignment horizontal="center" vertical="center"/>
    </xf>
    <xf numFmtId="0" fontId="4" fillId="0" borderId="114" xfId="0" applyFont="1" applyBorder="1" applyAlignment="1">
      <alignment vertical="center"/>
    </xf>
    <xf numFmtId="164" fontId="10" fillId="0" borderId="66" xfId="0" applyNumberFormat="1" applyFont="1" applyFill="1" applyBorder="1" applyAlignment="1">
      <alignment vertical="center"/>
    </xf>
    <xf numFmtId="41" fontId="11" fillId="2" borderId="268" xfId="0" applyNumberFormat="1" applyFont="1" applyFill="1" applyBorder="1" applyAlignment="1">
      <alignment vertical="center"/>
    </xf>
    <xf numFmtId="0" fontId="10" fillId="0" borderId="224" xfId="0" applyFont="1" applyBorder="1" applyAlignment="1">
      <alignment horizontal="center" vertical="center"/>
    </xf>
    <xf numFmtId="0" fontId="10" fillId="0" borderId="114" xfId="0" applyFont="1" applyBorder="1" applyAlignment="1">
      <alignment horizontal="center" vertical="center"/>
    </xf>
    <xf numFmtId="0" fontId="10" fillId="0" borderId="100" xfId="0" applyFont="1" applyBorder="1" applyAlignment="1">
      <alignment horizontal="left" vertical="center" wrapText="1"/>
    </xf>
    <xf numFmtId="164" fontId="11" fillId="12" borderId="206" xfId="0" applyNumberFormat="1" applyFont="1" applyFill="1" applyBorder="1" applyAlignment="1">
      <alignment vertical="center"/>
    </xf>
    <xf numFmtId="164" fontId="11" fillId="12" borderId="186" xfId="0" applyNumberFormat="1" applyFont="1" applyFill="1" applyBorder="1" applyAlignment="1">
      <alignment vertical="center"/>
    </xf>
    <xf numFmtId="164" fontId="10" fillId="12" borderId="186" xfId="0" applyNumberFormat="1" applyFont="1" applyFill="1" applyBorder="1" applyAlignment="1">
      <alignment vertical="center"/>
    </xf>
    <xf numFmtId="164" fontId="11" fillId="12" borderId="186" xfId="0" applyNumberFormat="1" applyFont="1" applyFill="1" applyBorder="1" applyAlignment="1">
      <alignment vertical="center" wrapText="1"/>
    </xf>
    <xf numFmtId="164" fontId="11" fillId="12" borderId="81" xfId="0" applyNumberFormat="1" applyFont="1" applyFill="1" applyBorder="1" applyAlignment="1">
      <alignment vertical="center"/>
    </xf>
    <xf numFmtId="164" fontId="11" fillId="11" borderId="132" xfId="0" applyNumberFormat="1" applyFont="1" applyFill="1" applyBorder="1" applyAlignment="1">
      <alignment horizontal="right" vertical="center"/>
    </xf>
    <xf numFmtId="164" fontId="11" fillId="11" borderId="0" xfId="0" applyNumberFormat="1" applyFont="1" applyFill="1" applyBorder="1" applyAlignment="1">
      <alignment horizontal="right" vertical="center"/>
    </xf>
    <xf numFmtId="164" fontId="11" fillId="11" borderId="186" xfId="0" applyNumberFormat="1" applyFont="1" applyFill="1" applyBorder="1" applyAlignment="1">
      <alignment vertical="center" wrapText="1"/>
    </xf>
    <xf numFmtId="164" fontId="11" fillId="11" borderId="186" xfId="0" applyNumberFormat="1" applyFont="1" applyFill="1" applyBorder="1" applyAlignment="1">
      <alignment horizontal="right" vertical="center"/>
    </xf>
    <xf numFmtId="164" fontId="11" fillId="11" borderId="207" xfId="0" applyNumberFormat="1" applyFont="1" applyFill="1" applyBorder="1" applyAlignment="1">
      <alignment horizontal="right" vertical="center"/>
    </xf>
    <xf numFmtId="164" fontId="10" fillId="11" borderId="0" xfId="0" applyNumberFormat="1" applyFont="1" applyFill="1" applyBorder="1" applyAlignment="1">
      <alignment vertical="center"/>
    </xf>
    <xf numFmtId="164" fontId="11" fillId="12" borderId="132" xfId="0" applyNumberFormat="1" applyFont="1" applyFill="1" applyBorder="1" applyAlignment="1">
      <alignment vertical="center"/>
    </xf>
    <xf numFmtId="164" fontId="11" fillId="12" borderId="0" xfId="0" applyNumberFormat="1" applyFont="1" applyFill="1" applyBorder="1" applyAlignment="1">
      <alignment vertical="center" wrapText="1"/>
    </xf>
    <xf numFmtId="164" fontId="11" fillId="12" borderId="0" xfId="0" applyNumberFormat="1" applyFont="1" applyFill="1" applyBorder="1" applyAlignment="1">
      <alignment vertical="center"/>
    </xf>
    <xf numFmtId="164" fontId="11" fillId="12" borderId="206" xfId="0" applyNumberFormat="1" applyFont="1" applyFill="1" applyBorder="1" applyAlignment="1">
      <alignment horizontal="right" vertical="center"/>
    </xf>
    <xf numFmtId="164" fontId="11" fillId="12" borderId="186" xfId="0" applyNumberFormat="1" applyFont="1" applyFill="1" applyBorder="1" applyAlignment="1">
      <alignment horizontal="right" vertical="center"/>
    </xf>
    <xf numFmtId="164" fontId="10" fillId="14" borderId="186" xfId="0" applyNumberFormat="1" applyFont="1" applyFill="1" applyBorder="1" applyAlignment="1">
      <alignment vertical="center"/>
    </xf>
    <xf numFmtId="164" fontId="11" fillId="14" borderId="186" xfId="0" applyNumberFormat="1" applyFont="1" applyFill="1" applyBorder="1" applyAlignment="1">
      <alignment vertical="center" wrapText="1"/>
    </xf>
    <xf numFmtId="164" fontId="11" fillId="12" borderId="207" xfId="0" applyNumberFormat="1" applyFont="1" applyFill="1" applyBorder="1" applyAlignment="1">
      <alignment horizontal="right" vertical="center"/>
    </xf>
    <xf numFmtId="164" fontId="10" fillId="0" borderId="61" xfId="0" applyNumberFormat="1" applyFont="1" applyBorder="1" applyAlignment="1">
      <alignment wrapText="1"/>
    </xf>
    <xf numFmtId="164" fontId="30" fillId="0" borderId="61" xfId="0" applyNumberFormat="1" applyFont="1" applyBorder="1" applyAlignment="1">
      <alignment vertical="center"/>
    </xf>
    <xf numFmtId="164" fontId="11" fillId="0" borderId="63" xfId="0" applyNumberFormat="1" applyFont="1" applyBorder="1" applyAlignment="1">
      <alignment horizontal="left" vertical="center"/>
    </xf>
    <xf numFmtId="164" fontId="10" fillId="0" borderId="193" xfId="0" applyNumberFormat="1" applyFont="1" applyBorder="1" applyAlignment="1">
      <alignment vertical="center"/>
    </xf>
    <xf numFmtId="0" fontId="10" fillId="0" borderId="162" xfId="0" applyFont="1" applyBorder="1" applyAlignment="1">
      <alignment horizontal="center" vertical="center"/>
    </xf>
    <xf numFmtId="0" fontId="30" fillId="0" borderId="3" xfId="0" applyFont="1" applyBorder="1" applyAlignment="1">
      <alignment vertical="center"/>
    </xf>
    <xf numFmtId="0" fontId="32" fillId="2" borderId="100" xfId="0" applyFont="1" applyFill="1" applyBorder="1" applyAlignment="1">
      <alignment horizontal="center" vertical="center" wrapText="1"/>
    </xf>
    <xf numFmtId="0" fontId="32" fillId="2" borderId="35" xfId="0" applyFont="1" applyFill="1" applyBorder="1" applyAlignment="1">
      <alignment vertical="center" wrapText="1"/>
    </xf>
    <xf numFmtId="0" fontId="10" fillId="0" borderId="3" xfId="0" applyFont="1" applyFill="1" applyBorder="1" applyAlignment="1">
      <alignment vertical="center" wrapText="1"/>
    </xf>
    <xf numFmtId="0" fontId="30" fillId="0" borderId="3" xfId="0" applyFont="1" applyBorder="1" applyAlignment="1">
      <alignment horizontal="left" vertical="center" wrapText="1"/>
    </xf>
    <xf numFmtId="0" fontId="11" fillId="0" borderId="180" xfId="0" applyFont="1" applyBorder="1" applyAlignment="1">
      <alignment vertical="center"/>
    </xf>
    <xf numFmtId="43" fontId="10" fillId="0" borderId="66" xfId="0" applyNumberFormat="1" applyFont="1" applyBorder="1" applyAlignment="1">
      <alignment horizontal="center" vertical="center"/>
    </xf>
    <xf numFmtId="0" fontId="11" fillId="0" borderId="65" xfId="0" applyFont="1" applyBorder="1" applyAlignment="1">
      <alignment horizontal="center" vertical="center"/>
    </xf>
    <xf numFmtId="0" fontId="11" fillId="0" borderId="70" xfId="0" applyFont="1" applyBorder="1" applyAlignment="1">
      <alignment horizontal="center" vertical="center"/>
    </xf>
    <xf numFmtId="0" fontId="10" fillId="0" borderId="68" xfId="0" applyFont="1" applyBorder="1" applyAlignment="1">
      <alignment horizontal="center" vertical="center"/>
    </xf>
    <xf numFmtId="43" fontId="11" fillId="0" borderId="65" xfId="0" applyNumberFormat="1" applyFont="1" applyBorder="1" applyAlignment="1">
      <alignment vertical="center"/>
    </xf>
    <xf numFmtId="0" fontId="4" fillId="0" borderId="66" xfId="0" applyFont="1" applyBorder="1" applyAlignment="1">
      <alignment vertical="center"/>
    </xf>
    <xf numFmtId="0" fontId="4" fillId="0" borderId="66" xfId="0" applyFont="1" applyBorder="1" applyAlignment="1">
      <alignment horizontal="center" vertical="center"/>
    </xf>
    <xf numFmtId="0" fontId="4" fillId="0" borderId="68" xfId="0" applyFont="1" applyBorder="1" applyAlignment="1">
      <alignment vertical="center"/>
    </xf>
    <xf numFmtId="0" fontId="4" fillId="0" borderId="65" xfId="0" applyFont="1" applyBorder="1" applyAlignment="1">
      <alignment vertical="center"/>
    </xf>
    <xf numFmtId="0" fontId="4" fillId="0" borderId="112" xfId="0" applyFont="1" applyBorder="1" applyAlignment="1">
      <alignment vertical="center"/>
    </xf>
    <xf numFmtId="0" fontId="10" fillId="0" borderId="112" xfId="0" applyFont="1" applyBorder="1" applyAlignment="1">
      <alignment vertical="center"/>
    </xf>
    <xf numFmtId="0" fontId="10" fillId="0" borderId="112" xfId="0" applyFont="1" applyBorder="1" applyAlignment="1">
      <alignment horizontal="right" vertical="center"/>
    </xf>
    <xf numFmtId="0" fontId="10" fillId="0" borderId="113" xfId="0" applyFont="1" applyBorder="1" applyAlignment="1">
      <alignment horizontal="center" vertical="center"/>
    </xf>
    <xf numFmtId="0" fontId="10" fillId="0" borderId="61" xfId="0" applyFont="1" applyFill="1" applyBorder="1" applyAlignment="1">
      <alignment vertical="center"/>
    </xf>
    <xf numFmtId="0" fontId="10" fillId="0" borderId="61" xfId="0" applyFont="1" applyFill="1" applyBorder="1" applyAlignment="1">
      <alignment horizontal="center" vertical="center"/>
    </xf>
    <xf numFmtId="0" fontId="10" fillId="0" borderId="66" xfId="0" applyFont="1" applyFill="1" applyBorder="1" applyAlignment="1">
      <alignment horizontal="center" vertical="center"/>
    </xf>
    <xf numFmtId="0" fontId="4" fillId="0" borderId="61" xfId="0" applyFont="1" applyFill="1" applyBorder="1" applyAlignment="1">
      <alignment vertical="center"/>
    </xf>
    <xf numFmtId="0" fontId="4" fillId="0" borderId="66" xfId="0" applyFont="1" applyFill="1" applyBorder="1" applyAlignment="1">
      <alignment vertical="center"/>
    </xf>
    <xf numFmtId="0" fontId="10" fillId="0" borderId="62" xfId="0" applyFont="1" applyBorder="1" applyAlignment="1">
      <alignment horizontal="right" vertical="center"/>
    </xf>
    <xf numFmtId="43" fontId="10" fillId="0" borderId="187" xfId="0" applyNumberFormat="1" applyFont="1" applyBorder="1" applyAlignment="1">
      <alignment horizontal="center" vertical="center"/>
    </xf>
    <xf numFmtId="0" fontId="11" fillId="0" borderId="237" xfId="0" applyFont="1" applyBorder="1" applyAlignment="1">
      <alignment horizontal="center" vertical="center"/>
    </xf>
    <xf numFmtId="0" fontId="11" fillId="0" borderId="185" xfId="0" applyFont="1" applyBorder="1" applyAlignment="1">
      <alignment horizontal="center" vertical="center"/>
    </xf>
    <xf numFmtId="43" fontId="11" fillId="0" borderId="185" xfId="0" applyNumberFormat="1" applyFont="1" applyBorder="1" applyAlignment="1">
      <alignment vertical="center"/>
    </xf>
    <xf numFmtId="0" fontId="10" fillId="0" borderId="187" xfId="0" applyFont="1" applyBorder="1" applyAlignment="1">
      <alignment horizontal="center" vertical="center"/>
    </xf>
    <xf numFmtId="0" fontId="11" fillId="0" borderId="180" xfId="0" applyFont="1" applyBorder="1" applyAlignment="1">
      <alignment horizontal="center" vertical="center"/>
    </xf>
    <xf numFmtId="0" fontId="4" fillId="0" borderId="62" xfId="0" applyFont="1" applyBorder="1" applyAlignment="1">
      <alignment vertical="center"/>
    </xf>
    <xf numFmtId="0" fontId="10" fillId="0" borderId="187" xfId="0" applyFont="1" applyFill="1" applyBorder="1" applyAlignment="1">
      <alignment horizontal="center" vertical="center"/>
    </xf>
    <xf numFmtId="0" fontId="11" fillId="0" borderId="111" xfId="0" applyFont="1" applyBorder="1" applyAlignment="1">
      <alignment horizontal="center" vertical="center"/>
    </xf>
    <xf numFmtId="0" fontId="11" fillId="0" borderId="95" xfId="0" applyFont="1" applyBorder="1" applyAlignment="1">
      <alignment vertical="center"/>
    </xf>
    <xf numFmtId="0" fontId="11" fillId="0" borderId="79" xfId="0" applyFont="1" applyBorder="1" applyAlignment="1">
      <alignment vertical="center"/>
    </xf>
    <xf numFmtId="0" fontId="10" fillId="0" borderId="96" xfId="0" applyFont="1" applyBorder="1" applyAlignment="1">
      <alignment horizontal="center" vertical="center"/>
    </xf>
    <xf numFmtId="0" fontId="4" fillId="0" borderId="79" xfId="0" applyFont="1" applyBorder="1" applyAlignment="1">
      <alignment vertical="center"/>
    </xf>
    <xf numFmtId="0" fontId="10" fillId="0" borderId="80" xfId="0" applyFont="1" applyBorder="1" applyAlignment="1">
      <alignment horizontal="center" vertical="center"/>
    </xf>
    <xf numFmtId="0" fontId="11" fillId="0" borderId="152" xfId="0" applyFont="1" applyBorder="1" applyAlignment="1">
      <alignment horizontal="left" vertical="center"/>
    </xf>
    <xf numFmtId="0" fontId="11" fillId="0" borderId="82" xfId="0" applyFont="1" applyBorder="1" applyAlignment="1">
      <alignment vertical="center"/>
    </xf>
    <xf numFmtId="0" fontId="11" fillId="0" borderId="95" xfId="0" applyFont="1" applyBorder="1" applyAlignment="1">
      <alignment horizontal="center" vertical="center"/>
    </xf>
    <xf numFmtId="0" fontId="4" fillId="0" borderId="80" xfId="0" applyFont="1" applyBorder="1" applyAlignment="1">
      <alignment vertical="center"/>
    </xf>
    <xf numFmtId="0" fontId="10" fillId="0" borderId="177" xfId="0" applyFont="1" applyBorder="1" applyAlignment="1">
      <alignment horizontal="center" vertical="center"/>
    </xf>
    <xf numFmtId="0" fontId="10" fillId="0" borderId="178" xfId="0" applyFont="1" applyBorder="1" applyAlignment="1">
      <alignment horizontal="center" vertical="center"/>
    </xf>
    <xf numFmtId="0" fontId="4" fillId="0" borderId="178" xfId="0" applyFont="1" applyBorder="1" applyAlignment="1">
      <alignment vertical="center"/>
    </xf>
    <xf numFmtId="0" fontId="10" fillId="0" borderId="83" xfId="0" applyFont="1" applyBorder="1" applyAlignment="1">
      <alignment horizontal="center" vertical="center"/>
    </xf>
    <xf numFmtId="0" fontId="11" fillId="0" borderId="103" xfId="0" applyFont="1" applyBorder="1" applyAlignment="1">
      <alignment vertical="center"/>
    </xf>
    <xf numFmtId="0" fontId="10" fillId="0" borderId="106" xfId="0" applyFont="1" applyBorder="1" applyAlignment="1">
      <alignment horizontal="center" vertical="center"/>
    </xf>
    <xf numFmtId="0" fontId="6" fillId="0" borderId="132" xfId="0" applyFont="1" applyBorder="1" applyAlignment="1">
      <alignment horizontal="left" vertical="center"/>
    </xf>
    <xf numFmtId="0" fontId="10" fillId="0" borderId="0" xfId="0" applyFont="1" applyBorder="1" applyAlignment="1">
      <alignment horizontal="right" vertical="center"/>
    </xf>
    <xf numFmtId="0" fontId="10" fillId="0" borderId="81" xfId="0" applyFont="1" applyBorder="1" applyAlignment="1">
      <alignment horizontal="center" vertical="center"/>
    </xf>
    <xf numFmtId="0" fontId="11" fillId="0" borderId="103" xfId="0" applyFont="1" applyBorder="1" applyAlignment="1">
      <alignment horizontal="center" vertical="center"/>
    </xf>
    <xf numFmtId="0" fontId="4" fillId="0" borderId="114" xfId="0" applyFont="1" applyBorder="1" applyAlignment="1">
      <alignment horizontal="right" vertical="center"/>
    </xf>
    <xf numFmtId="0" fontId="4" fillId="0" borderId="116" xfId="0" applyFont="1" applyBorder="1" applyAlignment="1">
      <alignment vertical="center"/>
    </xf>
    <xf numFmtId="0" fontId="6" fillId="0" borderId="95" xfId="0" applyFont="1" applyBorder="1" applyAlignment="1">
      <alignment horizontal="center" vertical="center"/>
    </xf>
    <xf numFmtId="0" fontId="6" fillId="0" borderId="79" xfId="0" applyFont="1" applyBorder="1" applyAlignment="1">
      <alignment horizontal="center" vertical="center"/>
    </xf>
    <xf numFmtId="0" fontId="10" fillId="0" borderId="96" xfId="0" applyFont="1" applyBorder="1" applyAlignment="1">
      <alignment vertical="center"/>
    </xf>
    <xf numFmtId="0" fontId="28" fillId="0" borderId="95" xfId="0" applyFont="1" applyBorder="1" applyAlignment="1">
      <alignment horizontal="center" vertical="center"/>
    </xf>
    <xf numFmtId="0" fontId="4" fillId="0" borderId="132" xfId="0" applyFont="1" applyBorder="1" applyAlignment="1">
      <alignment vertical="center"/>
    </xf>
    <xf numFmtId="0" fontId="7" fillId="0" borderId="6" xfId="0" applyFont="1" applyBorder="1" applyAlignment="1">
      <alignment vertical="center"/>
    </xf>
    <xf numFmtId="0" fontId="4" fillId="0" borderId="96" xfId="0" applyFont="1" applyBorder="1" applyAlignment="1">
      <alignment vertical="center"/>
    </xf>
    <xf numFmtId="0" fontId="4" fillId="0" borderId="104" xfId="0" applyFont="1" applyBorder="1" applyAlignment="1">
      <alignment vertical="center"/>
    </xf>
    <xf numFmtId="0" fontId="4" fillId="0" borderId="106" xfId="0" applyFont="1" applyBorder="1" applyAlignment="1">
      <alignment vertical="center"/>
    </xf>
    <xf numFmtId="41" fontId="10" fillId="0" borderId="61" xfId="0" applyNumberFormat="1" applyFont="1" applyBorder="1" applyAlignment="1">
      <alignment horizontal="center" vertical="center"/>
    </xf>
    <xf numFmtId="0" fontId="10" fillId="0" borderId="61" xfId="0" applyFont="1" applyBorder="1" applyAlignment="1">
      <alignment horizontal="left" vertical="center" wrapText="1"/>
    </xf>
    <xf numFmtId="0" fontId="10" fillId="0" borderId="61" xfId="0" applyFont="1" applyBorder="1" applyAlignment="1">
      <alignment horizontal="left" vertical="center"/>
    </xf>
    <xf numFmtId="41" fontId="10" fillId="0" borderId="132" xfId="0" applyNumberFormat="1" applyFont="1" applyBorder="1" applyAlignment="1">
      <alignment vertical="center"/>
    </xf>
    <xf numFmtId="0" fontId="10" fillId="0" borderId="18" xfId="0" applyFont="1" applyBorder="1" applyAlignment="1">
      <alignment horizontal="left" vertical="center" wrapText="1"/>
    </xf>
    <xf numFmtId="0" fontId="10" fillId="0" borderId="175" xfId="0" applyFont="1" applyBorder="1" applyAlignment="1">
      <alignment horizontal="left" vertical="center" wrapText="1"/>
    </xf>
    <xf numFmtId="164" fontId="10" fillId="0" borderId="72" xfId="0" applyNumberFormat="1" applyFont="1" applyBorder="1" applyAlignment="1">
      <alignment vertical="center"/>
    </xf>
    <xf numFmtId="0" fontId="10" fillId="0" borderId="143" xfId="0" applyFont="1" applyBorder="1" applyAlignment="1">
      <alignment vertical="center"/>
    </xf>
    <xf numFmtId="0" fontId="0" fillId="0" borderId="114" xfId="0" applyFont="1" applyBorder="1" applyAlignment="1">
      <alignment vertical="center"/>
    </xf>
    <xf numFmtId="0" fontId="32" fillId="2" borderId="179" xfId="0" applyFont="1" applyFill="1" applyBorder="1" applyAlignment="1">
      <alignment vertical="center"/>
    </xf>
    <xf numFmtId="41" fontId="11" fillId="2" borderId="179" xfId="0" applyNumberFormat="1" applyFont="1" applyFill="1" applyBorder="1" applyAlignment="1">
      <alignment horizontal="right" vertical="center"/>
    </xf>
    <xf numFmtId="0" fontId="10" fillId="2" borderId="179" xfId="0" applyFont="1" applyFill="1" applyBorder="1" applyAlignment="1">
      <alignment horizontal="center" vertical="center"/>
    </xf>
    <xf numFmtId="164" fontId="11" fillId="15" borderId="200" xfId="0" applyNumberFormat="1" applyFont="1" applyFill="1" applyBorder="1" applyAlignment="1">
      <alignment vertical="center"/>
    </xf>
    <xf numFmtId="164" fontId="11" fillId="15" borderId="201" xfId="0" applyNumberFormat="1" applyFont="1" applyFill="1" applyBorder="1" applyAlignment="1">
      <alignment vertical="center"/>
    </xf>
    <xf numFmtId="164" fontId="11" fillId="15" borderId="202" xfId="0" applyNumberFormat="1" applyFont="1" applyFill="1" applyBorder="1" applyAlignment="1">
      <alignment vertical="center"/>
    </xf>
    <xf numFmtId="164" fontId="11" fillId="15" borderId="201" xfId="0" applyNumberFormat="1" applyFont="1" applyFill="1" applyBorder="1" applyAlignment="1">
      <alignment vertical="center" wrapText="1"/>
    </xf>
    <xf numFmtId="164" fontId="11" fillId="15" borderId="223" xfId="0" applyNumberFormat="1" applyFont="1" applyFill="1" applyBorder="1" applyAlignment="1">
      <alignment vertical="center" wrapText="1"/>
    </xf>
    <xf numFmtId="164" fontId="11" fillId="15" borderId="224" xfId="0" applyNumberFormat="1" applyFont="1" applyFill="1" applyBorder="1" applyAlignment="1">
      <alignment vertical="center" wrapText="1"/>
    </xf>
    <xf numFmtId="164" fontId="11" fillId="15" borderId="225" xfId="0" applyNumberFormat="1" applyFont="1" applyFill="1" applyBorder="1" applyAlignment="1">
      <alignment vertical="center" wrapText="1"/>
    </xf>
    <xf numFmtId="164" fontId="11" fillId="15" borderId="193" xfId="0" applyNumberFormat="1" applyFont="1" applyFill="1" applyBorder="1" applyAlignment="1">
      <alignment vertical="center" wrapText="1"/>
    </xf>
    <xf numFmtId="164" fontId="11" fillId="15" borderId="197" xfId="0" applyNumberFormat="1" applyFont="1" applyFill="1" applyBorder="1" applyAlignment="1">
      <alignment vertical="center" wrapText="1"/>
    </xf>
    <xf numFmtId="164" fontId="11" fillId="15" borderId="198" xfId="0" applyNumberFormat="1" applyFont="1" applyFill="1" applyBorder="1" applyAlignment="1">
      <alignment vertical="center" wrapText="1"/>
    </xf>
    <xf numFmtId="164" fontId="11" fillId="15" borderId="223" xfId="0" applyNumberFormat="1" applyFont="1" applyFill="1" applyBorder="1" applyAlignment="1">
      <alignment vertical="center"/>
    </xf>
    <xf numFmtId="164" fontId="11" fillId="15" borderId="224" xfId="0" applyNumberFormat="1" applyFont="1" applyFill="1" applyBorder="1" applyAlignment="1">
      <alignment vertical="center"/>
    </xf>
    <xf numFmtId="164" fontId="11" fillId="15" borderId="225" xfId="0" applyNumberFormat="1" applyFont="1" applyFill="1" applyBorder="1" applyAlignment="1">
      <alignment vertical="center"/>
    </xf>
    <xf numFmtId="164" fontId="11" fillId="15" borderId="201" xfId="0" applyNumberFormat="1" applyFont="1" applyFill="1" applyBorder="1" applyAlignment="1">
      <alignment horizontal="center" vertical="center"/>
    </xf>
    <xf numFmtId="164" fontId="10" fillId="15" borderId="201" xfId="0" applyNumberFormat="1" applyFont="1" applyFill="1" applyBorder="1" applyAlignment="1">
      <alignment horizontal="center" vertical="center"/>
    </xf>
    <xf numFmtId="164" fontId="11" fillId="15" borderId="201" xfId="0" applyNumberFormat="1" applyFont="1" applyFill="1" applyBorder="1" applyAlignment="1">
      <alignment horizontal="left" vertical="center" wrapText="1"/>
    </xf>
    <xf numFmtId="164" fontId="10" fillId="15" borderId="71" xfId="0" applyNumberFormat="1" applyFont="1" applyFill="1" applyBorder="1" applyAlignment="1">
      <alignment vertical="center"/>
    </xf>
    <xf numFmtId="164" fontId="11" fillId="15" borderId="72" xfId="0" applyNumberFormat="1" applyFont="1" applyFill="1" applyBorder="1" applyAlignment="1">
      <alignment vertical="center"/>
    </xf>
    <xf numFmtId="164" fontId="10" fillId="15" borderId="201" xfId="0" applyNumberFormat="1" applyFont="1" applyFill="1" applyBorder="1" applyAlignment="1">
      <alignment vertical="center"/>
    </xf>
    <xf numFmtId="164" fontId="11" fillId="15" borderId="254" xfId="0" applyNumberFormat="1" applyFont="1" applyFill="1" applyBorder="1" applyAlignment="1">
      <alignment vertical="center"/>
    </xf>
    <xf numFmtId="164" fontId="11" fillId="15" borderId="255" xfId="0" applyNumberFormat="1" applyFont="1" applyFill="1" applyBorder="1" applyAlignment="1">
      <alignment vertical="center"/>
    </xf>
    <xf numFmtId="164" fontId="10" fillId="15" borderId="255" xfId="0" applyNumberFormat="1" applyFont="1" applyFill="1" applyBorder="1" applyAlignment="1">
      <alignment vertical="center"/>
    </xf>
    <xf numFmtId="164" fontId="11" fillId="15" borderId="256" xfId="0" applyNumberFormat="1" applyFont="1" applyFill="1" applyBorder="1" applyAlignment="1">
      <alignment vertical="center"/>
    </xf>
    <xf numFmtId="164" fontId="11" fillId="15" borderId="193" xfId="0" applyNumberFormat="1" applyFont="1" applyFill="1" applyBorder="1" applyAlignment="1">
      <alignment horizontal="right" vertical="center"/>
    </xf>
    <xf numFmtId="164" fontId="11" fillId="15" borderId="197" xfId="0" applyNumberFormat="1" applyFont="1" applyFill="1" applyBorder="1" applyAlignment="1">
      <alignment horizontal="right" vertical="center"/>
    </xf>
    <xf numFmtId="164" fontId="11" fillId="15" borderId="197" xfId="0" applyNumberFormat="1" applyFont="1" applyFill="1" applyBorder="1" applyAlignment="1">
      <alignment vertical="center"/>
    </xf>
    <xf numFmtId="164" fontId="10" fillId="15" borderId="197" xfId="0" applyNumberFormat="1" applyFont="1" applyFill="1" applyBorder="1" applyAlignment="1">
      <alignment horizontal="center" vertical="center"/>
    </xf>
    <xf numFmtId="164" fontId="11" fillId="15" borderId="198" xfId="0" applyNumberFormat="1" applyFont="1" applyFill="1" applyBorder="1" applyAlignment="1">
      <alignment vertical="center"/>
    </xf>
    <xf numFmtId="164" fontId="10" fillId="15" borderId="197" xfId="0" applyNumberFormat="1" applyFont="1" applyFill="1" applyBorder="1" applyAlignment="1">
      <alignment vertical="center"/>
    </xf>
    <xf numFmtId="164" fontId="11" fillId="0" borderId="0" xfId="0" applyNumberFormat="1" applyFont="1" applyFill="1" applyBorder="1" applyAlignment="1">
      <alignment vertical="center" wrapText="1"/>
    </xf>
    <xf numFmtId="164" fontId="10" fillId="0" borderId="104" xfId="0" applyNumberFormat="1" applyFont="1" applyBorder="1" applyAlignment="1">
      <alignment horizontal="center" vertical="center"/>
    </xf>
    <xf numFmtId="164" fontId="10" fillId="0" borderId="104" xfId="0" applyNumberFormat="1" applyFont="1" applyBorder="1" applyAlignment="1">
      <alignment horizontal="left" vertical="center" wrapText="1"/>
    </xf>
    <xf numFmtId="164" fontId="32" fillId="0" borderId="0" xfId="0" applyNumberFormat="1" applyFont="1" applyFill="1" applyBorder="1" applyAlignment="1">
      <alignment vertical="center"/>
    </xf>
    <xf numFmtId="164" fontId="11" fillId="0" borderId="0" xfId="0" applyNumberFormat="1" applyFont="1" applyFill="1" applyBorder="1" applyAlignment="1">
      <alignment horizontal="right" vertical="center"/>
    </xf>
    <xf numFmtId="164" fontId="10" fillId="0" borderId="74" xfId="0" applyNumberFormat="1" applyFont="1" applyBorder="1" applyAlignment="1">
      <alignment vertical="center"/>
    </xf>
    <xf numFmtId="164" fontId="11" fillId="0" borderId="74" xfId="0" applyNumberFormat="1" applyFont="1" applyBorder="1" applyAlignment="1">
      <alignment vertical="center"/>
    </xf>
    <xf numFmtId="164" fontId="10" fillId="15" borderId="193" xfId="0" applyNumberFormat="1" applyFont="1" applyFill="1" applyBorder="1" applyAlignment="1">
      <alignment vertical="center"/>
    </xf>
    <xf numFmtId="164" fontId="11" fillId="15" borderId="197" xfId="0" applyNumberFormat="1" applyFont="1" applyFill="1" applyBorder="1" applyAlignment="1">
      <alignment horizontal="center" vertical="center"/>
    </xf>
    <xf numFmtId="164" fontId="10" fillId="15" borderId="63" xfId="0" applyNumberFormat="1" applyFont="1" applyFill="1" applyBorder="1" applyAlignment="1">
      <alignment vertical="center"/>
    </xf>
    <xf numFmtId="164" fontId="11" fillId="15" borderId="193" xfId="0" applyNumberFormat="1" applyFont="1" applyFill="1" applyBorder="1" applyAlignment="1">
      <alignment vertical="center"/>
    </xf>
    <xf numFmtId="164" fontId="10" fillId="15" borderId="198" xfId="0" applyNumberFormat="1" applyFont="1" applyFill="1" applyBorder="1" applyAlignment="1">
      <alignment vertical="center"/>
    </xf>
    <xf numFmtId="164" fontId="10" fillId="15" borderId="187" xfId="0" applyNumberFormat="1" applyFont="1" applyFill="1" applyBorder="1" applyAlignment="1">
      <alignment vertical="center"/>
    </xf>
    <xf numFmtId="164" fontId="11" fillId="0" borderId="62" xfId="0" applyNumberFormat="1" applyFont="1" applyBorder="1" applyAlignment="1">
      <alignment vertical="center" wrapText="1"/>
    </xf>
    <xf numFmtId="164" fontId="10" fillId="0" borderId="283" xfId="0" applyNumberFormat="1" applyFont="1" applyBorder="1" applyAlignment="1">
      <alignment horizontal="left" vertical="center" wrapText="1"/>
    </xf>
    <xf numFmtId="164" fontId="11" fillId="15" borderId="200" xfId="0" applyNumberFormat="1" applyFont="1" applyFill="1" applyBorder="1" applyAlignment="1">
      <alignment horizontal="right" vertical="center"/>
    </xf>
    <xf numFmtId="164" fontId="11" fillId="15" borderId="201" xfId="0" applyNumberFormat="1" applyFont="1" applyFill="1" applyBorder="1" applyAlignment="1">
      <alignment horizontal="right" vertical="center"/>
    </xf>
    <xf numFmtId="41" fontId="10" fillId="0" borderId="61" xfId="0" quotePrefix="1" applyNumberFormat="1" applyFont="1" applyBorder="1" applyAlignment="1">
      <alignment horizontal="center" vertical="center"/>
    </xf>
    <xf numFmtId="165" fontId="0" fillId="0" borderId="61" xfId="0" applyNumberFormat="1" applyFont="1" applyBorder="1" applyAlignment="1">
      <alignment vertical="center"/>
    </xf>
    <xf numFmtId="0" fontId="10" fillId="0" borderId="61" xfId="0" applyFont="1" applyBorder="1" applyAlignment="1">
      <alignment wrapText="1"/>
    </xf>
    <xf numFmtId="0" fontId="0" fillId="0" borderId="61" xfId="0" applyFont="1" applyBorder="1"/>
    <xf numFmtId="164" fontId="27" fillId="0" borderId="61" xfId="0" applyNumberFormat="1" applyFont="1" applyBorder="1"/>
    <xf numFmtId="165" fontId="10" fillId="0" borderId="0" xfId="0" applyNumberFormat="1" applyFont="1" applyBorder="1" applyAlignment="1">
      <alignment vertical="center"/>
    </xf>
    <xf numFmtId="43" fontId="31" fillId="0" borderId="0" xfId="0" applyNumberFormat="1" applyFont="1" applyBorder="1" applyAlignment="1">
      <alignment horizontal="center" vertical="center"/>
    </xf>
    <xf numFmtId="43" fontId="14" fillId="0" borderId="0" xfId="0" applyNumberFormat="1" applyFont="1" applyBorder="1" applyAlignment="1">
      <alignment horizontal="center" vertical="center"/>
    </xf>
    <xf numFmtId="0" fontId="30" fillId="0" borderId="3" xfId="0" applyFont="1" applyBorder="1" applyAlignment="1">
      <alignment vertical="center" wrapText="1"/>
    </xf>
    <xf numFmtId="43" fontId="11" fillId="15" borderId="65" xfId="0" applyNumberFormat="1" applyFont="1" applyFill="1" applyBorder="1" applyAlignment="1">
      <alignment horizontal="center" vertical="center"/>
    </xf>
    <xf numFmtId="43" fontId="11" fillId="15" borderId="66" xfId="0" applyNumberFormat="1" applyFont="1" applyFill="1" applyBorder="1" applyAlignment="1">
      <alignment horizontal="center" vertical="center" wrapText="1"/>
    </xf>
    <xf numFmtId="43" fontId="32" fillId="15" borderId="67" xfId="0" applyNumberFormat="1" applyFont="1" applyFill="1" applyBorder="1" applyAlignment="1">
      <alignment horizontal="center" vertical="center"/>
    </xf>
    <xf numFmtId="43" fontId="32" fillId="15" borderId="68" xfId="0" applyNumberFormat="1" applyFont="1" applyFill="1" applyBorder="1" applyAlignment="1">
      <alignment horizontal="center" vertical="center"/>
    </xf>
    <xf numFmtId="43" fontId="32" fillId="15" borderId="61" xfId="0" applyNumberFormat="1" applyFont="1" applyFill="1" applyBorder="1" applyAlignment="1">
      <alignment horizontal="center" vertical="center"/>
    </xf>
    <xf numFmtId="43" fontId="32" fillId="15" borderId="66" xfId="0" applyNumberFormat="1" applyFont="1" applyFill="1" applyBorder="1" applyAlignment="1">
      <alignment horizontal="center" vertical="center"/>
    </xf>
    <xf numFmtId="43" fontId="32" fillId="15" borderId="63" xfId="0" applyNumberFormat="1" applyFont="1" applyFill="1" applyBorder="1" applyAlignment="1">
      <alignment horizontal="center" vertical="center"/>
    </xf>
    <xf numFmtId="43" fontId="32" fillId="15" borderId="72" xfId="0" applyNumberFormat="1" applyFont="1" applyFill="1" applyBorder="1" applyAlignment="1">
      <alignment horizontal="center" vertical="center"/>
    </xf>
    <xf numFmtId="43" fontId="11" fillId="15" borderId="61" xfId="0" applyNumberFormat="1" applyFont="1" applyFill="1" applyBorder="1" applyAlignment="1">
      <alignment horizontal="center" vertical="center"/>
    </xf>
    <xf numFmtId="43" fontId="11" fillId="15" borderId="193" xfId="0" applyNumberFormat="1" applyFont="1" applyFill="1" applyBorder="1" applyAlignment="1">
      <alignment horizontal="center" vertical="center"/>
    </xf>
    <xf numFmtId="43" fontId="11" fillId="15" borderId="197" xfId="0" applyNumberFormat="1" applyFont="1" applyFill="1" applyBorder="1" applyAlignment="1">
      <alignment vertical="center"/>
    </xf>
    <xf numFmtId="43" fontId="10" fillId="15" borderId="198" xfId="0" applyNumberFormat="1" applyFont="1" applyFill="1" applyBorder="1" applyAlignment="1">
      <alignment vertical="center"/>
    </xf>
    <xf numFmtId="41" fontId="11" fillId="2" borderId="285" xfId="0" applyNumberFormat="1" applyFont="1" applyFill="1" applyBorder="1" applyAlignment="1">
      <alignment vertical="center"/>
    </xf>
    <xf numFmtId="41" fontId="11" fillId="2" borderId="258" xfId="0" applyNumberFormat="1" applyFont="1" applyFill="1" applyBorder="1" applyAlignment="1">
      <alignment vertical="center"/>
    </xf>
    <xf numFmtId="0" fontId="11" fillId="2" borderId="179" xfId="0" applyFont="1" applyFill="1" applyBorder="1" applyAlignment="1">
      <alignment horizontal="left" vertical="center" wrapText="1"/>
    </xf>
    <xf numFmtId="41" fontId="11" fillId="0" borderId="61" xfId="0" applyNumberFormat="1" applyFont="1" applyBorder="1" applyAlignment="1">
      <alignment vertical="center"/>
    </xf>
    <xf numFmtId="41" fontId="11" fillId="2" borderId="258" xfId="0" applyNumberFormat="1" applyFont="1" applyFill="1" applyBorder="1" applyAlignment="1">
      <alignment horizontal="right" vertical="center"/>
    </xf>
    <xf numFmtId="164" fontId="10" fillId="15" borderId="224" xfId="0" applyNumberFormat="1" applyFont="1" applyFill="1" applyBorder="1" applyAlignment="1">
      <alignment vertical="center"/>
    </xf>
    <xf numFmtId="164" fontId="11" fillId="15" borderId="224" xfId="0" applyNumberFormat="1" applyFont="1" applyFill="1" applyBorder="1" applyAlignment="1">
      <alignment horizontal="center" vertical="center" wrapText="1"/>
    </xf>
    <xf numFmtId="164" fontId="11" fillId="15" borderId="70" xfId="0" applyNumberFormat="1" applyFont="1" applyFill="1" applyBorder="1" applyAlignment="1">
      <alignment horizontal="center" vertical="center"/>
    </xf>
    <xf numFmtId="164" fontId="11" fillId="15" borderId="68" xfId="0" applyNumberFormat="1" applyFont="1" applyFill="1" applyBorder="1" applyAlignment="1">
      <alignment horizontal="center" vertical="center"/>
    </xf>
    <xf numFmtId="164" fontId="11" fillId="15" borderId="223" xfId="0" applyNumberFormat="1" applyFont="1" applyFill="1" applyBorder="1" applyAlignment="1">
      <alignment horizontal="right" vertical="center"/>
    </xf>
    <xf numFmtId="164" fontId="11" fillId="15" borderId="224" xfId="0" applyNumberFormat="1" applyFont="1" applyFill="1" applyBorder="1" applyAlignment="1">
      <alignment horizontal="right" vertical="center"/>
    </xf>
    <xf numFmtId="164" fontId="11" fillId="15" borderId="225" xfId="0" applyNumberFormat="1" applyFont="1" applyFill="1" applyBorder="1" applyAlignment="1">
      <alignment horizontal="right" vertical="center"/>
    </xf>
    <xf numFmtId="164" fontId="11" fillId="15" borderId="202" xfId="0" applyNumberFormat="1" applyFont="1" applyFill="1" applyBorder="1" applyAlignment="1">
      <alignment horizontal="right" vertical="center"/>
    </xf>
    <xf numFmtId="3" fontId="11" fillId="15" borderId="70" xfId="0" applyNumberFormat="1" applyFont="1" applyFill="1" applyBorder="1" applyAlignment="1">
      <alignment horizontal="center" vertical="center"/>
    </xf>
    <xf numFmtId="3" fontId="11" fillId="15" borderId="68" xfId="0" applyNumberFormat="1" applyFont="1" applyFill="1" applyBorder="1" applyAlignment="1">
      <alignment horizontal="center" vertical="center"/>
    </xf>
    <xf numFmtId="164" fontId="11" fillId="15" borderId="114" xfId="0" applyNumberFormat="1" applyFont="1" applyFill="1" applyBorder="1" applyAlignment="1">
      <alignment vertical="center" wrapText="1"/>
    </xf>
    <xf numFmtId="164" fontId="10" fillId="15" borderId="224" xfId="0" applyNumberFormat="1" applyFont="1" applyFill="1" applyBorder="1" applyAlignment="1">
      <alignment horizontal="center" vertical="center"/>
    </xf>
    <xf numFmtId="164" fontId="10" fillId="15" borderId="255" xfId="0" applyNumberFormat="1" applyFont="1" applyFill="1" applyBorder="1" applyAlignment="1">
      <alignment horizontal="center" vertical="center"/>
    </xf>
    <xf numFmtId="164" fontId="11" fillId="15" borderId="255" xfId="0" applyNumberFormat="1" applyFont="1" applyFill="1" applyBorder="1" applyAlignment="1">
      <alignment horizontal="left" vertical="center" wrapText="1"/>
    </xf>
    <xf numFmtId="164" fontId="10" fillId="15" borderId="114" xfId="0" applyNumberFormat="1" applyFont="1" applyFill="1" applyBorder="1" applyAlignment="1">
      <alignment vertical="center"/>
    </xf>
    <xf numFmtId="164" fontId="11" fillId="15" borderId="224" xfId="0" applyNumberFormat="1" applyFont="1" applyFill="1" applyBorder="1" applyAlignment="1">
      <alignment horizontal="left" vertical="center" wrapText="1"/>
    </xf>
    <xf numFmtId="164" fontId="11" fillId="15" borderId="254" xfId="0" applyNumberFormat="1" applyFont="1" applyFill="1" applyBorder="1" applyAlignment="1">
      <alignment horizontal="right" vertical="center"/>
    </xf>
    <xf numFmtId="164" fontId="11" fillId="15" borderId="255" xfId="0" applyNumberFormat="1" applyFont="1" applyFill="1" applyBorder="1" applyAlignment="1">
      <alignment horizontal="right" vertical="center"/>
    </xf>
    <xf numFmtId="164" fontId="11" fillId="15" borderId="256" xfId="0" applyNumberFormat="1" applyFont="1" applyFill="1" applyBorder="1" applyAlignment="1">
      <alignment horizontal="right" vertical="center"/>
    </xf>
    <xf numFmtId="164" fontId="11" fillId="15" borderId="99" xfId="0" applyNumberFormat="1" applyFont="1" applyFill="1" applyBorder="1" applyAlignment="1">
      <alignment vertical="center"/>
    </xf>
    <xf numFmtId="164" fontId="11" fillId="15" borderId="100" xfId="0" applyNumberFormat="1" applyFont="1" applyFill="1" applyBorder="1" applyAlignment="1">
      <alignment vertical="center"/>
    </xf>
    <xf numFmtId="164" fontId="11" fillId="15" borderId="101" xfId="0" applyNumberFormat="1" applyFont="1" applyFill="1" applyBorder="1" applyAlignment="1">
      <alignment vertical="center"/>
    </xf>
    <xf numFmtId="164" fontId="10" fillId="15" borderId="202" xfId="0" applyNumberFormat="1" applyFont="1" applyFill="1" applyBorder="1" applyAlignment="1">
      <alignment vertical="center"/>
    </xf>
    <xf numFmtId="164" fontId="11" fillId="15" borderId="219" xfId="0" applyNumberFormat="1" applyFont="1" applyFill="1" applyBorder="1" applyAlignment="1">
      <alignment vertical="center" wrapText="1"/>
    </xf>
    <xf numFmtId="164" fontId="10" fillId="15" borderId="200" xfId="0" applyNumberFormat="1" applyFont="1" applyFill="1" applyBorder="1" applyAlignment="1">
      <alignment horizontal="right" vertical="center"/>
    </xf>
    <xf numFmtId="164" fontId="10" fillId="15" borderId="201" xfId="0" applyNumberFormat="1" applyFont="1" applyFill="1" applyBorder="1" applyAlignment="1">
      <alignment horizontal="right" vertical="center"/>
    </xf>
    <xf numFmtId="164" fontId="11" fillId="15" borderId="200" xfId="0" applyNumberFormat="1" applyFont="1" applyFill="1" applyBorder="1" applyAlignment="1">
      <alignment vertical="center" wrapText="1"/>
    </xf>
    <xf numFmtId="164" fontId="11" fillId="15" borderId="202" xfId="0" applyNumberFormat="1" applyFont="1" applyFill="1" applyBorder="1" applyAlignment="1">
      <alignment vertical="center" wrapText="1"/>
    </xf>
    <xf numFmtId="164" fontId="11" fillId="15" borderId="255" xfId="0" applyNumberFormat="1" applyFont="1" applyFill="1" applyBorder="1" applyAlignment="1">
      <alignment vertical="center" wrapText="1"/>
    </xf>
    <xf numFmtId="164" fontId="11" fillId="15" borderId="219" xfId="0" applyNumberFormat="1" applyFont="1" applyFill="1" applyBorder="1" applyAlignment="1">
      <alignment vertical="center"/>
    </xf>
    <xf numFmtId="164" fontId="11" fillId="15" borderId="210" xfId="0" applyNumberFormat="1" applyFont="1" applyFill="1" applyBorder="1" applyAlignment="1">
      <alignment vertical="center"/>
    </xf>
    <xf numFmtId="164" fontId="10" fillId="15" borderId="219" xfId="0" applyNumberFormat="1" applyFont="1" applyFill="1" applyBorder="1" applyAlignment="1">
      <alignment vertical="center"/>
    </xf>
    <xf numFmtId="3" fontId="11" fillId="15" borderId="111" xfId="0" applyNumberFormat="1" applyFont="1" applyFill="1" applyBorder="1" applyAlignment="1">
      <alignment horizontal="center" vertical="center"/>
    </xf>
    <xf numFmtId="3" fontId="11" fillId="15" borderId="113" xfId="0" applyNumberFormat="1" applyFont="1" applyFill="1" applyBorder="1" applyAlignment="1">
      <alignment horizontal="center" vertical="center"/>
    </xf>
    <xf numFmtId="164" fontId="11" fillId="15" borderId="70" xfId="0" quotePrefix="1" applyNumberFormat="1" applyFont="1" applyFill="1" applyBorder="1" applyAlignment="1">
      <alignment horizontal="center" vertical="center"/>
    </xf>
    <xf numFmtId="164" fontId="11" fillId="15" borderId="67" xfId="0" quotePrefix="1" applyNumberFormat="1" applyFont="1" applyFill="1" applyBorder="1" applyAlignment="1">
      <alignment horizontal="center" vertical="center"/>
    </xf>
    <xf numFmtId="164" fontId="11" fillId="15" borderId="68" xfId="0" quotePrefix="1" applyNumberFormat="1" applyFont="1" applyFill="1" applyBorder="1" applyAlignment="1">
      <alignment horizontal="center" vertical="center"/>
    </xf>
    <xf numFmtId="164" fontId="32" fillId="15" borderId="201" xfId="0" applyNumberFormat="1" applyFont="1" applyFill="1" applyBorder="1" applyAlignment="1">
      <alignment vertical="center"/>
    </xf>
    <xf numFmtId="164" fontId="32" fillId="15" borderId="202" xfId="0" applyNumberFormat="1" applyFont="1" applyFill="1" applyBorder="1" applyAlignment="1">
      <alignment vertical="center"/>
    </xf>
    <xf numFmtId="164" fontId="32" fillId="15" borderId="255" xfId="0" applyNumberFormat="1" applyFont="1" applyFill="1" applyBorder="1" applyAlignment="1">
      <alignment vertical="center"/>
    </xf>
    <xf numFmtId="164" fontId="11" fillId="15" borderId="255" xfId="0" applyNumberFormat="1" applyFont="1" applyFill="1" applyBorder="1" applyAlignment="1">
      <alignment horizontal="center" vertical="center" wrapText="1"/>
    </xf>
    <xf numFmtId="164" fontId="32" fillId="15" borderId="256" xfId="0" applyNumberFormat="1" applyFont="1" applyFill="1" applyBorder="1" applyAlignment="1">
      <alignment vertical="center"/>
    </xf>
    <xf numFmtId="164" fontId="11" fillId="15" borderId="88" xfId="0" applyNumberFormat="1" applyFont="1" applyFill="1" applyBorder="1" applyAlignment="1">
      <alignment vertical="center"/>
    </xf>
    <xf numFmtId="164" fontId="10" fillId="15" borderId="100" xfId="0" applyNumberFormat="1" applyFont="1" applyFill="1" applyBorder="1" applyAlignment="1">
      <alignment vertical="center"/>
    </xf>
    <xf numFmtId="164" fontId="11" fillId="15" borderId="63" xfId="0" applyNumberFormat="1" applyFont="1" applyFill="1" applyBorder="1" applyAlignment="1">
      <alignment horizontal="right" vertical="center"/>
    </xf>
    <xf numFmtId="164" fontId="11" fillId="15" borderId="72" xfId="0" applyNumberFormat="1" applyFont="1" applyFill="1" applyBorder="1" applyAlignment="1">
      <alignment horizontal="right" vertical="center"/>
    </xf>
    <xf numFmtId="164" fontId="11" fillId="15" borderId="62" xfId="0" applyNumberFormat="1" applyFont="1" applyFill="1" applyBorder="1" applyAlignment="1">
      <alignment horizontal="right" vertical="center"/>
    </xf>
    <xf numFmtId="164" fontId="10" fillId="15" borderId="62" xfId="0" applyNumberFormat="1" applyFont="1" applyFill="1" applyBorder="1" applyAlignment="1">
      <alignment vertical="center"/>
    </xf>
    <xf numFmtId="164" fontId="11" fillId="15" borderId="62" xfId="0" applyNumberFormat="1" applyFont="1" applyFill="1" applyBorder="1" applyAlignment="1">
      <alignment horizontal="center" vertical="center" wrapText="1"/>
    </xf>
    <xf numFmtId="164" fontId="11" fillId="15" borderId="255" xfId="0" applyNumberFormat="1" applyFont="1" applyFill="1" applyBorder="1" applyAlignment="1">
      <alignment horizontal="center" vertical="center"/>
    </xf>
    <xf numFmtId="164" fontId="10" fillId="15" borderId="224" xfId="0" applyNumberFormat="1" applyFont="1" applyFill="1" applyBorder="1" applyAlignment="1">
      <alignment horizontal="right" vertical="center"/>
    </xf>
    <xf numFmtId="164" fontId="11" fillId="15" borderId="201" xfId="0" applyNumberFormat="1" applyFont="1" applyFill="1" applyBorder="1" applyAlignment="1">
      <alignment horizontal="left" vertical="center"/>
    </xf>
    <xf numFmtId="164" fontId="9" fillId="0" borderId="132" xfId="0" applyNumberFormat="1" applyFont="1" applyBorder="1" applyAlignment="1">
      <alignment horizontal="center" vertical="center"/>
    </xf>
    <xf numFmtId="0" fontId="10" fillId="0" borderId="143" xfId="0" applyFont="1" applyBorder="1" applyAlignment="1">
      <alignment horizontal="left" vertical="center" wrapText="1"/>
    </xf>
    <xf numFmtId="0" fontId="11" fillId="15" borderId="68" xfId="0" applyFont="1" applyFill="1" applyBorder="1" applyAlignment="1">
      <alignment horizontal="center" vertical="center"/>
    </xf>
    <xf numFmtId="41" fontId="11" fillId="0" borderId="132" xfId="0" applyNumberFormat="1" applyFont="1" applyFill="1" applyBorder="1" applyAlignment="1">
      <alignment vertical="center"/>
    </xf>
    <xf numFmtId="41" fontId="11" fillId="0" borderId="0" xfId="0" applyNumberFormat="1" applyFont="1" applyFill="1" applyBorder="1" applyAlignment="1">
      <alignment vertical="center"/>
    </xf>
    <xf numFmtId="0" fontId="10" fillId="0" borderId="39" xfId="0" applyFont="1" applyFill="1" applyBorder="1" applyAlignment="1">
      <alignment vertical="center"/>
    </xf>
    <xf numFmtId="0" fontId="11" fillId="0" borderId="0" xfId="0" applyFont="1" applyFill="1" applyBorder="1" applyAlignment="1">
      <alignment vertical="center"/>
    </xf>
    <xf numFmtId="41" fontId="11" fillId="0" borderId="81" xfId="0" applyNumberFormat="1" applyFont="1" applyFill="1" applyBorder="1" applyAlignment="1">
      <alignment vertical="center"/>
    </xf>
    <xf numFmtId="0" fontId="10" fillId="2" borderId="179" xfId="0" applyFont="1" applyFill="1" applyBorder="1" applyAlignment="1">
      <alignment vertical="center"/>
    </xf>
    <xf numFmtId="0" fontId="11" fillId="10" borderId="209" xfId="0" applyFont="1" applyFill="1" applyBorder="1" applyAlignment="1">
      <alignment vertical="center" wrapText="1"/>
    </xf>
    <xf numFmtId="0" fontId="11" fillId="0" borderId="288" xfId="0" applyFont="1" applyFill="1" applyBorder="1" applyAlignment="1">
      <alignment horizontal="center" vertical="center"/>
    </xf>
    <xf numFmtId="41" fontId="11" fillId="0" borderId="66" xfId="0" applyNumberFormat="1" applyFont="1" applyBorder="1" applyAlignment="1">
      <alignment vertical="center"/>
    </xf>
    <xf numFmtId="0" fontId="10" fillId="0" borderId="114" xfId="0" applyFont="1" applyBorder="1" applyAlignment="1">
      <alignment vertical="center"/>
    </xf>
    <xf numFmtId="0" fontId="6" fillId="0" borderId="0" xfId="0" applyFont="1" applyBorder="1" applyAlignment="1">
      <alignment vertical="center"/>
    </xf>
    <xf numFmtId="0" fontId="10" fillId="0" borderId="69" xfId="0" applyFont="1" applyBorder="1" applyAlignment="1">
      <alignment horizontal="center" vertical="center"/>
    </xf>
    <xf numFmtId="0" fontId="11" fillId="0" borderId="108" xfId="0" applyFont="1" applyBorder="1" applyAlignment="1">
      <alignment horizontal="center" vertical="center"/>
    </xf>
    <xf numFmtId="0" fontId="10" fillId="0" borderId="132" xfId="0" applyFont="1" applyBorder="1" applyAlignment="1">
      <alignment vertical="center" wrapText="1"/>
    </xf>
    <xf numFmtId="0" fontId="30" fillId="0" borderId="6" xfId="0" applyFont="1" applyBorder="1" applyAlignment="1">
      <alignment vertical="center"/>
    </xf>
    <xf numFmtId="41" fontId="10" fillId="9" borderId="6" xfId="0" applyNumberFormat="1" applyFont="1" applyFill="1" applyBorder="1" applyAlignment="1">
      <alignment horizontal="center" vertical="center"/>
    </xf>
    <xf numFmtId="41" fontId="10" fillId="2" borderId="291" xfId="0" applyNumberFormat="1" applyFont="1" applyFill="1" applyBorder="1" applyAlignment="1">
      <alignment vertical="center"/>
    </xf>
    <xf numFmtId="0" fontId="10" fillId="2" borderId="291" xfId="0" applyFont="1" applyFill="1" applyBorder="1" applyAlignment="1">
      <alignment horizontal="center" vertical="center"/>
    </xf>
    <xf numFmtId="0" fontId="11" fillId="2" borderId="291" xfId="0" applyFont="1" applyFill="1" applyBorder="1" applyAlignment="1">
      <alignment vertical="center"/>
    </xf>
    <xf numFmtId="41" fontId="10" fillId="2" borderId="292" xfId="0" applyNumberFormat="1" applyFont="1" applyFill="1" applyBorder="1" applyAlignment="1">
      <alignment vertical="center"/>
    </xf>
    <xf numFmtId="41" fontId="10" fillId="0" borderId="106" xfId="0" applyNumberFormat="1" applyFont="1" applyBorder="1" applyAlignment="1">
      <alignment horizontal="center" vertical="center"/>
    </xf>
    <xf numFmtId="0" fontId="10" fillId="0" borderId="76" xfId="0" applyFont="1" applyBorder="1" applyAlignment="1">
      <alignment horizontal="left" vertical="center" wrapText="1"/>
    </xf>
    <xf numFmtId="41" fontId="11" fillId="2" borderId="146" xfId="0" applyNumberFormat="1" applyFont="1" applyFill="1" applyBorder="1" applyAlignment="1">
      <alignment horizontal="center" vertical="center"/>
    </xf>
    <xf numFmtId="41" fontId="11" fillId="2" borderId="87" xfId="0" applyNumberFormat="1" applyFont="1" applyFill="1" applyBorder="1" applyAlignment="1">
      <alignment horizontal="center" vertical="center"/>
    </xf>
    <xf numFmtId="41" fontId="10" fillId="2" borderId="90" xfId="0" applyNumberFormat="1" applyFont="1" applyFill="1" applyBorder="1" applyAlignment="1">
      <alignment horizontal="center" vertical="center"/>
    </xf>
    <xf numFmtId="0" fontId="11" fillId="0" borderId="76" xfId="0" applyFont="1" applyBorder="1" applyAlignment="1">
      <alignment vertical="center"/>
    </xf>
    <xf numFmtId="0" fontId="10" fillId="0" borderId="76" xfId="0" quotePrefix="1" applyFont="1" applyBorder="1" applyAlignment="1">
      <alignment horizontal="center" vertical="center"/>
    </xf>
    <xf numFmtId="41" fontId="11" fillId="2" borderId="293" xfId="0" applyNumberFormat="1" applyFont="1" applyFill="1" applyBorder="1" applyAlignment="1">
      <alignment vertical="center"/>
    </xf>
    <xf numFmtId="0" fontId="11" fillId="15" borderId="67" xfId="0" applyFont="1" applyFill="1" applyBorder="1" applyAlignment="1">
      <alignment horizontal="center" vertical="center" wrapText="1"/>
    </xf>
    <xf numFmtId="0" fontId="3" fillId="15" borderId="147" xfId="0" applyFont="1" applyFill="1" applyBorder="1" applyAlignment="1">
      <alignment horizontal="center" vertical="center"/>
    </xf>
    <xf numFmtId="0" fontId="3" fillId="15" borderId="147" xfId="0" applyFont="1" applyFill="1" applyBorder="1" applyAlignment="1">
      <alignment vertical="center"/>
    </xf>
    <xf numFmtId="0" fontId="3" fillId="15" borderId="280" xfId="0" applyFont="1" applyFill="1" applyBorder="1" applyAlignment="1">
      <alignment horizontal="center" vertical="center"/>
    </xf>
    <xf numFmtId="0" fontId="3" fillId="15" borderId="281" xfId="0" applyFont="1" applyFill="1" applyBorder="1" applyAlignment="1">
      <alignment horizontal="center" vertical="center"/>
    </xf>
    <xf numFmtId="0" fontId="11" fillId="15" borderId="281" xfId="0" applyFont="1" applyFill="1" applyBorder="1" applyAlignment="1">
      <alignment horizontal="center" vertical="center"/>
    </xf>
    <xf numFmtId="0" fontId="3" fillId="15" borderId="190" xfId="0" applyFont="1" applyFill="1" applyBorder="1" applyAlignment="1">
      <alignment horizontal="center" vertical="center"/>
    </xf>
    <xf numFmtId="0" fontId="10" fillId="0" borderId="183" xfId="0" applyFont="1" applyBorder="1" applyAlignment="1">
      <alignment horizontal="center" vertical="center"/>
    </xf>
    <xf numFmtId="0" fontId="11" fillId="0" borderId="132" xfId="0" applyFont="1" applyBorder="1" applyAlignment="1">
      <alignment horizontal="center" vertical="center"/>
    </xf>
    <xf numFmtId="0" fontId="10" fillId="0" borderId="143" xfId="0" applyFont="1" applyBorder="1" applyAlignment="1">
      <alignment horizontal="right" vertical="center"/>
    </xf>
    <xf numFmtId="0" fontId="10" fillId="0" borderId="144" xfId="0" applyFont="1" applyBorder="1" applyAlignment="1">
      <alignment horizontal="center" vertical="center"/>
    </xf>
    <xf numFmtId="0" fontId="10" fillId="0" borderId="114" xfId="0" applyFont="1" applyBorder="1" applyAlignment="1">
      <alignment horizontal="right" vertical="center"/>
    </xf>
    <xf numFmtId="0" fontId="6" fillId="0" borderId="142" xfId="0" applyFont="1" applyBorder="1" applyAlignment="1">
      <alignment horizontal="center" vertical="center"/>
    </xf>
    <xf numFmtId="0" fontId="10" fillId="0" borderId="116" xfId="0" applyFont="1" applyBorder="1" applyAlignment="1">
      <alignment horizontal="center" vertical="center"/>
    </xf>
    <xf numFmtId="0" fontId="0" fillId="0" borderId="294" xfId="0" applyFont="1" applyBorder="1" applyAlignment="1">
      <alignment vertical="center"/>
    </xf>
    <xf numFmtId="0" fontId="0" fillId="0" borderId="295" xfId="0" applyFont="1" applyBorder="1" applyAlignment="1">
      <alignment vertical="center"/>
    </xf>
    <xf numFmtId="0" fontId="11" fillId="0" borderId="142" xfId="0" applyFont="1" applyBorder="1" applyAlignment="1">
      <alignment horizontal="left" vertical="center"/>
    </xf>
    <xf numFmtId="0" fontId="11" fillId="0" borderId="142" xfId="0" applyFont="1" applyBorder="1" applyAlignment="1">
      <alignment vertical="center"/>
    </xf>
    <xf numFmtId="0" fontId="10" fillId="0" borderId="205" xfId="0" applyFont="1" applyBorder="1" applyAlignment="1">
      <alignment horizontal="center" vertical="center"/>
    </xf>
    <xf numFmtId="0" fontId="30" fillId="0" borderId="61" xfId="0" applyFont="1" applyBorder="1" applyAlignment="1">
      <alignment vertical="center"/>
    </xf>
    <xf numFmtId="0" fontId="11" fillId="0" borderId="142" xfId="0" applyFont="1" applyBorder="1" applyAlignment="1">
      <alignment horizontal="center" vertical="center"/>
    </xf>
    <xf numFmtId="0" fontId="11" fillId="0" borderId="235" xfId="0" applyFont="1" applyBorder="1" applyAlignment="1">
      <alignment horizontal="center" vertical="center"/>
    </xf>
    <xf numFmtId="43" fontId="10" fillId="0" borderId="158" xfId="0" applyNumberFormat="1" applyFont="1" applyBorder="1" applyAlignment="1">
      <alignment horizontal="center" vertical="center"/>
    </xf>
    <xf numFmtId="0" fontId="9" fillId="0" borderId="180" xfId="0" applyFont="1" applyBorder="1" applyAlignment="1">
      <alignment vertical="center"/>
    </xf>
    <xf numFmtId="43" fontId="11" fillId="0" borderId="180" xfId="0" applyNumberFormat="1" applyFont="1" applyBorder="1" applyAlignment="1">
      <alignment vertical="center"/>
    </xf>
    <xf numFmtId="43" fontId="11" fillId="0" borderId="238" xfId="0" applyNumberFormat="1" applyFont="1" applyBorder="1" applyAlignment="1">
      <alignment vertical="center"/>
    </xf>
    <xf numFmtId="43" fontId="10" fillId="0" borderId="68" xfId="0" applyNumberFormat="1" applyFont="1" applyBorder="1" applyAlignment="1">
      <alignment horizontal="center" vertical="center"/>
    </xf>
    <xf numFmtId="0" fontId="11" fillId="0" borderId="65" xfId="0" applyFont="1" applyBorder="1" applyAlignment="1">
      <alignment horizontal="left" vertical="center"/>
    </xf>
    <xf numFmtId="0" fontId="11" fillId="0" borderId="111" xfId="0" applyFont="1" applyBorder="1" applyAlignment="1">
      <alignment horizontal="left" vertical="center"/>
    </xf>
    <xf numFmtId="0" fontId="11" fillId="0" borderId="70" xfId="0" applyFont="1" applyBorder="1" applyAlignment="1">
      <alignment vertical="center"/>
    </xf>
    <xf numFmtId="0" fontId="4" fillId="0" borderId="237" xfId="0" applyFont="1" applyBorder="1" applyAlignment="1">
      <alignment vertical="center"/>
    </xf>
    <xf numFmtId="0" fontId="4" fillId="0" borderId="180" xfId="0" applyFont="1" applyBorder="1" applyAlignment="1">
      <alignment vertical="center"/>
    </xf>
    <xf numFmtId="16" fontId="3" fillId="15" borderId="191" xfId="0" quotePrefix="1" applyNumberFormat="1" applyFont="1" applyFill="1" applyBorder="1" applyAlignment="1">
      <alignment horizontal="center" vertical="center"/>
    </xf>
    <xf numFmtId="0" fontId="4" fillId="0" borderId="47" xfId="0" applyFont="1" applyBorder="1" applyAlignment="1">
      <alignment vertical="center"/>
    </xf>
    <xf numFmtId="0" fontId="4" fillId="0" borderId="105" xfId="0" applyFont="1" applyBorder="1" applyAlignment="1">
      <alignment vertical="center"/>
    </xf>
    <xf numFmtId="0" fontId="4" fillId="0" borderId="187" xfId="0" applyFont="1" applyBorder="1" applyAlignment="1">
      <alignment vertical="center"/>
    </xf>
    <xf numFmtId="0" fontId="3" fillId="15" borderId="191" xfId="0" applyFont="1" applyFill="1" applyBorder="1" applyAlignment="1">
      <alignment horizontal="center" vertical="center"/>
    </xf>
    <xf numFmtId="0" fontId="6" fillId="0" borderId="180" xfId="0" applyFont="1" applyBorder="1" applyAlignment="1">
      <alignment vertical="center"/>
    </xf>
    <xf numFmtId="0" fontId="11" fillId="0" borderId="238" xfId="0" applyFont="1" applyBorder="1" applyAlignment="1">
      <alignment horizontal="center" vertical="center"/>
    </xf>
    <xf numFmtId="0" fontId="15" fillId="0" borderId="66" xfId="0" applyFont="1" applyBorder="1" applyAlignment="1">
      <alignment horizontal="left" vertical="center"/>
    </xf>
    <xf numFmtId="0" fontId="11" fillId="5" borderId="79" xfId="0" applyFont="1" applyFill="1" applyBorder="1" applyAlignment="1">
      <alignment horizontal="center" vertical="center"/>
    </xf>
    <xf numFmtId="0" fontId="3" fillId="0" borderId="95" xfId="0" applyFont="1" applyBorder="1" applyAlignment="1">
      <alignment horizontal="center" vertical="center"/>
    </xf>
    <xf numFmtId="0" fontId="11" fillId="0" borderId="115" xfId="0" applyFont="1" applyBorder="1" applyAlignment="1">
      <alignment horizontal="center" vertical="center"/>
    </xf>
    <xf numFmtId="0" fontId="11" fillId="0" borderId="223" xfId="0" applyFont="1" applyBorder="1" applyAlignment="1">
      <alignment vertical="center"/>
    </xf>
    <xf numFmtId="0" fontId="10" fillId="0" borderId="224" xfId="0" applyFont="1" applyBorder="1" applyAlignment="1">
      <alignment vertical="center"/>
    </xf>
    <xf numFmtId="0" fontId="10" fillId="0" borderId="224" xfId="0" applyFont="1" applyBorder="1" applyAlignment="1">
      <alignment horizontal="right" vertical="center"/>
    </xf>
    <xf numFmtId="0" fontId="10" fillId="0" borderId="225" xfId="0" applyFont="1" applyBorder="1" applyAlignment="1">
      <alignment horizontal="center" vertical="center"/>
    </xf>
    <xf numFmtId="0" fontId="6" fillId="0" borderId="115" xfId="0" applyFont="1" applyBorder="1" applyAlignment="1">
      <alignment horizontal="left" vertical="center"/>
    </xf>
    <xf numFmtId="0" fontId="6" fillId="0" borderId="65" xfId="0" applyFont="1" applyBorder="1" applyAlignment="1">
      <alignment vertical="center"/>
    </xf>
    <xf numFmtId="0" fontId="6" fillId="0" borderId="132" xfId="0" applyFont="1" applyBorder="1" applyAlignment="1">
      <alignment vertical="center"/>
    </xf>
    <xf numFmtId="0" fontId="0" fillId="0" borderId="115" xfId="0" applyFont="1" applyBorder="1" applyAlignment="1">
      <alignment vertical="center"/>
    </xf>
    <xf numFmtId="0" fontId="0" fillId="0" borderId="116" xfId="0" applyFont="1" applyBorder="1" applyAlignment="1">
      <alignment vertical="center"/>
    </xf>
    <xf numFmtId="0" fontId="6" fillId="0" borderId="38" xfId="0" applyFont="1" applyBorder="1" applyAlignment="1">
      <alignment horizontal="center" vertical="center"/>
    </xf>
    <xf numFmtId="0" fontId="6" fillId="0" borderId="47" xfId="0" applyFont="1" applyBorder="1" applyAlignment="1">
      <alignment horizontal="center" vertical="center"/>
    </xf>
    <xf numFmtId="0" fontId="6" fillId="0" borderId="160" xfId="0" applyFont="1" applyBorder="1" applyAlignment="1">
      <alignment horizontal="center" vertical="center"/>
    </xf>
    <xf numFmtId="0" fontId="11" fillId="0" borderId="52" xfId="0" applyFont="1" applyBorder="1" applyAlignment="1">
      <alignment vertical="center"/>
    </xf>
    <xf numFmtId="0" fontId="6" fillId="0" borderId="75" xfId="0" applyFont="1" applyBorder="1" applyAlignment="1">
      <alignment horizontal="center" vertical="center"/>
    </xf>
    <xf numFmtId="0" fontId="10" fillId="0" borderId="78" xfId="0" applyFont="1" applyBorder="1" applyAlignment="1">
      <alignment horizontal="center" vertical="center"/>
    </xf>
    <xf numFmtId="0" fontId="10" fillId="0" borderId="95" xfId="0" applyFont="1" applyBorder="1" applyAlignment="1">
      <alignment vertical="center"/>
    </xf>
    <xf numFmtId="0" fontId="11" fillId="0" borderId="79" xfId="0" applyFont="1" applyBorder="1" applyAlignment="1">
      <alignment horizontal="left" vertical="center"/>
    </xf>
    <xf numFmtId="0" fontId="11" fillId="0" borderId="99" xfId="0" applyFont="1" applyBorder="1" applyAlignment="1">
      <alignment horizontal="left" vertical="center"/>
    </xf>
    <xf numFmtId="0" fontId="10" fillId="0" borderId="100" xfId="0" applyFont="1" applyBorder="1" applyAlignment="1">
      <alignment horizontal="center" vertical="center" wrapText="1"/>
    </xf>
    <xf numFmtId="0" fontId="10" fillId="0" borderId="23" xfId="0" applyFont="1" applyBorder="1" applyAlignment="1">
      <alignment horizontal="right" vertical="center"/>
    </xf>
    <xf numFmtId="0" fontId="10" fillId="0" borderId="175" xfId="0" applyFont="1" applyBorder="1" applyAlignment="1">
      <alignment horizontal="center" vertical="center"/>
    </xf>
    <xf numFmtId="0" fontId="10" fillId="0" borderId="89" xfId="0" applyFont="1" applyBorder="1" applyAlignment="1">
      <alignment horizontal="center" vertical="center"/>
    </xf>
    <xf numFmtId="0" fontId="6" fillId="0" borderId="65" xfId="0" applyFont="1" applyBorder="1" applyAlignment="1">
      <alignment horizontal="left" vertical="center"/>
    </xf>
    <xf numFmtId="0" fontId="11" fillId="0" borderId="203" xfId="0" applyFont="1" applyBorder="1" applyAlignment="1">
      <alignment horizontal="center" vertical="center"/>
    </xf>
    <xf numFmtId="0" fontId="10" fillId="0" borderId="270" xfId="0" applyFont="1" applyBorder="1" applyAlignment="1">
      <alignment horizontal="center" vertical="center"/>
    </xf>
    <xf numFmtId="16" fontId="19" fillId="0" borderId="65" xfId="0" quotePrefix="1" applyNumberFormat="1" applyFont="1" applyBorder="1" applyAlignment="1">
      <alignment horizontal="center" vertical="center"/>
    </xf>
    <xf numFmtId="0" fontId="11" fillId="15" borderId="70" xfId="0" quotePrefix="1" applyFont="1" applyFill="1" applyBorder="1" applyAlignment="1">
      <alignment horizontal="center" vertical="center"/>
    </xf>
    <xf numFmtId="0" fontId="11" fillId="15" borderId="68" xfId="0" quotePrefix="1" applyFont="1" applyFill="1" applyBorder="1" applyAlignment="1">
      <alignment horizontal="center" vertical="center"/>
    </xf>
    <xf numFmtId="41" fontId="10" fillId="2" borderId="19" xfId="0" quotePrefix="1" applyNumberFormat="1" applyFont="1" applyFill="1" applyBorder="1" applyAlignment="1">
      <alignment vertical="center"/>
    </xf>
    <xf numFmtId="164" fontId="10" fillId="0" borderId="217" xfId="0" applyNumberFormat="1" applyFont="1" applyBorder="1" applyAlignment="1">
      <alignment horizontal="center" vertical="center"/>
    </xf>
    <xf numFmtId="0" fontId="32" fillId="15" borderId="70" xfId="0" quotePrefix="1" applyFont="1" applyFill="1" applyBorder="1" applyAlignment="1">
      <alignment horizontal="center" vertical="center"/>
    </xf>
    <xf numFmtId="0" fontId="32" fillId="15" borderId="68" xfId="0" quotePrefix="1" applyFont="1" applyFill="1" applyBorder="1" applyAlignment="1">
      <alignment horizontal="center" vertical="center"/>
    </xf>
    <xf numFmtId="0" fontId="7" fillId="15" borderId="70" xfId="0" quotePrefix="1" applyNumberFormat="1" applyFont="1" applyFill="1" applyBorder="1" applyAlignment="1">
      <alignment horizontal="center" vertical="center"/>
    </xf>
    <xf numFmtId="0" fontId="7" fillId="15" borderId="67" xfId="0" quotePrefix="1" applyNumberFormat="1" applyFont="1" applyFill="1" applyBorder="1" applyAlignment="1">
      <alignment horizontal="center" vertical="center"/>
    </xf>
    <xf numFmtId="0" fontId="7" fillId="15" borderId="68" xfId="0" quotePrefix="1" applyNumberFormat="1" applyFont="1" applyFill="1" applyBorder="1" applyAlignment="1">
      <alignment horizontal="center" vertical="center"/>
    </xf>
    <xf numFmtId="164" fontId="11" fillId="0" borderId="0" xfId="0" applyNumberFormat="1" applyFont="1" applyBorder="1" applyAlignment="1">
      <alignment vertical="center" wrapText="1"/>
    </xf>
    <xf numFmtId="164" fontId="10" fillId="0" borderId="186" xfId="0" applyNumberFormat="1" applyFont="1" applyBorder="1" applyAlignment="1">
      <alignment vertical="center"/>
    </xf>
    <xf numFmtId="164" fontId="10" fillId="0" borderId="161" xfId="0" applyNumberFormat="1" applyFont="1" applyBorder="1" applyAlignment="1">
      <alignment vertical="center"/>
    </xf>
    <xf numFmtId="164" fontId="10" fillId="0" borderId="61" xfId="0" applyNumberFormat="1" applyFont="1" applyBorder="1" applyAlignment="1">
      <alignment horizontal="center" vertical="center" wrapText="1"/>
    </xf>
    <xf numFmtId="164" fontId="10" fillId="0" borderId="113" xfId="0" applyNumberFormat="1" applyFont="1" applyBorder="1" applyAlignment="1">
      <alignment vertical="center"/>
    </xf>
    <xf numFmtId="164" fontId="10" fillId="0" borderId="3" xfId="5" applyNumberFormat="1" applyFont="1" applyBorder="1" applyAlignment="1">
      <alignment vertical="center" wrapText="1"/>
    </xf>
    <xf numFmtId="164" fontId="10" fillId="0" borderId="61" xfId="0" applyNumberFormat="1" applyFont="1" applyBorder="1" applyAlignment="1">
      <alignment horizontal="left" vertical="center" wrapText="1"/>
    </xf>
    <xf numFmtId="164" fontId="10" fillId="0" borderId="6" xfId="0" quotePrefix="1" applyNumberFormat="1" applyFont="1" applyBorder="1" applyAlignment="1">
      <alignment horizontal="center" vertical="center"/>
    </xf>
    <xf numFmtId="164" fontId="3" fillId="15" borderId="224" xfId="0" applyNumberFormat="1" applyFont="1" applyFill="1" applyBorder="1" applyAlignment="1">
      <alignment vertical="center"/>
    </xf>
    <xf numFmtId="164" fontId="3" fillId="15" borderId="224" xfId="0" applyNumberFormat="1" applyFont="1" applyFill="1" applyBorder="1" applyAlignment="1">
      <alignment vertical="center" wrapText="1"/>
    </xf>
    <xf numFmtId="164" fontId="3" fillId="15" borderId="225" xfId="0" applyNumberFormat="1" applyFont="1" applyFill="1" applyBorder="1" applyAlignment="1">
      <alignment vertical="center"/>
    </xf>
    <xf numFmtId="164" fontId="3" fillId="15" borderId="223" xfId="0" applyNumberFormat="1" applyFont="1" applyFill="1" applyBorder="1" applyAlignment="1">
      <alignment vertical="center"/>
    </xf>
    <xf numFmtId="164" fontId="10" fillId="0" borderId="69" xfId="0" applyNumberFormat="1" applyFont="1" applyBorder="1" applyAlignment="1">
      <alignment horizontal="left" vertical="center"/>
    </xf>
    <xf numFmtId="164" fontId="10" fillId="0" borderId="117" xfId="0" applyNumberFormat="1" applyFont="1" applyBorder="1" applyAlignment="1">
      <alignment horizontal="left" vertical="center"/>
    </xf>
    <xf numFmtId="164" fontId="11" fillId="15" borderId="297" xfId="0" applyNumberFormat="1" applyFont="1" applyFill="1" applyBorder="1" applyAlignment="1">
      <alignment vertical="center"/>
    </xf>
    <xf numFmtId="41" fontId="11" fillId="15" borderId="201" xfId="0" applyNumberFormat="1" applyFont="1" applyFill="1" applyBorder="1" applyAlignment="1">
      <alignment horizontal="right" vertical="center"/>
    </xf>
    <xf numFmtId="43" fontId="10" fillId="0" borderId="65" xfId="0" applyNumberFormat="1" applyFont="1" applyFill="1" applyBorder="1" applyAlignment="1">
      <alignment vertical="center"/>
    </xf>
    <xf numFmtId="164" fontId="10" fillId="0" borderId="112" xfId="0" applyNumberFormat="1" applyFont="1" applyBorder="1" applyAlignment="1">
      <alignment horizontal="center" vertical="center"/>
    </xf>
    <xf numFmtId="164" fontId="20" fillId="0" borderId="61" xfId="0" applyNumberFormat="1" applyFont="1" applyBorder="1" applyAlignment="1">
      <alignment vertical="center" wrapText="1"/>
    </xf>
    <xf numFmtId="0" fontId="19" fillId="0" borderId="0" xfId="6" applyFont="1" applyBorder="1" applyAlignment="1">
      <alignment horizontal="justify" vertical="center" wrapText="1"/>
    </xf>
    <xf numFmtId="0" fontId="19" fillId="0" borderId="61" xfId="6" applyFont="1" applyBorder="1" applyAlignment="1">
      <alignment horizontal="justify" vertical="center" wrapText="1"/>
    </xf>
    <xf numFmtId="0" fontId="30" fillId="0" borderId="0" xfId="6" applyFont="1" applyFill="1" applyBorder="1" applyAlignment="1">
      <alignment horizontal="justify" vertical="center" wrapText="1"/>
    </xf>
    <xf numFmtId="0" fontId="10" fillId="0" borderId="61" xfId="6" applyFont="1" applyFill="1" applyBorder="1" applyAlignment="1">
      <alignment horizontal="justify" vertical="center" wrapText="1"/>
    </xf>
    <xf numFmtId="41" fontId="10" fillId="0" borderId="112" xfId="0" applyNumberFormat="1" applyFont="1" applyBorder="1" applyAlignment="1">
      <alignment horizontal="right" vertical="center"/>
    </xf>
    <xf numFmtId="164" fontId="10" fillId="0" borderId="112" xfId="0" applyNumberFormat="1" applyFont="1" applyBorder="1" applyAlignment="1">
      <alignment vertical="center" wrapText="1"/>
    </xf>
    <xf numFmtId="41" fontId="10" fillId="0" borderId="7" xfId="0" applyNumberFormat="1" applyFont="1" applyFill="1" applyBorder="1" applyAlignment="1">
      <alignment vertical="center"/>
    </xf>
    <xf numFmtId="41" fontId="10" fillId="0" borderId="3" xfId="0" applyNumberFormat="1" applyFont="1" applyFill="1" applyBorder="1" applyAlignment="1">
      <alignment horizontal="right" vertical="center"/>
    </xf>
    <xf numFmtId="43" fontId="10" fillId="0" borderId="298" xfId="0" applyNumberFormat="1" applyFont="1" applyBorder="1" applyAlignment="1">
      <alignment vertical="center"/>
    </xf>
    <xf numFmtId="41" fontId="10" fillId="0" borderId="41" xfId="0" applyNumberFormat="1" applyFont="1" applyBorder="1" applyAlignment="1">
      <alignment vertical="center"/>
    </xf>
    <xf numFmtId="41" fontId="10" fillId="0" borderId="19" xfId="0" applyNumberFormat="1" applyFont="1" applyFill="1" applyBorder="1" applyAlignment="1">
      <alignment vertical="center"/>
    </xf>
    <xf numFmtId="43" fontId="10" fillId="0" borderId="119" xfId="0" applyNumberFormat="1" applyFont="1" applyFill="1" applyBorder="1" applyAlignment="1">
      <alignment vertical="center"/>
    </xf>
    <xf numFmtId="164" fontId="10" fillId="0" borderId="66" xfId="0" applyNumberFormat="1" applyFont="1" applyBorder="1" applyAlignment="1">
      <alignment horizontal="right" vertical="center"/>
    </xf>
    <xf numFmtId="164" fontId="10" fillId="0" borderId="72" xfId="0" applyNumberFormat="1" applyFont="1" applyBorder="1" applyAlignment="1">
      <alignment horizontal="right" vertical="center"/>
    </xf>
    <xf numFmtId="164" fontId="10" fillId="0" borderId="63" xfId="0" applyNumberFormat="1" applyFont="1" applyBorder="1" applyAlignment="1">
      <alignment horizontal="right" vertical="center"/>
    </xf>
    <xf numFmtId="164" fontId="10" fillId="0" borderId="71" xfId="0" applyNumberFormat="1" applyFont="1" applyBorder="1" applyAlignment="1">
      <alignment horizontal="right" vertical="center"/>
    </xf>
    <xf numFmtId="164" fontId="10" fillId="0" borderId="63" xfId="0" applyNumberFormat="1" applyFont="1" applyBorder="1" applyAlignment="1">
      <alignment horizontal="center" vertical="center"/>
    </xf>
    <xf numFmtId="164" fontId="11" fillId="15" borderId="114" xfId="0" applyNumberFormat="1" applyFont="1" applyFill="1" applyBorder="1" applyAlignment="1">
      <alignment vertical="center"/>
    </xf>
    <xf numFmtId="164" fontId="46" fillId="0" borderId="61" xfId="0" applyNumberFormat="1" applyFont="1" applyBorder="1" applyAlignment="1">
      <alignment vertical="center"/>
    </xf>
    <xf numFmtId="164" fontId="46" fillId="0" borderId="63" xfId="0" applyNumberFormat="1" applyFont="1" applyBorder="1" applyAlignment="1">
      <alignment vertical="center"/>
    </xf>
    <xf numFmtId="164" fontId="11" fillId="0" borderId="72" xfId="0" applyNumberFormat="1" applyFont="1" applyBorder="1" applyAlignment="1">
      <alignment horizontal="left" vertical="center"/>
    </xf>
    <xf numFmtId="43" fontId="11" fillId="15" borderId="93" xfId="0" applyNumberFormat="1" applyFont="1" applyFill="1" applyBorder="1" applyAlignment="1">
      <alignment vertical="center"/>
    </xf>
    <xf numFmtId="43" fontId="11" fillId="15" borderId="35" xfId="0" applyNumberFormat="1" applyFont="1" applyFill="1" applyBorder="1" applyAlignment="1">
      <alignment vertical="center"/>
    </xf>
    <xf numFmtId="43" fontId="11" fillId="15" borderId="55" xfId="0" applyNumberFormat="1" applyFont="1" applyFill="1" applyBorder="1" applyAlignment="1">
      <alignment vertical="center"/>
    </xf>
    <xf numFmtId="164" fontId="10" fillId="0" borderId="112" xfId="0" applyNumberFormat="1" applyFont="1" applyBorder="1" applyAlignment="1">
      <alignment horizontal="right" vertical="center"/>
    </xf>
    <xf numFmtId="0" fontId="19" fillId="0" borderId="0" xfId="6" applyFont="1" applyFill="1" applyBorder="1" applyAlignment="1">
      <alignment horizontal="justify" vertical="center" wrapText="1"/>
    </xf>
    <xf numFmtId="0" fontId="0" fillId="0" borderId="0" xfId="0" applyFont="1" applyAlignment="1">
      <alignment vertical="center"/>
    </xf>
    <xf numFmtId="43" fontId="11" fillId="15" borderId="61" xfId="0" applyNumberFormat="1" applyFont="1" applyFill="1" applyBorder="1" applyAlignment="1">
      <alignment horizontal="center" vertical="center" wrapText="1"/>
    </xf>
    <xf numFmtId="164" fontId="11" fillId="0" borderId="65" xfId="0" applyNumberFormat="1" applyFont="1" applyFill="1" applyBorder="1" applyAlignment="1">
      <alignment vertical="center"/>
    </xf>
    <xf numFmtId="0" fontId="11" fillId="15" borderId="67" xfId="0" quotePrefix="1" applyFont="1" applyFill="1" applyBorder="1" applyAlignment="1">
      <alignment horizontal="center" vertical="center"/>
    </xf>
    <xf numFmtId="0" fontId="0" fillId="0" borderId="0" xfId="0" applyFont="1" applyBorder="1" applyAlignment="1">
      <alignment vertical="center"/>
    </xf>
    <xf numFmtId="0" fontId="0" fillId="0" borderId="154" xfId="0" applyFont="1" applyBorder="1" applyAlignment="1">
      <alignment vertical="center"/>
    </xf>
    <xf numFmtId="0" fontId="0" fillId="0" borderId="74" xfId="0" applyFont="1" applyBorder="1" applyAlignment="1">
      <alignment vertical="center"/>
    </xf>
    <xf numFmtId="0" fontId="0" fillId="0" borderId="81" xfId="0" applyFont="1" applyBorder="1" applyAlignment="1">
      <alignment vertical="center"/>
    </xf>
    <xf numFmtId="41" fontId="10" fillId="17" borderId="3" xfId="0" applyNumberFormat="1" applyFont="1" applyFill="1" applyBorder="1" applyAlignment="1">
      <alignment vertical="center"/>
    </xf>
    <xf numFmtId="41" fontId="10" fillId="17" borderId="31" xfId="0" applyNumberFormat="1" applyFont="1" applyFill="1" applyBorder="1" applyAlignment="1">
      <alignment vertical="center"/>
    </xf>
    <xf numFmtId="41" fontId="10" fillId="17" borderId="6" xfId="0" applyNumberFormat="1" applyFont="1" applyFill="1" applyBorder="1" applyAlignment="1">
      <alignment horizontal="right" vertical="center"/>
    </xf>
    <xf numFmtId="3" fontId="0" fillId="0" borderId="300" xfId="0" applyNumberFormat="1" applyFont="1" applyBorder="1"/>
    <xf numFmtId="0" fontId="0" fillId="0" borderId="0" xfId="0" applyFont="1" applyAlignment="1">
      <alignment vertical="center"/>
    </xf>
    <xf numFmtId="0" fontId="0" fillId="0" borderId="74" xfId="0" applyFont="1" applyBorder="1" applyAlignment="1">
      <alignment vertical="center"/>
    </xf>
    <xf numFmtId="3" fontId="0" fillId="0" borderId="300" xfId="0" applyNumberFormat="1" applyFont="1" applyBorder="1" applyAlignment="1">
      <alignment vertical="center"/>
    </xf>
    <xf numFmtId="0" fontId="29" fillId="0" borderId="0" xfId="0" applyFont="1" applyAlignment="1">
      <alignment vertical="center"/>
    </xf>
    <xf numFmtId="0" fontId="1" fillId="0" borderId="145" xfId="0" applyFont="1" applyBorder="1" applyAlignment="1">
      <alignment horizontal="center" vertical="center"/>
    </xf>
    <xf numFmtId="0" fontId="13" fillId="0" borderId="132" xfId="0" applyFont="1" applyBorder="1" applyAlignment="1">
      <alignment vertical="center"/>
    </xf>
    <xf numFmtId="0" fontId="2" fillId="0" borderId="301" xfId="0" applyFont="1" applyBorder="1" applyAlignment="1">
      <alignment horizontal="center" vertical="center"/>
    </xf>
    <xf numFmtId="3" fontId="0" fillId="0" borderId="81" xfId="0" applyNumberFormat="1" applyFont="1" applyBorder="1" applyAlignment="1">
      <alignment vertical="center"/>
    </xf>
    <xf numFmtId="0" fontId="13" fillId="0" borderId="154" xfId="0" applyFont="1" applyBorder="1" applyAlignment="1">
      <alignment vertical="center"/>
    </xf>
    <xf numFmtId="0" fontId="0" fillId="0" borderId="145" xfId="0" applyFont="1" applyBorder="1" applyAlignment="1">
      <alignment vertical="center"/>
    </xf>
    <xf numFmtId="0" fontId="29" fillId="0" borderId="132" xfId="0" applyFont="1" applyBorder="1" applyAlignment="1">
      <alignment vertical="center"/>
    </xf>
    <xf numFmtId="43" fontId="0" fillId="0" borderId="81" xfId="0" applyNumberFormat="1" applyFont="1" applyBorder="1" applyAlignment="1">
      <alignment vertical="center"/>
    </xf>
    <xf numFmtId="164" fontId="10" fillId="0" borderId="115" xfId="0" applyNumberFormat="1" applyFont="1" applyFill="1" applyBorder="1" applyAlignment="1">
      <alignment vertical="center"/>
    </xf>
    <xf numFmtId="43" fontId="0" fillId="0" borderId="116" xfId="0" applyNumberFormat="1" applyFont="1" applyBorder="1" applyAlignment="1">
      <alignment vertical="center"/>
    </xf>
    <xf numFmtId="0" fontId="29" fillId="0" borderId="0" xfId="0" applyFont="1" applyAlignment="1">
      <alignment horizontal="left" vertical="center" wrapText="1"/>
    </xf>
    <xf numFmtId="0" fontId="18" fillId="0" borderId="0" xfId="0" applyFont="1" applyAlignment="1">
      <alignment horizontal="left" vertical="center" wrapText="1"/>
    </xf>
    <xf numFmtId="0" fontId="29" fillId="0" borderId="0" xfId="0" applyFont="1" applyAlignment="1">
      <alignment horizontal="left" vertical="center"/>
    </xf>
    <xf numFmtId="0" fontId="2" fillId="0" borderId="302" xfId="0" applyFont="1" applyBorder="1" applyAlignment="1">
      <alignment horizontal="center" vertical="center"/>
    </xf>
    <xf numFmtId="3" fontId="0" fillId="0" borderId="303" xfId="0" applyNumberFormat="1" applyFont="1" applyBorder="1" applyAlignment="1">
      <alignment vertical="center"/>
    </xf>
    <xf numFmtId="0" fontId="2" fillId="0" borderId="301" xfId="0" applyFont="1" applyBorder="1" applyAlignment="1">
      <alignment horizontal="center"/>
    </xf>
    <xf numFmtId="3" fontId="1" fillId="17" borderId="116" xfId="0" applyNumberFormat="1" applyFont="1" applyFill="1" applyBorder="1" applyAlignment="1">
      <alignment vertical="center"/>
    </xf>
    <xf numFmtId="43" fontId="49" fillId="0" borderId="81" xfId="0" applyNumberFormat="1" applyFont="1" applyBorder="1" applyAlignment="1">
      <alignment vertical="center"/>
    </xf>
    <xf numFmtId="0" fontId="29" fillId="0" borderId="115" xfId="0" applyFont="1" applyBorder="1" applyAlignment="1">
      <alignment vertical="center"/>
    </xf>
    <xf numFmtId="0" fontId="11" fillId="0" borderId="150" xfId="0" applyFont="1" applyBorder="1" applyAlignment="1">
      <alignment horizontal="center" vertical="center"/>
    </xf>
    <xf numFmtId="0" fontId="10" fillId="0" borderId="95" xfId="0" applyFont="1" applyBorder="1" applyAlignment="1">
      <alignment horizontal="center" vertical="center"/>
    </xf>
    <xf numFmtId="0" fontId="10" fillId="0" borderId="79" xfId="0" quotePrefix="1" applyFont="1" applyBorder="1" applyAlignment="1">
      <alignment horizontal="center" vertical="center"/>
    </xf>
    <xf numFmtId="0" fontId="10" fillId="0" borderId="142" xfId="0" applyFont="1" applyBorder="1" applyAlignment="1">
      <alignment horizontal="center" vertical="center"/>
    </xf>
    <xf numFmtId="0" fontId="10" fillId="2" borderId="93" xfId="0" applyFont="1" applyFill="1" applyBorder="1" applyAlignment="1">
      <alignment vertical="center"/>
    </xf>
    <xf numFmtId="0" fontId="10" fillId="2" borderId="285" xfId="0" applyFont="1" applyFill="1" applyBorder="1" applyAlignment="1">
      <alignment vertical="center"/>
    </xf>
    <xf numFmtId="3" fontId="10" fillId="0" borderId="79" xfId="0" applyNumberFormat="1" applyFont="1" applyBorder="1" applyAlignment="1">
      <alignment horizontal="center" vertical="center"/>
    </xf>
    <xf numFmtId="0" fontId="10" fillId="0" borderId="82" xfId="0" applyFont="1" applyBorder="1" applyAlignment="1">
      <alignment horizontal="center" vertical="center"/>
    </xf>
    <xf numFmtId="0" fontId="10" fillId="2" borderId="146" xfId="0" applyFont="1" applyFill="1" applyBorder="1" applyAlignment="1">
      <alignment vertical="center"/>
    </xf>
    <xf numFmtId="0" fontId="11" fillId="0" borderId="107" xfId="0" applyFont="1" applyBorder="1" applyAlignment="1">
      <alignment horizontal="center" vertical="center"/>
    </xf>
    <xf numFmtId="0" fontId="10" fillId="0" borderId="82" xfId="0" quotePrefix="1" applyFont="1" applyBorder="1" applyAlignment="1">
      <alignment horizontal="center" vertical="center"/>
    </xf>
    <xf numFmtId="43" fontId="51" fillId="17" borderId="116" xfId="0" applyNumberFormat="1" applyFont="1" applyFill="1" applyBorder="1" applyAlignment="1">
      <alignment vertical="center"/>
    </xf>
    <xf numFmtId="0" fontId="29" fillId="0" borderId="115" xfId="0" applyFont="1" applyBorder="1" applyAlignment="1">
      <alignment horizontal="left" vertical="center"/>
    </xf>
    <xf numFmtId="0" fontId="29" fillId="0" borderId="114" xfId="0" applyFont="1" applyBorder="1" applyAlignment="1">
      <alignment horizontal="left" vertical="center"/>
    </xf>
    <xf numFmtId="0" fontId="29" fillId="0" borderId="116" xfId="0" applyFont="1" applyBorder="1" applyAlignment="1">
      <alignment horizontal="left" vertical="center"/>
    </xf>
    <xf numFmtId="0" fontId="11" fillId="0" borderId="148" xfId="0" applyFont="1" applyBorder="1" applyAlignment="1">
      <alignment horizontal="center" vertical="center"/>
    </xf>
    <xf numFmtId="0" fontId="4" fillId="0" borderId="0" xfId="0" applyFont="1" applyBorder="1" applyAlignment="1">
      <alignment horizontal="left" vertical="center"/>
    </xf>
    <xf numFmtId="164" fontId="10" fillId="0" borderId="65" xfId="0" applyNumberFormat="1" applyFont="1" applyBorder="1" applyAlignment="1">
      <alignment horizontal="right" vertical="center"/>
    </xf>
    <xf numFmtId="164" fontId="10" fillId="0" borderId="61" xfId="0" applyNumberFormat="1" applyFont="1" applyBorder="1" applyAlignment="1">
      <alignment horizontal="center" vertical="center"/>
    </xf>
    <xf numFmtId="164" fontId="10" fillId="0" borderId="0" xfId="0" applyNumberFormat="1" applyFont="1" applyBorder="1" applyAlignment="1">
      <alignment horizontal="right" vertical="center"/>
    </xf>
    <xf numFmtId="43" fontId="11" fillId="15" borderId="61" xfId="0" applyNumberFormat="1" applyFont="1" applyFill="1" applyBorder="1" applyAlignment="1">
      <alignment horizontal="center" vertical="center" wrapText="1"/>
    </xf>
    <xf numFmtId="0" fontId="10" fillId="18" borderId="19" xfId="0" applyFont="1" applyFill="1" applyBorder="1" applyAlignment="1">
      <alignment vertical="center"/>
    </xf>
    <xf numFmtId="41" fontId="10" fillId="18" borderId="19" xfId="0" applyNumberFormat="1" applyFont="1" applyFill="1" applyBorder="1" applyAlignment="1">
      <alignment vertical="center"/>
    </xf>
    <xf numFmtId="41" fontId="10" fillId="18" borderId="31" xfId="0" applyNumberFormat="1" applyFont="1" applyFill="1" applyBorder="1" applyAlignment="1">
      <alignment vertical="center"/>
    </xf>
    <xf numFmtId="0" fontId="10" fillId="18" borderId="7" xfId="0" applyFont="1" applyFill="1" applyBorder="1" applyAlignment="1">
      <alignment vertical="center"/>
    </xf>
    <xf numFmtId="0" fontId="10" fillId="18" borderId="46" xfId="0" applyFont="1" applyFill="1" applyBorder="1" applyAlignment="1">
      <alignment horizontal="center" vertical="center"/>
    </xf>
    <xf numFmtId="41" fontId="10" fillId="18" borderId="7" xfId="0" applyNumberFormat="1" applyFont="1" applyFill="1" applyBorder="1" applyAlignment="1">
      <alignment vertical="center"/>
    </xf>
    <xf numFmtId="41" fontId="10" fillId="18" borderId="19" xfId="0" applyNumberFormat="1" applyFont="1" applyFill="1" applyBorder="1" applyAlignment="1">
      <alignment horizontal="right" vertical="center"/>
    </xf>
    <xf numFmtId="0" fontId="10" fillId="18" borderId="19" xfId="0" applyFont="1" applyFill="1" applyBorder="1" applyAlignment="1">
      <alignment horizontal="center" vertical="center"/>
    </xf>
    <xf numFmtId="0" fontId="10" fillId="18" borderId="39" xfId="0" applyFont="1" applyFill="1" applyBorder="1" applyAlignment="1">
      <alignment vertical="center"/>
    </xf>
    <xf numFmtId="41" fontId="10" fillId="18" borderId="85" xfId="0" applyNumberFormat="1" applyFont="1" applyFill="1" applyBorder="1" applyAlignment="1">
      <alignment horizontal="right" vertical="center"/>
    </xf>
    <xf numFmtId="164" fontId="10" fillId="0" borderId="65" xfId="0" applyNumberFormat="1" applyFont="1" applyBorder="1" applyAlignment="1">
      <alignment horizontal="center" vertical="center" wrapText="1"/>
    </xf>
    <xf numFmtId="43" fontId="11" fillId="15" borderId="61" xfId="0" applyNumberFormat="1" applyFont="1" applyFill="1" applyBorder="1" applyAlignment="1">
      <alignment horizontal="center" vertical="center" wrapText="1"/>
    </xf>
    <xf numFmtId="0" fontId="29" fillId="0" borderId="0" xfId="0" applyFont="1"/>
    <xf numFmtId="43" fontId="4" fillId="8" borderId="1" xfId="0" applyNumberFormat="1" applyFont="1" applyFill="1" applyBorder="1" applyAlignment="1">
      <alignment vertical="center"/>
    </xf>
    <xf numFmtId="43" fontId="10" fillId="10" borderId="19" xfId="0" applyNumberFormat="1" applyFont="1" applyFill="1" applyBorder="1" applyAlignment="1">
      <alignment horizontal="center" vertical="center"/>
    </xf>
    <xf numFmtId="43" fontId="4" fillId="0" borderId="0" xfId="0" applyNumberFormat="1" applyFont="1" applyAlignment="1">
      <alignment horizontal="right" vertical="center"/>
    </xf>
    <xf numFmtId="43" fontId="4" fillId="0" borderId="6" xfId="0" applyNumberFormat="1" applyFont="1" applyBorder="1" applyAlignment="1">
      <alignment horizontal="center" vertical="center"/>
    </xf>
    <xf numFmtId="43" fontId="23" fillId="0" borderId="0" xfId="0" applyNumberFormat="1" applyFont="1" applyAlignment="1">
      <alignment horizontal="center" vertical="center"/>
    </xf>
    <xf numFmtId="43" fontId="11" fillId="15" borderId="19" xfId="0" applyNumberFormat="1" applyFont="1" applyFill="1" applyBorder="1" applyAlignment="1">
      <alignment horizontal="center" vertical="center"/>
    </xf>
    <xf numFmtId="43" fontId="11" fillId="10" borderId="17" xfId="0" applyNumberFormat="1" applyFont="1" applyFill="1" applyBorder="1" applyAlignment="1">
      <alignment horizontal="center" vertical="center"/>
    </xf>
    <xf numFmtId="43" fontId="11" fillId="2" borderId="17" xfId="0" applyNumberFormat="1" applyFont="1" applyFill="1" applyBorder="1" applyAlignment="1">
      <alignment horizontal="center" vertical="center"/>
    </xf>
    <xf numFmtId="43" fontId="11" fillId="2" borderId="131" xfId="0" applyNumberFormat="1" applyFont="1" applyFill="1" applyBorder="1" applyAlignment="1">
      <alignment horizontal="center" vertical="center"/>
    </xf>
    <xf numFmtId="43" fontId="11" fillId="2" borderId="35" xfId="0" applyNumberFormat="1" applyFont="1" applyFill="1" applyBorder="1" applyAlignment="1">
      <alignment horizontal="center" vertical="center"/>
    </xf>
    <xf numFmtId="43" fontId="11" fillId="2" borderId="50" xfId="0" applyNumberFormat="1" applyFont="1" applyFill="1" applyBorder="1" applyAlignment="1">
      <alignment horizontal="center" vertical="center"/>
    </xf>
    <xf numFmtId="43" fontId="11" fillId="2" borderId="139" xfId="0" applyNumberFormat="1" applyFont="1" applyFill="1" applyBorder="1" applyAlignment="1">
      <alignment horizontal="center" vertical="center"/>
    </xf>
    <xf numFmtId="164" fontId="10" fillId="0" borderId="61" xfId="0" applyNumberFormat="1" applyFont="1" applyBorder="1" applyAlignment="1">
      <alignment vertical="center" wrapText="1"/>
    </xf>
    <xf numFmtId="41" fontId="10" fillId="0" borderId="213" xfId="0" applyNumberFormat="1" applyFont="1" applyBorder="1" applyAlignment="1">
      <alignment vertical="center"/>
    </xf>
    <xf numFmtId="41" fontId="10" fillId="18" borderId="79" xfId="0" applyNumberFormat="1" applyFont="1" applyFill="1" applyBorder="1" applyAlignment="1">
      <alignment horizontal="right" vertical="center"/>
    </xf>
    <xf numFmtId="164" fontId="10" fillId="15" borderId="61" xfId="0" applyNumberFormat="1" applyFont="1" applyFill="1" applyBorder="1" applyAlignment="1">
      <alignment vertical="center"/>
    </xf>
    <xf numFmtId="164" fontId="11" fillId="18" borderId="62" xfId="0" applyNumberFormat="1" applyFont="1" applyFill="1" applyBorder="1" applyAlignment="1">
      <alignment vertical="center"/>
    </xf>
    <xf numFmtId="164" fontId="11" fillId="0" borderId="186" xfId="0" applyNumberFormat="1" applyFont="1" applyBorder="1" applyAlignment="1">
      <alignment horizontal="center" vertical="center"/>
    </xf>
    <xf numFmtId="164" fontId="11" fillId="15" borderId="257" xfId="0" applyNumberFormat="1" applyFont="1" applyFill="1" applyBorder="1" applyAlignment="1">
      <alignment vertical="center"/>
    </xf>
    <xf numFmtId="164" fontId="10" fillId="0" borderId="187" xfId="0" applyNumberFormat="1" applyFont="1" applyFill="1" applyBorder="1" applyAlignment="1">
      <alignment vertical="center"/>
    </xf>
    <xf numFmtId="164" fontId="10" fillId="0" borderId="66" xfId="0" applyNumberFormat="1" applyFont="1" applyFill="1" applyBorder="1" applyAlignment="1">
      <alignment horizontal="center" vertical="center"/>
    </xf>
    <xf numFmtId="3" fontId="11" fillId="10" borderId="209" xfId="0" applyNumberFormat="1" applyFont="1" applyFill="1" applyBorder="1" applyAlignment="1">
      <alignment horizontal="center" vertical="center"/>
    </xf>
    <xf numFmtId="0" fontId="10" fillId="0" borderId="159" xfId="0" applyFont="1" applyBorder="1" applyAlignment="1">
      <alignment vertical="center"/>
    </xf>
    <xf numFmtId="0" fontId="10" fillId="0" borderId="24" xfId="0" applyFont="1" applyBorder="1" applyAlignment="1">
      <alignment vertical="center"/>
    </xf>
    <xf numFmtId="0" fontId="10" fillId="0" borderId="53" xfId="0" applyFont="1" applyBorder="1" applyAlignment="1">
      <alignment vertical="center" wrapText="1"/>
    </xf>
    <xf numFmtId="41" fontId="10" fillId="0" borderId="170" xfId="0" applyNumberFormat="1" applyFont="1" applyBorder="1" applyAlignment="1">
      <alignment vertical="center"/>
    </xf>
    <xf numFmtId="0" fontId="11" fillId="15" borderId="112" xfId="0" quotePrefix="1" applyFont="1" applyFill="1" applyBorder="1" applyAlignment="1">
      <alignment horizontal="center" vertical="center"/>
    </xf>
    <xf numFmtId="164" fontId="10" fillId="0" borderId="198" xfId="0" applyNumberFormat="1" applyFont="1" applyFill="1" applyBorder="1" applyAlignment="1">
      <alignment vertical="center"/>
    </xf>
    <xf numFmtId="164" fontId="10" fillId="0" borderId="83" xfId="0" applyNumberFormat="1" applyFont="1" applyFill="1" applyBorder="1" applyAlignment="1">
      <alignment vertical="center"/>
    </xf>
    <xf numFmtId="164" fontId="46" fillId="0" borderId="61" xfId="0" applyNumberFormat="1" applyFont="1" applyFill="1" applyBorder="1" applyAlignment="1">
      <alignment vertical="center"/>
    </xf>
    <xf numFmtId="0" fontId="0" fillId="0" borderId="0" xfId="0" applyFont="1"/>
    <xf numFmtId="0" fontId="0" fillId="0" borderId="0" xfId="0" applyFont="1" applyAlignment="1">
      <alignment vertical="center"/>
    </xf>
    <xf numFmtId="43" fontId="10" fillId="0" borderId="31" xfId="0" applyNumberFormat="1" applyFont="1" applyBorder="1" applyAlignment="1">
      <alignment horizontal="left" vertical="center" wrapText="1"/>
    </xf>
    <xf numFmtId="16" fontId="10" fillId="0" borderId="61" xfId="0" quotePrefix="1" applyNumberFormat="1" applyFont="1" applyBorder="1" applyAlignment="1">
      <alignment horizontal="center"/>
    </xf>
    <xf numFmtId="41" fontId="10" fillId="2" borderId="290" xfId="0" applyNumberFormat="1" applyFont="1" applyFill="1" applyBorder="1" applyAlignment="1">
      <alignment vertical="center"/>
    </xf>
    <xf numFmtId="0" fontId="19" fillId="18" borderId="0" xfId="6" applyFont="1" applyFill="1" applyBorder="1" applyAlignment="1">
      <alignment horizontal="justify" vertical="center" wrapText="1"/>
    </xf>
    <xf numFmtId="3" fontId="10" fillId="0" borderId="62" xfId="0" applyNumberFormat="1" applyFont="1" applyBorder="1" applyAlignment="1">
      <alignment vertical="center"/>
    </xf>
    <xf numFmtId="41" fontId="11" fillId="2" borderId="61" xfId="0" applyNumberFormat="1" applyFont="1" applyFill="1" applyBorder="1" applyAlignment="1">
      <alignment vertical="center"/>
    </xf>
    <xf numFmtId="164" fontId="10" fillId="0" borderId="154" xfId="0" applyNumberFormat="1" applyFont="1" applyBorder="1" applyAlignment="1">
      <alignment vertical="center"/>
    </xf>
    <xf numFmtId="164" fontId="10" fillId="0" borderId="132" xfId="0" applyNumberFormat="1" applyFont="1" applyBorder="1" applyAlignment="1">
      <alignment horizontal="left" vertical="center"/>
    </xf>
    <xf numFmtId="164" fontId="11" fillId="11" borderId="0" xfId="0" applyNumberFormat="1" applyFont="1" applyFill="1" applyBorder="1" applyAlignment="1">
      <alignment vertical="center"/>
    </xf>
    <xf numFmtId="164" fontId="11" fillId="0" borderId="132" xfId="0" applyNumberFormat="1" applyFont="1" applyBorder="1" applyAlignment="1">
      <alignment horizontal="left" vertical="center"/>
    </xf>
    <xf numFmtId="164" fontId="11" fillId="0" borderId="132" xfId="0" applyNumberFormat="1" applyFont="1" applyFill="1" applyBorder="1" applyAlignment="1">
      <alignment vertical="center" wrapText="1"/>
    </xf>
    <xf numFmtId="164" fontId="11" fillId="0" borderId="132" xfId="0" applyNumberFormat="1" applyFont="1" applyFill="1" applyBorder="1" applyAlignment="1">
      <alignment vertical="center"/>
    </xf>
    <xf numFmtId="164" fontId="26" fillId="0" borderId="0" xfId="0" applyNumberFormat="1" applyFont="1" applyBorder="1" applyAlignment="1">
      <alignment vertical="center"/>
    </xf>
    <xf numFmtId="164" fontId="40" fillId="0" borderId="0" xfId="0" applyNumberFormat="1" applyFont="1" applyBorder="1" applyAlignment="1">
      <alignment vertical="center"/>
    </xf>
    <xf numFmtId="164" fontId="24" fillId="0" borderId="0" xfId="0" applyNumberFormat="1" applyFont="1" applyBorder="1" applyAlignment="1">
      <alignment horizontal="left" vertical="center"/>
    </xf>
    <xf numFmtId="164" fontId="11" fillId="0" borderId="0" xfId="0" applyNumberFormat="1" applyFont="1" applyBorder="1" applyAlignment="1">
      <alignment horizontal="center" vertical="center" wrapText="1"/>
    </xf>
    <xf numFmtId="164" fontId="11" fillId="0" borderId="132" xfId="0" applyNumberFormat="1" applyFont="1" applyFill="1" applyBorder="1" applyAlignment="1">
      <alignment horizontal="right" vertical="center"/>
    </xf>
    <xf numFmtId="164" fontId="11" fillId="0" borderId="132" xfId="0" applyNumberFormat="1" applyFont="1" applyBorder="1" applyAlignment="1">
      <alignment horizontal="right" vertical="center"/>
    </xf>
    <xf numFmtId="164" fontId="11" fillId="15" borderId="185" xfId="0" applyNumberFormat="1" applyFont="1" applyFill="1" applyBorder="1" applyAlignment="1">
      <alignment horizontal="right" vertical="center"/>
    </xf>
    <xf numFmtId="0" fontId="11" fillId="0" borderId="280" xfId="0" applyFont="1" applyFill="1" applyBorder="1" applyAlignment="1">
      <alignment horizontal="center" vertical="center"/>
    </xf>
    <xf numFmtId="0" fontId="11" fillId="0" borderId="0" xfId="0" quotePrefix="1" applyFont="1" applyFill="1" applyBorder="1" applyAlignment="1">
      <alignment horizontal="center" vertical="center"/>
    </xf>
    <xf numFmtId="0" fontId="11" fillId="0" borderId="81" xfId="0" quotePrefix="1" applyFont="1" applyFill="1" applyBorder="1" applyAlignment="1">
      <alignment horizontal="center" vertical="center"/>
    </xf>
    <xf numFmtId="0" fontId="11" fillId="0" borderId="132" xfId="0" quotePrefix="1" applyFont="1" applyFill="1" applyBorder="1" applyAlignment="1">
      <alignment horizontal="center" vertical="center"/>
    </xf>
    <xf numFmtId="0" fontId="11" fillId="0" borderId="148" xfId="0" quotePrefix="1" applyFont="1" applyFill="1" applyBorder="1" applyAlignment="1">
      <alignment horizontal="center" vertical="center"/>
    </xf>
    <xf numFmtId="41" fontId="11" fillId="2" borderId="91" xfId="0" applyNumberFormat="1" applyFont="1" applyFill="1" applyBorder="1" applyAlignment="1">
      <alignment vertical="center"/>
    </xf>
    <xf numFmtId="41" fontId="11" fillId="2" borderId="39" xfId="0" applyNumberFormat="1" applyFont="1" applyFill="1" applyBorder="1" applyAlignment="1">
      <alignment vertical="center"/>
    </xf>
    <xf numFmtId="0" fontId="10" fillId="2" borderId="39" xfId="0" applyFont="1" applyFill="1" applyBorder="1" applyAlignment="1">
      <alignment horizontal="center" vertical="center"/>
    </xf>
    <xf numFmtId="0" fontId="11" fillId="2" borderId="39" xfId="0" applyFont="1" applyFill="1" applyBorder="1" applyAlignment="1">
      <alignment vertical="center"/>
    </xf>
    <xf numFmtId="41" fontId="11" fillId="2" borderId="92" xfId="0" applyNumberFormat="1" applyFont="1" applyFill="1" applyBorder="1" applyAlignment="1">
      <alignment vertical="center"/>
    </xf>
    <xf numFmtId="41" fontId="11" fillId="0" borderId="61" xfId="0" applyNumberFormat="1" applyFont="1" applyFill="1" applyBorder="1" applyAlignment="1">
      <alignment vertical="center"/>
    </xf>
    <xf numFmtId="0" fontId="11" fillId="0" borderId="61" xfId="0" applyFont="1" applyFill="1" applyBorder="1" applyAlignment="1">
      <alignment vertical="center"/>
    </xf>
    <xf numFmtId="0" fontId="11" fillId="0" borderId="61" xfId="0" applyFont="1" applyFill="1" applyBorder="1" applyAlignment="1">
      <alignment horizontal="center" vertical="center"/>
    </xf>
    <xf numFmtId="43" fontId="3" fillId="15" borderId="150" xfId="0" applyNumberFormat="1" applyFont="1" applyFill="1" applyBorder="1" applyAlignment="1">
      <alignment horizontal="center" vertical="center"/>
    </xf>
    <xf numFmtId="164" fontId="11" fillId="15" borderId="71" xfId="0" applyNumberFormat="1" applyFont="1" applyFill="1" applyBorder="1" applyAlignment="1">
      <alignment vertical="center"/>
    </xf>
    <xf numFmtId="164" fontId="11" fillId="15" borderId="197" xfId="0" applyNumberFormat="1" applyFont="1" applyFill="1" applyBorder="1" applyAlignment="1">
      <alignment horizontal="left" vertical="center" wrapText="1"/>
    </xf>
    <xf numFmtId="164" fontId="10" fillId="0" borderId="187" xfId="0" applyNumberFormat="1" applyFont="1" applyBorder="1" applyAlignment="1">
      <alignment horizontal="center" vertical="center"/>
    </xf>
    <xf numFmtId="164" fontId="10" fillId="0" borderId="0" xfId="0" applyNumberFormat="1" applyFont="1" applyAlignment="1">
      <alignment vertical="center"/>
    </xf>
    <xf numFmtId="164" fontId="10" fillId="0" borderId="0" xfId="0" applyNumberFormat="1" applyFont="1" applyBorder="1" applyAlignment="1">
      <alignment horizontal="center" vertical="center"/>
    </xf>
    <xf numFmtId="164" fontId="11" fillId="0" borderId="0" xfId="0" applyNumberFormat="1" applyFont="1" applyBorder="1" applyAlignment="1">
      <alignment horizontal="left" vertical="center"/>
    </xf>
    <xf numFmtId="164" fontId="11" fillId="0" borderId="0" xfId="0" applyNumberFormat="1" applyFont="1" applyBorder="1" applyAlignment="1">
      <alignment horizontal="center" vertical="center"/>
    </xf>
    <xf numFmtId="164" fontId="10" fillId="18" borderId="63" xfId="0" applyNumberFormat="1" applyFont="1" applyFill="1" applyBorder="1" applyAlignment="1">
      <alignment horizontal="left" vertical="center" wrapText="1"/>
    </xf>
    <xf numFmtId="164" fontId="11" fillId="15" borderId="63" xfId="0" applyNumberFormat="1" applyFont="1" applyFill="1" applyBorder="1" applyAlignment="1">
      <alignment vertical="center"/>
    </xf>
    <xf numFmtId="164" fontId="10" fillId="18" borderId="112" xfId="0" applyNumberFormat="1" applyFont="1" applyFill="1" applyBorder="1" applyAlignment="1">
      <alignment vertical="center"/>
    </xf>
    <xf numFmtId="164" fontId="10" fillId="0" borderId="207" xfId="0" applyNumberFormat="1" applyFont="1" applyBorder="1" applyAlignment="1">
      <alignment vertical="center"/>
    </xf>
    <xf numFmtId="164" fontId="10" fillId="0" borderId="117" xfId="0" applyNumberFormat="1" applyFont="1" applyBorder="1" applyAlignment="1">
      <alignment vertical="center"/>
    </xf>
    <xf numFmtId="164" fontId="10" fillId="0" borderId="18" xfId="0" applyNumberFormat="1" applyFont="1" applyBorder="1" applyAlignment="1">
      <alignment horizontal="center" vertical="center"/>
    </xf>
    <xf numFmtId="164" fontId="10" fillId="0" borderId="69" xfId="0" applyNumberFormat="1" applyFont="1" applyBorder="1" applyAlignment="1">
      <alignment vertical="center"/>
    </xf>
    <xf numFmtId="164" fontId="10" fillId="0" borderId="61" xfId="0" applyNumberFormat="1" applyFont="1" applyFill="1" applyBorder="1" applyAlignment="1">
      <alignment vertical="center"/>
    </xf>
    <xf numFmtId="164" fontId="10" fillId="0" borderId="61" xfId="0" applyNumberFormat="1" applyFont="1" applyBorder="1" applyAlignment="1">
      <alignment horizontal="right" vertical="center"/>
    </xf>
    <xf numFmtId="0" fontId="11" fillId="0" borderId="0" xfId="0" applyFont="1" applyAlignment="1">
      <alignment vertical="center"/>
    </xf>
    <xf numFmtId="0" fontId="10" fillId="0" borderId="63" xfId="0" applyFont="1" applyBorder="1" applyAlignment="1">
      <alignment horizontal="center" vertical="center"/>
    </xf>
    <xf numFmtId="41" fontId="10" fillId="0" borderId="0" xfId="5" applyNumberFormat="1" applyFont="1" applyAlignment="1">
      <alignment horizontal="right" vertical="center"/>
    </xf>
    <xf numFmtId="41" fontId="9" fillId="0" borderId="0" xfId="5" applyNumberFormat="1" applyFont="1" applyAlignment="1">
      <alignment vertical="center"/>
    </xf>
    <xf numFmtId="41" fontId="10" fillId="0" borderId="0" xfId="5" applyNumberFormat="1" applyFont="1" applyAlignment="1">
      <alignment vertical="center"/>
    </xf>
    <xf numFmtId="41" fontId="11" fillId="0" borderId="0" xfId="5" applyNumberFormat="1" applyFont="1" applyAlignment="1">
      <alignment vertical="center"/>
    </xf>
    <xf numFmtId="41" fontId="10" fillId="0" borderId="0" xfId="5" applyNumberFormat="1" applyFont="1" applyAlignment="1">
      <alignment horizontal="center" vertical="center"/>
    </xf>
    <xf numFmtId="43" fontId="11" fillId="15" borderId="65" xfId="5" applyNumberFormat="1" applyFont="1" applyFill="1" applyBorder="1" applyAlignment="1">
      <alignment horizontal="center" vertical="center"/>
    </xf>
    <xf numFmtId="43" fontId="11" fillId="15" borderId="61" xfId="5" applyNumberFormat="1" applyFont="1" applyFill="1" applyBorder="1" applyAlignment="1">
      <alignment horizontal="center" vertical="center" wrapText="1"/>
    </xf>
    <xf numFmtId="43" fontId="11" fillId="15" borderId="66" xfId="5" applyNumberFormat="1" applyFont="1" applyFill="1" applyBorder="1" applyAlignment="1">
      <alignment horizontal="center" vertical="center" wrapText="1"/>
    </xf>
    <xf numFmtId="0" fontId="7" fillId="15" borderId="70" xfId="5" quotePrefix="1" applyNumberFormat="1" applyFont="1" applyFill="1" applyBorder="1" applyAlignment="1">
      <alignment horizontal="center" vertical="center"/>
    </xf>
    <xf numFmtId="0" fontId="7" fillId="15" borderId="67" xfId="5" quotePrefix="1" applyNumberFormat="1" applyFont="1" applyFill="1" applyBorder="1" applyAlignment="1">
      <alignment horizontal="center" vertical="center"/>
    </xf>
    <xf numFmtId="0" fontId="7" fillId="15" borderId="68" xfId="5" quotePrefix="1" applyNumberFormat="1" applyFont="1" applyFill="1" applyBorder="1" applyAlignment="1">
      <alignment horizontal="center" vertical="center"/>
    </xf>
    <xf numFmtId="0" fontId="10" fillId="0" borderId="0" xfId="5" applyFont="1" applyAlignment="1">
      <alignment horizontal="center" vertical="center"/>
    </xf>
    <xf numFmtId="41" fontId="10" fillId="0" borderId="0" xfId="5" applyNumberFormat="1" applyFont="1" applyBorder="1" applyAlignment="1">
      <alignment horizontal="right" vertical="center"/>
    </xf>
    <xf numFmtId="41" fontId="10" fillId="0" borderId="61" xfId="5" applyNumberFormat="1" applyFont="1" applyBorder="1" applyAlignment="1">
      <alignment horizontal="center" vertical="center"/>
    </xf>
    <xf numFmtId="41" fontId="10" fillId="0" borderId="61" xfId="5" applyNumberFormat="1" applyFont="1" applyBorder="1" applyAlignment="1">
      <alignment vertical="center"/>
    </xf>
    <xf numFmtId="41" fontId="10" fillId="0" borderId="0" xfId="5" applyNumberFormat="1" applyFont="1" applyBorder="1" applyAlignment="1">
      <alignment vertical="center"/>
    </xf>
    <xf numFmtId="41" fontId="10" fillId="0" borderId="81" xfId="5" applyNumberFormat="1" applyFont="1" applyBorder="1" applyAlignment="1">
      <alignment vertical="center"/>
    </xf>
    <xf numFmtId="41" fontId="10" fillId="0" borderId="79" xfId="5" applyNumberFormat="1" applyFont="1" applyBorder="1" applyAlignment="1">
      <alignment horizontal="right" vertical="center"/>
    </xf>
    <xf numFmtId="41" fontId="10" fillId="0" borderId="3" xfId="5" applyNumberFormat="1" applyFont="1" applyBorder="1" applyAlignment="1">
      <alignment horizontal="right" vertical="center"/>
    </xf>
    <xf numFmtId="41" fontId="11" fillId="0" borderId="6" xfId="5" applyNumberFormat="1" applyFont="1" applyBorder="1" applyAlignment="1">
      <alignment horizontal="center" vertical="center"/>
    </xf>
    <xf numFmtId="41" fontId="10" fillId="0" borderId="6" xfId="5" applyNumberFormat="1" applyFont="1" applyBorder="1" applyAlignment="1">
      <alignment vertical="center"/>
    </xf>
    <xf numFmtId="41" fontId="10" fillId="0" borderId="80" xfId="5" applyNumberFormat="1" applyFont="1" applyBorder="1" applyAlignment="1">
      <alignment horizontal="right" vertical="center"/>
    </xf>
    <xf numFmtId="41" fontId="11" fillId="0" borderId="3" xfId="5" applyNumberFormat="1" applyFont="1" applyBorder="1" applyAlignment="1">
      <alignment horizontal="center" vertical="center"/>
    </xf>
    <xf numFmtId="41" fontId="10" fillId="0" borderId="3" xfId="5" applyNumberFormat="1" applyFont="1" applyBorder="1" applyAlignment="1">
      <alignment vertical="center"/>
    </xf>
    <xf numFmtId="41" fontId="10" fillId="2" borderId="0" xfId="5" applyNumberFormat="1" applyFont="1" applyFill="1" applyAlignment="1">
      <alignment vertical="center"/>
    </xf>
    <xf numFmtId="41" fontId="10" fillId="0" borderId="97" xfId="5" applyNumberFormat="1" applyFont="1" applyBorder="1" applyAlignment="1">
      <alignment horizontal="right" vertical="center"/>
    </xf>
    <xf numFmtId="41" fontId="10" fillId="0" borderId="7" xfId="5" applyNumberFormat="1" applyFont="1" applyBorder="1" applyAlignment="1">
      <alignment horizontal="right" vertical="center"/>
    </xf>
    <xf numFmtId="41" fontId="11" fillId="0" borderId="7" xfId="5" applyNumberFormat="1" applyFont="1" applyBorder="1" applyAlignment="1">
      <alignment horizontal="center" vertical="center"/>
    </xf>
    <xf numFmtId="41" fontId="10" fillId="0" borderId="7" xfId="5" applyNumberFormat="1" applyFont="1" applyBorder="1" applyAlignment="1">
      <alignment vertical="center"/>
    </xf>
    <xf numFmtId="41" fontId="10" fillId="0" borderId="98" xfId="5" applyNumberFormat="1" applyFont="1" applyBorder="1" applyAlignment="1">
      <alignment horizontal="right" vertical="center"/>
    </xf>
    <xf numFmtId="41" fontId="32" fillId="2" borderId="146" xfId="5" applyNumberFormat="1" applyFont="1" applyFill="1" applyBorder="1" applyAlignment="1">
      <alignment horizontal="right" vertical="center"/>
    </xf>
    <xf numFmtId="41" fontId="32" fillId="2" borderId="87" xfId="5" applyNumberFormat="1" applyFont="1" applyFill="1" applyBorder="1" applyAlignment="1">
      <alignment horizontal="right" vertical="center"/>
    </xf>
    <xf numFmtId="41" fontId="30" fillId="2" borderId="87" xfId="5" applyNumberFormat="1" applyFont="1" applyFill="1" applyBorder="1" applyAlignment="1">
      <alignment horizontal="center" vertical="center"/>
    </xf>
    <xf numFmtId="41" fontId="32" fillId="2" borderId="90" xfId="5" applyNumberFormat="1" applyFont="1" applyFill="1" applyBorder="1" applyAlignment="1">
      <alignment horizontal="right" vertical="center"/>
    </xf>
    <xf numFmtId="41" fontId="11" fillId="0" borderId="0" xfId="5" applyNumberFormat="1" applyFont="1" applyAlignment="1">
      <alignment horizontal="right" vertical="center"/>
    </xf>
    <xf numFmtId="41" fontId="10" fillId="0" borderId="61" xfId="5" applyNumberFormat="1" applyFont="1" applyBorder="1" applyAlignment="1">
      <alignment vertical="center" wrapText="1"/>
    </xf>
    <xf numFmtId="41" fontId="10" fillId="0" borderId="61" xfId="5" applyNumberFormat="1" applyFont="1" applyBorder="1" applyAlignment="1">
      <alignment horizontal="right" vertical="center"/>
    </xf>
    <xf numFmtId="41" fontId="10" fillId="0" borderId="61" xfId="5" quotePrefix="1" applyNumberFormat="1" applyFont="1" applyBorder="1" applyAlignment="1">
      <alignment horizontal="center" vertical="center"/>
    </xf>
    <xf numFmtId="41" fontId="10" fillId="0" borderId="61" xfId="5" applyNumberFormat="1" applyFont="1" applyFill="1" applyBorder="1" applyAlignment="1">
      <alignment horizontal="right" vertical="center"/>
    </xf>
    <xf numFmtId="41" fontId="26" fillId="0" borderId="0" xfId="5" applyNumberFormat="1" applyFont="1" applyAlignment="1">
      <alignment vertical="center"/>
    </xf>
    <xf numFmtId="41" fontId="32" fillId="2" borderId="61" xfId="5" applyNumberFormat="1" applyFont="1" applyFill="1" applyBorder="1" applyAlignment="1">
      <alignment horizontal="right" vertical="center"/>
    </xf>
    <xf numFmtId="41" fontId="10" fillId="2" borderId="61" xfId="5" applyNumberFormat="1" applyFont="1" applyFill="1" applyBorder="1" applyAlignment="1">
      <alignment horizontal="center" vertical="center"/>
    </xf>
    <xf numFmtId="41" fontId="32" fillId="2" borderId="61" xfId="5" applyNumberFormat="1" applyFont="1" applyFill="1" applyBorder="1" applyAlignment="1">
      <alignment vertical="center"/>
    </xf>
    <xf numFmtId="41" fontId="11" fillId="0" borderId="61" xfId="5" applyNumberFormat="1" applyFont="1" applyBorder="1" applyAlignment="1">
      <alignment horizontal="center" vertical="center"/>
    </xf>
    <xf numFmtId="41" fontId="9" fillId="0" borderId="61" xfId="5" applyNumberFormat="1" applyFont="1" applyBorder="1" applyAlignment="1">
      <alignment vertical="center"/>
    </xf>
    <xf numFmtId="41" fontId="11" fillId="0" borderId="61" xfId="5" applyNumberFormat="1" applyFont="1" applyFill="1" applyBorder="1" applyAlignment="1">
      <alignment vertical="center" wrapText="1"/>
    </xf>
    <xf numFmtId="41" fontId="11" fillId="2" borderId="61" xfId="5" applyNumberFormat="1" applyFont="1" applyFill="1" applyBorder="1" applyAlignment="1">
      <alignment horizontal="right" vertical="center"/>
    </xf>
    <xf numFmtId="41" fontId="11" fillId="2" borderId="61" xfId="5" applyNumberFormat="1" applyFont="1" applyFill="1" applyBorder="1" applyAlignment="1">
      <alignment horizontal="center" vertical="center"/>
    </xf>
    <xf numFmtId="41" fontId="11" fillId="2" borderId="61" xfId="5" applyNumberFormat="1" applyFont="1" applyFill="1" applyBorder="1" applyAlignment="1">
      <alignment vertical="center" wrapText="1"/>
    </xf>
    <xf numFmtId="41" fontId="26" fillId="2" borderId="0" xfId="5" applyNumberFormat="1" applyFont="1" applyFill="1" applyAlignment="1">
      <alignment vertical="center"/>
    </xf>
    <xf numFmtId="41" fontId="11" fillId="0" borderId="61" xfId="5" applyNumberFormat="1" applyFont="1" applyBorder="1" applyAlignment="1">
      <alignment horizontal="right" vertical="center"/>
    </xf>
    <xf numFmtId="41" fontId="10" fillId="4" borderId="0" xfId="5" applyNumberFormat="1" applyFont="1" applyFill="1" applyAlignment="1">
      <alignment vertical="center"/>
    </xf>
    <xf numFmtId="41" fontId="10" fillId="6" borderId="0" xfId="5" applyNumberFormat="1" applyFont="1" applyFill="1" applyAlignment="1">
      <alignment vertical="center"/>
    </xf>
    <xf numFmtId="41" fontId="11" fillId="2" borderId="61" xfId="5" applyNumberFormat="1" applyFont="1" applyFill="1" applyBorder="1" applyAlignment="1">
      <alignment vertical="center"/>
    </xf>
    <xf numFmtId="41" fontId="10" fillId="2" borderId="22" xfId="5" applyNumberFormat="1" applyFont="1" applyFill="1" applyBorder="1" applyAlignment="1">
      <alignment vertical="center"/>
    </xf>
    <xf numFmtId="41" fontId="11" fillId="0" borderId="5" xfId="5" applyNumberFormat="1" applyFont="1" applyBorder="1" applyAlignment="1">
      <alignment horizontal="right" vertical="center"/>
    </xf>
    <xf numFmtId="41" fontId="11" fillId="0" borderId="0" xfId="5" applyNumberFormat="1" applyFont="1" applyAlignment="1">
      <alignment horizontal="center" vertical="center"/>
    </xf>
    <xf numFmtId="41" fontId="11" fillId="0" borderId="4" xfId="5" applyNumberFormat="1" applyFont="1" applyBorder="1" applyAlignment="1">
      <alignment horizontal="right" vertical="center"/>
    </xf>
    <xf numFmtId="41" fontId="10" fillId="0" borderId="75" xfId="5" applyNumberFormat="1" applyFont="1" applyBorder="1" applyAlignment="1">
      <alignment horizontal="right" vertical="center"/>
    </xf>
    <xf numFmtId="41" fontId="10" fillId="0" borderId="76" xfId="5" applyNumberFormat="1" applyFont="1" applyBorder="1" applyAlignment="1">
      <alignment horizontal="right" vertical="center"/>
    </xf>
    <xf numFmtId="41" fontId="10" fillId="0" borderId="78" xfId="5" applyNumberFormat="1" applyFont="1" applyBorder="1" applyAlignment="1">
      <alignment horizontal="right" vertical="center"/>
    </xf>
    <xf numFmtId="41" fontId="10" fillId="0" borderId="76" xfId="5" applyNumberFormat="1" applyFont="1" applyBorder="1" applyAlignment="1">
      <alignment horizontal="center" vertical="center"/>
    </xf>
    <xf numFmtId="41" fontId="10" fillId="0" borderId="159" xfId="5" applyNumberFormat="1" applyFont="1" applyBorder="1" applyAlignment="1">
      <alignment vertical="center"/>
    </xf>
    <xf numFmtId="41" fontId="10" fillId="0" borderId="38" xfId="5" applyNumberFormat="1" applyFont="1" applyBorder="1" applyAlignment="1">
      <alignment horizontal="right" vertical="center"/>
    </xf>
    <xf numFmtId="41" fontId="10" fillId="0" borderId="38" xfId="5" applyNumberFormat="1" applyFont="1" applyBorder="1" applyAlignment="1">
      <alignment vertical="center"/>
    </xf>
    <xf numFmtId="41" fontId="10" fillId="0" borderId="38" xfId="5" applyNumberFormat="1" applyFont="1" applyBorder="1" applyAlignment="1">
      <alignment horizontal="center" vertical="center"/>
    </xf>
    <xf numFmtId="41" fontId="10" fillId="0" borderId="24" xfId="5" applyNumberFormat="1" applyFont="1" applyBorder="1" applyAlignment="1">
      <alignment vertical="center"/>
    </xf>
    <xf numFmtId="41" fontId="10" fillId="0" borderId="82" xfId="5" applyNumberFormat="1" applyFont="1" applyBorder="1" applyAlignment="1">
      <alignment horizontal="right" vertical="center"/>
    </xf>
    <xf numFmtId="41" fontId="10" fillId="0" borderId="52" xfId="5" applyNumberFormat="1" applyFont="1" applyBorder="1" applyAlignment="1">
      <alignment horizontal="right" vertical="center"/>
    </xf>
    <xf numFmtId="41" fontId="10" fillId="0" borderId="31" xfId="5" applyNumberFormat="1" applyFont="1" applyBorder="1" applyAlignment="1">
      <alignment horizontal="right" vertical="center"/>
    </xf>
    <xf numFmtId="41" fontId="10" fillId="0" borderId="83" xfId="5" applyNumberFormat="1" applyFont="1" applyBorder="1" applyAlignment="1">
      <alignment horizontal="right" vertical="center"/>
    </xf>
    <xf numFmtId="41" fontId="10" fillId="0" borderId="52" xfId="5" applyNumberFormat="1" applyFont="1" applyBorder="1" applyAlignment="1">
      <alignment vertical="center"/>
    </xf>
    <xf numFmtId="41" fontId="10" fillId="0" borderId="3" xfId="5" applyNumberFormat="1" applyFont="1" applyBorder="1" applyAlignment="1">
      <alignment horizontal="center" vertical="center"/>
    </xf>
    <xf numFmtId="41" fontId="10" fillId="0" borderId="24" xfId="5" applyNumberFormat="1" applyFont="1" applyBorder="1" applyAlignment="1">
      <alignment vertical="center" wrapText="1"/>
    </xf>
    <xf numFmtId="41" fontId="10" fillId="0" borderId="24" xfId="5" applyNumberFormat="1" applyFont="1" applyBorder="1" applyAlignment="1">
      <alignment horizontal="left" vertical="center" wrapText="1"/>
    </xf>
    <xf numFmtId="41" fontId="10" fillId="0" borderId="80" xfId="5" applyNumberFormat="1" applyFont="1" applyBorder="1" applyAlignment="1">
      <alignment horizontal="center" vertical="center"/>
    </xf>
    <xf numFmtId="41" fontId="10" fillId="0" borderId="3" xfId="5" applyNumberFormat="1" applyFont="1" applyBorder="1" applyAlignment="1">
      <alignment vertical="center" wrapText="1"/>
    </xf>
    <xf numFmtId="41" fontId="10" fillId="0" borderId="84" xfId="5" applyNumberFormat="1" applyFont="1" applyBorder="1" applyAlignment="1">
      <alignment horizontal="right" vertical="center"/>
    </xf>
    <xf numFmtId="41" fontId="10" fillId="0" borderId="55" xfId="5" applyNumberFormat="1" applyFont="1" applyBorder="1" applyAlignment="1">
      <alignment horizontal="right" vertical="center"/>
    </xf>
    <xf numFmtId="41" fontId="10" fillId="0" borderId="19" xfId="5" applyNumberFormat="1" applyFont="1" applyBorder="1" applyAlignment="1">
      <alignment horizontal="right" vertical="center"/>
    </xf>
    <xf numFmtId="41" fontId="10" fillId="0" borderId="85" xfId="5" applyNumberFormat="1" applyFont="1" applyBorder="1" applyAlignment="1">
      <alignment horizontal="center" vertical="center"/>
    </xf>
    <xf numFmtId="41" fontId="10" fillId="0" borderId="55" xfId="5" applyNumberFormat="1" applyFont="1" applyBorder="1" applyAlignment="1">
      <alignment horizontal="center" vertical="center"/>
    </xf>
    <xf numFmtId="41" fontId="10" fillId="0" borderId="23" xfId="5" applyNumberFormat="1" applyFont="1" applyBorder="1" applyAlignment="1">
      <alignment vertical="center" wrapText="1"/>
    </xf>
    <xf numFmtId="41" fontId="32" fillId="2" borderId="268" xfId="5" applyNumberFormat="1" applyFont="1" applyFill="1" applyBorder="1" applyAlignment="1">
      <alignment horizontal="right" vertical="center"/>
    </xf>
    <xf numFmtId="41" fontId="32" fillId="2" borderId="269" xfId="5" applyNumberFormat="1" applyFont="1" applyFill="1" applyBorder="1" applyAlignment="1">
      <alignment horizontal="right" vertical="center"/>
    </xf>
    <xf numFmtId="41" fontId="10" fillId="2" borderId="179" xfId="5" applyNumberFormat="1" applyFont="1" applyFill="1" applyBorder="1" applyAlignment="1">
      <alignment horizontal="center" vertical="center"/>
    </xf>
    <xf numFmtId="41" fontId="11" fillId="2" borderId="269" xfId="5" applyNumberFormat="1" applyFont="1" applyFill="1" applyBorder="1" applyAlignment="1">
      <alignment vertical="center"/>
    </xf>
    <xf numFmtId="41" fontId="32" fillId="2" borderId="258" xfId="5" applyNumberFormat="1" applyFont="1" applyFill="1" applyBorder="1" applyAlignment="1">
      <alignment horizontal="right" vertical="center"/>
    </xf>
    <xf numFmtId="41" fontId="10" fillId="0" borderId="226" xfId="5" applyNumberFormat="1" applyFont="1" applyBorder="1" applyAlignment="1">
      <alignment vertical="center"/>
    </xf>
    <xf numFmtId="41" fontId="10" fillId="0" borderId="95" xfId="5" applyNumberFormat="1" applyFont="1" applyBorder="1" applyAlignment="1">
      <alignment vertical="center"/>
    </xf>
    <xf numFmtId="43" fontId="10" fillId="0" borderId="6" xfId="5" applyNumberFormat="1" applyFont="1" applyBorder="1" applyAlignment="1">
      <alignment vertical="center" wrapText="1"/>
    </xf>
    <xf numFmtId="43" fontId="10" fillId="0" borderId="96" xfId="5" applyNumberFormat="1" applyFont="1" applyBorder="1" applyAlignment="1">
      <alignment vertical="center" wrapText="1"/>
    </xf>
    <xf numFmtId="0" fontId="10" fillId="0" borderId="6" xfId="5" applyNumberFormat="1" applyFont="1" applyBorder="1" applyAlignment="1">
      <alignment vertical="center" wrapText="1"/>
    </xf>
    <xf numFmtId="44" fontId="10" fillId="0" borderId="0" xfId="5" applyNumberFormat="1" applyFont="1" applyAlignment="1">
      <alignment vertical="center" wrapText="1"/>
    </xf>
    <xf numFmtId="41" fontId="10" fillId="0" borderId="23" xfId="5" applyNumberFormat="1" applyFont="1" applyBorder="1" applyAlignment="1">
      <alignment vertical="center"/>
    </xf>
    <xf numFmtId="3" fontId="10" fillId="0" borderId="96" xfId="5" applyNumberFormat="1" applyFont="1" applyBorder="1" applyAlignment="1">
      <alignment vertical="center" wrapText="1"/>
    </xf>
    <xf numFmtId="0" fontId="10" fillId="0" borderId="6" xfId="5" applyFont="1" applyBorder="1" applyAlignment="1">
      <alignment horizontal="left" vertical="center" wrapText="1"/>
    </xf>
    <xf numFmtId="0" fontId="10" fillId="0" borderId="6" xfId="5" applyNumberFormat="1" applyFont="1" applyBorder="1" applyAlignment="1">
      <alignment horizontal="left" vertical="center" wrapText="1"/>
    </xf>
    <xf numFmtId="41" fontId="10" fillId="0" borderId="165" xfId="5" applyNumberFormat="1" applyFont="1" applyBorder="1" applyAlignment="1">
      <alignment vertical="center"/>
    </xf>
    <xf numFmtId="41" fontId="10" fillId="0" borderId="163" xfId="5" applyNumberFormat="1" applyFont="1" applyBorder="1" applyAlignment="1">
      <alignment vertical="center"/>
    </xf>
    <xf numFmtId="41" fontId="10" fillId="0" borderId="162" xfId="5" applyNumberFormat="1" applyFont="1" applyBorder="1" applyAlignment="1">
      <alignment vertical="center"/>
    </xf>
    <xf numFmtId="41" fontId="10" fillId="0" borderId="166" xfId="5" applyNumberFormat="1" applyFont="1" applyBorder="1" applyAlignment="1">
      <alignment vertical="center"/>
    </xf>
    <xf numFmtId="0" fontId="10" fillId="0" borderId="162" xfId="5" applyFont="1" applyBorder="1" applyAlignment="1">
      <alignment vertical="center" wrapText="1"/>
    </xf>
    <xf numFmtId="41" fontId="10" fillId="0" borderId="272" xfId="5" applyNumberFormat="1" applyFont="1" applyBorder="1" applyAlignment="1">
      <alignment horizontal="center" vertical="center"/>
    </xf>
    <xf numFmtId="41" fontId="10" fillId="0" borderId="274" xfId="5" applyNumberFormat="1" applyFont="1" applyBorder="1" applyAlignment="1">
      <alignment horizontal="right" vertical="center"/>
    </xf>
    <xf numFmtId="41" fontId="10" fillId="0" borderId="273" xfId="5" applyNumberFormat="1" applyFont="1" applyBorder="1" applyAlignment="1">
      <alignment horizontal="center" vertical="center"/>
    </xf>
    <xf numFmtId="41" fontId="10" fillId="0" borderId="275" xfId="5" applyNumberFormat="1" applyFont="1" applyBorder="1" applyAlignment="1">
      <alignment horizontal="right" vertical="center"/>
    </xf>
    <xf numFmtId="0" fontId="10" fillId="0" borderId="273" xfId="5" applyFont="1" applyBorder="1" applyAlignment="1">
      <alignment vertical="center" wrapText="1"/>
    </xf>
    <xf numFmtId="41" fontId="10" fillId="0" borderId="107" xfId="5" applyNumberFormat="1" applyFont="1" applyBorder="1" applyAlignment="1">
      <alignment horizontal="center" vertical="center"/>
    </xf>
    <xf numFmtId="41" fontId="10" fillId="0" borderId="109" xfId="5" applyNumberFormat="1" applyFont="1" applyBorder="1" applyAlignment="1">
      <alignment horizontal="right" vertical="center"/>
    </xf>
    <xf numFmtId="41" fontId="10" fillId="0" borderId="108" xfId="5" applyNumberFormat="1" applyFont="1" applyBorder="1" applyAlignment="1">
      <alignment horizontal="center" vertical="center"/>
    </xf>
    <xf numFmtId="41" fontId="10" fillId="0" borderId="110" xfId="5" applyNumberFormat="1" applyFont="1" applyBorder="1" applyAlignment="1">
      <alignment horizontal="right" vertical="center"/>
    </xf>
    <xf numFmtId="0" fontId="10" fillId="0" borderId="108" xfId="5" applyFont="1" applyBorder="1" applyAlignment="1">
      <alignment vertical="center" wrapText="1"/>
    </xf>
    <xf numFmtId="41" fontId="10" fillId="0" borderId="165" xfId="5" applyNumberFormat="1" applyFont="1" applyBorder="1" applyAlignment="1">
      <alignment horizontal="center" vertical="center"/>
    </xf>
    <xf numFmtId="41" fontId="10" fillId="0" borderId="163" xfId="5" applyNumberFormat="1" applyFont="1" applyBorder="1" applyAlignment="1">
      <alignment horizontal="right" vertical="center"/>
    </xf>
    <xf numFmtId="41" fontId="10" fillId="0" borderId="162" xfId="5" applyNumberFormat="1" applyFont="1" applyBorder="1" applyAlignment="1">
      <alignment horizontal="center" vertical="center"/>
    </xf>
    <xf numFmtId="41" fontId="10" fillId="0" borderId="166" xfId="5" applyNumberFormat="1" applyFont="1" applyBorder="1" applyAlignment="1">
      <alignment horizontal="right" vertical="center"/>
    </xf>
    <xf numFmtId="41" fontId="10" fillId="0" borderId="271" xfId="5" applyNumberFormat="1" applyFont="1" applyBorder="1" applyAlignment="1">
      <alignment horizontal="right" vertical="center"/>
    </xf>
    <xf numFmtId="41" fontId="10" fillId="0" borderId="91" xfId="5" applyNumberFormat="1" applyFont="1" applyBorder="1" applyAlignment="1">
      <alignment vertical="center"/>
    </xf>
    <xf numFmtId="41" fontId="10" fillId="0" borderId="20" xfId="5" applyNumberFormat="1" applyFont="1" applyBorder="1" applyAlignment="1">
      <alignment vertical="center"/>
    </xf>
    <xf numFmtId="41" fontId="10" fillId="0" borderId="39" xfId="5" applyNumberFormat="1" applyFont="1" applyBorder="1" applyAlignment="1">
      <alignment vertical="center"/>
    </xf>
    <xf numFmtId="41" fontId="10" fillId="0" borderId="92" xfId="5" applyNumberFormat="1" applyFont="1" applyBorder="1" applyAlignment="1">
      <alignment vertical="center"/>
    </xf>
    <xf numFmtId="0" fontId="10" fillId="0" borderId="39" xfId="5" applyFont="1" applyBorder="1" applyAlignment="1">
      <alignment vertical="center" wrapText="1"/>
    </xf>
    <xf numFmtId="41" fontId="10" fillId="0" borderId="79" xfId="5" applyNumberFormat="1" applyFont="1" applyBorder="1" applyAlignment="1">
      <alignment horizontal="center" vertical="center"/>
    </xf>
    <xf numFmtId="0" fontId="10" fillId="0" borderId="3" xfId="5" applyFont="1" applyBorder="1" applyAlignment="1">
      <alignment vertical="center" wrapText="1"/>
    </xf>
    <xf numFmtId="41" fontId="10" fillId="0" borderId="142" xfId="5" applyNumberFormat="1" applyFont="1" applyBorder="1" applyAlignment="1">
      <alignment horizontal="center" vertical="center"/>
    </xf>
    <xf numFmtId="41" fontId="10" fillId="0" borderId="160" xfId="5" applyNumberFormat="1" applyFont="1" applyBorder="1" applyAlignment="1">
      <alignment horizontal="right" vertical="center"/>
    </xf>
    <xf numFmtId="41" fontId="10" fillId="0" borderId="143" xfId="5" applyNumberFormat="1" applyFont="1" applyBorder="1" applyAlignment="1">
      <alignment horizontal="center" vertical="center"/>
    </xf>
    <xf numFmtId="41" fontId="10" fillId="0" borderId="144" xfId="5" applyNumberFormat="1" applyFont="1" applyBorder="1" applyAlignment="1">
      <alignment horizontal="right" vertical="center"/>
    </xf>
    <xf numFmtId="41" fontId="10" fillId="0" borderId="143" xfId="5" applyNumberFormat="1" applyFont="1" applyBorder="1" applyAlignment="1">
      <alignment horizontal="right" vertical="center"/>
    </xf>
    <xf numFmtId="41" fontId="10" fillId="0" borderId="160" xfId="5" applyNumberFormat="1" applyFont="1" applyBorder="1" applyAlignment="1">
      <alignment horizontal="center" vertical="center"/>
    </xf>
    <xf numFmtId="0" fontId="10" fillId="0" borderId="143" xfId="5" applyFont="1" applyBorder="1" applyAlignment="1">
      <alignment vertical="center" wrapText="1"/>
    </xf>
    <xf numFmtId="41" fontId="10" fillId="0" borderId="91" xfId="5" applyNumberFormat="1" applyFont="1" applyBorder="1" applyAlignment="1">
      <alignment horizontal="center" vertical="center"/>
    </xf>
    <xf numFmtId="41" fontId="10" fillId="0" borderId="20" xfId="5" applyNumberFormat="1" applyFont="1" applyBorder="1" applyAlignment="1">
      <alignment horizontal="right" vertical="center"/>
    </xf>
    <xf numFmtId="41" fontId="10" fillId="0" borderId="39" xfId="5" applyNumberFormat="1" applyFont="1" applyBorder="1" applyAlignment="1">
      <alignment horizontal="center" vertical="center"/>
    </xf>
    <xf numFmtId="41" fontId="10" fillId="0" borderId="92" xfId="5" applyNumberFormat="1" applyFont="1" applyBorder="1" applyAlignment="1">
      <alignment horizontal="right" vertical="center"/>
    </xf>
    <xf numFmtId="41" fontId="10" fillId="0" borderId="39" xfId="5" applyNumberFormat="1" applyFont="1" applyBorder="1" applyAlignment="1">
      <alignment horizontal="right" vertical="center"/>
    </xf>
    <xf numFmtId="41" fontId="10" fillId="0" borderId="20" xfId="5" applyNumberFormat="1" applyFont="1" applyBorder="1" applyAlignment="1">
      <alignment horizontal="center" vertical="center"/>
    </xf>
    <xf numFmtId="0" fontId="10" fillId="0" borderId="0" xfId="5" applyFont="1" applyBorder="1" applyAlignment="1">
      <alignment vertical="center" wrapText="1"/>
    </xf>
    <xf numFmtId="41" fontId="10" fillId="0" borderId="82" xfId="5" applyNumberFormat="1" applyFont="1" applyBorder="1" applyAlignment="1">
      <alignment vertical="center"/>
    </xf>
    <xf numFmtId="41" fontId="10" fillId="0" borderId="31" xfId="5" applyNumberFormat="1" applyFont="1" applyBorder="1" applyAlignment="1">
      <alignment vertical="center"/>
    </xf>
    <xf numFmtId="41" fontId="10" fillId="0" borderId="83" xfId="5" applyNumberFormat="1" applyFont="1" applyBorder="1" applyAlignment="1">
      <alignment vertical="center"/>
    </xf>
    <xf numFmtId="0" fontId="10" fillId="0" borderId="31" xfId="5" applyFont="1" applyBorder="1" applyAlignment="1">
      <alignment vertical="center" wrapText="1"/>
    </xf>
    <xf numFmtId="41" fontId="10" fillId="0" borderId="162" xfId="5" applyNumberFormat="1" applyFont="1" applyBorder="1" applyAlignment="1">
      <alignment horizontal="right" vertical="center"/>
    </xf>
    <xf numFmtId="41" fontId="10" fillId="0" borderId="163" xfId="5" applyNumberFormat="1" applyFont="1" applyBorder="1" applyAlignment="1">
      <alignment horizontal="center" vertical="center"/>
    </xf>
    <xf numFmtId="41" fontId="10" fillId="0" borderId="65" xfId="5" applyNumberFormat="1" applyFont="1" applyBorder="1" applyAlignment="1">
      <alignment vertical="center"/>
    </xf>
    <xf numFmtId="41" fontId="10" fillId="0" borderId="66" xfId="5" applyNumberFormat="1" applyFont="1" applyBorder="1" applyAlignment="1">
      <alignment vertical="center"/>
    </xf>
    <xf numFmtId="41" fontId="10" fillId="0" borderId="185" xfId="5" applyNumberFormat="1" applyFont="1" applyBorder="1" applyAlignment="1">
      <alignment horizontal="center" vertical="center"/>
    </xf>
    <xf numFmtId="41" fontId="10" fillId="0" borderId="62" xfId="5" applyNumberFormat="1" applyFont="1" applyBorder="1" applyAlignment="1">
      <alignment horizontal="right" vertical="center"/>
    </xf>
    <xf numFmtId="41" fontId="10" fillId="0" borderId="62" xfId="5" applyNumberFormat="1" applyFont="1" applyBorder="1" applyAlignment="1">
      <alignment horizontal="center" vertical="center"/>
    </xf>
    <xf numFmtId="41" fontId="10" fillId="0" borderId="187" xfId="5" applyNumberFormat="1" applyFont="1" applyBorder="1" applyAlignment="1">
      <alignment horizontal="center" vertical="center"/>
    </xf>
    <xf numFmtId="0" fontId="10" fillId="0" borderId="62" xfId="5" applyFont="1" applyBorder="1" applyAlignment="1">
      <alignment vertical="center" wrapText="1"/>
    </xf>
    <xf numFmtId="41" fontId="10" fillId="0" borderId="187" xfId="5" applyNumberFormat="1" applyFont="1" applyBorder="1" applyAlignment="1">
      <alignment horizontal="right" vertical="center"/>
    </xf>
    <xf numFmtId="41" fontId="10" fillId="0" borderId="65" xfId="5" applyNumberFormat="1" applyFont="1" applyBorder="1" applyAlignment="1">
      <alignment horizontal="center" vertical="center"/>
    </xf>
    <xf numFmtId="41" fontId="10" fillId="0" borderId="66" xfId="5" applyNumberFormat="1" applyFont="1" applyBorder="1" applyAlignment="1">
      <alignment horizontal="right" vertical="center"/>
    </xf>
    <xf numFmtId="0" fontId="10" fillId="0" borderId="38" xfId="5" applyFont="1" applyBorder="1" applyAlignment="1">
      <alignment vertical="center" wrapText="1"/>
    </xf>
    <xf numFmtId="41" fontId="10" fillId="0" borderId="36" xfId="5" applyNumberFormat="1" applyFont="1" applyBorder="1" applyAlignment="1">
      <alignment vertical="center"/>
    </xf>
    <xf numFmtId="41" fontId="10" fillId="0" borderId="66" xfId="5" applyNumberFormat="1" applyFont="1" applyBorder="1" applyAlignment="1">
      <alignment horizontal="center" vertical="center"/>
    </xf>
    <xf numFmtId="43" fontId="10" fillId="0" borderId="61" xfId="5" applyNumberFormat="1" applyFont="1" applyBorder="1" applyAlignment="1">
      <alignment vertical="center" wrapText="1"/>
    </xf>
    <xf numFmtId="43" fontId="10" fillId="0" borderId="62" xfId="5" applyNumberFormat="1" applyFont="1" applyBorder="1" applyAlignment="1">
      <alignment vertical="center" wrapText="1"/>
    </xf>
    <xf numFmtId="43" fontId="10" fillId="0" borderId="187" xfId="5" applyNumberFormat="1" applyFont="1" applyBorder="1" applyAlignment="1">
      <alignment vertical="center" wrapText="1"/>
    </xf>
    <xf numFmtId="41" fontId="10" fillId="0" borderId="62" xfId="5" applyNumberFormat="1" applyFont="1" applyBorder="1" applyAlignment="1">
      <alignment vertical="center"/>
    </xf>
    <xf numFmtId="0" fontId="10" fillId="0" borderId="0" xfId="5" applyFont="1" applyAlignment="1">
      <alignment vertical="center" wrapText="1"/>
    </xf>
    <xf numFmtId="41" fontId="10" fillId="0" borderId="65" xfId="5" applyNumberFormat="1" applyFont="1" applyBorder="1" applyAlignment="1">
      <alignment horizontal="right" vertical="center"/>
    </xf>
    <xf numFmtId="41" fontId="10" fillId="0" borderId="71" xfId="5" applyNumberFormat="1" applyFont="1" applyBorder="1" applyAlignment="1">
      <alignment horizontal="right" vertical="center"/>
    </xf>
    <xf numFmtId="41" fontId="10" fillId="0" borderId="63" xfId="5" applyNumberFormat="1" applyFont="1" applyBorder="1" applyAlignment="1">
      <alignment horizontal="right" vertical="center"/>
    </xf>
    <xf numFmtId="41" fontId="10" fillId="0" borderId="72" xfId="5" applyNumberFormat="1" applyFont="1" applyBorder="1" applyAlignment="1">
      <alignment horizontal="right" vertical="center"/>
    </xf>
    <xf numFmtId="41" fontId="10" fillId="0" borderId="63" xfId="5" applyNumberFormat="1" applyFont="1" applyBorder="1" applyAlignment="1">
      <alignment horizontal="center" vertical="center"/>
    </xf>
    <xf numFmtId="0" fontId="10" fillId="0" borderId="63" xfId="5" applyFont="1" applyBorder="1" applyAlignment="1">
      <alignment vertical="center" wrapText="1"/>
    </xf>
    <xf numFmtId="41" fontId="32" fillId="2" borderId="161" xfId="5" applyNumberFormat="1" applyFont="1" applyFill="1" applyBorder="1" applyAlignment="1">
      <alignment vertical="center"/>
    </xf>
    <xf numFmtId="41" fontId="32" fillId="2" borderId="25" xfId="5" applyNumberFormat="1" applyFont="1" applyFill="1" applyBorder="1" applyAlignment="1">
      <alignment vertical="center"/>
    </xf>
    <xf numFmtId="41" fontId="32" fillId="2" borderId="19" xfId="5" applyNumberFormat="1" applyFont="1" applyFill="1" applyBorder="1" applyAlignment="1">
      <alignment vertical="center"/>
    </xf>
    <xf numFmtId="41" fontId="10" fillId="2" borderId="19" xfId="5" applyNumberFormat="1" applyFont="1" applyFill="1" applyBorder="1" applyAlignment="1">
      <alignment vertical="center"/>
    </xf>
    <xf numFmtId="0" fontId="11" fillId="2" borderId="19" xfId="5" applyFont="1" applyFill="1" applyBorder="1" applyAlignment="1">
      <alignment vertical="center" wrapText="1"/>
    </xf>
    <xf numFmtId="41" fontId="32" fillId="2" borderId="85" xfId="5" applyNumberFormat="1" applyFont="1" applyFill="1" applyBorder="1" applyAlignment="1">
      <alignment vertical="center"/>
    </xf>
    <xf numFmtId="0" fontId="11" fillId="2" borderId="179" xfId="5" applyFont="1" applyFill="1" applyBorder="1" applyAlignment="1">
      <alignment vertical="center" wrapText="1"/>
    </xf>
    <xf numFmtId="41" fontId="11" fillId="0" borderId="18" xfId="5" applyNumberFormat="1" applyFont="1" applyBorder="1" applyAlignment="1">
      <alignment horizontal="center" vertical="center"/>
    </xf>
    <xf numFmtId="0" fontId="9" fillId="0" borderId="0" xfId="5" applyFont="1" applyBorder="1" applyAlignment="1">
      <alignment vertical="center"/>
    </xf>
    <xf numFmtId="41" fontId="10" fillId="0" borderId="75" xfId="5" applyNumberFormat="1" applyFont="1" applyBorder="1" applyAlignment="1">
      <alignment vertical="center"/>
    </xf>
    <xf numFmtId="41" fontId="10" fillId="0" borderId="76" xfId="5" applyNumberFormat="1" applyFont="1" applyBorder="1" applyAlignment="1">
      <alignment vertical="center"/>
    </xf>
    <xf numFmtId="41" fontId="10" fillId="0" borderId="155" xfId="5" applyNumberFormat="1" applyFont="1" applyBorder="1" applyAlignment="1">
      <alignment vertical="center"/>
    </xf>
    <xf numFmtId="41" fontId="10" fillId="0" borderId="102" xfId="5" applyNumberFormat="1" applyFont="1" applyBorder="1" applyAlignment="1">
      <alignment vertical="center"/>
    </xf>
    <xf numFmtId="41" fontId="10" fillId="0" borderId="156" xfId="5" applyNumberFormat="1" applyFont="1" applyBorder="1" applyAlignment="1">
      <alignment vertical="center"/>
    </xf>
    <xf numFmtId="0" fontId="10" fillId="0" borderId="155" xfId="5" applyFont="1" applyBorder="1" applyAlignment="1">
      <alignment vertical="center" wrapText="1"/>
    </xf>
    <xf numFmtId="41" fontId="10" fillId="0" borderId="79" xfId="5" applyNumberFormat="1" applyFont="1" applyBorder="1" applyAlignment="1">
      <alignment vertical="center"/>
    </xf>
    <xf numFmtId="41" fontId="10" fillId="0" borderId="80" xfId="5" applyNumberFormat="1" applyFont="1" applyBorder="1" applyAlignment="1">
      <alignment vertical="center"/>
    </xf>
    <xf numFmtId="41" fontId="10" fillId="0" borderId="142" xfId="5" applyNumberFormat="1" applyFont="1" applyBorder="1" applyAlignment="1">
      <alignment horizontal="right" vertical="center"/>
    </xf>
    <xf numFmtId="41" fontId="10" fillId="0" borderId="165" xfId="5" applyNumberFormat="1" applyFont="1" applyBorder="1" applyAlignment="1">
      <alignment horizontal="right" vertical="center"/>
    </xf>
    <xf numFmtId="41" fontId="10" fillId="0" borderId="95" xfId="5" applyNumberFormat="1" applyFont="1" applyBorder="1" applyAlignment="1">
      <alignment horizontal="right" vertical="center"/>
    </xf>
    <xf numFmtId="41" fontId="10" fillId="0" borderId="6" xfId="5" applyNumberFormat="1" applyFont="1" applyBorder="1" applyAlignment="1">
      <alignment horizontal="right" vertical="center"/>
    </xf>
    <xf numFmtId="41" fontId="10" fillId="0" borderId="6" xfId="5" applyNumberFormat="1" applyFont="1" applyBorder="1" applyAlignment="1">
      <alignment horizontal="center" vertical="center"/>
    </xf>
    <xf numFmtId="41" fontId="10" fillId="0" borderId="96" xfId="5" applyNumberFormat="1" applyFont="1" applyBorder="1" applyAlignment="1">
      <alignment horizontal="right" vertical="center"/>
    </xf>
    <xf numFmtId="0" fontId="10" fillId="0" borderId="6" xfId="5" applyFont="1" applyBorder="1" applyAlignment="1">
      <alignment vertical="center" wrapText="1"/>
    </xf>
    <xf numFmtId="41" fontId="10" fillId="0" borderId="31" xfId="5" applyNumberFormat="1" applyFont="1" applyBorder="1" applyAlignment="1">
      <alignment horizontal="center" vertical="center"/>
    </xf>
    <xf numFmtId="41" fontId="10" fillId="0" borderId="52" xfId="5" applyNumberFormat="1" applyFont="1" applyBorder="1" applyAlignment="1">
      <alignment horizontal="center" vertical="center"/>
    </xf>
    <xf numFmtId="164" fontId="10" fillId="0" borderId="66" xfId="5" applyNumberFormat="1" applyFont="1" applyBorder="1" applyAlignment="1">
      <alignment vertical="center"/>
    </xf>
    <xf numFmtId="41" fontId="10" fillId="0" borderId="203" xfId="5" applyNumberFormat="1" applyFont="1" applyBorder="1" applyAlignment="1">
      <alignment horizontal="center" vertical="center"/>
    </xf>
    <xf numFmtId="41" fontId="10" fillId="0" borderId="205" xfId="5" applyNumberFormat="1" applyFont="1" applyBorder="1" applyAlignment="1">
      <alignment horizontal="right" vertical="center"/>
    </xf>
    <xf numFmtId="41" fontId="10" fillId="0" borderId="205" xfId="5" applyNumberFormat="1" applyFont="1" applyBorder="1" applyAlignment="1">
      <alignment horizontal="center" vertical="center"/>
    </xf>
    <xf numFmtId="41" fontId="10" fillId="0" borderId="270" xfId="5" applyNumberFormat="1" applyFont="1" applyBorder="1" applyAlignment="1">
      <alignment horizontal="right" vertical="center"/>
    </xf>
    <xf numFmtId="41" fontId="10" fillId="0" borderId="204" xfId="5" applyNumberFormat="1" applyFont="1" applyBorder="1" applyAlignment="1">
      <alignment horizontal="center" vertical="center"/>
    </xf>
    <xf numFmtId="0" fontId="10" fillId="0" borderId="205" xfId="5" applyFont="1" applyBorder="1" applyAlignment="1">
      <alignment vertical="center" wrapText="1"/>
    </xf>
    <xf numFmtId="41" fontId="10" fillId="0" borderId="47" xfId="5" applyNumberFormat="1" applyFont="1" applyBorder="1" applyAlignment="1">
      <alignment horizontal="right" vertical="center"/>
    </xf>
    <xf numFmtId="41" fontId="10" fillId="0" borderId="47" xfId="5" applyNumberFormat="1" applyFont="1" applyBorder="1" applyAlignment="1">
      <alignment horizontal="center" vertical="center"/>
    </xf>
    <xf numFmtId="41" fontId="10" fillId="0" borderId="142" xfId="5" applyNumberFormat="1" applyFont="1" applyBorder="1" applyAlignment="1">
      <alignment vertical="center"/>
    </xf>
    <xf numFmtId="41" fontId="10" fillId="0" borderId="143" xfId="5" applyNumberFormat="1" applyFont="1" applyBorder="1" applyAlignment="1">
      <alignment vertical="center"/>
    </xf>
    <xf numFmtId="41" fontId="10" fillId="0" borderId="144" xfId="5" applyNumberFormat="1" applyFont="1" applyBorder="1" applyAlignment="1">
      <alignment vertical="center"/>
    </xf>
    <xf numFmtId="41" fontId="10" fillId="0" borderId="160" xfId="5" applyNumberFormat="1" applyFont="1" applyBorder="1" applyAlignment="1">
      <alignment vertical="center"/>
    </xf>
    <xf numFmtId="41" fontId="10" fillId="0" borderId="203" xfId="5" applyNumberFormat="1" applyFont="1" applyBorder="1" applyAlignment="1">
      <alignment vertical="center"/>
    </xf>
    <xf numFmtId="41" fontId="10" fillId="0" borderId="205" xfId="5" applyNumberFormat="1" applyFont="1" applyBorder="1" applyAlignment="1">
      <alignment vertical="center"/>
    </xf>
    <xf numFmtId="41" fontId="10" fillId="0" borderId="270" xfId="5" applyNumberFormat="1" applyFont="1" applyBorder="1" applyAlignment="1">
      <alignment vertical="center"/>
    </xf>
    <xf numFmtId="41" fontId="10" fillId="0" borderId="204" xfId="5" applyNumberFormat="1" applyFont="1" applyBorder="1" applyAlignment="1">
      <alignment vertical="center"/>
    </xf>
    <xf numFmtId="43" fontId="10" fillId="0" borderId="162" xfId="5" applyNumberFormat="1" applyFont="1" applyBorder="1" applyAlignment="1">
      <alignment vertical="center" wrapText="1"/>
    </xf>
    <xf numFmtId="41" fontId="10" fillId="0" borderId="22" xfId="5" applyNumberFormat="1" applyFont="1" applyBorder="1" applyAlignment="1">
      <alignment vertical="center"/>
    </xf>
    <xf numFmtId="41" fontId="10" fillId="0" borderId="95" xfId="5" applyNumberFormat="1" applyFont="1" applyBorder="1" applyAlignment="1">
      <alignment horizontal="center" vertical="center"/>
    </xf>
    <xf numFmtId="41" fontId="10" fillId="0" borderId="96" xfId="5" applyNumberFormat="1" applyFont="1" applyBorder="1" applyAlignment="1">
      <alignment vertical="center"/>
    </xf>
    <xf numFmtId="41" fontId="10" fillId="0" borderId="23" xfId="5" applyNumberFormat="1" applyFont="1" applyBorder="1" applyAlignment="1">
      <alignment horizontal="center" vertical="center"/>
    </xf>
    <xf numFmtId="41" fontId="10" fillId="0" borderId="175" xfId="5" applyNumberFormat="1" applyFont="1" applyBorder="1" applyAlignment="1">
      <alignment horizontal="center" vertical="center"/>
    </xf>
    <xf numFmtId="41" fontId="10" fillId="0" borderId="47" xfId="5" applyNumberFormat="1" applyFont="1" applyBorder="1" applyAlignment="1">
      <alignment vertical="center"/>
    </xf>
    <xf numFmtId="41" fontId="10" fillId="0" borderId="36" xfId="5" applyNumberFormat="1" applyFont="1" applyBorder="1" applyAlignment="1">
      <alignment horizontal="right" vertical="center"/>
    </xf>
    <xf numFmtId="41" fontId="10" fillId="0" borderId="36" xfId="5" applyNumberFormat="1" applyFont="1" applyBorder="1" applyAlignment="1">
      <alignment vertical="center" wrapText="1"/>
    </xf>
    <xf numFmtId="41" fontId="10" fillId="0" borderId="0" xfId="5" applyNumberFormat="1" applyFont="1" applyAlignment="1">
      <alignment horizontal="left" vertical="center"/>
    </xf>
    <xf numFmtId="41" fontId="10" fillId="0" borderId="203" xfId="5" applyNumberFormat="1" applyFont="1" applyBorder="1" applyAlignment="1">
      <alignment horizontal="right" vertical="center"/>
    </xf>
    <xf numFmtId="41" fontId="10" fillId="0" borderId="204" xfId="5" applyNumberFormat="1" applyFont="1" applyBorder="1" applyAlignment="1">
      <alignment horizontal="right" vertical="center"/>
    </xf>
    <xf numFmtId="43" fontId="10" fillId="0" borderId="3" xfId="5" applyNumberFormat="1" applyFont="1" applyBorder="1" applyAlignment="1">
      <alignment vertical="center" wrapText="1"/>
    </xf>
    <xf numFmtId="43" fontId="10" fillId="0" borderId="80" xfId="5" applyNumberFormat="1" applyFont="1" applyBorder="1" applyAlignment="1">
      <alignment vertical="center" wrapText="1"/>
    </xf>
    <xf numFmtId="41" fontId="10" fillId="0" borderId="1" xfId="5" applyNumberFormat="1" applyFont="1" applyBorder="1" applyAlignment="1">
      <alignment vertical="center"/>
    </xf>
    <xf numFmtId="0" fontId="9" fillId="0" borderId="0" xfId="5" applyFont="1" applyAlignment="1">
      <alignment vertical="center" wrapText="1"/>
    </xf>
    <xf numFmtId="0" fontId="10" fillId="0" borderId="62" xfId="5" applyFont="1" applyFill="1" applyBorder="1" applyAlignment="1">
      <alignment horizontal="justify" vertical="center" wrapText="1"/>
    </xf>
    <xf numFmtId="41" fontId="10" fillId="0" borderId="250" xfId="5" applyNumberFormat="1" applyFont="1" applyBorder="1" applyAlignment="1">
      <alignment horizontal="center" vertical="center"/>
    </xf>
    <xf numFmtId="43" fontId="10" fillId="0" borderId="3" xfId="5" applyNumberFormat="1" applyFont="1" applyBorder="1" applyAlignment="1">
      <alignment horizontal="center" vertical="center"/>
    </xf>
    <xf numFmtId="43" fontId="10" fillId="0" borderId="6" xfId="5" applyNumberFormat="1" applyFont="1" applyBorder="1" applyAlignment="1">
      <alignment horizontal="center" vertical="center"/>
    </xf>
    <xf numFmtId="41" fontId="10" fillId="0" borderId="91" xfId="5" applyNumberFormat="1" applyFont="1" applyFill="1" applyBorder="1" applyAlignment="1">
      <alignment horizontal="center" vertical="center"/>
    </xf>
    <xf numFmtId="41" fontId="10" fillId="0" borderId="39" xfId="5" applyNumberFormat="1" applyFont="1" applyFill="1" applyBorder="1" applyAlignment="1">
      <alignment horizontal="right" vertical="center"/>
    </xf>
    <xf numFmtId="43" fontId="10" fillId="0" borderId="39" xfId="5" applyNumberFormat="1" applyFont="1" applyFill="1" applyBorder="1" applyAlignment="1">
      <alignment horizontal="center" vertical="center"/>
    </xf>
    <xf numFmtId="41" fontId="10" fillId="0" borderId="96" xfId="5" applyNumberFormat="1" applyFont="1" applyFill="1" applyBorder="1" applyAlignment="1">
      <alignment vertical="center"/>
    </xf>
    <xf numFmtId="41" fontId="10" fillId="0" borderId="3" xfId="5" applyNumberFormat="1" applyFont="1" applyFill="1" applyBorder="1" applyAlignment="1">
      <alignment horizontal="center" vertical="center"/>
    </xf>
    <xf numFmtId="0" fontId="10" fillId="0" borderId="39" xfId="5" applyFont="1" applyFill="1" applyBorder="1" applyAlignment="1">
      <alignment vertical="center" wrapText="1"/>
    </xf>
    <xf numFmtId="41" fontId="10" fillId="0" borderId="97" xfId="5" applyNumberFormat="1" applyFont="1" applyBorder="1" applyAlignment="1">
      <alignment horizontal="center" vertical="center"/>
    </xf>
    <xf numFmtId="43" fontId="11" fillId="0" borderId="7" xfId="5" applyNumberFormat="1" applyFont="1" applyBorder="1" applyAlignment="1">
      <alignment vertical="center" wrapText="1"/>
    </xf>
    <xf numFmtId="41" fontId="10" fillId="0" borderId="80" xfId="5" applyNumberFormat="1" applyFont="1" applyBorder="1" applyAlignment="1">
      <alignment horizontal="right" vertical="center" wrapText="1"/>
    </xf>
    <xf numFmtId="41" fontId="10" fillId="0" borderId="46" xfId="5" applyNumberFormat="1" applyFont="1" applyBorder="1" applyAlignment="1">
      <alignment horizontal="center" vertical="center"/>
    </xf>
    <xf numFmtId="0" fontId="10" fillId="0" borderId="7" xfId="5" applyFont="1" applyBorder="1" applyAlignment="1">
      <alignment vertical="center" wrapText="1"/>
    </xf>
    <xf numFmtId="41" fontId="11" fillId="2" borderId="99" xfId="5" applyNumberFormat="1" applyFont="1" applyFill="1" applyBorder="1" applyAlignment="1">
      <alignment horizontal="right" vertical="center"/>
    </xf>
    <xf numFmtId="41" fontId="11" fillId="2" borderId="100" xfId="5" applyNumberFormat="1" applyFont="1" applyFill="1" applyBorder="1" applyAlignment="1">
      <alignment horizontal="right" vertical="center"/>
    </xf>
    <xf numFmtId="41" fontId="10" fillId="2" borderId="121" xfId="5" applyNumberFormat="1" applyFont="1" applyFill="1" applyBorder="1" applyAlignment="1">
      <alignment horizontal="center" vertical="center"/>
    </xf>
    <xf numFmtId="0" fontId="11" fillId="2" borderId="100" xfId="5" applyFont="1" applyFill="1" applyBorder="1" applyAlignment="1">
      <alignment vertical="center" wrapText="1"/>
    </xf>
    <xf numFmtId="41" fontId="11" fillId="2" borderId="122" xfId="5" applyNumberFormat="1" applyFont="1" applyFill="1" applyBorder="1" applyAlignment="1">
      <alignment horizontal="right" vertical="center"/>
    </xf>
    <xf numFmtId="41" fontId="11" fillId="0" borderId="114" xfId="5" applyNumberFormat="1" applyFont="1" applyBorder="1" applyAlignment="1">
      <alignment horizontal="center" vertical="center"/>
    </xf>
    <xf numFmtId="0" fontId="9" fillId="0" borderId="114" xfId="5" applyFont="1" applyBorder="1" applyAlignment="1">
      <alignment vertical="center"/>
    </xf>
    <xf numFmtId="41" fontId="10" fillId="0" borderId="123" xfId="5" applyNumberFormat="1" applyFont="1" applyBorder="1" applyAlignment="1">
      <alignment vertical="center"/>
    </xf>
    <xf numFmtId="41" fontId="10" fillId="0" borderId="77" xfId="5" applyNumberFormat="1" applyFont="1" applyBorder="1" applyAlignment="1">
      <alignment vertical="center"/>
    </xf>
    <xf numFmtId="41" fontId="10" fillId="0" borderId="118" xfId="5" applyNumberFormat="1" applyFont="1" applyBorder="1" applyAlignment="1">
      <alignment vertical="center"/>
    </xf>
    <xf numFmtId="41" fontId="10" fillId="0" borderId="174" xfId="5" applyNumberFormat="1" applyFont="1" applyBorder="1" applyAlignment="1">
      <alignment horizontal="right" vertical="center"/>
    </xf>
    <xf numFmtId="41" fontId="10" fillId="0" borderId="250" xfId="5" applyNumberFormat="1" applyFont="1" applyBorder="1" applyAlignment="1">
      <alignment vertical="center"/>
    </xf>
    <xf numFmtId="41" fontId="10" fillId="0" borderId="128" xfId="5" applyNumberFormat="1" applyFont="1" applyBorder="1" applyAlignment="1">
      <alignment vertical="center"/>
    </xf>
    <xf numFmtId="41" fontId="10" fillId="0" borderId="174" xfId="5" applyNumberFormat="1" applyFont="1" applyBorder="1" applyAlignment="1">
      <alignment vertical="center"/>
    </xf>
    <xf numFmtId="41" fontId="10" fillId="0" borderId="118" xfId="5" applyNumberFormat="1" applyFont="1" applyBorder="1" applyAlignment="1">
      <alignment horizontal="right" vertical="center"/>
    </xf>
    <xf numFmtId="41" fontId="10" fillId="0" borderId="128" xfId="5" applyNumberFormat="1" applyFont="1" applyBorder="1" applyAlignment="1">
      <alignment horizontal="right" vertical="center"/>
    </xf>
    <xf numFmtId="41" fontId="10" fillId="0" borderId="96" xfId="5" applyNumberFormat="1" applyFont="1" applyBorder="1" applyAlignment="1">
      <alignment horizontal="center" vertical="center"/>
    </xf>
    <xf numFmtId="41" fontId="10" fillId="0" borderId="118" xfId="5" applyNumberFormat="1" applyFont="1" applyBorder="1" applyAlignment="1">
      <alignment horizontal="center" vertical="center"/>
    </xf>
    <xf numFmtId="0" fontId="10" fillId="0" borderId="6" xfId="5" applyFont="1" applyBorder="1" applyAlignment="1">
      <alignment vertical="center"/>
    </xf>
    <xf numFmtId="41" fontId="10" fillId="0" borderId="0" xfId="5" applyNumberFormat="1" applyFont="1" applyAlignment="1">
      <alignment vertical="center" wrapText="1"/>
    </xf>
    <xf numFmtId="41" fontId="10" fillId="0" borderId="40" xfId="5" applyNumberFormat="1" applyFont="1" applyBorder="1" applyAlignment="1">
      <alignment vertical="center"/>
    </xf>
    <xf numFmtId="41" fontId="10" fillId="0" borderId="80" xfId="5" applyNumberFormat="1" applyFont="1" applyBorder="1" applyAlignment="1">
      <alignment vertical="center" wrapText="1"/>
    </xf>
    <xf numFmtId="0" fontId="10" fillId="2" borderId="0" xfId="5" applyFont="1" applyFill="1" applyAlignment="1">
      <alignment vertical="center"/>
    </xf>
    <xf numFmtId="41" fontId="10" fillId="0" borderId="97" xfId="5" applyNumberFormat="1" applyFont="1" applyBorder="1" applyAlignment="1">
      <alignment vertical="center"/>
    </xf>
    <xf numFmtId="41" fontId="10" fillId="0" borderId="98" xfId="5" applyNumberFormat="1" applyFont="1" applyBorder="1" applyAlignment="1">
      <alignment vertical="center"/>
    </xf>
    <xf numFmtId="41" fontId="10" fillId="0" borderId="46" xfId="5" applyNumberFormat="1" applyFont="1" applyBorder="1" applyAlignment="1">
      <alignment vertical="center"/>
    </xf>
    <xf numFmtId="0" fontId="10" fillId="0" borderId="34" xfId="5" applyFont="1" applyBorder="1" applyAlignment="1">
      <alignment vertical="center"/>
    </xf>
    <xf numFmtId="41" fontId="32" fillId="2" borderId="84" xfId="5" applyNumberFormat="1" applyFont="1" applyFill="1" applyBorder="1" applyAlignment="1">
      <alignment horizontal="right" vertical="center"/>
    </xf>
    <xf numFmtId="41" fontId="32" fillId="2" borderId="35" xfId="5" applyNumberFormat="1" applyFont="1" applyFill="1" applyBorder="1" applyAlignment="1">
      <alignment horizontal="right" vertical="center"/>
    </xf>
    <xf numFmtId="41" fontId="32" fillId="2" borderId="19" xfId="5" applyNumberFormat="1" applyFont="1" applyFill="1" applyBorder="1" applyAlignment="1">
      <alignment horizontal="right" vertical="center"/>
    </xf>
    <xf numFmtId="41" fontId="10" fillId="2" borderId="19" xfId="5" applyNumberFormat="1" applyFont="1" applyFill="1" applyBorder="1" applyAlignment="1">
      <alignment horizontal="center" vertical="center"/>
    </xf>
    <xf numFmtId="0" fontId="11" fillId="2" borderId="19" xfId="5" applyFont="1" applyFill="1" applyBorder="1" applyAlignment="1">
      <alignment vertical="center"/>
    </xf>
    <xf numFmtId="41" fontId="32" fillId="2" borderId="85" xfId="5" applyNumberFormat="1" applyFont="1" applyFill="1" applyBorder="1" applyAlignment="1">
      <alignment horizontal="right" vertical="center"/>
    </xf>
    <xf numFmtId="41" fontId="32" fillId="2" borderId="99" xfId="5" applyNumberFormat="1" applyFont="1" applyFill="1" applyBorder="1" applyAlignment="1">
      <alignment horizontal="right" vertical="center"/>
    </xf>
    <xf numFmtId="41" fontId="32" fillId="2" borderId="100" xfId="5" applyNumberFormat="1" applyFont="1" applyFill="1" applyBorder="1" applyAlignment="1">
      <alignment horizontal="right" vertical="center"/>
    </xf>
    <xf numFmtId="41" fontId="10" fillId="2" borderId="100" xfId="5" applyNumberFormat="1" applyFont="1" applyFill="1" applyBorder="1" applyAlignment="1">
      <alignment horizontal="center" vertical="center"/>
    </xf>
    <xf numFmtId="41" fontId="32" fillId="2" borderId="101" xfId="5" applyNumberFormat="1" applyFont="1" applyFill="1" applyBorder="1" applyAlignment="1">
      <alignment horizontal="right" vertical="center"/>
    </xf>
    <xf numFmtId="0" fontId="10" fillId="0" borderId="0" xfId="5" applyFont="1" applyAlignment="1">
      <alignment horizontal="right" vertical="center"/>
    </xf>
    <xf numFmtId="0" fontId="4" fillId="0" borderId="0" xfId="5" applyFont="1" applyAlignment="1">
      <alignment vertical="center"/>
    </xf>
    <xf numFmtId="0" fontId="4" fillId="8" borderId="0" xfId="5" applyFont="1" applyFill="1" applyAlignment="1">
      <alignment horizontal="center" vertical="center"/>
    </xf>
    <xf numFmtId="0" fontId="4" fillId="8" borderId="0" xfId="5" applyFont="1" applyFill="1" applyAlignment="1">
      <alignment vertical="center"/>
    </xf>
    <xf numFmtId="0" fontId="4" fillId="0" borderId="0" xfId="5" applyFont="1" applyBorder="1" applyAlignment="1">
      <alignment horizontal="right" vertical="center"/>
    </xf>
    <xf numFmtId="0" fontId="4" fillId="0" borderId="0" xfId="5" applyFont="1" applyBorder="1" applyAlignment="1">
      <alignment horizontal="center" vertical="center"/>
    </xf>
    <xf numFmtId="0" fontId="4" fillId="0" borderId="0" xfId="5" applyFont="1" applyBorder="1" applyAlignment="1">
      <alignment vertical="center"/>
    </xf>
    <xf numFmtId="0" fontId="4" fillId="0" borderId="81" xfId="5" applyFont="1" applyBorder="1" applyAlignment="1">
      <alignment vertical="center"/>
    </xf>
    <xf numFmtId="0" fontId="4" fillId="0" borderId="0" xfId="5" applyFont="1" applyAlignment="1">
      <alignment horizontal="center" vertical="center"/>
    </xf>
    <xf numFmtId="0" fontId="11" fillId="0" borderId="3" xfId="5" applyFont="1" applyBorder="1" applyAlignment="1">
      <alignment horizontal="center" vertical="center"/>
    </xf>
    <xf numFmtId="0" fontId="11" fillId="0" borderId="24" xfId="5" applyFont="1" applyBorder="1" applyAlignment="1">
      <alignment horizontal="left" vertical="center"/>
    </xf>
    <xf numFmtId="0" fontId="11" fillId="0" borderId="3" xfId="5" applyFont="1" applyBorder="1" applyAlignment="1">
      <alignment horizontal="left" vertical="center"/>
    </xf>
    <xf numFmtId="0" fontId="9" fillId="0" borderId="3" xfId="5" applyFont="1" applyBorder="1" applyAlignment="1">
      <alignment horizontal="left" vertical="center"/>
    </xf>
    <xf numFmtId="0" fontId="10" fillId="0" borderId="3" xfId="5" applyFont="1" applyBorder="1" applyAlignment="1">
      <alignment horizontal="center" vertical="center"/>
    </xf>
    <xf numFmtId="0" fontId="10" fillId="0" borderId="3" xfId="5" applyFont="1" applyBorder="1" applyAlignment="1">
      <alignment horizontal="left" vertical="center"/>
    </xf>
    <xf numFmtId="41" fontId="11" fillId="0" borderId="79" xfId="5" applyNumberFormat="1" applyFont="1" applyBorder="1" applyAlignment="1">
      <alignment vertical="center"/>
    </xf>
    <xf numFmtId="41" fontId="11" fillId="0" borderId="3" xfId="5" applyNumberFormat="1" applyFont="1" applyBorder="1" applyAlignment="1">
      <alignment vertical="center"/>
    </xf>
    <xf numFmtId="0" fontId="11" fillId="0" borderId="3" xfId="5" applyFont="1" applyBorder="1" applyAlignment="1">
      <alignment vertical="center"/>
    </xf>
    <xf numFmtId="41" fontId="11" fillId="0" borderId="80" xfId="5" applyNumberFormat="1" applyFont="1" applyBorder="1" applyAlignment="1">
      <alignment vertical="center"/>
    </xf>
    <xf numFmtId="0" fontId="6" fillId="0" borderId="0" xfId="5" applyFont="1" applyAlignment="1">
      <alignment vertical="center"/>
    </xf>
    <xf numFmtId="41" fontId="11" fillId="0" borderId="7" xfId="5" applyNumberFormat="1" applyFont="1" applyBorder="1" applyAlignment="1">
      <alignment vertical="center"/>
    </xf>
    <xf numFmtId="0" fontId="11" fillId="0" borderId="7" xfId="5" applyFont="1" applyBorder="1" applyAlignment="1">
      <alignment horizontal="center" vertical="center"/>
    </xf>
    <xf numFmtId="0" fontId="11" fillId="0" borderId="7" xfId="5" applyFont="1" applyBorder="1" applyAlignment="1">
      <alignment vertical="center"/>
    </xf>
    <xf numFmtId="41" fontId="11" fillId="0" borderId="98" xfId="5" applyNumberFormat="1" applyFont="1" applyBorder="1" applyAlignment="1">
      <alignment vertical="center"/>
    </xf>
    <xf numFmtId="41" fontId="11" fillId="2" borderId="86" xfId="5" applyNumberFormat="1" applyFont="1" applyFill="1" applyBorder="1" applyAlignment="1">
      <alignment vertical="center"/>
    </xf>
    <xf numFmtId="41" fontId="11" fillId="2" borderId="129" xfId="5" applyNumberFormat="1" applyFont="1" applyFill="1" applyBorder="1" applyAlignment="1">
      <alignment vertical="center"/>
    </xf>
    <xf numFmtId="41" fontId="11" fillId="2" borderId="87" xfId="5" applyNumberFormat="1" applyFont="1" applyFill="1" applyBorder="1" applyAlignment="1">
      <alignment vertical="center"/>
    </xf>
    <xf numFmtId="0" fontId="10" fillId="2" borderId="87" xfId="5" applyFont="1" applyFill="1" applyBorder="1" applyAlignment="1">
      <alignment horizontal="center" vertical="center"/>
    </xf>
    <xf numFmtId="0" fontId="11" fillId="2" borderId="129" xfId="5" applyFont="1" applyFill="1" applyBorder="1" applyAlignment="1">
      <alignment vertical="center" wrapText="1"/>
    </xf>
    <xf numFmtId="41" fontId="11" fillId="2" borderId="90" xfId="5" applyNumberFormat="1" applyFont="1" applyFill="1" applyBorder="1" applyAlignment="1">
      <alignment vertical="center"/>
    </xf>
    <xf numFmtId="0" fontId="4" fillId="2" borderId="0" xfId="5" applyFont="1" applyFill="1" applyAlignment="1">
      <alignment vertical="center"/>
    </xf>
    <xf numFmtId="0" fontId="6" fillId="0" borderId="0" xfId="5" applyFont="1" applyBorder="1" applyAlignment="1">
      <alignment vertical="center"/>
    </xf>
    <xf numFmtId="0" fontId="6" fillId="0" borderId="0" xfId="5" applyFont="1" applyBorder="1" applyAlignment="1">
      <alignment vertical="center" wrapText="1"/>
    </xf>
    <xf numFmtId="0" fontId="11" fillId="0" borderId="76" xfId="5" applyFont="1" applyBorder="1" applyAlignment="1">
      <alignment horizontal="center" vertical="center"/>
    </xf>
    <xf numFmtId="0" fontId="11" fillId="0" borderId="76" xfId="5" applyFont="1" applyBorder="1" applyAlignment="1">
      <alignment horizontal="left" vertical="center"/>
    </xf>
    <xf numFmtId="41" fontId="10" fillId="0" borderId="78" xfId="5" applyNumberFormat="1" applyFont="1" applyBorder="1" applyAlignment="1">
      <alignment horizontal="center" vertical="center"/>
    </xf>
    <xf numFmtId="0" fontId="10" fillId="0" borderId="3" xfId="5" applyFont="1" applyBorder="1" applyAlignment="1">
      <alignment horizontal="left" vertical="center" wrapText="1"/>
    </xf>
    <xf numFmtId="41" fontId="10" fillId="0" borderId="80" xfId="5" applyNumberFormat="1" applyFont="1" applyFill="1" applyBorder="1" applyAlignment="1">
      <alignment horizontal="center" vertical="center"/>
    </xf>
    <xf numFmtId="0" fontId="10" fillId="0" borderId="3" xfId="5" applyFont="1" applyFill="1" applyBorder="1" applyAlignment="1">
      <alignment horizontal="center" vertical="center"/>
    </xf>
    <xf numFmtId="0" fontId="10" fillId="0" borderId="3" xfId="5" applyFont="1" applyFill="1" applyBorder="1" applyAlignment="1">
      <alignment horizontal="left" vertical="center" wrapText="1"/>
    </xf>
    <xf numFmtId="41" fontId="10" fillId="0" borderId="84" xfId="5" applyNumberFormat="1" applyFont="1" applyBorder="1" applyAlignment="1">
      <alignment vertical="center"/>
    </xf>
    <xf numFmtId="41" fontId="10" fillId="0" borderId="19" xfId="5" applyNumberFormat="1" applyFont="1" applyBorder="1" applyAlignment="1">
      <alignment horizontal="center" vertical="center"/>
    </xf>
    <xf numFmtId="41" fontId="10" fillId="0" borderId="19" xfId="5" applyNumberFormat="1" applyFont="1" applyBorder="1" applyAlignment="1">
      <alignment vertical="center"/>
    </xf>
    <xf numFmtId="0" fontId="10" fillId="0" borderId="19" xfId="5" applyFont="1" applyBorder="1" applyAlignment="1">
      <alignment horizontal="center" vertical="center"/>
    </xf>
    <xf numFmtId="0" fontId="10" fillId="0" borderId="19" xfId="5" applyFont="1" applyBorder="1" applyAlignment="1">
      <alignment horizontal="left" vertical="center" wrapText="1"/>
    </xf>
    <xf numFmtId="0" fontId="4" fillId="0" borderId="34" xfId="5" applyFont="1" applyBorder="1" applyAlignment="1">
      <alignment vertical="center"/>
    </xf>
    <xf numFmtId="41" fontId="11" fillId="2" borderId="93" xfId="5" applyNumberFormat="1" applyFont="1" applyFill="1" applyBorder="1" applyAlignment="1">
      <alignment vertical="center"/>
    </xf>
    <xf numFmtId="41" fontId="11" fillId="2" borderId="35" xfId="5" applyNumberFormat="1" applyFont="1" applyFill="1" applyBorder="1" applyAlignment="1">
      <alignment vertical="center"/>
    </xf>
    <xf numFmtId="0" fontId="11" fillId="2" borderId="35" xfId="5" applyFont="1" applyFill="1" applyBorder="1" applyAlignment="1">
      <alignment horizontal="center" vertical="center"/>
    </xf>
    <xf numFmtId="0" fontId="11" fillId="2" borderId="35" xfId="5" applyFont="1" applyFill="1" applyBorder="1" applyAlignment="1">
      <alignment vertical="center" wrapText="1"/>
    </xf>
    <xf numFmtId="41" fontId="11" fillId="2" borderId="94" xfId="5" applyNumberFormat="1" applyFont="1" applyFill="1" applyBorder="1" applyAlignment="1">
      <alignment vertical="center"/>
    </xf>
    <xf numFmtId="0" fontId="4" fillId="0" borderId="41" xfId="5" applyFont="1" applyBorder="1" applyAlignment="1">
      <alignment vertical="center"/>
    </xf>
    <xf numFmtId="0" fontId="11" fillId="0" borderId="6" xfId="5" applyFont="1" applyBorder="1" applyAlignment="1">
      <alignment horizontal="center" vertical="center"/>
    </xf>
    <xf numFmtId="0" fontId="9" fillId="0" borderId="6" xfId="5" applyFont="1" applyBorder="1" applyAlignment="1">
      <alignment horizontal="left" vertical="center"/>
    </xf>
    <xf numFmtId="41" fontId="10" fillId="0" borderId="24" xfId="5" applyNumberFormat="1" applyFont="1" applyBorder="1" applyAlignment="1">
      <alignment horizontal="center" vertical="center"/>
    </xf>
    <xf numFmtId="41" fontId="10" fillId="0" borderId="53" xfId="5" applyNumberFormat="1" applyFont="1" applyBorder="1" applyAlignment="1">
      <alignment horizontal="center" vertical="center"/>
    </xf>
    <xf numFmtId="0" fontId="10" fillId="0" borderId="31" xfId="5" applyFont="1" applyBorder="1" applyAlignment="1">
      <alignment horizontal="center" vertical="center"/>
    </xf>
    <xf numFmtId="41" fontId="10" fillId="0" borderId="83" xfId="5" applyNumberFormat="1" applyFont="1" applyBorder="1" applyAlignment="1">
      <alignment horizontal="center" vertical="center"/>
    </xf>
    <xf numFmtId="43" fontId="10" fillId="0" borderId="97" xfId="5" applyNumberFormat="1" applyFont="1" applyBorder="1" applyAlignment="1">
      <alignment vertical="center"/>
    </xf>
    <xf numFmtId="43" fontId="10" fillId="0" borderId="7" xfId="5" applyNumberFormat="1" applyFont="1" applyBorder="1" applyAlignment="1">
      <alignment horizontal="right" vertical="center"/>
    </xf>
    <xf numFmtId="3" fontId="10" fillId="0" borderId="7" xfId="5" applyNumberFormat="1" applyFont="1" applyBorder="1" applyAlignment="1">
      <alignment horizontal="right" vertical="center"/>
    </xf>
    <xf numFmtId="0" fontId="10" fillId="0" borderId="7" xfId="5" applyFont="1" applyBorder="1" applyAlignment="1">
      <alignment horizontal="center" vertical="center"/>
    </xf>
    <xf numFmtId="43" fontId="10" fillId="0" borderId="7" xfId="5" applyNumberFormat="1" applyFont="1" applyBorder="1" applyAlignment="1">
      <alignment vertical="center"/>
    </xf>
    <xf numFmtId="41" fontId="11" fillId="2" borderId="146" xfId="5" applyNumberFormat="1" applyFont="1" applyFill="1" applyBorder="1" applyAlignment="1">
      <alignment vertical="center"/>
    </xf>
    <xf numFmtId="41" fontId="11" fillId="2" borderId="121" xfId="5" applyNumberFormat="1" applyFont="1" applyFill="1" applyBorder="1" applyAlignment="1">
      <alignment vertical="center"/>
    </xf>
    <xf numFmtId="0" fontId="11" fillId="2" borderId="87" xfId="5" applyFont="1" applyFill="1" applyBorder="1" applyAlignment="1">
      <alignment horizontal="center" vertical="center"/>
    </xf>
    <xf numFmtId="0" fontId="11" fillId="2" borderId="100" xfId="5" applyFont="1" applyFill="1" applyBorder="1" applyAlignment="1">
      <alignment vertical="center"/>
    </xf>
    <xf numFmtId="0" fontId="6" fillId="2" borderId="0" xfId="5" applyFont="1" applyFill="1" applyAlignment="1">
      <alignment vertical="center"/>
    </xf>
    <xf numFmtId="0" fontId="6" fillId="2" borderId="41" xfId="5" applyFont="1" applyFill="1" applyBorder="1" applyAlignment="1">
      <alignment vertical="center"/>
    </xf>
    <xf numFmtId="0" fontId="9" fillId="0" borderId="6" xfId="5" applyFont="1" applyBorder="1" applyAlignment="1">
      <alignment vertical="center"/>
    </xf>
    <xf numFmtId="0" fontId="10" fillId="0" borderId="52" xfId="5" applyFont="1" applyBorder="1" applyAlignment="1">
      <alignment horizontal="center" vertical="center"/>
    </xf>
    <xf numFmtId="0" fontId="10" fillId="0" borderId="61" xfId="5" applyFont="1" applyBorder="1" applyAlignment="1">
      <alignment horizontal="center" vertical="center"/>
    </xf>
    <xf numFmtId="0" fontId="10" fillId="0" borderId="47" xfId="5" applyFont="1" applyBorder="1" applyAlignment="1">
      <alignment horizontal="center" vertical="center"/>
    </xf>
    <xf numFmtId="0" fontId="10" fillId="0" borderId="46" xfId="5" applyFont="1" applyBorder="1" applyAlignment="1">
      <alignment horizontal="center" vertical="center"/>
    </xf>
    <xf numFmtId="41" fontId="11" fillId="2" borderId="19" xfId="5" applyNumberFormat="1" applyFont="1" applyFill="1" applyBorder="1" applyAlignment="1">
      <alignment vertical="center"/>
    </xf>
    <xf numFmtId="0" fontId="11" fillId="2" borderId="35" xfId="5" applyFont="1" applyFill="1" applyBorder="1" applyAlignment="1">
      <alignment vertical="center"/>
    </xf>
    <xf numFmtId="41" fontId="10" fillId="0" borderId="54" xfId="5" applyNumberFormat="1" applyFont="1" applyBorder="1" applyAlignment="1">
      <alignment vertical="center"/>
    </xf>
    <xf numFmtId="0" fontId="11" fillId="2" borderId="35" xfId="5" applyFont="1" applyFill="1" applyBorder="1" applyAlignment="1">
      <alignment horizontal="left" vertical="center"/>
    </xf>
    <xf numFmtId="0" fontId="4" fillId="2" borderId="41" xfId="5" applyFont="1" applyFill="1" applyBorder="1" applyAlignment="1">
      <alignment vertical="center"/>
    </xf>
    <xf numFmtId="0" fontId="11" fillId="2" borderId="87" xfId="5" applyFont="1" applyFill="1" applyBorder="1" applyAlignment="1">
      <alignment vertical="center" wrapText="1"/>
    </xf>
    <xf numFmtId="41" fontId="4" fillId="0" borderId="0" xfId="5" applyNumberFormat="1" applyFont="1" applyBorder="1" applyAlignment="1">
      <alignment vertical="center"/>
    </xf>
    <xf numFmtId="164" fontId="11" fillId="0" borderId="0" xfId="5" applyNumberFormat="1" applyFont="1" applyAlignment="1">
      <alignment vertical="center"/>
    </xf>
    <xf numFmtId="0" fontId="11" fillId="0" borderId="0" xfId="5" applyFont="1" applyAlignment="1">
      <alignment horizontal="center" vertical="center"/>
    </xf>
    <xf numFmtId="164" fontId="10" fillId="0" borderId="3" xfId="5" applyNumberFormat="1" applyFont="1" applyBorder="1" applyAlignment="1">
      <alignment horizontal="right" vertical="center"/>
    </xf>
    <xf numFmtId="164" fontId="10" fillId="0" borderId="80" xfId="5" applyNumberFormat="1" applyFont="1" applyBorder="1" applyAlignment="1">
      <alignment horizontal="right" vertical="center"/>
    </xf>
    <xf numFmtId="164" fontId="10" fillId="0" borderId="80" xfId="5" applyNumberFormat="1" applyFont="1" applyBorder="1" applyAlignment="1">
      <alignment vertical="center"/>
    </xf>
    <xf numFmtId="41" fontId="10" fillId="0" borderId="103" xfId="5" applyNumberFormat="1" applyFont="1" applyBorder="1" applyAlignment="1">
      <alignment horizontal="right" vertical="center"/>
    </xf>
    <xf numFmtId="41" fontId="10" fillId="0" borderId="104" xfId="5" applyNumberFormat="1" applyFont="1" applyBorder="1" applyAlignment="1">
      <alignment horizontal="right" vertical="center"/>
    </xf>
    <xf numFmtId="164" fontId="10" fillId="0" borderId="104" xfId="5" applyNumberFormat="1" applyFont="1" applyBorder="1" applyAlignment="1">
      <alignment horizontal="right" vertical="center"/>
    </xf>
    <xf numFmtId="0" fontId="11" fillId="0" borderId="104" xfId="5" applyFont="1" applyBorder="1" applyAlignment="1">
      <alignment horizontal="center" vertical="center"/>
    </xf>
    <xf numFmtId="0" fontId="10" fillId="0" borderId="104" xfId="5" applyFont="1" applyBorder="1" applyAlignment="1">
      <alignment horizontal="left" vertical="center"/>
    </xf>
    <xf numFmtId="41" fontId="10" fillId="0" borderId="104" xfId="5" applyNumberFormat="1" applyFont="1" applyBorder="1" applyAlignment="1">
      <alignment vertical="center"/>
    </xf>
    <xf numFmtId="164" fontId="10" fillId="0" borderId="106" xfId="5" applyNumberFormat="1" applyFont="1" applyBorder="1" applyAlignment="1">
      <alignment vertical="center"/>
    </xf>
    <xf numFmtId="164" fontId="11" fillId="2" borderId="100" xfId="5" applyNumberFormat="1" applyFont="1" applyFill="1" applyBorder="1" applyAlignment="1">
      <alignment horizontal="right" vertical="center"/>
    </xf>
    <xf numFmtId="0" fontId="10" fillId="2" borderId="100" xfId="5" applyFont="1" applyFill="1" applyBorder="1" applyAlignment="1">
      <alignment horizontal="center" vertical="center"/>
    </xf>
    <xf numFmtId="0" fontId="11" fillId="2" borderId="100" xfId="5" applyFont="1" applyFill="1" applyBorder="1" applyAlignment="1">
      <alignment horizontal="left" vertical="center"/>
    </xf>
    <xf numFmtId="41" fontId="11" fillId="2" borderId="100" xfId="5" applyNumberFormat="1" applyFont="1" applyFill="1" applyBorder="1" applyAlignment="1">
      <alignment vertical="center"/>
    </xf>
    <xf numFmtId="164" fontId="11" fillId="2" borderId="101" xfId="5" applyNumberFormat="1" applyFont="1" applyFill="1" applyBorder="1" applyAlignment="1">
      <alignment vertical="center"/>
    </xf>
    <xf numFmtId="0" fontId="10" fillId="2" borderId="2" xfId="5" applyFont="1" applyFill="1" applyBorder="1" applyAlignment="1">
      <alignment vertical="center"/>
    </xf>
    <xf numFmtId="0" fontId="11" fillId="0" borderId="155" xfId="5" applyFont="1" applyBorder="1" applyAlignment="1">
      <alignment horizontal="center" vertical="center"/>
    </xf>
    <xf numFmtId="0" fontId="9" fillId="0" borderId="155" xfId="5" applyFont="1" applyBorder="1" applyAlignment="1">
      <alignment horizontal="left" vertical="center"/>
    </xf>
    <xf numFmtId="0" fontId="10" fillId="0" borderId="155" xfId="5" applyFont="1" applyBorder="1" applyAlignment="1">
      <alignment vertical="center"/>
    </xf>
    <xf numFmtId="164" fontId="10" fillId="0" borderId="102" xfId="5" applyNumberFormat="1" applyFont="1" applyBorder="1" applyAlignment="1">
      <alignment vertical="center"/>
    </xf>
    <xf numFmtId="41" fontId="10" fillId="0" borderId="140" xfId="5" applyNumberFormat="1" applyFont="1" applyBorder="1" applyAlignment="1">
      <alignment horizontal="center" vertical="center"/>
    </xf>
    <xf numFmtId="41" fontId="10" fillId="0" borderId="28" xfId="5" applyNumberFormat="1" applyFont="1" applyBorder="1" applyAlignment="1">
      <alignment horizontal="center" vertical="center"/>
    </xf>
    <xf numFmtId="41" fontId="10" fillId="0" borderId="28" xfId="5" applyNumberFormat="1" applyFont="1" applyBorder="1" applyAlignment="1">
      <alignment vertical="center"/>
    </xf>
    <xf numFmtId="41" fontId="10" fillId="0" borderId="51" xfId="5" applyNumberFormat="1" applyFont="1" applyBorder="1" applyAlignment="1">
      <alignment vertical="center"/>
    </xf>
    <xf numFmtId="164" fontId="10" fillId="0" borderId="28" xfId="5" applyNumberFormat="1" applyFont="1" applyBorder="1" applyAlignment="1">
      <alignment vertical="center"/>
    </xf>
    <xf numFmtId="0" fontId="10" fillId="0" borderId="51" xfId="5" applyFont="1" applyBorder="1" applyAlignment="1">
      <alignment horizontal="center" vertical="center"/>
    </xf>
    <xf numFmtId="0" fontId="10" fillId="0" borderId="28" xfId="5" applyFont="1" applyBorder="1" applyAlignment="1">
      <alignment vertical="center" wrapText="1"/>
    </xf>
    <xf numFmtId="164" fontId="10" fillId="0" borderId="126" xfId="5" applyNumberFormat="1" applyFont="1" applyBorder="1" applyAlignment="1">
      <alignment vertical="center"/>
    </xf>
    <xf numFmtId="164" fontId="10" fillId="0" borderId="3" xfId="5" applyNumberFormat="1" applyFont="1" applyBorder="1" applyAlignment="1">
      <alignment vertical="center"/>
    </xf>
    <xf numFmtId="0" fontId="10" fillId="0" borderId="38" xfId="5" applyFont="1" applyBorder="1" applyAlignment="1">
      <alignment horizontal="center" vertical="center"/>
    </xf>
    <xf numFmtId="0" fontId="10" fillId="0" borderId="3" xfId="5" applyFont="1" applyBorder="1" applyAlignment="1">
      <alignment vertical="center"/>
    </xf>
    <xf numFmtId="43" fontId="10" fillId="0" borderId="79" xfId="5" applyNumberFormat="1" applyFont="1" applyBorder="1" applyAlignment="1">
      <alignment vertical="center"/>
    </xf>
    <xf numFmtId="43" fontId="10" fillId="0" borderId="3" xfId="5" applyNumberFormat="1" applyFont="1" applyBorder="1" applyAlignment="1">
      <alignment vertical="center"/>
    </xf>
    <xf numFmtId="43" fontId="10" fillId="0" borderId="31" xfId="5" applyNumberFormat="1" applyFont="1" applyBorder="1" applyAlignment="1">
      <alignment horizontal="center" vertical="center" wrapText="1"/>
    </xf>
    <xf numFmtId="43" fontId="10" fillId="0" borderId="38" xfId="5" applyNumberFormat="1" applyFont="1" applyBorder="1" applyAlignment="1">
      <alignment vertical="center"/>
    </xf>
    <xf numFmtId="164" fontId="10" fillId="0" borderId="31" xfId="5" applyNumberFormat="1" applyFont="1" applyBorder="1" applyAlignment="1">
      <alignment horizontal="center" vertical="center" wrapText="1"/>
    </xf>
    <xf numFmtId="0" fontId="10" fillId="0" borderId="38" xfId="5" applyFont="1" applyBorder="1" applyAlignment="1">
      <alignment horizontal="center" vertical="center" wrapText="1"/>
    </xf>
    <xf numFmtId="43" fontId="11" fillId="0" borderId="31" xfId="5" applyNumberFormat="1" applyFont="1" applyBorder="1" applyAlignment="1">
      <alignment horizontal="left" vertical="center" wrapText="1"/>
    </xf>
    <xf numFmtId="164" fontId="10" fillId="0" borderId="83" xfId="5" applyNumberFormat="1" applyFont="1" applyBorder="1" applyAlignment="1">
      <alignment horizontal="right" vertical="center" wrapText="1"/>
    </xf>
    <xf numFmtId="43" fontId="11" fillId="0" borderId="3" xfId="5" applyNumberFormat="1" applyFont="1" applyBorder="1" applyAlignment="1">
      <alignment horizontal="left" vertical="center" wrapText="1"/>
    </xf>
    <xf numFmtId="164" fontId="11" fillId="0" borderId="80" xfId="5" applyNumberFormat="1" applyFont="1" applyBorder="1" applyAlignment="1">
      <alignment horizontal="left" vertical="center" wrapText="1"/>
    </xf>
    <xf numFmtId="43" fontId="10" fillId="0" borderId="84" xfId="5" applyNumberFormat="1" applyFont="1" applyBorder="1" applyAlignment="1">
      <alignment vertical="center"/>
    </xf>
    <xf numFmtId="43" fontId="10" fillId="0" borderId="19" xfId="5" applyNumberFormat="1" applyFont="1" applyBorder="1" applyAlignment="1">
      <alignment vertical="center"/>
    </xf>
    <xf numFmtId="164" fontId="10" fillId="0" borderId="19" xfId="5" applyNumberFormat="1" applyFont="1" applyBorder="1" applyAlignment="1">
      <alignment vertical="center"/>
    </xf>
    <xf numFmtId="0" fontId="10" fillId="0" borderId="19" xfId="5" applyFont="1" applyBorder="1" applyAlignment="1">
      <alignment horizontal="center" vertical="center" wrapText="1"/>
    </xf>
    <xf numFmtId="43" fontId="11" fillId="0" borderId="19" xfId="5" applyNumberFormat="1" applyFont="1" applyBorder="1" applyAlignment="1">
      <alignment horizontal="left" vertical="center" wrapText="1"/>
    </xf>
    <xf numFmtId="164" fontId="11" fillId="0" borderId="85" xfId="5" applyNumberFormat="1" applyFont="1" applyBorder="1" applyAlignment="1">
      <alignment horizontal="left" vertical="center" wrapText="1"/>
    </xf>
    <xf numFmtId="41" fontId="11" fillId="2" borderId="285" xfId="5" applyNumberFormat="1" applyFont="1" applyFill="1" applyBorder="1" applyAlignment="1">
      <alignment vertical="center"/>
    </xf>
    <xf numFmtId="41" fontId="11" fillId="2" borderId="179" xfId="5" applyNumberFormat="1" applyFont="1" applyFill="1" applyBorder="1" applyAlignment="1">
      <alignment vertical="center"/>
    </xf>
    <xf numFmtId="164" fontId="11" fillId="2" borderId="179" xfId="5" applyNumberFormat="1" applyFont="1" applyFill="1" applyBorder="1" applyAlignment="1">
      <alignment vertical="center"/>
    </xf>
    <xf numFmtId="0" fontId="10" fillId="2" borderId="179" xfId="5" applyFont="1" applyFill="1" applyBorder="1" applyAlignment="1">
      <alignment horizontal="center" vertical="center"/>
    </xf>
    <xf numFmtId="0" fontId="11" fillId="2" borderId="179" xfId="5" applyFont="1" applyFill="1" applyBorder="1" applyAlignment="1">
      <alignment vertical="center"/>
    </xf>
    <xf numFmtId="164" fontId="11" fillId="2" borderId="258" xfId="5" applyNumberFormat="1" applyFont="1" applyFill="1" applyBorder="1" applyAlignment="1">
      <alignment vertical="center"/>
    </xf>
    <xf numFmtId="0" fontId="10" fillId="2" borderId="34" xfId="5" applyFont="1" applyFill="1" applyBorder="1" applyAlignment="1">
      <alignment vertical="center"/>
    </xf>
    <xf numFmtId="0" fontId="11" fillId="0" borderId="39" xfId="5" applyFont="1" applyBorder="1" applyAlignment="1">
      <alignment horizontal="center" vertical="center"/>
    </xf>
    <xf numFmtId="164" fontId="10" fillId="0" borderId="78" xfId="5" applyNumberFormat="1" applyFont="1" applyBorder="1" applyAlignment="1">
      <alignment vertical="center"/>
    </xf>
    <xf numFmtId="41" fontId="10" fillId="0" borderId="77" xfId="5" applyNumberFormat="1" applyFont="1" applyBorder="1" applyAlignment="1">
      <alignment horizontal="center" vertical="center"/>
    </xf>
    <xf numFmtId="0" fontId="10" fillId="0" borderId="77" xfId="5" applyFont="1" applyBorder="1" applyAlignment="1">
      <alignment horizontal="center" vertical="center"/>
    </xf>
    <xf numFmtId="0" fontId="10" fillId="0" borderId="76" xfId="5" applyFont="1" applyBorder="1" applyAlignment="1">
      <alignment horizontal="left" vertical="center"/>
    </xf>
    <xf numFmtId="43" fontId="10" fillId="0" borderId="31" xfId="5" applyNumberFormat="1" applyFont="1" applyBorder="1" applyAlignment="1">
      <alignment horizontal="center" vertical="center"/>
    </xf>
    <xf numFmtId="164" fontId="10" fillId="0" borderId="83" xfId="5" applyNumberFormat="1" applyFont="1" applyBorder="1" applyAlignment="1">
      <alignment vertical="center"/>
    </xf>
    <xf numFmtId="164" fontId="10" fillId="0" borderId="31" xfId="5" applyNumberFormat="1" applyFont="1" applyBorder="1" applyAlignment="1">
      <alignment vertical="center"/>
    </xf>
    <xf numFmtId="170" fontId="10" fillId="0" borderId="31" xfId="5" applyNumberFormat="1" applyFont="1" applyBorder="1" applyAlignment="1">
      <alignment vertical="center" wrapText="1"/>
    </xf>
    <xf numFmtId="164" fontId="10" fillId="0" borderId="61" xfId="5" applyNumberFormat="1" applyFont="1" applyBorder="1" applyAlignment="1">
      <alignment vertical="center" wrapText="1"/>
    </xf>
    <xf numFmtId="41" fontId="10" fillId="0" borderId="237" xfId="5" applyNumberFormat="1" applyFont="1" applyBorder="1" applyAlignment="1">
      <alignment horizontal="right" vertical="center"/>
    </xf>
    <xf numFmtId="164" fontId="10" fillId="0" borderId="185" xfId="5" applyNumberFormat="1" applyFont="1" applyBorder="1" applyAlignment="1">
      <alignment vertical="center"/>
    </xf>
    <xf numFmtId="164" fontId="10" fillId="0" borderId="62" xfId="5" applyNumberFormat="1" applyFont="1" applyBorder="1" applyAlignment="1">
      <alignment vertical="center"/>
    </xf>
    <xf numFmtId="164" fontId="10" fillId="0" borderId="187" xfId="5" applyNumberFormat="1" applyFont="1" applyBorder="1" applyAlignment="1">
      <alignment vertical="center"/>
    </xf>
    <xf numFmtId="0" fontId="10" fillId="0" borderId="183" xfId="5" applyFont="1" applyBorder="1" applyAlignment="1">
      <alignment vertical="center" wrapText="1"/>
    </xf>
    <xf numFmtId="164" fontId="10" fillId="0" borderId="66" xfId="5" applyNumberFormat="1" applyFont="1" applyBorder="1" applyAlignment="1">
      <alignment vertical="center" wrapText="1"/>
    </xf>
    <xf numFmtId="0" fontId="10" fillId="0" borderId="23" xfId="5" applyFont="1" applyBorder="1" applyAlignment="1">
      <alignment vertical="center" wrapText="1"/>
    </xf>
    <xf numFmtId="41" fontId="10" fillId="0" borderId="6" xfId="5" applyNumberFormat="1" applyFont="1" applyBorder="1" applyAlignment="1">
      <alignment vertical="center" wrapText="1"/>
    </xf>
    <xf numFmtId="164" fontId="10" fillId="0" borderId="96" xfId="5" applyNumberFormat="1" applyFont="1" applyBorder="1" applyAlignment="1">
      <alignment vertical="center" wrapText="1"/>
    </xf>
    <xf numFmtId="164" fontId="10" fillId="0" borderId="98" xfId="5" applyNumberFormat="1" applyFont="1" applyBorder="1" applyAlignment="1">
      <alignment horizontal="right" vertical="center"/>
    </xf>
    <xf numFmtId="164" fontId="10" fillId="0" borderId="7" xfId="5" applyNumberFormat="1" applyFont="1" applyBorder="1" applyAlignment="1">
      <alignment vertical="center"/>
    </xf>
    <xf numFmtId="0" fontId="10" fillId="0" borderId="7" xfId="5" applyFont="1" applyBorder="1" applyAlignment="1">
      <alignment vertical="center"/>
    </xf>
    <xf numFmtId="1" fontId="11" fillId="2" borderId="179" xfId="5" applyNumberFormat="1" applyFont="1" applyFill="1" applyBorder="1" applyAlignment="1">
      <alignment vertical="center"/>
    </xf>
    <xf numFmtId="43" fontId="11" fillId="2" borderId="179" xfId="5" applyNumberFormat="1" applyFont="1" applyFill="1" applyBorder="1" applyAlignment="1">
      <alignment vertical="center"/>
    </xf>
    <xf numFmtId="0" fontId="10" fillId="12" borderId="0" xfId="5" applyFont="1" applyFill="1" applyAlignment="1">
      <alignment vertical="center"/>
    </xf>
    <xf numFmtId="0" fontId="10" fillId="12" borderId="49" xfId="5" applyFont="1" applyFill="1" applyBorder="1" applyAlignment="1">
      <alignment vertical="center"/>
    </xf>
    <xf numFmtId="164" fontId="10" fillId="0" borderId="76" xfId="5" applyNumberFormat="1" applyFont="1" applyBorder="1" applyAlignment="1">
      <alignment vertical="center"/>
    </xf>
    <xf numFmtId="0" fontId="10" fillId="0" borderId="76" xfId="5" applyFont="1" applyBorder="1" applyAlignment="1">
      <alignment vertical="center" wrapText="1"/>
    </xf>
    <xf numFmtId="41" fontId="10" fillId="0" borderId="3" xfId="5" applyNumberFormat="1" applyFont="1" applyFill="1" applyBorder="1" applyAlignment="1">
      <alignment vertical="center"/>
    </xf>
    <xf numFmtId="43" fontId="10" fillId="0" borderId="3" xfId="5" applyNumberFormat="1" applyFont="1" applyBorder="1" applyAlignment="1">
      <alignment horizontal="left" vertical="center" wrapText="1"/>
    </xf>
    <xf numFmtId="164" fontId="10" fillId="0" borderId="3" xfId="5" applyNumberFormat="1" applyFont="1" applyBorder="1" applyAlignment="1">
      <alignment horizontal="left" vertical="center" wrapText="1"/>
    </xf>
    <xf numFmtId="0" fontId="9" fillId="0" borderId="0" xfId="5" applyFont="1" applyAlignment="1">
      <alignment horizontal="left" vertical="center" wrapText="1"/>
    </xf>
    <xf numFmtId="0" fontId="10" fillId="0" borderId="18" xfId="5" applyFont="1" applyBorder="1" applyAlignment="1">
      <alignment vertical="center" wrapText="1"/>
    </xf>
    <xf numFmtId="43" fontId="10" fillId="0" borderId="143" xfId="5" applyNumberFormat="1" applyFont="1" applyBorder="1" applyAlignment="1">
      <alignment horizontal="left" vertical="center" wrapText="1"/>
    </xf>
    <xf numFmtId="164" fontId="10" fillId="0" borderId="144" xfId="5" applyNumberFormat="1" applyFont="1" applyBorder="1" applyAlignment="1">
      <alignment horizontal="left" vertical="center" wrapText="1"/>
    </xf>
    <xf numFmtId="164" fontId="10" fillId="0" borderId="143" xfId="5" applyNumberFormat="1" applyFont="1" applyBorder="1" applyAlignment="1">
      <alignment vertical="center"/>
    </xf>
    <xf numFmtId="0" fontId="10" fillId="0" borderId="160" xfId="5" applyFont="1" applyBorder="1" applyAlignment="1">
      <alignment horizontal="center" vertical="center"/>
    </xf>
    <xf numFmtId="43" fontId="10" fillId="0" borderId="62" xfId="5" applyNumberFormat="1" applyFont="1" applyBorder="1" applyAlignment="1">
      <alignment horizontal="left" vertical="center" wrapText="1"/>
    </xf>
    <xf numFmtId="164" fontId="10" fillId="0" borderId="187" xfId="5" applyNumberFormat="1" applyFont="1" applyBorder="1" applyAlignment="1">
      <alignment horizontal="right" vertical="center" wrapText="1"/>
    </xf>
    <xf numFmtId="164" fontId="10" fillId="0" borderId="6" xfId="5" applyNumberFormat="1" applyFont="1" applyBorder="1" applyAlignment="1">
      <alignment vertical="center"/>
    </xf>
    <xf numFmtId="0" fontId="10" fillId="0" borderId="36" xfId="5" applyFont="1" applyBorder="1" applyAlignment="1">
      <alignment horizontal="center" vertical="center"/>
    </xf>
    <xf numFmtId="0" fontId="9" fillId="0" borderId="180" xfId="5" applyFont="1" applyBorder="1" applyAlignment="1">
      <alignment horizontal="left" vertical="center" wrapText="1"/>
    </xf>
    <xf numFmtId="43" fontId="10" fillId="0" borderId="61" xfId="5" applyNumberFormat="1" applyFont="1" applyBorder="1" applyAlignment="1">
      <alignment horizontal="left" vertical="center" wrapText="1"/>
    </xf>
    <xf numFmtId="164" fontId="10" fillId="0" borderId="66" xfId="5" applyNumberFormat="1" applyFont="1" applyBorder="1" applyAlignment="1">
      <alignment horizontal="right" vertical="center" wrapText="1"/>
    </xf>
    <xf numFmtId="0" fontId="10" fillId="0" borderId="1" xfId="5" applyFont="1" applyBorder="1" applyAlignment="1">
      <alignment horizontal="center" vertical="center"/>
    </xf>
    <xf numFmtId="164" fontId="10" fillId="0" borderId="189" xfId="5" applyNumberFormat="1" applyFont="1" applyBorder="1" applyAlignment="1">
      <alignment vertical="center"/>
    </xf>
    <xf numFmtId="0" fontId="10" fillId="0" borderId="180" xfId="5" applyFont="1" applyBorder="1" applyAlignment="1">
      <alignment vertical="center"/>
    </xf>
    <xf numFmtId="164" fontId="10" fillId="0" borderId="61" xfId="5" applyNumberFormat="1" applyFont="1" applyFill="1" applyBorder="1"/>
    <xf numFmtId="164" fontId="10" fillId="0" borderId="61" xfId="5" applyNumberFormat="1" applyFont="1" applyBorder="1" applyAlignment="1"/>
    <xf numFmtId="0" fontId="10" fillId="0" borderId="61" xfId="5" quotePrefix="1" applyFont="1" applyBorder="1" applyAlignment="1">
      <alignment horizontal="center" vertical="center"/>
    </xf>
    <xf numFmtId="0" fontId="10" fillId="0" borderId="61" xfId="5" applyFont="1" applyBorder="1" applyAlignment="1">
      <alignment wrapText="1"/>
    </xf>
    <xf numFmtId="41" fontId="10" fillId="0" borderId="112" xfId="5" applyNumberFormat="1" applyFont="1" applyBorder="1" applyAlignment="1">
      <alignment vertical="center"/>
    </xf>
    <xf numFmtId="164" fontId="10" fillId="0" borderId="112" xfId="5" applyNumberFormat="1" applyFont="1" applyFill="1" applyBorder="1"/>
    <xf numFmtId="164" fontId="10" fillId="0" borderId="112" xfId="5" applyNumberFormat="1" applyFont="1" applyBorder="1" applyAlignment="1"/>
    <xf numFmtId="0" fontId="10" fillId="0" borderId="112" xfId="5" quotePrefix="1" applyFont="1" applyBorder="1" applyAlignment="1">
      <alignment horizontal="center" vertical="center"/>
    </xf>
    <xf numFmtId="0" fontId="10" fillId="0" borderId="112" xfId="5" applyFont="1" applyBorder="1" applyAlignment="1">
      <alignment wrapText="1"/>
    </xf>
    <xf numFmtId="0" fontId="10" fillId="0" borderId="151" xfId="5" quotePrefix="1" applyFont="1" applyBorder="1" applyAlignment="1">
      <alignment horizontal="center" vertical="center"/>
    </xf>
    <xf numFmtId="164" fontId="10" fillId="0" borderId="96" xfId="5" applyNumberFormat="1" applyFont="1" applyBorder="1" applyAlignment="1">
      <alignment vertical="center"/>
    </xf>
    <xf numFmtId="164" fontId="10" fillId="0" borderId="144" xfId="5" applyNumberFormat="1" applyFont="1" applyBorder="1" applyAlignment="1">
      <alignment vertical="center"/>
    </xf>
    <xf numFmtId="0" fontId="10" fillId="0" borderId="143" xfId="5" applyFont="1" applyBorder="1" applyAlignment="1">
      <alignment vertical="center"/>
    </xf>
    <xf numFmtId="164" fontId="10" fillId="0" borderId="270" xfId="5" applyNumberFormat="1" applyFont="1" applyBorder="1" applyAlignment="1">
      <alignment vertical="center"/>
    </xf>
    <xf numFmtId="0" fontId="10" fillId="0" borderId="204" xfId="5" applyFont="1" applyBorder="1" applyAlignment="1">
      <alignment horizontal="center" vertical="center"/>
    </xf>
    <xf numFmtId="0" fontId="10" fillId="0" borderId="205" xfId="5" applyFont="1" applyBorder="1" applyAlignment="1">
      <alignment vertical="center"/>
    </xf>
    <xf numFmtId="0" fontId="10" fillId="0" borderId="31" xfId="5" applyFont="1" applyBorder="1" applyAlignment="1">
      <alignment vertical="center"/>
    </xf>
    <xf numFmtId="0" fontId="26" fillId="0" borderId="0" xfId="5" applyFont="1" applyAlignment="1">
      <alignment vertical="center" wrapText="1"/>
    </xf>
    <xf numFmtId="165" fontId="10" fillId="0" borderId="61" xfId="5" applyNumberFormat="1" applyFont="1" applyBorder="1" applyAlignment="1">
      <alignment vertical="center"/>
    </xf>
    <xf numFmtId="0" fontId="10" fillId="0" borderId="151" xfId="5" applyFont="1" applyBorder="1" applyAlignment="1">
      <alignment vertical="center"/>
    </xf>
    <xf numFmtId="41" fontId="10" fillId="0" borderId="31" xfId="5" applyNumberFormat="1" applyFont="1" applyFill="1" applyBorder="1" applyAlignment="1">
      <alignment horizontal="right" vertical="center"/>
    </xf>
    <xf numFmtId="164" fontId="10" fillId="0" borderId="98" xfId="5" applyNumberFormat="1" applyFont="1" applyBorder="1" applyAlignment="1">
      <alignment vertical="center"/>
    </xf>
    <xf numFmtId="164" fontId="11" fillId="2" borderId="100" xfId="5" applyNumberFormat="1" applyFont="1" applyFill="1" applyBorder="1" applyAlignment="1">
      <alignment vertical="center"/>
    </xf>
    <xf numFmtId="0" fontId="11" fillId="2" borderId="87" xfId="5" applyFont="1" applyFill="1" applyBorder="1" applyAlignment="1">
      <alignment horizontal="left" vertical="center" wrapText="1"/>
    </xf>
    <xf numFmtId="164" fontId="11" fillId="2" borderId="90" xfId="5" applyNumberFormat="1" applyFont="1" applyFill="1" applyBorder="1" applyAlignment="1">
      <alignment vertical="center"/>
    </xf>
    <xf numFmtId="0" fontId="10" fillId="2" borderId="49" xfId="5" applyFont="1" applyFill="1" applyBorder="1" applyAlignment="1">
      <alignment vertical="center"/>
    </xf>
    <xf numFmtId="43" fontId="10" fillId="0" borderId="0" xfId="5" applyNumberFormat="1" applyFont="1" applyAlignment="1">
      <alignment vertical="center"/>
    </xf>
    <xf numFmtId="41" fontId="10" fillId="0" borderId="175" xfId="5" applyNumberFormat="1" applyFont="1" applyBorder="1" applyAlignment="1">
      <alignment vertical="center"/>
    </xf>
    <xf numFmtId="0" fontId="10" fillId="0" borderId="143" xfId="5" applyFont="1" applyBorder="1" applyAlignment="1">
      <alignment horizontal="center" vertical="center"/>
    </xf>
    <xf numFmtId="43" fontId="10" fillId="0" borderId="23" xfId="5" applyNumberFormat="1" applyFont="1" applyBorder="1" applyAlignment="1">
      <alignment vertical="center" wrapText="1"/>
    </xf>
    <xf numFmtId="0" fontId="10" fillId="0" borderId="6" xfId="5" applyFont="1" applyBorder="1" applyAlignment="1">
      <alignment horizontal="center" vertical="center"/>
    </xf>
    <xf numFmtId="164" fontId="10" fillId="0" borderId="63" xfId="5" applyNumberFormat="1" applyFont="1" applyBorder="1" applyAlignment="1">
      <alignment vertical="center"/>
    </xf>
    <xf numFmtId="41" fontId="11" fillId="2" borderId="285" xfId="5" applyNumberFormat="1" applyFont="1" applyFill="1" applyBorder="1" applyAlignment="1">
      <alignment horizontal="right" vertical="center"/>
    </xf>
    <xf numFmtId="41" fontId="11" fillId="2" borderId="179" xfId="5" applyNumberFormat="1" applyFont="1" applyFill="1" applyBorder="1" applyAlignment="1">
      <alignment horizontal="right" vertical="center"/>
    </xf>
    <xf numFmtId="0" fontId="11" fillId="2" borderId="179" xfId="5" applyFont="1" applyFill="1" applyBorder="1" applyAlignment="1">
      <alignment horizontal="left" vertical="center" wrapText="1"/>
    </xf>
    <xf numFmtId="164" fontId="11" fillId="2" borderId="262" xfId="5" applyNumberFormat="1" applyFont="1" applyFill="1" applyBorder="1" applyAlignment="1">
      <alignment vertical="center"/>
    </xf>
    <xf numFmtId="0" fontId="10" fillId="2" borderId="41" xfId="5" applyFont="1" applyFill="1" applyBorder="1" applyAlignment="1">
      <alignment vertical="center"/>
    </xf>
    <xf numFmtId="0" fontId="10" fillId="0" borderId="61" xfId="5" applyFont="1" applyBorder="1" applyAlignment="1">
      <alignment horizontal="left" vertical="center"/>
    </xf>
    <xf numFmtId="0" fontId="10" fillId="0" borderId="61" xfId="5" applyFont="1" applyBorder="1" applyAlignment="1">
      <alignment horizontal="left" vertical="center" wrapText="1"/>
    </xf>
    <xf numFmtId="0" fontId="10" fillId="0" borderId="22" xfId="5" applyFont="1" applyBorder="1" applyAlignment="1">
      <alignment vertical="center"/>
    </xf>
    <xf numFmtId="0" fontId="10" fillId="0" borderId="63" xfId="5" applyFont="1" applyBorder="1" applyAlignment="1">
      <alignment horizontal="center" vertical="center"/>
    </xf>
    <xf numFmtId="41" fontId="11" fillId="2" borderId="84" xfId="5" applyNumberFormat="1" applyFont="1" applyFill="1" applyBorder="1" applyAlignment="1">
      <alignment horizontal="right" vertical="center"/>
    </xf>
    <xf numFmtId="41" fontId="11" fillId="2" borderId="19" xfId="5" applyNumberFormat="1" applyFont="1" applyFill="1" applyBorder="1" applyAlignment="1">
      <alignment horizontal="right" vertical="center"/>
    </xf>
    <xf numFmtId="0" fontId="10" fillId="2" borderId="19" xfId="5" applyFont="1" applyFill="1" applyBorder="1" applyAlignment="1">
      <alignment horizontal="center" vertical="center"/>
    </xf>
    <xf numFmtId="41" fontId="11" fillId="2" borderId="99" xfId="5" applyNumberFormat="1" applyFont="1" applyFill="1" applyBorder="1" applyAlignment="1">
      <alignment vertical="center"/>
    </xf>
    <xf numFmtId="0" fontId="10" fillId="0" borderId="36" xfId="5" applyFont="1" applyBorder="1" applyAlignment="1">
      <alignment vertical="center"/>
    </xf>
    <xf numFmtId="0" fontId="30" fillId="0" borderId="0" xfId="5" applyFont="1" applyAlignment="1">
      <alignment vertical="center"/>
    </xf>
    <xf numFmtId="0" fontId="30" fillId="0" borderId="0" xfId="5" applyFont="1" applyAlignment="1">
      <alignment horizontal="center" vertical="center"/>
    </xf>
    <xf numFmtId="0" fontId="32" fillId="0" borderId="0" xfId="5" applyFont="1" applyAlignment="1">
      <alignment vertical="center"/>
    </xf>
    <xf numFmtId="0" fontId="32" fillId="0" borderId="0" xfId="5" applyFont="1" applyAlignment="1">
      <alignment horizontal="center" vertical="center"/>
    </xf>
    <xf numFmtId="0" fontId="4" fillId="0" borderId="1" xfId="5" applyFont="1" applyBorder="1" applyAlignment="1">
      <alignment vertical="center"/>
    </xf>
    <xf numFmtId="0" fontId="4" fillId="0" borderId="1" xfId="5" applyFont="1" applyBorder="1" applyAlignment="1">
      <alignment horizontal="center" vertical="center"/>
    </xf>
    <xf numFmtId="0" fontId="11" fillId="0" borderId="3" xfId="5" applyFont="1" applyBorder="1" applyAlignment="1">
      <alignment horizontal="center" vertical="center" wrapText="1"/>
    </xf>
    <xf numFmtId="41" fontId="10" fillId="0" borderId="136" xfId="5" applyNumberFormat="1" applyFont="1" applyBorder="1" applyAlignment="1">
      <alignment vertical="center"/>
    </xf>
    <xf numFmtId="0" fontId="11" fillId="0" borderId="13" xfId="5" applyFont="1" applyBorder="1" applyAlignment="1">
      <alignment horizontal="center" vertical="center"/>
    </xf>
    <xf numFmtId="0" fontId="10" fillId="0" borderId="13" xfId="5" applyFont="1" applyBorder="1" applyAlignment="1">
      <alignment horizontal="left" vertical="center"/>
    </xf>
    <xf numFmtId="0" fontId="11" fillId="2" borderId="100" xfId="5" applyFont="1" applyFill="1" applyBorder="1" applyAlignment="1">
      <alignment horizontal="center" vertical="center"/>
    </xf>
    <xf numFmtId="41" fontId="11" fillId="2" borderId="101" xfId="5" applyNumberFormat="1" applyFont="1" applyFill="1" applyBorder="1" applyAlignment="1">
      <alignment vertical="center"/>
    </xf>
    <xf numFmtId="0" fontId="4" fillId="2" borderId="0" xfId="5" applyFont="1" applyFill="1" applyBorder="1" applyAlignment="1">
      <alignment vertical="center"/>
    </xf>
    <xf numFmtId="0" fontId="4" fillId="2" borderId="2" xfId="5" applyFont="1" applyFill="1" applyBorder="1" applyAlignment="1">
      <alignment vertical="center"/>
    </xf>
    <xf numFmtId="0" fontId="6" fillId="0" borderId="0" xfId="5" applyFont="1" applyAlignment="1">
      <alignment horizontal="center" vertical="center"/>
    </xf>
    <xf numFmtId="41" fontId="30" fillId="0" borderId="0" xfId="5" applyNumberFormat="1" applyFont="1" applyBorder="1" applyAlignment="1">
      <alignment horizontal="right" vertical="center"/>
    </xf>
    <xf numFmtId="41" fontId="30" fillId="0" borderId="0" xfId="5" applyNumberFormat="1" applyFont="1" applyBorder="1" applyAlignment="1">
      <alignment vertical="center"/>
    </xf>
    <xf numFmtId="41" fontId="30" fillId="9" borderId="0" xfId="5" applyNumberFormat="1" applyFont="1" applyFill="1" applyBorder="1" applyAlignment="1">
      <alignment horizontal="right" vertical="center"/>
    </xf>
    <xf numFmtId="0" fontId="10" fillId="0" borderId="76" xfId="5" applyFont="1" applyBorder="1" applyAlignment="1">
      <alignment horizontal="center" vertical="center"/>
    </xf>
    <xf numFmtId="41" fontId="10" fillId="0" borderId="78" xfId="5" applyNumberFormat="1" applyFont="1" applyBorder="1" applyAlignment="1">
      <alignment vertical="center"/>
    </xf>
    <xf numFmtId="41" fontId="4" fillId="0" borderId="0" xfId="5" applyNumberFormat="1" applyFont="1" applyAlignment="1">
      <alignment vertical="center"/>
    </xf>
    <xf numFmtId="41" fontId="10" fillId="0" borderId="7" xfId="5" applyNumberFormat="1" applyFont="1" applyBorder="1" applyAlignment="1">
      <alignment horizontal="center" vertical="center"/>
    </xf>
    <xf numFmtId="41" fontId="4" fillId="3" borderId="0" xfId="5" applyNumberFormat="1" applyFont="1" applyFill="1" applyBorder="1" applyAlignment="1">
      <alignment vertical="center"/>
    </xf>
    <xf numFmtId="41" fontId="4" fillId="0" borderId="34" xfId="5" applyNumberFormat="1" applyFont="1" applyBorder="1" applyAlignment="1">
      <alignment vertical="center"/>
    </xf>
    <xf numFmtId="41" fontId="11" fillId="2" borderId="130" xfId="5" applyNumberFormat="1" applyFont="1" applyFill="1" applyBorder="1" applyAlignment="1">
      <alignment vertical="center"/>
    </xf>
    <xf numFmtId="41" fontId="11" fillId="2" borderId="17" xfId="5" applyNumberFormat="1" applyFont="1" applyFill="1" applyBorder="1" applyAlignment="1">
      <alignment vertical="center"/>
    </xf>
    <xf numFmtId="0" fontId="10" fillId="2" borderId="17" xfId="5" applyFont="1" applyFill="1" applyBorder="1" applyAlignment="1">
      <alignment horizontal="center" vertical="center"/>
    </xf>
    <xf numFmtId="0" fontId="11" fillId="2" borderId="17" xfId="5" applyFont="1" applyFill="1" applyBorder="1" applyAlignment="1">
      <alignment vertical="center"/>
    </xf>
    <xf numFmtId="41" fontId="11" fillId="2" borderId="131" xfId="5" applyNumberFormat="1" applyFont="1" applyFill="1" applyBorder="1" applyAlignment="1">
      <alignment vertical="center"/>
    </xf>
    <xf numFmtId="0" fontId="4" fillId="2" borderId="1" xfId="5" applyFont="1" applyFill="1" applyBorder="1" applyAlignment="1">
      <alignment vertical="center"/>
    </xf>
    <xf numFmtId="0" fontId="11" fillId="0" borderId="43" xfId="5" applyFont="1" applyBorder="1" applyAlignment="1">
      <alignment horizontal="center" vertical="center"/>
    </xf>
    <xf numFmtId="0" fontId="11" fillId="0" borderId="43" xfId="5" applyFont="1" applyBorder="1" applyAlignment="1">
      <alignment horizontal="left" vertical="center"/>
    </xf>
    <xf numFmtId="41" fontId="16" fillId="0" borderId="0" xfId="5" applyNumberFormat="1" applyFont="1" applyBorder="1" applyAlignment="1">
      <alignment vertical="center"/>
    </xf>
    <xf numFmtId="41" fontId="25" fillId="0" borderId="61" xfId="5" applyNumberFormat="1" applyFont="1" applyBorder="1" applyAlignment="1">
      <alignment horizontal="center" vertical="center"/>
    </xf>
    <xf numFmtId="41" fontId="10" fillId="0" borderId="111" xfId="5" applyNumberFormat="1" applyFont="1" applyBorder="1" applyAlignment="1">
      <alignment vertical="center"/>
    </xf>
    <xf numFmtId="41" fontId="10" fillId="0" borderId="112" xfId="5" applyNumberFormat="1" applyFont="1" applyBorder="1" applyAlignment="1">
      <alignment horizontal="right" vertical="center"/>
    </xf>
    <xf numFmtId="41" fontId="10" fillId="0" borderId="112" xfId="5" applyNumberFormat="1" applyFont="1" applyBorder="1" applyAlignment="1">
      <alignment horizontal="center" vertical="center"/>
    </xf>
    <xf numFmtId="0" fontId="10" fillId="0" borderId="112" xfId="5" applyFont="1" applyBorder="1" applyAlignment="1">
      <alignment horizontal="center" vertical="center"/>
    </xf>
    <xf numFmtId="41" fontId="10" fillId="0" borderId="71" xfId="5" applyNumberFormat="1" applyFont="1" applyBorder="1" applyAlignment="1">
      <alignment horizontal="center" vertical="center"/>
    </xf>
    <xf numFmtId="41" fontId="10" fillId="0" borderId="72" xfId="5" applyNumberFormat="1" applyFont="1" applyBorder="1" applyAlignment="1">
      <alignment horizontal="center" vertical="center"/>
    </xf>
    <xf numFmtId="41" fontId="11" fillId="2" borderId="200" xfId="5" applyNumberFormat="1" applyFont="1" applyFill="1" applyBorder="1" applyAlignment="1">
      <alignment vertical="center"/>
    </xf>
    <xf numFmtId="41" fontId="11" fillId="2" borderId="201" xfId="5" applyNumberFormat="1" applyFont="1" applyFill="1" applyBorder="1" applyAlignment="1">
      <alignment vertical="center"/>
    </xf>
    <xf numFmtId="0" fontId="10" fillId="2" borderId="201" xfId="5" applyFont="1" applyFill="1" applyBorder="1" applyAlignment="1">
      <alignment horizontal="center" vertical="center"/>
    </xf>
    <xf numFmtId="0" fontId="11" fillId="2" borderId="201" xfId="5" applyFont="1" applyFill="1" applyBorder="1" applyAlignment="1">
      <alignment vertical="center"/>
    </xf>
    <xf numFmtId="41" fontId="11" fillId="2" borderId="202" xfId="5" applyNumberFormat="1" applyFont="1" applyFill="1" applyBorder="1" applyAlignment="1">
      <alignment vertical="center"/>
    </xf>
    <xf numFmtId="41" fontId="10" fillId="0" borderId="7" xfId="5" applyNumberFormat="1" applyFont="1" applyBorder="1" applyAlignment="1">
      <alignment vertical="center" wrapText="1"/>
    </xf>
    <xf numFmtId="0" fontId="4" fillId="8" borderId="0" xfId="5" applyFont="1" applyFill="1" applyBorder="1" applyAlignment="1">
      <alignment vertical="center"/>
    </xf>
    <xf numFmtId="0" fontId="4" fillId="8" borderId="36" xfId="5" applyFont="1" applyFill="1" applyBorder="1" applyAlignment="1">
      <alignment vertical="center"/>
    </xf>
    <xf numFmtId="0" fontId="10" fillId="0" borderId="76" xfId="5" applyFont="1" applyBorder="1" applyAlignment="1">
      <alignment vertical="center"/>
    </xf>
    <xf numFmtId="41" fontId="10" fillId="0" borderId="3" xfId="5" applyNumberFormat="1" applyFont="1" applyBorder="1" applyAlignment="1">
      <alignment horizontal="left" vertical="center"/>
    </xf>
    <xf numFmtId="41" fontId="4" fillId="0" borderId="0" xfId="5" applyNumberFormat="1" applyFont="1" applyBorder="1" applyAlignment="1">
      <alignment horizontal="left" vertical="center"/>
    </xf>
    <xf numFmtId="41" fontId="10" fillId="0" borderId="153" xfId="5" applyNumberFormat="1" applyFont="1" applyBorder="1" applyAlignment="1">
      <alignment vertical="center"/>
    </xf>
    <xf numFmtId="173" fontId="10" fillId="0" borderId="62" xfId="5" applyNumberFormat="1" applyFont="1" applyBorder="1" applyAlignment="1">
      <alignment vertical="center" wrapText="1"/>
    </xf>
    <xf numFmtId="174" fontId="10" fillId="0" borderId="62" xfId="5" applyNumberFormat="1" applyFont="1" applyBorder="1" applyAlignment="1">
      <alignment vertical="center"/>
    </xf>
    <xf numFmtId="174" fontId="10" fillId="0" borderId="66" xfId="5" applyNumberFormat="1" applyFont="1" applyBorder="1" applyAlignment="1">
      <alignment vertical="center"/>
    </xf>
    <xf numFmtId="164" fontId="10" fillId="0" borderId="95" xfId="5" applyNumberFormat="1" applyFont="1" applyFill="1" applyBorder="1" applyAlignment="1">
      <alignment horizontal="right" vertical="center"/>
    </xf>
    <xf numFmtId="164" fontId="10" fillId="0" borderId="6" xfId="5" applyNumberFormat="1" applyFont="1" applyFill="1" applyBorder="1" applyAlignment="1">
      <alignment horizontal="right" vertical="center"/>
    </xf>
    <xf numFmtId="164" fontId="10" fillId="0" borderId="23" xfId="5" applyNumberFormat="1" applyFont="1" applyFill="1" applyBorder="1" applyAlignment="1">
      <alignment horizontal="right" vertical="center"/>
    </xf>
    <xf numFmtId="164" fontId="10" fillId="0" borderId="62" xfId="5" applyNumberFormat="1" applyFont="1" applyFill="1" applyBorder="1" applyAlignment="1">
      <alignment horizontal="right" vertical="center"/>
    </xf>
    <xf numFmtId="164" fontId="10" fillId="0" borderId="62" xfId="5" applyNumberFormat="1" applyFont="1" applyFill="1" applyBorder="1" applyAlignment="1">
      <alignment horizontal="center" vertical="center"/>
    </xf>
    <xf numFmtId="164" fontId="10" fillId="0" borderId="62" xfId="5" applyNumberFormat="1" applyFont="1" applyFill="1" applyBorder="1" applyAlignment="1">
      <alignment horizontal="left" vertical="center" wrapText="1"/>
    </xf>
    <xf numFmtId="164" fontId="10" fillId="0" borderId="62" xfId="5" applyNumberFormat="1" applyFont="1" applyFill="1" applyBorder="1" applyAlignment="1">
      <alignment vertical="center" wrapText="1"/>
    </xf>
    <xf numFmtId="0" fontId="4" fillId="0" borderId="0" xfId="5" applyFont="1" applyFill="1" applyBorder="1" applyAlignment="1">
      <alignment vertical="center"/>
    </xf>
    <xf numFmtId="0" fontId="4" fillId="0" borderId="0" xfId="5" applyFont="1" applyFill="1" applyAlignment="1">
      <alignment vertical="center"/>
    </xf>
    <xf numFmtId="0" fontId="29" fillId="0" borderId="0" xfId="5" applyFont="1" applyFill="1"/>
    <xf numFmtId="0" fontId="4" fillId="0" borderId="0" xfId="5" applyFont="1" applyBorder="1" applyAlignment="1">
      <alignment vertical="center" wrapText="1"/>
    </xf>
    <xf numFmtId="41" fontId="11" fillId="2" borderId="84" xfId="5" applyNumberFormat="1" applyFont="1" applyFill="1" applyBorder="1" applyAlignment="1">
      <alignment vertical="center"/>
    </xf>
    <xf numFmtId="41" fontId="11" fillId="2" borderId="85" xfId="5" applyNumberFormat="1" applyFont="1" applyFill="1" applyBorder="1" applyAlignment="1">
      <alignment vertical="center"/>
    </xf>
    <xf numFmtId="164" fontId="4" fillId="9" borderId="0" xfId="5" applyNumberFormat="1" applyFont="1" applyFill="1" applyAlignment="1">
      <alignment vertical="center"/>
    </xf>
    <xf numFmtId="164" fontId="4" fillId="0" borderId="0" xfId="5" applyNumberFormat="1" applyFont="1" applyAlignment="1">
      <alignment vertical="center"/>
    </xf>
    <xf numFmtId="164" fontId="4" fillId="9" borderId="1" xfId="5" applyNumberFormat="1" applyFont="1" applyFill="1" applyBorder="1" applyAlignment="1">
      <alignment vertical="center"/>
    </xf>
    <xf numFmtId="164" fontId="4" fillId="0" borderId="1" xfId="5" applyNumberFormat="1" applyFont="1" applyBorder="1" applyAlignment="1">
      <alignment vertical="center"/>
    </xf>
    <xf numFmtId="164" fontId="4" fillId="9" borderId="0" xfId="5" applyNumberFormat="1" applyFont="1" applyFill="1" applyAlignment="1">
      <alignment horizontal="center" vertical="center"/>
    </xf>
    <xf numFmtId="164" fontId="4" fillId="9" borderId="1" xfId="5" applyNumberFormat="1" applyFont="1" applyFill="1" applyBorder="1" applyAlignment="1">
      <alignment horizontal="center" vertical="center"/>
    </xf>
    <xf numFmtId="164" fontId="4" fillId="0" borderId="1" xfId="5" applyNumberFormat="1" applyFont="1" applyBorder="1" applyAlignment="1">
      <alignment horizontal="center" vertical="center"/>
    </xf>
    <xf numFmtId="164" fontId="4" fillId="9" borderId="22" xfId="5" applyNumberFormat="1" applyFont="1" applyFill="1" applyBorder="1" applyAlignment="1">
      <alignment vertical="center"/>
    </xf>
    <xf numFmtId="164" fontId="4" fillId="9" borderId="40" xfId="5" applyNumberFormat="1" applyFont="1" applyFill="1" applyBorder="1" applyAlignment="1">
      <alignment vertical="center"/>
    </xf>
    <xf numFmtId="164" fontId="4" fillId="0" borderId="40" xfId="5" applyNumberFormat="1" applyFont="1" applyBorder="1" applyAlignment="1">
      <alignment vertical="center"/>
    </xf>
    <xf numFmtId="164" fontId="4" fillId="2" borderId="0" xfId="5" applyNumberFormat="1" applyFont="1" applyFill="1" applyAlignment="1">
      <alignment vertical="center"/>
    </xf>
    <xf numFmtId="164" fontId="10" fillId="0" borderId="65" xfId="5" applyNumberFormat="1" applyFont="1" applyBorder="1" applyAlignment="1">
      <alignment horizontal="right" vertical="center"/>
    </xf>
    <xf numFmtId="164" fontId="10" fillId="0" borderId="61" xfId="5" applyNumberFormat="1" applyFont="1" applyBorder="1" applyAlignment="1">
      <alignment horizontal="right" vertical="center"/>
    </xf>
    <xf numFmtId="164" fontId="11" fillId="0" borderId="61" xfId="5" applyNumberFormat="1" applyFont="1" applyBorder="1" applyAlignment="1">
      <alignment horizontal="center" vertical="center"/>
    </xf>
    <xf numFmtId="164" fontId="10" fillId="0" borderId="66" xfId="5" applyNumberFormat="1" applyFont="1" applyBorder="1" applyAlignment="1">
      <alignment horizontal="right" vertical="center"/>
    </xf>
    <xf numFmtId="164" fontId="10" fillId="0" borderId="61" xfId="5" applyNumberFormat="1" applyFont="1" applyBorder="1" applyAlignment="1">
      <alignment horizontal="center" vertical="center"/>
    </xf>
    <xf numFmtId="164" fontId="10" fillId="0" borderId="70" xfId="5" applyNumberFormat="1" applyFont="1" applyBorder="1" applyAlignment="1">
      <alignment vertical="center"/>
    </xf>
    <xf numFmtId="164" fontId="10" fillId="0" borderId="67" xfId="5" applyNumberFormat="1" applyFont="1" applyBorder="1" applyAlignment="1">
      <alignment vertical="center"/>
    </xf>
    <xf numFmtId="164" fontId="10" fillId="0" borderId="157" xfId="5" applyNumberFormat="1" applyFont="1" applyBorder="1" applyAlignment="1">
      <alignment horizontal="center" vertical="center"/>
    </xf>
    <xf numFmtId="164" fontId="10" fillId="0" borderId="157" xfId="5" applyNumberFormat="1" applyFont="1" applyBorder="1" applyAlignment="1">
      <alignment vertical="center" wrapText="1"/>
    </xf>
    <xf numFmtId="164" fontId="10" fillId="0" borderId="63" xfId="5" applyNumberFormat="1" applyFont="1" applyBorder="1" applyAlignment="1">
      <alignment horizontal="right" vertical="center"/>
    </xf>
    <xf numFmtId="164" fontId="10" fillId="0" borderId="63" xfId="5" applyNumberFormat="1" applyFont="1" applyBorder="1" applyAlignment="1">
      <alignment horizontal="center" vertical="center"/>
    </xf>
    <xf numFmtId="164" fontId="10" fillId="0" borderId="72" xfId="5" applyNumberFormat="1" applyFont="1" applyBorder="1" applyAlignment="1">
      <alignment horizontal="right" vertical="center"/>
    </xf>
    <xf numFmtId="164" fontId="4" fillId="9" borderId="36" xfId="5" applyNumberFormat="1" applyFont="1" applyFill="1" applyBorder="1" applyAlignment="1">
      <alignment vertical="center"/>
    </xf>
    <xf numFmtId="164" fontId="4" fillId="2" borderId="36" xfId="5" applyNumberFormat="1" applyFont="1" applyFill="1" applyBorder="1" applyAlignment="1">
      <alignment vertical="center"/>
    </xf>
    <xf numFmtId="164" fontId="10" fillId="0" borderId="6" xfId="5" applyNumberFormat="1" applyFont="1" applyBorder="1" applyAlignment="1">
      <alignment horizontal="center" vertical="center"/>
    </xf>
    <xf numFmtId="164" fontId="10" fillId="0" borderId="38" xfId="5" applyNumberFormat="1" applyFont="1" applyBorder="1" applyAlignment="1">
      <alignment horizontal="right" vertical="center"/>
    </xf>
    <xf numFmtId="164" fontId="10" fillId="0" borderId="3" xfId="5" applyNumberFormat="1" applyFont="1" applyBorder="1" applyAlignment="1">
      <alignment horizontal="center" vertical="center"/>
    </xf>
    <xf numFmtId="164" fontId="10" fillId="0" borderId="31" xfId="5" applyNumberFormat="1" applyFont="1" applyBorder="1" applyAlignment="1">
      <alignment horizontal="right" vertical="center"/>
    </xf>
    <xf numFmtId="164" fontId="10" fillId="0" borderId="31" xfId="5" applyNumberFormat="1" applyFont="1" applyBorder="1" applyAlignment="1">
      <alignment horizontal="center" vertical="center"/>
    </xf>
    <xf numFmtId="164" fontId="10" fillId="0" borderId="83" xfId="5" applyNumberFormat="1" applyFont="1" applyBorder="1" applyAlignment="1">
      <alignment horizontal="right" vertical="center"/>
    </xf>
    <xf numFmtId="164" fontId="10" fillId="0" borderId="7" xfId="5" applyNumberFormat="1" applyFont="1" applyBorder="1" applyAlignment="1">
      <alignment horizontal="right" vertical="center"/>
    </xf>
    <xf numFmtId="164" fontId="10" fillId="0" borderId="7" xfId="5" applyNumberFormat="1" applyFont="1" applyBorder="1" applyAlignment="1">
      <alignment horizontal="center" vertical="center"/>
    </xf>
    <xf numFmtId="164" fontId="10" fillId="0" borderId="7" xfId="5" applyNumberFormat="1" applyFont="1" applyBorder="1" applyAlignment="1">
      <alignment vertical="center" wrapText="1"/>
    </xf>
    <xf numFmtId="164" fontId="10" fillId="0" borderId="77" xfId="5" applyNumberFormat="1" applyFont="1" applyBorder="1" applyAlignment="1">
      <alignment horizontal="center" vertical="center"/>
    </xf>
    <xf numFmtId="164" fontId="10" fillId="0" borderId="76" xfId="5" applyNumberFormat="1" applyFont="1" applyBorder="1" applyAlignment="1">
      <alignment horizontal="right" vertical="center"/>
    </xf>
    <xf numFmtId="164" fontId="10" fillId="0" borderId="76" xfId="5" applyNumberFormat="1" applyFont="1" applyBorder="1" applyAlignment="1">
      <alignment horizontal="center" vertical="center"/>
    </xf>
    <xf numFmtId="164" fontId="10" fillId="0" borderId="76" xfId="5" applyNumberFormat="1" applyFont="1" applyBorder="1" applyAlignment="1">
      <alignment vertical="center" wrapText="1"/>
    </xf>
    <xf numFmtId="164" fontId="10" fillId="0" borderId="38" xfId="5" applyNumberFormat="1" applyFont="1" applyBorder="1" applyAlignment="1">
      <alignment horizontal="center" vertical="center"/>
    </xf>
    <xf numFmtId="164" fontId="10" fillId="0" borderId="6" xfId="5" applyNumberFormat="1" applyFont="1" applyBorder="1" applyAlignment="1">
      <alignment vertical="center" wrapText="1"/>
    </xf>
    <xf numFmtId="164" fontId="4" fillId="0" borderId="36" xfId="5" applyNumberFormat="1" applyFont="1" applyBorder="1" applyAlignment="1">
      <alignment vertical="center"/>
    </xf>
    <xf numFmtId="164" fontId="10" fillId="0" borderId="19" xfId="5" applyNumberFormat="1" applyFont="1" applyBorder="1" applyAlignment="1">
      <alignment horizontal="center" vertical="center"/>
    </xf>
    <xf numFmtId="164" fontId="10" fillId="0" borderId="19" xfId="5" applyNumberFormat="1" applyFont="1" applyBorder="1" applyAlignment="1">
      <alignment vertical="center" wrapText="1"/>
    </xf>
    <xf numFmtId="164" fontId="4" fillId="9" borderId="114" xfId="5" applyNumberFormat="1" applyFont="1" applyFill="1" applyBorder="1" applyAlignment="1">
      <alignment vertical="center"/>
    </xf>
    <xf numFmtId="164" fontId="4" fillId="2" borderId="114" xfId="5" applyNumberFormat="1" applyFont="1" applyFill="1" applyBorder="1" applyAlignment="1">
      <alignment vertical="center"/>
    </xf>
    <xf numFmtId="164" fontId="10" fillId="0" borderId="38" xfId="5" quotePrefix="1" applyNumberFormat="1" applyFont="1" applyBorder="1" applyAlignment="1">
      <alignment horizontal="center" vertical="center"/>
    </xf>
    <xf numFmtId="164" fontId="29" fillId="0" borderId="0" xfId="5" applyNumberFormat="1" applyFont="1" applyAlignment="1">
      <alignment vertical="center"/>
    </xf>
    <xf numFmtId="164" fontId="10" fillId="0" borderId="160" xfId="5" applyNumberFormat="1" applyFont="1" applyBorder="1" applyAlignment="1">
      <alignment horizontal="right" vertical="center"/>
    </xf>
    <xf numFmtId="164" fontId="10" fillId="0" borderId="160" xfId="5" applyNumberFormat="1" applyFont="1" applyBorder="1" applyAlignment="1">
      <alignment horizontal="center" vertical="center"/>
    </xf>
    <xf numFmtId="164" fontId="10" fillId="0" borderId="143" xfId="5" applyNumberFormat="1" applyFont="1" applyBorder="1" applyAlignment="1">
      <alignment horizontal="right" vertical="center"/>
    </xf>
    <xf numFmtId="164" fontId="10" fillId="0" borderId="143" xfId="5" applyNumberFormat="1" applyFont="1" applyBorder="1" applyAlignment="1">
      <alignment horizontal="center" vertical="center"/>
    </xf>
    <xf numFmtId="164" fontId="10" fillId="0" borderId="143" xfId="5" applyNumberFormat="1" applyFont="1" applyBorder="1" applyAlignment="1">
      <alignment vertical="center" wrapText="1"/>
    </xf>
    <xf numFmtId="164" fontId="4" fillId="0" borderId="114" xfId="5" applyNumberFormat="1" applyFont="1" applyBorder="1" applyAlignment="1">
      <alignment vertical="center"/>
    </xf>
    <xf numFmtId="164" fontId="29" fillId="0" borderId="114" xfId="5" applyNumberFormat="1" applyFont="1" applyBorder="1" applyAlignment="1">
      <alignment vertical="center"/>
    </xf>
    <xf numFmtId="164" fontId="10" fillId="0" borderId="204" xfId="5" applyNumberFormat="1" applyFont="1" applyBorder="1" applyAlignment="1">
      <alignment horizontal="center" vertical="center"/>
    </xf>
    <xf numFmtId="164" fontId="10" fillId="0" borderId="205" xfId="5" applyNumberFormat="1" applyFont="1" applyBorder="1" applyAlignment="1">
      <alignment horizontal="right" vertical="center"/>
    </xf>
    <xf numFmtId="164" fontId="10" fillId="0" borderId="205" xfId="5" applyNumberFormat="1" applyFont="1" applyBorder="1" applyAlignment="1">
      <alignment vertical="center" wrapText="1"/>
    </xf>
    <xf numFmtId="164" fontId="10" fillId="0" borderId="163" xfId="5" applyNumberFormat="1" applyFont="1" applyBorder="1" applyAlignment="1">
      <alignment horizontal="center" vertical="center"/>
    </xf>
    <xf numFmtId="164" fontId="10" fillId="0" borderId="162" xfId="5" applyNumberFormat="1" applyFont="1" applyBorder="1" applyAlignment="1">
      <alignment horizontal="right" vertical="center"/>
    </xf>
    <xf numFmtId="164" fontId="10" fillId="0" borderId="162" xfId="5" applyNumberFormat="1" applyFont="1" applyBorder="1" applyAlignment="1">
      <alignment vertical="center" wrapText="1"/>
    </xf>
    <xf numFmtId="164" fontId="10" fillId="0" borderId="47" xfId="5" applyNumberFormat="1" applyFont="1" applyBorder="1" applyAlignment="1">
      <alignment horizontal="center" vertical="center"/>
    </xf>
    <xf numFmtId="164" fontId="10" fillId="0" borderId="6" xfId="5" applyNumberFormat="1" applyFont="1" applyBorder="1" applyAlignment="1">
      <alignment horizontal="right" vertical="center"/>
    </xf>
    <xf numFmtId="164" fontId="10" fillId="0" borderId="100" xfId="5" applyNumberFormat="1" applyFont="1" applyBorder="1" applyAlignment="1">
      <alignment horizontal="center" vertical="center"/>
    </xf>
    <xf numFmtId="164" fontId="10" fillId="0" borderId="100" xfId="5" applyNumberFormat="1" applyFont="1" applyBorder="1" applyAlignment="1">
      <alignment vertical="center" wrapText="1"/>
    </xf>
    <xf numFmtId="164" fontId="10" fillId="0" borderId="108" xfId="5" applyNumberFormat="1" applyFont="1" applyBorder="1" applyAlignment="1">
      <alignment horizontal="center" vertical="center"/>
    </xf>
    <xf numFmtId="164" fontId="10" fillId="0" borderId="108" xfId="5" applyNumberFormat="1" applyFont="1" applyBorder="1" applyAlignment="1">
      <alignment vertical="center" wrapText="1"/>
    </xf>
    <xf numFmtId="164" fontId="10" fillId="0" borderId="52" xfId="5" applyNumberFormat="1" applyFont="1" applyBorder="1" applyAlignment="1">
      <alignment horizontal="center" vertical="center"/>
    </xf>
    <xf numFmtId="164" fontId="10" fillId="0" borderId="31" xfId="5" applyNumberFormat="1" applyFont="1" applyBorder="1" applyAlignment="1">
      <alignment vertical="center" wrapText="1"/>
    </xf>
    <xf numFmtId="164" fontId="10" fillId="0" borderId="61" xfId="5" applyNumberFormat="1" applyFont="1" applyBorder="1" applyAlignment="1">
      <alignment horizontal="right" vertical="center" wrapText="1"/>
    </xf>
    <xf numFmtId="164" fontId="10" fillId="0" borderId="20" xfId="5" applyNumberFormat="1" applyFont="1" applyBorder="1" applyAlignment="1">
      <alignment horizontal="center" vertical="center"/>
    </xf>
    <xf numFmtId="164" fontId="10" fillId="0" borderId="39" xfId="5" applyNumberFormat="1" applyFont="1" applyBorder="1" applyAlignment="1">
      <alignment vertical="center" wrapText="1"/>
    </xf>
    <xf numFmtId="164" fontId="10" fillId="0" borderId="77" xfId="5" applyNumberFormat="1" applyFont="1" applyBorder="1" applyAlignment="1">
      <alignment horizontal="right" vertical="center"/>
    </xf>
    <xf numFmtId="164" fontId="10" fillId="0" borderId="23" xfId="5" applyNumberFormat="1" applyFont="1" applyBorder="1" applyAlignment="1">
      <alignment vertical="center" wrapText="1"/>
    </xf>
    <xf numFmtId="164" fontId="10" fillId="0" borderId="105" xfId="5" applyNumberFormat="1" applyFont="1" applyBorder="1" applyAlignment="1">
      <alignment horizontal="center" vertical="center"/>
    </xf>
    <xf numFmtId="164" fontId="10" fillId="0" borderId="104" xfId="5" applyNumberFormat="1" applyFont="1" applyBorder="1" applyAlignment="1">
      <alignment vertical="center" wrapText="1"/>
    </xf>
    <xf numFmtId="164" fontId="10" fillId="0" borderId="155" xfId="5" applyNumberFormat="1" applyFont="1" applyBorder="1" applyAlignment="1">
      <alignment vertical="center" wrapText="1"/>
    </xf>
    <xf numFmtId="164" fontId="4" fillId="9" borderId="38" xfId="5" applyNumberFormat="1" applyFont="1" applyFill="1" applyBorder="1" applyAlignment="1">
      <alignment vertical="center"/>
    </xf>
    <xf numFmtId="164" fontId="4" fillId="9" borderId="3" xfId="5" applyNumberFormat="1" applyFont="1" applyFill="1" applyBorder="1" applyAlignment="1">
      <alignment vertical="center"/>
    </xf>
    <xf numFmtId="164" fontId="4" fillId="0" borderId="3" xfId="5" applyNumberFormat="1" applyFont="1" applyBorder="1" applyAlignment="1">
      <alignment vertical="center"/>
    </xf>
    <xf numFmtId="164" fontId="10" fillId="0" borderId="187" xfId="5" applyNumberFormat="1" applyFont="1" applyBorder="1" applyAlignment="1">
      <alignment horizontal="right" vertical="center"/>
    </xf>
    <xf numFmtId="164" fontId="10" fillId="0" borderId="62" xfId="5" applyNumberFormat="1" applyFont="1" applyBorder="1" applyAlignment="1">
      <alignment vertical="center" wrapText="1"/>
    </xf>
    <xf numFmtId="164" fontId="10" fillId="0" borderId="61" xfId="5" applyNumberFormat="1" applyFont="1" applyBorder="1" applyAlignment="1">
      <alignment horizontal="left" vertical="center" wrapText="1"/>
    </xf>
    <xf numFmtId="164" fontId="10" fillId="0" borderId="111" xfId="5" applyNumberFormat="1" applyFont="1" applyBorder="1" applyAlignment="1">
      <alignment vertical="center"/>
    </xf>
    <xf numFmtId="164" fontId="10" fillId="0" borderId="112" xfId="5" applyNumberFormat="1" applyFont="1" applyBorder="1" applyAlignment="1">
      <alignment vertical="center"/>
    </xf>
    <xf numFmtId="164" fontId="10" fillId="0" borderId="62" xfId="5" applyNumberFormat="1" applyFont="1" applyBorder="1" applyAlignment="1">
      <alignment horizontal="right" vertical="center"/>
    </xf>
    <xf numFmtId="164" fontId="10" fillId="18" borderId="61" xfId="5" applyNumberFormat="1" applyFont="1" applyFill="1" applyBorder="1" applyAlignment="1">
      <alignment horizontal="center" vertical="center"/>
    </xf>
    <xf numFmtId="164" fontId="10" fillId="0" borderId="6" xfId="5" applyNumberFormat="1" applyFont="1" applyBorder="1" applyAlignment="1">
      <alignment horizontal="right" vertical="center" wrapText="1"/>
    </xf>
    <xf numFmtId="164" fontId="10" fillId="0" borderId="0" xfId="5" applyNumberFormat="1" applyFont="1" applyBorder="1" applyAlignment="1">
      <alignment horizontal="right" vertical="center"/>
    </xf>
    <xf numFmtId="164" fontId="10" fillId="0" borderId="39" xfId="5" applyNumberFormat="1" applyFont="1" applyBorder="1" applyAlignment="1">
      <alignment horizontal="right" vertical="center"/>
    </xf>
    <xf numFmtId="164" fontId="10" fillId="0" borderId="46" xfId="5" applyNumberFormat="1" applyFont="1" applyBorder="1" applyAlignment="1">
      <alignment horizontal="center" vertical="center"/>
    </xf>
    <xf numFmtId="164" fontId="10" fillId="18" borderId="61" xfId="5" applyNumberFormat="1" applyFont="1" applyFill="1" applyBorder="1" applyAlignment="1">
      <alignment horizontal="right" vertical="center"/>
    </xf>
    <xf numFmtId="164" fontId="4" fillId="18" borderId="0" xfId="5" applyNumberFormat="1" applyFont="1" applyFill="1" applyAlignment="1">
      <alignment vertical="center"/>
    </xf>
    <xf numFmtId="164" fontId="4" fillId="18" borderId="0" xfId="5" applyNumberFormat="1" applyFont="1" applyFill="1" applyBorder="1" applyAlignment="1">
      <alignment vertical="center"/>
    </xf>
    <xf numFmtId="164" fontId="4" fillId="9" borderId="0" xfId="5" applyNumberFormat="1" applyFont="1" applyFill="1" applyAlignment="1">
      <alignment vertical="center" wrapText="1"/>
    </xf>
    <xf numFmtId="164" fontId="10" fillId="0" borderId="62" xfId="5" applyNumberFormat="1" applyFont="1" applyBorder="1" applyAlignment="1">
      <alignment horizontal="center" vertical="center"/>
    </xf>
    <xf numFmtId="164" fontId="4" fillId="0" borderId="22" xfId="5" applyNumberFormat="1" applyFont="1" applyBorder="1" applyAlignment="1">
      <alignment vertical="center"/>
    </xf>
    <xf numFmtId="164" fontId="10" fillId="0" borderId="67" xfId="5" applyNumberFormat="1" applyFont="1" applyBorder="1" applyAlignment="1">
      <alignment horizontal="center" vertical="center"/>
    </xf>
    <xf numFmtId="164" fontId="10" fillId="0" borderId="67" xfId="5" applyNumberFormat="1" applyFont="1" applyBorder="1" applyAlignment="1">
      <alignment vertical="center" wrapText="1"/>
    </xf>
    <xf numFmtId="164" fontId="29" fillId="9" borderId="0" xfId="5" applyNumberFormat="1" applyFont="1" applyFill="1" applyAlignment="1">
      <alignment vertical="center"/>
    </xf>
    <xf numFmtId="164" fontId="4" fillId="17" borderId="0" xfId="5" applyNumberFormat="1" applyFont="1" applyFill="1" applyAlignment="1">
      <alignment vertical="center"/>
    </xf>
    <xf numFmtId="164" fontId="4" fillId="9" borderId="0" xfId="5" applyNumberFormat="1" applyFont="1" applyFill="1" applyBorder="1" applyAlignment="1">
      <alignment vertical="center"/>
    </xf>
    <xf numFmtId="164" fontId="4" fillId="0" borderId="0" xfId="5" applyNumberFormat="1" applyFont="1" applyBorder="1" applyAlignment="1">
      <alignment vertical="center"/>
    </xf>
    <xf numFmtId="164" fontId="4" fillId="2" borderId="22" xfId="5" applyNumberFormat="1" applyFont="1" applyFill="1" applyBorder="1" applyAlignment="1">
      <alignment vertical="center"/>
    </xf>
    <xf numFmtId="164" fontId="4" fillId="9" borderId="34" xfId="5" applyNumberFormat="1" applyFont="1" applyFill="1" applyBorder="1" applyAlignment="1">
      <alignment vertical="center"/>
    </xf>
    <xf numFmtId="164" fontId="4" fillId="0" borderId="34" xfId="5" applyNumberFormat="1" applyFont="1" applyBorder="1" applyAlignment="1">
      <alignment vertical="center"/>
    </xf>
    <xf numFmtId="164" fontId="4" fillId="9" borderId="41" xfId="5" applyNumberFormat="1" applyFont="1" applyFill="1" applyBorder="1" applyAlignment="1">
      <alignment vertical="center"/>
    </xf>
    <xf numFmtId="164" fontId="4" fillId="2" borderId="41" xfId="5" applyNumberFormat="1" applyFont="1" applyFill="1" applyBorder="1" applyAlignment="1">
      <alignment vertical="center"/>
    </xf>
    <xf numFmtId="164" fontId="4" fillId="0" borderId="41" xfId="5" applyNumberFormat="1" applyFont="1" applyBorder="1" applyAlignment="1">
      <alignment vertical="center"/>
    </xf>
    <xf numFmtId="164" fontId="10" fillId="0" borderId="46" xfId="5" applyNumberFormat="1" applyFont="1" applyBorder="1" applyAlignment="1">
      <alignment vertical="center"/>
    </xf>
    <xf numFmtId="164" fontId="11" fillId="9" borderId="0" xfId="5" applyNumberFormat="1" applyFont="1" applyFill="1" applyAlignment="1">
      <alignment vertical="center"/>
    </xf>
    <xf numFmtId="164" fontId="11" fillId="9" borderId="36" xfId="5" applyNumberFormat="1" applyFont="1" applyFill="1" applyBorder="1" applyAlignment="1">
      <alignment vertical="center"/>
    </xf>
    <xf numFmtId="164" fontId="11" fillId="8" borderId="36" xfId="5" applyNumberFormat="1" applyFont="1" applyFill="1" applyBorder="1" applyAlignment="1">
      <alignment vertical="center"/>
    </xf>
    <xf numFmtId="164" fontId="4" fillId="8" borderId="41" xfId="5" applyNumberFormat="1" applyFont="1" applyFill="1" applyBorder="1" applyAlignment="1">
      <alignment vertical="center"/>
    </xf>
    <xf numFmtId="164" fontId="4" fillId="0" borderId="20" xfId="5" applyNumberFormat="1" applyFont="1" applyBorder="1" applyAlignment="1">
      <alignment vertical="center"/>
    </xf>
    <xf numFmtId="164" fontId="10" fillId="0" borderId="0" xfId="5" applyNumberFormat="1" applyFont="1" applyBorder="1" applyAlignment="1">
      <alignment vertical="center" wrapText="1"/>
    </xf>
    <xf numFmtId="164" fontId="4" fillId="18" borderId="61" xfId="5" applyNumberFormat="1" applyFont="1" applyFill="1" applyBorder="1" applyAlignment="1">
      <alignment vertical="center"/>
    </xf>
    <xf numFmtId="164" fontId="29" fillId="18" borderId="61" xfId="5" applyNumberFormat="1" applyFont="1" applyFill="1" applyBorder="1" applyAlignment="1">
      <alignment vertical="center"/>
    </xf>
    <xf numFmtId="0" fontId="29" fillId="18" borderId="0" xfId="5" applyFont="1" applyFill="1"/>
    <xf numFmtId="164" fontId="10" fillId="0" borderId="18" xfId="5" applyNumberFormat="1" applyFont="1" applyBorder="1" applyAlignment="1">
      <alignment vertical="center" wrapText="1"/>
    </xf>
    <xf numFmtId="164" fontId="10" fillId="0" borderId="112" xfId="5" applyNumberFormat="1" applyFont="1" applyBorder="1" applyAlignment="1">
      <alignment horizontal="center" vertical="center"/>
    </xf>
    <xf numFmtId="0" fontId="29" fillId="18" borderId="0" xfId="5" applyFill="1"/>
    <xf numFmtId="164" fontId="10" fillId="0" borderId="3" xfId="5" applyNumberFormat="1" applyFont="1" applyBorder="1" applyAlignment="1">
      <alignment horizontal="right" vertical="center" wrapText="1"/>
    </xf>
    <xf numFmtId="164" fontId="10" fillId="0" borderId="226" xfId="5" applyNumberFormat="1" applyFont="1" applyBorder="1" applyAlignment="1">
      <alignment vertical="center"/>
    </xf>
    <xf numFmtId="164" fontId="6" fillId="9" borderId="0" xfId="5" applyNumberFormat="1" applyFont="1" applyFill="1" applyAlignment="1">
      <alignment vertical="center" wrapText="1"/>
    </xf>
    <xf numFmtId="164" fontId="4" fillId="2" borderId="34" xfId="5" applyNumberFormat="1" applyFont="1" applyFill="1" applyBorder="1" applyAlignment="1">
      <alignment vertical="center"/>
    </xf>
    <xf numFmtId="164" fontId="4" fillId="6" borderId="0" xfId="5" applyNumberFormat="1" applyFont="1" applyFill="1" applyAlignment="1">
      <alignment vertical="center"/>
    </xf>
    <xf numFmtId="164" fontId="10" fillId="0" borderId="100" xfId="5" applyNumberFormat="1" applyFont="1" applyBorder="1" applyAlignment="1">
      <alignment horizontal="right" vertical="center"/>
    </xf>
    <xf numFmtId="164" fontId="10" fillId="0" borderId="150" xfId="5" applyNumberFormat="1" applyFont="1" applyBorder="1" applyAlignment="1">
      <alignment vertical="center"/>
    </xf>
    <xf numFmtId="164" fontId="10" fillId="0" borderId="108" xfId="5" applyNumberFormat="1" applyFont="1" applyBorder="1" applyAlignment="1">
      <alignment horizontal="right" vertical="center"/>
    </xf>
    <xf numFmtId="164" fontId="10" fillId="0" borderId="108" xfId="5" applyNumberFormat="1" applyFont="1" applyBorder="1" applyAlignment="1">
      <alignment vertical="center"/>
    </xf>
    <xf numFmtId="164" fontId="10" fillId="0" borderId="80" xfId="5" applyNumberFormat="1" applyFont="1" applyBorder="1" applyAlignment="1">
      <alignment horizontal="right" vertical="center" wrapText="1"/>
    </xf>
    <xf numFmtId="164" fontId="29" fillId="17" borderId="0" xfId="5" applyNumberFormat="1" applyFont="1" applyFill="1" applyAlignment="1">
      <alignment vertical="center"/>
    </xf>
    <xf numFmtId="0" fontId="10" fillId="0" borderId="151" xfId="5" applyFont="1" applyBorder="1" applyAlignment="1">
      <alignment horizontal="left" vertical="center" wrapText="1"/>
    </xf>
    <xf numFmtId="164" fontId="10" fillId="0" borderId="277" xfId="5" applyNumberFormat="1" applyFont="1" applyBorder="1" applyAlignment="1">
      <alignment vertical="center" wrapText="1"/>
    </xf>
    <xf numFmtId="164" fontId="10" fillId="0" borderId="81" xfId="5" applyNumberFormat="1" applyFont="1" applyBorder="1" applyAlignment="1">
      <alignment vertical="center"/>
    </xf>
    <xf numFmtId="164" fontId="4" fillId="8" borderId="34" xfId="5" applyNumberFormat="1" applyFont="1" applyFill="1" applyBorder="1" applyAlignment="1">
      <alignment vertical="center"/>
    </xf>
    <xf numFmtId="164" fontId="6" fillId="9" borderId="0" xfId="5" applyNumberFormat="1" applyFont="1" applyFill="1" applyBorder="1" applyAlignment="1">
      <alignment vertical="center"/>
    </xf>
    <xf numFmtId="164" fontId="4" fillId="9" borderId="0" xfId="5" quotePrefix="1" applyNumberFormat="1" applyFont="1" applyFill="1" applyBorder="1" applyAlignment="1">
      <alignment vertical="center"/>
    </xf>
    <xf numFmtId="164" fontId="4" fillId="0" borderId="0" xfId="5" applyNumberFormat="1" applyFont="1" applyBorder="1" applyAlignment="1">
      <alignment horizontal="center" vertical="center"/>
    </xf>
    <xf numFmtId="164" fontId="6" fillId="0" borderId="0" xfId="5" applyNumberFormat="1" applyFont="1" applyBorder="1" applyAlignment="1">
      <alignment vertical="center"/>
    </xf>
    <xf numFmtId="164" fontId="4" fillId="0" borderId="0" xfId="5" applyNumberFormat="1" applyFont="1" applyAlignment="1">
      <alignment horizontal="center" vertical="center"/>
    </xf>
    <xf numFmtId="164" fontId="10" fillId="0" borderId="0" xfId="5" applyNumberFormat="1" applyFont="1" applyAlignment="1">
      <alignment horizontal="right" vertical="center"/>
    </xf>
    <xf numFmtId="0" fontId="10" fillId="0" borderId="1" xfId="5" applyFont="1" applyBorder="1" applyAlignment="1">
      <alignment vertical="center"/>
    </xf>
    <xf numFmtId="0" fontId="11" fillId="15" borderId="70" xfId="5" applyNumberFormat="1" applyFont="1" applyFill="1" applyBorder="1" applyAlignment="1">
      <alignment horizontal="center" vertical="center"/>
    </xf>
    <xf numFmtId="0" fontId="11" fillId="15" borderId="67" xfId="5" applyNumberFormat="1" applyFont="1" applyFill="1" applyBorder="1" applyAlignment="1">
      <alignment horizontal="center" vertical="center"/>
    </xf>
    <xf numFmtId="0" fontId="11" fillId="15" borderId="68" xfId="5" applyNumberFormat="1" applyFont="1" applyFill="1" applyBorder="1" applyAlignment="1">
      <alignment horizontal="center" vertical="center"/>
    </xf>
    <xf numFmtId="164" fontId="10" fillId="0" borderId="64" xfId="5" applyNumberFormat="1" applyFont="1" applyBorder="1" applyAlignment="1">
      <alignment horizontal="left" vertical="center" wrapText="1"/>
    </xf>
    <xf numFmtId="0" fontId="10" fillId="15" borderId="87" xfId="5" applyFont="1" applyFill="1" applyBorder="1" applyAlignment="1">
      <alignment vertical="center"/>
    </xf>
    <xf numFmtId="0" fontId="11" fillId="15" borderId="88" xfId="5" applyFont="1" applyFill="1" applyBorder="1" applyAlignment="1">
      <alignment vertical="center" wrapText="1"/>
    </xf>
    <xf numFmtId="165" fontId="10" fillId="15" borderId="116" xfId="5" applyNumberFormat="1" applyFont="1" applyFill="1" applyBorder="1" applyAlignment="1">
      <alignment vertical="center"/>
    </xf>
    <xf numFmtId="0" fontId="10" fillId="8" borderId="0" xfId="5" applyFont="1" applyFill="1" applyAlignment="1">
      <alignment vertical="center"/>
    </xf>
    <xf numFmtId="0" fontId="10" fillId="0" borderId="0" xfId="5" applyFont="1" applyAlignment="1">
      <alignment horizontal="left" vertical="center"/>
    </xf>
    <xf numFmtId="0" fontId="11" fillId="0" borderId="0" xfId="5" applyFont="1" applyAlignment="1">
      <alignment horizontal="left" vertical="center" wrapText="1"/>
    </xf>
    <xf numFmtId="0" fontId="11" fillId="0" borderId="150" xfId="5" applyFont="1" applyBorder="1" applyAlignment="1">
      <alignment vertical="center"/>
    </xf>
    <xf numFmtId="0" fontId="10" fillId="0" borderId="157" xfId="5" applyFont="1" applyBorder="1" applyAlignment="1">
      <alignment vertical="center"/>
    </xf>
    <xf numFmtId="0" fontId="11" fillId="0" borderId="157" xfId="5" applyFont="1" applyBorder="1" applyAlignment="1">
      <alignment horizontal="center" vertical="center"/>
    </xf>
    <xf numFmtId="164" fontId="10" fillId="0" borderId="66" xfId="5" applyNumberFormat="1" applyFont="1" applyBorder="1" applyAlignment="1">
      <alignment horizontal="center" vertical="center"/>
    </xf>
    <xf numFmtId="166" fontId="11" fillId="8" borderId="41" xfId="5" applyNumberFormat="1" applyFont="1" applyFill="1" applyBorder="1" applyAlignment="1">
      <alignment horizontal="right" vertical="center"/>
    </xf>
    <xf numFmtId="164" fontId="10" fillId="0" borderId="150" xfId="5" applyNumberFormat="1" applyFont="1" applyFill="1" applyBorder="1" applyAlignment="1">
      <alignment horizontal="right" vertical="center"/>
    </xf>
    <xf numFmtId="164" fontId="10" fillId="0" borderId="157" xfId="5" applyNumberFormat="1" applyFont="1" applyFill="1" applyBorder="1" applyAlignment="1">
      <alignment horizontal="center" vertical="center"/>
    </xf>
    <xf numFmtId="164" fontId="10" fillId="0" borderId="157" xfId="5" applyNumberFormat="1" applyFont="1" applyFill="1" applyBorder="1" applyAlignment="1">
      <alignment horizontal="right" vertical="center"/>
    </xf>
    <xf numFmtId="164" fontId="10" fillId="0" borderId="157" xfId="5" applyNumberFormat="1" applyFont="1" applyFill="1" applyBorder="1" applyAlignment="1">
      <alignment vertical="center" wrapText="1"/>
    </xf>
    <xf numFmtId="164" fontId="10" fillId="0" borderId="65" xfId="5" applyNumberFormat="1" applyFont="1" applyFill="1" applyBorder="1" applyAlignment="1">
      <alignment horizontal="right" vertical="center"/>
    </xf>
    <xf numFmtId="164" fontId="10" fillId="0" borderId="61" xfId="5" applyNumberFormat="1" applyFont="1" applyFill="1" applyBorder="1" applyAlignment="1">
      <alignment horizontal="right" vertical="center"/>
    </xf>
    <xf numFmtId="164" fontId="10" fillId="0" borderId="61" xfId="5" applyNumberFormat="1" applyFont="1" applyFill="1" applyBorder="1" applyAlignment="1">
      <alignment horizontal="center" vertical="center"/>
    </xf>
    <xf numFmtId="164" fontId="10" fillId="0" borderId="61" xfId="5" applyNumberFormat="1" applyFont="1" applyFill="1" applyBorder="1" applyAlignment="1">
      <alignment horizontal="left" vertical="center" wrapText="1"/>
    </xf>
    <xf numFmtId="164" fontId="10" fillId="0" borderId="61" xfId="5" applyNumberFormat="1" applyFont="1" applyFill="1" applyBorder="1" applyAlignment="1">
      <alignment vertical="center" wrapText="1"/>
    </xf>
    <xf numFmtId="164" fontId="10" fillId="0" borderId="70" xfId="5" applyNumberFormat="1" applyFont="1" applyFill="1" applyBorder="1" applyAlignment="1">
      <alignment horizontal="right" vertical="center"/>
    </xf>
    <xf numFmtId="164" fontId="10" fillId="0" borderId="67" xfId="5" applyNumberFormat="1" applyFont="1" applyFill="1" applyBorder="1" applyAlignment="1">
      <alignment horizontal="right" vertical="center"/>
    </xf>
    <xf numFmtId="164" fontId="10" fillId="0" borderId="67" xfId="5" applyNumberFormat="1" applyFont="1" applyFill="1" applyBorder="1" applyAlignment="1">
      <alignment horizontal="center" vertical="center"/>
    </xf>
    <xf numFmtId="164" fontId="10" fillId="0" borderId="67" xfId="5" applyNumberFormat="1" applyFont="1" applyFill="1" applyBorder="1" applyAlignment="1">
      <alignment vertical="center" wrapText="1"/>
    </xf>
    <xf numFmtId="164" fontId="10" fillId="0" borderId="71" xfId="5" applyNumberFormat="1" applyFont="1" applyFill="1" applyBorder="1" applyAlignment="1">
      <alignment horizontal="right" vertical="center"/>
    </xf>
    <xf numFmtId="164" fontId="10" fillId="0" borderId="63" xfId="5" applyNumberFormat="1" applyFont="1" applyFill="1" applyBorder="1" applyAlignment="1">
      <alignment horizontal="right" vertical="center"/>
    </xf>
    <xf numFmtId="164" fontId="10" fillId="0" borderId="63" xfId="5" applyNumberFormat="1" applyFont="1" applyFill="1" applyBorder="1" applyAlignment="1">
      <alignment horizontal="center" vertical="center"/>
    </xf>
    <xf numFmtId="164" fontId="10" fillId="0" borderId="63" xfId="5" applyNumberFormat="1" applyFont="1" applyFill="1" applyBorder="1" applyAlignment="1">
      <alignment vertical="center" wrapText="1"/>
    </xf>
    <xf numFmtId="164" fontId="32" fillId="15" borderId="223" xfId="5" applyNumberFormat="1" applyFont="1" applyFill="1" applyBorder="1" applyAlignment="1">
      <alignment vertical="center"/>
    </xf>
    <xf numFmtId="164" fontId="32" fillId="15" borderId="224" xfId="5" applyNumberFormat="1" applyFont="1" applyFill="1" applyBorder="1" applyAlignment="1">
      <alignment vertical="center"/>
    </xf>
    <xf numFmtId="164" fontId="32" fillId="15" borderId="224" xfId="5" applyNumberFormat="1" applyFont="1" applyFill="1" applyBorder="1" applyAlignment="1">
      <alignment vertical="center" wrapText="1"/>
    </xf>
    <xf numFmtId="164" fontId="30" fillId="15" borderId="225" xfId="5" applyNumberFormat="1" applyFont="1" applyFill="1" applyBorder="1" applyAlignment="1">
      <alignment vertical="center"/>
    </xf>
    <xf numFmtId="0" fontId="11" fillId="0" borderId="186" xfId="5" applyFont="1" applyBorder="1" applyAlignment="1">
      <alignment horizontal="center" vertical="center"/>
    </xf>
    <xf numFmtId="0" fontId="11" fillId="0" borderId="186" xfId="5" applyFont="1" applyBorder="1" applyAlignment="1">
      <alignment vertical="center" wrapText="1"/>
    </xf>
    <xf numFmtId="164" fontId="10" fillId="0" borderId="157" xfId="5" applyNumberFormat="1" applyFont="1" applyBorder="1" applyAlignment="1">
      <alignment vertical="center"/>
    </xf>
    <xf numFmtId="164" fontId="10" fillId="0" borderId="157" xfId="5" applyNumberFormat="1" applyFont="1" applyBorder="1" applyAlignment="1">
      <alignment horizontal="left" vertical="center" wrapText="1"/>
    </xf>
    <xf numFmtId="164" fontId="10" fillId="0" borderId="158" xfId="5" applyNumberFormat="1" applyFont="1" applyBorder="1" applyAlignment="1">
      <alignment vertical="center"/>
    </xf>
    <xf numFmtId="164" fontId="10" fillId="0" borderId="68" xfId="5" applyNumberFormat="1" applyFont="1" applyBorder="1" applyAlignment="1">
      <alignment vertical="center"/>
    </xf>
    <xf numFmtId="164" fontId="10" fillId="0" borderId="112" xfId="5" applyNumberFormat="1" applyFont="1" applyBorder="1" applyAlignment="1">
      <alignment vertical="center" wrapText="1"/>
    </xf>
    <xf numFmtId="164" fontId="10" fillId="0" borderId="113" xfId="5" applyNumberFormat="1" applyFont="1" applyBorder="1" applyAlignment="1">
      <alignment vertical="center"/>
    </xf>
    <xf numFmtId="164" fontId="10" fillId="0" borderId="72" xfId="5" applyNumberFormat="1" applyFont="1" applyBorder="1" applyAlignment="1">
      <alignment vertical="center"/>
    </xf>
    <xf numFmtId="0" fontId="11" fillId="8" borderId="0" xfId="5" applyFont="1" applyFill="1" applyAlignment="1">
      <alignment vertical="center"/>
    </xf>
    <xf numFmtId="0" fontId="11" fillId="8" borderId="34" xfId="5" applyFont="1" applyFill="1" applyBorder="1" applyAlignment="1">
      <alignment vertical="center"/>
    </xf>
    <xf numFmtId="164" fontId="10" fillId="15" borderId="224" xfId="5" applyNumberFormat="1" applyFont="1" applyFill="1" applyBorder="1" applyAlignment="1">
      <alignment vertical="center"/>
    </xf>
    <xf numFmtId="164" fontId="11" fillId="15" borderId="224" xfId="5" applyNumberFormat="1" applyFont="1" applyFill="1" applyBorder="1" applyAlignment="1">
      <alignment vertical="center"/>
    </xf>
    <xf numFmtId="164" fontId="11" fillId="15" borderId="224" xfId="5" applyNumberFormat="1" applyFont="1" applyFill="1" applyBorder="1" applyAlignment="1">
      <alignment vertical="center" wrapText="1"/>
    </xf>
    <xf numFmtId="0" fontId="10" fillId="8" borderId="49" xfId="5" applyFont="1" applyFill="1" applyBorder="1" applyAlignment="1">
      <alignment vertical="center"/>
    </xf>
    <xf numFmtId="41" fontId="11" fillId="0" borderId="0" xfId="5" applyNumberFormat="1" applyFont="1" applyBorder="1" applyAlignment="1">
      <alignment vertical="center"/>
    </xf>
    <xf numFmtId="0" fontId="10" fillId="8" borderId="1" xfId="5" applyFont="1" applyFill="1" applyBorder="1" applyAlignment="1">
      <alignment vertical="center"/>
    </xf>
    <xf numFmtId="41" fontId="9" fillId="0" borderId="123" xfId="5" applyNumberFormat="1" applyFont="1" applyBorder="1" applyAlignment="1">
      <alignment vertical="center"/>
    </xf>
    <xf numFmtId="41" fontId="9" fillId="0" borderId="176" xfId="5" applyNumberFormat="1" applyFont="1" applyBorder="1" applyAlignment="1">
      <alignment vertical="center"/>
    </xf>
    <xf numFmtId="41" fontId="10" fillId="0" borderId="0" xfId="5" applyNumberFormat="1" applyFont="1" applyBorder="1" applyAlignment="1">
      <alignment horizontal="justify" vertical="center"/>
    </xf>
    <xf numFmtId="0" fontId="10" fillId="0" borderId="13" xfId="5" applyFont="1" applyBorder="1" applyAlignment="1">
      <alignment horizontal="center" vertical="center"/>
    </xf>
    <xf numFmtId="0" fontId="11" fillId="0" borderId="13" xfId="5" applyFont="1" applyBorder="1" applyAlignment="1">
      <alignment vertical="center"/>
    </xf>
    <xf numFmtId="41" fontId="11" fillId="2" borderId="134" xfId="5" applyNumberFormat="1" applyFont="1" applyFill="1" applyBorder="1" applyAlignment="1">
      <alignment vertical="center"/>
    </xf>
    <xf numFmtId="41" fontId="11" fillId="2" borderId="135" xfId="5" applyNumberFormat="1" applyFont="1" applyFill="1" applyBorder="1" applyAlignment="1">
      <alignment vertical="center"/>
    </xf>
    <xf numFmtId="41" fontId="11" fillId="2" borderId="286" xfId="5" applyNumberFormat="1" applyFont="1" applyFill="1" applyBorder="1" applyAlignment="1">
      <alignment vertical="center"/>
    </xf>
    <xf numFmtId="0" fontId="11" fillId="2" borderId="135" xfId="5" applyFont="1" applyFill="1" applyBorder="1" applyAlignment="1">
      <alignment horizontal="center" vertical="center"/>
    </xf>
    <xf numFmtId="0" fontId="11" fillId="2" borderId="135" xfId="5" applyFont="1" applyFill="1" applyBorder="1" applyAlignment="1">
      <alignment vertical="center"/>
    </xf>
    <xf numFmtId="41" fontId="11" fillId="2" borderId="199" xfId="5" applyNumberFormat="1" applyFont="1" applyFill="1" applyBorder="1" applyAlignment="1">
      <alignment vertical="center"/>
    </xf>
    <xf numFmtId="0" fontId="11" fillId="0" borderId="34" xfId="5" applyFont="1" applyBorder="1" applyAlignment="1">
      <alignment vertical="center"/>
    </xf>
    <xf numFmtId="0" fontId="9" fillId="0" borderId="151" xfId="5" applyFont="1" applyBorder="1" applyAlignment="1">
      <alignment horizontal="left" vertical="center"/>
    </xf>
    <xf numFmtId="0" fontId="11" fillId="0" borderId="69" xfId="5" applyFont="1" applyBorder="1" applyAlignment="1">
      <alignment horizontal="left" vertical="center"/>
    </xf>
    <xf numFmtId="0" fontId="11" fillId="0" borderId="69" xfId="5" applyFont="1" applyBorder="1" applyAlignment="1">
      <alignment vertical="center"/>
    </xf>
    <xf numFmtId="0" fontId="9" fillId="0" borderId="229" xfId="5" applyFont="1" applyBorder="1" applyAlignment="1">
      <alignment horizontal="left" vertical="center"/>
    </xf>
    <xf numFmtId="0" fontId="9" fillId="0" borderId="61" xfId="5" applyFont="1" applyBorder="1" applyAlignment="1">
      <alignment horizontal="left" vertical="center"/>
    </xf>
    <xf numFmtId="3" fontId="10" fillId="0" borderId="61" xfId="5" applyNumberFormat="1" applyFont="1" applyBorder="1" applyAlignment="1">
      <alignment horizontal="center" vertical="center"/>
    </xf>
    <xf numFmtId="41" fontId="11" fillId="2" borderId="93" xfId="5" applyNumberFormat="1" applyFont="1" applyFill="1" applyBorder="1" applyAlignment="1">
      <alignment horizontal="right" vertical="center"/>
    </xf>
    <xf numFmtId="41" fontId="11" fillId="2" borderId="35" xfId="5" applyNumberFormat="1" applyFont="1" applyFill="1" applyBorder="1" applyAlignment="1">
      <alignment horizontal="center" vertical="center"/>
    </xf>
    <xf numFmtId="41" fontId="11" fillId="2" borderId="35" xfId="5" applyNumberFormat="1" applyFont="1" applyFill="1" applyBorder="1" applyAlignment="1">
      <alignment horizontal="right" vertical="center"/>
    </xf>
    <xf numFmtId="41" fontId="11" fillId="2" borderId="48" xfId="5" applyNumberFormat="1" applyFont="1" applyFill="1" applyBorder="1" applyAlignment="1">
      <alignment horizontal="right" vertical="center"/>
    </xf>
    <xf numFmtId="0" fontId="10" fillId="2" borderId="35" xfId="5" applyFont="1" applyFill="1" applyBorder="1" applyAlignment="1">
      <alignment horizontal="center" vertical="center"/>
    </xf>
    <xf numFmtId="41" fontId="11" fillId="2" borderId="125" xfId="5" applyNumberFormat="1" applyFont="1" applyFill="1" applyBorder="1" applyAlignment="1">
      <alignment horizontal="right" vertical="center"/>
    </xf>
    <xf numFmtId="167" fontId="10" fillId="0" borderId="75" xfId="5" applyNumberFormat="1" applyFont="1" applyBorder="1" applyAlignment="1">
      <alignment vertical="center"/>
    </xf>
    <xf numFmtId="167" fontId="10" fillId="0" borderId="76" xfId="5" applyNumberFormat="1" applyFont="1" applyBorder="1" applyAlignment="1">
      <alignment vertical="center" wrapText="1"/>
    </xf>
    <xf numFmtId="167" fontId="10" fillId="0" borderId="78" xfId="5" applyNumberFormat="1" applyFont="1" applyBorder="1" applyAlignment="1">
      <alignment horizontal="right" vertical="center" wrapText="1"/>
    </xf>
    <xf numFmtId="167" fontId="10" fillId="0" borderId="95" xfId="5" applyNumberFormat="1" applyFont="1" applyBorder="1" applyAlignment="1">
      <alignment vertical="center"/>
    </xf>
    <xf numFmtId="165" fontId="10" fillId="0" borderId="6" xfId="5" applyNumberFormat="1" applyFont="1" applyBorder="1" applyAlignment="1">
      <alignment vertical="center"/>
    </xf>
    <xf numFmtId="167" fontId="10" fillId="0" borderId="6" xfId="5" applyNumberFormat="1" applyFont="1" applyBorder="1" applyAlignment="1">
      <alignment vertical="center" wrapText="1"/>
    </xf>
    <xf numFmtId="43" fontId="10" fillId="0" borderId="95" xfId="5" applyNumberFormat="1" applyFont="1" applyBorder="1" applyAlignment="1">
      <alignment vertical="center"/>
    </xf>
    <xf numFmtId="43" fontId="10" fillId="0" borderId="6" xfId="5" applyNumberFormat="1" applyFont="1" applyBorder="1" applyAlignment="1">
      <alignment vertical="center"/>
    </xf>
    <xf numFmtId="43" fontId="10" fillId="0" borderId="47" xfId="5" applyNumberFormat="1" applyFont="1" applyBorder="1" applyAlignment="1">
      <alignment vertical="center"/>
    </xf>
    <xf numFmtId="43" fontId="10" fillId="0" borderId="103" xfId="5" applyNumberFormat="1" applyFont="1" applyBorder="1" applyAlignment="1">
      <alignment vertical="center"/>
    </xf>
    <xf numFmtId="41" fontId="10" fillId="0" borderId="105" xfId="5" applyNumberFormat="1" applyFont="1" applyBorder="1" applyAlignment="1">
      <alignment horizontal="right" vertical="center"/>
    </xf>
    <xf numFmtId="0" fontId="10" fillId="0" borderId="104" xfId="5" applyFont="1" applyBorder="1" applyAlignment="1">
      <alignment horizontal="center" vertical="center"/>
    </xf>
    <xf numFmtId="0" fontId="10" fillId="0" borderId="104" xfId="5" applyFont="1" applyBorder="1" applyAlignment="1">
      <alignment vertical="center" wrapText="1"/>
    </xf>
    <xf numFmtId="41" fontId="10" fillId="0" borderId="106" xfId="5" applyNumberFormat="1" applyFont="1" applyBorder="1" applyAlignment="1">
      <alignment horizontal="right" vertical="center"/>
    </xf>
    <xf numFmtId="41" fontId="10" fillId="0" borderId="272" xfId="5" applyNumberFormat="1" applyFont="1" applyBorder="1" applyAlignment="1">
      <alignment horizontal="right" vertical="center"/>
    </xf>
    <xf numFmtId="41" fontId="10" fillId="0" borderId="273" xfId="5" applyNumberFormat="1" applyFont="1" applyBorder="1" applyAlignment="1">
      <alignment horizontal="right" vertical="center"/>
    </xf>
    <xf numFmtId="0" fontId="10" fillId="0" borderId="273" xfId="5" applyFont="1" applyBorder="1" applyAlignment="1">
      <alignment horizontal="center" vertical="center"/>
    </xf>
    <xf numFmtId="41" fontId="10" fillId="0" borderId="275" xfId="5" applyNumberFormat="1" applyFont="1" applyBorder="1" applyAlignment="1">
      <alignment horizontal="center" vertical="center"/>
    </xf>
    <xf numFmtId="0" fontId="10" fillId="0" borderId="38" xfId="5" applyFont="1" applyBorder="1" applyAlignment="1">
      <alignment vertical="center"/>
    </xf>
    <xf numFmtId="41" fontId="10" fillId="0" borderId="103" xfId="5" applyNumberFormat="1" applyFont="1" applyBorder="1" applyAlignment="1">
      <alignment horizontal="center" vertical="center"/>
    </xf>
    <xf numFmtId="41" fontId="10" fillId="0" borderId="104" xfId="5" applyNumberFormat="1" applyFont="1" applyBorder="1" applyAlignment="1">
      <alignment horizontal="center" vertical="center"/>
    </xf>
    <xf numFmtId="41" fontId="10" fillId="0" borderId="91" xfId="5" applyNumberFormat="1" applyFont="1" applyBorder="1" applyAlignment="1">
      <alignment horizontal="right" vertical="center"/>
    </xf>
    <xf numFmtId="0" fontId="10" fillId="0" borderId="20" xfId="5" applyFont="1" applyBorder="1" applyAlignment="1">
      <alignment horizontal="center" vertical="center"/>
    </xf>
    <xf numFmtId="41" fontId="10" fillId="0" borderId="46" xfId="5" applyNumberFormat="1" applyFont="1" applyBorder="1" applyAlignment="1">
      <alignment horizontal="right" vertical="center"/>
    </xf>
    <xf numFmtId="41" fontId="11" fillId="2" borderId="258" xfId="5" applyNumberFormat="1" applyFont="1" applyFill="1" applyBorder="1" applyAlignment="1">
      <alignment horizontal="right" vertical="center"/>
    </xf>
    <xf numFmtId="0" fontId="10" fillId="2" borderId="218" xfId="5" applyFont="1" applyFill="1" applyBorder="1" applyAlignment="1">
      <alignment vertical="center"/>
    </xf>
    <xf numFmtId="41" fontId="10" fillId="0" borderId="95" xfId="5" applyNumberFormat="1" applyFont="1" applyBorder="1" applyAlignment="1">
      <alignment horizontal="center"/>
    </xf>
    <xf numFmtId="41" fontId="10" fillId="0" borderId="6" xfId="5" applyNumberFormat="1" applyFont="1" applyBorder="1" applyAlignment="1">
      <alignment horizontal="right"/>
    </xf>
    <xf numFmtId="41" fontId="10" fillId="0" borderId="47" xfId="5" applyNumberFormat="1" applyFont="1" applyBorder="1" applyAlignment="1">
      <alignment horizontal="center"/>
    </xf>
    <xf numFmtId="0" fontId="10" fillId="0" borderId="47" xfId="5" applyFont="1" applyBorder="1" applyAlignment="1">
      <alignment horizontal="center"/>
    </xf>
    <xf numFmtId="0" fontId="10" fillId="0" borderId="6" xfId="5" applyFont="1" applyBorder="1" applyAlignment="1">
      <alignment wrapText="1"/>
    </xf>
    <xf numFmtId="41" fontId="10" fillId="0" borderId="96" xfId="5" applyNumberFormat="1" applyFont="1" applyBorder="1" applyAlignment="1">
      <alignment horizontal="right"/>
    </xf>
    <xf numFmtId="43" fontId="10" fillId="0" borderId="31" xfId="5" applyNumberFormat="1" applyFont="1" applyBorder="1" applyAlignment="1">
      <alignment vertical="center" wrapText="1"/>
    </xf>
    <xf numFmtId="0" fontId="10" fillId="0" borderId="80" xfId="5" applyFont="1" applyBorder="1" applyAlignment="1">
      <alignment horizontal="right" vertical="center" wrapText="1"/>
    </xf>
    <xf numFmtId="41" fontId="11" fillId="2" borderId="146" xfId="5" applyNumberFormat="1" applyFont="1" applyFill="1" applyBorder="1" applyAlignment="1">
      <alignment horizontal="right" vertical="center"/>
    </xf>
    <xf numFmtId="41" fontId="11" fillId="2" borderId="87" xfId="5" applyNumberFormat="1" applyFont="1" applyFill="1" applyBorder="1" applyAlignment="1">
      <alignment horizontal="right" vertical="center"/>
    </xf>
    <xf numFmtId="41" fontId="11" fillId="2" borderId="129" xfId="5" applyNumberFormat="1" applyFont="1" applyFill="1" applyBorder="1" applyAlignment="1">
      <alignment horizontal="right" vertical="center"/>
    </xf>
    <xf numFmtId="41" fontId="11" fillId="2" borderId="90" xfId="5" applyNumberFormat="1" applyFont="1" applyFill="1" applyBorder="1" applyAlignment="1">
      <alignment horizontal="right" vertical="center"/>
    </xf>
    <xf numFmtId="0" fontId="10" fillId="2" borderId="36" xfId="5" applyFont="1" applyFill="1" applyBorder="1" applyAlignment="1">
      <alignment vertical="center"/>
    </xf>
    <xf numFmtId="41" fontId="10" fillId="0" borderId="75" xfId="5" applyNumberFormat="1" applyFont="1" applyBorder="1" applyAlignment="1">
      <alignment horizontal="center" vertical="center"/>
    </xf>
    <xf numFmtId="41" fontId="10" fillId="0" borderId="105" xfId="5" applyNumberFormat="1" applyFont="1" applyBorder="1" applyAlignment="1">
      <alignment horizontal="center" vertical="center"/>
    </xf>
    <xf numFmtId="0" fontId="10" fillId="0" borderId="105" xfId="5" applyFont="1" applyBorder="1" applyAlignment="1">
      <alignment horizontal="center" vertical="center"/>
    </xf>
    <xf numFmtId="41" fontId="10" fillId="0" borderId="107" xfId="5" applyNumberFormat="1" applyFont="1" applyBorder="1" applyAlignment="1">
      <alignment horizontal="right" vertical="center"/>
    </xf>
    <xf numFmtId="41" fontId="10" fillId="0" borderId="108" xfId="5" applyNumberFormat="1" applyFont="1" applyBorder="1" applyAlignment="1">
      <alignment horizontal="right" vertical="center"/>
    </xf>
    <xf numFmtId="0" fontId="10" fillId="0" borderId="109" xfId="5" applyFont="1" applyBorder="1" applyAlignment="1">
      <alignment horizontal="center" vertical="center"/>
    </xf>
    <xf numFmtId="0" fontId="10" fillId="0" borderId="216" xfId="5" applyFont="1" applyBorder="1" applyAlignment="1">
      <alignment vertical="center" wrapText="1"/>
    </xf>
    <xf numFmtId="43" fontId="10" fillId="0" borderId="104" xfId="5" applyNumberFormat="1" applyFont="1" applyBorder="1" applyAlignment="1">
      <alignment vertical="center" wrapText="1"/>
    </xf>
    <xf numFmtId="41" fontId="10" fillId="0" borderId="150" xfId="5" applyNumberFormat="1" applyFont="1" applyBorder="1" applyAlignment="1">
      <alignment horizontal="right" vertical="center"/>
    </xf>
    <xf numFmtId="41" fontId="10" fillId="0" borderId="157" xfId="5" applyNumberFormat="1" applyFont="1" applyBorder="1" applyAlignment="1">
      <alignment horizontal="right" vertical="center"/>
    </xf>
    <xf numFmtId="0" fontId="10" fillId="0" borderId="157" xfId="5" applyFont="1" applyBorder="1" applyAlignment="1">
      <alignment horizontal="center" vertical="center"/>
    </xf>
    <xf numFmtId="0" fontId="10" fillId="0" borderId="157" xfId="5" applyFont="1" applyBorder="1" applyAlignment="1">
      <alignment vertical="center" wrapText="1"/>
    </xf>
    <xf numFmtId="41" fontId="10" fillId="0" borderId="158" xfId="5" applyNumberFormat="1" applyFont="1" applyBorder="1" applyAlignment="1">
      <alignment horizontal="right" vertical="center"/>
    </xf>
    <xf numFmtId="41" fontId="10" fillId="0" borderId="77" xfId="5" applyNumberFormat="1" applyFont="1" applyBorder="1" applyAlignment="1">
      <alignment horizontal="right" vertical="center"/>
    </xf>
    <xf numFmtId="41" fontId="10" fillId="0" borderId="82" xfId="5" applyNumberFormat="1" applyFont="1" applyBorder="1" applyAlignment="1">
      <alignment horizontal="center" vertical="center"/>
    </xf>
    <xf numFmtId="0" fontId="10" fillId="0" borderId="163" xfId="5" applyFont="1" applyBorder="1" applyAlignment="1">
      <alignment horizontal="center" vertical="center"/>
    </xf>
    <xf numFmtId="43" fontId="10" fillId="0" borderId="39" xfId="5" applyNumberFormat="1" applyFont="1" applyBorder="1" applyAlignment="1">
      <alignment vertical="center" wrapText="1"/>
    </xf>
    <xf numFmtId="41" fontId="10" fillId="0" borderId="1" xfId="5" applyNumberFormat="1" applyFont="1" applyBorder="1" applyAlignment="1">
      <alignment horizontal="center" vertical="center"/>
    </xf>
    <xf numFmtId="41" fontId="10" fillId="0" borderId="216" xfId="5" applyNumberFormat="1" applyFont="1" applyBorder="1" applyAlignment="1">
      <alignment horizontal="center" vertical="center"/>
    </xf>
    <xf numFmtId="0" fontId="10" fillId="0" borderId="169" xfId="5" applyFont="1" applyFill="1" applyBorder="1" applyAlignment="1">
      <alignment horizontal="justify" vertical="center" wrapText="1"/>
    </xf>
    <xf numFmtId="41" fontId="10" fillId="0" borderId="67" xfId="5" applyNumberFormat="1" applyFont="1" applyBorder="1" applyAlignment="1">
      <alignment horizontal="center" vertical="center"/>
    </xf>
    <xf numFmtId="0" fontId="10" fillId="0" borderId="105" xfId="5" applyFont="1" applyBorder="1" applyAlignment="1">
      <alignment vertical="center" wrapText="1"/>
    </xf>
    <xf numFmtId="43" fontId="10" fillId="0" borderId="211" xfId="5" applyNumberFormat="1" applyFont="1" applyBorder="1" applyAlignment="1">
      <alignment vertical="center"/>
    </xf>
    <xf numFmtId="41" fontId="10" fillId="0" borderId="64" xfId="5" applyNumberFormat="1" applyFont="1" applyBorder="1" applyAlignment="1">
      <alignment vertical="center"/>
    </xf>
    <xf numFmtId="43" fontId="10" fillId="0" borderId="212" xfId="5" applyNumberFormat="1" applyFont="1" applyBorder="1" applyAlignment="1">
      <alignment vertical="center"/>
    </xf>
    <xf numFmtId="41" fontId="10" fillId="0" borderId="217" xfId="5" applyNumberFormat="1" applyFont="1" applyBorder="1" applyAlignment="1">
      <alignment horizontal="right" vertical="center"/>
    </xf>
    <xf numFmtId="0" fontId="10" fillId="0" borderId="212" xfId="5" applyFont="1" applyBorder="1" applyAlignment="1">
      <alignment horizontal="center" vertical="center"/>
    </xf>
    <xf numFmtId="0" fontId="10" fillId="0" borderId="64" xfId="5" applyFont="1" applyBorder="1" applyAlignment="1">
      <alignment vertical="center" wrapText="1"/>
    </xf>
    <xf numFmtId="43" fontId="10" fillId="0" borderId="64" xfId="5" applyNumberFormat="1" applyFont="1" applyBorder="1" applyAlignment="1">
      <alignment vertical="center"/>
    </xf>
    <xf numFmtId="41" fontId="10" fillId="0" borderId="260" xfId="5" applyNumberFormat="1" applyFont="1" applyBorder="1" applyAlignment="1">
      <alignment vertical="center"/>
    </xf>
    <xf numFmtId="41" fontId="11" fillId="2" borderId="208" xfId="5" applyNumberFormat="1" applyFont="1" applyFill="1" applyBorder="1" applyAlignment="1">
      <alignment horizontal="right" vertical="center"/>
    </xf>
    <xf numFmtId="41" fontId="11" fillId="2" borderId="209" xfId="5" applyNumberFormat="1" applyFont="1" applyFill="1" applyBorder="1" applyAlignment="1">
      <alignment horizontal="right" vertical="center"/>
    </xf>
    <xf numFmtId="0" fontId="10" fillId="2" borderId="209" xfId="5" applyFont="1" applyFill="1" applyBorder="1" applyAlignment="1">
      <alignment horizontal="center" vertical="center"/>
    </xf>
    <xf numFmtId="0" fontId="11" fillId="2" borderId="209" xfId="5" applyFont="1" applyFill="1" applyBorder="1" applyAlignment="1">
      <alignment vertical="center"/>
    </xf>
    <xf numFmtId="41" fontId="11" fillId="2" borderId="263" xfId="5" applyNumberFormat="1" applyFont="1" applyFill="1" applyBorder="1" applyAlignment="1">
      <alignment horizontal="right" vertical="center"/>
    </xf>
    <xf numFmtId="0" fontId="10" fillId="0" borderId="40" xfId="5" applyFont="1" applyBorder="1" applyAlignment="1">
      <alignment vertical="center"/>
    </xf>
    <xf numFmtId="0" fontId="10" fillId="0" borderId="3" xfId="5" applyFont="1" applyBorder="1" applyAlignment="1">
      <alignment horizontal="center"/>
    </xf>
    <xf numFmtId="0" fontId="10" fillId="0" borderId="3" xfId="5" applyFont="1" applyBorder="1" applyAlignment="1">
      <alignment wrapText="1"/>
    </xf>
    <xf numFmtId="0" fontId="10" fillId="0" borderId="162" xfId="5" applyFont="1" applyBorder="1" applyAlignment="1">
      <alignment horizontal="center" vertical="center"/>
    </xf>
    <xf numFmtId="41" fontId="10" fillId="0" borderId="166" xfId="5" applyNumberFormat="1" applyFont="1" applyBorder="1" applyAlignment="1">
      <alignment horizontal="center" vertical="center"/>
    </xf>
    <xf numFmtId="41" fontId="10" fillId="0" borderId="37" xfId="5" applyNumberFormat="1" applyFont="1" applyBorder="1" applyAlignment="1">
      <alignment horizontal="center" vertical="center"/>
    </xf>
    <xf numFmtId="41" fontId="11" fillId="2" borderId="88" xfId="5" applyNumberFormat="1" applyFont="1" applyFill="1" applyBorder="1" applyAlignment="1">
      <alignment horizontal="right" vertical="center"/>
    </xf>
    <xf numFmtId="41" fontId="11" fillId="2" borderId="116" xfId="5" applyNumberFormat="1" applyFont="1" applyFill="1" applyBorder="1" applyAlignment="1">
      <alignment horizontal="right" vertical="center"/>
    </xf>
    <xf numFmtId="41" fontId="10" fillId="8" borderId="0" xfId="5" applyNumberFormat="1" applyFont="1" applyFill="1" applyAlignment="1">
      <alignment vertical="center"/>
    </xf>
    <xf numFmtId="41" fontId="10" fillId="8" borderId="1" xfId="5" applyNumberFormat="1" applyFont="1" applyFill="1" applyBorder="1" applyAlignment="1">
      <alignment horizontal="center" vertical="center"/>
    </xf>
    <xf numFmtId="41" fontId="10" fillId="8" borderId="37" xfId="5" applyNumberFormat="1" applyFont="1" applyFill="1" applyBorder="1" applyAlignment="1">
      <alignment vertical="center"/>
    </xf>
    <xf numFmtId="41" fontId="10" fillId="8" borderId="0" xfId="5" applyNumberFormat="1" applyFont="1" applyFill="1" applyAlignment="1">
      <alignment horizontal="center" vertical="center"/>
    </xf>
    <xf numFmtId="0" fontId="10" fillId="8" borderId="1" xfId="5" applyFont="1" applyFill="1" applyBorder="1" applyAlignment="1">
      <alignment horizontal="center" vertical="center"/>
    </xf>
    <xf numFmtId="0" fontId="10" fillId="8" borderId="36" xfId="5" applyFont="1" applyFill="1" applyBorder="1" applyAlignment="1">
      <alignment vertical="center"/>
    </xf>
    <xf numFmtId="41" fontId="10" fillId="0" borderId="34" xfId="5" applyNumberFormat="1" applyFont="1" applyBorder="1" applyAlignment="1">
      <alignment vertical="center"/>
    </xf>
    <xf numFmtId="41" fontId="11" fillId="2" borderId="89" xfId="5" applyNumberFormat="1" applyFont="1" applyFill="1" applyBorder="1" applyAlignment="1">
      <alignment horizontal="right" vertical="center"/>
    </xf>
    <xf numFmtId="41" fontId="11" fillId="2" borderId="101" xfId="5" applyNumberFormat="1" applyFont="1" applyFill="1" applyBorder="1" applyAlignment="1">
      <alignment horizontal="right" vertical="center"/>
    </xf>
    <xf numFmtId="41" fontId="9" fillId="0" borderId="42" xfId="5" applyNumberFormat="1" applyFont="1" applyBorder="1" applyAlignment="1">
      <alignment vertical="center"/>
    </xf>
    <xf numFmtId="41" fontId="24" fillId="0" borderId="43" xfId="5" applyNumberFormat="1" applyFont="1" applyBorder="1" applyAlignment="1">
      <alignment vertical="center"/>
    </xf>
    <xf numFmtId="41" fontId="24" fillId="0" borderId="43" xfId="5" applyNumberFormat="1" applyFont="1" applyBorder="1" applyAlignment="1">
      <alignment horizontal="center" vertical="center"/>
    </xf>
    <xf numFmtId="41" fontId="24" fillId="0" borderId="44" xfId="5" applyNumberFormat="1" applyFont="1" applyBorder="1" applyAlignment="1">
      <alignment horizontal="center" vertical="center"/>
    </xf>
    <xf numFmtId="41" fontId="24" fillId="0" borderId="0" xfId="5" applyNumberFormat="1" applyFont="1" applyAlignment="1">
      <alignment vertical="center"/>
    </xf>
    <xf numFmtId="41" fontId="11" fillId="0" borderId="155" xfId="5" applyNumberFormat="1" applyFont="1" applyBorder="1" applyAlignment="1">
      <alignment horizontal="center" vertical="center"/>
    </xf>
    <xf numFmtId="41" fontId="10" fillId="5" borderId="77" xfId="5" applyNumberFormat="1" applyFont="1" applyFill="1" applyBorder="1" applyAlignment="1">
      <alignment horizontal="center" vertical="center"/>
    </xf>
    <xf numFmtId="41" fontId="10" fillId="5" borderId="76" xfId="5" applyNumberFormat="1" applyFont="1" applyFill="1" applyBorder="1" applyAlignment="1">
      <alignment vertical="center" wrapText="1"/>
    </xf>
    <xf numFmtId="41" fontId="10" fillId="5" borderId="38" xfId="5" applyNumberFormat="1" applyFont="1" applyFill="1" applyBorder="1" applyAlignment="1">
      <alignment horizontal="center" vertical="center"/>
    </xf>
    <xf numFmtId="41" fontId="10" fillId="5" borderId="3" xfId="5" applyNumberFormat="1" applyFont="1" applyFill="1" applyBorder="1" applyAlignment="1">
      <alignment vertical="center" wrapText="1"/>
    </xf>
    <xf numFmtId="41" fontId="10" fillId="0" borderId="39" xfId="5" applyNumberFormat="1" applyFont="1" applyBorder="1" applyAlignment="1">
      <alignment vertical="center" wrapText="1"/>
    </xf>
    <xf numFmtId="41" fontId="10" fillId="0" borderId="103" xfId="5" applyNumberFormat="1" applyFont="1" applyBorder="1" applyAlignment="1">
      <alignment vertical="center"/>
    </xf>
    <xf numFmtId="41" fontId="10" fillId="0" borderId="173" xfId="5" applyNumberFormat="1" applyFont="1" applyBorder="1" applyAlignment="1">
      <alignment vertical="center" wrapText="1"/>
    </xf>
    <xf numFmtId="41" fontId="10" fillId="0" borderId="106" xfId="5" applyNumberFormat="1" applyFont="1" applyBorder="1" applyAlignment="1">
      <alignment vertical="center"/>
    </xf>
    <xf numFmtId="43" fontId="11" fillId="0" borderId="6" xfId="5" applyNumberFormat="1" applyFont="1" applyBorder="1" applyAlignment="1">
      <alignment horizontal="left" vertical="center" wrapText="1"/>
    </xf>
    <xf numFmtId="41" fontId="10" fillId="0" borderId="96" xfId="5" applyNumberFormat="1" applyFont="1" applyBorder="1" applyAlignment="1">
      <alignment vertical="center" wrapText="1"/>
    </xf>
    <xf numFmtId="41" fontId="11" fillId="0" borderId="34" xfId="5" applyNumberFormat="1" applyFont="1" applyBorder="1" applyAlignment="1">
      <alignment vertical="center"/>
    </xf>
    <xf numFmtId="41" fontId="32" fillId="2" borderId="179" xfId="5" applyNumberFormat="1" applyFont="1" applyFill="1" applyBorder="1" applyAlignment="1">
      <alignment vertical="center" wrapText="1"/>
    </xf>
    <xf numFmtId="41" fontId="10" fillId="2" borderId="36" xfId="5" applyNumberFormat="1" applyFont="1" applyFill="1" applyBorder="1" applyAlignment="1">
      <alignment vertical="center"/>
    </xf>
    <xf numFmtId="41" fontId="11" fillId="2" borderId="36" xfId="5" applyNumberFormat="1" applyFont="1" applyFill="1" applyBorder="1" applyAlignment="1">
      <alignment vertical="center"/>
    </xf>
    <xf numFmtId="41" fontId="11" fillId="0" borderId="39" xfId="5" applyNumberFormat="1" applyFont="1" applyBorder="1" applyAlignment="1">
      <alignment horizontal="center" vertical="center"/>
    </xf>
    <xf numFmtId="0" fontId="10" fillId="0" borderId="81" xfId="5" applyFont="1" applyBorder="1"/>
    <xf numFmtId="41" fontId="10" fillId="0" borderId="143" xfId="5" applyNumberFormat="1" applyFont="1" applyBorder="1" applyAlignment="1">
      <alignment vertical="center" wrapText="1"/>
    </xf>
    <xf numFmtId="0" fontId="10" fillId="0" borderId="162" xfId="5" applyFont="1" applyBorder="1" applyAlignment="1">
      <alignment horizontal="left" vertical="center" wrapText="1"/>
    </xf>
    <xf numFmtId="0" fontId="10" fillId="0" borderId="112" xfId="5" applyFont="1" applyBorder="1" applyAlignment="1">
      <alignment vertical="center" wrapText="1"/>
    </xf>
    <xf numFmtId="167" fontId="10" fillId="0" borderId="112" xfId="5" applyNumberFormat="1" applyFont="1" applyBorder="1" applyAlignment="1">
      <alignment vertical="center" wrapText="1"/>
    </xf>
    <xf numFmtId="167" fontId="10" fillId="0" borderId="81" xfId="5" applyNumberFormat="1" applyFont="1" applyBorder="1" applyAlignment="1">
      <alignment vertical="center" wrapText="1"/>
    </xf>
    <xf numFmtId="167" fontId="10" fillId="0" borderId="61" xfId="5" applyNumberFormat="1" applyFont="1" applyBorder="1" applyAlignment="1">
      <alignment vertical="center" wrapText="1"/>
    </xf>
    <xf numFmtId="172" fontId="10" fillId="0" borderId="61" xfId="5" applyNumberFormat="1" applyFont="1" applyBorder="1" applyAlignment="1">
      <alignment vertical="center" wrapText="1"/>
    </xf>
    <xf numFmtId="0" fontId="10" fillId="0" borderId="183" xfId="5" applyFont="1" applyBorder="1" applyAlignment="1">
      <alignment wrapText="1"/>
    </xf>
    <xf numFmtId="167" fontId="10" fillId="0" borderId="162" xfId="5" applyNumberFormat="1" applyFont="1" applyBorder="1" applyAlignment="1">
      <alignment vertical="center" wrapText="1"/>
    </xf>
    <xf numFmtId="172" fontId="10" fillId="0" borderId="166" xfId="5" applyNumberFormat="1" applyFont="1" applyBorder="1" applyAlignment="1">
      <alignment vertical="center"/>
    </xf>
    <xf numFmtId="0" fontId="10" fillId="0" borderId="96" xfId="5" applyFont="1" applyBorder="1" applyAlignment="1">
      <alignment horizontal="right" vertical="center" wrapText="1"/>
    </xf>
    <xf numFmtId="41" fontId="11" fillId="2" borderId="214" xfId="5" applyNumberFormat="1" applyFont="1" applyFill="1" applyBorder="1" applyAlignment="1">
      <alignment horizontal="right" vertical="center"/>
    </xf>
    <xf numFmtId="41" fontId="11" fillId="2" borderId="215" xfId="5" applyNumberFormat="1" applyFont="1" applyFill="1" applyBorder="1" applyAlignment="1">
      <alignment horizontal="right" vertical="center"/>
    </xf>
    <xf numFmtId="41" fontId="10" fillId="0" borderId="284" xfId="5" applyNumberFormat="1" applyFont="1" applyBorder="1" applyAlignment="1">
      <alignment vertical="center"/>
    </xf>
    <xf numFmtId="41" fontId="11" fillId="0" borderId="143" xfId="5" applyNumberFormat="1" applyFont="1" applyBorder="1" applyAlignment="1">
      <alignment horizontal="left" vertical="center" wrapText="1"/>
    </xf>
    <xf numFmtId="0" fontId="10" fillId="0" borderId="143" xfId="5" applyFont="1" applyBorder="1" applyAlignment="1">
      <alignment horizontal="left" vertical="center" wrapText="1"/>
    </xf>
    <xf numFmtId="43" fontId="11" fillId="0" borderId="143" xfId="5" applyNumberFormat="1" applyFont="1" applyBorder="1" applyAlignment="1">
      <alignment horizontal="left" vertical="center" wrapText="1"/>
    </xf>
    <xf numFmtId="43" fontId="11" fillId="0" borderId="144" xfId="5" applyNumberFormat="1" applyFont="1" applyBorder="1" applyAlignment="1">
      <alignment horizontal="left" vertical="center" wrapText="1"/>
    </xf>
    <xf numFmtId="41" fontId="10" fillId="0" borderId="99" xfId="5" applyNumberFormat="1" applyFont="1" applyBorder="1" applyAlignment="1">
      <alignment vertical="center"/>
    </xf>
    <xf numFmtId="41" fontId="10" fillId="0" borderId="100" xfId="5" applyNumberFormat="1" applyFont="1" applyBorder="1" applyAlignment="1">
      <alignment horizontal="right" vertical="center"/>
    </xf>
    <xf numFmtId="41" fontId="10" fillId="0" borderId="100" xfId="5" applyNumberFormat="1" applyFont="1" applyBorder="1" applyAlignment="1">
      <alignment vertical="center"/>
    </xf>
    <xf numFmtId="164" fontId="10" fillId="0" borderId="100" xfId="5" applyNumberFormat="1" applyFont="1" applyBorder="1" applyAlignment="1">
      <alignment horizontal="right" vertical="center" wrapText="1"/>
    </xf>
    <xf numFmtId="0" fontId="10" fillId="0" borderId="88" xfId="5" applyFont="1" applyBorder="1" applyAlignment="1">
      <alignment horizontal="center" vertical="center"/>
    </xf>
    <xf numFmtId="0" fontId="10" fillId="0" borderId="100" xfId="5" applyFont="1" applyBorder="1" applyAlignment="1">
      <alignment vertical="center" wrapText="1"/>
    </xf>
    <xf numFmtId="43" fontId="11" fillId="0" borderId="100" xfId="5" applyNumberFormat="1" applyFont="1" applyBorder="1" applyAlignment="1">
      <alignment horizontal="left" vertical="center" wrapText="1"/>
    </xf>
    <xf numFmtId="41" fontId="10" fillId="0" borderId="101" xfId="5" applyNumberFormat="1" applyFont="1" applyBorder="1" applyAlignment="1">
      <alignment vertical="center"/>
    </xf>
    <xf numFmtId="164" fontId="10" fillId="0" borderId="61" xfId="5" applyNumberFormat="1" applyFont="1" applyBorder="1"/>
    <xf numFmtId="0" fontId="10" fillId="0" borderId="61" xfId="5" applyFont="1" applyBorder="1" applyAlignment="1">
      <alignment horizontal="center"/>
    </xf>
    <xf numFmtId="43" fontId="11" fillId="0" borderId="38" xfId="5" applyNumberFormat="1" applyFont="1" applyBorder="1" applyAlignment="1">
      <alignment horizontal="left" vertical="center" wrapText="1"/>
    </xf>
    <xf numFmtId="43" fontId="11" fillId="0" borderId="52" xfId="5" applyNumberFormat="1" applyFont="1" applyBorder="1" applyAlignment="1">
      <alignment horizontal="left" vertical="center" wrapText="1"/>
    </xf>
    <xf numFmtId="41" fontId="10" fillId="0" borderId="127" xfId="5" applyNumberFormat="1" applyFont="1" applyBorder="1" applyAlignment="1">
      <alignment vertical="center"/>
    </xf>
    <xf numFmtId="164" fontId="10" fillId="0" borderId="112" xfId="5" applyNumberFormat="1" applyFont="1" applyBorder="1"/>
    <xf numFmtId="0" fontId="10" fillId="0" borderId="112" xfId="5" applyFont="1" applyBorder="1" applyAlignment="1">
      <alignment horizontal="center"/>
    </xf>
    <xf numFmtId="0" fontId="10" fillId="0" borderId="180" xfId="5" quotePrefix="1" applyFont="1" applyBorder="1" applyAlignment="1">
      <alignment horizontal="center" vertical="center"/>
    </xf>
    <xf numFmtId="41" fontId="10" fillId="0" borderId="162" xfId="5" applyNumberFormat="1" applyFont="1" applyBorder="1" applyAlignment="1">
      <alignment vertical="center" wrapText="1"/>
    </xf>
    <xf numFmtId="166" fontId="10" fillId="0" borderId="143" xfId="5" applyNumberFormat="1" applyFont="1" applyBorder="1" applyAlignment="1">
      <alignment vertical="center"/>
    </xf>
    <xf numFmtId="41" fontId="10" fillId="0" borderId="205" xfId="5" applyNumberFormat="1" applyFont="1" applyBorder="1" applyAlignment="1">
      <alignment vertical="center" wrapText="1"/>
    </xf>
    <xf numFmtId="0" fontId="10" fillId="0" borderId="81" xfId="5" applyFont="1" applyBorder="1" applyAlignment="1">
      <alignment horizontal="right"/>
    </xf>
    <xf numFmtId="41" fontId="10" fillId="9" borderId="80" xfId="5" applyNumberFormat="1" applyFont="1" applyFill="1" applyBorder="1" applyAlignment="1">
      <alignment horizontal="right" vertical="center"/>
    </xf>
    <xf numFmtId="165" fontId="10" fillId="0" borderId="3" xfId="5" applyNumberFormat="1" applyFont="1" applyBorder="1" applyAlignment="1">
      <alignment vertical="center"/>
    </xf>
    <xf numFmtId="166" fontId="10" fillId="0" borderId="3" xfId="5" applyNumberFormat="1" applyFont="1" applyBorder="1" applyAlignment="1">
      <alignment vertical="center"/>
    </xf>
    <xf numFmtId="41" fontId="10" fillId="0" borderId="211" xfId="5" applyNumberFormat="1" applyFont="1" applyBorder="1" applyAlignment="1">
      <alignment horizontal="center" vertical="center"/>
    </xf>
    <xf numFmtId="41" fontId="10" fillId="0" borderId="64" xfId="5" applyNumberFormat="1" applyFont="1" applyBorder="1" applyAlignment="1">
      <alignment horizontal="center" vertical="center"/>
    </xf>
    <xf numFmtId="41" fontId="10" fillId="0" borderId="64" xfId="5" applyNumberFormat="1" applyFont="1" applyBorder="1" applyAlignment="1">
      <alignment vertical="center" wrapText="1"/>
    </xf>
    <xf numFmtId="41" fontId="10" fillId="2" borderId="209" xfId="5" applyNumberFormat="1" applyFont="1" applyFill="1" applyBorder="1" applyAlignment="1">
      <alignment horizontal="center" vertical="center"/>
    </xf>
    <xf numFmtId="41" fontId="11" fillId="2" borderId="209" xfId="5" applyNumberFormat="1" applyFont="1" applyFill="1" applyBorder="1" applyAlignment="1">
      <alignment vertical="center" wrapText="1"/>
    </xf>
    <xf numFmtId="41" fontId="11" fillId="0" borderId="224" xfId="5" applyNumberFormat="1" applyFont="1" applyBorder="1" applyAlignment="1">
      <alignment horizontal="center" vertical="center"/>
    </xf>
    <xf numFmtId="41" fontId="10" fillId="0" borderId="76" xfId="5" applyNumberFormat="1" applyFont="1" applyBorder="1" applyAlignment="1">
      <alignment vertical="center" wrapText="1"/>
    </xf>
    <xf numFmtId="41" fontId="10" fillId="0" borderId="3" xfId="5" applyNumberFormat="1" applyFont="1" applyBorder="1" applyAlignment="1">
      <alignment horizontal="left" vertical="center" wrapText="1"/>
    </xf>
    <xf numFmtId="167" fontId="10" fillId="0" borderId="80" xfId="5" applyNumberFormat="1" applyFont="1" applyBorder="1" applyAlignment="1">
      <alignment vertical="center" wrapText="1"/>
    </xf>
    <xf numFmtId="41" fontId="10" fillId="0" borderId="98" xfId="5" applyNumberFormat="1" applyFont="1" applyBorder="1" applyAlignment="1">
      <alignment horizontal="center" vertical="center"/>
    </xf>
    <xf numFmtId="41" fontId="11" fillId="2" borderId="121" xfId="5" applyNumberFormat="1" applyFont="1" applyFill="1" applyBorder="1" applyAlignment="1">
      <alignment horizontal="right" vertical="center"/>
    </xf>
    <xf numFmtId="41" fontId="10" fillId="2" borderId="87" xfId="5" applyNumberFormat="1" applyFont="1" applyFill="1" applyBorder="1" applyAlignment="1">
      <alignment horizontal="center" vertical="center"/>
    </xf>
    <xf numFmtId="41" fontId="10" fillId="2" borderId="41" xfId="5" applyNumberFormat="1" applyFont="1" applyFill="1" applyBorder="1" applyAlignment="1">
      <alignment vertical="center"/>
    </xf>
    <xf numFmtId="41" fontId="10" fillId="0" borderId="105" xfId="5" applyNumberFormat="1" applyFont="1" applyBorder="1" applyAlignment="1">
      <alignment vertical="center"/>
    </xf>
    <xf numFmtId="41" fontId="10" fillId="0" borderId="104" xfId="5" applyNumberFormat="1" applyFont="1" applyBorder="1" applyAlignment="1">
      <alignment vertical="center" wrapText="1"/>
    </xf>
    <xf numFmtId="41" fontId="10" fillId="0" borderId="107" xfId="5" applyNumberFormat="1" applyFont="1" applyBorder="1" applyAlignment="1">
      <alignment vertical="center"/>
    </xf>
    <xf numFmtId="41" fontId="10" fillId="0" borderId="109" xfId="5" applyNumberFormat="1" applyFont="1" applyBorder="1" applyAlignment="1">
      <alignment vertical="center"/>
    </xf>
    <xf numFmtId="41" fontId="10" fillId="0" borderId="109" xfId="5" applyNumberFormat="1" applyFont="1" applyBorder="1" applyAlignment="1">
      <alignment horizontal="center" vertical="center"/>
    </xf>
    <xf numFmtId="41" fontId="10" fillId="0" borderId="108" xfId="5" applyNumberFormat="1" applyFont="1" applyBorder="1" applyAlignment="1">
      <alignment horizontal="left" vertical="center" wrapText="1"/>
    </xf>
    <xf numFmtId="41" fontId="10" fillId="0" borderId="110" xfId="5" applyNumberFormat="1" applyFont="1" applyBorder="1" applyAlignment="1">
      <alignment vertical="center"/>
    </xf>
    <xf numFmtId="41" fontId="10" fillId="0" borderId="6" xfId="5" applyNumberFormat="1" applyFont="1" applyBorder="1" applyAlignment="1">
      <alignment horizontal="left" vertical="center" wrapText="1"/>
    </xf>
    <xf numFmtId="41" fontId="10" fillId="0" borderId="151" xfId="5" applyNumberFormat="1" applyFont="1" applyBorder="1" applyAlignment="1">
      <alignment vertical="center"/>
    </xf>
    <xf numFmtId="0" fontId="10" fillId="0" borderId="151" xfId="5" applyFont="1" applyBorder="1"/>
    <xf numFmtId="0" fontId="10" fillId="0" borderId="0" xfId="5" applyFont="1" applyBorder="1" applyAlignment="1">
      <alignment wrapText="1"/>
    </xf>
    <xf numFmtId="41" fontId="10" fillId="0" borderId="31" xfId="5" applyNumberFormat="1" applyFont="1" applyBorder="1" applyAlignment="1">
      <alignment vertical="center" wrapText="1"/>
    </xf>
    <xf numFmtId="164" fontId="10" fillId="0" borderId="80" xfId="5" applyNumberFormat="1" applyFont="1" applyBorder="1" applyAlignment="1">
      <alignment vertical="center" wrapText="1"/>
    </xf>
    <xf numFmtId="41" fontId="11" fillId="2" borderId="85" xfId="5" applyNumberFormat="1" applyFont="1" applyFill="1" applyBorder="1" applyAlignment="1">
      <alignment horizontal="right" vertical="center"/>
    </xf>
    <xf numFmtId="41" fontId="11" fillId="2" borderId="88" xfId="5" applyNumberFormat="1" applyFont="1" applyFill="1" applyBorder="1" applyAlignment="1">
      <alignment vertical="center"/>
    </xf>
    <xf numFmtId="41" fontId="11" fillId="2" borderId="87" xfId="5" applyNumberFormat="1" applyFont="1" applyFill="1" applyBorder="1" applyAlignment="1">
      <alignment vertical="center" wrapText="1"/>
    </xf>
    <xf numFmtId="41" fontId="11" fillId="2" borderId="116" xfId="5" applyNumberFormat="1" applyFont="1" applyFill="1" applyBorder="1" applyAlignment="1">
      <alignment vertical="center"/>
    </xf>
    <xf numFmtId="41" fontId="10" fillId="2" borderId="34" xfId="5" applyNumberFormat="1" applyFont="1" applyFill="1" applyBorder="1" applyAlignment="1">
      <alignment vertical="center"/>
    </xf>
    <xf numFmtId="41" fontId="11" fillId="0" borderId="0" xfId="5" applyNumberFormat="1" applyFont="1" applyAlignment="1">
      <alignment vertical="center" wrapText="1"/>
    </xf>
    <xf numFmtId="164" fontId="10" fillId="0" borderId="0" xfId="5" applyNumberFormat="1" applyFont="1" applyAlignment="1">
      <alignment horizontal="center" vertical="center"/>
    </xf>
    <xf numFmtId="164" fontId="10" fillId="9" borderId="0" xfId="5" applyNumberFormat="1" applyFont="1" applyFill="1" applyAlignment="1">
      <alignment vertical="center"/>
    </xf>
    <xf numFmtId="164" fontId="10" fillId="8" borderId="0" xfId="5" applyNumberFormat="1" applyFont="1" applyFill="1" applyBorder="1" applyAlignment="1">
      <alignment vertical="center"/>
    </xf>
    <xf numFmtId="164" fontId="10" fillId="8" borderId="0" xfId="5" applyNumberFormat="1" applyFont="1" applyFill="1" applyAlignment="1">
      <alignment vertical="center"/>
    </xf>
    <xf numFmtId="164" fontId="10" fillId="8" borderId="0" xfId="5" applyNumberFormat="1" applyFont="1" applyFill="1" applyBorder="1" applyAlignment="1">
      <alignment horizontal="center" vertical="center"/>
    </xf>
    <xf numFmtId="164" fontId="10" fillId="8" borderId="0" xfId="5" applyNumberFormat="1" applyFont="1" applyFill="1" applyAlignment="1">
      <alignment horizontal="center" vertical="center"/>
    </xf>
    <xf numFmtId="164" fontId="10" fillId="0" borderId="79" xfId="5" applyNumberFormat="1" applyFont="1" applyBorder="1" applyAlignment="1">
      <alignment horizontal="right" vertical="center"/>
    </xf>
    <xf numFmtId="164" fontId="10" fillId="0" borderId="3" xfId="5" applyNumberFormat="1" applyFont="1" applyBorder="1" applyAlignment="1">
      <alignment horizontal="left" vertical="center"/>
    </xf>
    <xf numFmtId="164" fontId="10" fillId="9" borderId="80" xfId="5" applyNumberFormat="1" applyFont="1" applyFill="1" applyBorder="1" applyAlignment="1">
      <alignment horizontal="right" vertical="center"/>
    </xf>
    <xf numFmtId="164" fontId="10" fillId="0" borderId="3" xfId="5" applyNumberFormat="1" applyFont="1" applyBorder="1" applyAlignment="1">
      <alignment horizontal="center" vertical="center" wrapText="1"/>
    </xf>
    <xf numFmtId="164" fontId="10" fillId="0" borderId="97" xfId="5" applyNumberFormat="1" applyFont="1" applyBorder="1" applyAlignment="1">
      <alignment horizontal="right" vertical="center"/>
    </xf>
    <xf numFmtId="164" fontId="10" fillId="0" borderId="7" xfId="5" applyNumberFormat="1" applyFont="1" applyBorder="1" applyAlignment="1">
      <alignment horizontal="left" vertical="center"/>
    </xf>
    <xf numFmtId="164" fontId="10" fillId="0" borderId="34" xfId="5" applyNumberFormat="1" applyFont="1" applyBorder="1" applyAlignment="1">
      <alignment vertical="center"/>
    </xf>
    <xf numFmtId="164" fontId="11" fillId="10" borderId="99" xfId="5" applyNumberFormat="1" applyFont="1" applyFill="1" applyBorder="1" applyAlignment="1">
      <alignment horizontal="right" vertical="center"/>
    </xf>
    <xf numFmtId="164" fontId="11" fillId="10" borderId="100" xfId="5" applyNumberFormat="1" applyFont="1" applyFill="1" applyBorder="1" applyAlignment="1">
      <alignment horizontal="right" vertical="center"/>
    </xf>
    <xf numFmtId="164" fontId="11" fillId="10" borderId="89" xfId="5" applyNumberFormat="1" applyFont="1" applyFill="1" applyBorder="1" applyAlignment="1">
      <alignment horizontal="right" vertical="center"/>
    </xf>
    <xf numFmtId="164" fontId="10" fillId="10" borderId="100" xfId="5" applyNumberFormat="1" applyFont="1" applyFill="1" applyBorder="1" applyAlignment="1">
      <alignment horizontal="center" vertical="center"/>
    </xf>
    <xf numFmtId="164" fontId="11" fillId="10" borderId="100" xfId="5" applyNumberFormat="1" applyFont="1" applyFill="1" applyBorder="1" applyAlignment="1">
      <alignment horizontal="left" vertical="center"/>
    </xf>
    <xf numFmtId="164" fontId="11" fillId="10" borderId="101" xfId="5" applyNumberFormat="1" applyFont="1" applyFill="1" applyBorder="1" applyAlignment="1">
      <alignment horizontal="right" vertical="center"/>
    </xf>
    <xf numFmtId="164" fontId="11" fillId="0" borderId="0" xfId="5" applyNumberFormat="1" applyFont="1" applyAlignment="1">
      <alignment horizontal="right" vertical="center"/>
    </xf>
    <xf numFmtId="164" fontId="11" fillId="0" borderId="0" xfId="5" applyNumberFormat="1" applyFont="1" applyAlignment="1">
      <alignment horizontal="left" vertical="center"/>
    </xf>
    <xf numFmtId="164" fontId="11" fillId="9" borderId="0" xfId="5" applyNumberFormat="1" applyFont="1" applyFill="1" applyAlignment="1">
      <alignment horizontal="right" vertical="center"/>
    </xf>
    <xf numFmtId="164" fontId="10" fillId="9" borderId="0" xfId="5" applyNumberFormat="1" applyFont="1" applyFill="1" applyBorder="1" applyAlignment="1">
      <alignment horizontal="right" vertical="center"/>
    </xf>
    <xf numFmtId="164" fontId="10" fillId="6" borderId="0" xfId="5" applyNumberFormat="1" applyFont="1" applyFill="1" applyBorder="1" applyAlignment="1">
      <alignment vertical="center"/>
    </xf>
    <xf numFmtId="164" fontId="10" fillId="0" borderId="53" xfId="5" applyNumberFormat="1" applyFont="1" applyBorder="1" applyAlignment="1">
      <alignment vertical="center" wrapText="1"/>
    </xf>
    <xf numFmtId="164" fontId="10" fillId="0" borderId="3" xfId="5" applyNumberFormat="1" applyFont="1" applyFill="1" applyBorder="1" applyAlignment="1">
      <alignment horizontal="right" vertical="center"/>
    </xf>
    <xf numFmtId="164" fontId="10" fillId="0" borderId="1" xfId="5" applyNumberFormat="1" applyFont="1" applyBorder="1" applyAlignment="1">
      <alignment horizontal="center" vertical="center"/>
    </xf>
    <xf numFmtId="164" fontId="10" fillId="3" borderId="0" xfId="5" applyNumberFormat="1" applyFont="1" applyFill="1" applyBorder="1" applyAlignment="1">
      <alignment vertical="center"/>
    </xf>
    <xf numFmtId="164" fontId="10" fillId="0" borderId="175" xfId="5" applyNumberFormat="1" applyFont="1" applyBorder="1" applyAlignment="1">
      <alignment vertical="center" wrapText="1"/>
    </xf>
    <xf numFmtId="164" fontId="10" fillId="0" borderId="203" xfId="5" applyNumberFormat="1" applyFont="1" applyBorder="1" applyAlignment="1">
      <alignment horizontal="right" vertical="center"/>
    </xf>
    <xf numFmtId="164" fontId="10" fillId="0" borderId="205" xfId="5" quotePrefix="1" applyNumberFormat="1" applyFont="1" applyBorder="1" applyAlignment="1">
      <alignment horizontal="center" vertical="center"/>
    </xf>
    <xf numFmtId="164" fontId="10" fillId="2" borderId="0" xfId="5" applyNumberFormat="1" applyFont="1" applyFill="1" applyBorder="1" applyAlignment="1">
      <alignment vertical="center"/>
    </xf>
    <xf numFmtId="164" fontId="10" fillId="2" borderId="36" xfId="5" applyNumberFormat="1" applyFont="1" applyFill="1" applyBorder="1" applyAlignment="1">
      <alignment vertical="center"/>
    </xf>
    <xf numFmtId="164" fontId="10" fillId="0" borderId="62" xfId="5" quotePrefix="1" applyNumberFormat="1" applyFont="1" applyBorder="1" applyAlignment="1">
      <alignment horizontal="center" vertical="center"/>
    </xf>
    <xf numFmtId="164" fontId="11" fillId="10" borderId="86" xfId="5" applyNumberFormat="1" applyFont="1" applyFill="1" applyBorder="1" applyAlignment="1">
      <alignment horizontal="right" vertical="center"/>
    </xf>
    <xf numFmtId="164" fontId="11" fillId="10" borderId="87" xfId="5" applyNumberFormat="1" applyFont="1" applyFill="1" applyBorder="1" applyAlignment="1">
      <alignment horizontal="right" vertical="center"/>
    </xf>
    <xf numFmtId="164" fontId="10" fillId="10" borderId="88" xfId="5" applyNumberFormat="1" applyFont="1" applyFill="1" applyBorder="1" applyAlignment="1">
      <alignment horizontal="center" vertical="center"/>
    </xf>
    <xf numFmtId="164" fontId="11" fillId="10" borderId="89" xfId="5" applyNumberFormat="1" applyFont="1" applyFill="1" applyBorder="1" applyAlignment="1">
      <alignment vertical="center" wrapText="1"/>
    </xf>
    <xf numFmtId="164" fontId="11" fillId="10" borderId="90" xfId="5" applyNumberFormat="1" applyFont="1" applyFill="1" applyBorder="1" applyAlignment="1">
      <alignment horizontal="right" vertical="center"/>
    </xf>
    <xf numFmtId="164" fontId="11" fillId="2" borderId="0" xfId="5" applyNumberFormat="1" applyFont="1" applyFill="1" applyBorder="1" applyAlignment="1">
      <alignment vertical="center"/>
    </xf>
    <xf numFmtId="164" fontId="10" fillId="0" borderId="76" xfId="5" applyNumberFormat="1" applyFont="1" applyBorder="1" applyAlignment="1">
      <alignment horizontal="left" vertical="center" wrapText="1" shrinkToFit="1"/>
    </xf>
    <xf numFmtId="164" fontId="10" fillId="9" borderId="78" xfId="5" applyNumberFormat="1" applyFont="1" applyFill="1" applyBorder="1" applyAlignment="1">
      <alignment horizontal="right" vertical="center"/>
    </xf>
    <xf numFmtId="164" fontId="10" fillId="0" borderId="142" xfId="5" applyNumberFormat="1" applyFont="1" applyBorder="1" applyAlignment="1">
      <alignment horizontal="right" vertical="center"/>
    </xf>
    <xf numFmtId="164" fontId="10" fillId="9" borderId="144" xfId="5" applyNumberFormat="1" applyFont="1" applyFill="1" applyBorder="1" applyAlignment="1">
      <alignment horizontal="right" vertical="center"/>
    </xf>
    <xf numFmtId="164" fontId="10" fillId="0" borderId="95" xfId="5" applyNumberFormat="1" applyFont="1" applyBorder="1" applyAlignment="1">
      <alignment horizontal="right" vertical="center"/>
    </xf>
    <xf numFmtId="164" fontId="10" fillId="5" borderId="6" xfId="5" applyNumberFormat="1" applyFont="1" applyFill="1" applyBorder="1" applyAlignment="1">
      <alignment vertical="center" wrapText="1"/>
    </xf>
    <xf numFmtId="164" fontId="10" fillId="9" borderId="92" xfId="5" applyNumberFormat="1" applyFont="1" applyFill="1" applyBorder="1" applyAlignment="1">
      <alignment horizontal="right" vertical="center"/>
    </xf>
    <xf numFmtId="164" fontId="11" fillId="10" borderId="84" xfId="5" applyNumberFormat="1" applyFont="1" applyFill="1" applyBorder="1" applyAlignment="1">
      <alignment horizontal="right" vertical="center"/>
    </xf>
    <xf numFmtId="164" fontId="11" fillId="10" borderId="19" xfId="5" applyNumberFormat="1" applyFont="1" applyFill="1" applyBorder="1" applyAlignment="1">
      <alignment horizontal="right" vertical="center"/>
    </xf>
    <xf numFmtId="164" fontId="10" fillId="10" borderId="55" xfId="5" applyNumberFormat="1" applyFont="1" applyFill="1" applyBorder="1" applyAlignment="1">
      <alignment horizontal="center" vertical="center"/>
    </xf>
    <xf numFmtId="164" fontId="11" fillId="10" borderId="25" xfId="5" applyNumberFormat="1" applyFont="1" applyFill="1" applyBorder="1" applyAlignment="1">
      <alignment vertical="center"/>
    </xf>
    <xf numFmtId="164" fontId="11" fillId="10" borderId="85" xfId="5" applyNumberFormat="1" applyFont="1" applyFill="1" applyBorder="1" applyAlignment="1">
      <alignment horizontal="right" vertical="center"/>
    </xf>
    <xf numFmtId="164" fontId="10" fillId="2" borderId="41" xfId="5" applyNumberFormat="1" applyFont="1" applyFill="1" applyBorder="1" applyAlignment="1">
      <alignment vertical="center"/>
    </xf>
    <xf numFmtId="164" fontId="11" fillId="0" borderId="73" xfId="5" applyNumberFormat="1" applyFont="1" applyBorder="1" applyAlignment="1">
      <alignment horizontal="center" vertical="center"/>
    </xf>
    <xf numFmtId="164" fontId="10" fillId="9" borderId="96" xfId="5" applyNumberFormat="1" applyFont="1" applyFill="1" applyBorder="1" applyAlignment="1">
      <alignment horizontal="right" vertical="center"/>
    </xf>
    <xf numFmtId="164" fontId="10" fillId="5" borderId="31" xfId="5" applyNumberFormat="1" applyFont="1" applyFill="1" applyBorder="1" applyAlignment="1">
      <alignment vertical="center" wrapText="1"/>
    </xf>
    <xf numFmtId="164" fontId="11" fillId="10" borderId="89" xfId="5" applyNumberFormat="1" applyFont="1" applyFill="1" applyBorder="1" applyAlignment="1">
      <alignment vertical="center"/>
    </xf>
    <xf numFmtId="164" fontId="11" fillId="0" borderId="74" xfId="5" applyNumberFormat="1" applyFont="1" applyBorder="1" applyAlignment="1">
      <alignment horizontal="center" vertical="center"/>
    </xf>
    <xf numFmtId="164" fontId="10" fillId="0" borderId="143" xfId="5" applyNumberFormat="1" applyFont="1" applyBorder="1" applyAlignment="1">
      <alignment horizontal="left" vertical="center" wrapText="1"/>
    </xf>
    <xf numFmtId="164" fontId="10" fillId="0" borderId="165" xfId="5" applyNumberFormat="1" applyFont="1" applyBorder="1" applyAlignment="1">
      <alignment horizontal="right" vertical="center"/>
    </xf>
    <xf numFmtId="164" fontId="10" fillId="9" borderId="166" xfId="5" applyNumberFormat="1" applyFont="1" applyFill="1" applyBorder="1" applyAlignment="1">
      <alignment horizontal="right" vertical="center"/>
    </xf>
    <xf numFmtId="164" fontId="10" fillId="9" borderId="270" xfId="5" applyNumberFormat="1" applyFont="1" applyFill="1" applyBorder="1" applyAlignment="1">
      <alignment horizontal="right" vertical="center"/>
    </xf>
    <xf numFmtId="164" fontId="47" fillId="0" borderId="20" xfId="5" applyNumberFormat="1" applyFont="1" applyBorder="1" applyAlignment="1">
      <alignment horizontal="center" vertical="center"/>
    </xf>
    <xf numFmtId="164" fontId="10" fillId="0" borderId="24" xfId="5" applyNumberFormat="1" applyFont="1" applyBorder="1" applyAlignment="1">
      <alignment vertical="center" wrapText="1"/>
    </xf>
    <xf numFmtId="164" fontId="10" fillId="0" borderId="79" xfId="5" applyNumberFormat="1" applyFont="1" applyFill="1" applyBorder="1" applyAlignment="1">
      <alignment horizontal="right" vertical="center"/>
    </xf>
    <xf numFmtId="164" fontId="10" fillId="0" borderId="31" xfId="5" applyNumberFormat="1" applyFont="1" applyFill="1" applyBorder="1" applyAlignment="1">
      <alignment horizontal="right" vertical="center"/>
    </xf>
    <xf numFmtId="164" fontId="10" fillId="0" borderId="52" xfId="5" applyNumberFormat="1" applyFont="1" applyFill="1" applyBorder="1" applyAlignment="1">
      <alignment horizontal="center" vertical="center"/>
    </xf>
    <xf numFmtId="164" fontId="10" fillId="0" borderId="31" xfId="5" applyNumberFormat="1" applyFont="1" applyFill="1" applyBorder="1" applyAlignment="1">
      <alignment vertical="center" wrapText="1"/>
    </xf>
    <xf numFmtId="164" fontId="10" fillId="0" borderId="53" xfId="5" applyNumberFormat="1" applyFont="1" applyFill="1" applyBorder="1" applyAlignment="1">
      <alignment vertical="center" wrapText="1"/>
    </xf>
    <xf numFmtId="164" fontId="10" fillId="0" borderId="66" xfId="5" applyNumberFormat="1" applyFont="1" applyFill="1" applyBorder="1" applyAlignment="1">
      <alignment horizontal="right" vertical="center"/>
    </xf>
    <xf numFmtId="164" fontId="10" fillId="0" borderId="37" xfId="5" applyNumberFormat="1" applyFont="1" applyFill="1" applyBorder="1" applyAlignment="1">
      <alignment horizontal="center" vertical="center"/>
    </xf>
    <xf numFmtId="164" fontId="10" fillId="0" borderId="69" xfId="5" applyNumberFormat="1" applyFont="1" applyFill="1" applyBorder="1" applyAlignment="1">
      <alignment vertical="center" wrapText="1"/>
    </xf>
    <xf numFmtId="164" fontId="10" fillId="0" borderId="142" xfId="5" applyNumberFormat="1" applyFont="1" applyFill="1" applyBorder="1" applyAlignment="1">
      <alignment horizontal="right" vertical="center"/>
    </xf>
    <xf numFmtId="164" fontId="10" fillId="0" borderId="143" xfId="5" applyNumberFormat="1" applyFont="1" applyFill="1" applyBorder="1" applyAlignment="1">
      <alignment horizontal="right" vertical="center"/>
    </xf>
    <xf numFmtId="164" fontId="10" fillId="0" borderId="284" xfId="5" applyNumberFormat="1" applyFont="1" applyFill="1" applyBorder="1" applyAlignment="1">
      <alignment horizontal="center" vertical="center"/>
    </xf>
    <xf numFmtId="164" fontId="10" fillId="2" borderId="34" xfId="5" applyNumberFormat="1" applyFont="1" applyFill="1" applyBorder="1" applyAlignment="1">
      <alignment vertical="center"/>
    </xf>
    <xf numFmtId="164" fontId="11" fillId="10" borderId="93" xfId="5" applyNumberFormat="1" applyFont="1" applyFill="1" applyBorder="1" applyAlignment="1">
      <alignment horizontal="right" vertical="center"/>
    </xf>
    <xf numFmtId="164" fontId="11" fillId="10" borderId="35" xfId="5" applyNumberFormat="1" applyFont="1" applyFill="1" applyBorder="1" applyAlignment="1">
      <alignment horizontal="right" vertical="center"/>
    </xf>
    <xf numFmtId="164" fontId="10" fillId="10" borderId="48" xfId="5" applyNumberFormat="1" applyFont="1" applyFill="1" applyBorder="1" applyAlignment="1">
      <alignment horizontal="center" vertical="center"/>
    </xf>
    <xf numFmtId="164" fontId="11" fillId="10" borderId="57" xfId="5" applyNumberFormat="1" applyFont="1" applyFill="1" applyBorder="1" applyAlignment="1">
      <alignment vertical="center" wrapText="1"/>
    </xf>
    <xf numFmtId="164" fontId="11" fillId="10" borderId="100" xfId="5" applyNumberFormat="1" applyFont="1" applyFill="1" applyBorder="1" applyAlignment="1">
      <alignment horizontal="center" vertical="center" wrapText="1"/>
    </xf>
    <xf numFmtId="164" fontId="10" fillId="9" borderId="0" xfId="5" applyNumberFormat="1" applyFont="1" applyFill="1" applyAlignment="1">
      <alignment horizontal="right" vertical="center"/>
    </xf>
    <xf numFmtId="164" fontId="10" fillId="18" borderId="0" xfId="5" applyNumberFormat="1" applyFont="1" applyFill="1" applyBorder="1" applyAlignment="1">
      <alignment horizontal="right" vertical="center"/>
    </xf>
    <xf numFmtId="164" fontId="10" fillId="18" borderId="226" xfId="5" applyNumberFormat="1" applyFont="1" applyFill="1" applyBorder="1" applyAlignment="1">
      <alignment horizontal="right" vertical="center"/>
    </xf>
    <xf numFmtId="164" fontId="10" fillId="18" borderId="63" xfId="5" applyNumberFormat="1" applyFont="1" applyFill="1" applyBorder="1" applyAlignment="1">
      <alignment horizontal="right" vertical="center"/>
    </xf>
    <xf numFmtId="164" fontId="10" fillId="18" borderId="219" xfId="5" applyNumberFormat="1" applyFont="1" applyFill="1" applyBorder="1" applyAlignment="1">
      <alignment horizontal="right" vertical="center"/>
    </xf>
    <xf numFmtId="164" fontId="10" fillId="18" borderId="201" xfId="5" applyNumberFormat="1" applyFont="1" applyFill="1" applyBorder="1" applyAlignment="1">
      <alignment horizontal="right" vertical="center"/>
    </xf>
    <xf numFmtId="164" fontId="10" fillId="18" borderId="62" xfId="5" applyNumberFormat="1" applyFont="1" applyFill="1" applyBorder="1" applyAlignment="1">
      <alignment horizontal="right" vertical="center"/>
    </xf>
    <xf numFmtId="164" fontId="10" fillId="18" borderId="151" xfId="5" applyNumberFormat="1" applyFont="1" applyFill="1" applyBorder="1" applyAlignment="1">
      <alignment horizontal="right" vertical="center"/>
    </xf>
    <xf numFmtId="164" fontId="10" fillId="18" borderId="197" xfId="5" applyNumberFormat="1" applyFont="1" applyFill="1" applyBorder="1" applyAlignment="1">
      <alignment horizontal="right" vertical="center"/>
    </xf>
    <xf numFmtId="164" fontId="11" fillId="18" borderId="0" xfId="5" applyNumberFormat="1" applyFont="1" applyFill="1" applyBorder="1" applyAlignment="1">
      <alignment horizontal="right" vertical="center"/>
    </xf>
    <xf numFmtId="164" fontId="10" fillId="18" borderId="62" xfId="5" applyNumberFormat="1" applyFont="1" applyFill="1" applyBorder="1" applyAlignment="1">
      <alignment horizontal="center" vertical="center"/>
    </xf>
    <xf numFmtId="164" fontId="10" fillId="18" borderId="62" xfId="5" applyNumberFormat="1" applyFont="1" applyFill="1" applyBorder="1" applyAlignment="1">
      <alignment horizontal="left" vertical="center" wrapText="1"/>
    </xf>
    <xf numFmtId="164" fontId="10" fillId="18" borderId="0" xfId="5" applyNumberFormat="1" applyFont="1" applyFill="1" applyBorder="1" applyAlignment="1">
      <alignment horizontal="right" vertical="center" wrapText="1"/>
    </xf>
    <xf numFmtId="164" fontId="10" fillId="18" borderId="112" xfId="5" applyNumberFormat="1" applyFont="1" applyFill="1" applyBorder="1" applyAlignment="1">
      <alignment horizontal="right" vertical="center"/>
    </xf>
    <xf numFmtId="164" fontId="10" fillId="18" borderId="0" xfId="5" applyNumberFormat="1" applyFont="1" applyFill="1" applyBorder="1" applyAlignment="1">
      <alignment horizontal="left" vertical="center" wrapText="1"/>
    </xf>
    <xf numFmtId="164" fontId="10" fillId="17" borderId="0" xfId="5" applyNumberFormat="1" applyFont="1" applyFill="1" applyBorder="1" applyAlignment="1">
      <alignment horizontal="right" vertical="center"/>
    </xf>
    <xf numFmtId="164" fontId="10" fillId="17" borderId="62" xfId="5" applyNumberFormat="1" applyFont="1" applyFill="1" applyBorder="1" applyAlignment="1">
      <alignment horizontal="right" vertical="center"/>
    </xf>
    <xf numFmtId="164" fontId="10" fillId="18" borderId="69" xfId="5" applyNumberFormat="1" applyFont="1" applyFill="1" applyBorder="1" applyAlignment="1">
      <alignment horizontal="right" vertical="center"/>
    </xf>
    <xf numFmtId="0" fontId="10" fillId="18" borderId="0" xfId="5" applyFont="1" applyFill="1" applyAlignment="1">
      <alignment horizontal="left" wrapText="1"/>
    </xf>
    <xf numFmtId="164" fontId="10" fillId="0" borderId="0" xfId="5" applyNumberFormat="1" applyFont="1" applyFill="1" applyBorder="1" applyAlignment="1">
      <alignment horizontal="right" vertical="center" wrapText="1"/>
    </xf>
    <xf numFmtId="164" fontId="10" fillId="0" borderId="0" xfId="5" applyNumberFormat="1" applyFont="1" applyFill="1" applyBorder="1" applyAlignment="1">
      <alignment horizontal="right" vertical="center"/>
    </xf>
    <xf numFmtId="164" fontId="10" fillId="18" borderId="0" xfId="5" applyNumberFormat="1" applyFont="1" applyFill="1" applyBorder="1" applyAlignment="1">
      <alignment horizontal="center" vertical="center"/>
    </xf>
    <xf numFmtId="164" fontId="10" fillId="18" borderId="183" xfId="5" applyNumberFormat="1" applyFont="1" applyFill="1" applyBorder="1" applyAlignment="1">
      <alignment horizontal="right" vertical="center"/>
    </xf>
    <xf numFmtId="164" fontId="9" fillId="0" borderId="0" xfId="5" applyNumberFormat="1" applyFont="1" applyBorder="1" applyAlignment="1">
      <alignment horizontal="center" vertical="center"/>
    </xf>
    <xf numFmtId="164" fontId="10" fillId="8" borderId="1" xfId="5" applyNumberFormat="1" applyFont="1" applyFill="1" applyBorder="1" applyAlignment="1">
      <alignment vertical="center"/>
    </xf>
    <xf numFmtId="164" fontId="11" fillId="0" borderId="3" xfId="5" applyNumberFormat="1" applyFont="1" applyBorder="1" applyAlignment="1">
      <alignment horizontal="center" vertical="center"/>
    </xf>
    <xf numFmtId="164" fontId="11" fillId="0" borderId="7" xfId="5" applyNumberFormat="1" applyFont="1" applyBorder="1" applyAlignment="1">
      <alignment horizontal="center" vertical="center"/>
    </xf>
    <xf numFmtId="164" fontId="10" fillId="0" borderId="7" xfId="5" applyNumberFormat="1" applyFont="1" applyBorder="1" applyAlignment="1">
      <alignment horizontal="left" vertical="center" wrapText="1"/>
    </xf>
    <xf numFmtId="164" fontId="11" fillId="2" borderId="99" xfId="5" applyNumberFormat="1" applyFont="1" applyFill="1" applyBorder="1" applyAlignment="1">
      <alignment vertical="center"/>
    </xf>
    <xf numFmtId="164" fontId="10" fillId="2" borderId="100" xfId="5" applyNumberFormat="1" applyFont="1" applyFill="1" applyBorder="1" applyAlignment="1">
      <alignment horizontal="left" vertical="center"/>
    </xf>
    <xf numFmtId="164" fontId="11" fillId="2" borderId="100" xfId="5" applyNumberFormat="1" applyFont="1" applyFill="1" applyBorder="1" applyAlignment="1">
      <alignment horizontal="left" vertical="center" wrapText="1"/>
    </xf>
    <xf numFmtId="164" fontId="10" fillId="0" borderId="1" xfId="5" applyNumberFormat="1" applyFont="1" applyBorder="1" applyAlignment="1">
      <alignment vertical="center"/>
    </xf>
    <xf numFmtId="164" fontId="10" fillId="0" borderId="0" xfId="5" applyNumberFormat="1" applyFont="1" applyAlignment="1">
      <alignment horizontal="left" vertical="center"/>
    </xf>
    <xf numFmtId="164" fontId="11" fillId="0" borderId="0" xfId="5" applyNumberFormat="1" applyFont="1" applyAlignment="1">
      <alignment horizontal="left" vertical="center" wrapText="1"/>
    </xf>
    <xf numFmtId="164" fontId="9" fillId="0" borderId="0" xfId="5" applyNumberFormat="1" applyFont="1" applyBorder="1" applyAlignment="1">
      <alignment vertical="center"/>
    </xf>
    <xf numFmtId="164" fontId="10" fillId="0" borderId="0" xfId="5" applyNumberFormat="1" applyFont="1" applyBorder="1" applyAlignment="1">
      <alignment horizontal="left" vertical="center"/>
    </xf>
    <xf numFmtId="164" fontId="10" fillId="0" borderId="85" xfId="5" applyNumberFormat="1" applyFont="1" applyBorder="1" applyAlignment="1">
      <alignment vertical="center"/>
    </xf>
    <xf numFmtId="164" fontId="32" fillId="2" borderId="146" xfId="5" applyNumberFormat="1" applyFont="1" applyFill="1" applyBorder="1" applyAlignment="1">
      <alignment vertical="center"/>
    </xf>
    <xf numFmtId="164" fontId="32" fillId="2" borderId="87" xfId="5" applyNumberFormat="1" applyFont="1" applyFill="1" applyBorder="1" applyAlignment="1">
      <alignment vertical="center"/>
    </xf>
    <xf numFmtId="164" fontId="32" fillId="2" borderId="129" xfId="5" applyNumberFormat="1" applyFont="1" applyFill="1" applyBorder="1" applyAlignment="1">
      <alignment vertical="center"/>
    </xf>
    <xf numFmtId="164" fontId="30" fillId="2" borderId="87" xfId="5" applyNumberFormat="1" applyFont="1" applyFill="1" applyBorder="1" applyAlignment="1">
      <alignment vertical="center"/>
    </xf>
    <xf numFmtId="164" fontId="32" fillId="2" borderId="87" xfId="5" applyNumberFormat="1" applyFont="1" applyFill="1" applyBorder="1" applyAlignment="1">
      <alignment vertical="center" wrapText="1"/>
    </xf>
    <xf numFmtId="164" fontId="32" fillId="2" borderId="90" xfId="5" applyNumberFormat="1" applyFont="1" applyFill="1" applyBorder="1" applyAlignment="1">
      <alignment vertical="center"/>
    </xf>
    <xf numFmtId="164" fontId="10" fillId="0" borderId="158" xfId="5" applyNumberFormat="1" applyFont="1" applyBorder="1" applyAlignment="1">
      <alignment horizontal="center" vertical="center"/>
    </xf>
    <xf numFmtId="164" fontId="10" fillId="0" borderId="224" xfId="5" applyNumberFormat="1" applyFont="1" applyBorder="1" applyAlignment="1">
      <alignment vertical="center"/>
    </xf>
    <xf numFmtId="164" fontId="10" fillId="0" borderId="224" xfId="5" applyNumberFormat="1" applyFont="1" applyBorder="1" applyAlignment="1">
      <alignment horizontal="center" vertical="center"/>
    </xf>
    <xf numFmtId="164" fontId="10" fillId="0" borderId="224" xfId="5" applyNumberFormat="1" applyFont="1" applyBorder="1" applyAlignment="1">
      <alignment vertical="center" wrapText="1"/>
    </xf>
    <xf numFmtId="164" fontId="10" fillId="0" borderId="225" xfId="5" applyNumberFormat="1" applyFont="1" applyBorder="1" applyAlignment="1">
      <alignment vertical="center"/>
    </xf>
    <xf numFmtId="164" fontId="11" fillId="2" borderId="223" xfId="5" applyNumberFormat="1" applyFont="1" applyFill="1" applyBorder="1" applyAlignment="1">
      <alignment horizontal="right" vertical="center"/>
    </xf>
    <xf numFmtId="164" fontId="11" fillId="2" borderId="224" xfId="5" applyNumberFormat="1" applyFont="1" applyFill="1" applyBorder="1" applyAlignment="1">
      <alignment vertical="center"/>
    </xf>
    <xf numFmtId="164" fontId="11" fillId="2" borderId="224" xfId="5" applyNumberFormat="1" applyFont="1" applyFill="1" applyBorder="1" applyAlignment="1">
      <alignment horizontal="right" vertical="center"/>
    </xf>
    <xf numFmtId="164" fontId="10" fillId="2" borderId="224" xfId="5" applyNumberFormat="1" applyFont="1" applyFill="1" applyBorder="1" applyAlignment="1">
      <alignment horizontal="center" vertical="center"/>
    </xf>
    <xf numFmtId="164" fontId="11" fillId="2" borderId="224" xfId="5" applyNumberFormat="1" applyFont="1" applyFill="1" applyBorder="1" applyAlignment="1">
      <alignment vertical="center" wrapText="1"/>
    </xf>
    <xf numFmtId="164" fontId="11" fillId="2" borderId="225" xfId="5" applyNumberFormat="1" applyFont="1" applyFill="1" applyBorder="1" applyAlignment="1">
      <alignment horizontal="right" vertical="center"/>
    </xf>
    <xf numFmtId="164" fontId="10" fillId="0" borderId="78" xfId="5" applyNumberFormat="1" applyFont="1" applyBorder="1" applyAlignment="1">
      <alignment horizontal="right" vertical="center"/>
    </xf>
    <xf numFmtId="164" fontId="10" fillId="0" borderId="80" xfId="5" applyNumberFormat="1" applyFont="1" applyBorder="1" applyAlignment="1">
      <alignment horizontal="center" vertical="center"/>
    </xf>
    <xf numFmtId="164" fontId="10" fillId="0" borderId="96" xfId="5" applyNumberFormat="1" applyFont="1" applyBorder="1" applyAlignment="1">
      <alignment horizontal="center" vertical="center"/>
    </xf>
    <xf numFmtId="164" fontId="10" fillId="0" borderId="144" xfId="5" applyNumberFormat="1" applyFont="1" applyBorder="1" applyAlignment="1">
      <alignment horizontal="center" vertical="center"/>
    </xf>
    <xf numFmtId="164" fontId="10" fillId="0" borderId="101" xfId="5" applyNumberFormat="1" applyFont="1" applyBorder="1" applyAlignment="1">
      <alignment horizontal="center" vertical="center"/>
    </xf>
    <xf numFmtId="164" fontId="10" fillId="0" borderId="110" xfId="5" applyNumberFormat="1" applyFont="1" applyBorder="1" applyAlignment="1">
      <alignment horizontal="center" vertical="center"/>
    </xf>
    <xf numFmtId="164" fontId="32" fillId="2" borderId="93" xfId="5" applyNumberFormat="1" applyFont="1" applyFill="1" applyBorder="1" applyAlignment="1">
      <alignment horizontal="right" vertical="center"/>
    </xf>
    <xf numFmtId="164" fontId="32" fillId="2" borderId="35" xfId="5" applyNumberFormat="1" applyFont="1" applyFill="1" applyBorder="1" applyAlignment="1">
      <alignment horizontal="right" vertical="center"/>
    </xf>
    <xf numFmtId="164" fontId="32" fillId="2" borderId="48" xfId="5" applyNumberFormat="1" applyFont="1" applyFill="1" applyBorder="1" applyAlignment="1">
      <alignment horizontal="right" vertical="center"/>
    </xf>
    <xf numFmtId="164" fontId="30" fillId="2" borderId="35" xfId="5" applyNumberFormat="1" applyFont="1" applyFill="1" applyBorder="1" applyAlignment="1">
      <alignment horizontal="center" vertical="center"/>
    </xf>
    <xf numFmtId="164" fontId="32" fillId="2" borderId="35" xfId="5" applyNumberFormat="1" applyFont="1" applyFill="1" applyBorder="1" applyAlignment="1">
      <alignment vertical="center" wrapText="1"/>
    </xf>
    <xf numFmtId="164" fontId="32" fillId="2" borderId="94" xfId="5" applyNumberFormat="1" applyFont="1" applyFill="1" applyBorder="1" applyAlignment="1">
      <alignment horizontal="right" vertical="center"/>
    </xf>
    <xf numFmtId="164" fontId="32" fillId="2" borderId="99" xfId="5" applyNumberFormat="1" applyFont="1" applyFill="1" applyBorder="1" applyAlignment="1">
      <alignment horizontal="right" vertical="center"/>
    </xf>
    <xf numFmtId="164" fontId="32" fillId="2" borderId="100" xfId="5" applyNumberFormat="1" applyFont="1" applyFill="1" applyBorder="1" applyAlignment="1">
      <alignment horizontal="right" vertical="center"/>
    </xf>
    <xf numFmtId="164" fontId="32" fillId="2" borderId="88" xfId="5" applyNumberFormat="1" applyFont="1" applyFill="1" applyBorder="1" applyAlignment="1">
      <alignment horizontal="right" vertical="center"/>
    </xf>
    <xf numFmtId="164" fontId="30" fillId="2" borderId="100" xfId="5" applyNumberFormat="1" applyFont="1" applyFill="1" applyBorder="1" applyAlignment="1">
      <alignment horizontal="center" vertical="center"/>
    </xf>
    <xf numFmtId="164" fontId="32" fillId="2" borderId="100" xfId="5" applyNumberFormat="1" applyFont="1" applyFill="1" applyBorder="1" applyAlignment="1">
      <alignment vertical="center" wrapText="1"/>
    </xf>
    <xf numFmtId="164" fontId="32" fillId="2" borderId="101" xfId="5" applyNumberFormat="1" applyFont="1" applyFill="1" applyBorder="1" applyAlignment="1">
      <alignment horizontal="right" vertical="center"/>
    </xf>
    <xf numFmtId="164" fontId="10" fillId="2" borderId="0" xfId="5" applyNumberFormat="1" applyFont="1" applyFill="1" applyAlignment="1">
      <alignment vertical="center"/>
    </xf>
    <xf numFmtId="164" fontId="42" fillId="0" borderId="0" xfId="5" applyNumberFormat="1" applyFont="1" applyAlignment="1">
      <alignment vertical="center"/>
    </xf>
    <xf numFmtId="164" fontId="26" fillId="0" borderId="0" xfId="5" applyNumberFormat="1" applyFont="1" applyAlignment="1">
      <alignment vertical="center"/>
    </xf>
    <xf numFmtId="164" fontId="10" fillId="18" borderId="61" xfId="5" applyNumberFormat="1" applyFont="1" applyFill="1" applyBorder="1" applyAlignment="1">
      <alignment horizontal="left" vertical="center" wrapText="1"/>
    </xf>
    <xf numFmtId="164" fontId="10" fillId="17" borderId="0" xfId="0" applyNumberFormat="1" applyFont="1" applyFill="1" applyBorder="1" applyAlignment="1">
      <alignment vertical="center"/>
    </xf>
    <xf numFmtId="164" fontId="10" fillId="18" borderId="61" xfId="0" quotePrefix="1" applyNumberFormat="1" applyFont="1" applyFill="1" applyBorder="1" applyAlignment="1">
      <alignment horizontal="center" vertical="center"/>
    </xf>
    <xf numFmtId="164" fontId="10" fillId="18" borderId="61" xfId="0" applyNumberFormat="1" applyFont="1" applyFill="1" applyBorder="1" applyAlignment="1">
      <alignment vertical="center" wrapText="1"/>
    </xf>
    <xf numFmtId="164" fontId="11" fillId="18" borderId="69" xfId="0" applyNumberFormat="1" applyFont="1" applyFill="1" applyBorder="1" applyAlignment="1">
      <alignment vertical="center"/>
    </xf>
    <xf numFmtId="164" fontId="10" fillId="18" borderId="0" xfId="0" applyNumberFormat="1" applyFont="1" applyFill="1" applyBorder="1" applyAlignment="1">
      <alignment vertical="center"/>
    </xf>
    <xf numFmtId="164" fontId="11" fillId="18" borderId="132" xfId="0" applyNumberFormat="1" applyFont="1" applyFill="1" applyBorder="1" applyAlignment="1">
      <alignment horizontal="right" vertical="center"/>
    </xf>
    <xf numFmtId="164" fontId="11" fillId="18" borderId="0" xfId="0" applyNumberFormat="1" applyFont="1" applyFill="1" applyBorder="1" applyAlignment="1">
      <alignment horizontal="right" vertical="center"/>
    </xf>
    <xf numFmtId="164" fontId="11" fillId="18" borderId="0" xfId="0" applyNumberFormat="1" applyFont="1" applyFill="1" applyBorder="1" applyAlignment="1">
      <alignment horizontal="center" vertical="center" wrapText="1"/>
    </xf>
    <xf numFmtId="164" fontId="10" fillId="14" borderId="61" xfId="0" applyNumberFormat="1" applyFont="1" applyFill="1" applyBorder="1" applyAlignment="1">
      <alignment horizontal="center" vertical="center"/>
    </xf>
    <xf numFmtId="164" fontId="10" fillId="14" borderId="61" xfId="0" applyNumberFormat="1" applyFont="1" applyFill="1" applyBorder="1" applyAlignment="1">
      <alignment horizontal="left" vertical="center"/>
    </xf>
    <xf numFmtId="164" fontId="41" fillId="0" borderId="61" xfId="0" applyNumberFormat="1" applyFont="1" applyBorder="1" applyAlignment="1">
      <alignment vertical="center"/>
    </xf>
    <xf numFmtId="43" fontId="4" fillId="18" borderId="0" xfId="0" applyNumberFormat="1" applyFont="1" applyFill="1" applyAlignment="1">
      <alignment vertical="center"/>
    </xf>
    <xf numFmtId="0" fontId="0" fillId="0" borderId="0" xfId="0" applyFont="1"/>
    <xf numFmtId="0" fontId="0" fillId="0" borderId="0" xfId="0" applyFont="1" applyAlignment="1">
      <alignment vertical="center"/>
    </xf>
    <xf numFmtId="0" fontId="10" fillId="0" borderId="61" xfId="5" applyFont="1" applyBorder="1" applyAlignment="1">
      <alignment vertical="center" wrapText="1"/>
    </xf>
    <xf numFmtId="41" fontId="10" fillId="0" borderId="65" xfId="0" applyNumberFormat="1" applyFont="1" applyBorder="1" applyAlignment="1">
      <alignment vertical="center"/>
    </xf>
    <xf numFmtId="0" fontId="10" fillId="0" borderId="61" xfId="0" applyFont="1" applyBorder="1" applyAlignment="1">
      <alignment horizontal="left" vertical="center" wrapText="1"/>
    </xf>
    <xf numFmtId="173" fontId="10" fillId="21" borderId="300" xfId="0" applyNumberFormat="1" applyFont="1" applyFill="1" applyBorder="1" applyAlignment="1">
      <alignment horizontal="right" vertical="center"/>
    </xf>
    <xf numFmtId="0" fontId="0" fillId="21" borderId="300" xfId="0" applyFill="1" applyBorder="1"/>
    <xf numFmtId="173" fontId="10" fillId="21" borderId="307" xfId="0" applyNumberFormat="1" applyFont="1" applyFill="1" applyBorder="1" applyAlignment="1">
      <alignment horizontal="right" vertical="center"/>
    </xf>
    <xf numFmtId="0" fontId="19" fillId="0" borderId="6" xfId="6" applyFont="1" applyBorder="1" applyAlignment="1">
      <alignment horizontal="justify" vertical="center" wrapText="1"/>
    </xf>
    <xf numFmtId="173" fontId="10" fillId="0" borderId="31" xfId="0" applyNumberFormat="1" applyFont="1" applyBorder="1" applyAlignment="1">
      <alignment vertical="center"/>
    </xf>
    <xf numFmtId="173" fontId="10" fillId="0" borderId="3" xfId="0" applyNumberFormat="1" applyFont="1" applyFill="1" applyBorder="1" applyAlignment="1">
      <alignment horizontal="right" vertical="center"/>
    </xf>
    <xf numFmtId="173" fontId="10" fillId="0" borderId="39" xfId="0" applyNumberFormat="1" applyFont="1" applyBorder="1" applyAlignment="1">
      <alignment horizontal="right" vertical="center"/>
    </xf>
    <xf numFmtId="173" fontId="10" fillId="0" borderId="6" xfId="0" applyNumberFormat="1" applyFont="1" applyBorder="1" applyAlignment="1">
      <alignment horizontal="right" vertical="center"/>
    </xf>
    <xf numFmtId="173" fontId="10" fillId="22" borderId="0" xfId="0" applyNumberFormat="1" applyFont="1" applyFill="1" applyBorder="1" applyAlignment="1">
      <alignment horizontal="center" vertical="center"/>
    </xf>
    <xf numFmtId="173" fontId="10" fillId="22" borderId="0" xfId="0" applyNumberFormat="1" applyFont="1" applyFill="1" applyBorder="1" applyAlignment="1">
      <alignment horizontal="left" vertical="center" wrapText="1"/>
    </xf>
    <xf numFmtId="173" fontId="31" fillId="0" borderId="0" xfId="0" applyNumberFormat="1" applyFont="1" applyAlignment="1">
      <alignment horizontal="center" vertical="center"/>
    </xf>
    <xf numFmtId="173" fontId="10" fillId="0" borderId="10" xfId="0" applyNumberFormat="1" applyFont="1" applyBorder="1" applyAlignment="1">
      <alignment horizontal="right" vertical="center"/>
    </xf>
    <xf numFmtId="173" fontId="10" fillId="0" borderId="3" xfId="0" applyNumberFormat="1" applyFont="1" applyBorder="1" applyAlignment="1">
      <alignment vertical="center"/>
    </xf>
    <xf numFmtId="173" fontId="10" fillId="0" borderId="10" xfId="0" applyNumberFormat="1" applyFont="1" applyBorder="1" applyAlignment="1">
      <alignment vertical="center"/>
    </xf>
    <xf numFmtId="173" fontId="10" fillId="0" borderId="3" xfId="0" applyNumberFormat="1" applyFont="1" applyBorder="1" applyAlignment="1">
      <alignment horizontal="center" vertical="center"/>
    </xf>
    <xf numFmtId="173" fontId="10" fillId="0" borderId="12" xfId="0" applyNumberFormat="1" applyFont="1" applyBorder="1" applyAlignment="1">
      <alignment vertical="center"/>
    </xf>
    <xf numFmtId="173" fontId="10" fillId="0" borderId="13" xfId="0" applyNumberFormat="1" applyFont="1" applyBorder="1" applyAlignment="1">
      <alignment vertical="center"/>
    </xf>
    <xf numFmtId="173" fontId="10" fillId="0" borderId="27" xfId="0" applyNumberFormat="1" applyFont="1" applyBorder="1" applyAlignment="1">
      <alignment horizontal="right" vertical="center"/>
    </xf>
    <xf numFmtId="173" fontId="10" fillId="0" borderId="28" xfId="0" applyNumberFormat="1" applyFont="1" applyBorder="1" applyAlignment="1">
      <alignment horizontal="right" vertical="center"/>
    </xf>
    <xf numFmtId="173" fontId="10" fillId="0" borderId="28" xfId="0" applyNumberFormat="1" applyFont="1" applyBorder="1" applyAlignment="1">
      <alignment horizontal="center" vertical="center"/>
    </xf>
    <xf numFmtId="173" fontId="10" fillId="0" borderId="16" xfId="0" applyNumberFormat="1" applyFont="1" applyBorder="1" applyAlignment="1">
      <alignment horizontal="right" vertical="center"/>
    </xf>
    <xf numFmtId="173" fontId="10" fillId="0" borderId="7" xfId="0" applyNumberFormat="1" applyFont="1" applyBorder="1" applyAlignment="1">
      <alignment horizontal="right" vertical="center"/>
    </xf>
    <xf numFmtId="173" fontId="10" fillId="0" borderId="306" xfId="0" applyNumberFormat="1" applyFont="1" applyBorder="1" applyAlignment="1">
      <alignment horizontal="right" vertical="center"/>
    </xf>
    <xf numFmtId="173" fontId="10" fillId="0" borderId="30" xfId="0" applyNumberFormat="1" applyFont="1" applyBorder="1" applyAlignment="1">
      <alignment horizontal="right" vertical="center"/>
    </xf>
    <xf numFmtId="173" fontId="10" fillId="0" borderId="31" xfId="0" applyNumberFormat="1" applyFont="1" applyBorder="1" applyAlignment="1">
      <alignment horizontal="right" vertical="center"/>
    </xf>
    <xf numFmtId="173" fontId="10" fillId="0" borderId="27" xfId="0" applyNumberFormat="1" applyFont="1" applyBorder="1" applyAlignment="1">
      <alignment vertical="center"/>
    </xf>
    <xf numFmtId="173" fontId="10" fillId="0" borderId="28" xfId="0" applyNumberFormat="1" applyFont="1" applyBorder="1" applyAlignment="1">
      <alignment vertical="center"/>
    </xf>
    <xf numFmtId="173" fontId="10" fillId="0" borderId="27" xfId="0" applyNumberFormat="1" applyFont="1" applyBorder="1" applyAlignment="1">
      <alignment horizontal="center" vertical="center"/>
    </xf>
    <xf numFmtId="173" fontId="10" fillId="0" borderId="9" xfId="0" applyNumberFormat="1" applyFont="1" applyBorder="1" applyAlignment="1">
      <alignment horizontal="right" vertical="center" wrapText="1"/>
    </xf>
    <xf numFmtId="173" fontId="10" fillId="0" borderId="9" xfId="0" applyNumberFormat="1" applyFont="1" applyBorder="1" applyAlignment="1">
      <alignment horizontal="right" vertical="center"/>
    </xf>
    <xf numFmtId="173" fontId="10" fillId="0" borderId="309" xfId="0" applyNumberFormat="1" applyFont="1" applyBorder="1" applyAlignment="1">
      <alignment vertical="center"/>
    </xf>
    <xf numFmtId="173" fontId="10" fillId="0" borderId="39" xfId="0" applyNumberFormat="1" applyFont="1" applyBorder="1" applyAlignment="1">
      <alignment vertical="center"/>
    </xf>
    <xf numFmtId="173" fontId="10" fillId="0" borderId="30" xfId="0" applyNumberFormat="1" applyFont="1" applyBorder="1" applyAlignment="1">
      <alignment vertical="center"/>
    </xf>
    <xf numFmtId="173" fontId="10" fillId="0" borderId="33" xfId="0" applyNumberFormat="1" applyFont="1" applyBorder="1" applyAlignment="1">
      <alignment horizontal="right" vertical="center"/>
    </xf>
    <xf numFmtId="173" fontId="10" fillId="0" borderId="4" xfId="0" applyNumberFormat="1" applyFont="1" applyBorder="1" applyAlignment="1">
      <alignment horizontal="right" vertical="center" wrapText="1"/>
    </xf>
    <xf numFmtId="0" fontId="10" fillId="0" borderId="6" xfId="0" applyFont="1" applyBorder="1" applyAlignment="1">
      <alignment horizontal="right" vertical="center" wrapText="1"/>
    </xf>
    <xf numFmtId="173" fontId="10" fillId="0" borderId="308" xfId="0" applyNumberFormat="1" applyFont="1" applyBorder="1" applyAlignment="1">
      <alignment horizontal="right" vertical="center"/>
    </xf>
    <xf numFmtId="173" fontId="10" fillId="0" borderId="8" xfId="0" applyNumberFormat="1" applyFont="1" applyBorder="1" applyAlignment="1">
      <alignment horizontal="right" vertical="center"/>
    </xf>
    <xf numFmtId="173" fontId="0" fillId="0" borderId="0" xfId="0" applyNumberFormat="1" applyFont="1" applyAlignment="1"/>
    <xf numFmtId="173" fontId="0" fillId="0" borderId="0" xfId="0" applyNumberFormat="1" applyFont="1" applyAlignment="1">
      <alignment horizontal="center"/>
    </xf>
    <xf numFmtId="173" fontId="0" fillId="0" borderId="310" xfId="0" applyNumberFormat="1" applyFont="1" applyBorder="1" applyAlignment="1"/>
    <xf numFmtId="173" fontId="0" fillId="0" borderId="0" xfId="0" applyNumberFormat="1" applyFont="1" applyAlignment="1">
      <alignment horizontal="right"/>
    </xf>
    <xf numFmtId="0" fontId="11" fillId="15" borderId="61" xfId="5" applyFont="1" applyFill="1" applyBorder="1" applyAlignment="1">
      <alignment vertical="center" wrapText="1"/>
    </xf>
    <xf numFmtId="164" fontId="32" fillId="18" borderId="0" xfId="5" applyNumberFormat="1" applyFont="1" applyFill="1" applyBorder="1" applyAlignment="1">
      <alignment horizontal="right" vertical="center"/>
    </xf>
    <xf numFmtId="164" fontId="30" fillId="18" borderId="0" xfId="5" applyNumberFormat="1" applyFont="1" applyFill="1" applyBorder="1" applyAlignment="1">
      <alignment horizontal="center" vertical="center"/>
    </xf>
    <xf numFmtId="164" fontId="32" fillId="18" borderId="0" xfId="5" applyNumberFormat="1" applyFont="1" applyFill="1" applyBorder="1" applyAlignment="1">
      <alignment vertical="center" wrapText="1"/>
    </xf>
    <xf numFmtId="164" fontId="10" fillId="15" borderId="61" xfId="5" applyNumberFormat="1" applyFont="1" applyFill="1" applyBorder="1" applyAlignment="1">
      <alignment vertical="center"/>
    </xf>
    <xf numFmtId="41" fontId="10" fillId="15" borderId="0" xfId="0" applyNumberFormat="1" applyFont="1" applyFill="1" applyBorder="1" applyAlignment="1">
      <alignment horizontal="center" vertical="center"/>
    </xf>
    <xf numFmtId="41" fontId="6" fillId="15" borderId="19" xfId="0" applyNumberFormat="1" applyFont="1" applyFill="1" applyBorder="1" applyAlignment="1">
      <alignment horizontal="center" vertical="center" wrapText="1"/>
    </xf>
    <xf numFmtId="164" fontId="10" fillId="0" borderId="113" xfId="0" applyNumberFormat="1" applyFont="1" applyBorder="1" applyAlignment="1">
      <alignment horizontal="center" vertical="center"/>
    </xf>
    <xf numFmtId="43" fontId="10" fillId="0" borderId="3" xfId="0" applyNumberFormat="1" applyFont="1" applyBorder="1" applyAlignment="1">
      <alignment horizontal="center" vertical="center" wrapText="1"/>
    </xf>
    <xf numFmtId="174" fontId="10" fillId="0" borderId="6" xfId="0" applyNumberFormat="1" applyFont="1" applyBorder="1" applyAlignment="1">
      <alignment vertical="center"/>
    </xf>
    <xf numFmtId="174" fontId="10" fillId="0" borderId="10" xfId="0" applyNumberFormat="1" applyFont="1" applyBorder="1" applyAlignment="1">
      <alignment horizontal="center" vertical="center"/>
    </xf>
    <xf numFmtId="174" fontId="10" fillId="0" borderId="3" xfId="0" applyNumberFormat="1" applyFont="1" applyBorder="1" applyAlignment="1">
      <alignment horizontal="right" vertical="center"/>
    </xf>
    <xf numFmtId="175" fontId="10" fillId="0" borderId="26" xfId="0" applyNumberFormat="1" applyFont="1" applyBorder="1" applyAlignment="1">
      <alignment vertical="center"/>
    </xf>
    <xf numFmtId="174" fontId="10" fillId="0" borderId="19" xfId="0" applyNumberFormat="1" applyFont="1" applyBorder="1" applyAlignment="1">
      <alignment vertical="center"/>
    </xf>
    <xf numFmtId="175" fontId="10" fillId="0" borderId="55" xfId="0" applyNumberFormat="1" applyFont="1" applyBorder="1" applyAlignment="1">
      <alignment vertical="center"/>
    </xf>
    <xf numFmtId="175" fontId="10" fillId="0" borderId="19" xfId="0" applyNumberFormat="1" applyFont="1" applyBorder="1" applyAlignment="1">
      <alignment vertical="center"/>
    </xf>
    <xf numFmtId="174" fontId="10" fillId="0" borderId="7" xfId="0" applyNumberFormat="1" applyFont="1" applyBorder="1" applyAlignment="1">
      <alignment vertical="center"/>
    </xf>
    <xf numFmtId="0" fontId="0" fillId="0" borderId="0" xfId="0" applyFont="1" applyFill="1" applyAlignment="1">
      <alignment vertical="center"/>
    </xf>
    <xf numFmtId="164" fontId="10" fillId="0" borderId="65" xfId="5" applyNumberFormat="1" applyFont="1" applyBorder="1" applyAlignment="1">
      <alignment vertical="center"/>
    </xf>
    <xf numFmtId="164" fontId="10" fillId="0" borderId="71" xfId="5" applyNumberFormat="1" applyFont="1" applyBorder="1" applyAlignment="1">
      <alignment vertical="center"/>
    </xf>
    <xf numFmtId="164" fontId="10" fillId="18" borderId="61" xfId="0" applyNumberFormat="1" applyFont="1" applyFill="1" applyBorder="1" applyAlignment="1">
      <alignment horizontal="right" vertical="center"/>
    </xf>
    <xf numFmtId="41" fontId="10" fillId="0" borderId="270" xfId="0" applyNumberFormat="1" applyFont="1" applyBorder="1" applyAlignment="1">
      <alignment vertical="center"/>
    </xf>
    <xf numFmtId="41" fontId="10" fillId="0" borderId="166" xfId="0" applyNumberFormat="1" applyFont="1" applyBorder="1" applyAlignment="1">
      <alignment horizontal="right" vertical="center"/>
    </xf>
    <xf numFmtId="41" fontId="10" fillId="0" borderId="166" xfId="0" applyNumberFormat="1" applyFont="1" applyBorder="1" applyAlignment="1">
      <alignment horizontal="right" vertical="center" wrapText="1"/>
    </xf>
    <xf numFmtId="0" fontId="10" fillId="0" borderId="112" xfId="5" applyFont="1" applyBorder="1" applyAlignment="1">
      <alignment vertical="center"/>
    </xf>
    <xf numFmtId="164" fontId="10" fillId="0" borderId="111" xfId="5" applyNumberFormat="1" applyFont="1" applyFill="1" applyBorder="1" applyAlignment="1">
      <alignment vertical="center"/>
    </xf>
    <xf numFmtId="164" fontId="10" fillId="0" borderId="112" xfId="5" applyNumberFormat="1" applyFont="1" applyFill="1" applyBorder="1" applyAlignment="1">
      <alignment vertical="center"/>
    </xf>
    <xf numFmtId="164" fontId="30" fillId="0" borderId="112" xfId="5" applyNumberFormat="1" applyFont="1" applyFill="1" applyBorder="1" applyAlignment="1">
      <alignment vertical="center" wrapText="1"/>
    </xf>
    <xf numFmtId="164" fontId="10" fillId="0" borderId="112" xfId="5" applyNumberFormat="1" applyFont="1" applyFill="1" applyBorder="1" applyAlignment="1">
      <alignment vertical="center" wrapText="1"/>
    </xf>
    <xf numFmtId="173" fontId="10" fillId="0" borderId="32" xfId="0" applyNumberFormat="1" applyFont="1" applyBorder="1" applyAlignment="1">
      <alignment horizontal="right" vertical="center"/>
    </xf>
    <xf numFmtId="173" fontId="10" fillId="0" borderId="309" xfId="0" applyNumberFormat="1" applyFont="1" applyBorder="1" applyAlignment="1">
      <alignment horizontal="right" vertical="center"/>
    </xf>
    <xf numFmtId="177" fontId="10" fillId="0" borderId="61" xfId="5" quotePrefix="1" applyNumberFormat="1" applyFont="1" applyBorder="1" applyAlignment="1">
      <alignment horizontal="center" vertical="center"/>
    </xf>
    <xf numFmtId="164" fontId="10" fillId="18" borderId="186" xfId="5" applyNumberFormat="1" applyFont="1" applyFill="1" applyBorder="1" applyAlignment="1">
      <alignment horizontal="right" vertical="center"/>
    </xf>
    <xf numFmtId="0" fontId="10" fillId="0" borderId="308" xfId="6" applyFont="1" applyBorder="1" applyAlignment="1">
      <alignment horizontal="right" vertical="center" wrapText="1"/>
    </xf>
    <xf numFmtId="173" fontId="10" fillId="0" borderId="6" xfId="0" applyNumberFormat="1" applyFont="1" applyFill="1" applyBorder="1" applyAlignment="1">
      <alignment horizontal="right" vertical="center"/>
    </xf>
    <xf numFmtId="173" fontId="10" fillId="0" borderId="61" xfId="0" applyNumberFormat="1" applyFont="1" applyFill="1" applyBorder="1" applyAlignment="1">
      <alignment horizontal="right" vertical="center"/>
    </xf>
    <xf numFmtId="164" fontId="10" fillId="9" borderId="61" xfId="5" applyNumberFormat="1" applyFont="1" applyFill="1" applyBorder="1" applyAlignment="1">
      <alignment horizontal="right" vertical="center"/>
    </xf>
    <xf numFmtId="0" fontId="10" fillId="0" borderId="76" xfId="0" applyFont="1" applyBorder="1" applyAlignment="1">
      <alignment vertical="center" wrapText="1"/>
    </xf>
    <xf numFmtId="173" fontId="10" fillId="0" borderId="3" xfId="0" applyNumberFormat="1" applyFont="1" applyBorder="1" applyAlignment="1">
      <alignment horizontal="right" vertical="center"/>
    </xf>
    <xf numFmtId="164" fontId="11" fillId="2" borderId="100" xfId="5" applyNumberFormat="1" applyFont="1" applyFill="1" applyBorder="1" applyAlignment="1">
      <alignment vertical="center" wrapText="1"/>
    </xf>
    <xf numFmtId="41" fontId="6" fillId="2" borderId="91" xfId="0" applyNumberFormat="1" applyFont="1" applyFill="1" applyBorder="1" applyAlignment="1">
      <alignment vertical="center"/>
    </xf>
    <xf numFmtId="41" fontId="6" fillId="0" borderId="0" xfId="0" applyNumberFormat="1" applyFont="1" applyBorder="1" applyAlignment="1">
      <alignment vertical="center"/>
    </xf>
    <xf numFmtId="41" fontId="6" fillId="15" borderId="19" xfId="0" applyNumberFormat="1" applyFont="1" applyFill="1" applyBorder="1" applyAlignment="1">
      <alignment horizontal="left" vertical="center" wrapText="1"/>
    </xf>
    <xf numFmtId="43" fontId="10" fillId="0" borderId="47" xfId="0" applyNumberFormat="1" applyFont="1" applyBorder="1" applyAlignment="1">
      <alignment horizontal="center" vertical="center"/>
    </xf>
    <xf numFmtId="43" fontId="10" fillId="0" borderId="46" xfId="0" applyNumberFormat="1" applyFont="1" applyBorder="1" applyAlignment="1">
      <alignment horizontal="center" vertical="center"/>
    </xf>
    <xf numFmtId="43" fontId="10" fillId="0" borderId="6" xfId="0" applyNumberFormat="1" applyFont="1" applyBorder="1" applyAlignment="1">
      <alignment vertical="center" wrapText="1"/>
    </xf>
    <xf numFmtId="43" fontId="10" fillId="0" borderId="7" xfId="0" applyNumberFormat="1" applyFont="1" applyBorder="1" applyAlignment="1">
      <alignment vertical="center" wrapText="1"/>
    </xf>
    <xf numFmtId="177" fontId="10" fillId="0" borderId="61" xfId="0" applyNumberFormat="1" applyFont="1" applyBorder="1" applyAlignment="1">
      <alignment horizontal="center" vertical="center"/>
    </xf>
    <xf numFmtId="43" fontId="10" fillId="18" borderId="80" xfId="0" applyNumberFormat="1" applyFont="1" applyFill="1" applyBorder="1" applyAlignment="1">
      <alignment vertical="center"/>
    </xf>
    <xf numFmtId="43" fontId="10" fillId="18" borderId="79" xfId="0" applyNumberFormat="1" applyFont="1" applyFill="1" applyBorder="1" applyAlignment="1">
      <alignment vertical="center"/>
    </xf>
    <xf numFmtId="43" fontId="10" fillId="18" borderId="3" xfId="0" applyNumberFormat="1" applyFont="1" applyFill="1" applyBorder="1" applyAlignment="1">
      <alignment vertical="center"/>
    </xf>
    <xf numFmtId="43" fontId="10" fillId="18" borderId="97" xfId="0" applyNumberFormat="1" applyFont="1" applyFill="1" applyBorder="1" applyAlignment="1">
      <alignment vertical="center"/>
    </xf>
    <xf numFmtId="43" fontId="10" fillId="18" borderId="65" xfId="0" applyNumberFormat="1" applyFont="1" applyFill="1" applyBorder="1" applyAlignment="1">
      <alignment vertical="center"/>
    </xf>
    <xf numFmtId="43" fontId="10" fillId="18" borderId="119" xfId="0" applyNumberFormat="1" applyFont="1" applyFill="1" applyBorder="1" applyAlignment="1">
      <alignment vertical="center"/>
    </xf>
    <xf numFmtId="43" fontId="10" fillId="18" borderId="84" xfId="0" applyNumberFormat="1" applyFont="1" applyFill="1" applyBorder="1" applyAlignment="1">
      <alignment vertical="center"/>
    </xf>
    <xf numFmtId="0" fontId="54" fillId="0" borderId="65" xfId="0" applyFont="1" applyBorder="1" applyAlignment="1">
      <alignment horizontal="center" vertical="center"/>
    </xf>
    <xf numFmtId="0" fontId="54" fillId="0" borderId="61" xfId="0" applyFont="1" applyBorder="1" applyAlignment="1">
      <alignment horizontal="center" vertical="center" wrapText="1"/>
    </xf>
    <xf numFmtId="0" fontId="54" fillId="0" borderId="61" xfId="0" applyFont="1" applyBorder="1" applyAlignment="1">
      <alignment horizontal="center" vertical="center"/>
    </xf>
    <xf numFmtId="0" fontId="54" fillId="0" borderId="66" xfId="0" applyFont="1" applyBorder="1" applyAlignment="1">
      <alignment horizontal="center" wrapText="1"/>
    </xf>
    <xf numFmtId="0" fontId="0" fillId="0" borderId="0" xfId="0" applyFont="1"/>
    <xf numFmtId="0" fontId="0" fillId="0" borderId="0" xfId="0" applyFont="1" applyAlignment="1">
      <alignment vertical="center"/>
    </xf>
    <xf numFmtId="164" fontId="10" fillId="18" borderId="81" xfId="5" applyNumberFormat="1" applyFont="1" applyFill="1" applyBorder="1" applyAlignment="1">
      <alignment vertical="center"/>
    </xf>
    <xf numFmtId="176" fontId="10" fillId="0" borderId="3" xfId="0" applyNumberFormat="1" applyFont="1" applyBorder="1" applyAlignment="1">
      <alignment horizontal="center" vertical="center"/>
    </xf>
    <xf numFmtId="176" fontId="10" fillId="0" borderId="61" xfId="0" applyNumberFormat="1" applyFont="1" applyBorder="1" applyAlignment="1">
      <alignment horizontal="center" vertical="center"/>
    </xf>
    <xf numFmtId="176" fontId="10" fillId="0" borderId="61" xfId="0" quotePrefix="1" applyNumberFormat="1" applyFont="1" applyBorder="1" applyAlignment="1">
      <alignment horizontal="center" vertical="center"/>
    </xf>
    <xf numFmtId="164" fontId="10" fillId="18" borderId="66" xfId="0" applyNumberFormat="1" applyFont="1" applyFill="1" applyBorder="1" applyAlignment="1">
      <alignment vertical="center"/>
    </xf>
    <xf numFmtId="164" fontId="10" fillId="18" borderId="61" xfId="0" applyNumberFormat="1" applyFont="1" applyFill="1" applyBorder="1" applyAlignment="1">
      <alignment horizontal="center" vertical="center"/>
    </xf>
    <xf numFmtId="164" fontId="10" fillId="18" borderId="63" xfId="0" applyNumberFormat="1" applyFont="1" applyFill="1" applyBorder="1" applyAlignment="1">
      <alignment vertical="center"/>
    </xf>
    <xf numFmtId="164" fontId="10" fillId="18" borderId="63" xfId="0" applyNumberFormat="1" applyFont="1" applyFill="1" applyBorder="1" applyAlignment="1">
      <alignment horizontal="center" vertical="center"/>
    </xf>
    <xf numFmtId="164" fontId="10" fillId="18" borderId="63" xfId="0" applyNumberFormat="1" applyFont="1" applyFill="1" applyBorder="1" applyAlignment="1">
      <alignment vertical="center" wrapText="1"/>
    </xf>
    <xf numFmtId="164" fontId="10" fillId="18" borderId="72" xfId="0" applyNumberFormat="1" applyFont="1" applyFill="1" applyBorder="1" applyAlignment="1">
      <alignment vertical="center"/>
    </xf>
    <xf numFmtId="164" fontId="10" fillId="18" borderId="61" xfId="0" applyNumberFormat="1" applyFont="1" applyFill="1" applyBorder="1" applyAlignment="1">
      <alignment horizontal="left" vertical="center"/>
    </xf>
    <xf numFmtId="164" fontId="11" fillId="18" borderId="0" xfId="0" applyNumberFormat="1" applyFont="1" applyFill="1" applyBorder="1" applyAlignment="1">
      <alignment vertical="center"/>
    </xf>
    <xf numFmtId="164" fontId="11" fillId="18" borderId="0" xfId="0" applyNumberFormat="1" applyFont="1" applyFill="1" applyBorder="1" applyAlignment="1">
      <alignment vertical="center" wrapText="1"/>
    </xf>
    <xf numFmtId="164" fontId="11" fillId="18" borderId="61" xfId="0" applyNumberFormat="1" applyFont="1" applyFill="1" applyBorder="1" applyAlignment="1">
      <alignment horizontal="center" vertical="center"/>
    </xf>
    <xf numFmtId="164" fontId="10" fillId="18" borderId="67" xfId="0" applyNumberFormat="1" applyFont="1" applyFill="1" applyBorder="1" applyAlignment="1">
      <alignment vertical="center"/>
    </xf>
    <xf numFmtId="164" fontId="10" fillId="18" borderId="68" xfId="0" applyNumberFormat="1" applyFont="1" applyFill="1" applyBorder="1" applyAlignment="1">
      <alignment vertical="center"/>
    </xf>
    <xf numFmtId="164" fontId="10" fillId="18" borderId="67" xfId="0" applyNumberFormat="1" applyFont="1" applyFill="1" applyBorder="1" applyAlignment="1">
      <alignment horizontal="left" vertical="center" wrapText="1"/>
    </xf>
    <xf numFmtId="164" fontId="10" fillId="18" borderId="113" xfId="0" applyNumberFormat="1" applyFont="1" applyFill="1" applyBorder="1" applyAlignment="1">
      <alignment vertical="center"/>
    </xf>
    <xf numFmtId="164" fontId="10" fillId="18" borderId="112" xfId="0" applyNumberFormat="1" applyFont="1" applyFill="1" applyBorder="1" applyAlignment="1">
      <alignment horizontal="left" vertical="center"/>
    </xf>
    <xf numFmtId="176" fontId="10" fillId="18" borderId="61" xfId="0" applyNumberFormat="1" applyFont="1" applyFill="1" applyBorder="1" applyAlignment="1">
      <alignment horizontal="center" vertical="center"/>
    </xf>
    <xf numFmtId="176" fontId="10" fillId="18" borderId="112" xfId="0" applyNumberFormat="1" applyFont="1" applyFill="1" applyBorder="1" applyAlignment="1">
      <alignment horizontal="center" vertical="center"/>
    </xf>
    <xf numFmtId="176" fontId="10" fillId="18" borderId="67" xfId="0" applyNumberFormat="1" applyFont="1" applyFill="1" applyBorder="1" applyAlignment="1">
      <alignment horizontal="center" vertical="center"/>
    </xf>
    <xf numFmtId="164" fontId="10" fillId="0" borderId="186" xfId="0" applyNumberFormat="1" applyFont="1" applyBorder="1" applyAlignment="1">
      <alignment horizontal="left" vertical="center" wrapText="1"/>
    </xf>
    <xf numFmtId="176" fontId="10" fillId="0" borderId="186" xfId="0" applyNumberFormat="1" applyFont="1" applyBorder="1" applyAlignment="1">
      <alignment horizontal="center" vertical="center"/>
    </xf>
    <xf numFmtId="176" fontId="10" fillId="0" borderId="157" xfId="0" applyNumberFormat="1" applyFont="1" applyBorder="1" applyAlignment="1">
      <alignment horizontal="center" vertical="center"/>
    </xf>
    <xf numFmtId="176" fontId="10" fillId="0" borderId="63" xfId="0" applyNumberFormat="1" applyFont="1" applyBorder="1" applyAlignment="1">
      <alignment horizontal="center" vertical="center"/>
    </xf>
    <xf numFmtId="164" fontId="10" fillId="0" borderId="237" xfId="0" applyNumberFormat="1" applyFont="1" applyBorder="1" applyAlignment="1">
      <alignment vertical="center"/>
    </xf>
    <xf numFmtId="164" fontId="10" fillId="0" borderId="183" xfId="0" applyNumberFormat="1" applyFont="1" applyBorder="1" applyAlignment="1">
      <alignment vertical="center"/>
    </xf>
    <xf numFmtId="164" fontId="11" fillId="18" borderId="61" xfId="0" applyNumberFormat="1" applyFont="1" applyFill="1" applyBorder="1" applyAlignment="1">
      <alignment horizontal="right" vertical="center"/>
    </xf>
    <xf numFmtId="164" fontId="10" fillId="0" borderId="276" xfId="0" applyNumberFormat="1" applyFont="1" applyBorder="1" applyAlignment="1">
      <alignment vertical="center"/>
    </xf>
    <xf numFmtId="164" fontId="10" fillId="0" borderId="261" xfId="0" applyNumberFormat="1" applyFont="1" applyBorder="1" applyAlignment="1">
      <alignment vertical="center"/>
    </xf>
    <xf numFmtId="176" fontId="10" fillId="0" borderId="61" xfId="0" applyNumberFormat="1" applyFont="1" applyBorder="1" applyAlignment="1">
      <alignment horizontal="center" vertical="center" wrapText="1"/>
    </xf>
    <xf numFmtId="176" fontId="10" fillId="18" borderId="61" xfId="0" applyNumberFormat="1" applyFont="1" applyFill="1" applyBorder="1" applyAlignment="1">
      <alignment horizontal="center" vertical="center" wrapText="1"/>
    </xf>
    <xf numFmtId="176" fontId="10" fillId="0" borderId="112" xfId="0" applyNumberFormat="1" applyFont="1" applyBorder="1" applyAlignment="1">
      <alignment horizontal="center" vertical="center"/>
    </xf>
    <xf numFmtId="176" fontId="10" fillId="0" borderId="197" xfId="0" applyNumberFormat="1" applyFont="1" applyBorder="1" applyAlignment="1">
      <alignment horizontal="center" vertical="center"/>
    </xf>
    <xf numFmtId="164" fontId="11" fillId="0" borderId="31" xfId="0" applyNumberFormat="1" applyFont="1" applyBorder="1" applyAlignment="1">
      <alignment horizontal="center" vertical="center"/>
    </xf>
    <xf numFmtId="164" fontId="10" fillId="18" borderId="61" xfId="0" applyNumberFormat="1" applyFont="1" applyFill="1" applyBorder="1" applyAlignment="1">
      <alignment horizontal="left" vertical="center" wrapText="1"/>
    </xf>
    <xf numFmtId="164" fontId="10" fillId="0" borderId="229" xfId="0" applyNumberFormat="1" applyFont="1" applyBorder="1" applyAlignment="1">
      <alignment vertical="center"/>
    </xf>
    <xf numFmtId="164" fontId="10" fillId="0" borderId="112" xfId="0" applyNumberFormat="1" applyFont="1" applyBorder="1" applyAlignment="1">
      <alignment horizontal="left" vertical="center" wrapText="1"/>
    </xf>
    <xf numFmtId="164" fontId="11" fillId="0" borderId="69" xfId="0" applyNumberFormat="1" applyFont="1" applyBorder="1" applyAlignment="1">
      <alignment vertical="center"/>
    </xf>
    <xf numFmtId="164" fontId="10" fillId="18" borderId="193" xfId="0" applyNumberFormat="1" applyFont="1" applyFill="1" applyBorder="1" applyAlignment="1">
      <alignment vertical="center"/>
    </xf>
    <xf numFmtId="164" fontId="10" fillId="0" borderId="186" xfId="0" applyNumberFormat="1" applyFont="1" applyBorder="1" applyAlignment="1">
      <alignment horizontal="right" vertical="center"/>
    </xf>
    <xf numFmtId="41" fontId="10" fillId="18" borderId="61" xfId="0" applyNumberFormat="1" applyFont="1" applyFill="1" applyBorder="1" applyAlignment="1">
      <alignment vertical="center"/>
    </xf>
    <xf numFmtId="0" fontId="10" fillId="18" borderId="61" xfId="0" applyFont="1" applyFill="1" applyBorder="1" applyAlignment="1">
      <alignment horizontal="left" vertical="center" wrapText="1"/>
    </xf>
    <xf numFmtId="41" fontId="10" fillId="18" borderId="61" xfId="0" applyNumberFormat="1" applyFont="1" applyFill="1" applyBorder="1" applyAlignment="1">
      <alignment horizontal="center" vertical="center"/>
    </xf>
    <xf numFmtId="0" fontId="10" fillId="18" borderId="61" xfId="0" applyFont="1" applyFill="1" applyBorder="1" applyAlignment="1">
      <alignment horizontal="center" vertical="center"/>
    </xf>
    <xf numFmtId="164" fontId="11" fillId="15" borderId="198" xfId="0" applyNumberFormat="1" applyFont="1" applyFill="1" applyBorder="1" applyAlignment="1">
      <alignment horizontal="right" vertical="center"/>
    </xf>
    <xf numFmtId="0" fontId="10" fillId="18" borderId="61" xfId="0" applyFont="1" applyFill="1" applyBorder="1" applyAlignment="1">
      <alignment vertical="center"/>
    </xf>
    <xf numFmtId="0" fontId="10" fillId="18" borderId="61" xfId="0" applyFont="1" applyFill="1" applyBorder="1" applyAlignment="1">
      <alignment vertical="center" wrapText="1"/>
    </xf>
    <xf numFmtId="164" fontId="10" fillId="0" borderId="261" xfId="0" applyNumberFormat="1" applyFont="1" applyFill="1" applyBorder="1" applyAlignment="1">
      <alignment vertical="center"/>
    </xf>
    <xf numFmtId="164" fontId="10" fillId="0" borderId="207" xfId="0" applyNumberFormat="1" applyFont="1" applyFill="1" applyBorder="1" applyAlignment="1">
      <alignment vertical="center"/>
    </xf>
    <xf numFmtId="176" fontId="10" fillId="0" borderId="61" xfId="0" applyNumberFormat="1" applyFont="1" applyBorder="1" applyAlignment="1">
      <alignment horizontal="left" vertical="center" wrapText="1"/>
    </xf>
    <xf numFmtId="176" fontId="10" fillId="0" borderId="186" xfId="0" applyNumberFormat="1" applyFont="1" applyBorder="1" applyAlignment="1">
      <alignment horizontal="left" vertical="center" wrapText="1"/>
    </xf>
    <xf numFmtId="164" fontId="11" fillId="0" borderId="180" xfId="0" applyNumberFormat="1" applyFont="1" applyBorder="1" applyAlignment="1">
      <alignment horizontal="right" vertical="center"/>
    </xf>
    <xf numFmtId="177" fontId="10" fillId="0" borderId="61" xfId="0" quotePrefix="1" applyNumberFormat="1" applyFont="1" applyBorder="1" applyAlignment="1">
      <alignment horizontal="center" vertical="center"/>
    </xf>
    <xf numFmtId="164" fontId="10" fillId="0" borderId="239" xfId="0" applyNumberFormat="1" applyFont="1" applyBorder="1" applyAlignment="1">
      <alignment vertical="center"/>
    </xf>
    <xf numFmtId="176" fontId="10" fillId="0" borderId="180" xfId="0" applyNumberFormat="1" applyFont="1" applyBorder="1" applyAlignment="1">
      <alignment horizontal="center" vertical="center"/>
    </xf>
    <xf numFmtId="176" fontId="10" fillId="0" borderId="248" xfId="0" applyNumberFormat="1" applyFont="1" applyBorder="1" applyAlignment="1">
      <alignment horizontal="center" vertical="center"/>
    </xf>
    <xf numFmtId="176" fontId="10" fillId="0" borderId="276" xfId="0" applyNumberFormat="1" applyFont="1" applyBorder="1" applyAlignment="1">
      <alignment horizontal="center" vertical="center"/>
    </xf>
    <xf numFmtId="164" fontId="10" fillId="0" borderId="276" xfId="0" applyNumberFormat="1" applyFont="1" applyBorder="1" applyAlignment="1">
      <alignment horizontal="right" vertical="center"/>
    </xf>
    <xf numFmtId="176" fontId="10" fillId="0" borderId="186" xfId="0" quotePrefix="1" applyNumberFormat="1" applyFont="1" applyBorder="1" applyAlignment="1">
      <alignment horizontal="center" vertical="center"/>
    </xf>
    <xf numFmtId="176" fontId="10" fillId="0" borderId="112" xfId="0" applyNumberFormat="1" applyFont="1" applyBorder="1" applyAlignment="1">
      <alignment horizontal="left" vertical="center" wrapText="1"/>
    </xf>
    <xf numFmtId="164" fontId="10" fillId="18" borderId="96" xfId="5" applyNumberFormat="1" applyFont="1" applyFill="1" applyBorder="1" applyAlignment="1">
      <alignment horizontal="right" vertical="center"/>
    </xf>
    <xf numFmtId="164" fontId="10" fillId="18" borderId="80" xfId="5" applyNumberFormat="1" applyFont="1" applyFill="1" applyBorder="1" applyAlignment="1">
      <alignment horizontal="right" vertical="center"/>
    </xf>
    <xf numFmtId="164" fontId="10" fillId="18" borderId="92" xfId="5" applyNumberFormat="1" applyFont="1" applyFill="1" applyBorder="1" applyAlignment="1">
      <alignment horizontal="right" vertical="center"/>
    </xf>
    <xf numFmtId="164" fontId="10" fillId="18" borderId="83" xfId="5" applyNumberFormat="1" applyFont="1" applyFill="1" applyBorder="1" applyAlignment="1">
      <alignment horizontal="right" vertical="center"/>
    </xf>
    <xf numFmtId="164" fontId="10" fillId="18" borderId="61" xfId="5" applyNumberFormat="1" applyFont="1" applyFill="1" applyBorder="1" applyAlignment="1">
      <alignment vertical="center" wrapText="1"/>
    </xf>
    <xf numFmtId="176" fontId="10" fillId="0" borderId="38" xfId="0" applyNumberFormat="1" applyFont="1" applyBorder="1" applyAlignment="1">
      <alignment horizontal="center" vertical="center"/>
    </xf>
    <xf numFmtId="176" fontId="10" fillId="0" borderId="160" xfId="0" applyNumberFormat="1" applyFont="1" applyBorder="1" applyAlignment="1">
      <alignment horizontal="center" vertical="center"/>
    </xf>
    <xf numFmtId="176" fontId="10" fillId="0" borderId="47" xfId="0" applyNumberFormat="1" applyFont="1" applyBorder="1" applyAlignment="1">
      <alignment horizontal="center" vertical="center"/>
    </xf>
    <xf numFmtId="176" fontId="10" fillId="0" borderId="38" xfId="0" quotePrefix="1" applyNumberFormat="1" applyFont="1" applyBorder="1" applyAlignment="1">
      <alignment horizontal="center" vertical="center"/>
    </xf>
    <xf numFmtId="176" fontId="10" fillId="0" borderId="46" xfId="0" applyNumberFormat="1" applyFont="1" applyBorder="1" applyAlignment="1">
      <alignment horizontal="center" vertical="center"/>
    </xf>
    <xf numFmtId="176" fontId="10" fillId="0" borderId="76" xfId="0" applyNumberFormat="1" applyFont="1" applyBorder="1" applyAlignment="1">
      <alignment horizontal="center" vertical="center"/>
    </xf>
    <xf numFmtId="176" fontId="10" fillId="0" borderId="7" xfId="0" applyNumberFormat="1" applyFont="1" applyBorder="1" applyAlignment="1">
      <alignment horizontal="center" vertical="center"/>
    </xf>
    <xf numFmtId="166" fontId="11" fillId="15" borderId="61" xfId="5" applyNumberFormat="1" applyFont="1" applyFill="1" applyBorder="1" applyAlignment="1">
      <alignment vertical="center"/>
    </xf>
    <xf numFmtId="166" fontId="11" fillId="15" borderId="61" xfId="5" applyNumberFormat="1" applyFont="1" applyFill="1" applyBorder="1" applyAlignment="1">
      <alignment horizontal="left" vertical="center" wrapText="1"/>
    </xf>
    <xf numFmtId="166" fontId="11" fillId="15" borderId="61" xfId="5" applyNumberFormat="1" applyFont="1" applyFill="1" applyBorder="1" applyAlignment="1">
      <alignment horizontal="right" vertical="center"/>
    </xf>
    <xf numFmtId="0" fontId="0" fillId="0" borderId="0" xfId="0" applyFont="1"/>
    <xf numFmtId="0" fontId="0" fillId="0" borderId="0" xfId="0" applyFont="1" applyAlignment="1">
      <alignment vertical="center"/>
    </xf>
    <xf numFmtId="0" fontId="10" fillId="0" borderId="0" xfId="0" applyFont="1" applyBorder="1" applyAlignment="1">
      <alignment horizontal="left" vertical="center" wrapText="1"/>
    </xf>
    <xf numFmtId="0" fontId="19" fillId="0" borderId="151" xfId="0" applyFont="1" applyBorder="1" applyAlignment="1">
      <alignment vertical="center"/>
    </xf>
    <xf numFmtId="43" fontId="10" fillId="0" borderId="151" xfId="0" applyNumberFormat="1" applyFont="1" applyBorder="1" applyAlignment="1">
      <alignment vertical="center"/>
    </xf>
    <xf numFmtId="41" fontId="10" fillId="0" borderId="0" xfId="0" quotePrefix="1" applyNumberFormat="1" applyFont="1" applyBorder="1" applyAlignment="1">
      <alignment horizontal="center" vertical="center"/>
    </xf>
    <xf numFmtId="164" fontId="10" fillId="0" borderId="111" xfId="0" applyNumberFormat="1" applyFont="1" applyBorder="1" applyAlignment="1">
      <alignment horizontal="right" vertical="center"/>
    </xf>
    <xf numFmtId="164" fontId="10" fillId="18" borderId="65" xfId="0" applyNumberFormat="1" applyFont="1" applyFill="1" applyBorder="1" applyAlignment="1">
      <alignment horizontal="right" vertical="center"/>
    </xf>
    <xf numFmtId="164" fontId="10" fillId="18" borderId="180" xfId="0" applyNumberFormat="1" applyFont="1" applyFill="1" applyBorder="1" applyAlignment="1">
      <alignment vertical="center"/>
    </xf>
    <xf numFmtId="164" fontId="10" fillId="0" borderId="206" xfId="0" applyNumberFormat="1" applyFont="1" applyBorder="1" applyAlignment="1">
      <alignment horizontal="right" vertical="center"/>
    </xf>
    <xf numFmtId="164" fontId="10" fillId="18" borderId="71" xfId="0" applyNumberFormat="1" applyFont="1" applyFill="1" applyBorder="1" applyAlignment="1">
      <alignment horizontal="right" vertical="center"/>
    </xf>
    <xf numFmtId="164" fontId="10" fillId="18" borderId="63" xfId="0" applyNumberFormat="1" applyFont="1" applyFill="1" applyBorder="1" applyAlignment="1">
      <alignment horizontal="right" vertical="center"/>
    </xf>
    <xf numFmtId="176" fontId="10" fillId="18" borderId="63" xfId="0" applyNumberFormat="1" applyFont="1" applyFill="1" applyBorder="1" applyAlignment="1">
      <alignment horizontal="center" vertical="center"/>
    </xf>
    <xf numFmtId="164" fontId="10" fillId="18" borderId="219" xfId="0" applyNumberFormat="1" applyFont="1" applyFill="1" applyBorder="1" applyAlignment="1">
      <alignment vertical="center"/>
    </xf>
    <xf numFmtId="41" fontId="10" fillId="0" borderId="61" xfId="0" applyNumberFormat="1" applyFont="1" applyBorder="1" applyAlignment="1">
      <alignment vertical="center" wrapText="1"/>
    </xf>
    <xf numFmtId="0" fontId="0" fillId="0" borderId="0" xfId="0" applyFont="1"/>
    <xf numFmtId="43" fontId="35" fillId="0" borderId="0" xfId="0" applyNumberFormat="1" applyFont="1" applyAlignment="1">
      <alignment horizontal="center" vertical="center"/>
    </xf>
    <xf numFmtId="43" fontId="20" fillId="0" borderId="0" xfId="0" applyNumberFormat="1" applyFont="1" applyBorder="1" applyAlignment="1">
      <alignment horizontal="center" vertical="center"/>
    </xf>
    <xf numFmtId="164" fontId="10" fillId="18" borderId="197" xfId="0" applyNumberFormat="1" applyFont="1" applyFill="1" applyBorder="1" applyAlignment="1">
      <alignment vertical="center"/>
    </xf>
    <xf numFmtId="164" fontId="10" fillId="18" borderId="197" xfId="0" applyNumberFormat="1" applyFont="1" applyFill="1" applyBorder="1" applyAlignment="1">
      <alignment horizontal="center" vertical="center"/>
    </xf>
    <xf numFmtId="164" fontId="10" fillId="18" borderId="198" xfId="0" applyNumberFormat="1" applyFont="1" applyFill="1" applyBorder="1" applyAlignment="1">
      <alignment vertical="center"/>
    </xf>
    <xf numFmtId="164" fontId="10" fillId="18" borderId="226" xfId="0" applyNumberFormat="1" applyFont="1" applyFill="1" applyBorder="1" applyAlignment="1">
      <alignment vertical="center"/>
    </xf>
    <xf numFmtId="43" fontId="11" fillId="11" borderId="0" xfId="0" applyNumberFormat="1" applyFont="1" applyFill="1" applyBorder="1" applyAlignment="1">
      <alignment horizontal="center" vertical="center"/>
    </xf>
    <xf numFmtId="43" fontId="32" fillId="11" borderId="0" xfId="0" applyNumberFormat="1" applyFont="1" applyFill="1" applyBorder="1" applyAlignment="1">
      <alignment horizontal="center" vertical="center" wrapText="1"/>
    </xf>
    <xf numFmtId="0" fontId="32" fillId="11" borderId="0" xfId="0" applyNumberFormat="1" applyFont="1" applyFill="1" applyBorder="1" applyAlignment="1">
      <alignment horizontal="center" vertical="center"/>
    </xf>
    <xf numFmtId="43" fontId="11" fillId="2" borderId="0" xfId="0" applyNumberFormat="1" applyFont="1" applyFill="1" applyBorder="1" applyAlignment="1">
      <alignment vertical="center"/>
    </xf>
    <xf numFmtId="41" fontId="11" fillId="0" borderId="0" xfId="0" applyNumberFormat="1" applyFont="1" applyBorder="1" applyAlignment="1">
      <alignment vertical="center"/>
    </xf>
    <xf numFmtId="164" fontId="11" fillId="15" borderId="111" xfId="0" quotePrefix="1" applyNumberFormat="1" applyFont="1" applyFill="1" applyBorder="1" applyAlignment="1">
      <alignment horizontal="center" vertical="center"/>
    </xf>
    <xf numFmtId="164" fontId="11" fillId="15" borderId="112" xfId="0" quotePrefix="1" applyNumberFormat="1" applyFont="1" applyFill="1" applyBorder="1" applyAlignment="1">
      <alignment horizontal="center" vertical="center"/>
    </xf>
    <xf numFmtId="164" fontId="11" fillId="15" borderId="113" xfId="0" quotePrefix="1" applyNumberFormat="1" applyFont="1" applyFill="1" applyBorder="1" applyAlignment="1">
      <alignment horizontal="center" vertical="center"/>
    </xf>
    <xf numFmtId="164" fontId="11" fillId="15" borderId="233" xfId="0" applyNumberFormat="1" applyFont="1" applyFill="1" applyBorder="1" applyAlignment="1">
      <alignment vertical="center"/>
    </xf>
    <xf numFmtId="164" fontId="11" fillId="15" borderId="245" xfId="0" applyNumberFormat="1" applyFont="1" applyFill="1" applyBorder="1" applyAlignment="1">
      <alignment vertical="center"/>
    </xf>
    <xf numFmtId="164" fontId="10" fillId="15" borderId="233" xfId="0" applyNumberFormat="1" applyFont="1" applyFill="1" applyBorder="1" applyAlignment="1">
      <alignment vertical="center"/>
    </xf>
    <xf numFmtId="164" fontId="11" fillId="15" borderId="233" xfId="0" applyNumberFormat="1" applyFont="1" applyFill="1" applyBorder="1" applyAlignment="1">
      <alignment vertical="center" wrapText="1"/>
    </xf>
    <xf numFmtId="164" fontId="10" fillId="18" borderId="63" xfId="0" quotePrefix="1" applyNumberFormat="1" applyFont="1" applyFill="1" applyBorder="1" applyAlignment="1">
      <alignment horizontal="center" vertical="center"/>
    </xf>
    <xf numFmtId="164" fontId="11" fillId="15" borderId="312" xfId="0" applyNumberFormat="1" applyFont="1" applyFill="1" applyBorder="1" applyAlignment="1">
      <alignment horizontal="right" vertical="center"/>
    </xf>
    <xf numFmtId="164" fontId="11" fillId="15" borderId="233" xfId="0" applyNumberFormat="1" applyFont="1" applyFill="1" applyBorder="1" applyAlignment="1">
      <alignment horizontal="right" vertical="center"/>
    </xf>
    <xf numFmtId="164" fontId="11" fillId="15" borderId="245" xfId="0" applyNumberFormat="1" applyFont="1" applyFill="1" applyBorder="1" applyAlignment="1">
      <alignment horizontal="right" vertical="center"/>
    </xf>
    <xf numFmtId="164" fontId="11" fillId="15" borderId="61" xfId="0" applyNumberFormat="1" applyFont="1" applyFill="1" applyBorder="1" applyAlignment="1">
      <alignment vertical="center" wrapText="1"/>
    </xf>
    <xf numFmtId="164" fontId="11" fillId="18" borderId="197" xfId="0" applyNumberFormat="1" applyFont="1" applyFill="1" applyBorder="1" applyAlignment="1">
      <alignment vertical="center"/>
    </xf>
    <xf numFmtId="164" fontId="10" fillId="18" borderId="61" xfId="5" applyNumberFormat="1" applyFont="1" applyFill="1" applyBorder="1" applyAlignment="1">
      <alignment horizontal="right" vertical="center" wrapText="1"/>
    </xf>
    <xf numFmtId="41" fontId="11" fillId="15" borderId="99" xfId="5" applyNumberFormat="1" applyFont="1" applyFill="1" applyBorder="1" applyAlignment="1">
      <alignment vertical="center"/>
    </xf>
    <xf numFmtId="41" fontId="11" fillId="15" borderId="100" xfId="5" applyNumberFormat="1" applyFont="1" applyFill="1" applyBorder="1" applyAlignment="1">
      <alignment vertical="center"/>
    </xf>
    <xf numFmtId="0" fontId="10" fillId="15" borderId="100" xfId="5" applyFont="1" applyFill="1" applyBorder="1" applyAlignment="1">
      <alignment horizontal="center" vertical="center"/>
    </xf>
    <xf numFmtId="0" fontId="11" fillId="15" borderId="100" xfId="5" applyFont="1" applyFill="1" applyBorder="1" applyAlignment="1">
      <alignment vertical="center"/>
    </xf>
    <xf numFmtId="41" fontId="11" fillId="15" borderId="101" xfId="5" applyNumberFormat="1" applyFont="1" applyFill="1" applyBorder="1" applyAlignment="1">
      <alignment vertical="center"/>
    </xf>
    <xf numFmtId="164" fontId="11" fillId="15" borderId="61" xfId="5" applyNumberFormat="1" applyFont="1" applyFill="1" applyBorder="1" applyAlignment="1">
      <alignment vertical="center"/>
    </xf>
    <xf numFmtId="0" fontId="10" fillId="18" borderId="62" xfId="0" applyFont="1" applyFill="1" applyBorder="1" applyAlignment="1">
      <alignment vertical="center"/>
    </xf>
    <xf numFmtId="164" fontId="10" fillId="0" borderId="63" xfId="0" quotePrefix="1" applyNumberFormat="1" applyFont="1" applyBorder="1" applyAlignment="1">
      <alignment horizontal="right" vertical="center"/>
    </xf>
    <xf numFmtId="0" fontId="0" fillId="0" borderId="0" xfId="0" applyFont="1"/>
    <xf numFmtId="43" fontId="3" fillId="15" borderId="157" xfId="0" applyNumberFormat="1" applyFont="1" applyFill="1" applyBorder="1" applyAlignment="1">
      <alignment horizontal="center" vertical="center"/>
    </xf>
    <xf numFmtId="43" fontId="3" fillId="15" borderId="158" xfId="0" applyNumberFormat="1" applyFont="1" applyFill="1" applyBorder="1" applyAlignment="1">
      <alignment horizontal="center" vertical="center"/>
    </xf>
    <xf numFmtId="0" fontId="19" fillId="0" borderId="61" xfId="0" applyFont="1" applyBorder="1" applyAlignment="1">
      <alignment horizontal="left" vertical="center" wrapText="1"/>
    </xf>
    <xf numFmtId="0" fontId="11" fillId="0" borderId="0" xfId="0" applyFont="1" applyBorder="1" applyAlignment="1">
      <alignment vertical="center"/>
    </xf>
    <xf numFmtId="0" fontId="0" fillId="0" borderId="0" xfId="0" applyFont="1" applyAlignment="1">
      <alignment vertical="center"/>
    </xf>
    <xf numFmtId="43" fontId="11" fillId="15" borderId="61" xfId="0" applyNumberFormat="1" applyFont="1" applyFill="1" applyBorder="1" applyAlignment="1">
      <alignment horizontal="center" vertical="center"/>
    </xf>
    <xf numFmtId="43" fontId="11" fillId="15" borderId="61" xfId="0" applyNumberFormat="1" applyFont="1" applyFill="1" applyBorder="1" applyAlignment="1">
      <alignment horizontal="center" vertical="center" wrapText="1"/>
    </xf>
    <xf numFmtId="0" fontId="7" fillId="15" borderId="61" xfId="0" quotePrefix="1" applyNumberFormat="1" applyFont="1" applyFill="1" applyBorder="1" applyAlignment="1">
      <alignment horizontal="center" vertical="center"/>
    </xf>
    <xf numFmtId="0" fontId="10" fillId="0" borderId="0" xfId="5" applyFont="1" applyAlignment="1">
      <alignment vertical="center"/>
    </xf>
    <xf numFmtId="0" fontId="11" fillId="0" borderId="0" xfId="5" applyFont="1" applyBorder="1" applyAlignment="1">
      <alignment vertical="center"/>
    </xf>
    <xf numFmtId="41" fontId="10" fillId="0" borderId="0" xfId="5" applyNumberFormat="1" applyFont="1" applyBorder="1" applyAlignment="1">
      <alignment horizontal="center" vertical="center"/>
    </xf>
    <xf numFmtId="0" fontId="10" fillId="0" borderId="61" xfId="5" applyFont="1" applyBorder="1" applyAlignment="1">
      <alignment vertical="center"/>
    </xf>
    <xf numFmtId="0" fontId="10" fillId="0" borderId="0" xfId="5" applyFont="1" applyBorder="1" applyAlignment="1">
      <alignment vertical="center"/>
    </xf>
    <xf numFmtId="0" fontId="10" fillId="0" borderId="81" xfId="5" applyFont="1" applyBorder="1" applyAlignment="1">
      <alignment vertical="center"/>
    </xf>
    <xf numFmtId="0" fontId="11" fillId="0" borderId="0" xfId="5" applyFont="1" applyAlignment="1">
      <alignment vertical="center"/>
    </xf>
    <xf numFmtId="0" fontId="9" fillId="0" borderId="0" xfId="5" applyFont="1" applyAlignment="1">
      <alignment horizontal="center" vertical="center"/>
    </xf>
    <xf numFmtId="0" fontId="11" fillId="0" borderId="0" xfId="5" applyFont="1" applyBorder="1" applyAlignment="1">
      <alignment horizontal="center" vertical="center"/>
    </xf>
    <xf numFmtId="0" fontId="29" fillId="0" borderId="0" xfId="5" applyFont="1"/>
    <xf numFmtId="41" fontId="30" fillId="0" borderId="0" xfId="5" applyNumberFormat="1" applyFont="1" applyBorder="1" applyAlignment="1">
      <alignment horizontal="center" vertical="center"/>
    </xf>
    <xf numFmtId="173" fontId="31" fillId="0" borderId="0" xfId="0" applyNumberFormat="1" applyFont="1" applyBorder="1" applyAlignment="1">
      <alignment horizontal="center" vertical="center"/>
    </xf>
    <xf numFmtId="0" fontId="10" fillId="0" borderId="186" xfId="5" applyFont="1" applyBorder="1" applyAlignment="1">
      <alignment vertical="center"/>
    </xf>
    <xf numFmtId="164" fontId="10" fillId="0" borderId="185" xfId="0" applyNumberFormat="1" applyFont="1" applyBorder="1" applyAlignment="1">
      <alignment vertical="center"/>
    </xf>
    <xf numFmtId="164" fontId="10" fillId="0" borderId="62" xfId="0" applyNumberFormat="1" applyFont="1" applyBorder="1" applyAlignment="1">
      <alignment vertical="center"/>
    </xf>
    <xf numFmtId="164" fontId="11" fillId="0" borderId="62" xfId="0" applyNumberFormat="1" applyFont="1" applyBorder="1" applyAlignment="1">
      <alignment vertical="center"/>
    </xf>
    <xf numFmtId="164" fontId="11" fillId="0" borderId="187" xfId="0" applyNumberFormat="1" applyFont="1" applyBorder="1" applyAlignment="1">
      <alignment vertical="center"/>
    </xf>
    <xf numFmtId="164" fontId="10" fillId="0" borderId="65" xfId="0" applyNumberFormat="1" applyFont="1" applyBorder="1" applyAlignment="1">
      <alignment vertical="center"/>
    </xf>
    <xf numFmtId="164" fontId="10" fillId="0" borderId="61" xfId="0" applyNumberFormat="1" applyFont="1" applyBorder="1" applyAlignment="1">
      <alignment vertical="center"/>
    </xf>
    <xf numFmtId="164" fontId="11" fillId="0" borderId="61" xfId="0" applyNumberFormat="1" applyFont="1" applyBorder="1" applyAlignment="1">
      <alignment vertical="center"/>
    </xf>
    <xf numFmtId="164" fontId="11" fillId="0" borderId="66" xfId="0" applyNumberFormat="1" applyFont="1" applyBorder="1" applyAlignment="1">
      <alignment vertical="center"/>
    </xf>
    <xf numFmtId="164" fontId="10" fillId="0" borderId="0" xfId="0" applyNumberFormat="1" applyFont="1" applyBorder="1" applyAlignment="1">
      <alignment vertical="center"/>
    </xf>
    <xf numFmtId="3" fontId="11" fillId="15" borderId="67" xfId="0" applyNumberFormat="1" applyFont="1" applyFill="1" applyBorder="1" applyAlignment="1">
      <alignment horizontal="center" vertical="center"/>
    </xf>
    <xf numFmtId="164" fontId="11" fillId="0" borderId="65" xfId="0" applyNumberFormat="1" applyFont="1" applyBorder="1" applyAlignment="1">
      <alignment vertical="center"/>
    </xf>
    <xf numFmtId="164" fontId="10" fillId="0" borderId="81" xfId="0" applyNumberFormat="1" applyFont="1" applyBorder="1" applyAlignment="1">
      <alignment vertical="center"/>
    </xf>
    <xf numFmtId="164" fontId="10" fillId="0" borderId="66" xfId="0" applyNumberFormat="1" applyFont="1" applyBorder="1" applyAlignment="1">
      <alignment vertical="center"/>
    </xf>
    <xf numFmtId="164" fontId="11" fillId="0" borderId="0" xfId="0" applyNumberFormat="1" applyFont="1" applyBorder="1" applyAlignment="1">
      <alignment vertical="center"/>
    </xf>
    <xf numFmtId="164" fontId="10" fillId="0" borderId="132" xfId="0" applyNumberFormat="1" applyFont="1" applyBorder="1" applyAlignment="1">
      <alignment vertical="center"/>
    </xf>
    <xf numFmtId="164" fontId="10" fillId="0" borderId="157" xfId="0" applyNumberFormat="1" applyFont="1" applyBorder="1" applyAlignment="1">
      <alignment vertical="center"/>
    </xf>
    <xf numFmtId="164" fontId="11" fillId="0" borderId="132" xfId="0" applyNumberFormat="1" applyFont="1" applyBorder="1" applyAlignment="1">
      <alignment vertical="center"/>
    </xf>
    <xf numFmtId="164" fontId="11" fillId="0" borderId="112" xfId="0" applyNumberFormat="1" applyFont="1" applyBorder="1" applyAlignment="1">
      <alignment vertical="center"/>
    </xf>
    <xf numFmtId="164" fontId="11" fillId="0" borderId="113" xfId="0" applyNumberFormat="1" applyFont="1" applyBorder="1" applyAlignment="1">
      <alignment vertical="center"/>
    </xf>
    <xf numFmtId="164" fontId="10" fillId="0" borderId="111" xfId="0" applyNumberFormat="1" applyFont="1" applyBorder="1" applyAlignment="1">
      <alignment vertical="center"/>
    </xf>
    <xf numFmtId="164" fontId="10" fillId="0" borderId="112" xfId="0" applyNumberFormat="1" applyFont="1" applyBorder="1" applyAlignment="1">
      <alignment vertical="center"/>
    </xf>
    <xf numFmtId="164" fontId="11" fillId="0" borderId="61" xfId="0" applyNumberFormat="1" applyFont="1" applyBorder="1" applyAlignment="1">
      <alignment horizontal="left" vertical="center"/>
    </xf>
    <xf numFmtId="164" fontId="11" fillId="0" borderId="66" xfId="0" applyNumberFormat="1" applyFont="1" applyBorder="1" applyAlignment="1">
      <alignment horizontal="left" vertical="center"/>
    </xf>
    <xf numFmtId="3" fontId="11" fillId="15" borderId="61" xfId="0" applyNumberFormat="1" applyFont="1" applyFill="1" applyBorder="1" applyAlignment="1">
      <alignment horizontal="center" vertical="center"/>
    </xf>
    <xf numFmtId="164" fontId="10" fillId="18" borderId="65" xfId="0" applyNumberFormat="1" applyFont="1" applyFill="1" applyBorder="1" applyAlignment="1">
      <alignment vertical="center"/>
    </xf>
    <xf numFmtId="164" fontId="10" fillId="18" borderId="61" xfId="0" applyNumberFormat="1" applyFont="1" applyFill="1" applyBorder="1" applyAlignment="1">
      <alignment vertical="center"/>
    </xf>
    <xf numFmtId="164" fontId="11" fillId="18" borderId="61" xfId="0" applyNumberFormat="1" applyFont="1" applyFill="1" applyBorder="1" applyAlignment="1">
      <alignment vertical="center"/>
    </xf>
    <xf numFmtId="164" fontId="10" fillId="0" borderId="71" xfId="0" applyNumberFormat="1" applyFont="1" applyBorder="1" applyAlignment="1">
      <alignment vertical="center"/>
    </xf>
    <xf numFmtId="164" fontId="10" fillId="0" borderId="63" xfId="0" applyNumberFormat="1" applyFont="1" applyBorder="1" applyAlignment="1">
      <alignment vertical="center"/>
    </xf>
    <xf numFmtId="164" fontId="10" fillId="0" borderId="114" xfId="0" applyNumberFormat="1" applyFont="1" applyBorder="1" applyAlignment="1">
      <alignment vertical="center"/>
    </xf>
    <xf numFmtId="164" fontId="11" fillId="15" borderId="67" xfId="0" applyNumberFormat="1" applyFont="1" applyFill="1" applyBorder="1" applyAlignment="1">
      <alignment horizontal="center" vertical="center"/>
    </xf>
    <xf numFmtId="3" fontId="11" fillId="15" borderId="112" xfId="0" applyNumberFormat="1" applyFont="1" applyFill="1" applyBorder="1" applyAlignment="1">
      <alignment horizontal="center" vertical="center"/>
    </xf>
    <xf numFmtId="164" fontId="11" fillId="0" borderId="61" xfId="0" applyNumberFormat="1" applyFont="1" applyFill="1" applyBorder="1" applyAlignment="1">
      <alignment vertical="center"/>
    </xf>
    <xf numFmtId="164" fontId="11" fillId="0" borderId="66" xfId="0" applyNumberFormat="1" applyFont="1" applyFill="1" applyBorder="1" applyAlignment="1">
      <alignment vertical="center"/>
    </xf>
    <xf numFmtId="41" fontId="11" fillId="0" borderId="0" xfId="5" applyNumberFormat="1" applyFont="1" applyBorder="1" applyAlignment="1">
      <alignment horizontal="center" vertical="center"/>
    </xf>
    <xf numFmtId="0" fontId="10" fillId="0" borderId="0" xfId="5" applyFont="1" applyBorder="1" applyAlignment="1">
      <alignment horizontal="center" vertical="center"/>
    </xf>
    <xf numFmtId="0" fontId="10" fillId="0" borderId="0" xfId="5" applyFont="1"/>
    <xf numFmtId="164" fontId="11" fillId="0" borderId="0" xfId="5" applyNumberFormat="1" applyFont="1" applyBorder="1" applyAlignment="1">
      <alignment horizontal="center" vertical="center"/>
    </xf>
    <xf numFmtId="164" fontId="10" fillId="0" borderId="0" xfId="5" applyNumberFormat="1" applyFont="1" applyAlignment="1">
      <alignment vertical="center"/>
    </xf>
    <xf numFmtId="164" fontId="10" fillId="0" borderId="0" xfId="5" applyNumberFormat="1" applyFont="1" applyBorder="1" applyAlignment="1">
      <alignment horizontal="center" vertical="center"/>
    </xf>
    <xf numFmtId="164" fontId="10" fillId="0" borderId="0" xfId="5" applyNumberFormat="1" applyFont="1" applyBorder="1" applyAlignment="1">
      <alignment vertical="center"/>
    </xf>
    <xf numFmtId="164" fontId="11" fillId="0" borderId="0" xfId="5" applyNumberFormat="1" applyFont="1" applyBorder="1" applyAlignment="1">
      <alignment vertical="center"/>
    </xf>
    <xf numFmtId="164" fontId="10" fillId="0" borderId="0" xfId="5" applyNumberFormat="1" applyFont="1" applyBorder="1" applyAlignment="1">
      <alignment horizontal="center" vertical="center" wrapText="1"/>
    </xf>
    <xf numFmtId="173" fontId="10" fillId="22" borderId="0" xfId="0" applyNumberFormat="1" applyFont="1" applyFill="1" applyBorder="1" applyAlignment="1">
      <alignment horizontal="right" vertical="center"/>
    </xf>
    <xf numFmtId="164" fontId="10" fillId="0" borderId="61" xfId="5" applyNumberFormat="1" applyFont="1" applyBorder="1" applyAlignment="1">
      <alignment vertical="center"/>
    </xf>
    <xf numFmtId="0" fontId="9" fillId="0" borderId="0" xfId="0" applyFont="1" applyBorder="1" applyAlignment="1">
      <alignment horizontal="center" vertical="center"/>
    </xf>
    <xf numFmtId="0" fontId="11" fillId="0" borderId="0" xfId="0" applyFont="1" applyBorder="1" applyAlignment="1">
      <alignment horizontal="center" vertical="center"/>
    </xf>
    <xf numFmtId="0" fontId="11" fillId="15" borderId="67" xfId="0" quotePrefix="1" applyFont="1" applyFill="1" applyBorder="1" applyAlignment="1">
      <alignment horizontal="center" vertical="center"/>
    </xf>
    <xf numFmtId="0" fontId="10" fillId="0" borderId="132" xfId="0" applyFont="1" applyBorder="1" applyAlignment="1">
      <alignment vertical="center"/>
    </xf>
    <xf numFmtId="0" fontId="10" fillId="0" borderId="0" xfId="0" applyFont="1" applyBorder="1" applyAlignment="1">
      <alignment vertical="center"/>
    </xf>
    <xf numFmtId="0" fontId="10" fillId="0" borderId="112" xfId="0" applyFont="1" applyBorder="1" applyAlignment="1">
      <alignment horizontal="center" vertical="center"/>
    </xf>
    <xf numFmtId="164" fontId="10" fillId="0" borderId="63" xfId="0" applyNumberFormat="1" applyFont="1" applyBorder="1" applyAlignment="1">
      <alignment vertical="center" wrapText="1"/>
    </xf>
    <xf numFmtId="0" fontId="10" fillId="0" borderId="62" xfId="0" applyFont="1" applyBorder="1" applyAlignment="1">
      <alignment horizontal="center" vertical="center"/>
    </xf>
    <xf numFmtId="41" fontId="10" fillId="0" borderId="61" xfId="0" applyNumberFormat="1" applyFont="1" applyBorder="1" applyAlignment="1">
      <alignment vertical="center"/>
    </xf>
    <xf numFmtId="41" fontId="10" fillId="0" borderId="61" xfId="0" applyNumberFormat="1" applyFont="1" applyBorder="1" applyAlignment="1">
      <alignment horizontal="center" vertical="center"/>
    </xf>
    <xf numFmtId="0" fontId="9" fillId="0" borderId="66" xfId="0" applyFont="1" applyBorder="1" applyAlignment="1">
      <alignment horizontal="left" vertical="center"/>
    </xf>
    <xf numFmtId="41" fontId="10" fillId="0" borderId="185" xfId="0" applyNumberFormat="1" applyFont="1" applyBorder="1" applyAlignment="1">
      <alignment vertical="center"/>
    </xf>
    <xf numFmtId="41" fontId="10" fillId="0" borderId="112" xfId="0" applyNumberFormat="1" applyFont="1" applyBorder="1" applyAlignment="1">
      <alignment vertical="center"/>
    </xf>
    <xf numFmtId="41" fontId="10" fillId="0" borderId="62" xfId="0" applyNumberFormat="1" applyFont="1" applyBorder="1" applyAlignment="1">
      <alignment vertical="center"/>
    </xf>
    <xf numFmtId="164" fontId="10" fillId="0" borderId="180" xfId="0" applyNumberFormat="1" applyFont="1" applyBorder="1" applyAlignment="1">
      <alignment vertical="center"/>
    </xf>
    <xf numFmtId="164" fontId="11" fillId="15" borderId="61" xfId="0" applyNumberFormat="1" applyFont="1" applyFill="1" applyBorder="1" applyAlignment="1">
      <alignment vertical="center"/>
    </xf>
    <xf numFmtId="0" fontId="10" fillId="0" borderId="61" xfId="0" applyFont="1" applyBorder="1" applyAlignment="1">
      <alignment horizontal="center" vertical="center"/>
    </xf>
    <xf numFmtId="164" fontId="11" fillId="15" borderId="65" xfId="0" applyNumberFormat="1" applyFont="1" applyFill="1" applyBorder="1" applyAlignment="1">
      <alignment vertical="center"/>
    </xf>
    <xf numFmtId="164" fontId="11" fillId="15" borderId="62" xfId="0" applyNumberFormat="1" applyFont="1" applyFill="1" applyBorder="1" applyAlignment="1">
      <alignment vertical="center"/>
    </xf>
    <xf numFmtId="0" fontId="11" fillId="0" borderId="61" xfId="0" applyFont="1" applyBorder="1" applyAlignment="1">
      <alignment horizontal="left" vertical="center" wrapText="1"/>
    </xf>
    <xf numFmtId="0" fontId="10" fillId="0" borderId="61" xfId="0" applyFont="1" applyBorder="1" applyAlignment="1">
      <alignment vertical="center"/>
    </xf>
    <xf numFmtId="0" fontId="11" fillId="0" borderId="61" xfId="0" applyFont="1" applyBorder="1" applyAlignment="1">
      <alignment vertical="center"/>
    </xf>
    <xf numFmtId="0" fontId="10" fillId="0" borderId="0" xfId="0" applyFont="1" applyAlignment="1">
      <alignment vertical="center"/>
    </xf>
    <xf numFmtId="0" fontId="9" fillId="0" borderId="0" xfId="0" applyFont="1" applyAlignment="1">
      <alignment horizontal="center" vertical="center"/>
    </xf>
    <xf numFmtId="0" fontId="11" fillId="0" borderId="132" xfId="0" applyFont="1" applyBorder="1" applyAlignment="1">
      <alignment vertical="center"/>
    </xf>
    <xf numFmtId="0" fontId="11" fillId="0" borderId="0" xfId="0" applyFont="1" applyBorder="1" applyAlignment="1">
      <alignment horizontal="left" vertical="center" wrapText="1"/>
    </xf>
    <xf numFmtId="0" fontId="9" fillId="0" borderId="0" xfId="0" applyFont="1" applyBorder="1" applyAlignment="1">
      <alignment vertical="center"/>
    </xf>
    <xf numFmtId="0" fontId="11" fillId="0" borderId="65" xfId="0" applyFont="1" applyBorder="1" applyAlignment="1">
      <alignment vertical="center"/>
    </xf>
    <xf numFmtId="0" fontId="10" fillId="0" borderId="62" xfId="0" applyFont="1" applyBorder="1" applyAlignment="1">
      <alignment vertical="center"/>
    </xf>
    <xf numFmtId="0" fontId="9" fillId="0" borderId="62" xfId="0" applyFont="1" applyBorder="1" applyAlignment="1">
      <alignment vertical="center"/>
    </xf>
    <xf numFmtId="0" fontId="32" fillId="15" borderId="67" xfId="0" quotePrefix="1" applyFont="1" applyFill="1" applyBorder="1" applyAlignment="1">
      <alignment horizontal="center" vertical="center"/>
    </xf>
    <xf numFmtId="0" fontId="0" fillId="0" borderId="132" xfId="0" applyFont="1" applyBorder="1" applyAlignment="1">
      <alignment vertical="center"/>
    </xf>
    <xf numFmtId="0" fontId="0" fillId="0" borderId="0" xfId="0" applyFont="1" applyBorder="1" applyAlignment="1">
      <alignment vertical="center"/>
    </xf>
    <xf numFmtId="0" fontId="30" fillId="0" borderId="0" xfId="0" applyFont="1" applyBorder="1" applyAlignment="1">
      <alignment horizontal="center" vertical="center"/>
    </xf>
    <xf numFmtId="0" fontId="0" fillId="0" borderId="81" xfId="0" applyFont="1" applyBorder="1" applyAlignment="1">
      <alignment vertical="center"/>
    </xf>
    <xf numFmtId="0" fontId="11" fillId="0" borderId="185" xfId="0" applyFont="1" applyBorder="1" applyAlignment="1">
      <alignment vertical="center"/>
    </xf>
    <xf numFmtId="0" fontId="11" fillId="0" borderId="62" xfId="0" applyFont="1" applyBorder="1" applyAlignment="1">
      <alignment vertical="center"/>
    </xf>
    <xf numFmtId="0" fontId="10" fillId="0" borderId="0" xfId="0" applyFont="1" applyBorder="1" applyAlignment="1">
      <alignment horizontal="center" vertical="center"/>
    </xf>
    <xf numFmtId="0" fontId="0" fillId="0" borderId="180" xfId="0" applyFont="1" applyBorder="1" applyAlignment="1">
      <alignment vertical="center"/>
    </xf>
    <xf numFmtId="0" fontId="10" fillId="0" borderId="61" xfId="0" applyFont="1" applyBorder="1" applyAlignment="1">
      <alignment vertical="center" wrapText="1"/>
    </xf>
    <xf numFmtId="0" fontId="10" fillId="0" borderId="66" xfId="0" applyFont="1" applyBorder="1" applyAlignment="1">
      <alignment horizontal="center" vertical="center"/>
    </xf>
    <xf numFmtId="0" fontId="10" fillId="0" borderId="61" xfId="0" applyFont="1" applyBorder="1" applyAlignment="1">
      <alignment horizontal="left" vertical="center" wrapText="1"/>
    </xf>
    <xf numFmtId="0" fontId="11" fillId="0" borderId="61" xfId="0" applyFont="1" applyBorder="1" applyAlignment="1">
      <alignment horizontal="center" vertical="center"/>
    </xf>
    <xf numFmtId="0" fontId="11" fillId="0" borderId="66" xfId="0" applyFont="1" applyBorder="1" applyAlignment="1">
      <alignment horizontal="center" vertical="center"/>
    </xf>
    <xf numFmtId="0" fontId="17" fillId="0" borderId="0" xfId="0" applyFont="1" applyBorder="1" applyAlignment="1">
      <alignment horizontal="center" vertical="center"/>
    </xf>
    <xf numFmtId="0" fontId="1" fillId="0" borderId="0" xfId="0" applyFont="1" applyBorder="1" applyAlignment="1">
      <alignment horizontal="left" vertical="center" wrapText="1"/>
    </xf>
    <xf numFmtId="0" fontId="1" fillId="0" borderId="0" xfId="0" applyFont="1" applyBorder="1" applyAlignment="1">
      <alignment vertical="center" wrapText="1"/>
    </xf>
    <xf numFmtId="0" fontId="10" fillId="0" borderId="61" xfId="0" applyFont="1" applyBorder="1" applyAlignment="1">
      <alignment horizontal="left" vertical="center"/>
    </xf>
    <xf numFmtId="0" fontId="4" fillId="0" borderId="0" xfId="0" applyFont="1" applyAlignment="1">
      <alignment horizontal="center" vertical="center"/>
    </xf>
    <xf numFmtId="164" fontId="10" fillId="0" borderId="61" xfId="0" applyNumberFormat="1" applyFont="1" applyBorder="1" applyAlignment="1">
      <alignment vertical="center"/>
    </xf>
    <xf numFmtId="164" fontId="11" fillId="0" borderId="61" xfId="0" applyNumberFormat="1" applyFont="1" applyBorder="1" applyAlignment="1">
      <alignment vertical="center"/>
    </xf>
    <xf numFmtId="164" fontId="11" fillId="0" borderId="62" xfId="0" applyNumberFormat="1" applyFont="1" applyBorder="1" applyAlignment="1">
      <alignment vertical="center"/>
    </xf>
    <xf numFmtId="164" fontId="10" fillId="0" borderId="157" xfId="0" applyNumberFormat="1" applyFont="1" applyBorder="1" applyAlignment="1">
      <alignment vertical="center"/>
    </xf>
    <xf numFmtId="164" fontId="10" fillId="18" borderId="61" xfId="0" applyNumberFormat="1" applyFont="1" applyFill="1" applyBorder="1" applyAlignment="1">
      <alignment vertical="center"/>
    </xf>
    <xf numFmtId="164" fontId="10" fillId="0" borderId="81" xfId="0" applyNumberFormat="1" applyFont="1" applyBorder="1" applyAlignment="1">
      <alignment vertical="center"/>
    </xf>
    <xf numFmtId="164" fontId="10" fillId="0" borderId="66" xfId="0" applyNumberFormat="1" applyFont="1" applyBorder="1" applyAlignment="1">
      <alignment vertical="center"/>
    </xf>
    <xf numFmtId="164" fontId="10" fillId="0" borderId="63" xfId="0" applyNumberFormat="1" applyFont="1" applyBorder="1" applyAlignment="1">
      <alignment vertical="center"/>
    </xf>
    <xf numFmtId="0" fontId="10" fillId="0" borderId="61" xfId="0" applyFont="1" applyBorder="1" applyAlignment="1">
      <alignment vertical="center"/>
    </xf>
    <xf numFmtId="0" fontId="10" fillId="0" borderId="61" xfId="0" applyFont="1" applyBorder="1" applyAlignment="1">
      <alignment horizontal="center" vertical="center"/>
    </xf>
    <xf numFmtId="41" fontId="11" fillId="2" borderId="61" xfId="0" applyNumberFormat="1" applyFont="1" applyFill="1" applyBorder="1" applyAlignment="1">
      <alignment vertical="center" wrapText="1"/>
    </xf>
    <xf numFmtId="41" fontId="32" fillId="2" borderId="129" xfId="5" applyNumberFormat="1" applyFont="1" applyFill="1" applyBorder="1" applyAlignment="1">
      <alignment vertical="center"/>
    </xf>
    <xf numFmtId="0" fontId="4" fillId="18" borderId="41" xfId="0" applyFont="1" applyFill="1" applyBorder="1" applyAlignment="1">
      <alignment vertical="center"/>
    </xf>
    <xf numFmtId="164" fontId="10" fillId="0" borderId="63" xfId="0" applyNumberFormat="1" applyFont="1" applyBorder="1" applyAlignment="1">
      <alignment vertical="center"/>
    </xf>
    <xf numFmtId="164" fontId="10" fillId="0" borderId="62" xfId="0" applyNumberFormat="1" applyFont="1" applyBorder="1" applyAlignment="1">
      <alignment vertical="center"/>
    </xf>
    <xf numFmtId="164" fontId="10" fillId="0" borderId="61" xfId="0" applyNumberFormat="1" applyFont="1" applyBorder="1" applyAlignment="1">
      <alignment vertical="center"/>
    </xf>
    <xf numFmtId="164" fontId="11" fillId="0" borderId="66" xfId="0" applyNumberFormat="1" applyFont="1" applyBorder="1" applyAlignment="1">
      <alignment vertical="center"/>
    </xf>
    <xf numFmtId="164" fontId="10" fillId="0" borderId="0" xfId="0" applyNumberFormat="1" applyFont="1" applyBorder="1" applyAlignment="1">
      <alignment vertical="center"/>
    </xf>
    <xf numFmtId="164" fontId="10" fillId="0" borderId="187" xfId="0" applyNumberFormat="1" applyFont="1" applyBorder="1" applyAlignment="1">
      <alignment vertical="center"/>
    </xf>
    <xf numFmtId="164" fontId="10" fillId="0" borderId="66" xfId="0" applyNumberFormat="1" applyFont="1" applyBorder="1" applyAlignment="1">
      <alignment vertical="center"/>
    </xf>
    <xf numFmtId="164" fontId="10" fillId="0" borderId="132" xfId="0" applyNumberFormat="1" applyFont="1" applyBorder="1" applyAlignment="1">
      <alignment vertical="center"/>
    </xf>
    <xf numFmtId="164" fontId="10" fillId="0" borderId="112" xfId="0" applyNumberFormat="1" applyFont="1" applyBorder="1" applyAlignment="1">
      <alignment vertical="center"/>
    </xf>
    <xf numFmtId="164" fontId="10" fillId="18" borderId="61" xfId="0" applyNumberFormat="1" applyFont="1" applyFill="1" applyBorder="1" applyAlignment="1">
      <alignment vertical="center"/>
    </xf>
    <xf numFmtId="164" fontId="10" fillId="0" borderId="63" xfId="0" applyNumberFormat="1" applyFont="1" applyBorder="1" applyAlignment="1">
      <alignment vertical="center"/>
    </xf>
    <xf numFmtId="164" fontId="10" fillId="0" borderId="180" xfId="0" applyNumberFormat="1" applyFont="1" applyBorder="1" applyAlignment="1">
      <alignment vertical="center"/>
    </xf>
    <xf numFmtId="164" fontId="10" fillId="0" borderId="186" xfId="0" quotePrefix="1" applyNumberFormat="1" applyFont="1" applyBorder="1" applyAlignment="1">
      <alignment vertical="center"/>
    </xf>
    <xf numFmtId="164" fontId="10" fillId="0" borderId="61" xfId="0" quotePrefix="1" applyNumberFormat="1" applyFont="1" applyBorder="1" applyAlignment="1">
      <alignment horizontal="right" vertical="center"/>
    </xf>
    <xf numFmtId="164" fontId="10" fillId="0" borderId="197" xfId="0" quotePrefix="1" applyNumberFormat="1" applyFont="1" applyBorder="1" applyAlignment="1">
      <alignment horizontal="center" vertical="center"/>
    </xf>
    <xf numFmtId="164" fontId="10" fillId="0" borderId="197" xfId="0" applyNumberFormat="1" applyFont="1" applyFill="1" applyBorder="1" applyAlignment="1">
      <alignment vertical="center"/>
    </xf>
    <xf numFmtId="0" fontId="10" fillId="17" borderId="62" xfId="0" applyFont="1" applyFill="1" applyBorder="1" applyAlignment="1">
      <alignment horizontal="right" vertical="center"/>
    </xf>
    <xf numFmtId="0" fontId="10" fillId="17" borderId="61" xfId="0" applyFont="1" applyFill="1" applyBorder="1" applyAlignment="1">
      <alignment horizontal="right" vertical="center"/>
    </xf>
    <xf numFmtId="0" fontId="11" fillId="17" borderId="280" xfId="0" applyFont="1" applyFill="1" applyBorder="1" applyAlignment="1">
      <alignment horizontal="right" vertical="center"/>
    </xf>
    <xf numFmtId="0" fontId="11" fillId="17" borderId="237" xfId="0" applyFont="1" applyFill="1" applyBorder="1" applyAlignment="1">
      <alignment horizontal="right" vertical="center"/>
    </xf>
    <xf numFmtId="0" fontId="10" fillId="17" borderId="187" xfId="0" applyFont="1" applyFill="1" applyBorder="1" applyAlignment="1">
      <alignment horizontal="right" vertical="center"/>
    </xf>
    <xf numFmtId="0" fontId="11" fillId="17" borderId="180" xfId="0" applyFont="1" applyFill="1" applyBorder="1" applyAlignment="1">
      <alignment horizontal="right" vertical="center"/>
    </xf>
    <xf numFmtId="0" fontId="10" fillId="17" borderId="0" xfId="0" applyFont="1" applyFill="1" applyAlignment="1">
      <alignment horizontal="right" vertical="center"/>
    </xf>
    <xf numFmtId="0" fontId="10" fillId="17" borderId="66" xfId="0" applyFont="1" applyFill="1" applyBorder="1" applyAlignment="1">
      <alignment horizontal="right" vertical="center"/>
    </xf>
    <xf numFmtId="0" fontId="10" fillId="17" borderId="0" xfId="0" applyFont="1" applyFill="1" applyBorder="1" applyAlignment="1">
      <alignment horizontal="right" vertical="center"/>
    </xf>
    <xf numFmtId="0" fontId="10" fillId="17" borderId="81" xfId="0" applyFont="1" applyFill="1" applyBorder="1" applyAlignment="1">
      <alignment horizontal="right" vertical="center"/>
    </xf>
    <xf numFmtId="179" fontId="10" fillId="0" borderId="313" xfId="0" applyNumberFormat="1" applyFont="1" applyBorder="1" applyAlignment="1">
      <alignment horizontal="right" vertical="center"/>
    </xf>
    <xf numFmtId="179" fontId="10" fillId="0" borderId="313" xfId="0" applyNumberFormat="1" applyFont="1" applyBorder="1" applyAlignment="1">
      <alignment vertical="center"/>
    </xf>
    <xf numFmtId="164" fontId="10" fillId="0" borderId="61" xfId="0" applyNumberFormat="1" applyFont="1" applyBorder="1" applyAlignment="1">
      <alignment vertical="center"/>
    </xf>
    <xf numFmtId="164" fontId="11" fillId="0" borderId="61" xfId="0" applyNumberFormat="1" applyFont="1" applyBorder="1" applyAlignment="1">
      <alignment vertical="center"/>
    </xf>
    <xf numFmtId="164" fontId="10" fillId="0" borderId="66" xfId="0" applyNumberFormat="1" applyFont="1" applyBorder="1" applyAlignment="1">
      <alignment vertical="center"/>
    </xf>
    <xf numFmtId="164" fontId="10" fillId="0" borderId="63" xfId="0" applyNumberFormat="1" applyFont="1" applyBorder="1" applyAlignment="1">
      <alignment vertical="center"/>
    </xf>
    <xf numFmtId="0" fontId="10" fillId="0" borderId="61" xfId="0" applyFont="1" applyBorder="1" applyAlignment="1">
      <alignment horizontal="center" vertical="center"/>
    </xf>
    <xf numFmtId="0" fontId="10" fillId="17" borderId="6" xfId="5" applyFont="1" applyFill="1" applyBorder="1" applyAlignment="1">
      <alignment vertical="center" wrapText="1"/>
    </xf>
    <xf numFmtId="0" fontId="10" fillId="17" borderId="143" xfId="5" applyFont="1" applyFill="1" applyBorder="1" applyAlignment="1">
      <alignment vertical="center" wrapText="1"/>
    </xf>
    <xf numFmtId="174" fontId="66" fillId="0" borderId="314" xfId="7" applyNumberFormat="1" applyFont="1" applyBorder="1" applyAlignment="1">
      <alignment vertical="center"/>
    </xf>
    <xf numFmtId="0" fontId="10" fillId="17" borderId="162" xfId="5" applyFont="1" applyFill="1" applyBorder="1" applyAlignment="1">
      <alignment vertical="center" wrapText="1"/>
    </xf>
    <xf numFmtId="174" fontId="66" fillId="0" borderId="315" xfId="0" applyNumberFormat="1" applyFont="1" applyBorder="1" applyAlignment="1">
      <alignment vertical="center"/>
    </xf>
    <xf numFmtId="174" fontId="66" fillId="0" borderId="314" xfId="0" applyNumberFormat="1" applyFont="1" applyBorder="1" applyAlignment="1">
      <alignment horizontal="right" vertical="center"/>
    </xf>
    <xf numFmtId="174" fontId="66" fillId="0" borderId="316" xfId="0" applyNumberFormat="1" applyFont="1" applyBorder="1" applyAlignment="1">
      <alignment vertical="center"/>
    </xf>
    <xf numFmtId="0" fontId="10" fillId="17" borderId="31" xfId="5" applyFont="1" applyFill="1" applyBorder="1" applyAlignment="1">
      <alignment vertical="center" wrapText="1"/>
    </xf>
    <xf numFmtId="174" fontId="66" fillId="0" borderId="315" xfId="7" applyNumberFormat="1" applyFont="1" applyBorder="1" applyAlignment="1">
      <alignment vertical="center"/>
    </xf>
    <xf numFmtId="174" fontId="66" fillId="0" borderId="207" xfId="7" applyNumberFormat="1" applyFont="1" applyBorder="1" applyAlignment="1">
      <alignment vertical="center"/>
    </xf>
    <xf numFmtId="174" fontId="66" fillId="0" borderId="314" xfId="0" applyNumberFormat="1" applyFont="1" applyBorder="1" applyAlignment="1">
      <alignment vertical="center"/>
    </xf>
    <xf numFmtId="174" fontId="66" fillId="0" borderId="314" xfId="0" applyNumberFormat="1" applyFont="1" applyBorder="1" applyAlignment="1">
      <alignment horizontal="right" vertical="center" wrapText="1"/>
    </xf>
    <xf numFmtId="174" fontId="66" fillId="0" borderId="315" xfId="0" applyNumberFormat="1" applyFont="1" applyBorder="1" applyAlignment="1">
      <alignment horizontal="right" vertical="center"/>
    </xf>
    <xf numFmtId="174" fontId="66" fillId="0" borderId="317" xfId="7" applyNumberFormat="1" applyFont="1" applyBorder="1" applyAlignment="1">
      <alignment vertical="center"/>
    </xf>
    <xf numFmtId="174" fontId="66" fillId="0" borderId="316" xfId="7" applyNumberFormat="1" applyFont="1" applyBorder="1" applyAlignment="1">
      <alignment vertical="center"/>
    </xf>
    <xf numFmtId="174" fontId="66" fillId="0" borderId="315" xfId="7" applyNumberFormat="1" applyFont="1" applyBorder="1" applyAlignment="1">
      <alignment horizontal="right" vertical="center"/>
    </xf>
    <xf numFmtId="0" fontId="10" fillId="17" borderId="155" xfId="5" applyFont="1" applyFill="1" applyBorder="1" applyAlignment="1">
      <alignment vertical="center" wrapText="1"/>
    </xf>
    <xf numFmtId="0" fontId="10" fillId="17" borderId="39" xfId="5" applyFont="1" applyFill="1" applyBorder="1" applyAlignment="1">
      <alignment vertical="center" wrapText="1"/>
    </xf>
    <xf numFmtId="174" fontId="66" fillId="0" borderId="207" xfId="0" applyNumberFormat="1" applyFont="1" applyBorder="1" applyAlignment="1">
      <alignment vertical="center"/>
    </xf>
    <xf numFmtId="0" fontId="10" fillId="17" borderId="3" xfId="5" applyFont="1" applyFill="1" applyBorder="1" applyAlignment="1">
      <alignment vertical="center" wrapText="1"/>
    </xf>
    <xf numFmtId="174" fontId="66" fillId="0" borderId="314" xfId="7" applyNumberFormat="1" applyFont="1" applyBorder="1" applyAlignment="1">
      <alignment horizontal="right" vertical="center"/>
    </xf>
    <xf numFmtId="174" fontId="66" fillId="0" borderId="318" xfId="7" applyNumberFormat="1" applyFont="1" applyBorder="1" applyAlignment="1">
      <alignment horizontal="right" vertical="center"/>
    </xf>
    <xf numFmtId="0" fontId="66" fillId="0" borderId="319" xfId="7" applyNumberFormat="1" applyFont="1" applyBorder="1" applyAlignment="1"/>
    <xf numFmtId="0" fontId="66" fillId="0" borderId="81" xfId="7" applyNumberFormat="1" applyFont="1" applyBorder="1" applyAlignment="1">
      <alignment vertical="center"/>
    </xf>
    <xf numFmtId="174" fontId="66" fillId="0" borderId="315" xfId="7" applyNumberFormat="1" applyFont="1" applyBorder="1" applyAlignment="1">
      <alignment horizontal="center" vertical="center"/>
    </xf>
    <xf numFmtId="37" fontId="66" fillId="0" borderId="318" xfId="7" applyNumberFormat="1" applyFont="1" applyBorder="1" applyAlignment="1">
      <alignment horizontal="right" vertical="center" wrapText="1"/>
    </xf>
    <xf numFmtId="37" fontId="66" fillId="0" borderId="314" xfId="7" applyNumberFormat="1" applyFont="1" applyBorder="1" applyAlignment="1">
      <alignment horizontal="right" vertical="center" wrapText="1"/>
    </xf>
    <xf numFmtId="174" fontId="66" fillId="0" borderId="320" xfId="7" applyNumberFormat="1" applyFont="1" applyBorder="1" applyAlignment="1">
      <alignment horizontal="right" vertical="center"/>
    </xf>
    <xf numFmtId="174" fontId="66" fillId="0" borderId="321" xfId="7" applyNumberFormat="1" applyFont="1" applyBorder="1" applyAlignment="1">
      <alignment horizontal="right" vertical="center"/>
    </xf>
    <xf numFmtId="174" fontId="66" fillId="0" borderId="322" xfId="7" applyNumberFormat="1" applyFont="1" applyBorder="1" applyAlignment="1">
      <alignment horizontal="right" vertical="center"/>
    </xf>
    <xf numFmtId="174" fontId="66" fillId="0" borderId="320" xfId="7" applyNumberFormat="1" applyFont="1" applyBorder="1" applyAlignment="1">
      <alignment horizontal="center" vertical="center"/>
    </xf>
    <xf numFmtId="174" fontId="66" fillId="0" borderId="323" xfId="7" applyNumberFormat="1" applyFont="1" applyBorder="1" applyAlignment="1">
      <alignment horizontal="right" vertical="center"/>
    </xf>
    <xf numFmtId="175" fontId="66" fillId="0" borderId="323" xfId="7" applyNumberFormat="1" applyFont="1" applyBorder="1" applyAlignment="1">
      <alignment vertical="center" wrapText="1"/>
    </xf>
    <xf numFmtId="174" fontId="66" fillId="0" borderId="186" xfId="7" applyNumberFormat="1" applyFont="1" applyBorder="1" applyAlignment="1">
      <alignment horizontal="right" vertical="center"/>
    </xf>
    <xf numFmtId="175" fontId="66" fillId="0" borderId="320" xfId="7" applyNumberFormat="1" applyFont="1" applyBorder="1" applyAlignment="1">
      <alignment horizontal="right" vertical="center"/>
    </xf>
    <xf numFmtId="174" fontId="66" fillId="0" borderId="325" xfId="7" applyNumberFormat="1" applyFont="1" applyBorder="1" applyAlignment="1">
      <alignment horizontal="right" vertical="center"/>
    </xf>
    <xf numFmtId="174" fontId="66" fillId="0" borderId="326" xfId="7" applyNumberFormat="1" applyFont="1" applyBorder="1" applyAlignment="1">
      <alignment horizontal="right" vertical="center"/>
    </xf>
    <xf numFmtId="174" fontId="66" fillId="0" borderId="207" xfId="7" applyNumberFormat="1" applyFont="1" applyBorder="1" applyAlignment="1">
      <alignment horizontal="center" vertical="center"/>
    </xf>
    <xf numFmtId="174" fontId="66" fillId="0" borderId="314" xfId="7" applyNumberFormat="1" applyFont="1" applyBorder="1" applyAlignment="1">
      <alignment horizontal="center" vertical="center"/>
    </xf>
    <xf numFmtId="174" fontId="66" fillId="0" borderId="316" xfId="7" applyNumberFormat="1" applyFont="1" applyBorder="1" applyAlignment="1">
      <alignment horizontal="right" vertical="center"/>
    </xf>
    <xf numFmtId="0" fontId="66" fillId="0" borderId="327" xfId="7" applyNumberFormat="1" applyFont="1" applyBorder="1" applyAlignment="1">
      <alignment vertical="center"/>
    </xf>
    <xf numFmtId="174" fontId="66" fillId="0" borderId="328" xfId="7" applyNumberFormat="1" applyFont="1" applyBorder="1" applyAlignment="1">
      <alignment horizontal="right" vertical="center"/>
    </xf>
    <xf numFmtId="41" fontId="25" fillId="0" borderId="320" xfId="0" applyNumberFormat="1" applyFont="1" applyBorder="1" applyAlignment="1">
      <alignment vertical="center"/>
    </xf>
    <xf numFmtId="41" fontId="10" fillId="0" borderId="320" xfId="0" applyNumberFormat="1" applyFont="1" applyBorder="1" applyAlignment="1">
      <alignment vertical="center"/>
    </xf>
    <xf numFmtId="164" fontId="10" fillId="0" borderId="330" xfId="5" applyNumberFormat="1" applyFont="1" applyBorder="1" applyAlignment="1">
      <alignment horizontal="right" vertical="center"/>
    </xf>
    <xf numFmtId="164" fontId="10" fillId="0" borderId="332" xfId="5" applyNumberFormat="1" applyFont="1" applyBorder="1" applyAlignment="1">
      <alignment vertical="center"/>
    </xf>
    <xf numFmtId="164" fontId="10" fillId="9" borderId="331" xfId="5" applyNumberFormat="1" applyFont="1" applyFill="1" applyBorder="1" applyAlignment="1">
      <alignment vertical="center"/>
    </xf>
    <xf numFmtId="164" fontId="10" fillId="18" borderId="331" xfId="5" applyNumberFormat="1" applyFont="1" applyFill="1" applyBorder="1" applyAlignment="1">
      <alignment vertical="center"/>
    </xf>
    <xf numFmtId="164" fontId="10" fillId="0" borderId="332" xfId="5" applyNumberFormat="1" applyFont="1" applyBorder="1" applyAlignment="1">
      <alignment horizontal="right" vertical="center"/>
    </xf>
    <xf numFmtId="164" fontId="10" fillId="0" borderId="333" xfId="5" applyNumberFormat="1" applyFont="1" applyBorder="1" applyAlignment="1">
      <alignment horizontal="right" vertical="center"/>
    </xf>
    <xf numFmtId="164" fontId="10" fillId="9" borderId="334" xfId="5" applyNumberFormat="1" applyFont="1" applyFill="1" applyBorder="1" applyAlignment="1">
      <alignment vertical="center"/>
    </xf>
    <xf numFmtId="164" fontId="10" fillId="0" borderId="335" xfId="5" applyNumberFormat="1" applyFont="1" applyBorder="1" applyAlignment="1">
      <alignment vertical="center"/>
    </xf>
    <xf numFmtId="164" fontId="10" fillId="18" borderId="336" xfId="5" applyNumberFormat="1" applyFont="1" applyFill="1" applyBorder="1" applyAlignment="1">
      <alignment vertical="center"/>
    </xf>
    <xf numFmtId="164" fontId="10" fillId="0" borderId="337" xfId="5" applyNumberFormat="1" applyFont="1" applyBorder="1" applyAlignment="1">
      <alignment vertical="center"/>
    </xf>
    <xf numFmtId="164" fontId="10" fillId="9" borderId="338" xfId="5" applyNumberFormat="1" applyFont="1" applyFill="1" applyBorder="1" applyAlignment="1">
      <alignment vertical="center"/>
    </xf>
    <xf numFmtId="164" fontId="10" fillId="0" borderId="332" xfId="5" applyNumberFormat="1" applyFont="1" applyBorder="1" applyAlignment="1">
      <alignment vertical="center" wrapText="1"/>
    </xf>
    <xf numFmtId="164" fontId="10" fillId="9" borderId="331" xfId="5" applyNumberFormat="1" applyFont="1" applyFill="1" applyBorder="1" applyAlignment="1">
      <alignment vertical="center" wrapText="1"/>
    </xf>
    <xf numFmtId="164" fontId="10" fillId="0" borderId="333" xfId="5" applyNumberFormat="1" applyFont="1" applyBorder="1" applyAlignment="1">
      <alignment vertical="center" wrapText="1"/>
    </xf>
    <xf numFmtId="164" fontId="10" fillId="0" borderId="339" xfId="5" applyNumberFormat="1" applyFont="1" applyBorder="1" applyAlignment="1">
      <alignment vertical="center" wrapText="1"/>
    </xf>
    <xf numFmtId="164" fontId="10" fillId="18" borderId="340" xfId="5" applyNumberFormat="1" applyFont="1" applyFill="1" applyBorder="1" applyAlignment="1">
      <alignment vertical="center"/>
    </xf>
    <xf numFmtId="164" fontId="10" fillId="0" borderId="341" xfId="5" applyNumberFormat="1" applyFont="1" applyBorder="1" applyAlignment="1">
      <alignment horizontal="center" vertical="center"/>
    </xf>
    <xf numFmtId="164" fontId="10" fillId="9" borderId="342" xfId="5" applyNumberFormat="1" applyFont="1" applyFill="1" applyBorder="1" applyAlignment="1">
      <alignment vertical="center"/>
    </xf>
    <xf numFmtId="164" fontId="10" fillId="0" borderId="343" xfId="5" applyNumberFormat="1" applyFont="1" applyBorder="1" applyAlignment="1">
      <alignment horizontal="center" vertical="center"/>
    </xf>
    <xf numFmtId="164" fontId="10" fillId="9" borderId="344" xfId="5" applyNumberFormat="1" applyFont="1" applyFill="1" applyBorder="1" applyAlignment="1">
      <alignment vertical="center"/>
    </xf>
    <xf numFmtId="164" fontId="10" fillId="0" borderId="345" xfId="5" applyNumberFormat="1" applyFont="1" applyBorder="1" applyAlignment="1">
      <alignment horizontal="center" vertical="center"/>
    </xf>
    <xf numFmtId="164" fontId="10" fillId="18" borderId="344" xfId="5" applyNumberFormat="1" applyFont="1" applyFill="1" applyBorder="1" applyAlignment="1">
      <alignment vertical="center"/>
    </xf>
    <xf numFmtId="164" fontId="10" fillId="9" borderId="331" xfId="5" applyNumberFormat="1" applyFont="1" applyFill="1" applyBorder="1" applyAlignment="1">
      <alignment horizontal="right" vertical="center"/>
    </xf>
    <xf numFmtId="164" fontId="10" fillId="0" borderId="330" xfId="5" applyNumberFormat="1" applyFont="1" applyBorder="1" applyAlignment="1">
      <alignment horizontal="center" vertical="center"/>
    </xf>
    <xf numFmtId="164" fontId="10" fillId="0" borderId="346" xfId="5" applyNumberFormat="1" applyFont="1" applyBorder="1" applyAlignment="1">
      <alignment horizontal="right" vertical="center"/>
    </xf>
    <xf numFmtId="164" fontId="10" fillId="9" borderId="340" xfId="5" applyNumberFormat="1" applyFont="1" applyFill="1" applyBorder="1" applyAlignment="1">
      <alignment horizontal="right" vertical="center"/>
    </xf>
    <xf numFmtId="164" fontId="10" fillId="18" borderId="331" xfId="5" applyNumberFormat="1" applyFont="1" applyFill="1" applyBorder="1" applyAlignment="1">
      <alignment horizontal="right" vertical="center"/>
    </xf>
    <xf numFmtId="164" fontId="10" fillId="0" borderId="333" xfId="5" applyNumberFormat="1" applyFont="1" applyBorder="1" applyAlignment="1">
      <alignment horizontal="center" vertical="center"/>
    </xf>
    <xf numFmtId="0" fontId="30" fillId="0" borderId="341" xfId="6" applyFont="1" applyFill="1" applyBorder="1" applyAlignment="1">
      <alignment horizontal="justify" vertical="center" wrapText="1"/>
    </xf>
    <xf numFmtId="41" fontId="10" fillId="18" borderId="341" xfId="6" applyNumberFormat="1" applyFont="1" applyFill="1" applyBorder="1" applyAlignment="1">
      <alignment horizontal="right" vertical="center" wrapText="1"/>
    </xf>
    <xf numFmtId="164" fontId="10" fillId="18" borderId="341" xfId="5" applyNumberFormat="1" applyFont="1" applyFill="1" applyBorder="1" applyAlignment="1">
      <alignment horizontal="right" vertical="center"/>
    </xf>
    <xf numFmtId="164" fontId="10" fillId="9" borderId="347" xfId="5" applyNumberFormat="1" applyFont="1" applyFill="1" applyBorder="1" applyAlignment="1">
      <alignment horizontal="right" vertical="center"/>
    </xf>
    <xf numFmtId="164" fontId="10" fillId="0" borderId="339" xfId="5" applyNumberFormat="1" applyFont="1" applyBorder="1" applyAlignment="1">
      <alignment horizontal="right" vertical="center"/>
    </xf>
    <xf numFmtId="164" fontId="10" fillId="0" borderId="348" xfId="5" applyNumberFormat="1" applyFont="1" applyBorder="1" applyAlignment="1">
      <alignment vertical="center" wrapText="1"/>
    </xf>
    <xf numFmtId="164" fontId="10" fillId="9" borderId="344" xfId="5" applyNumberFormat="1" applyFont="1" applyFill="1" applyBorder="1" applyAlignment="1">
      <alignment horizontal="right" vertical="center"/>
    </xf>
    <xf numFmtId="164" fontId="10" fillId="0" borderId="341" xfId="5" applyNumberFormat="1" applyFont="1" applyBorder="1" applyAlignment="1">
      <alignment vertical="center" wrapText="1"/>
    </xf>
    <xf numFmtId="164" fontId="10" fillId="9" borderId="341" xfId="5" applyNumberFormat="1" applyFont="1" applyFill="1" applyBorder="1" applyAlignment="1">
      <alignment horizontal="right" vertical="center"/>
    </xf>
    <xf numFmtId="164" fontId="10" fillId="0" borderId="349" xfId="5" applyNumberFormat="1" applyFont="1" applyBorder="1" applyAlignment="1">
      <alignment vertical="center" wrapText="1"/>
    </xf>
    <xf numFmtId="164" fontId="10" fillId="0" borderId="342" xfId="5" applyNumberFormat="1" applyFont="1" applyBorder="1" applyAlignment="1">
      <alignment vertical="center"/>
    </xf>
    <xf numFmtId="164" fontId="10" fillId="0" borderId="350" xfId="5" applyNumberFormat="1" applyFont="1" applyBorder="1" applyAlignment="1">
      <alignment vertical="center" wrapText="1"/>
    </xf>
    <xf numFmtId="164" fontId="10" fillId="0" borderId="351" xfId="5" applyNumberFormat="1" applyFont="1" applyFill="1" applyBorder="1" applyAlignment="1">
      <alignment vertical="center" wrapText="1"/>
    </xf>
    <xf numFmtId="164" fontId="10" fillId="0" borderId="342" xfId="5" applyNumberFormat="1" applyFont="1" applyFill="1" applyBorder="1" applyAlignment="1">
      <alignment horizontal="right" vertical="center"/>
    </xf>
    <xf numFmtId="164" fontId="10" fillId="0" borderId="341" xfId="5" applyNumberFormat="1" applyFont="1" applyFill="1" applyBorder="1" applyAlignment="1">
      <alignment vertical="center" wrapText="1"/>
    </xf>
    <xf numFmtId="164" fontId="10" fillId="0" borderId="341" xfId="5" applyNumberFormat="1" applyFont="1" applyFill="1" applyBorder="1" applyAlignment="1">
      <alignment horizontal="right" vertical="center"/>
    </xf>
    <xf numFmtId="164" fontId="10" fillId="0" borderId="352" xfId="5" applyNumberFormat="1" applyFont="1" applyBorder="1" applyAlignment="1">
      <alignment horizontal="right" vertical="center"/>
    </xf>
    <xf numFmtId="164" fontId="10" fillId="0" borderId="341" xfId="0" applyNumberFormat="1" applyFont="1" applyBorder="1" applyAlignment="1">
      <alignment vertical="center"/>
    </xf>
    <xf numFmtId="164" fontId="10" fillId="0" borderId="325" xfId="0" applyNumberFormat="1" applyFont="1" applyBorder="1" applyAlignment="1">
      <alignment vertical="center"/>
    </xf>
    <xf numFmtId="164" fontId="10" fillId="0" borderId="342" xfId="0" applyNumberFormat="1" applyFont="1" applyFill="1" applyBorder="1" applyAlignment="1">
      <alignment vertical="center"/>
    </xf>
    <xf numFmtId="164" fontId="10" fillId="0" borderId="342" xfId="0" applyNumberFormat="1" applyFont="1" applyBorder="1" applyAlignment="1">
      <alignment vertical="center"/>
    </xf>
    <xf numFmtId="164" fontId="11" fillId="0" borderId="341" xfId="0" applyNumberFormat="1" applyFont="1" applyBorder="1" applyAlignment="1">
      <alignment vertical="center"/>
    </xf>
    <xf numFmtId="164" fontId="10" fillId="0" borderId="328" xfId="0" applyNumberFormat="1" applyFont="1" applyBorder="1" applyAlignment="1">
      <alignment vertical="center"/>
    </xf>
    <xf numFmtId="164" fontId="10" fillId="0" borderId="66" xfId="0" applyNumberFormat="1" applyFont="1" applyBorder="1" applyAlignment="1">
      <alignment vertical="center"/>
    </xf>
    <xf numFmtId="164" fontId="10" fillId="0" borderId="63" xfId="0" applyNumberFormat="1" applyFont="1" applyBorder="1" applyAlignment="1">
      <alignment vertical="center"/>
    </xf>
    <xf numFmtId="41" fontId="10" fillId="0" borderId="354" xfId="0" applyNumberFormat="1" applyFont="1" applyBorder="1" applyAlignment="1">
      <alignment vertical="center"/>
    </xf>
    <xf numFmtId="41" fontId="10" fillId="0" borderId="354" xfId="0" applyNumberFormat="1" applyFont="1" applyBorder="1" applyAlignment="1">
      <alignment horizontal="center" vertical="center"/>
    </xf>
    <xf numFmtId="0" fontId="10" fillId="0" borderId="39" xfId="0" applyFont="1" applyBorder="1" applyAlignment="1">
      <alignment horizontal="center" vertical="center"/>
    </xf>
    <xf numFmtId="0" fontId="10" fillId="0" borderId="39" xfId="0" applyFont="1" applyBorder="1" applyAlignment="1">
      <alignment vertical="center"/>
    </xf>
    <xf numFmtId="41" fontId="10" fillId="0" borderId="341" xfId="0" applyNumberFormat="1" applyFont="1" applyBorder="1" applyAlignment="1">
      <alignment vertical="center"/>
    </xf>
    <xf numFmtId="0" fontId="10" fillId="0" borderId="341" xfId="0" applyFont="1" applyBorder="1" applyAlignment="1">
      <alignment horizontal="center" vertical="center"/>
    </xf>
    <xf numFmtId="0" fontId="10" fillId="0" borderId="341" xfId="0" applyFont="1" applyBorder="1" applyAlignment="1">
      <alignment vertical="center"/>
    </xf>
    <xf numFmtId="0" fontId="10" fillId="0" borderId="341" xfId="0" applyFont="1" applyBorder="1" applyAlignment="1">
      <alignment vertical="center" wrapText="1"/>
    </xf>
    <xf numFmtId="3" fontId="10" fillId="0" borderId="341" xfId="0" applyNumberFormat="1" applyFont="1" applyBorder="1"/>
    <xf numFmtId="0" fontId="10" fillId="0" borderId="330" xfId="0" applyFont="1" applyBorder="1" applyAlignment="1">
      <alignment horizontal="center" vertical="center"/>
    </xf>
    <xf numFmtId="0" fontId="10" fillId="0" borderId="356" xfId="0" applyFont="1" applyBorder="1" applyAlignment="1">
      <alignment horizontal="center" vertical="center"/>
    </xf>
    <xf numFmtId="41" fontId="10" fillId="0" borderId="333" xfId="0" applyNumberFormat="1" applyFont="1" applyBorder="1" applyAlignment="1">
      <alignment horizontal="right" vertical="center"/>
    </xf>
    <xf numFmtId="41" fontId="10" fillId="0" borderId="341" xfId="0" applyNumberFormat="1" applyFont="1" applyBorder="1" applyAlignment="1">
      <alignment horizontal="right" vertical="center"/>
    </xf>
    <xf numFmtId="0" fontId="10" fillId="0" borderId="349" xfId="0" applyFont="1" applyBorder="1" applyAlignment="1">
      <alignment vertical="center"/>
    </xf>
    <xf numFmtId="0" fontId="10" fillId="0" borderId="349" xfId="0" applyFont="1" applyBorder="1" applyAlignment="1">
      <alignment horizontal="left" vertical="center" wrapText="1"/>
    </xf>
    <xf numFmtId="0" fontId="10" fillId="0" borderId="355" xfId="0" applyFont="1" applyBorder="1" applyAlignment="1">
      <alignment vertical="center"/>
    </xf>
    <xf numFmtId="3" fontId="10" fillId="0" borderId="341" xfId="0" applyNumberFormat="1" applyFont="1" applyBorder="1" applyAlignment="1">
      <alignment vertical="center"/>
    </xf>
    <xf numFmtId="0" fontId="10" fillId="0" borderId="349" xfId="0" applyFont="1" applyBorder="1" applyAlignment="1">
      <alignment vertical="center" wrapText="1"/>
    </xf>
    <xf numFmtId="41" fontId="10" fillId="0" borderId="357" xfId="0" applyNumberFormat="1" applyFont="1" applyBorder="1" applyAlignment="1">
      <alignment vertical="center"/>
    </xf>
    <xf numFmtId="0" fontId="10" fillId="0" borderId="351" xfId="0" applyFont="1" applyBorder="1" applyAlignment="1">
      <alignment vertical="center"/>
    </xf>
    <xf numFmtId="41" fontId="10" fillId="0" borderId="358" xfId="0" applyNumberFormat="1" applyFont="1" applyBorder="1" applyAlignment="1">
      <alignment vertical="center"/>
    </xf>
    <xf numFmtId="0" fontId="10" fillId="0" borderId="350" xfId="0" applyFont="1" applyBorder="1" applyAlignment="1">
      <alignment horizontal="left" vertical="center" wrapText="1"/>
    </xf>
    <xf numFmtId="41" fontId="10" fillId="0" borderId="359" xfId="0" applyNumberFormat="1" applyFont="1" applyBorder="1" applyAlignment="1">
      <alignment vertical="center"/>
    </xf>
    <xf numFmtId="0" fontId="10" fillId="0" borderId="355" xfId="0" applyFont="1" applyBorder="1" applyAlignment="1">
      <alignment horizontal="left" vertical="center" wrapText="1"/>
    </xf>
    <xf numFmtId="0" fontId="32" fillId="15" borderId="360" xfId="0" quotePrefix="1" applyFont="1" applyFill="1" applyBorder="1" applyAlignment="1">
      <alignment horizontal="center" vertical="center"/>
    </xf>
    <xf numFmtId="41" fontId="10" fillId="0" borderId="333" xfId="0" applyNumberFormat="1" applyFont="1" applyBorder="1" applyAlignment="1">
      <alignment vertical="center"/>
    </xf>
    <xf numFmtId="0" fontId="0" fillId="0" borderId="0" xfId="0" applyFont="1" applyAlignment="1">
      <alignment vertical="center"/>
    </xf>
    <xf numFmtId="164" fontId="10" fillId="0" borderId="61" xfId="0" applyNumberFormat="1" applyFont="1" applyBorder="1" applyAlignment="1">
      <alignment vertical="center"/>
    </xf>
    <xf numFmtId="164" fontId="11" fillId="0" borderId="61" xfId="0" applyNumberFormat="1" applyFont="1" applyBorder="1" applyAlignment="1">
      <alignment vertical="center"/>
    </xf>
    <xf numFmtId="164" fontId="10" fillId="0" borderId="0" xfId="0" applyNumberFormat="1" applyFont="1" applyBorder="1" applyAlignment="1">
      <alignment vertical="center"/>
    </xf>
    <xf numFmtId="164" fontId="10" fillId="0" borderId="66" xfId="0" applyNumberFormat="1" applyFont="1" applyBorder="1" applyAlignment="1">
      <alignment vertical="center"/>
    </xf>
    <xf numFmtId="164" fontId="10" fillId="0" borderId="63" xfId="0" applyNumberFormat="1" applyFont="1" applyBorder="1" applyAlignment="1">
      <alignment vertical="center"/>
    </xf>
    <xf numFmtId="0" fontId="10" fillId="0" borderId="61" xfId="0" applyFont="1" applyBorder="1" applyAlignment="1">
      <alignment vertical="center"/>
    </xf>
    <xf numFmtId="0" fontId="10" fillId="0" borderId="61" xfId="0" applyFont="1" applyBorder="1" applyAlignment="1">
      <alignment horizontal="center" vertical="center"/>
    </xf>
    <xf numFmtId="0" fontId="11" fillId="0" borderId="0" xfId="0" applyFont="1" applyBorder="1" applyAlignment="1">
      <alignment horizontal="center" vertical="center"/>
    </xf>
    <xf numFmtId="0" fontId="10" fillId="0" borderId="0" xfId="0" applyFont="1" applyBorder="1" applyAlignment="1">
      <alignment horizontal="center" vertical="center"/>
    </xf>
    <xf numFmtId="0" fontId="10" fillId="0" borderId="61" xfId="0" applyFont="1" applyBorder="1" applyAlignment="1">
      <alignment horizontal="left" vertical="center"/>
    </xf>
    <xf numFmtId="3" fontId="10" fillId="0" borderId="349" xfId="0" applyNumberFormat="1" applyFont="1" applyBorder="1" applyAlignment="1">
      <alignment vertical="center"/>
    </xf>
    <xf numFmtId="3" fontId="10" fillId="0" borderId="349" xfId="0" applyNumberFormat="1" applyFont="1" applyBorder="1" applyAlignment="1">
      <alignment vertical="center" wrapText="1"/>
    </xf>
    <xf numFmtId="3" fontId="10" fillId="0" borderId="351" xfId="0" applyNumberFormat="1" applyFont="1" applyBorder="1" applyAlignment="1">
      <alignment vertical="center" wrapText="1"/>
    </xf>
    <xf numFmtId="0" fontId="10" fillId="0" borderId="351" xfId="0" applyFont="1" applyBorder="1" applyAlignment="1">
      <alignment vertical="center" wrapText="1"/>
    </xf>
    <xf numFmtId="41" fontId="10" fillId="0" borderId="358" xfId="0" applyNumberFormat="1" applyFont="1" applyBorder="1" applyAlignment="1">
      <alignment horizontal="center" vertical="center"/>
    </xf>
    <xf numFmtId="0" fontId="30" fillId="17" borderId="0" xfId="6" applyFont="1" applyFill="1" applyBorder="1" applyAlignment="1">
      <alignment horizontal="justify" vertical="center" wrapText="1"/>
    </xf>
    <xf numFmtId="164" fontId="10" fillId="0" borderId="61" xfId="0" applyNumberFormat="1" applyFont="1" applyBorder="1" applyAlignment="1">
      <alignment vertical="center"/>
    </xf>
    <xf numFmtId="164" fontId="10" fillId="0" borderId="63" xfId="0" applyNumberFormat="1" applyFont="1" applyBorder="1" applyAlignment="1">
      <alignment vertical="center"/>
    </xf>
    <xf numFmtId="164" fontId="9" fillId="28" borderId="132" xfId="0" applyNumberFormat="1" applyFont="1" applyFill="1" applyBorder="1" applyAlignment="1">
      <alignment horizontal="center" vertical="center"/>
    </xf>
    <xf numFmtId="164" fontId="9" fillId="28" borderId="0" xfId="0" applyNumberFormat="1" applyFont="1" applyFill="1" applyBorder="1" applyAlignment="1">
      <alignment horizontal="center" vertical="center"/>
    </xf>
    <xf numFmtId="43" fontId="11" fillId="28" borderId="65" xfId="0" applyNumberFormat="1" applyFont="1" applyFill="1" applyBorder="1" applyAlignment="1">
      <alignment horizontal="center" vertical="center"/>
    </xf>
    <xf numFmtId="43" fontId="11" fillId="28" borderId="61" xfId="0" applyNumberFormat="1" applyFont="1" applyFill="1" applyBorder="1" applyAlignment="1">
      <alignment horizontal="center" vertical="center" wrapText="1"/>
    </xf>
    <xf numFmtId="43" fontId="11" fillId="28" borderId="66" xfId="0" applyNumberFormat="1" applyFont="1" applyFill="1" applyBorder="1" applyAlignment="1">
      <alignment horizontal="center" vertical="center" wrapText="1"/>
    </xf>
    <xf numFmtId="3" fontId="11" fillId="28" borderId="70" xfId="0" applyNumberFormat="1" applyFont="1" applyFill="1" applyBorder="1" applyAlignment="1">
      <alignment horizontal="center" vertical="center"/>
    </xf>
    <xf numFmtId="3" fontId="11" fillId="28" borderId="67" xfId="0" applyNumberFormat="1" applyFont="1" applyFill="1" applyBorder="1" applyAlignment="1">
      <alignment horizontal="center" vertical="center"/>
    </xf>
    <xf numFmtId="3" fontId="11" fillId="28" borderId="68" xfId="0" applyNumberFormat="1" applyFont="1" applyFill="1" applyBorder="1" applyAlignment="1">
      <alignment horizontal="center" vertical="center"/>
    </xf>
    <xf numFmtId="164" fontId="11" fillId="28" borderId="1" xfId="0" applyNumberFormat="1" applyFont="1" applyFill="1" applyBorder="1" applyAlignment="1">
      <alignment horizontal="center" vertical="center"/>
    </xf>
    <xf numFmtId="164" fontId="10" fillId="28" borderId="95" xfId="0" applyNumberFormat="1" applyFont="1" applyFill="1" applyBorder="1" applyAlignment="1">
      <alignment vertical="center"/>
    </xf>
    <xf numFmtId="164" fontId="10" fillId="28" borderId="6" xfId="0" applyNumberFormat="1" applyFont="1" applyFill="1" applyBorder="1" applyAlignment="1">
      <alignment vertical="center"/>
    </xf>
    <xf numFmtId="164" fontId="10" fillId="28" borderId="3" xfId="0" applyNumberFormat="1" applyFont="1" applyFill="1" applyBorder="1" applyAlignment="1">
      <alignment horizontal="center" vertical="center"/>
    </xf>
    <xf numFmtId="164" fontId="10" fillId="28" borderId="96" xfId="0" applyNumberFormat="1" applyFont="1" applyFill="1" applyBorder="1" applyAlignment="1">
      <alignment vertical="center"/>
    </xf>
    <xf numFmtId="164" fontId="10" fillId="28" borderId="97" xfId="0" applyNumberFormat="1" applyFont="1" applyFill="1" applyBorder="1" applyAlignment="1">
      <alignment vertical="center"/>
    </xf>
    <xf numFmtId="164" fontId="10" fillId="28" borderId="7" xfId="0" applyNumberFormat="1" applyFont="1" applyFill="1" applyBorder="1" applyAlignment="1">
      <alignment vertical="center"/>
    </xf>
    <xf numFmtId="164" fontId="10" fillId="28" borderId="7" xfId="0" applyNumberFormat="1" applyFont="1" applyFill="1" applyBorder="1" applyAlignment="1">
      <alignment horizontal="center" vertical="center"/>
    </xf>
    <xf numFmtId="164" fontId="10" fillId="28" borderId="98" xfId="0" applyNumberFormat="1" applyFont="1" applyFill="1" applyBorder="1" applyAlignment="1">
      <alignment vertical="center"/>
    </xf>
    <xf numFmtId="164" fontId="11" fillId="28" borderId="93" xfId="0" applyNumberFormat="1" applyFont="1" applyFill="1" applyBorder="1" applyAlignment="1">
      <alignment vertical="center"/>
    </xf>
    <xf numFmtId="164" fontId="11" fillId="28" borderId="35" xfId="0" applyNumberFormat="1" applyFont="1" applyFill="1" applyBorder="1" applyAlignment="1">
      <alignment vertical="center"/>
    </xf>
    <xf numFmtId="164" fontId="11" fillId="28" borderId="35" xfId="0" applyNumberFormat="1" applyFont="1" applyFill="1" applyBorder="1" applyAlignment="1">
      <alignment horizontal="center" vertical="center"/>
    </xf>
    <xf numFmtId="164" fontId="11" fillId="28" borderId="35" xfId="0" applyNumberFormat="1" applyFont="1" applyFill="1" applyBorder="1" applyAlignment="1">
      <alignment vertical="center" wrapText="1"/>
    </xf>
    <xf numFmtId="164" fontId="11" fillId="28" borderId="94" xfId="0" applyNumberFormat="1" applyFont="1" applyFill="1" applyBorder="1" applyAlignment="1">
      <alignment vertical="center"/>
    </xf>
    <xf numFmtId="164" fontId="11" fillId="28" borderId="6" xfId="0" applyNumberFormat="1" applyFont="1" applyFill="1" applyBorder="1" applyAlignment="1">
      <alignment horizontal="center" vertical="center"/>
    </xf>
    <xf numFmtId="164" fontId="10" fillId="28" borderId="79" xfId="0" applyNumberFormat="1" applyFont="1" applyFill="1" applyBorder="1" applyAlignment="1">
      <alignment vertical="center"/>
    </xf>
    <xf numFmtId="164" fontId="10" fillId="28" borderId="3" xfId="0" applyNumberFormat="1" applyFont="1" applyFill="1" applyBorder="1" applyAlignment="1">
      <alignment vertical="center"/>
    </xf>
    <xf numFmtId="164" fontId="10" fillId="28" borderId="80" xfId="0" applyNumberFormat="1" applyFont="1" applyFill="1" applyBorder="1" applyAlignment="1">
      <alignment vertical="center"/>
    </xf>
    <xf numFmtId="164" fontId="10" fillId="28" borderId="35" xfId="0" applyNumberFormat="1" applyFont="1" applyFill="1" applyBorder="1" applyAlignment="1">
      <alignment horizontal="center" vertical="center"/>
    </xf>
    <xf numFmtId="164" fontId="11" fillId="28" borderId="99" xfId="0" applyNumberFormat="1" applyFont="1" applyFill="1" applyBorder="1" applyAlignment="1">
      <alignment vertical="center"/>
    </xf>
    <xf numFmtId="164" fontId="11" fillId="28" borderId="100" xfId="0" applyNumberFormat="1" applyFont="1" applyFill="1" applyBorder="1" applyAlignment="1">
      <alignment vertical="center"/>
    </xf>
    <xf numFmtId="164" fontId="10" fillId="28" borderId="100" xfId="0" applyNumberFormat="1" applyFont="1" applyFill="1" applyBorder="1" applyAlignment="1">
      <alignment horizontal="center" vertical="center"/>
    </xf>
    <xf numFmtId="164" fontId="11" fillId="28" borderId="100" xfId="0" applyNumberFormat="1" applyFont="1" applyFill="1" applyBorder="1" applyAlignment="1">
      <alignment horizontal="center" vertical="center" wrapText="1"/>
    </xf>
    <xf numFmtId="164" fontId="11" fillId="28" borderId="101" xfId="0" applyNumberFormat="1" applyFont="1" applyFill="1" applyBorder="1" applyAlignment="1">
      <alignment vertical="center"/>
    </xf>
    <xf numFmtId="164" fontId="11" fillId="28" borderId="132" xfId="0" applyNumberFormat="1" applyFont="1" applyFill="1" applyBorder="1" applyAlignment="1">
      <alignment vertical="center"/>
    </xf>
    <xf numFmtId="164" fontId="11" fillId="28" borderId="0" xfId="0" applyNumberFormat="1" applyFont="1" applyFill="1" applyBorder="1" applyAlignment="1">
      <alignment vertical="center"/>
    </xf>
    <xf numFmtId="164" fontId="10" fillId="28" borderId="0" xfId="0" applyNumberFormat="1" applyFont="1" applyFill="1" applyBorder="1" applyAlignment="1">
      <alignment horizontal="center" vertical="center"/>
    </xf>
    <xf numFmtId="164" fontId="11" fillId="28" borderId="0" xfId="0" applyNumberFormat="1" applyFont="1" applyFill="1" applyBorder="1" applyAlignment="1">
      <alignment horizontal="left" vertical="center" wrapText="1"/>
    </xf>
    <xf numFmtId="164" fontId="11" fillId="28" borderId="81" xfId="0" applyNumberFormat="1" applyFont="1" applyFill="1" applyBorder="1" applyAlignment="1">
      <alignment vertical="center"/>
    </xf>
    <xf numFmtId="164" fontId="11" fillId="28" borderId="132" xfId="0" applyNumberFormat="1" applyFont="1" applyFill="1" applyBorder="1" applyAlignment="1">
      <alignment horizontal="left" vertical="center"/>
    </xf>
    <xf numFmtId="164" fontId="10" fillId="28" borderId="0" xfId="0" applyNumberFormat="1" applyFont="1" applyFill="1" applyBorder="1" applyAlignment="1">
      <alignment horizontal="left" vertical="center"/>
    </xf>
    <xf numFmtId="164" fontId="24" fillId="28" borderId="0" xfId="0" applyNumberFormat="1" applyFont="1" applyFill="1" applyBorder="1" applyAlignment="1">
      <alignment horizontal="left" vertical="center"/>
    </xf>
    <xf numFmtId="164" fontId="10" fillId="28" borderId="132" xfId="0" applyNumberFormat="1" applyFont="1" applyFill="1" applyBorder="1" applyAlignment="1">
      <alignment horizontal="left" vertical="center"/>
    </xf>
    <xf numFmtId="164" fontId="11" fillId="28" borderId="61" xfId="0" applyNumberFormat="1" applyFont="1" applyFill="1" applyBorder="1" applyAlignment="1">
      <alignment horizontal="center" vertical="center"/>
    </xf>
    <xf numFmtId="164" fontId="10" fillId="28" borderId="65" xfId="0" applyNumberFormat="1" applyFont="1" applyFill="1" applyBorder="1" applyAlignment="1">
      <alignment vertical="center"/>
    </xf>
    <xf numFmtId="164" fontId="10" fillId="28" borderId="61" xfId="0" applyNumberFormat="1" applyFont="1" applyFill="1" applyBorder="1" applyAlignment="1">
      <alignment vertical="center"/>
    </xf>
    <xf numFmtId="164" fontId="10" fillId="28" borderId="61" xfId="0" applyNumberFormat="1" applyFont="1" applyFill="1" applyBorder="1" applyAlignment="1">
      <alignment horizontal="center" vertical="center"/>
    </xf>
    <xf numFmtId="164" fontId="10" fillId="28" borderId="66" xfId="0" applyNumberFormat="1" applyFont="1" applyFill="1" applyBorder="1" applyAlignment="1">
      <alignment vertical="center"/>
    </xf>
    <xf numFmtId="164" fontId="10" fillId="28" borderId="61" xfId="0" applyNumberFormat="1" applyFont="1" applyFill="1" applyBorder="1" applyAlignment="1">
      <alignment vertical="center" wrapText="1"/>
    </xf>
    <xf numFmtId="164" fontId="10" fillId="28" borderId="71" xfId="0" applyNumberFormat="1" applyFont="1" applyFill="1" applyBorder="1" applyAlignment="1">
      <alignment vertical="center"/>
    </xf>
    <xf numFmtId="164" fontId="10" fillId="28" borderId="63" xfId="0" applyNumberFormat="1" applyFont="1" applyFill="1" applyBorder="1" applyAlignment="1">
      <alignment vertical="center"/>
    </xf>
    <xf numFmtId="164" fontId="10" fillId="28" borderId="63" xfId="0" applyNumberFormat="1" applyFont="1" applyFill="1" applyBorder="1" applyAlignment="1">
      <alignment horizontal="center" vertical="center"/>
    </xf>
    <xf numFmtId="164" fontId="10" fillId="28" borderId="72" xfId="0" applyNumberFormat="1" applyFont="1" applyFill="1" applyBorder="1" applyAlignment="1">
      <alignment vertical="center"/>
    </xf>
    <xf numFmtId="164" fontId="11" fillId="28" borderId="200" xfId="0" applyNumberFormat="1" applyFont="1" applyFill="1" applyBorder="1" applyAlignment="1">
      <alignment vertical="center"/>
    </xf>
    <xf numFmtId="164" fontId="11" fillId="28" borderId="201" xfId="0" applyNumberFormat="1" applyFont="1" applyFill="1" applyBorder="1" applyAlignment="1">
      <alignment vertical="center"/>
    </xf>
    <xf numFmtId="164" fontId="10" fillId="28" borderId="201" xfId="0" applyNumberFormat="1" applyFont="1" applyFill="1" applyBorder="1" applyAlignment="1">
      <alignment horizontal="center" vertical="center"/>
    </xf>
    <xf numFmtId="164" fontId="11" fillId="28" borderId="202" xfId="0" applyNumberFormat="1" applyFont="1" applyFill="1" applyBorder="1" applyAlignment="1">
      <alignment vertical="center"/>
    </xf>
    <xf numFmtId="164" fontId="11" fillId="28" borderId="201" xfId="0" applyNumberFormat="1" applyFont="1" applyFill="1" applyBorder="1" applyAlignment="1">
      <alignment horizontal="center" vertical="center"/>
    </xf>
    <xf numFmtId="164" fontId="11" fillId="28" borderId="201" xfId="0" applyNumberFormat="1" applyFont="1" applyFill="1" applyBorder="1" applyAlignment="1">
      <alignment horizontal="left" vertical="center" wrapText="1"/>
    </xf>
    <xf numFmtId="164" fontId="11" fillId="28" borderId="62" xfId="0" applyNumberFormat="1" applyFont="1" applyFill="1" applyBorder="1" applyAlignment="1">
      <alignment horizontal="center" vertical="center"/>
    </xf>
    <xf numFmtId="164" fontId="10" fillId="28" borderId="132" xfId="0" applyNumberFormat="1" applyFont="1" applyFill="1" applyBorder="1" applyAlignment="1">
      <alignment vertical="center"/>
    </xf>
    <xf numFmtId="164" fontId="10" fillId="28" borderId="61" xfId="0" applyNumberFormat="1" applyFont="1" applyFill="1" applyBorder="1" applyAlignment="1">
      <alignment horizontal="right" vertical="center"/>
    </xf>
    <xf numFmtId="164" fontId="10" fillId="28" borderId="201" xfId="0" applyNumberFormat="1" applyFont="1" applyFill="1" applyBorder="1" applyAlignment="1">
      <alignment vertical="center"/>
    </xf>
    <xf numFmtId="164" fontId="11" fillId="28" borderId="197" xfId="0" applyNumberFormat="1" applyFont="1" applyFill="1" applyBorder="1" applyAlignment="1">
      <alignment vertical="center"/>
    </xf>
    <xf numFmtId="164" fontId="11" fillId="28" borderId="198" xfId="0" applyNumberFormat="1" applyFont="1" applyFill="1" applyBorder="1" applyAlignment="1">
      <alignment vertical="center"/>
    </xf>
    <xf numFmtId="164" fontId="11" fillId="28" borderId="223" xfId="0" applyNumberFormat="1" applyFont="1" applyFill="1" applyBorder="1" applyAlignment="1">
      <alignment vertical="center"/>
    </xf>
    <xf numFmtId="164" fontId="11" fillId="28" borderId="224" xfId="0" applyNumberFormat="1" applyFont="1" applyFill="1" applyBorder="1" applyAlignment="1">
      <alignment vertical="center"/>
    </xf>
    <xf numFmtId="164" fontId="10" fillId="28" borderId="224" xfId="0" applyNumberFormat="1" applyFont="1" applyFill="1" applyBorder="1" applyAlignment="1">
      <alignment vertical="center"/>
    </xf>
    <xf numFmtId="164" fontId="11" fillId="28" borderId="224" xfId="0" applyNumberFormat="1" applyFont="1" applyFill="1" applyBorder="1" applyAlignment="1">
      <alignment horizontal="center" vertical="center" wrapText="1"/>
    </xf>
    <xf numFmtId="164" fontId="11" fillId="28" borderId="225" xfId="0" applyNumberFormat="1" applyFont="1" applyFill="1" applyBorder="1" applyAlignment="1">
      <alignment vertical="center"/>
    </xf>
    <xf numFmtId="0" fontId="3" fillId="17" borderId="147" xfId="0" applyFont="1" applyFill="1" applyBorder="1" applyAlignment="1">
      <alignment horizontal="center" vertical="center"/>
    </xf>
    <xf numFmtId="0" fontId="11" fillId="17" borderId="62" xfId="0" applyFont="1" applyFill="1" applyBorder="1" applyAlignment="1">
      <alignment vertical="center"/>
    </xf>
    <xf numFmtId="0" fontId="10" fillId="17" borderId="62" xfId="0" applyFont="1" applyFill="1" applyBorder="1" applyAlignment="1">
      <alignment vertical="center"/>
    </xf>
    <xf numFmtId="0" fontId="10" fillId="17" borderId="62" xfId="0" applyFont="1" applyFill="1" applyBorder="1" applyAlignment="1">
      <alignment horizontal="center" vertical="center"/>
    </xf>
    <xf numFmtId="0" fontId="11" fillId="17" borderId="61" xfId="0" applyFont="1" applyFill="1" applyBorder="1" applyAlignment="1">
      <alignment vertical="center"/>
    </xf>
    <xf numFmtId="0" fontId="10" fillId="17" borderId="61" xfId="0" applyFont="1" applyFill="1" applyBorder="1" applyAlignment="1">
      <alignment horizontal="left" vertical="center"/>
    </xf>
    <xf numFmtId="0" fontId="10" fillId="17" borderId="61" xfId="0" applyFont="1" applyFill="1" applyBorder="1" applyAlignment="1">
      <alignment horizontal="center" vertical="center"/>
    </xf>
    <xf numFmtId="0" fontId="4" fillId="17" borderId="61" xfId="0" applyFont="1" applyFill="1" applyBorder="1" applyAlignment="1">
      <alignment vertical="center"/>
    </xf>
    <xf numFmtId="0" fontId="11" fillId="17" borderId="276" xfId="0" applyFont="1" applyFill="1" applyBorder="1" applyAlignment="1">
      <alignment vertical="center"/>
    </xf>
    <xf numFmtId="0" fontId="10" fillId="17" borderId="61" xfId="0" applyFont="1" applyFill="1" applyBorder="1" applyAlignment="1">
      <alignment vertical="center"/>
    </xf>
    <xf numFmtId="0" fontId="10" fillId="17" borderId="0" xfId="0" applyFont="1" applyFill="1" applyBorder="1" applyAlignment="1">
      <alignment horizontal="center" vertical="center"/>
    </xf>
    <xf numFmtId="164" fontId="11" fillId="28" borderId="201" xfId="0" applyNumberFormat="1" applyFont="1" applyFill="1" applyBorder="1" applyAlignment="1">
      <alignment vertical="center" wrapText="1"/>
    </xf>
    <xf numFmtId="164" fontId="10" fillId="28" borderId="65" xfId="0" applyNumberFormat="1" applyFont="1" applyFill="1" applyBorder="1" applyAlignment="1">
      <alignment horizontal="center" vertical="center"/>
    </xf>
    <xf numFmtId="164" fontId="10" fillId="28" borderId="61" xfId="0" applyNumberFormat="1" applyFont="1" applyFill="1" applyBorder="1" applyAlignment="1">
      <alignment horizontal="left" vertical="center"/>
    </xf>
    <xf numFmtId="164" fontId="10" fillId="28" borderId="66" xfId="0" applyNumberFormat="1" applyFont="1" applyFill="1" applyBorder="1" applyAlignment="1">
      <alignment horizontal="left" vertical="center"/>
    </xf>
    <xf numFmtId="164" fontId="10" fillId="28" borderId="0" xfId="0" applyNumberFormat="1" applyFont="1" applyFill="1" applyBorder="1" applyAlignment="1">
      <alignment vertical="center"/>
    </xf>
    <xf numFmtId="164" fontId="11" fillId="28" borderId="61" xfId="0" applyNumberFormat="1" applyFont="1" applyFill="1" applyBorder="1" applyAlignment="1">
      <alignment horizontal="left" vertical="center" wrapText="1"/>
    </xf>
    <xf numFmtId="164" fontId="10" fillId="28" borderId="65" xfId="0" applyNumberFormat="1" applyFont="1" applyFill="1" applyBorder="1" applyAlignment="1">
      <alignment horizontal="right" vertical="center"/>
    </xf>
    <xf numFmtId="164" fontId="10" fillId="28" borderId="71" xfId="0" applyNumberFormat="1" applyFont="1" applyFill="1" applyBorder="1" applyAlignment="1">
      <alignment horizontal="right" vertical="center"/>
    </xf>
    <xf numFmtId="164" fontId="10" fillId="28" borderId="63" xfId="0" applyNumberFormat="1" applyFont="1" applyFill="1" applyBorder="1" applyAlignment="1">
      <alignment horizontal="right" vertical="center"/>
    </xf>
    <xf numFmtId="164" fontId="11" fillId="28" borderId="62" xfId="0" applyNumberFormat="1" applyFont="1" applyFill="1" applyBorder="1" applyAlignment="1">
      <alignment vertical="center" wrapText="1"/>
    </xf>
    <xf numFmtId="164" fontId="10" fillId="28" borderId="63" xfId="0" applyNumberFormat="1" applyFont="1" applyFill="1" applyBorder="1" applyAlignment="1">
      <alignment vertical="center" wrapText="1"/>
    </xf>
    <xf numFmtId="164" fontId="11" fillId="28" borderId="223" xfId="0" applyNumberFormat="1" applyFont="1" applyFill="1" applyBorder="1" applyAlignment="1">
      <alignment vertical="center" wrapText="1"/>
    </xf>
    <xf numFmtId="164" fontId="11" fillId="28" borderId="224" xfId="0" applyNumberFormat="1" applyFont="1" applyFill="1" applyBorder="1" applyAlignment="1">
      <alignment vertical="center" wrapText="1"/>
    </xf>
    <xf numFmtId="41" fontId="10" fillId="28" borderId="63" xfId="0" applyNumberFormat="1" applyFont="1" applyFill="1" applyBorder="1" applyAlignment="1">
      <alignment horizontal="right" vertical="center"/>
    </xf>
    <xf numFmtId="41" fontId="11" fillId="28" borderId="201" xfId="0" applyNumberFormat="1" applyFont="1" applyFill="1" applyBorder="1" applyAlignment="1">
      <alignment vertical="center"/>
    </xf>
    <xf numFmtId="41" fontId="11" fillId="28" borderId="224" xfId="0" applyNumberFormat="1" applyFont="1" applyFill="1" applyBorder="1" applyAlignment="1">
      <alignment vertical="center" wrapText="1"/>
    </xf>
    <xf numFmtId="164" fontId="11" fillId="28" borderId="114" xfId="0" applyNumberFormat="1" applyFont="1" applyFill="1" applyBorder="1" applyAlignment="1">
      <alignment vertical="center" wrapText="1"/>
    </xf>
    <xf numFmtId="164" fontId="11" fillId="28" borderId="225" xfId="0" applyNumberFormat="1" applyFont="1" applyFill="1" applyBorder="1" applyAlignment="1">
      <alignment vertical="center" wrapText="1"/>
    </xf>
    <xf numFmtId="164" fontId="10" fillId="28" borderId="66" xfId="0" applyNumberFormat="1" applyFont="1" applyFill="1" applyBorder="1" applyAlignment="1">
      <alignment horizontal="center" vertical="center"/>
    </xf>
    <xf numFmtId="164" fontId="11" fillId="28" borderId="254" xfId="0" applyNumberFormat="1" applyFont="1" applyFill="1" applyBorder="1" applyAlignment="1">
      <alignment vertical="center"/>
    </xf>
    <xf numFmtId="164" fontId="11" fillId="28" borderId="255" xfId="0" applyNumberFormat="1" applyFont="1" applyFill="1" applyBorder="1" applyAlignment="1">
      <alignment vertical="center"/>
    </xf>
    <xf numFmtId="164" fontId="10" fillId="28" borderId="255" xfId="0" applyNumberFormat="1" applyFont="1" applyFill="1" applyBorder="1" applyAlignment="1">
      <alignment vertical="center"/>
    </xf>
    <xf numFmtId="164" fontId="11" fillId="28" borderId="255" xfId="0" applyNumberFormat="1" applyFont="1" applyFill="1" applyBorder="1" applyAlignment="1">
      <alignment horizontal="center" vertical="center" wrapText="1"/>
    </xf>
    <xf numFmtId="164" fontId="11" fillId="28" borderId="256" xfId="0" applyNumberFormat="1" applyFont="1" applyFill="1" applyBorder="1" applyAlignment="1">
      <alignment vertical="center"/>
    </xf>
    <xf numFmtId="164" fontId="10" fillId="28" borderId="81" xfId="0" applyNumberFormat="1" applyFont="1" applyFill="1" applyBorder="1" applyAlignment="1">
      <alignment vertical="center"/>
    </xf>
    <xf numFmtId="164" fontId="10" fillId="28" borderId="61" xfId="0" quotePrefix="1" applyNumberFormat="1" applyFont="1" applyFill="1" applyBorder="1" applyAlignment="1">
      <alignment horizontal="center" vertical="center"/>
    </xf>
    <xf numFmtId="164" fontId="30" fillId="28" borderId="61" xfId="0" applyNumberFormat="1" applyFont="1" applyFill="1" applyBorder="1" applyAlignment="1">
      <alignment vertical="center" wrapText="1"/>
    </xf>
    <xf numFmtId="164" fontId="10" fillId="28" borderId="66" xfId="0" applyNumberFormat="1" applyFont="1" applyFill="1" applyBorder="1" applyAlignment="1">
      <alignment horizontal="right" vertical="center"/>
    </xf>
    <xf numFmtId="164" fontId="10" fillId="28" borderId="61" xfId="0" applyNumberFormat="1" applyFont="1" applyFill="1" applyBorder="1" applyAlignment="1">
      <alignment horizontal="left" vertical="center" wrapText="1"/>
    </xf>
    <xf numFmtId="164" fontId="10" fillId="28" borderId="255" xfId="0" applyNumberFormat="1" applyFont="1" applyFill="1" applyBorder="1" applyAlignment="1">
      <alignment horizontal="center" vertical="center"/>
    </xf>
    <xf numFmtId="164" fontId="11" fillId="28" borderId="255" xfId="0" applyNumberFormat="1" applyFont="1" applyFill="1" applyBorder="1" applyAlignment="1">
      <alignment horizontal="left" vertical="center" wrapText="1"/>
    </xf>
    <xf numFmtId="164" fontId="10" fillId="28" borderId="154" xfId="0" applyNumberFormat="1" applyFont="1" applyFill="1" applyBorder="1" applyAlignment="1">
      <alignment vertical="center"/>
    </xf>
    <xf numFmtId="164" fontId="10" fillId="28" borderId="74" xfId="0" applyNumberFormat="1" applyFont="1" applyFill="1" applyBorder="1" applyAlignment="1">
      <alignment vertical="center"/>
    </xf>
    <xf numFmtId="164" fontId="11" fillId="28" borderId="74" xfId="0" applyNumberFormat="1" applyFont="1" applyFill="1" applyBorder="1" applyAlignment="1">
      <alignment vertical="center"/>
    </xf>
    <xf numFmtId="164" fontId="9" fillId="28" borderId="61" xfId="0" applyNumberFormat="1" applyFont="1" applyFill="1" applyBorder="1" applyAlignment="1">
      <alignment horizontal="left" vertical="center"/>
    </xf>
    <xf numFmtId="164" fontId="9" fillId="28" borderId="66" xfId="0" applyNumberFormat="1" applyFont="1" applyFill="1" applyBorder="1" applyAlignment="1">
      <alignment horizontal="left" vertical="center"/>
    </xf>
    <xf numFmtId="164" fontId="9" fillId="28" borderId="63" xfId="0" applyNumberFormat="1" applyFont="1" applyFill="1" applyBorder="1" applyAlignment="1">
      <alignment horizontal="left" vertical="center"/>
    </xf>
    <xf numFmtId="164" fontId="9" fillId="28" borderId="72" xfId="0" applyNumberFormat="1" applyFont="1" applyFill="1" applyBorder="1" applyAlignment="1">
      <alignment horizontal="left" vertical="center"/>
    </xf>
    <xf numFmtId="164" fontId="10" fillId="28" borderId="62" xfId="0" applyNumberFormat="1" applyFont="1" applyFill="1" applyBorder="1" applyAlignment="1">
      <alignment horizontal="center" vertical="center"/>
    </xf>
    <xf numFmtId="164" fontId="11" fillId="28" borderId="65" xfId="0" applyNumberFormat="1" applyFont="1" applyFill="1" applyBorder="1" applyAlignment="1">
      <alignment horizontal="right" vertical="center"/>
    </xf>
    <xf numFmtId="164" fontId="11" fillId="28" borderId="61" xfId="0" applyNumberFormat="1" applyFont="1" applyFill="1" applyBorder="1" applyAlignment="1">
      <alignment horizontal="right" vertical="center"/>
    </xf>
    <xf numFmtId="0" fontId="11" fillId="17" borderId="259" xfId="0" applyFont="1" applyFill="1" applyBorder="1" applyAlignment="1">
      <alignment horizontal="center" vertical="center"/>
    </xf>
    <xf numFmtId="0" fontId="11" fillId="17" borderId="0" xfId="0" applyFont="1" applyFill="1" applyBorder="1" applyAlignment="1">
      <alignment vertical="center"/>
    </xf>
    <xf numFmtId="0" fontId="10" fillId="17" borderId="0" xfId="0" applyFont="1" applyFill="1" applyBorder="1" applyAlignment="1">
      <alignment vertical="center"/>
    </xf>
    <xf numFmtId="0" fontId="11" fillId="0" borderId="361" xfId="0" applyFont="1" applyBorder="1" applyAlignment="1">
      <alignment horizontal="center" vertical="center"/>
    </xf>
    <xf numFmtId="0" fontId="10" fillId="0" borderId="342" xfId="0" applyFont="1" applyBorder="1" applyAlignment="1">
      <alignment horizontal="center" vertical="center"/>
    </xf>
    <xf numFmtId="0" fontId="0" fillId="0" borderId="0" xfId="0" applyFont="1" applyAlignment="1">
      <alignment vertical="center"/>
    </xf>
    <xf numFmtId="164" fontId="10" fillId="0" borderId="61" xfId="0" applyNumberFormat="1" applyFont="1" applyBorder="1" applyAlignment="1">
      <alignment vertical="center"/>
    </xf>
    <xf numFmtId="164" fontId="11" fillId="0" borderId="61" xfId="0" applyNumberFormat="1" applyFont="1" applyBorder="1" applyAlignment="1">
      <alignment vertical="center"/>
    </xf>
    <xf numFmtId="164" fontId="10" fillId="18" borderId="61" xfId="0" applyNumberFormat="1" applyFont="1" applyFill="1" applyBorder="1" applyAlignment="1">
      <alignment vertical="center"/>
    </xf>
    <xf numFmtId="164" fontId="10" fillId="0" borderId="66" xfId="0" applyNumberFormat="1" applyFont="1" applyBorder="1" applyAlignment="1">
      <alignment vertical="center"/>
    </xf>
    <xf numFmtId="164" fontId="10" fillId="0" borderId="63" xfId="0" applyNumberFormat="1" applyFont="1" applyBorder="1" applyAlignment="1">
      <alignment vertical="center"/>
    </xf>
    <xf numFmtId="0" fontId="11" fillId="0" borderId="132" xfId="0" applyFont="1" applyBorder="1" applyAlignment="1">
      <alignment vertical="center"/>
    </xf>
    <xf numFmtId="0" fontId="10" fillId="0" borderId="0" xfId="0" applyFont="1" applyBorder="1" applyAlignment="1">
      <alignment horizontal="center" vertical="center"/>
    </xf>
    <xf numFmtId="0" fontId="11" fillId="0" borderId="362" xfId="0" applyFont="1" applyBorder="1" applyAlignment="1">
      <alignment horizontal="center" vertical="center"/>
    </xf>
    <xf numFmtId="0" fontId="11" fillId="0" borderId="91" xfId="0" applyFont="1" applyBorder="1" applyAlignment="1">
      <alignment horizontal="center" vertical="center"/>
    </xf>
    <xf numFmtId="0" fontId="11" fillId="0" borderId="365" xfId="0" applyFont="1" applyBorder="1" applyAlignment="1">
      <alignment horizontal="center" vertical="center"/>
    </xf>
    <xf numFmtId="0" fontId="10" fillId="0" borderId="96" xfId="0" applyFont="1" applyBorder="1" applyAlignment="1">
      <alignment horizontal="left" vertical="center"/>
    </xf>
    <xf numFmtId="0" fontId="10" fillId="0" borderId="80" xfId="0" applyFont="1" applyBorder="1" applyAlignment="1">
      <alignment horizontal="left" vertical="center"/>
    </xf>
    <xf numFmtId="0" fontId="10" fillId="0" borderId="332" xfId="0" applyFont="1" applyBorder="1" applyAlignment="1">
      <alignment horizontal="left" vertical="center"/>
    </xf>
    <xf numFmtId="0" fontId="10" fillId="0" borderId="331" xfId="0" applyFont="1" applyBorder="1" applyAlignment="1">
      <alignment horizontal="left" vertical="center"/>
    </xf>
    <xf numFmtId="0" fontId="10" fillId="0" borderId="333" xfId="0" applyFont="1" applyBorder="1" applyAlignment="1">
      <alignment horizontal="left" vertical="center"/>
    </xf>
    <xf numFmtId="0" fontId="10" fillId="0" borderId="334" xfId="0" applyFont="1" applyBorder="1" applyAlignment="1">
      <alignment horizontal="left" vertical="center"/>
    </xf>
    <xf numFmtId="0" fontId="10" fillId="0" borderId="143" xfId="0" applyFont="1" applyBorder="1" applyAlignment="1">
      <alignment horizontal="left" vertical="center"/>
    </xf>
    <xf numFmtId="0" fontId="10" fillId="0" borderId="144" xfId="0" applyFont="1" applyBorder="1" applyAlignment="1">
      <alignment horizontal="left" vertical="center"/>
    </xf>
    <xf numFmtId="0" fontId="10" fillId="0" borderId="92" xfId="0" applyFont="1" applyBorder="1" applyAlignment="1">
      <alignment horizontal="left" vertical="center"/>
    </xf>
    <xf numFmtId="164" fontId="10" fillId="0" borderId="61" xfId="0" applyNumberFormat="1" applyFont="1" applyBorder="1" applyAlignment="1">
      <alignment vertical="center"/>
    </xf>
    <xf numFmtId="164" fontId="10" fillId="0" borderId="63" xfId="0" applyNumberFormat="1" applyFont="1" applyBorder="1" applyAlignment="1">
      <alignment vertical="center"/>
    </xf>
    <xf numFmtId="164" fontId="10" fillId="18" borderId="61" xfId="0" applyNumberFormat="1" applyFont="1" applyFill="1" applyBorder="1" applyAlignment="1">
      <alignment vertical="center"/>
    </xf>
    <xf numFmtId="43" fontId="11" fillId="29" borderId="65" xfId="0" applyNumberFormat="1" applyFont="1" applyFill="1" applyBorder="1" applyAlignment="1">
      <alignment horizontal="center" vertical="center"/>
    </xf>
    <xf numFmtId="43" fontId="11" fillId="29" borderId="61" xfId="0" applyNumberFormat="1" applyFont="1" applyFill="1" applyBorder="1" applyAlignment="1">
      <alignment horizontal="center" vertical="center" wrapText="1"/>
    </xf>
    <xf numFmtId="43" fontId="11" fillId="29" borderId="66" xfId="0" applyNumberFormat="1" applyFont="1" applyFill="1" applyBorder="1" applyAlignment="1">
      <alignment horizontal="center" vertical="center" wrapText="1"/>
    </xf>
    <xf numFmtId="164" fontId="11" fillId="29" borderId="70" xfId="0" applyNumberFormat="1" applyFont="1" applyFill="1" applyBorder="1" applyAlignment="1">
      <alignment horizontal="center" vertical="center"/>
    </xf>
    <xf numFmtId="164" fontId="11" fillId="29" borderId="67" xfId="0" applyNumberFormat="1" applyFont="1" applyFill="1" applyBorder="1" applyAlignment="1">
      <alignment horizontal="center" vertical="center"/>
    </xf>
    <xf numFmtId="164" fontId="11" fillId="29" borderId="68" xfId="0" applyNumberFormat="1" applyFont="1" applyFill="1" applyBorder="1" applyAlignment="1">
      <alignment horizontal="center" vertical="center"/>
    </xf>
    <xf numFmtId="164" fontId="11" fillId="29" borderId="61" xfId="0" applyNumberFormat="1" applyFont="1" applyFill="1" applyBorder="1" applyAlignment="1">
      <alignment horizontal="center" vertical="center"/>
    </xf>
    <xf numFmtId="164" fontId="10" fillId="29" borderId="65" xfId="0" applyNumberFormat="1" applyFont="1" applyFill="1" applyBorder="1" applyAlignment="1">
      <alignment vertical="center"/>
    </xf>
    <xf numFmtId="164" fontId="10" fillId="29" borderId="61" xfId="0" applyNumberFormat="1" applyFont="1" applyFill="1" applyBorder="1" applyAlignment="1">
      <alignment vertical="center"/>
    </xf>
    <xf numFmtId="164" fontId="10" fillId="29" borderId="61" xfId="0" applyNumberFormat="1" applyFont="1" applyFill="1" applyBorder="1" applyAlignment="1">
      <alignment horizontal="center" vertical="center"/>
    </xf>
    <xf numFmtId="164" fontId="10" fillId="29" borderId="66" xfId="0" applyNumberFormat="1" applyFont="1" applyFill="1" applyBorder="1" applyAlignment="1">
      <alignment vertical="center"/>
    </xf>
    <xf numFmtId="164" fontId="10" fillId="29" borderId="71" xfId="0" applyNumberFormat="1" applyFont="1" applyFill="1" applyBorder="1" applyAlignment="1">
      <alignment vertical="center"/>
    </xf>
    <xf numFmtId="164" fontId="10" fillId="29" borderId="63" xfId="0" applyNumberFormat="1" applyFont="1" applyFill="1" applyBorder="1" applyAlignment="1">
      <alignment vertical="center"/>
    </xf>
    <xf numFmtId="164" fontId="10" fillId="29" borderId="63" xfId="0" applyNumberFormat="1" applyFont="1" applyFill="1" applyBorder="1" applyAlignment="1">
      <alignment horizontal="center" vertical="center"/>
    </xf>
    <xf numFmtId="164" fontId="10" fillId="29" borderId="72" xfId="0" applyNumberFormat="1" applyFont="1" applyFill="1" applyBorder="1" applyAlignment="1">
      <alignment vertical="center"/>
    </xf>
    <xf numFmtId="164" fontId="11" fillId="29" borderId="200" xfId="0" applyNumberFormat="1" applyFont="1" applyFill="1" applyBorder="1" applyAlignment="1">
      <alignment vertical="center"/>
    </xf>
    <xf numFmtId="164" fontId="11" fillId="29" borderId="201" xfId="0" applyNumberFormat="1" applyFont="1" applyFill="1" applyBorder="1" applyAlignment="1">
      <alignment vertical="center"/>
    </xf>
    <xf numFmtId="164" fontId="10" fillId="29" borderId="201" xfId="0" applyNumberFormat="1" applyFont="1" applyFill="1" applyBorder="1" applyAlignment="1">
      <alignment vertical="center"/>
    </xf>
    <xf numFmtId="164" fontId="11" fillId="29" borderId="201" xfId="0" applyNumberFormat="1" applyFont="1" applyFill="1" applyBorder="1" applyAlignment="1">
      <alignment vertical="center" wrapText="1"/>
    </xf>
    <xf numFmtId="164" fontId="11" fillId="29" borderId="202" xfId="0" applyNumberFormat="1" applyFont="1" applyFill="1" applyBorder="1" applyAlignment="1">
      <alignment vertical="center"/>
    </xf>
    <xf numFmtId="164" fontId="11" fillId="29" borderId="62" xfId="0" applyNumberFormat="1" applyFont="1" applyFill="1" applyBorder="1" applyAlignment="1">
      <alignment horizontal="center" vertical="center"/>
    </xf>
    <xf numFmtId="164" fontId="11" fillId="29" borderId="193" xfId="0" applyNumberFormat="1" applyFont="1" applyFill="1" applyBorder="1" applyAlignment="1">
      <alignment vertical="center" wrapText="1"/>
    </xf>
    <xf numFmtId="164" fontId="11" fillId="29" borderId="197" xfId="0" applyNumberFormat="1" applyFont="1" applyFill="1" applyBorder="1" applyAlignment="1">
      <alignment vertical="center" wrapText="1"/>
    </xf>
    <xf numFmtId="164" fontId="11" fillId="29" borderId="198" xfId="0" applyNumberFormat="1" applyFont="1" applyFill="1" applyBorder="1" applyAlignment="1">
      <alignment vertical="center" wrapText="1"/>
    </xf>
    <xf numFmtId="164" fontId="11" fillId="29" borderId="223" xfId="0" applyNumberFormat="1" applyFont="1" applyFill="1" applyBorder="1" applyAlignment="1">
      <alignment vertical="center" wrapText="1"/>
    </xf>
    <xf numFmtId="164" fontId="11" fillId="29" borderId="224" xfId="0" applyNumberFormat="1" applyFont="1" applyFill="1" applyBorder="1" applyAlignment="1">
      <alignment vertical="center" wrapText="1"/>
    </xf>
    <xf numFmtId="164" fontId="11" fillId="29" borderId="225" xfId="0" applyNumberFormat="1" applyFont="1" applyFill="1" applyBorder="1" applyAlignment="1">
      <alignment vertical="center" wrapText="1"/>
    </xf>
    <xf numFmtId="164" fontId="11" fillId="29" borderId="132" xfId="0" applyNumberFormat="1" applyFont="1" applyFill="1" applyBorder="1" applyAlignment="1">
      <alignment horizontal="left" vertical="center"/>
    </xf>
    <xf numFmtId="164" fontId="10" fillId="29" borderId="0" xfId="0" applyNumberFormat="1" applyFont="1" applyFill="1" applyBorder="1" applyAlignment="1">
      <alignment horizontal="left" vertical="center"/>
    </xf>
    <xf numFmtId="164" fontId="10" fillId="29" borderId="0" xfId="0" applyNumberFormat="1" applyFont="1" applyFill="1" applyBorder="1" applyAlignment="1">
      <alignment vertical="center"/>
    </xf>
    <xf numFmtId="164" fontId="10" fillId="29" borderId="132" xfId="0" applyNumberFormat="1" applyFont="1" applyFill="1" applyBorder="1" applyAlignment="1">
      <alignment horizontal="left" vertical="center"/>
    </xf>
    <xf numFmtId="3" fontId="11" fillId="29" borderId="70" xfId="0" applyNumberFormat="1" applyFont="1" applyFill="1" applyBorder="1" applyAlignment="1">
      <alignment horizontal="center" vertical="center"/>
    </xf>
    <xf numFmtId="3" fontId="11" fillId="29" borderId="67" xfId="0" applyNumberFormat="1" applyFont="1" applyFill="1" applyBorder="1" applyAlignment="1">
      <alignment horizontal="center" vertical="center"/>
    </xf>
    <xf numFmtId="3" fontId="11" fillId="29" borderId="68" xfId="0" applyNumberFormat="1" applyFont="1" applyFill="1" applyBorder="1" applyAlignment="1">
      <alignment horizontal="center" vertical="center"/>
    </xf>
    <xf numFmtId="164" fontId="11" fillId="29" borderId="61" xfId="0" applyNumberFormat="1" applyFont="1" applyFill="1" applyBorder="1" applyAlignment="1">
      <alignment vertical="center"/>
    </xf>
    <xf numFmtId="164" fontId="10" fillId="29" borderId="81" xfId="0" applyNumberFormat="1" applyFont="1" applyFill="1" applyBorder="1" applyAlignment="1">
      <alignment vertical="center"/>
    </xf>
    <xf numFmtId="164" fontId="30" fillId="29" borderId="61" xfId="0" applyNumberFormat="1" applyFont="1" applyFill="1" applyBorder="1" applyAlignment="1">
      <alignment vertical="center"/>
    </xf>
    <xf numFmtId="164" fontId="11" fillId="29" borderId="253" xfId="0" applyNumberFormat="1" applyFont="1" applyFill="1" applyBorder="1" applyAlignment="1">
      <alignment vertical="center"/>
    </xf>
    <xf numFmtId="164" fontId="11" fillId="29" borderId="219" xfId="0" applyNumberFormat="1" applyFont="1" applyFill="1" applyBorder="1" applyAlignment="1">
      <alignment vertical="center"/>
    </xf>
    <xf numFmtId="164" fontId="11" fillId="29" borderId="210" xfId="0" applyNumberFormat="1" applyFont="1" applyFill="1" applyBorder="1" applyAlignment="1">
      <alignment vertical="center"/>
    </xf>
    <xf numFmtId="164" fontId="10" fillId="29" borderId="61" xfId="0" applyNumberFormat="1" applyFont="1" applyFill="1" applyBorder="1" applyAlignment="1">
      <alignment horizontal="left" vertical="center" wrapText="1"/>
    </xf>
    <xf numFmtId="164" fontId="10" fillId="29" borderId="63" xfId="0" applyNumberFormat="1" applyFont="1" applyFill="1" applyBorder="1" applyAlignment="1">
      <alignment horizontal="left" vertical="center" wrapText="1"/>
    </xf>
    <xf numFmtId="164" fontId="11" fillId="29" borderId="223" xfId="0" applyNumberFormat="1" applyFont="1" applyFill="1" applyBorder="1" applyAlignment="1">
      <alignment vertical="center"/>
    </xf>
    <xf numFmtId="164" fontId="11" fillId="29" borderId="224" xfId="0" applyNumberFormat="1" applyFont="1" applyFill="1" applyBorder="1" applyAlignment="1">
      <alignment vertical="center"/>
    </xf>
    <xf numFmtId="164" fontId="11" fillId="29" borderId="225" xfId="0" applyNumberFormat="1" applyFont="1" applyFill="1" applyBorder="1" applyAlignment="1">
      <alignment vertical="center"/>
    </xf>
    <xf numFmtId="164" fontId="11" fillId="29" borderId="132" xfId="0" applyNumberFormat="1" applyFont="1" applyFill="1" applyBorder="1" applyAlignment="1">
      <alignment vertical="center"/>
    </xf>
    <xf numFmtId="164" fontId="11" fillId="29" borderId="0" xfId="0" applyNumberFormat="1" applyFont="1" applyFill="1" applyBorder="1" applyAlignment="1">
      <alignment vertical="center"/>
    </xf>
    <xf numFmtId="164" fontId="10" fillId="29" borderId="66" xfId="0" applyNumberFormat="1" applyFont="1" applyFill="1" applyBorder="1" applyAlignment="1">
      <alignment horizontal="center" vertical="center"/>
    </xf>
    <xf numFmtId="164" fontId="11" fillId="29" borderId="200" xfId="0" applyNumberFormat="1" applyFont="1" applyFill="1" applyBorder="1" applyAlignment="1">
      <alignment vertical="center" wrapText="1"/>
    </xf>
    <xf numFmtId="164" fontId="10" fillId="29" borderId="201" xfId="0" applyNumberFormat="1" applyFont="1" applyFill="1" applyBorder="1" applyAlignment="1">
      <alignment vertical="center" wrapText="1"/>
    </xf>
    <xf numFmtId="164" fontId="11" fillId="29" borderId="219" xfId="0" applyNumberFormat="1" applyFont="1" applyFill="1" applyBorder="1" applyAlignment="1">
      <alignment vertical="center" wrapText="1"/>
    </xf>
    <xf numFmtId="164" fontId="11" fillId="29" borderId="202" xfId="0" applyNumberFormat="1" applyFont="1" applyFill="1" applyBorder="1" applyAlignment="1">
      <alignment vertical="center" wrapText="1"/>
    </xf>
    <xf numFmtId="164" fontId="11" fillId="29" borderId="254" xfId="0" applyNumberFormat="1" applyFont="1" applyFill="1" applyBorder="1" applyAlignment="1">
      <alignment vertical="center" wrapText="1"/>
    </xf>
    <xf numFmtId="164" fontId="11" fillId="29" borderId="255" xfId="0" applyNumberFormat="1" applyFont="1" applyFill="1" applyBorder="1" applyAlignment="1">
      <alignment vertical="center" wrapText="1"/>
    </xf>
    <xf numFmtId="164" fontId="11" fillId="29" borderId="256" xfId="0" applyNumberFormat="1" applyFont="1" applyFill="1" applyBorder="1" applyAlignment="1">
      <alignment vertical="center" wrapText="1"/>
    </xf>
    <xf numFmtId="164" fontId="11" fillId="15" borderId="297" xfId="0" applyNumberFormat="1" applyFont="1" applyFill="1" applyBorder="1" applyAlignment="1">
      <alignment horizontal="right" vertical="center"/>
    </xf>
    <xf numFmtId="0" fontId="46" fillId="0" borderId="341" xfId="0" applyFont="1" applyBorder="1"/>
    <xf numFmtId="164" fontId="10" fillId="0" borderId="61" xfId="0" applyNumberFormat="1" applyFont="1" applyBorder="1" applyAlignment="1">
      <alignment vertical="center"/>
    </xf>
    <xf numFmtId="164" fontId="11" fillId="0" borderId="61" xfId="0" applyNumberFormat="1" applyFont="1" applyBorder="1" applyAlignment="1">
      <alignment vertical="center"/>
    </xf>
    <xf numFmtId="164" fontId="10" fillId="0" borderId="185" xfId="0" applyNumberFormat="1" applyFont="1" applyBorder="1" applyAlignment="1">
      <alignment vertical="center"/>
    </xf>
    <xf numFmtId="164" fontId="11" fillId="0" borderId="187" xfId="0" applyNumberFormat="1" applyFont="1" applyBorder="1" applyAlignment="1">
      <alignment vertical="center"/>
    </xf>
    <xf numFmtId="164" fontId="10" fillId="0" borderId="0" xfId="0" applyNumberFormat="1" applyFont="1" applyBorder="1" applyAlignment="1">
      <alignment vertical="center"/>
    </xf>
    <xf numFmtId="164" fontId="10" fillId="0" borderId="66" xfId="0" applyNumberFormat="1" applyFont="1" applyBorder="1" applyAlignment="1">
      <alignment vertical="center"/>
    </xf>
    <xf numFmtId="164" fontId="10" fillId="0" borderId="63" xfId="0" applyNumberFormat="1" applyFont="1" applyBorder="1" applyAlignment="1">
      <alignment vertical="center"/>
    </xf>
    <xf numFmtId="164" fontId="10" fillId="0" borderId="112" xfId="0" applyNumberFormat="1" applyFont="1" applyBorder="1" applyAlignment="1">
      <alignment vertical="center"/>
    </xf>
    <xf numFmtId="164" fontId="10" fillId="18" borderId="341" xfId="0" applyNumberFormat="1" applyFont="1" applyFill="1" applyBorder="1" applyAlignment="1">
      <alignment vertical="center"/>
    </xf>
    <xf numFmtId="41" fontId="10" fillId="0" borderId="152" xfId="0" applyNumberFormat="1" applyFont="1" applyBorder="1" applyAlignment="1">
      <alignment horizontal="center" vertical="center"/>
    </xf>
    <xf numFmtId="41" fontId="10" fillId="0" borderId="81" xfId="0" applyNumberFormat="1" applyFont="1" applyBorder="1" applyAlignment="1">
      <alignment horizontal="center" vertical="center"/>
    </xf>
    <xf numFmtId="41" fontId="10" fillId="0" borderId="361" xfId="0" applyNumberFormat="1" applyFont="1" applyBorder="1" applyAlignment="1">
      <alignment horizontal="center" vertical="center"/>
    </xf>
    <xf numFmtId="41" fontId="10" fillId="0" borderId="234" xfId="0" applyNumberFormat="1" applyFont="1" applyBorder="1" applyAlignment="1">
      <alignment vertical="center"/>
    </xf>
    <xf numFmtId="41" fontId="11" fillId="2" borderId="217" xfId="0" applyNumberFormat="1" applyFont="1" applyFill="1" applyBorder="1" applyAlignment="1">
      <alignment vertical="center"/>
    </xf>
    <xf numFmtId="41" fontId="10" fillId="9" borderId="332" xfId="0" applyNumberFormat="1" applyFont="1" applyFill="1" applyBorder="1" applyAlignment="1">
      <alignment horizontal="center" vertical="center"/>
    </xf>
    <xf numFmtId="41" fontId="10" fillId="0" borderId="332" xfId="0" applyNumberFormat="1" applyFont="1" applyBorder="1" applyAlignment="1">
      <alignment vertical="center"/>
    </xf>
    <xf numFmtId="41" fontId="10" fillId="0" borderId="339" xfId="0" applyNumberFormat="1" applyFont="1" applyBorder="1" applyAlignment="1">
      <alignment vertical="center"/>
    </xf>
    <xf numFmtId="41" fontId="10" fillId="0" borderId="335" xfId="0" applyNumberFormat="1" applyFont="1" applyBorder="1" applyAlignment="1">
      <alignment vertical="center"/>
    </xf>
    <xf numFmtId="41" fontId="10" fillId="0" borderId="352" xfId="0" applyNumberFormat="1" applyFont="1" applyBorder="1" applyAlignment="1">
      <alignment horizontal="right" vertical="center"/>
    </xf>
    <xf numFmtId="41" fontId="10" fillId="9" borderId="341" xfId="0" applyNumberFormat="1" applyFont="1" applyFill="1" applyBorder="1" applyAlignment="1">
      <alignment horizontal="center" vertical="center"/>
    </xf>
    <xf numFmtId="41" fontId="10" fillId="0" borderId="332" xfId="0" applyNumberFormat="1" applyFont="1" applyBorder="1" applyAlignment="1">
      <alignment horizontal="right" vertical="center"/>
    </xf>
    <xf numFmtId="41" fontId="10" fillId="9" borderId="335" xfId="0" applyNumberFormat="1" applyFont="1" applyFill="1" applyBorder="1" applyAlignment="1">
      <alignment horizontal="center" vertical="center"/>
    </xf>
    <xf numFmtId="41" fontId="10" fillId="0" borderId="352" xfId="0" applyNumberFormat="1" applyFont="1" applyBorder="1" applyAlignment="1">
      <alignment vertical="center"/>
    </xf>
    <xf numFmtId="41" fontId="10" fillId="0" borderId="332" xfId="0" applyNumberFormat="1" applyFont="1" applyBorder="1" applyAlignment="1">
      <alignment horizontal="center" vertical="center"/>
    </xf>
    <xf numFmtId="41" fontId="10" fillId="0" borderId="332" xfId="0" applyNumberFormat="1" applyFont="1" applyFill="1" applyBorder="1" applyAlignment="1">
      <alignment vertical="center"/>
    </xf>
    <xf numFmtId="41" fontId="10" fillId="0" borderId="352" xfId="0" applyNumberFormat="1" applyFont="1" applyFill="1" applyBorder="1" applyAlignment="1">
      <alignment vertical="center"/>
    </xf>
    <xf numFmtId="0" fontId="0" fillId="0" borderId="341" xfId="0" applyFont="1" applyBorder="1" applyAlignment="1">
      <alignment horizontal="center" vertical="center"/>
    </xf>
    <xf numFmtId="0" fontId="3" fillId="17" borderId="281" xfId="0" applyFont="1" applyFill="1" applyBorder="1" applyAlignment="1">
      <alignment horizontal="center" vertical="center"/>
    </xf>
    <xf numFmtId="164" fontId="10" fillId="0" borderId="341" xfId="0" applyNumberFormat="1" applyFont="1" applyBorder="1" applyAlignment="1">
      <alignment horizontal="left" vertical="center" wrapText="1"/>
    </xf>
    <xf numFmtId="164" fontId="10" fillId="0" borderId="341" xfId="0" quotePrefix="1" applyNumberFormat="1" applyFont="1" applyBorder="1" applyAlignment="1">
      <alignment horizontal="center" vertical="center"/>
    </xf>
    <xf numFmtId="164" fontId="10" fillId="0" borderId="323" xfId="0" applyNumberFormat="1" applyFont="1" applyBorder="1" applyAlignment="1">
      <alignment vertical="center"/>
    </xf>
    <xf numFmtId="164" fontId="10" fillId="0" borderId="323" xfId="0" quotePrefix="1" applyNumberFormat="1" applyFont="1" applyBorder="1" applyAlignment="1">
      <alignment horizontal="center" vertical="center"/>
    </xf>
    <xf numFmtId="164" fontId="10" fillId="15" borderId="185" xfId="0" applyNumberFormat="1" applyFont="1" applyFill="1" applyBorder="1" applyAlignment="1">
      <alignment vertical="center"/>
    </xf>
    <xf numFmtId="164" fontId="10" fillId="15" borderId="323" xfId="0" quotePrefix="1" applyNumberFormat="1" applyFont="1" applyFill="1" applyBorder="1" applyAlignment="1">
      <alignment horizontal="center" vertical="center"/>
    </xf>
    <xf numFmtId="164" fontId="11" fillId="15" borderId="187" xfId="0" applyNumberFormat="1" applyFont="1" applyFill="1" applyBorder="1" applyAlignment="1">
      <alignment vertical="center"/>
    </xf>
    <xf numFmtId="164" fontId="11" fillId="15" borderId="323" xfId="0" applyNumberFormat="1" applyFont="1" applyFill="1" applyBorder="1" applyAlignment="1">
      <alignment vertical="center"/>
    </xf>
    <xf numFmtId="0" fontId="11" fillId="17" borderId="324" xfId="0" applyFont="1" applyFill="1" applyBorder="1" applyAlignment="1">
      <alignment horizontal="left" vertical="center"/>
    </xf>
    <xf numFmtId="0" fontId="11" fillId="17" borderId="363" xfId="0" applyFont="1" applyFill="1" applyBorder="1" applyAlignment="1">
      <alignment horizontal="left" vertical="center"/>
    </xf>
    <xf numFmtId="0" fontId="11" fillId="17" borderId="81" xfId="0" applyFont="1" applyFill="1" applyBorder="1" applyAlignment="1">
      <alignment horizontal="left" vertical="center"/>
    </xf>
    <xf numFmtId="0" fontId="11" fillId="17" borderId="364" xfId="0" applyFont="1" applyFill="1" applyBorder="1" applyAlignment="1">
      <alignment horizontal="left" vertical="center"/>
    </xf>
    <xf numFmtId="0" fontId="11" fillId="17" borderId="185" xfId="0" applyFont="1" applyFill="1" applyBorder="1" applyAlignment="1">
      <alignment vertical="center"/>
    </xf>
    <xf numFmtId="0" fontId="10" fillId="17" borderId="187" xfId="0" applyFont="1" applyFill="1" applyBorder="1" applyAlignment="1">
      <alignment horizontal="center" vertical="center"/>
    </xf>
    <xf numFmtId="0" fontId="11" fillId="17" borderId="65" xfId="0" applyFont="1" applyFill="1" applyBorder="1" applyAlignment="1">
      <alignment vertical="center"/>
    </xf>
    <xf numFmtId="0" fontId="10" fillId="17" borderId="66" xfId="0" applyFont="1" applyFill="1" applyBorder="1" applyAlignment="1">
      <alignment horizontal="center" vertical="center"/>
    </xf>
    <xf numFmtId="0" fontId="10" fillId="17" borderId="0" xfId="0" applyFont="1" applyFill="1" applyAlignment="1">
      <alignment vertical="center"/>
    </xf>
    <xf numFmtId="0" fontId="10" fillId="17" borderId="183" xfId="0" applyFont="1" applyFill="1" applyBorder="1" applyAlignment="1">
      <alignment horizontal="center" vertical="center"/>
    </xf>
    <xf numFmtId="0" fontId="10" fillId="17" borderId="69" xfId="0" applyFont="1" applyFill="1" applyBorder="1" applyAlignment="1">
      <alignment horizontal="center" vertical="center"/>
    </xf>
    <xf numFmtId="0" fontId="10" fillId="17" borderId="3" xfId="0" applyFont="1" applyFill="1" applyBorder="1" applyAlignment="1">
      <alignment vertical="center"/>
    </xf>
    <xf numFmtId="0" fontId="10" fillId="17" borderId="3" xfId="0" applyFont="1" applyFill="1" applyBorder="1" applyAlignment="1">
      <alignment horizontal="right" vertical="center"/>
    </xf>
    <xf numFmtId="0" fontId="10" fillId="17" borderId="3" xfId="0" applyFont="1" applyFill="1" applyBorder="1" applyAlignment="1">
      <alignment horizontal="center" vertical="center"/>
    </xf>
    <xf numFmtId="0" fontId="0" fillId="0" borderId="0" xfId="0" applyFont="1" applyAlignment="1">
      <alignment vertical="center"/>
    </xf>
    <xf numFmtId="164" fontId="10" fillId="0" borderId="61" xfId="0" applyNumberFormat="1" applyFont="1" applyBorder="1" applyAlignment="1">
      <alignment vertical="center"/>
    </xf>
    <xf numFmtId="164" fontId="11" fillId="0" borderId="61" xfId="0" applyNumberFormat="1" applyFont="1" applyBorder="1" applyAlignment="1">
      <alignment vertical="center"/>
    </xf>
    <xf numFmtId="164" fontId="10" fillId="0" borderId="66" xfId="0" applyNumberFormat="1" applyFont="1" applyBorder="1" applyAlignment="1">
      <alignment vertical="center"/>
    </xf>
    <xf numFmtId="164" fontId="10" fillId="0" borderId="63" xfId="0" applyNumberFormat="1" applyFont="1" applyBorder="1" applyAlignment="1">
      <alignment vertical="center"/>
    </xf>
    <xf numFmtId="164" fontId="10" fillId="0" borderId="112" xfId="0" applyNumberFormat="1" applyFont="1" applyBorder="1" applyAlignment="1">
      <alignment vertical="center"/>
    </xf>
    <xf numFmtId="0" fontId="10" fillId="0" borderId="0" xfId="0" applyFont="1" applyBorder="1" applyAlignment="1">
      <alignment vertical="center"/>
    </xf>
    <xf numFmtId="0" fontId="11" fillId="0" borderId="132" xfId="0" applyFont="1" applyBorder="1" applyAlignment="1">
      <alignment vertical="center"/>
    </xf>
    <xf numFmtId="0" fontId="10" fillId="0" borderId="0" xfId="0" applyFont="1" applyBorder="1" applyAlignment="1">
      <alignment horizontal="center" vertical="center"/>
    </xf>
    <xf numFmtId="0" fontId="11" fillId="15" borderId="192" xfId="0" applyFont="1" applyFill="1" applyBorder="1" applyAlignment="1">
      <alignment vertical="center"/>
    </xf>
    <xf numFmtId="164" fontId="10" fillId="0" borderId="65" xfId="0" applyNumberFormat="1" applyFont="1" applyBorder="1" applyAlignment="1">
      <alignment vertical="center"/>
    </xf>
    <xf numFmtId="164" fontId="10" fillId="0" borderId="61" xfId="0" applyNumberFormat="1" applyFont="1" applyBorder="1" applyAlignment="1">
      <alignment vertical="center"/>
    </xf>
    <xf numFmtId="164" fontId="10" fillId="0" borderId="0" xfId="0" applyNumberFormat="1" applyFont="1" applyBorder="1" applyAlignment="1">
      <alignment vertical="center"/>
    </xf>
    <xf numFmtId="164" fontId="10" fillId="18" borderId="61" xfId="0" applyNumberFormat="1" applyFont="1" applyFill="1" applyBorder="1" applyAlignment="1">
      <alignment vertical="center"/>
    </xf>
    <xf numFmtId="0" fontId="68" fillId="0" borderId="320" xfId="0" applyFont="1" applyFill="1" applyBorder="1"/>
    <xf numFmtId="3" fontId="69" fillId="0" borderId="320" xfId="0" applyNumberFormat="1" applyFont="1" applyFill="1" applyBorder="1"/>
    <xf numFmtId="164" fontId="32" fillId="15" borderId="197" xfId="0" applyNumberFormat="1" applyFont="1" applyFill="1" applyBorder="1" applyAlignment="1">
      <alignment vertical="center"/>
    </xf>
    <xf numFmtId="164" fontId="10" fillId="0" borderId="320" xfId="0" applyNumberFormat="1" applyFont="1" applyBorder="1" applyAlignment="1">
      <alignment vertical="center"/>
    </xf>
    <xf numFmtId="164" fontId="69" fillId="0" borderId="320" xfId="0" applyNumberFormat="1" applyFont="1" applyFill="1" applyBorder="1"/>
    <xf numFmtId="164" fontId="10" fillId="0" borderId="79" xfId="0" applyNumberFormat="1" applyFont="1" applyBorder="1" applyAlignment="1">
      <alignment vertical="center"/>
    </xf>
    <xf numFmtId="164" fontId="70" fillId="0" borderId="320" xfId="0" applyNumberFormat="1" applyFont="1" applyFill="1" applyBorder="1"/>
    <xf numFmtId="164" fontId="10" fillId="0" borderId="320" xfId="8" applyNumberFormat="1" applyFont="1" applyFill="1" applyBorder="1" applyAlignment="1" applyProtection="1">
      <alignment horizontal="right" vertical="center" wrapText="1"/>
    </xf>
    <xf numFmtId="164" fontId="10" fillId="18" borderId="186" xfId="0" applyNumberFormat="1" applyFont="1" applyFill="1" applyBorder="1" applyAlignment="1">
      <alignment vertical="center"/>
    </xf>
    <xf numFmtId="164" fontId="10" fillId="0" borderId="0" xfId="0" applyNumberFormat="1" applyFont="1" applyFill="1"/>
    <xf numFmtId="41" fontId="10" fillId="0" borderId="61" xfId="0" applyNumberFormat="1" applyFont="1" applyBorder="1" applyAlignment="1">
      <alignment vertical="center"/>
    </xf>
    <xf numFmtId="164" fontId="10" fillId="0" borderId="61" xfId="0" applyNumberFormat="1" applyFont="1" applyBorder="1" applyAlignment="1">
      <alignment vertical="center"/>
    </xf>
    <xf numFmtId="164" fontId="10" fillId="0" borderId="0" xfId="0" applyNumberFormat="1" applyFont="1" applyBorder="1" applyAlignment="1">
      <alignment vertical="center"/>
    </xf>
    <xf numFmtId="164" fontId="10" fillId="0" borderId="63" xfId="0" applyNumberFormat="1" applyFont="1" applyBorder="1" applyAlignment="1">
      <alignment vertical="center"/>
    </xf>
    <xf numFmtId="41" fontId="10" fillId="0" borderId="341" xfId="8" applyNumberFormat="1" applyFont="1" applyBorder="1"/>
    <xf numFmtId="164" fontId="10" fillId="18" borderId="341" xfId="0" applyNumberFormat="1" applyFont="1" applyFill="1" applyBorder="1" applyAlignment="1">
      <alignment horizontal="right" vertical="center"/>
    </xf>
    <xf numFmtId="164" fontId="10" fillId="0" borderId="361" xfId="0" applyNumberFormat="1" applyFont="1" applyBorder="1" applyAlignment="1">
      <alignment horizontal="center" vertical="center"/>
    </xf>
    <xf numFmtId="164" fontId="10" fillId="0" borderId="367" xfId="0" applyNumberFormat="1" applyFont="1" applyBorder="1" applyAlignment="1">
      <alignment horizontal="center" vertical="center"/>
    </xf>
    <xf numFmtId="41" fontId="69" fillId="0" borderId="341" xfId="0" applyNumberFormat="1" applyFont="1" applyFill="1" applyBorder="1"/>
    <xf numFmtId="164" fontId="11" fillId="18" borderId="132" xfId="0" applyNumberFormat="1" applyFont="1" applyFill="1" applyBorder="1" applyAlignment="1">
      <alignment vertical="center"/>
    </xf>
    <xf numFmtId="41" fontId="69" fillId="0" borderId="320" xfId="0" applyNumberFormat="1" applyFont="1" applyFill="1" applyBorder="1"/>
    <xf numFmtId="41" fontId="10" fillId="0" borderId="341" xfId="8" applyNumberFormat="1" applyFont="1" applyFill="1" applyBorder="1" applyAlignment="1" applyProtection="1">
      <alignment horizontal="right" vertical="center" wrapText="1"/>
    </xf>
    <xf numFmtId="164" fontId="10" fillId="0" borderId="65" xfId="0" applyNumberFormat="1" applyFont="1" applyBorder="1" applyAlignment="1">
      <alignment vertical="center"/>
    </xf>
    <xf numFmtId="164" fontId="10" fillId="0" borderId="61" xfId="0" applyNumberFormat="1" applyFont="1" applyBorder="1" applyAlignment="1">
      <alignment vertical="center"/>
    </xf>
    <xf numFmtId="164" fontId="10" fillId="0" borderId="66" xfId="0" applyNumberFormat="1" applyFont="1" applyBorder="1" applyAlignment="1">
      <alignment vertical="center"/>
    </xf>
    <xf numFmtId="164" fontId="10" fillId="0" borderId="63" xfId="0" applyNumberFormat="1" applyFont="1" applyBorder="1" applyAlignment="1">
      <alignment vertical="center"/>
    </xf>
    <xf numFmtId="41" fontId="10" fillId="0" borderId="66" xfId="0" applyNumberFormat="1" applyFont="1" applyBorder="1" applyAlignment="1">
      <alignment horizontal="center" vertical="center"/>
    </xf>
    <xf numFmtId="164" fontId="10" fillId="17" borderId="341" xfId="0" applyNumberFormat="1" applyFont="1" applyFill="1" applyBorder="1" applyAlignment="1">
      <alignment vertical="center"/>
    </xf>
    <xf numFmtId="0" fontId="68" fillId="0" borderId="368" xfId="0" applyFont="1" applyFill="1" applyBorder="1"/>
    <xf numFmtId="41" fontId="69" fillId="0" borderId="368" xfId="0" applyNumberFormat="1" applyFont="1" applyFill="1" applyBorder="1"/>
    <xf numFmtId="41" fontId="10" fillId="0" borderId="368" xfId="8" applyNumberFormat="1" applyFont="1" applyFill="1" applyBorder="1" applyAlignment="1" applyProtection="1">
      <alignment horizontal="right" vertical="center" wrapText="1"/>
    </xf>
    <xf numFmtId="41" fontId="10" fillId="0" borderId="276" xfId="0" applyNumberFormat="1" applyFont="1" applyBorder="1" applyAlignment="1">
      <alignment vertical="center"/>
    </xf>
    <xf numFmtId="41" fontId="10" fillId="0" borderId="186" xfId="0" applyNumberFormat="1" applyFont="1" applyBorder="1" applyAlignment="1">
      <alignment vertical="center"/>
    </xf>
    <xf numFmtId="41" fontId="10" fillId="0" borderId="229" xfId="0" applyNumberFormat="1" applyFont="1" applyBorder="1" applyAlignment="1">
      <alignment vertical="center"/>
    </xf>
    <xf numFmtId="41" fontId="10" fillId="0" borderId="69" xfId="0" applyNumberFormat="1" applyFont="1" applyBorder="1" applyAlignment="1">
      <alignment vertical="center"/>
    </xf>
    <xf numFmtId="164" fontId="10" fillId="0" borderId="61" xfId="0" applyNumberFormat="1" applyFont="1" applyBorder="1" applyAlignment="1">
      <alignment vertical="center"/>
    </xf>
    <xf numFmtId="164" fontId="10" fillId="0" borderId="66" xfId="0" applyNumberFormat="1" applyFont="1" applyBorder="1" applyAlignment="1">
      <alignment vertical="center"/>
    </xf>
    <xf numFmtId="164" fontId="10" fillId="0" borderId="63" xfId="0" applyNumberFormat="1" applyFont="1" applyBorder="1" applyAlignment="1">
      <alignment vertical="center"/>
    </xf>
    <xf numFmtId="164" fontId="10" fillId="0" borderId="112" xfId="0" applyNumberFormat="1" applyFont="1" applyBorder="1" applyAlignment="1">
      <alignment vertical="center"/>
    </xf>
    <xf numFmtId="164" fontId="69" fillId="0" borderId="368" xfId="0" applyNumberFormat="1" applyFont="1" applyFill="1" applyBorder="1"/>
    <xf numFmtId="164" fontId="10" fillId="0" borderId="368" xfId="8" applyNumberFormat="1" applyFont="1" applyFill="1" applyBorder="1" applyAlignment="1" applyProtection="1">
      <alignment horizontal="right" vertical="center" wrapText="1"/>
    </xf>
    <xf numFmtId="164" fontId="10" fillId="0" borderId="368" xfId="0" applyNumberFormat="1" applyFont="1" applyBorder="1" applyAlignment="1">
      <alignment vertical="center"/>
    </xf>
    <xf numFmtId="164" fontId="9" fillId="0" borderId="132" xfId="0" applyNumberFormat="1" applyFont="1" applyFill="1" applyBorder="1" applyAlignment="1">
      <alignment horizontal="center" vertical="center"/>
    </xf>
    <xf numFmtId="164" fontId="9" fillId="0" borderId="0" xfId="0" applyNumberFormat="1" applyFont="1" applyFill="1" applyBorder="1" applyAlignment="1">
      <alignment horizontal="center" vertical="center"/>
    </xf>
    <xf numFmtId="173" fontId="10" fillId="0" borderId="369" xfId="0" applyNumberFormat="1" applyFont="1" applyBorder="1" applyAlignment="1">
      <alignment horizontal="right" vertical="center"/>
    </xf>
    <xf numFmtId="164" fontId="4" fillId="18" borderId="372" xfId="5" applyNumberFormat="1" applyFont="1" applyFill="1" applyBorder="1" applyAlignment="1">
      <alignment vertical="center"/>
    </xf>
    <xf numFmtId="173" fontId="0" fillId="0" borderId="373" xfId="0" applyNumberFormat="1" applyFont="1" applyBorder="1" applyAlignment="1"/>
    <xf numFmtId="173" fontId="9" fillId="0" borderId="341" xfId="0" applyNumberFormat="1" applyFont="1" applyBorder="1" applyAlignment="1">
      <alignment vertical="center"/>
    </xf>
    <xf numFmtId="173" fontId="10" fillId="0" borderId="341" xfId="0" applyNumberFormat="1" applyFont="1" applyBorder="1" applyAlignment="1">
      <alignment vertical="center"/>
    </xf>
    <xf numFmtId="173" fontId="10" fillId="0" borderId="341" xfId="0" applyNumberFormat="1" applyFont="1" applyBorder="1" applyAlignment="1">
      <alignment horizontal="center" vertical="center"/>
    </xf>
    <xf numFmtId="173" fontId="10" fillId="0" borderId="341" xfId="0" applyNumberFormat="1" applyFont="1" applyBorder="1" applyAlignment="1">
      <alignment horizontal="right" vertical="center"/>
    </xf>
    <xf numFmtId="173" fontId="11" fillId="0" borderId="341" xfId="0" applyNumberFormat="1" applyFont="1" applyBorder="1" applyAlignment="1">
      <alignment horizontal="center" vertical="center"/>
    </xf>
    <xf numFmtId="173" fontId="11" fillId="0" borderId="341" xfId="0" applyNumberFormat="1" applyFont="1" applyBorder="1" applyAlignment="1">
      <alignment vertical="center"/>
    </xf>
    <xf numFmtId="173" fontId="10" fillId="0" borderId="341" xfId="0" applyNumberFormat="1" applyFont="1" applyBorder="1" applyAlignment="1">
      <alignment vertical="center" wrapText="1"/>
    </xf>
    <xf numFmtId="173" fontId="11" fillId="23" borderId="341" xfId="0" applyNumberFormat="1" applyFont="1" applyFill="1" applyBorder="1" applyAlignment="1">
      <alignment vertical="center"/>
    </xf>
    <xf numFmtId="173" fontId="11" fillId="23" borderId="341" xfId="0" applyNumberFormat="1" applyFont="1" applyFill="1" applyBorder="1" applyAlignment="1">
      <alignment horizontal="right" vertical="center"/>
    </xf>
    <xf numFmtId="173" fontId="10" fillId="23" borderId="341" xfId="0" applyNumberFormat="1" applyFont="1" applyFill="1" applyBorder="1" applyAlignment="1">
      <alignment horizontal="center" vertical="center"/>
    </xf>
    <xf numFmtId="173" fontId="11" fillId="23" borderId="341" xfId="0" applyNumberFormat="1" applyFont="1" applyFill="1" applyBorder="1" applyAlignment="1">
      <alignment vertical="center" wrapText="1"/>
    </xf>
    <xf numFmtId="173" fontId="11" fillId="21" borderId="341" xfId="0" applyNumberFormat="1" applyFont="1" applyFill="1" applyBorder="1" applyAlignment="1">
      <alignment horizontal="left" vertical="center"/>
    </xf>
    <xf numFmtId="173" fontId="10" fillId="21" borderId="341" xfId="0" applyNumberFormat="1" applyFont="1" applyFill="1" applyBorder="1" applyAlignment="1">
      <alignment horizontal="left" vertical="center"/>
    </xf>
    <xf numFmtId="173" fontId="10" fillId="18" borderId="341" xfId="0" applyNumberFormat="1" applyFont="1" applyFill="1" applyBorder="1" applyAlignment="1">
      <alignment horizontal="center" vertical="center"/>
    </xf>
    <xf numFmtId="173" fontId="10" fillId="18" borderId="341" xfId="0" applyNumberFormat="1" applyFont="1" applyFill="1" applyBorder="1" applyAlignment="1">
      <alignment horizontal="right" vertical="center"/>
    </xf>
    <xf numFmtId="173" fontId="10" fillId="21" borderId="341" xfId="0" applyNumberFormat="1" applyFont="1" applyFill="1" applyBorder="1" applyAlignment="1">
      <alignment horizontal="right" vertical="center"/>
    </xf>
    <xf numFmtId="0" fontId="56" fillId="21" borderId="341" xfId="6" applyFont="1" applyFill="1" applyBorder="1" applyAlignment="1">
      <alignment horizontal="justify" vertical="center" wrapText="1"/>
    </xf>
    <xf numFmtId="173" fontId="10" fillId="19" borderId="341" xfId="0" applyNumberFormat="1" applyFont="1" applyFill="1" applyBorder="1" applyAlignment="1">
      <alignment horizontal="center" vertical="center"/>
    </xf>
    <xf numFmtId="173" fontId="10" fillId="19" borderId="341" xfId="0" applyNumberFormat="1" applyFont="1" applyFill="1" applyBorder="1" applyAlignment="1">
      <alignment horizontal="right" vertical="center"/>
    </xf>
    <xf numFmtId="0" fontId="56" fillId="19" borderId="341" xfId="6" applyFont="1" applyFill="1" applyBorder="1" applyAlignment="1">
      <alignment horizontal="justify" vertical="center" wrapText="1"/>
    </xf>
    <xf numFmtId="173" fontId="10" fillId="19" borderId="341" xfId="0" quotePrefix="1" applyNumberFormat="1" applyFont="1" applyFill="1" applyBorder="1" applyAlignment="1">
      <alignment horizontal="center" vertical="center"/>
    </xf>
    <xf numFmtId="173" fontId="0" fillId="0" borderId="341" xfId="0" applyNumberFormat="1" applyFont="1" applyBorder="1" applyAlignment="1">
      <alignment vertical="center"/>
    </xf>
    <xf numFmtId="173" fontId="10" fillId="0" borderId="341" xfId="0" applyNumberFormat="1" applyFont="1" applyBorder="1" applyAlignment="1">
      <alignment horizontal="right" vertical="center" wrapText="1"/>
    </xf>
    <xf numFmtId="173" fontId="10" fillId="22" borderId="341" xfId="0" applyNumberFormat="1" applyFont="1" applyFill="1" applyBorder="1" applyAlignment="1">
      <alignment horizontal="right" vertical="center"/>
    </xf>
    <xf numFmtId="173" fontId="2" fillId="0" borderId="341" xfId="0" applyNumberFormat="1" applyFont="1" applyBorder="1" applyAlignment="1">
      <alignment vertical="center" wrapText="1"/>
    </xf>
    <xf numFmtId="173" fontId="0" fillId="0" borderId="341" xfId="0" applyNumberFormat="1" applyFont="1" applyBorder="1" applyAlignment="1">
      <alignment horizontal="right" vertical="center"/>
    </xf>
    <xf numFmtId="173" fontId="0" fillId="0" borderId="341" xfId="0" applyNumberFormat="1" applyFont="1" applyBorder="1" applyAlignment="1">
      <alignment horizontal="right" vertical="center" wrapText="1"/>
    </xf>
    <xf numFmtId="173" fontId="10" fillId="0" borderId="341" xfId="0" applyNumberFormat="1" applyFont="1" applyBorder="1" applyAlignment="1">
      <alignment horizontal="left" vertical="center" wrapText="1"/>
    </xf>
    <xf numFmtId="0" fontId="19" fillId="0" borderId="341" xfId="6" applyFont="1" applyBorder="1" applyAlignment="1">
      <alignment horizontal="justify" vertical="center" wrapText="1"/>
    </xf>
    <xf numFmtId="173" fontId="10" fillId="22" borderId="341" xfId="0" applyNumberFormat="1" applyFont="1" applyFill="1" applyBorder="1" applyAlignment="1">
      <alignment horizontal="center" vertical="center"/>
    </xf>
    <xf numFmtId="173" fontId="4" fillId="0" borderId="341" xfId="0" applyNumberFormat="1" applyFont="1" applyBorder="1" applyAlignment="1">
      <alignment vertical="center"/>
    </xf>
    <xf numFmtId="0" fontId="19" fillId="21" borderId="341" xfId="6" applyFont="1" applyFill="1" applyBorder="1" applyAlignment="1">
      <alignment horizontal="justify" vertical="center" wrapText="1"/>
    </xf>
    <xf numFmtId="0" fontId="19" fillId="21" borderId="341" xfId="6" applyFont="1" applyFill="1" applyBorder="1" applyAlignment="1">
      <alignment horizontal="right" vertical="center" wrapText="1"/>
    </xf>
    <xf numFmtId="173" fontId="4" fillId="18" borderId="341" xfId="0" applyNumberFormat="1" applyFont="1" applyFill="1" applyBorder="1" applyAlignment="1">
      <alignment vertical="center"/>
    </xf>
    <xf numFmtId="173" fontId="10" fillId="21" borderId="341" xfId="0" applyNumberFormat="1" applyFont="1" applyFill="1" applyBorder="1" applyAlignment="1">
      <alignment horizontal="center" vertical="center"/>
    </xf>
    <xf numFmtId="173" fontId="6" fillId="0" borderId="341" xfId="0" applyNumberFormat="1" applyFont="1" applyBorder="1" applyAlignment="1">
      <alignment vertical="center"/>
    </xf>
    <xf numFmtId="177" fontId="10" fillId="0" borderId="341" xfId="0" applyNumberFormat="1" applyFont="1" applyBorder="1" applyAlignment="1">
      <alignment horizontal="center" vertical="center"/>
    </xf>
    <xf numFmtId="173" fontId="0" fillId="19" borderId="341" xfId="0" applyNumberFormat="1" applyFont="1" applyFill="1" applyBorder="1" applyAlignment="1">
      <alignment vertical="center"/>
    </xf>
    <xf numFmtId="0" fontId="19" fillId="19" borderId="341" xfId="6" applyFont="1" applyFill="1" applyBorder="1" applyAlignment="1">
      <alignment horizontal="justify" vertical="center" wrapText="1"/>
    </xf>
    <xf numFmtId="173" fontId="11" fillId="22" borderId="341" xfId="0" applyNumberFormat="1" applyFont="1" applyFill="1" applyBorder="1" applyAlignment="1">
      <alignment vertical="center"/>
    </xf>
    <xf numFmtId="173" fontId="10" fillId="22" borderId="341" xfId="0" applyNumberFormat="1" applyFont="1" applyFill="1" applyBorder="1" applyAlignment="1">
      <alignment vertical="center"/>
    </xf>
    <xf numFmtId="173" fontId="11" fillId="22" borderId="341" xfId="0" applyNumberFormat="1" applyFont="1" applyFill="1" applyBorder="1" applyAlignment="1">
      <alignment horizontal="right" vertical="center"/>
    </xf>
    <xf numFmtId="173" fontId="10" fillId="19" borderId="341" xfId="0" applyNumberFormat="1" applyFont="1" applyFill="1" applyBorder="1" applyAlignment="1">
      <alignment horizontal="left" vertical="center" wrapText="1"/>
    </xf>
    <xf numFmtId="164" fontId="4" fillId="18" borderId="341" xfId="5" applyNumberFormat="1" applyFont="1" applyFill="1" applyBorder="1" applyAlignment="1">
      <alignment vertical="center"/>
    </xf>
    <xf numFmtId="0" fontId="10" fillId="0" borderId="341" xfId="0" applyNumberFormat="1" applyFont="1" applyBorder="1" applyAlignment="1">
      <alignment vertical="center" wrapText="1"/>
    </xf>
    <xf numFmtId="0" fontId="10" fillId="0" borderId="341" xfId="0" applyNumberFormat="1" applyFont="1" applyBorder="1" applyAlignment="1">
      <alignment horizontal="left" vertical="center" wrapText="1"/>
    </xf>
    <xf numFmtId="173" fontId="10" fillId="17" borderId="341" xfId="0" applyNumberFormat="1" applyFont="1" applyFill="1" applyBorder="1" applyAlignment="1">
      <alignment vertical="center" wrapText="1"/>
    </xf>
    <xf numFmtId="173" fontId="10" fillId="0" borderId="341" xfId="0" applyNumberFormat="1" applyFont="1" applyBorder="1" applyAlignment="1">
      <alignment horizontal="center" vertical="center" wrapText="1"/>
    </xf>
    <xf numFmtId="173" fontId="10" fillId="0" borderId="341" xfId="0" applyNumberFormat="1" applyFont="1" applyBorder="1" applyAlignment="1">
      <alignment horizontal="justify" vertical="center" wrapText="1"/>
    </xf>
    <xf numFmtId="0" fontId="10" fillId="0" borderId="341" xfId="0" applyFont="1" applyBorder="1" applyAlignment="1">
      <alignment horizontal="left" wrapText="1"/>
    </xf>
    <xf numFmtId="0" fontId="10" fillId="0" borderId="341" xfId="0" applyFont="1" applyBorder="1" applyAlignment="1">
      <alignment horizontal="right" vertical="center" wrapText="1"/>
    </xf>
    <xf numFmtId="0" fontId="10" fillId="0" borderId="341" xfId="0" applyFont="1" applyBorder="1" applyAlignment="1">
      <alignment horizontal="right" wrapText="1"/>
    </xf>
    <xf numFmtId="0" fontId="19" fillId="0" borderId="341" xfId="6" applyFont="1" applyFill="1" applyBorder="1" applyAlignment="1">
      <alignment horizontal="justify" vertical="center" wrapText="1"/>
    </xf>
    <xf numFmtId="0" fontId="10" fillId="0" borderId="341" xfId="6" applyFont="1" applyFill="1" applyBorder="1" applyAlignment="1">
      <alignment horizontal="right" vertical="center" wrapText="1"/>
    </xf>
    <xf numFmtId="0" fontId="10" fillId="21" borderId="341" xfId="0" applyFont="1" applyFill="1" applyBorder="1" applyAlignment="1">
      <alignment horizontal="left" wrapText="1"/>
    </xf>
    <xf numFmtId="0" fontId="10" fillId="0" borderId="341" xfId="0" applyFont="1" applyFill="1" applyBorder="1" applyAlignment="1">
      <alignment horizontal="left" vertical="center" wrapText="1"/>
    </xf>
    <xf numFmtId="0" fontId="10" fillId="0" borderId="341" xfId="0" applyFont="1" applyBorder="1" applyAlignment="1">
      <alignment horizontal="left" vertical="top" wrapText="1"/>
    </xf>
    <xf numFmtId="0" fontId="10" fillId="19" borderId="341" xfId="0" applyFont="1" applyFill="1" applyBorder="1" applyAlignment="1">
      <alignment horizontal="left" wrapText="1"/>
    </xf>
    <xf numFmtId="0" fontId="0" fillId="0" borderId="341" xfId="0" applyBorder="1"/>
    <xf numFmtId="0" fontId="10" fillId="21" borderId="341" xfId="0" applyFont="1" applyFill="1" applyBorder="1" applyAlignment="1">
      <alignment horizontal="right" wrapText="1"/>
    </xf>
    <xf numFmtId="0" fontId="0" fillId="18" borderId="341" xfId="0" applyFill="1" applyBorder="1"/>
    <xf numFmtId="0" fontId="62" fillId="0" borderId="341" xfId="0" applyFont="1" applyBorder="1" applyAlignment="1">
      <alignment horizontal="center" wrapText="1"/>
    </xf>
    <xf numFmtId="0" fontId="63" fillId="0" borderId="341" xfId="0" applyFont="1" applyBorder="1" applyAlignment="1">
      <alignment wrapText="1"/>
    </xf>
    <xf numFmtId="0" fontId="57" fillId="21" borderId="341" xfId="0" applyFont="1" applyFill="1" applyBorder="1" applyAlignment="1">
      <alignment horizontal="left" wrapText="1"/>
    </xf>
    <xf numFmtId="173" fontId="11" fillId="0" borderId="341" xfId="0" applyNumberFormat="1" applyFont="1" applyFill="1" applyBorder="1" applyAlignment="1">
      <alignment vertical="center"/>
    </xf>
    <xf numFmtId="173" fontId="10" fillId="0" borderId="341" xfId="0" applyNumberFormat="1" applyFont="1" applyFill="1" applyBorder="1" applyAlignment="1">
      <alignment horizontal="center" vertical="center"/>
    </xf>
    <xf numFmtId="173" fontId="10" fillId="0" borderId="341" xfId="0" applyNumberFormat="1" applyFont="1" applyFill="1" applyBorder="1" applyAlignment="1">
      <alignment vertical="center"/>
    </xf>
    <xf numFmtId="173" fontId="11" fillId="0" borderId="341" xfId="0" applyNumberFormat="1" applyFont="1" applyFill="1" applyBorder="1" applyAlignment="1">
      <alignment horizontal="right" vertical="center"/>
    </xf>
    <xf numFmtId="173" fontId="27" fillId="19" borderId="341" xfId="0" applyNumberFormat="1" applyFont="1" applyFill="1" applyBorder="1" applyAlignment="1">
      <alignment vertical="center" wrapText="1"/>
    </xf>
    <xf numFmtId="173" fontId="27" fillId="0" borderId="341" xfId="0" applyNumberFormat="1" applyFont="1" applyBorder="1" applyAlignment="1">
      <alignment vertical="center" wrapText="1"/>
    </xf>
    <xf numFmtId="173" fontId="4" fillId="0" borderId="341" xfId="0" applyNumberFormat="1" applyFont="1" applyBorder="1" applyAlignment="1">
      <alignment horizontal="center" vertical="center"/>
    </xf>
    <xf numFmtId="173" fontId="10" fillId="23" borderId="341" xfId="0" applyNumberFormat="1" applyFont="1" applyFill="1" applyBorder="1" applyAlignment="1">
      <alignment horizontal="right" vertical="center"/>
    </xf>
    <xf numFmtId="173" fontId="10" fillId="22" borderId="341" xfId="0" applyNumberFormat="1" applyFont="1" applyFill="1" applyBorder="1" applyAlignment="1">
      <alignment horizontal="left" vertical="center" wrapText="1"/>
    </xf>
    <xf numFmtId="173" fontId="11" fillId="19" borderId="341" xfId="0" applyNumberFormat="1" applyFont="1" applyFill="1" applyBorder="1" applyAlignment="1">
      <alignment vertical="center"/>
    </xf>
    <xf numFmtId="173" fontId="11" fillId="19" borderId="341" xfId="0" applyNumberFormat="1" applyFont="1" applyFill="1" applyBorder="1" applyAlignment="1">
      <alignment horizontal="right" vertical="center"/>
    </xf>
    <xf numFmtId="173" fontId="10" fillId="19" borderId="341" xfId="0" applyNumberFormat="1" applyFont="1" applyFill="1" applyBorder="1" applyAlignment="1">
      <alignment vertical="center" wrapText="1"/>
    </xf>
    <xf numFmtId="173" fontId="0" fillId="0" borderId="341" xfId="0" applyNumberFormat="1" applyFont="1" applyBorder="1" applyAlignment="1">
      <alignment horizontal="center" vertical="center"/>
    </xf>
    <xf numFmtId="173" fontId="4" fillId="0" borderId="341" xfId="0" applyNumberFormat="1" applyFont="1" applyBorder="1" applyAlignment="1">
      <alignment horizontal="right" vertical="center"/>
    </xf>
    <xf numFmtId="173" fontId="10" fillId="19" borderId="341" xfId="0" applyNumberFormat="1" applyFont="1" applyFill="1" applyBorder="1" applyAlignment="1">
      <alignment vertical="center"/>
    </xf>
    <xf numFmtId="0" fontId="10" fillId="19" borderId="341" xfId="0" applyNumberFormat="1" applyFont="1" applyFill="1" applyBorder="1" applyAlignment="1">
      <alignment horizontal="left" vertical="center" wrapText="1"/>
    </xf>
    <xf numFmtId="173" fontId="11" fillId="0" borderId="341" xfId="0" applyNumberFormat="1" applyFont="1" applyBorder="1" applyAlignment="1">
      <alignment horizontal="right" vertical="center"/>
    </xf>
    <xf numFmtId="176" fontId="10" fillId="19" borderId="341" xfId="0" applyNumberFormat="1" applyFont="1" applyFill="1" applyBorder="1" applyAlignment="1">
      <alignment horizontal="center" vertical="center"/>
    </xf>
    <xf numFmtId="176" fontId="10" fillId="19" borderId="341" xfId="0" applyNumberFormat="1" applyFont="1" applyFill="1" applyBorder="1" applyAlignment="1">
      <alignment horizontal="center" vertical="center" wrapText="1"/>
    </xf>
    <xf numFmtId="173" fontId="6" fillId="23" borderId="341" xfId="0" applyNumberFormat="1" applyFont="1" applyFill="1" applyBorder="1" applyAlignment="1">
      <alignment vertical="center" wrapText="1"/>
    </xf>
    <xf numFmtId="173" fontId="10" fillId="0" borderId="341" xfId="0" applyNumberFormat="1" applyFont="1" applyFill="1" applyBorder="1" applyAlignment="1">
      <alignment horizontal="right" vertical="center"/>
    </xf>
    <xf numFmtId="173" fontId="10" fillId="0" borderId="341" xfId="0" applyNumberFormat="1" applyFont="1" applyFill="1" applyBorder="1" applyAlignment="1">
      <alignment vertical="center" wrapText="1"/>
    </xf>
    <xf numFmtId="173" fontId="32" fillId="23" borderId="341" xfId="0" applyNumberFormat="1" applyFont="1" applyFill="1" applyBorder="1" applyAlignment="1">
      <alignment vertical="center"/>
    </xf>
    <xf numFmtId="173" fontId="6" fillId="23" borderId="341" xfId="0" applyNumberFormat="1" applyFont="1" applyFill="1" applyBorder="1" applyAlignment="1">
      <alignment vertical="center"/>
    </xf>
    <xf numFmtId="173" fontId="11" fillId="22" borderId="341" xfId="0" applyNumberFormat="1" applyFont="1" applyFill="1" applyBorder="1" applyAlignment="1">
      <alignment horizontal="center" vertical="center"/>
    </xf>
    <xf numFmtId="173" fontId="10" fillId="18" borderId="341" xfId="0" applyNumberFormat="1" applyFont="1" applyFill="1" applyBorder="1" applyAlignment="1">
      <alignment vertical="center"/>
    </xf>
    <xf numFmtId="173" fontId="10" fillId="19" borderId="341" xfId="0" applyNumberFormat="1" applyFont="1" applyFill="1" applyBorder="1" applyAlignment="1">
      <alignment horizontal="right" vertical="center" wrapText="1"/>
    </xf>
    <xf numFmtId="49" fontId="10" fillId="19" borderId="341" xfId="0" applyNumberFormat="1" applyFont="1" applyFill="1" applyBorder="1" applyAlignment="1">
      <alignment horizontal="center" vertical="center"/>
    </xf>
    <xf numFmtId="173" fontId="0" fillId="20" borderId="341" xfId="0" applyNumberFormat="1" applyFont="1" applyFill="1" applyBorder="1" applyAlignment="1">
      <alignment vertical="center"/>
    </xf>
    <xf numFmtId="0" fontId="0" fillId="21" borderId="341" xfId="0" applyFont="1" applyFill="1" applyBorder="1" applyAlignment="1">
      <alignment wrapText="1"/>
    </xf>
    <xf numFmtId="173" fontId="10" fillId="21" borderId="341" xfId="0" applyNumberFormat="1" applyFont="1" applyFill="1" applyBorder="1" applyAlignment="1">
      <alignment horizontal="left" vertical="center" wrapText="1"/>
    </xf>
    <xf numFmtId="173" fontId="0" fillId="0" borderId="341" xfId="0" applyNumberFormat="1" applyFont="1" applyBorder="1" applyAlignment="1">
      <alignment vertical="center" wrapText="1"/>
    </xf>
    <xf numFmtId="173" fontId="0" fillId="18" borderId="341" xfId="0" applyNumberFormat="1" applyFont="1" applyFill="1" applyBorder="1" applyAlignment="1">
      <alignment vertical="center"/>
    </xf>
    <xf numFmtId="0" fontId="10" fillId="21" borderId="341" xfId="0" applyFont="1" applyFill="1" applyBorder="1" applyAlignment="1">
      <alignment horizontal="left" vertical="top" wrapText="1"/>
    </xf>
    <xf numFmtId="173" fontId="19" fillId="0" borderId="341" xfId="0" applyNumberFormat="1" applyFont="1" applyBorder="1" applyAlignment="1">
      <alignment vertical="center" wrapText="1"/>
    </xf>
    <xf numFmtId="173" fontId="10" fillId="0" borderId="341" xfId="5" applyNumberFormat="1" applyFont="1" applyBorder="1" applyAlignment="1">
      <alignment vertical="center" wrapText="1"/>
    </xf>
    <xf numFmtId="0" fontId="10" fillId="0" borderId="341" xfId="0" applyFont="1" applyBorder="1" applyAlignment="1">
      <alignment horizontal="left" vertical="center" wrapText="1"/>
    </xf>
    <xf numFmtId="173" fontId="0" fillId="22" borderId="341" xfId="0" applyNumberFormat="1" applyFont="1" applyFill="1" applyBorder="1" applyAlignment="1">
      <alignment vertical="center"/>
    </xf>
    <xf numFmtId="173" fontId="0" fillId="0" borderId="341" xfId="0" applyNumberFormat="1" applyFont="1" applyFill="1" applyBorder="1" applyAlignment="1">
      <alignment vertical="center"/>
    </xf>
    <xf numFmtId="173" fontId="4" fillId="22" borderId="341" xfId="0" applyNumberFormat="1" applyFont="1" applyFill="1" applyBorder="1" applyAlignment="1">
      <alignment vertical="center"/>
    </xf>
    <xf numFmtId="175" fontId="11" fillId="23" borderId="341" xfId="0" applyNumberFormat="1" applyFont="1" applyFill="1" applyBorder="1" applyAlignment="1">
      <alignment horizontal="center" vertical="center"/>
    </xf>
    <xf numFmtId="175" fontId="11" fillId="23" borderId="341" xfId="0" applyNumberFormat="1" applyFont="1" applyFill="1" applyBorder="1" applyAlignment="1">
      <alignment horizontal="center" vertical="center" wrapText="1"/>
    </xf>
    <xf numFmtId="173" fontId="11" fillId="23" borderId="341" xfId="0" applyNumberFormat="1" applyFont="1" applyFill="1" applyBorder="1" applyAlignment="1">
      <alignment horizontal="center" vertical="center"/>
    </xf>
    <xf numFmtId="173" fontId="11" fillId="0" borderId="341" xfId="0" applyNumberFormat="1" applyFont="1" applyFill="1" applyBorder="1" applyAlignment="1">
      <alignment horizontal="center" vertical="center"/>
    </xf>
    <xf numFmtId="173" fontId="11" fillId="0" borderId="341" xfId="0" applyNumberFormat="1" applyFont="1" applyBorder="1" applyAlignment="1">
      <alignment vertical="center" wrapText="1"/>
    </xf>
    <xf numFmtId="175" fontId="11" fillId="23" borderId="329" xfId="0" applyNumberFormat="1" applyFont="1" applyFill="1" applyBorder="1" applyAlignment="1">
      <alignment horizontal="center" vertical="center"/>
    </xf>
    <xf numFmtId="175" fontId="11" fillId="23" borderId="342" xfId="0" applyNumberFormat="1" applyFont="1" applyFill="1" applyBorder="1" applyAlignment="1">
      <alignment horizontal="right" vertical="center" wrapText="1"/>
    </xf>
    <xf numFmtId="173" fontId="11" fillId="23" borderId="329" xfId="0" applyNumberFormat="1" applyFont="1" applyFill="1" applyBorder="1" applyAlignment="1">
      <alignment horizontal="center" vertical="center"/>
    </xf>
    <xf numFmtId="173" fontId="11" fillId="23" borderId="342" xfId="0" applyNumberFormat="1" applyFont="1" applyFill="1" applyBorder="1" applyAlignment="1">
      <alignment horizontal="right" vertical="center"/>
    </xf>
    <xf numFmtId="173" fontId="11" fillId="0" borderId="329" xfId="0" applyNumberFormat="1" applyFont="1" applyFill="1" applyBorder="1" applyAlignment="1">
      <alignment horizontal="right" vertical="center"/>
    </xf>
    <xf numFmtId="173" fontId="11" fillId="0" borderId="342" xfId="0" applyNumberFormat="1" applyFont="1" applyFill="1" applyBorder="1" applyAlignment="1">
      <alignment horizontal="right" vertical="center"/>
    </xf>
    <xf numFmtId="173" fontId="11" fillId="0" borderId="329" xfId="0" applyNumberFormat="1" applyFont="1" applyFill="1" applyBorder="1" applyAlignment="1">
      <alignment vertical="center"/>
    </xf>
    <xf numFmtId="173" fontId="11" fillId="0" borderId="342" xfId="0" applyNumberFormat="1" applyFont="1" applyFill="1" applyBorder="1" applyAlignment="1">
      <alignment vertical="center"/>
    </xf>
    <xf numFmtId="173" fontId="10" fillId="0" borderId="329" xfId="0" applyNumberFormat="1" applyFont="1" applyBorder="1" applyAlignment="1">
      <alignment horizontal="right" vertical="center"/>
    </xf>
    <xf numFmtId="173" fontId="10" fillId="0" borderId="342" xfId="0" applyNumberFormat="1" applyFont="1" applyBorder="1" applyAlignment="1">
      <alignment horizontal="right" vertical="center"/>
    </xf>
    <xf numFmtId="173" fontId="10" fillId="0" borderId="329" xfId="0" applyNumberFormat="1" applyFont="1" applyBorder="1" applyAlignment="1">
      <alignment vertical="center"/>
    </xf>
    <xf numFmtId="173" fontId="10" fillId="0" borderId="342" xfId="0" applyNumberFormat="1" applyFont="1" applyBorder="1" applyAlignment="1">
      <alignment vertical="center"/>
    </xf>
    <xf numFmtId="173" fontId="11" fillId="23" borderId="329" xfId="0" applyNumberFormat="1" applyFont="1" applyFill="1" applyBorder="1" applyAlignment="1">
      <alignment vertical="center"/>
    </xf>
    <xf numFmtId="173" fontId="0" fillId="0" borderId="329" xfId="0" applyNumberFormat="1" applyFont="1" applyBorder="1" applyAlignment="1">
      <alignment vertical="center"/>
    </xf>
    <xf numFmtId="173" fontId="11" fillId="23" borderId="329" xfId="0" applyNumberFormat="1" applyFont="1" applyFill="1" applyBorder="1" applyAlignment="1">
      <alignment horizontal="right" vertical="center"/>
    </xf>
    <xf numFmtId="173" fontId="11" fillId="0" borderId="329" xfId="0" applyNumberFormat="1" applyFont="1" applyBorder="1" applyAlignment="1">
      <alignment horizontal="right" vertical="center"/>
    </xf>
    <xf numFmtId="173" fontId="11" fillId="0" borderId="342" xfId="0" applyNumberFormat="1" applyFont="1" applyBorder="1" applyAlignment="1">
      <alignment horizontal="right" vertical="center"/>
    </xf>
    <xf numFmtId="173" fontId="9" fillId="0" borderId="329" xfId="0" applyNumberFormat="1" applyFont="1" applyBorder="1" applyAlignment="1">
      <alignment vertical="center"/>
    </xf>
    <xf numFmtId="173" fontId="10" fillId="0" borderId="329" xfId="0" applyNumberFormat="1" applyFont="1" applyBorder="1" applyAlignment="1">
      <alignment horizontal="center" vertical="center"/>
    </xf>
    <xf numFmtId="173" fontId="10" fillId="21" borderId="342" xfId="0" applyNumberFormat="1" applyFont="1" applyFill="1" applyBorder="1" applyAlignment="1">
      <alignment horizontal="left" vertical="center"/>
    </xf>
    <xf numFmtId="173" fontId="10" fillId="19" borderId="329" xfId="0" applyNumberFormat="1" applyFont="1" applyFill="1" applyBorder="1" applyAlignment="1">
      <alignment horizontal="center" vertical="center"/>
    </xf>
    <xf numFmtId="173" fontId="10" fillId="19" borderId="342" xfId="0" applyNumberFormat="1" applyFont="1" applyFill="1" applyBorder="1" applyAlignment="1">
      <alignment horizontal="right" vertical="center"/>
    </xf>
    <xf numFmtId="173" fontId="10" fillId="0" borderId="342" xfId="0" applyNumberFormat="1" applyFont="1" applyBorder="1" applyAlignment="1">
      <alignment horizontal="right" vertical="center" wrapText="1"/>
    </xf>
    <xf numFmtId="173" fontId="10" fillId="22" borderId="342" xfId="0" applyNumberFormat="1" applyFont="1" applyFill="1" applyBorder="1" applyAlignment="1">
      <alignment horizontal="right" vertical="center"/>
    </xf>
    <xf numFmtId="173" fontId="4" fillId="0" borderId="329" xfId="0" applyNumberFormat="1" applyFont="1" applyBorder="1" applyAlignment="1">
      <alignment vertical="center"/>
    </xf>
    <xf numFmtId="173" fontId="11" fillId="23" borderId="342" xfId="0" applyNumberFormat="1" applyFont="1" applyFill="1" applyBorder="1" applyAlignment="1">
      <alignment vertical="center"/>
    </xf>
    <xf numFmtId="173" fontId="0" fillId="19" borderId="329" xfId="0" applyNumberFormat="1" applyFont="1" applyFill="1" applyBorder="1" applyAlignment="1">
      <alignment vertical="center"/>
    </xf>
    <xf numFmtId="173" fontId="11" fillId="22" borderId="329" xfId="0" applyNumberFormat="1" applyFont="1" applyFill="1" applyBorder="1" applyAlignment="1">
      <alignment vertical="center"/>
    </xf>
    <xf numFmtId="173" fontId="11" fillId="0" borderId="329" xfId="0" applyNumberFormat="1" applyFont="1" applyBorder="1" applyAlignment="1">
      <alignment vertical="center"/>
    </xf>
    <xf numFmtId="173" fontId="10" fillId="0" borderId="329" xfId="0" applyNumberFormat="1" applyFont="1" applyBorder="1" applyAlignment="1">
      <alignment horizontal="left" vertical="center"/>
    </xf>
    <xf numFmtId="173" fontId="66" fillId="0" borderId="342" xfId="0" applyNumberFormat="1" applyFont="1" applyBorder="1" applyAlignment="1">
      <alignment horizontal="right" vertical="center" wrapText="1"/>
    </xf>
    <xf numFmtId="0" fontId="10" fillId="0" borderId="342" xfId="0" applyFont="1" applyBorder="1" applyAlignment="1">
      <alignment horizontal="right" vertical="center" wrapText="1"/>
    </xf>
    <xf numFmtId="0" fontId="10" fillId="0" borderId="342" xfId="0" applyFont="1" applyBorder="1" applyAlignment="1">
      <alignment horizontal="right" wrapText="1"/>
    </xf>
    <xf numFmtId="173" fontId="10" fillId="19" borderId="329" xfId="0" applyNumberFormat="1" applyFont="1" applyFill="1" applyBorder="1" applyAlignment="1">
      <alignment horizontal="right" vertical="center"/>
    </xf>
    <xf numFmtId="0" fontId="0" fillId="0" borderId="329" xfId="0" applyBorder="1"/>
    <xf numFmtId="0" fontId="10" fillId="21" borderId="342" xfId="0" applyFont="1" applyFill="1" applyBorder="1" applyAlignment="1">
      <alignment horizontal="right" wrapText="1"/>
    </xf>
    <xf numFmtId="0" fontId="10" fillId="19" borderId="342" xfId="6" applyFont="1" applyFill="1" applyBorder="1" applyAlignment="1">
      <alignment horizontal="right" vertical="center" wrapText="1"/>
    </xf>
    <xf numFmtId="173" fontId="10" fillId="18" borderId="329" xfId="0" applyNumberFormat="1" applyFont="1" applyFill="1" applyBorder="1" applyAlignment="1">
      <alignment horizontal="right" vertical="center"/>
    </xf>
    <xf numFmtId="173" fontId="10" fillId="23" borderId="342" xfId="0" applyNumberFormat="1" applyFont="1" applyFill="1" applyBorder="1" applyAlignment="1">
      <alignment horizontal="right" vertical="center"/>
    </xf>
    <xf numFmtId="173" fontId="11" fillId="19" borderId="329" xfId="0" applyNumberFormat="1" applyFont="1" applyFill="1" applyBorder="1" applyAlignment="1">
      <alignment vertical="center"/>
    </xf>
    <xf numFmtId="173" fontId="11" fillId="19" borderId="342" xfId="0" applyNumberFormat="1" applyFont="1" applyFill="1" applyBorder="1" applyAlignment="1">
      <alignment horizontal="right" vertical="center"/>
    </xf>
    <xf numFmtId="173" fontId="10" fillId="19" borderId="329" xfId="0" applyNumberFormat="1" applyFont="1" applyFill="1" applyBorder="1" applyAlignment="1">
      <alignment vertical="center"/>
    </xf>
    <xf numFmtId="173" fontId="10" fillId="0" borderId="342" xfId="0" applyNumberFormat="1" applyFont="1" applyFill="1" applyBorder="1" applyAlignment="1">
      <alignment horizontal="right" vertical="center"/>
    </xf>
    <xf numFmtId="173" fontId="4" fillId="18" borderId="329" xfId="0" applyNumberFormat="1" applyFont="1" applyFill="1" applyBorder="1" applyAlignment="1">
      <alignment vertical="center"/>
    </xf>
    <xf numFmtId="173" fontId="0" fillId="20" borderId="329" xfId="0" applyNumberFormat="1" applyFont="1" applyFill="1" applyBorder="1" applyAlignment="1">
      <alignment vertical="center"/>
    </xf>
    <xf numFmtId="173" fontId="0" fillId="18" borderId="329" xfId="0" applyNumberFormat="1" applyFont="1" applyFill="1" applyBorder="1" applyAlignment="1">
      <alignment vertical="center"/>
    </xf>
    <xf numFmtId="0" fontId="19" fillId="21" borderId="342" xfId="6" applyFont="1" applyFill="1" applyBorder="1" applyAlignment="1">
      <alignment horizontal="right" vertical="center" wrapText="1"/>
    </xf>
    <xf numFmtId="173" fontId="10" fillId="18" borderId="329" xfId="0" applyNumberFormat="1" applyFont="1" applyFill="1" applyBorder="1" applyAlignment="1">
      <alignment vertical="center"/>
    </xf>
    <xf numFmtId="173" fontId="10" fillId="22" borderId="329" xfId="0" applyNumberFormat="1" applyFont="1" applyFill="1" applyBorder="1" applyAlignment="1">
      <alignment vertical="center"/>
    </xf>
    <xf numFmtId="173" fontId="10" fillId="0" borderId="329" xfId="0" applyNumberFormat="1" applyFont="1" applyFill="1" applyBorder="1" applyAlignment="1">
      <alignment vertical="center"/>
    </xf>
    <xf numFmtId="173" fontId="10" fillId="22" borderId="329" xfId="0" applyNumberFormat="1" applyFont="1" applyFill="1" applyBorder="1" applyAlignment="1">
      <alignment horizontal="center" vertical="center"/>
    </xf>
    <xf numFmtId="173" fontId="4" fillId="22" borderId="329" xfId="0" applyNumberFormat="1" applyFont="1" applyFill="1" applyBorder="1" applyAlignment="1">
      <alignment vertical="center"/>
    </xf>
    <xf numFmtId="173" fontId="11" fillId="23" borderId="374" xfId="0" applyNumberFormat="1" applyFont="1" applyFill="1" applyBorder="1" applyAlignment="1">
      <alignment vertical="center"/>
    </xf>
    <xf numFmtId="173" fontId="11" fillId="23" borderId="321" xfId="0" applyNumberFormat="1" applyFont="1" applyFill="1" applyBorder="1" applyAlignment="1">
      <alignment horizontal="right" vertical="center"/>
    </xf>
    <xf numFmtId="173" fontId="11" fillId="23" borderId="321" xfId="0" applyNumberFormat="1" applyFont="1" applyFill="1" applyBorder="1" applyAlignment="1">
      <alignment vertical="center"/>
    </xf>
    <xf numFmtId="173" fontId="10" fillId="23" borderId="321" xfId="0" applyNumberFormat="1" applyFont="1" applyFill="1" applyBorder="1" applyAlignment="1">
      <alignment horizontal="center" vertical="center"/>
    </xf>
    <xf numFmtId="173" fontId="11" fillId="23" borderId="321" xfId="0" applyNumberFormat="1" applyFont="1" applyFill="1" applyBorder="1" applyAlignment="1">
      <alignment vertical="center" wrapText="1"/>
    </xf>
    <xf numFmtId="173" fontId="11" fillId="23" borderId="318" xfId="0" applyNumberFormat="1" applyFont="1" applyFill="1" applyBorder="1" applyAlignment="1">
      <alignment horizontal="right" vertical="center"/>
    </xf>
    <xf numFmtId="173" fontId="4" fillId="0" borderId="375" xfId="0" applyNumberFormat="1" applyFont="1" applyBorder="1" applyAlignment="1">
      <alignment vertical="center"/>
    </xf>
    <xf numFmtId="173" fontId="10" fillId="0" borderId="376" xfId="0" applyNumberFormat="1" applyFont="1" applyBorder="1" applyAlignment="1">
      <alignment horizontal="right" vertical="center"/>
    </xf>
    <xf numFmtId="173" fontId="10" fillId="0" borderId="377" xfId="0" applyNumberFormat="1" applyFont="1" applyBorder="1" applyAlignment="1">
      <alignment horizontal="right" vertical="center"/>
    </xf>
    <xf numFmtId="173" fontId="10" fillId="0" borderId="375" xfId="0" applyNumberFormat="1" applyFont="1" applyBorder="1" applyAlignment="1">
      <alignment horizontal="right" vertical="center"/>
    </xf>
    <xf numFmtId="173" fontId="10" fillId="0" borderId="378" xfId="0" applyNumberFormat="1" applyFont="1" applyBorder="1" applyAlignment="1">
      <alignment horizontal="right" vertical="center" wrapText="1"/>
    </xf>
    <xf numFmtId="173" fontId="10" fillId="0" borderId="378" xfId="0" applyNumberFormat="1" applyFont="1" applyBorder="1" applyAlignment="1">
      <alignment horizontal="right" vertical="center"/>
    </xf>
    <xf numFmtId="173" fontId="10" fillId="0" borderId="379" xfId="0" applyNumberFormat="1" applyFont="1" applyBorder="1" applyAlignment="1">
      <alignment horizontal="right" vertical="center"/>
    </xf>
    <xf numFmtId="0" fontId="10" fillId="0" borderId="375" xfId="0" applyFont="1" applyBorder="1" applyAlignment="1">
      <alignment horizontal="right" vertical="center" wrapText="1"/>
    </xf>
    <xf numFmtId="0" fontId="10" fillId="0" borderId="375" xfId="0" applyFont="1" applyBorder="1" applyAlignment="1">
      <alignment horizontal="right" wrapText="1"/>
    </xf>
    <xf numFmtId="0" fontId="10" fillId="0" borderId="375" xfId="6" applyFont="1" applyFill="1" applyBorder="1" applyAlignment="1">
      <alignment horizontal="right" vertical="center" wrapText="1"/>
    </xf>
    <xf numFmtId="0" fontId="10" fillId="30" borderId="375" xfId="0" applyFont="1" applyFill="1" applyBorder="1" applyAlignment="1">
      <alignment horizontal="right" vertical="center" wrapText="1"/>
    </xf>
    <xf numFmtId="0" fontId="10" fillId="0" borderId="380" xfId="6" applyFont="1" applyFill="1" applyBorder="1" applyAlignment="1">
      <alignment horizontal="right" vertical="center" wrapText="1"/>
    </xf>
    <xf numFmtId="0" fontId="0" fillId="0" borderId="381" xfId="0" applyBorder="1"/>
    <xf numFmtId="0" fontId="0" fillId="0" borderId="382" xfId="0" applyBorder="1"/>
    <xf numFmtId="0" fontId="10" fillId="21" borderId="382" xfId="0" applyFont="1" applyFill="1" applyBorder="1" applyAlignment="1">
      <alignment horizontal="left" wrapText="1"/>
    </xf>
    <xf numFmtId="0" fontId="0" fillId="18" borderId="382" xfId="0" applyFill="1" applyBorder="1"/>
    <xf numFmtId="0" fontId="63" fillId="0" borderId="382" xfId="0" applyFont="1" applyBorder="1" applyAlignment="1">
      <alignment wrapText="1"/>
    </xf>
    <xf numFmtId="173" fontId="10" fillId="21" borderId="382" xfId="0" quotePrefix="1" applyNumberFormat="1" applyFont="1" applyFill="1" applyBorder="1" applyAlignment="1">
      <alignment horizontal="center" vertical="center"/>
    </xf>
    <xf numFmtId="0" fontId="10" fillId="30" borderId="375" xfId="6" applyFont="1" applyFill="1" applyBorder="1" applyAlignment="1">
      <alignment horizontal="right" vertical="center" wrapText="1"/>
    </xf>
    <xf numFmtId="164" fontId="4" fillId="8" borderId="0" xfId="5" applyNumberFormat="1" applyFont="1" applyFill="1" applyBorder="1" applyAlignment="1">
      <alignment vertical="center"/>
    </xf>
    <xf numFmtId="173" fontId="11" fillId="24" borderId="381" xfId="0" applyNumberFormat="1" applyFont="1" applyFill="1" applyBorder="1" applyAlignment="1">
      <alignment vertical="center"/>
    </xf>
    <xf numFmtId="173" fontId="11" fillId="24" borderId="382" xfId="0" applyNumberFormat="1" applyFont="1" applyFill="1" applyBorder="1" applyAlignment="1">
      <alignment vertical="center"/>
    </xf>
    <xf numFmtId="173" fontId="10" fillId="24" borderId="382" xfId="0" quotePrefix="1" applyNumberFormat="1" applyFont="1" applyFill="1" applyBorder="1" applyAlignment="1">
      <alignment horizontal="center" vertical="center"/>
    </xf>
    <xf numFmtId="173" fontId="10" fillId="24" borderId="382" xfId="0" applyNumberFormat="1" applyFont="1" applyFill="1" applyBorder="1" applyAlignment="1">
      <alignment vertical="center" wrapText="1"/>
    </xf>
    <xf numFmtId="173" fontId="10" fillId="24" borderId="383" xfId="0" applyNumberFormat="1" applyFont="1" applyFill="1" applyBorder="1" applyAlignment="1">
      <alignment vertical="center"/>
    </xf>
    <xf numFmtId="173" fontId="11" fillId="24" borderId="382" xfId="0" applyNumberFormat="1" applyFont="1" applyFill="1" applyBorder="1" applyAlignment="1">
      <alignment horizontal="right" vertical="center"/>
    </xf>
    <xf numFmtId="173" fontId="10" fillId="0" borderId="371" xfId="0" applyNumberFormat="1" applyFont="1" applyBorder="1" applyAlignment="1">
      <alignment horizontal="right" vertical="center"/>
    </xf>
    <xf numFmtId="173" fontId="10" fillId="30" borderId="369" xfId="0" applyNumberFormat="1" applyFont="1" applyFill="1" applyBorder="1" applyAlignment="1">
      <alignment horizontal="right" vertical="center" wrapText="1"/>
    </xf>
    <xf numFmtId="173" fontId="10" fillId="30" borderId="369" xfId="0" applyNumberFormat="1" applyFont="1" applyFill="1" applyBorder="1" applyAlignment="1">
      <alignment horizontal="right" vertical="center"/>
    </xf>
    <xf numFmtId="173" fontId="10" fillId="0" borderId="369" xfId="0" applyNumberFormat="1" applyFont="1" applyBorder="1" applyAlignment="1">
      <alignment horizontal="right" vertical="center" wrapText="1"/>
    </xf>
    <xf numFmtId="173" fontId="10" fillId="0" borderId="385" xfId="0" applyNumberFormat="1" applyFont="1" applyBorder="1" applyAlignment="1">
      <alignment horizontal="right" vertical="center" wrapText="1"/>
    </xf>
    <xf numFmtId="173" fontId="10" fillId="0" borderId="370" xfId="0" applyNumberFormat="1" applyFont="1" applyFill="1" applyBorder="1" applyAlignment="1">
      <alignment horizontal="right" vertical="center"/>
    </xf>
    <xf numFmtId="173" fontId="10" fillId="0" borderId="370" xfId="0" applyNumberFormat="1" applyFont="1" applyBorder="1" applyAlignment="1">
      <alignment horizontal="right" vertical="center"/>
    </xf>
    <xf numFmtId="173" fontId="10" fillId="21" borderId="0" xfId="0" applyNumberFormat="1" applyFont="1" applyFill="1" applyBorder="1" applyAlignment="1">
      <alignment horizontal="right" vertical="center"/>
    </xf>
    <xf numFmtId="0" fontId="0" fillId="21" borderId="0" xfId="0" applyFill="1" applyBorder="1"/>
    <xf numFmtId="173" fontId="10" fillId="21" borderId="341" xfId="0" quotePrefix="1" applyNumberFormat="1" applyFont="1" applyFill="1" applyBorder="1" applyAlignment="1">
      <alignment horizontal="right" vertical="center"/>
    </xf>
    <xf numFmtId="173" fontId="4" fillId="0" borderId="369" xfId="0" applyNumberFormat="1" applyFont="1" applyBorder="1" applyAlignment="1">
      <alignment vertical="center"/>
    </xf>
    <xf numFmtId="0" fontId="10" fillId="30" borderId="369" xfId="0" applyFont="1" applyFill="1" applyBorder="1" applyAlignment="1">
      <alignment horizontal="right" vertical="center" wrapText="1"/>
    </xf>
    <xf numFmtId="0" fontId="10" fillId="19" borderId="341" xfId="0" applyFont="1" applyFill="1" applyBorder="1" applyAlignment="1">
      <alignment horizontal="right" wrapText="1"/>
    </xf>
    <xf numFmtId="173" fontId="10" fillId="30" borderId="9" xfId="0" applyNumberFormat="1" applyFont="1" applyFill="1" applyBorder="1" applyAlignment="1">
      <alignment horizontal="right" vertical="center"/>
    </xf>
    <xf numFmtId="173" fontId="10" fillId="30" borderId="386" xfId="0" applyNumberFormat="1" applyFont="1" applyFill="1" applyBorder="1" applyAlignment="1">
      <alignment horizontal="right" vertical="center"/>
    </xf>
    <xf numFmtId="0" fontId="19" fillId="30" borderId="369" xfId="6" applyFont="1" applyFill="1" applyBorder="1" applyAlignment="1">
      <alignment horizontal="right" vertical="center" wrapText="1"/>
    </xf>
    <xf numFmtId="0" fontId="11" fillId="22" borderId="341" xfId="0" applyNumberFormat="1" applyFont="1" applyFill="1" applyBorder="1" applyAlignment="1">
      <alignment horizontal="center" vertical="center"/>
    </xf>
    <xf numFmtId="173" fontId="11" fillId="23" borderId="341" xfId="0" applyNumberFormat="1" applyFont="1" applyFill="1" applyBorder="1" applyAlignment="1">
      <alignment horizontal="left" vertical="center" wrapText="1"/>
    </xf>
    <xf numFmtId="173" fontId="10" fillId="22" borderId="341" xfId="0" applyNumberFormat="1" applyFont="1" applyFill="1" applyBorder="1" applyAlignment="1">
      <alignment horizontal="right" vertical="center"/>
    </xf>
    <xf numFmtId="173" fontId="9" fillId="22" borderId="341" xfId="0" applyNumberFormat="1" applyFont="1" applyFill="1" applyBorder="1" applyAlignment="1">
      <alignment horizontal="left" vertical="center" wrapText="1"/>
    </xf>
    <xf numFmtId="173" fontId="10" fillId="22" borderId="341" xfId="0" applyNumberFormat="1" applyFont="1" applyFill="1" applyBorder="1" applyAlignment="1">
      <alignment horizontal="right" vertical="center" wrapText="1"/>
    </xf>
    <xf numFmtId="173" fontId="10" fillId="22" borderId="341" xfId="0" applyNumberFormat="1" applyFont="1" applyFill="1" applyBorder="1" applyAlignment="1">
      <alignment vertical="center" wrapText="1"/>
    </xf>
    <xf numFmtId="173" fontId="10" fillId="30" borderId="341" xfId="0" applyNumberFormat="1" applyFont="1" applyFill="1" applyBorder="1" applyAlignment="1">
      <alignment horizontal="right" vertical="center" wrapText="1"/>
    </xf>
    <xf numFmtId="0" fontId="19" fillId="22" borderId="341" xfId="6" applyFont="1" applyFill="1" applyBorder="1" applyAlignment="1">
      <alignment horizontal="justify" vertical="center" wrapText="1"/>
    </xf>
    <xf numFmtId="0" fontId="19" fillId="22" borderId="341" xfId="6" applyFont="1" applyFill="1" applyBorder="1" applyAlignment="1">
      <alignment horizontal="right" vertical="center" wrapText="1"/>
    </xf>
    <xf numFmtId="173" fontId="11" fillId="24" borderId="341" xfId="0" applyNumberFormat="1" applyFont="1" applyFill="1" applyBorder="1" applyAlignment="1">
      <alignment horizontal="center" vertical="center"/>
    </xf>
    <xf numFmtId="177" fontId="10" fillId="22" borderId="341" xfId="0" applyNumberFormat="1" applyFont="1" applyFill="1" applyBorder="1" applyAlignment="1">
      <alignment horizontal="center" vertical="center"/>
    </xf>
    <xf numFmtId="173" fontId="10" fillId="20" borderId="341" xfId="0" applyNumberFormat="1" applyFont="1" applyFill="1" applyBorder="1" applyAlignment="1">
      <alignment horizontal="right" vertical="center"/>
    </xf>
    <xf numFmtId="173" fontId="30" fillId="22" borderId="341" xfId="0" applyNumberFormat="1" applyFont="1" applyFill="1" applyBorder="1" applyAlignment="1">
      <alignment horizontal="left" vertical="center" wrapText="1"/>
    </xf>
    <xf numFmtId="173" fontId="11" fillId="25" borderId="341" xfId="0" applyNumberFormat="1" applyFont="1" applyFill="1" applyBorder="1" applyAlignment="1">
      <alignment horizontal="right" vertical="center"/>
    </xf>
    <xf numFmtId="173" fontId="10" fillId="25" borderId="341" xfId="0" applyNumberFormat="1" applyFont="1" applyFill="1" applyBorder="1" applyAlignment="1">
      <alignment horizontal="center" vertical="center"/>
    </xf>
    <xf numFmtId="173" fontId="11" fillId="25" borderId="341" xfId="0" applyNumberFormat="1" applyFont="1" applyFill="1" applyBorder="1" applyAlignment="1">
      <alignment horizontal="left" vertical="center" wrapText="1"/>
    </xf>
    <xf numFmtId="173" fontId="10" fillId="30" borderId="341" xfId="0" applyNumberFormat="1" applyFont="1" applyFill="1" applyBorder="1" applyAlignment="1">
      <alignment horizontal="right" vertical="center"/>
    </xf>
    <xf numFmtId="173" fontId="10" fillId="22" borderId="341" xfId="0" quotePrefix="1" applyNumberFormat="1" applyFont="1" applyFill="1" applyBorder="1" applyAlignment="1">
      <alignment horizontal="center" vertical="center"/>
    </xf>
    <xf numFmtId="0" fontId="10" fillId="22" borderId="341" xfId="0" applyNumberFormat="1" applyFont="1" applyFill="1" applyBorder="1" applyAlignment="1">
      <alignment horizontal="center" vertical="center" wrapText="1"/>
    </xf>
    <xf numFmtId="0" fontId="10" fillId="22" borderId="341" xfId="0" applyNumberFormat="1" applyFont="1" applyFill="1" applyBorder="1" applyAlignment="1">
      <alignment horizontal="left" vertical="center" wrapText="1"/>
    </xf>
    <xf numFmtId="0" fontId="10" fillId="22" borderId="341" xfId="0" applyFont="1" applyFill="1" applyBorder="1" applyAlignment="1">
      <alignment horizontal="left" wrapText="1"/>
    </xf>
    <xf numFmtId="0" fontId="10" fillId="22" borderId="341" xfId="0" applyFont="1" applyFill="1" applyBorder="1" applyAlignment="1">
      <alignment horizontal="right" vertical="center" wrapText="1"/>
    </xf>
    <xf numFmtId="0" fontId="10" fillId="30" borderId="341" xfId="0" applyFont="1" applyFill="1" applyBorder="1" applyAlignment="1">
      <alignment horizontal="right" vertical="center" wrapText="1"/>
    </xf>
    <xf numFmtId="0" fontId="10" fillId="22" borderId="341" xfId="0" applyFont="1" applyFill="1" applyBorder="1" applyAlignment="1">
      <alignment horizontal="left" vertical="center" wrapText="1"/>
    </xf>
    <xf numFmtId="0" fontId="10" fillId="30" borderId="341" xfId="0" applyFont="1" applyFill="1" applyBorder="1" applyAlignment="1">
      <alignment horizontal="right" wrapText="1"/>
    </xf>
    <xf numFmtId="173" fontId="57" fillId="21" borderId="341" xfId="0" applyNumberFormat="1" applyFont="1" applyFill="1" applyBorder="1" applyAlignment="1">
      <alignment horizontal="center" vertical="center"/>
    </xf>
    <xf numFmtId="0" fontId="58" fillId="21" borderId="341" xfId="6" applyFont="1" applyFill="1" applyBorder="1" applyAlignment="1">
      <alignment horizontal="justify" vertical="center" wrapText="1"/>
    </xf>
    <xf numFmtId="0" fontId="25" fillId="30" borderId="341" xfId="0" applyFont="1" applyFill="1" applyBorder="1" applyAlignment="1">
      <alignment horizontal="right" wrapText="1"/>
    </xf>
    <xf numFmtId="0" fontId="57" fillId="30" borderId="341" xfId="0" applyFont="1" applyFill="1" applyBorder="1" applyAlignment="1">
      <alignment horizontal="right" wrapText="1"/>
    </xf>
    <xf numFmtId="0" fontId="10" fillId="30" borderId="341" xfId="6" applyFont="1" applyFill="1" applyBorder="1" applyAlignment="1">
      <alignment horizontal="right" vertical="center" wrapText="1"/>
    </xf>
    <xf numFmtId="0" fontId="0" fillId="0" borderId="341" xfId="0" applyBorder="1" applyAlignment="1">
      <alignment vertical="center"/>
    </xf>
    <xf numFmtId="0" fontId="0" fillId="19" borderId="341" xfId="0" applyFill="1" applyBorder="1"/>
    <xf numFmtId="0" fontId="19" fillId="30" borderId="341" xfId="6" applyFont="1" applyFill="1" applyBorder="1" applyAlignment="1">
      <alignment horizontal="right" vertical="center" wrapText="1"/>
    </xf>
    <xf numFmtId="173" fontId="11" fillId="26" borderId="341" xfId="0" applyNumberFormat="1" applyFont="1" applyFill="1" applyBorder="1" applyAlignment="1">
      <alignment horizontal="right" vertical="center"/>
    </xf>
    <xf numFmtId="173" fontId="10" fillId="22" borderId="341" xfId="0" applyNumberFormat="1" applyFont="1" applyFill="1" applyBorder="1" applyAlignment="1">
      <alignment horizontal="justify" vertical="center" wrapText="1"/>
    </xf>
    <xf numFmtId="0" fontId="0" fillId="20" borderId="341" xfId="0" applyFill="1" applyBorder="1"/>
    <xf numFmtId="173" fontId="11" fillId="22" borderId="341" xfId="0" applyNumberFormat="1" applyFont="1" applyFill="1" applyBorder="1" applyAlignment="1">
      <alignment horizontal="left" vertical="center" wrapText="1"/>
    </xf>
    <xf numFmtId="173" fontId="10" fillId="0" borderId="341" xfId="0" applyNumberFormat="1" applyFont="1" applyFill="1" applyBorder="1" applyAlignment="1">
      <alignment horizontal="right" vertical="center" wrapText="1"/>
    </xf>
    <xf numFmtId="0" fontId="10" fillId="22" borderId="341" xfId="0" applyFont="1" applyFill="1" applyBorder="1" applyAlignment="1">
      <alignment vertical="center" wrapText="1"/>
    </xf>
    <xf numFmtId="173" fontId="11" fillId="23" borderId="341" xfId="0" applyNumberFormat="1" applyFont="1" applyFill="1" applyBorder="1" applyAlignment="1">
      <alignment horizontal="right" vertical="center" wrapText="1"/>
    </xf>
    <xf numFmtId="173" fontId="10" fillId="23" borderId="341" xfId="0" applyNumberFormat="1" applyFont="1" applyFill="1" applyBorder="1" applyAlignment="1">
      <alignment horizontal="center" vertical="center" wrapText="1"/>
    </xf>
    <xf numFmtId="173" fontId="11" fillId="24" borderId="341" xfId="0" applyNumberFormat="1" applyFont="1" applyFill="1" applyBorder="1" applyAlignment="1">
      <alignment horizontal="right" vertical="center" wrapText="1"/>
    </xf>
    <xf numFmtId="173" fontId="10" fillId="24" borderId="341" xfId="0" applyNumberFormat="1" applyFont="1" applyFill="1" applyBorder="1" applyAlignment="1">
      <alignment horizontal="right" vertical="center" wrapText="1"/>
    </xf>
    <xf numFmtId="173" fontId="10" fillId="24" borderId="341" xfId="0" applyNumberFormat="1" applyFont="1" applyFill="1" applyBorder="1" applyAlignment="1">
      <alignment horizontal="center" vertical="center" wrapText="1"/>
    </xf>
    <xf numFmtId="173" fontId="10" fillId="24" borderId="341" xfId="0" applyNumberFormat="1" applyFont="1" applyFill="1" applyBorder="1" applyAlignment="1">
      <alignment horizontal="left" vertical="center" wrapText="1"/>
    </xf>
    <xf numFmtId="173" fontId="25" fillId="21" borderId="341" xfId="0" applyNumberFormat="1" applyFont="1" applyFill="1" applyBorder="1" applyAlignment="1">
      <alignment horizontal="center" vertical="center" wrapText="1"/>
    </xf>
    <xf numFmtId="173" fontId="25" fillId="21" borderId="341" xfId="0" applyNumberFormat="1" applyFont="1" applyFill="1" applyBorder="1" applyAlignment="1">
      <alignment vertical="center" wrapText="1"/>
    </xf>
    <xf numFmtId="173" fontId="10" fillId="22" borderId="341" xfId="0" applyNumberFormat="1" applyFont="1" applyFill="1" applyBorder="1" applyAlignment="1">
      <alignment horizontal="center" vertical="center" wrapText="1"/>
    </xf>
    <xf numFmtId="0" fontId="0" fillId="0" borderId="341" xfId="0" applyBorder="1" applyAlignment="1">
      <alignment wrapText="1"/>
    </xf>
    <xf numFmtId="49" fontId="10" fillId="19" borderId="341" xfId="0" quotePrefix="1" applyNumberFormat="1" applyFont="1" applyFill="1" applyBorder="1" applyAlignment="1">
      <alignment horizontal="center" vertical="center"/>
    </xf>
    <xf numFmtId="173" fontId="10" fillId="21" borderId="341" xfId="0" quotePrefix="1" applyNumberFormat="1" applyFont="1" applyFill="1" applyBorder="1" applyAlignment="1">
      <alignment horizontal="center" vertical="center"/>
    </xf>
    <xf numFmtId="0" fontId="72" fillId="30" borderId="369" xfId="6" applyFont="1" applyFill="1" applyBorder="1" applyAlignment="1">
      <alignment horizontal="right" vertical="center" wrapText="1"/>
    </xf>
    <xf numFmtId="173" fontId="10" fillId="30" borderId="369" xfId="0" applyNumberFormat="1" applyFont="1" applyFill="1" applyBorder="1" applyAlignment="1">
      <alignment horizontal="center" vertical="center" wrapText="1"/>
    </xf>
    <xf numFmtId="177" fontId="10" fillId="30" borderId="6" xfId="0" applyNumberFormat="1" applyFont="1" applyFill="1" applyBorder="1" applyAlignment="1">
      <alignment horizontal="center" vertical="center"/>
    </xf>
    <xf numFmtId="173" fontId="10" fillId="30" borderId="6" xfId="0" applyNumberFormat="1" applyFont="1" applyFill="1" applyBorder="1" applyAlignment="1">
      <alignment horizontal="left" vertical="center" wrapText="1"/>
    </xf>
    <xf numFmtId="173" fontId="10" fillId="30" borderId="6" xfId="0" applyNumberFormat="1" applyFont="1" applyFill="1" applyBorder="1" applyAlignment="1">
      <alignment horizontal="right" vertical="center"/>
    </xf>
    <xf numFmtId="177" fontId="10" fillId="0" borderId="369" xfId="0" applyNumberFormat="1" applyFont="1" applyBorder="1" applyAlignment="1">
      <alignment horizontal="center" vertical="center"/>
    </xf>
    <xf numFmtId="173" fontId="10" fillId="0" borderId="369" xfId="0" applyNumberFormat="1" applyFont="1" applyBorder="1" applyAlignment="1">
      <alignment vertical="center" wrapText="1"/>
    </xf>
    <xf numFmtId="173" fontId="6" fillId="0" borderId="369" xfId="0" applyNumberFormat="1" applyFont="1" applyBorder="1" applyAlignment="1">
      <alignment vertical="center"/>
    </xf>
    <xf numFmtId="173" fontId="10" fillId="30" borderId="28" xfId="0" applyNumberFormat="1" applyFont="1" applyFill="1" applyBorder="1" applyAlignment="1">
      <alignment horizontal="center" vertical="center"/>
    </xf>
    <xf numFmtId="173" fontId="10" fillId="30" borderId="28" xfId="0" applyNumberFormat="1" applyFont="1" applyFill="1" applyBorder="1" applyAlignment="1">
      <alignment horizontal="left" vertical="center" wrapText="1"/>
    </xf>
    <xf numFmtId="173" fontId="10" fillId="30" borderId="28" xfId="0" applyNumberFormat="1" applyFont="1" applyFill="1" applyBorder="1" applyAlignment="1">
      <alignment horizontal="right" vertical="center" wrapText="1"/>
    </xf>
    <xf numFmtId="173" fontId="10" fillId="30" borderId="29" xfId="0" applyNumberFormat="1" applyFont="1" applyFill="1" applyBorder="1" applyAlignment="1">
      <alignment horizontal="right" vertical="center" wrapText="1"/>
    </xf>
    <xf numFmtId="173" fontId="10" fillId="30" borderId="369" xfId="0" applyNumberFormat="1" applyFont="1" applyFill="1" applyBorder="1" applyAlignment="1">
      <alignment horizontal="center" vertical="center"/>
    </xf>
    <xf numFmtId="173" fontId="10" fillId="30" borderId="369" xfId="0" applyNumberFormat="1" applyFont="1" applyFill="1" applyBorder="1" applyAlignment="1">
      <alignment horizontal="left" vertical="center" wrapText="1"/>
    </xf>
    <xf numFmtId="173" fontId="10" fillId="30" borderId="371" xfId="0" applyNumberFormat="1" applyFont="1" applyFill="1" applyBorder="1" applyAlignment="1">
      <alignment horizontal="right" vertical="center"/>
    </xf>
    <xf numFmtId="173" fontId="10" fillId="30" borderId="6" xfId="0" applyNumberFormat="1" applyFont="1" applyFill="1" applyBorder="1" applyAlignment="1">
      <alignment horizontal="center" vertical="center"/>
    </xf>
    <xf numFmtId="173" fontId="10" fillId="30" borderId="371" xfId="0" applyNumberFormat="1" applyFont="1" applyFill="1" applyBorder="1" applyAlignment="1">
      <alignment horizontal="right" vertical="center" wrapText="1"/>
    </xf>
    <xf numFmtId="173" fontId="10" fillId="30" borderId="6" xfId="0" applyNumberFormat="1" applyFont="1" applyFill="1" applyBorder="1" applyAlignment="1">
      <alignment horizontal="right" vertical="center" wrapText="1"/>
    </xf>
    <xf numFmtId="173" fontId="30" fillId="30" borderId="369" xfId="0" applyNumberFormat="1" applyFont="1" applyFill="1" applyBorder="1" applyAlignment="1">
      <alignment horizontal="left" vertical="center" wrapText="1"/>
    </xf>
    <xf numFmtId="173" fontId="10" fillId="30" borderId="39" xfId="0" applyNumberFormat="1" applyFont="1" applyFill="1" applyBorder="1" applyAlignment="1">
      <alignment horizontal="right" vertical="center" wrapText="1"/>
    </xf>
    <xf numFmtId="173" fontId="10" fillId="30" borderId="33" xfId="0" applyNumberFormat="1" applyFont="1" applyFill="1" applyBorder="1" applyAlignment="1">
      <alignment horizontal="right" vertical="center"/>
    </xf>
    <xf numFmtId="173" fontId="10" fillId="30" borderId="19" xfId="0" applyNumberFormat="1" applyFont="1" applyFill="1" applyBorder="1" applyAlignment="1">
      <alignment horizontal="center" vertical="center"/>
    </xf>
    <xf numFmtId="0" fontId="19" fillId="0" borderId="387" xfId="6" applyFont="1" applyBorder="1" applyAlignment="1">
      <alignment horizontal="justify" vertical="center" wrapText="1"/>
    </xf>
    <xf numFmtId="173" fontId="10" fillId="30" borderId="387" xfId="0" applyNumberFormat="1" applyFont="1" applyFill="1" applyBorder="1" applyAlignment="1">
      <alignment horizontal="right" vertical="center" wrapText="1"/>
    </xf>
    <xf numFmtId="0" fontId="19" fillId="30" borderId="387" xfId="6" applyFont="1" applyFill="1" applyBorder="1" applyAlignment="1">
      <alignment horizontal="justify" vertical="center" wrapText="1"/>
    </xf>
    <xf numFmtId="173" fontId="10" fillId="31" borderId="0" xfId="0" applyNumberFormat="1" applyFont="1" applyFill="1" applyBorder="1" applyAlignment="1">
      <alignment horizontal="center" vertical="center"/>
    </xf>
    <xf numFmtId="164" fontId="10" fillId="18" borderId="61" xfId="0" applyNumberFormat="1" applyFont="1" applyFill="1" applyBorder="1" applyAlignment="1">
      <alignment vertical="center"/>
    </xf>
    <xf numFmtId="164" fontId="10" fillId="17" borderId="61" xfId="0" applyNumberFormat="1" applyFont="1" applyFill="1" applyBorder="1" applyAlignment="1">
      <alignment vertical="center"/>
    </xf>
    <xf numFmtId="164" fontId="10" fillId="17" borderId="66" xfId="0" applyNumberFormat="1" applyFont="1" applyFill="1" applyBorder="1" applyAlignment="1">
      <alignment vertical="center"/>
    </xf>
    <xf numFmtId="164" fontId="46" fillId="17" borderId="61" xfId="0" applyNumberFormat="1" applyFont="1" applyFill="1" applyBorder="1" applyAlignment="1">
      <alignment vertical="center"/>
    </xf>
    <xf numFmtId="164" fontId="47" fillId="18" borderId="61" xfId="0" applyNumberFormat="1" applyFont="1" applyFill="1" applyBorder="1" applyAlignment="1">
      <alignment vertical="center" wrapText="1"/>
    </xf>
    <xf numFmtId="164" fontId="10" fillId="17" borderId="63" xfId="0" applyNumberFormat="1" applyFont="1" applyFill="1" applyBorder="1" applyAlignment="1">
      <alignment vertical="center"/>
    </xf>
    <xf numFmtId="164" fontId="10" fillId="17" borderId="158" xfId="0" applyNumberFormat="1" applyFont="1" applyFill="1" applyBorder="1" applyAlignment="1">
      <alignment vertical="center"/>
    </xf>
    <xf numFmtId="179" fontId="10" fillId="17" borderId="313" xfId="0" applyNumberFormat="1" applyFont="1" applyFill="1" applyBorder="1" applyAlignment="1">
      <alignment horizontal="right" vertical="center"/>
    </xf>
    <xf numFmtId="179" fontId="10" fillId="17" borderId="313" xfId="0" applyNumberFormat="1" applyFont="1" applyFill="1" applyBorder="1" applyAlignment="1">
      <alignment vertical="center"/>
    </xf>
    <xf numFmtId="164" fontId="10" fillId="17" borderId="61" xfId="0" applyNumberFormat="1" applyFont="1" applyFill="1" applyBorder="1" applyAlignment="1">
      <alignment horizontal="right" vertical="center"/>
    </xf>
    <xf numFmtId="164" fontId="10" fillId="17" borderId="61" xfId="0" applyNumberFormat="1" applyFont="1" applyFill="1" applyBorder="1" applyAlignment="1">
      <alignment horizontal="left" vertical="center" wrapText="1"/>
    </xf>
    <xf numFmtId="164" fontId="10" fillId="17" borderId="113" xfId="0" applyNumberFormat="1" applyFont="1" applyFill="1" applyBorder="1" applyAlignment="1">
      <alignment vertical="center"/>
    </xf>
    <xf numFmtId="164" fontId="10" fillId="17" borderId="72" xfId="0" applyNumberFormat="1" applyFont="1" applyFill="1" applyBorder="1" applyAlignment="1">
      <alignment vertical="center"/>
    </xf>
    <xf numFmtId="164" fontId="10" fillId="17" borderId="112" xfId="0" applyNumberFormat="1" applyFont="1" applyFill="1" applyBorder="1" applyAlignment="1">
      <alignment vertical="center"/>
    </xf>
    <xf numFmtId="164" fontId="10" fillId="17" borderId="180" xfId="0" applyNumberFormat="1" applyFont="1" applyFill="1" applyBorder="1" applyAlignment="1">
      <alignment vertical="center"/>
    </xf>
    <xf numFmtId="164" fontId="10" fillId="17" borderId="66" xfId="0" applyNumberFormat="1" applyFont="1" applyFill="1" applyBorder="1" applyAlignment="1">
      <alignment horizontal="center" vertical="center"/>
    </xf>
    <xf numFmtId="164" fontId="10" fillId="17" borderId="61" xfId="0" applyNumberFormat="1" applyFont="1" applyFill="1" applyBorder="1" applyAlignment="1">
      <alignment horizontal="center" vertical="center"/>
    </xf>
    <xf numFmtId="164" fontId="10" fillId="17" borderId="197" xfId="0" applyNumberFormat="1" applyFont="1" applyFill="1" applyBorder="1" applyAlignment="1">
      <alignment vertical="center"/>
    </xf>
    <xf numFmtId="164" fontId="10" fillId="17" borderId="96" xfId="0" applyNumberFormat="1" applyFont="1" applyFill="1" applyBorder="1" applyAlignment="1">
      <alignment vertical="center"/>
    </xf>
    <xf numFmtId="164" fontId="10" fillId="17" borderId="41" xfId="0" applyNumberFormat="1" applyFont="1" applyFill="1" applyBorder="1" applyAlignment="1">
      <alignment vertical="center"/>
    </xf>
    <xf numFmtId="41" fontId="10" fillId="17" borderId="341" xfId="8" applyNumberFormat="1" applyFont="1" applyFill="1" applyBorder="1"/>
    <xf numFmtId="164" fontId="10" fillId="17" borderId="63" xfId="0" applyNumberFormat="1" applyFont="1" applyFill="1" applyBorder="1" applyAlignment="1">
      <alignment horizontal="right" vertical="center"/>
    </xf>
    <xf numFmtId="164" fontId="10" fillId="17" borderId="353" xfId="0" applyNumberFormat="1" applyFont="1" applyFill="1" applyBorder="1" applyAlignment="1">
      <alignment horizontal="center" vertical="center"/>
    </xf>
    <xf numFmtId="164" fontId="10" fillId="0" borderId="382" xfId="0" applyNumberFormat="1" applyFont="1" applyBorder="1" applyAlignment="1">
      <alignment vertical="center"/>
    </xf>
    <xf numFmtId="164" fontId="10" fillId="17" borderId="193" xfId="0" applyNumberFormat="1" applyFont="1" applyFill="1" applyBorder="1" applyAlignment="1">
      <alignment vertical="center"/>
    </xf>
    <xf numFmtId="164" fontId="10" fillId="17" borderId="342" xfId="0" applyNumberFormat="1" applyFont="1" applyFill="1" applyBorder="1" applyAlignment="1">
      <alignment vertical="center"/>
    </xf>
    <xf numFmtId="164" fontId="10" fillId="17" borderId="328" xfId="0" applyNumberFormat="1" applyFont="1" applyFill="1" applyBorder="1" applyAlignment="1">
      <alignment vertical="center"/>
    </xf>
    <xf numFmtId="164" fontId="10" fillId="17" borderId="187" xfId="0" applyNumberFormat="1" applyFont="1" applyFill="1" applyBorder="1" applyAlignment="1">
      <alignment vertical="center"/>
    </xf>
    <xf numFmtId="173" fontId="0" fillId="0" borderId="329" xfId="0" applyNumberFormat="1" applyFont="1" applyBorder="1" applyAlignment="1">
      <alignment vertical="center"/>
    </xf>
    <xf numFmtId="173" fontId="0" fillId="0" borderId="341" xfId="0" applyNumberFormat="1" applyFont="1" applyBorder="1" applyAlignment="1">
      <alignment vertical="center"/>
    </xf>
    <xf numFmtId="173" fontId="6" fillId="0" borderId="341" xfId="0" applyNumberFormat="1" applyFont="1" applyBorder="1" applyAlignment="1">
      <alignment vertical="center"/>
    </xf>
    <xf numFmtId="0" fontId="10" fillId="0" borderId="0" xfId="5" applyFont="1" applyAlignment="1">
      <alignment vertical="center"/>
    </xf>
    <xf numFmtId="0" fontId="10" fillId="0" borderId="0" xfId="5" applyFont="1" applyBorder="1" applyAlignment="1">
      <alignment horizontal="center" vertical="center"/>
    </xf>
    <xf numFmtId="0" fontId="10" fillId="0" borderId="0" xfId="5" applyFont="1"/>
    <xf numFmtId="173" fontId="0" fillId="0" borderId="381" xfId="0" applyNumberFormat="1" applyFont="1" applyBorder="1" applyAlignment="1">
      <alignment vertical="center"/>
    </xf>
    <xf numFmtId="173" fontId="0" fillId="0" borderId="382" xfId="0" applyNumberFormat="1" applyFont="1" applyBorder="1" applyAlignment="1">
      <alignment vertical="center"/>
    </xf>
    <xf numFmtId="173" fontId="6" fillId="0" borderId="382" xfId="0" applyNumberFormat="1" applyFont="1" applyBorder="1" applyAlignment="1">
      <alignment vertical="center"/>
    </xf>
    <xf numFmtId="173" fontId="4" fillId="0" borderId="382" xfId="0" applyNumberFormat="1" applyFont="1" applyBorder="1" applyAlignment="1">
      <alignment vertical="center"/>
    </xf>
    <xf numFmtId="173" fontId="10" fillId="0" borderId="382" xfId="0" applyNumberFormat="1" applyFont="1" applyBorder="1" applyAlignment="1">
      <alignment vertical="center" wrapText="1"/>
    </xf>
    <xf numFmtId="177" fontId="10" fillId="0" borderId="382" xfId="0" quotePrefix="1" applyNumberFormat="1" applyFont="1" applyBorder="1" applyAlignment="1">
      <alignment horizontal="center" vertical="center"/>
    </xf>
    <xf numFmtId="173" fontId="0" fillId="19" borderId="381" xfId="0" applyNumberFormat="1" applyFont="1" applyFill="1" applyBorder="1" applyAlignment="1">
      <alignment vertical="center"/>
    </xf>
    <xf numFmtId="173" fontId="0" fillId="19" borderId="382" xfId="0" applyNumberFormat="1" applyFont="1" applyFill="1" applyBorder="1" applyAlignment="1">
      <alignment vertical="center"/>
    </xf>
    <xf numFmtId="173" fontId="10" fillId="19" borderId="382" xfId="0" applyNumberFormat="1" applyFont="1" applyFill="1" applyBorder="1" applyAlignment="1">
      <alignment horizontal="right" vertical="center"/>
    </xf>
    <xf numFmtId="173" fontId="29" fillId="19" borderId="382" xfId="0" quotePrefix="1" applyNumberFormat="1" applyFont="1" applyFill="1" applyBorder="1" applyAlignment="1">
      <alignment vertical="center"/>
    </xf>
    <xf numFmtId="173" fontId="10" fillId="0" borderId="381" xfId="0" applyNumberFormat="1" applyFont="1" applyBorder="1" applyAlignment="1">
      <alignment horizontal="right" vertical="center"/>
    </xf>
    <xf numFmtId="173" fontId="10" fillId="0" borderId="382" xfId="0" applyNumberFormat="1" applyFont="1" applyBorder="1" applyAlignment="1">
      <alignment horizontal="right" vertical="center"/>
    </xf>
    <xf numFmtId="0" fontId="10" fillId="0" borderId="382" xfId="0" applyFont="1" applyBorder="1" applyAlignment="1">
      <alignment horizontal="left" wrapText="1"/>
    </xf>
    <xf numFmtId="0" fontId="10" fillId="0" borderId="382" xfId="0" applyFont="1" applyBorder="1" applyAlignment="1">
      <alignment horizontal="right" vertical="center" wrapText="1"/>
    </xf>
    <xf numFmtId="173" fontId="10" fillId="0" borderId="382" xfId="0" applyNumberFormat="1" applyFont="1" applyBorder="1" applyAlignment="1">
      <alignment horizontal="center" vertical="center"/>
    </xf>
    <xf numFmtId="164" fontId="10" fillId="0" borderId="0" xfId="0" applyNumberFormat="1" applyFont="1" applyFill="1" applyBorder="1" applyAlignment="1">
      <alignment vertical="center"/>
    </xf>
    <xf numFmtId="164" fontId="10" fillId="18" borderId="61" xfId="0" applyNumberFormat="1" applyFont="1" applyFill="1" applyBorder="1" applyAlignment="1">
      <alignment vertical="center"/>
    </xf>
    <xf numFmtId="173" fontId="11" fillId="23" borderId="341" xfId="0" applyNumberFormat="1" applyFont="1" applyFill="1" applyBorder="1" applyAlignment="1">
      <alignment horizontal="right" vertical="center"/>
    </xf>
    <xf numFmtId="41" fontId="10" fillId="0" borderId="375" xfId="5" applyNumberFormat="1" applyFont="1" applyBorder="1" applyAlignment="1">
      <alignment vertical="center"/>
    </xf>
    <xf numFmtId="41" fontId="10" fillId="0" borderId="389" xfId="5" applyNumberFormat="1" applyFont="1" applyBorder="1" applyAlignment="1">
      <alignment horizontal="right" vertical="center"/>
    </xf>
    <xf numFmtId="41" fontId="10" fillId="0" borderId="375" xfId="5" applyNumberFormat="1" applyFont="1" applyBorder="1" applyAlignment="1">
      <alignment vertical="center" wrapText="1"/>
    </xf>
    <xf numFmtId="41" fontId="10" fillId="0" borderId="382" xfId="5" applyNumberFormat="1" applyFont="1" applyBorder="1" applyAlignment="1">
      <alignment vertical="center"/>
    </xf>
    <xf numFmtId="165" fontId="10" fillId="0" borderId="382" xfId="5" applyNumberFormat="1" applyFont="1" applyBorder="1" applyAlignment="1">
      <alignment vertical="center"/>
    </xf>
    <xf numFmtId="164" fontId="10" fillId="0" borderId="382" xfId="5" applyNumberFormat="1" applyFont="1" applyBorder="1" applyAlignment="1">
      <alignment vertical="center"/>
    </xf>
    <xf numFmtId="0" fontId="10" fillId="0" borderId="382" xfId="5" applyFont="1" applyBorder="1" applyAlignment="1">
      <alignment vertical="center"/>
    </xf>
    <xf numFmtId="0" fontId="10" fillId="0" borderId="382" xfId="5" applyFont="1" applyBorder="1" applyAlignment="1">
      <alignment vertical="center" wrapText="1"/>
    </xf>
    <xf numFmtId="173" fontId="4" fillId="18" borderId="381" xfId="0" applyNumberFormat="1" applyFont="1" applyFill="1" applyBorder="1" applyAlignment="1">
      <alignment vertical="center"/>
    </xf>
    <xf numFmtId="173" fontId="10" fillId="18" borderId="382" xfId="0" applyNumberFormat="1" applyFont="1" applyFill="1" applyBorder="1" applyAlignment="1">
      <alignment vertical="center"/>
    </xf>
    <xf numFmtId="173" fontId="10" fillId="19" borderId="382" xfId="0" applyNumberFormat="1" applyFont="1" applyFill="1" applyBorder="1" applyAlignment="1">
      <alignment vertical="center" wrapText="1"/>
    </xf>
    <xf numFmtId="173" fontId="10" fillId="19" borderId="382" xfId="0" applyNumberFormat="1" applyFont="1" applyFill="1" applyBorder="1" applyAlignment="1">
      <alignment horizontal="right" vertical="center" wrapText="1"/>
    </xf>
    <xf numFmtId="173" fontId="10" fillId="18" borderId="382" xfId="0" applyNumberFormat="1" applyFont="1" applyFill="1" applyBorder="1" applyAlignment="1">
      <alignment horizontal="right" vertical="center"/>
    </xf>
    <xf numFmtId="173" fontId="10" fillId="19" borderId="382" xfId="0" applyNumberFormat="1" applyFont="1" applyFill="1" applyBorder="1" applyAlignment="1">
      <alignment horizontal="left" vertical="center" wrapText="1"/>
    </xf>
    <xf numFmtId="173" fontId="10" fillId="30" borderId="375" xfId="0" applyNumberFormat="1" applyFont="1" applyFill="1" applyBorder="1" applyAlignment="1">
      <alignment horizontal="right" vertical="center" wrapText="1"/>
    </xf>
    <xf numFmtId="49" fontId="10" fillId="19" borderId="382" xfId="0" quotePrefix="1" applyNumberFormat="1" applyFont="1" applyFill="1" applyBorder="1" applyAlignment="1">
      <alignment horizontal="center" vertical="center"/>
    </xf>
    <xf numFmtId="173" fontId="11" fillId="22" borderId="381" xfId="0" applyNumberFormat="1" applyFont="1" applyFill="1" applyBorder="1" applyAlignment="1">
      <alignment vertical="center"/>
    </xf>
    <xf numFmtId="173" fontId="11" fillId="22" borderId="382" xfId="0" applyNumberFormat="1" applyFont="1" applyFill="1" applyBorder="1" applyAlignment="1">
      <alignment vertical="center"/>
    </xf>
    <xf numFmtId="173" fontId="10" fillId="19" borderId="382" xfId="0" applyNumberFormat="1" applyFont="1" applyFill="1" applyBorder="1" applyAlignment="1">
      <alignment horizontal="center" vertical="center"/>
    </xf>
    <xf numFmtId="173" fontId="10" fillId="0" borderId="381" xfId="0" applyNumberFormat="1" applyFont="1" applyBorder="1" applyAlignment="1">
      <alignment horizontal="center" vertical="center"/>
    </xf>
    <xf numFmtId="0" fontId="0" fillId="17" borderId="382" xfId="0" applyFill="1" applyBorder="1"/>
    <xf numFmtId="0" fontId="46" fillId="17" borderId="341" xfId="0" applyFont="1" applyFill="1" applyBorder="1"/>
    <xf numFmtId="164" fontId="10" fillId="17" borderId="66" xfId="0" applyNumberFormat="1" applyFont="1" applyFill="1" applyBorder="1" applyAlignment="1">
      <alignment horizontal="left" vertical="center"/>
    </xf>
    <xf numFmtId="3" fontId="10" fillId="17" borderId="341" xfId="0" applyNumberFormat="1" applyFont="1" applyFill="1" applyBorder="1"/>
    <xf numFmtId="164" fontId="10" fillId="17" borderId="261" xfId="0" applyNumberFormat="1" applyFont="1" applyFill="1" applyBorder="1" applyAlignment="1">
      <alignment vertical="center"/>
    </xf>
    <xf numFmtId="164" fontId="10" fillId="17" borderId="113" xfId="0" applyNumberFormat="1" applyFont="1" applyFill="1" applyBorder="1" applyAlignment="1">
      <alignment horizontal="right" vertical="center"/>
    </xf>
    <xf numFmtId="164" fontId="10" fillId="17" borderId="3" xfId="0" applyNumberFormat="1" applyFont="1" applyFill="1" applyBorder="1" applyAlignment="1">
      <alignment vertical="center"/>
    </xf>
    <xf numFmtId="164" fontId="10" fillId="17" borderId="98" xfId="0" applyNumberFormat="1" applyFont="1" applyFill="1" applyBorder="1" applyAlignment="1">
      <alignment vertical="center"/>
    </xf>
    <xf numFmtId="164" fontId="10" fillId="17" borderId="69" xfId="0" applyNumberFormat="1" applyFont="1" applyFill="1" applyBorder="1" applyAlignment="1">
      <alignment vertical="center"/>
    </xf>
    <xf numFmtId="164" fontId="10" fillId="17" borderId="325" xfId="0" applyNumberFormat="1" applyFont="1" applyFill="1" applyBorder="1" applyAlignment="1">
      <alignment vertical="center"/>
    </xf>
    <xf numFmtId="164" fontId="10" fillId="17" borderId="207" xfId="0" applyNumberFormat="1" applyFont="1" applyFill="1" applyBorder="1" applyAlignment="1">
      <alignment vertical="center"/>
    </xf>
    <xf numFmtId="164" fontId="10" fillId="17" borderId="62" xfId="0" applyNumberFormat="1" applyFont="1" applyFill="1" applyBorder="1" applyAlignment="1">
      <alignment vertical="center"/>
    </xf>
    <xf numFmtId="164" fontId="10" fillId="17" borderId="382" xfId="0" applyNumberFormat="1" applyFont="1" applyFill="1" applyBorder="1" applyAlignment="1">
      <alignment vertical="center"/>
    </xf>
    <xf numFmtId="164" fontId="10" fillId="0" borderId="219" xfId="0" applyNumberFormat="1" applyFont="1" applyFill="1" applyBorder="1" applyAlignment="1">
      <alignment vertical="center"/>
    </xf>
    <xf numFmtId="173" fontId="10" fillId="0" borderId="390" xfId="0" applyNumberFormat="1" applyFont="1" applyBorder="1" applyAlignment="1">
      <alignment horizontal="center" vertical="center"/>
    </xf>
    <xf numFmtId="173" fontId="10" fillId="0" borderId="380" xfId="0" applyNumberFormat="1" applyFont="1" applyBorder="1" applyAlignment="1">
      <alignment horizontal="right" vertical="center"/>
    </xf>
    <xf numFmtId="173" fontId="4" fillId="0" borderId="341" xfId="0" applyNumberFormat="1" applyFont="1" applyFill="1" applyBorder="1" applyAlignment="1">
      <alignment vertical="center"/>
    </xf>
    <xf numFmtId="173" fontId="11" fillId="32" borderId="341" xfId="0" applyNumberFormat="1" applyFont="1" applyFill="1" applyBorder="1" applyAlignment="1">
      <alignment vertical="center"/>
    </xf>
    <xf numFmtId="173" fontId="0" fillId="18" borderId="382" xfId="0" applyNumberFormat="1" applyFont="1" applyFill="1" applyBorder="1" applyAlignment="1">
      <alignment vertical="center"/>
    </xf>
    <xf numFmtId="173" fontId="10" fillId="20" borderId="382" xfId="0" applyNumberFormat="1" applyFont="1" applyFill="1" applyBorder="1" applyAlignment="1">
      <alignment vertical="center"/>
    </xf>
    <xf numFmtId="173" fontId="10" fillId="20" borderId="341" xfId="0" applyNumberFormat="1" applyFont="1" applyFill="1" applyBorder="1" applyAlignment="1">
      <alignment vertical="center"/>
    </xf>
    <xf numFmtId="164" fontId="10" fillId="33" borderId="61" xfId="0" applyNumberFormat="1" applyFont="1" applyFill="1" applyBorder="1" applyAlignment="1">
      <alignment vertical="center"/>
    </xf>
    <xf numFmtId="164" fontId="10" fillId="17" borderId="61" xfId="5" applyNumberFormat="1" applyFont="1" applyFill="1" applyBorder="1" applyAlignment="1">
      <alignment horizontal="right" vertical="center"/>
    </xf>
    <xf numFmtId="164" fontId="10" fillId="17" borderId="187" xfId="5" applyNumberFormat="1" applyFont="1" applyFill="1" applyBorder="1" applyAlignment="1">
      <alignment horizontal="right" vertical="center"/>
    </xf>
    <xf numFmtId="41" fontId="10" fillId="17" borderId="113" xfId="5" applyNumberFormat="1" applyFont="1" applyFill="1" applyBorder="1" applyAlignment="1">
      <alignment horizontal="center" vertical="center"/>
    </xf>
    <xf numFmtId="41" fontId="10" fillId="17" borderId="61" xfId="5" applyNumberFormat="1" applyFont="1" applyFill="1" applyBorder="1" applyAlignment="1">
      <alignment vertical="center"/>
    </xf>
    <xf numFmtId="41" fontId="10" fillId="0" borderId="61" xfId="5" applyNumberFormat="1" applyFont="1" applyBorder="1" applyAlignment="1">
      <alignment horizontal="left" vertical="center"/>
    </xf>
    <xf numFmtId="173" fontId="10" fillId="34" borderId="369" xfId="0" applyNumberFormat="1" applyFont="1" applyFill="1" applyBorder="1" applyAlignment="1">
      <alignment horizontal="right" vertical="center"/>
    </xf>
    <xf numFmtId="173" fontId="10" fillId="22" borderId="341" xfId="0" applyNumberFormat="1" applyFont="1" applyFill="1" applyBorder="1" applyAlignment="1">
      <alignment horizontal="right" vertical="center"/>
    </xf>
    <xf numFmtId="173" fontId="11" fillId="23" borderId="341" xfId="0" applyNumberFormat="1" applyFont="1" applyFill="1" applyBorder="1" applyAlignment="1">
      <alignment horizontal="right" vertical="center"/>
    </xf>
    <xf numFmtId="173" fontId="10" fillId="22" borderId="382" xfId="0" applyNumberFormat="1" applyFont="1" applyFill="1" applyBorder="1" applyAlignment="1">
      <alignment horizontal="right" vertical="center"/>
    </xf>
    <xf numFmtId="173" fontId="10" fillId="19" borderId="382" xfId="0" quotePrefix="1" applyNumberFormat="1" applyFont="1" applyFill="1" applyBorder="1" applyAlignment="1">
      <alignment horizontal="center" vertical="center"/>
    </xf>
    <xf numFmtId="173" fontId="10" fillId="30" borderId="382" xfId="0" applyNumberFormat="1" applyFont="1" applyFill="1" applyBorder="1" applyAlignment="1">
      <alignment horizontal="right" vertical="center"/>
    </xf>
    <xf numFmtId="164" fontId="10" fillId="18" borderId="382" xfId="5" applyNumberFormat="1" applyFont="1" applyFill="1" applyBorder="1" applyAlignment="1">
      <alignment horizontal="right" vertical="center"/>
    </xf>
    <xf numFmtId="173" fontId="10" fillId="35" borderId="341" xfId="0" applyNumberFormat="1" applyFont="1" applyFill="1" applyBorder="1" applyAlignment="1">
      <alignment horizontal="right" vertical="center"/>
    </xf>
    <xf numFmtId="173" fontId="10" fillId="35" borderId="341" xfId="0" applyNumberFormat="1" applyFont="1" applyFill="1" applyBorder="1" applyAlignment="1">
      <alignment horizontal="right" vertical="center" wrapText="1"/>
    </xf>
    <xf numFmtId="173" fontId="10" fillId="35" borderId="382" xfId="0" applyNumberFormat="1" applyFont="1" applyFill="1" applyBorder="1" applyAlignment="1">
      <alignment horizontal="right" vertical="center"/>
    </xf>
    <xf numFmtId="173" fontId="10" fillId="17" borderId="341" xfId="0" applyNumberFormat="1" applyFont="1" applyFill="1" applyBorder="1" applyAlignment="1">
      <alignment horizontal="right" vertical="center"/>
    </xf>
    <xf numFmtId="173" fontId="0" fillId="17" borderId="341" xfId="0" applyNumberFormat="1" applyFont="1" applyFill="1" applyBorder="1" applyAlignment="1">
      <alignment vertical="center"/>
    </xf>
    <xf numFmtId="0" fontId="0" fillId="0" borderId="0" xfId="0" applyFont="1" applyAlignment="1">
      <alignment vertical="center"/>
    </xf>
    <xf numFmtId="0" fontId="10" fillId="0" borderId="0" xfId="0" applyFont="1" applyBorder="1" applyAlignment="1">
      <alignment vertical="center"/>
    </xf>
    <xf numFmtId="0" fontId="10" fillId="0" borderId="61" xfId="0" applyFont="1" applyBorder="1" applyAlignment="1">
      <alignment vertical="center"/>
    </xf>
    <xf numFmtId="0" fontId="10" fillId="0" borderId="0" xfId="0" applyFont="1" applyAlignment="1">
      <alignment vertical="center"/>
    </xf>
    <xf numFmtId="0" fontId="10" fillId="0" borderId="0" xfId="0" applyFont="1" applyBorder="1" applyAlignment="1">
      <alignment horizontal="center" vertical="center"/>
    </xf>
    <xf numFmtId="0" fontId="10" fillId="33" borderId="62" xfId="0" applyFont="1" applyFill="1" applyBorder="1" applyAlignment="1">
      <alignment horizontal="left" vertical="center"/>
    </xf>
    <xf numFmtId="0" fontId="10" fillId="33" borderId="62" xfId="0" applyFont="1" applyFill="1" applyBorder="1" applyAlignment="1">
      <alignment vertical="center"/>
    </xf>
    <xf numFmtId="0" fontId="10" fillId="33" borderId="62" xfId="0" applyFont="1" applyFill="1" applyBorder="1" applyAlignment="1">
      <alignment horizontal="center" vertical="center"/>
    </xf>
    <xf numFmtId="0" fontId="10" fillId="33" borderId="61" xfId="0" applyFont="1" applyFill="1" applyBorder="1" applyAlignment="1">
      <alignment vertical="center"/>
    </xf>
    <xf numFmtId="0" fontId="10" fillId="33" borderId="61" xfId="0" applyFont="1" applyFill="1" applyBorder="1" applyAlignment="1">
      <alignment horizontal="right" vertical="center"/>
    </xf>
    <xf numFmtId="0" fontId="10" fillId="33" borderId="61" xfId="0" applyFont="1" applyFill="1" applyBorder="1" applyAlignment="1">
      <alignment horizontal="center" vertical="center"/>
    </xf>
    <xf numFmtId="0" fontId="10" fillId="33" borderId="187" xfId="0" applyFont="1" applyFill="1" applyBorder="1" applyAlignment="1">
      <alignment horizontal="center" vertical="center"/>
    </xf>
    <xf numFmtId="0" fontId="10" fillId="33" borderId="66" xfId="0" applyFont="1" applyFill="1" applyBorder="1" applyAlignment="1">
      <alignment horizontal="center" vertical="center"/>
    </xf>
    <xf numFmtId="0" fontId="10" fillId="33" borderId="6" xfId="0" applyFont="1" applyFill="1" applyBorder="1" applyAlignment="1">
      <alignment vertical="center"/>
    </xf>
    <xf numFmtId="0" fontId="10" fillId="33" borderId="6" xfId="0" applyFont="1" applyFill="1" applyBorder="1" applyAlignment="1">
      <alignment horizontal="center" vertical="center"/>
    </xf>
    <xf numFmtId="0" fontId="10" fillId="33" borderId="3" xfId="0" applyFont="1" applyFill="1" applyBorder="1" applyAlignment="1">
      <alignment vertical="center"/>
    </xf>
    <xf numFmtId="0" fontId="10" fillId="33" borderId="3" xfId="0" applyFont="1" applyFill="1" applyBorder="1" applyAlignment="1">
      <alignment horizontal="center" vertical="center"/>
    </xf>
    <xf numFmtId="0" fontId="10" fillId="0" borderId="375" xfId="0" applyFont="1" applyBorder="1" applyAlignment="1">
      <alignment horizontal="center" vertical="center"/>
    </xf>
    <xf numFmtId="0" fontId="10" fillId="33" borderId="0" xfId="0" applyFont="1" applyFill="1" applyAlignment="1">
      <alignment horizontal="right" vertical="center"/>
    </xf>
    <xf numFmtId="0" fontId="11" fillId="0" borderId="128" xfId="0" applyFont="1" applyBorder="1" applyAlignment="1">
      <alignment horizontal="center" vertical="center"/>
    </xf>
    <xf numFmtId="0" fontId="11" fillId="0" borderId="391" xfId="0" applyFont="1" applyBorder="1" applyAlignment="1">
      <alignment horizontal="center" vertical="center"/>
    </xf>
    <xf numFmtId="0" fontId="10" fillId="0" borderId="392" xfId="0" applyFont="1" applyBorder="1" applyAlignment="1">
      <alignment horizontal="center" vertical="center"/>
    </xf>
    <xf numFmtId="0" fontId="10" fillId="33" borderId="382" xfId="0" applyFont="1" applyFill="1" applyBorder="1" applyAlignment="1">
      <alignment vertical="center"/>
    </xf>
    <xf numFmtId="0" fontId="10" fillId="33" borderId="382" xfId="0" applyFont="1" applyFill="1" applyBorder="1" applyAlignment="1">
      <alignment horizontal="center" vertical="center"/>
    </xf>
    <xf numFmtId="0" fontId="10" fillId="33" borderId="0" xfId="0" applyFont="1" applyFill="1" applyBorder="1" applyAlignment="1">
      <alignment vertical="center"/>
    </xf>
    <xf numFmtId="0" fontId="10" fillId="33" borderId="76" xfId="0" applyFont="1" applyFill="1" applyBorder="1" applyAlignment="1">
      <alignment vertical="center"/>
    </xf>
    <xf numFmtId="0" fontId="10" fillId="33" borderId="76" xfId="0" applyFont="1" applyFill="1" applyBorder="1" applyAlignment="1">
      <alignment horizontal="center" vertical="center" wrapText="1"/>
    </xf>
    <xf numFmtId="0" fontId="10" fillId="0" borderId="152" xfId="0" applyFont="1" applyBorder="1" applyAlignment="1">
      <alignment horizontal="center" vertical="center"/>
    </xf>
    <xf numFmtId="0" fontId="3" fillId="15" borderId="393" xfId="0" applyFont="1" applyFill="1" applyBorder="1" applyAlignment="1">
      <alignment horizontal="center" vertical="center"/>
    </xf>
    <xf numFmtId="0" fontId="11" fillId="15" borderId="394" xfId="0" applyFont="1" applyFill="1" applyBorder="1" applyAlignment="1">
      <alignment vertical="center"/>
    </xf>
    <xf numFmtId="0" fontId="11" fillId="15" borderId="395" xfId="0" applyFont="1" applyFill="1" applyBorder="1" applyAlignment="1">
      <alignment vertical="center"/>
    </xf>
    <xf numFmtId="0" fontId="10" fillId="0" borderId="382" xfId="0" applyFont="1" applyBorder="1" applyAlignment="1">
      <alignment vertical="center"/>
    </xf>
    <xf numFmtId="0" fontId="10" fillId="0" borderId="382" xfId="0" applyFont="1" applyBorder="1" applyAlignment="1">
      <alignment horizontal="center" vertical="center"/>
    </xf>
    <xf numFmtId="0" fontId="10" fillId="0" borderId="382" xfId="0" applyFont="1" applyBorder="1" applyAlignment="1">
      <alignment horizontal="center" vertical="center" wrapText="1"/>
    </xf>
    <xf numFmtId="0" fontId="0" fillId="0" borderId="382" xfId="0" applyFont="1" applyBorder="1" applyAlignment="1">
      <alignment vertical="center"/>
    </xf>
    <xf numFmtId="0" fontId="0" fillId="0" borderId="382" xfId="0" applyBorder="1" applyAlignment="1">
      <alignment vertical="center"/>
    </xf>
    <xf numFmtId="0" fontId="10" fillId="17" borderId="382" xfId="0" applyFont="1" applyFill="1" applyBorder="1" applyAlignment="1">
      <alignment horizontal="right" vertical="center"/>
    </xf>
    <xf numFmtId="0" fontId="10" fillId="33" borderId="382" xfId="0" applyFont="1" applyFill="1" applyBorder="1" applyAlignment="1">
      <alignment horizontal="center" vertical="center" wrapText="1"/>
    </xf>
    <xf numFmtId="0" fontId="6" fillId="0" borderId="128" xfId="0" applyFont="1" applyBorder="1" applyAlignment="1">
      <alignment horizontal="center" vertical="center"/>
    </xf>
    <xf numFmtId="0" fontId="6" fillId="0" borderId="391" xfId="0" applyFont="1" applyBorder="1" applyAlignment="1">
      <alignment horizontal="center" vertical="center"/>
    </xf>
    <xf numFmtId="0" fontId="10" fillId="33" borderId="382" xfId="0" applyFont="1" applyFill="1" applyBorder="1" applyAlignment="1">
      <alignment horizontal="left" vertical="center"/>
    </xf>
    <xf numFmtId="0" fontId="4" fillId="33" borderId="382" xfId="0" applyFont="1" applyFill="1" applyBorder="1" applyAlignment="1">
      <alignment horizontal="left" vertical="center"/>
    </xf>
    <xf numFmtId="0" fontId="10" fillId="33" borderId="3" xfId="0" applyFont="1" applyFill="1" applyBorder="1" applyAlignment="1">
      <alignment horizontal="center" vertical="center" wrapText="1"/>
    </xf>
    <xf numFmtId="43" fontId="10" fillId="0" borderId="97" xfId="0" applyNumberFormat="1" applyFont="1" applyFill="1" applyBorder="1" applyAlignment="1">
      <alignment vertical="center"/>
    </xf>
    <xf numFmtId="43" fontId="11" fillId="32" borderId="35" xfId="0" applyNumberFormat="1" applyFont="1" applyFill="1" applyBorder="1" applyAlignment="1">
      <alignment vertical="center"/>
    </xf>
    <xf numFmtId="41" fontId="10" fillId="0" borderId="388" xfId="0" applyNumberFormat="1" applyFont="1" applyBorder="1" applyAlignment="1">
      <alignment horizontal="right" vertical="center"/>
    </xf>
    <xf numFmtId="41" fontId="10" fillId="0" borderId="375" xfId="0" applyNumberFormat="1" applyFont="1" applyBorder="1" applyAlignment="1">
      <alignment vertical="center"/>
    </xf>
    <xf numFmtId="0" fontId="10" fillId="0" borderId="384" xfId="0" applyFont="1" applyBorder="1" applyAlignment="1">
      <alignment vertical="center"/>
    </xf>
    <xf numFmtId="41" fontId="10" fillId="0" borderId="392" xfId="0" applyNumberFormat="1" applyFont="1" applyBorder="1" applyAlignment="1">
      <alignment vertical="center"/>
    </xf>
    <xf numFmtId="0" fontId="10" fillId="0" borderId="375" xfId="0" quotePrefix="1" applyFont="1" applyBorder="1" applyAlignment="1">
      <alignment horizontal="center" vertical="center"/>
    </xf>
    <xf numFmtId="41" fontId="10" fillId="0" borderId="388" xfId="0" applyNumberFormat="1" applyFont="1" applyBorder="1" applyAlignment="1">
      <alignment vertical="center"/>
    </xf>
    <xf numFmtId="41" fontId="10" fillId="9" borderId="382" xfId="0" applyNumberFormat="1" applyFont="1" applyFill="1" applyBorder="1" applyAlignment="1">
      <alignment horizontal="center" vertical="center"/>
    </xf>
    <xf numFmtId="164" fontId="41" fillId="0" borderId="61" xfId="0" applyNumberFormat="1" applyFont="1" applyFill="1" applyBorder="1" applyAlignment="1">
      <alignment vertical="center"/>
    </xf>
    <xf numFmtId="0" fontId="10" fillId="0" borderId="0" xfId="5" applyFont="1" applyAlignment="1">
      <alignment vertical="center"/>
    </xf>
    <xf numFmtId="0" fontId="10" fillId="17" borderId="61" xfId="6" applyFont="1" applyFill="1" applyBorder="1" applyAlignment="1">
      <alignment horizontal="justify" vertical="center" wrapText="1"/>
    </xf>
    <xf numFmtId="164" fontId="10" fillId="17" borderId="61" xfId="5" applyNumberFormat="1" applyFont="1" applyFill="1" applyBorder="1" applyAlignment="1">
      <alignment horizontal="left" vertical="center" wrapText="1"/>
    </xf>
    <xf numFmtId="164" fontId="10" fillId="17" borderId="331" xfId="5" applyNumberFormat="1" applyFont="1" applyFill="1" applyBorder="1" applyAlignment="1">
      <alignment vertical="center" wrapText="1"/>
    </xf>
    <xf numFmtId="164" fontId="10" fillId="17" borderId="277" xfId="5" applyNumberFormat="1" applyFont="1" applyFill="1" applyBorder="1" applyAlignment="1">
      <alignment vertical="center" wrapText="1"/>
    </xf>
    <xf numFmtId="164" fontId="10" fillId="17" borderId="331" xfId="5" applyNumberFormat="1" applyFont="1" applyFill="1" applyBorder="1" applyAlignment="1">
      <alignment horizontal="right" vertical="center"/>
    </xf>
    <xf numFmtId="164" fontId="10" fillId="17" borderId="338" xfId="5" applyNumberFormat="1" applyFont="1" applyFill="1" applyBorder="1" applyAlignment="1">
      <alignment horizontal="right" vertical="center"/>
    </xf>
    <xf numFmtId="164" fontId="10" fillId="17" borderId="334" xfId="5" applyNumberFormat="1" applyFont="1" applyFill="1" applyBorder="1" applyAlignment="1">
      <alignment horizontal="right" vertical="center"/>
    </xf>
    <xf numFmtId="164" fontId="10" fillId="17" borderId="340" xfId="5" applyNumberFormat="1" applyFont="1" applyFill="1" applyBorder="1" applyAlignment="1">
      <alignment horizontal="right" vertical="center"/>
    </xf>
    <xf numFmtId="41" fontId="10" fillId="18" borderId="159" xfId="5" applyNumberFormat="1" applyFont="1" applyFill="1" applyBorder="1" applyAlignment="1">
      <alignment vertical="center"/>
    </xf>
    <xf numFmtId="41" fontId="10" fillId="0" borderId="384" xfId="5" applyNumberFormat="1" applyFont="1" applyBorder="1" applyAlignment="1">
      <alignment vertical="center"/>
    </xf>
    <xf numFmtId="0" fontId="10" fillId="0" borderId="330" xfId="5" applyFont="1" applyBorder="1" applyAlignment="1">
      <alignment horizontal="center" vertical="center"/>
    </xf>
    <xf numFmtId="164" fontId="10" fillId="0" borderId="372" xfId="5" applyNumberFormat="1" applyFont="1" applyBorder="1" applyAlignment="1">
      <alignment vertical="center"/>
    </xf>
    <xf numFmtId="0" fontId="10" fillId="0" borderId="330" xfId="5" applyFont="1" applyBorder="1" applyAlignment="1">
      <alignment vertical="center" wrapText="1"/>
    </xf>
    <xf numFmtId="0" fontId="10" fillId="0" borderId="382" xfId="5" applyFont="1" applyBorder="1" applyAlignment="1">
      <alignment horizontal="center" vertical="center"/>
    </xf>
    <xf numFmtId="0" fontId="10" fillId="0" borderId="382" xfId="5" applyFont="1" applyBorder="1" applyAlignment="1">
      <alignment horizontal="left" vertical="center"/>
    </xf>
    <xf numFmtId="0" fontId="10" fillId="0" borderId="382" xfId="5" applyFont="1" applyBorder="1" applyAlignment="1">
      <alignment horizontal="left" vertical="center" wrapText="1"/>
    </xf>
    <xf numFmtId="0" fontId="44" fillId="0" borderId="382" xfId="5" applyFont="1" applyBorder="1" applyAlignment="1">
      <alignment horizontal="left" vertical="center" wrapText="1"/>
    </xf>
    <xf numFmtId="0" fontId="30" fillId="0" borderId="382" xfId="5" applyFont="1" applyBorder="1" applyAlignment="1">
      <alignment horizontal="left" vertical="center" wrapText="1"/>
    </xf>
    <xf numFmtId="1" fontId="10" fillId="0" borderId="382" xfId="5" applyNumberFormat="1" applyFont="1" applyBorder="1" applyAlignment="1">
      <alignment vertical="center"/>
    </xf>
    <xf numFmtId="0" fontId="30" fillId="0" borderId="382" xfId="5" applyFont="1" applyBorder="1" applyAlignment="1">
      <alignment vertical="center" wrapText="1"/>
    </xf>
    <xf numFmtId="41" fontId="10" fillId="0" borderId="382" xfId="5" applyNumberFormat="1" applyFont="1" applyBorder="1" applyAlignment="1">
      <alignment vertical="center" wrapText="1"/>
    </xf>
    <xf numFmtId="164" fontId="11" fillId="2" borderId="382" xfId="5" applyNumberFormat="1" applyFont="1" applyFill="1" applyBorder="1" applyAlignment="1">
      <alignment horizontal="right" vertical="center"/>
    </xf>
    <xf numFmtId="0" fontId="10" fillId="2" borderId="382" xfId="5" applyFont="1" applyFill="1" applyBorder="1" applyAlignment="1">
      <alignment horizontal="center" vertical="center"/>
    </xf>
    <xf numFmtId="0" fontId="11" fillId="2" borderId="382" xfId="5" applyFont="1" applyFill="1" applyBorder="1" applyAlignment="1">
      <alignment horizontal="left" vertical="center" wrapText="1"/>
    </xf>
    <xf numFmtId="0" fontId="11" fillId="2" borderId="89" xfId="5" applyFont="1" applyFill="1" applyBorder="1" applyAlignment="1">
      <alignment horizontal="left" vertical="center" wrapText="1"/>
    </xf>
    <xf numFmtId="41" fontId="11" fillId="2" borderId="382" xfId="5" applyNumberFormat="1" applyFont="1" applyFill="1" applyBorder="1" applyAlignment="1">
      <alignment vertical="center"/>
    </xf>
    <xf numFmtId="0" fontId="10" fillId="0" borderId="0" xfId="0" applyFont="1" applyBorder="1" applyAlignment="1">
      <alignment vertical="center"/>
    </xf>
    <xf numFmtId="41" fontId="10" fillId="0" borderId="389" xfId="0" applyNumberFormat="1" applyFont="1" applyBorder="1" applyAlignment="1">
      <alignment vertical="center"/>
    </xf>
    <xf numFmtId="0" fontId="10" fillId="0" borderId="375" xfId="0" applyFont="1" applyBorder="1" applyAlignment="1">
      <alignment vertical="center"/>
    </xf>
    <xf numFmtId="0" fontId="10" fillId="0" borderId="390" xfId="0" applyFont="1" applyBorder="1" applyAlignment="1">
      <alignment horizontal="center" vertical="center"/>
    </xf>
    <xf numFmtId="41" fontId="10" fillId="0" borderId="382" xfId="0" applyNumberFormat="1" applyFont="1" applyBorder="1" applyAlignment="1">
      <alignment vertical="center"/>
    </xf>
    <xf numFmtId="164" fontId="25" fillId="17" borderId="157" xfId="5" applyNumberFormat="1" applyFont="1" applyFill="1" applyBorder="1" applyAlignment="1">
      <alignment vertical="center"/>
    </xf>
    <xf numFmtId="164" fontId="25" fillId="17" borderId="61" xfId="5" applyNumberFormat="1" applyFont="1" applyFill="1" applyBorder="1" applyAlignment="1">
      <alignment vertical="center"/>
    </xf>
    <xf numFmtId="164" fontId="10" fillId="17" borderId="61" xfId="5" applyNumberFormat="1" applyFont="1" applyFill="1" applyBorder="1" applyAlignment="1">
      <alignment vertical="center"/>
    </xf>
    <xf numFmtId="164" fontId="10" fillId="17" borderId="157" xfId="5" applyNumberFormat="1" applyFont="1" applyFill="1" applyBorder="1" applyAlignment="1">
      <alignment horizontal="right" vertical="center"/>
    </xf>
    <xf numFmtId="164" fontId="10" fillId="17" borderId="6" xfId="5" applyNumberFormat="1" applyFont="1" applyFill="1" applyBorder="1" applyAlignment="1">
      <alignment vertical="center"/>
    </xf>
    <xf numFmtId="164" fontId="10" fillId="17" borderId="100" xfId="5" applyNumberFormat="1" applyFont="1" applyFill="1" applyBorder="1" applyAlignment="1">
      <alignment vertical="center"/>
    </xf>
    <xf numFmtId="164" fontId="10" fillId="17" borderId="143" xfId="5" applyNumberFormat="1" applyFont="1" applyFill="1" applyBorder="1" applyAlignment="1">
      <alignment vertical="center"/>
    </xf>
    <xf numFmtId="164" fontId="10" fillId="17" borderId="61" xfId="5" applyNumberFormat="1" applyFont="1" applyFill="1" applyBorder="1" applyAlignment="1">
      <alignment horizontal="center" vertical="center"/>
    </xf>
    <xf numFmtId="164" fontId="10" fillId="17" borderId="112" xfId="5" applyNumberFormat="1" applyFont="1" applyFill="1" applyBorder="1" applyAlignment="1">
      <alignment vertical="center"/>
    </xf>
    <xf numFmtId="164" fontId="10" fillId="17" borderId="342" xfId="0" applyNumberFormat="1" applyFont="1" applyFill="1" applyBorder="1" applyAlignment="1">
      <alignment horizontal="right" vertical="center"/>
    </xf>
    <xf numFmtId="164" fontId="10" fillId="17" borderId="341" xfId="0" applyNumberFormat="1" applyFont="1" applyFill="1" applyBorder="1" applyAlignment="1">
      <alignment horizontal="right" vertical="center"/>
    </xf>
    <xf numFmtId="164" fontId="10" fillId="17" borderId="344" xfId="5" applyNumberFormat="1" applyFont="1" applyFill="1" applyBorder="1" applyAlignment="1">
      <alignment vertical="center"/>
    </xf>
    <xf numFmtId="164" fontId="10" fillId="17" borderId="78" xfId="5" quotePrefix="1" applyNumberFormat="1" applyFont="1" applyFill="1" applyBorder="1" applyAlignment="1">
      <alignment horizontal="right" vertical="center"/>
    </xf>
    <xf numFmtId="164" fontId="10" fillId="17" borderId="80" xfId="5" applyNumberFormat="1" applyFont="1" applyFill="1" applyBorder="1" applyAlignment="1">
      <alignment horizontal="right" vertical="center"/>
    </xf>
    <xf numFmtId="41" fontId="10" fillId="17" borderId="3" xfId="0" applyNumberFormat="1" applyFont="1" applyFill="1" applyBorder="1" applyAlignment="1">
      <alignment horizontal="center" vertical="center"/>
    </xf>
    <xf numFmtId="3" fontId="10" fillId="17" borderId="0" xfId="0" applyNumberFormat="1" applyFont="1" applyFill="1"/>
    <xf numFmtId="41" fontId="10" fillId="17" borderId="79" xfId="0" applyNumberFormat="1" applyFont="1" applyFill="1" applyBorder="1" applyAlignment="1">
      <alignment vertical="center"/>
    </xf>
    <xf numFmtId="41" fontId="10" fillId="17" borderId="98" xfId="0" applyNumberFormat="1" applyFont="1" applyFill="1" applyBorder="1" applyAlignment="1">
      <alignment horizontal="center" vertical="center"/>
    </xf>
    <xf numFmtId="0" fontId="4" fillId="17" borderId="0" xfId="0" applyFont="1" applyFill="1" applyAlignment="1">
      <alignment vertical="center"/>
    </xf>
    <xf numFmtId="41" fontId="10" fillId="17" borderId="352" xfId="0" applyNumberFormat="1" applyFont="1" applyFill="1" applyBorder="1" applyAlignment="1">
      <alignment horizontal="center" vertical="center"/>
    </xf>
    <xf numFmtId="164" fontId="10" fillId="18" borderId="61" xfId="0" applyNumberFormat="1" applyFont="1" applyFill="1" applyBorder="1" applyAlignment="1">
      <alignment vertical="center"/>
    </xf>
    <xf numFmtId="0" fontId="19" fillId="34" borderId="369" xfId="6" applyFont="1" applyFill="1" applyBorder="1" applyAlignment="1">
      <alignment horizontal="right" vertical="center" wrapText="1"/>
    </xf>
    <xf numFmtId="173" fontId="10" fillId="34" borderId="9" xfId="0" applyNumberFormat="1" applyFont="1" applyFill="1" applyBorder="1" applyAlignment="1">
      <alignment horizontal="right" vertical="center"/>
    </xf>
    <xf numFmtId="173" fontId="10" fillId="34" borderId="371" xfId="0" applyNumberFormat="1" applyFont="1" applyFill="1" applyBorder="1" applyAlignment="1">
      <alignment horizontal="right" vertical="center"/>
    </xf>
    <xf numFmtId="173" fontId="11" fillId="31" borderId="57" xfId="0" applyNumberFormat="1" applyFont="1" applyFill="1" applyBorder="1" applyAlignment="1">
      <alignment horizontal="left" vertical="center" wrapText="1"/>
    </xf>
    <xf numFmtId="173" fontId="10" fillId="30" borderId="380" xfId="0" applyNumberFormat="1" applyFont="1" applyFill="1" applyBorder="1" applyAlignment="1">
      <alignment horizontal="right" vertical="center" wrapText="1"/>
    </xf>
    <xf numFmtId="173" fontId="10" fillId="30" borderId="398" xfId="0" applyNumberFormat="1" applyFont="1" applyFill="1" applyBorder="1" applyAlignment="1">
      <alignment horizontal="right" vertical="center"/>
    </xf>
    <xf numFmtId="173" fontId="10" fillId="22" borderId="323" xfId="0" applyNumberFormat="1" applyFont="1" applyFill="1" applyBorder="1" applyAlignment="1">
      <alignment horizontal="right" vertical="center"/>
    </xf>
    <xf numFmtId="173" fontId="10" fillId="0" borderId="323" xfId="0" applyNumberFormat="1" applyFont="1" applyBorder="1" applyAlignment="1">
      <alignment horizontal="right" vertical="center"/>
    </xf>
    <xf numFmtId="173" fontId="10" fillId="31" borderId="382" xfId="0" applyNumberFormat="1" applyFont="1" applyFill="1" applyBorder="1" applyAlignment="1">
      <alignment horizontal="right" vertical="center" wrapText="1"/>
    </xf>
    <xf numFmtId="173" fontId="11" fillId="31" borderId="382" xfId="0" applyNumberFormat="1" applyFont="1" applyFill="1" applyBorder="1" applyAlignment="1">
      <alignment horizontal="right" vertical="center"/>
    </xf>
    <xf numFmtId="173" fontId="4" fillId="17" borderId="369" xfId="0" applyNumberFormat="1" applyFont="1" applyFill="1" applyBorder="1" applyAlignment="1">
      <alignment vertical="center"/>
    </xf>
    <xf numFmtId="173" fontId="10" fillId="30" borderId="399" xfId="0" applyNumberFormat="1" applyFont="1" applyFill="1" applyBorder="1" applyAlignment="1">
      <alignment horizontal="right" vertical="center"/>
    </xf>
    <xf numFmtId="0" fontId="10" fillId="34" borderId="341" xfId="0" applyFont="1" applyFill="1" applyBorder="1" applyAlignment="1">
      <alignment horizontal="right" wrapText="1"/>
    </xf>
    <xf numFmtId="173" fontId="10" fillId="34" borderId="341" xfId="0" applyNumberFormat="1" applyFont="1" applyFill="1" applyBorder="1" applyAlignment="1">
      <alignment horizontal="right" vertical="center"/>
    </xf>
    <xf numFmtId="173" fontId="0" fillId="19" borderId="390" xfId="0" applyNumberFormat="1" applyFont="1" applyFill="1" applyBorder="1" applyAlignment="1">
      <alignment vertical="center"/>
    </xf>
    <xf numFmtId="173" fontId="0" fillId="0" borderId="323" xfId="0" applyNumberFormat="1" applyFont="1" applyBorder="1" applyAlignment="1">
      <alignment vertical="center"/>
    </xf>
    <xf numFmtId="0" fontId="10" fillId="0" borderId="6" xfId="6" applyFont="1" applyBorder="1" applyAlignment="1">
      <alignment horizontal="right" vertical="center" wrapText="1"/>
    </xf>
    <xf numFmtId="173" fontId="11" fillId="19" borderId="382" xfId="0" applyNumberFormat="1" applyFont="1" applyFill="1" applyBorder="1" applyAlignment="1">
      <alignment horizontal="left" vertical="center" wrapText="1"/>
    </xf>
    <xf numFmtId="173" fontId="10" fillId="0" borderId="45" xfId="0" applyNumberFormat="1" applyFont="1" applyBorder="1" applyAlignment="1">
      <alignment horizontal="right" vertical="center"/>
    </xf>
    <xf numFmtId="0" fontId="19" fillId="34" borderId="341" xfId="6" applyFont="1" applyFill="1" applyBorder="1" applyAlignment="1">
      <alignment horizontal="right" vertical="center" wrapText="1"/>
    </xf>
    <xf numFmtId="173" fontId="10" fillId="34" borderId="380" xfId="0" applyNumberFormat="1" applyFont="1" applyFill="1" applyBorder="1" applyAlignment="1">
      <alignment horizontal="right" vertical="center"/>
    </xf>
    <xf numFmtId="173" fontId="10" fillId="34" borderId="369" xfId="0" applyNumberFormat="1" applyFont="1" applyFill="1" applyBorder="1" applyAlignment="1">
      <alignment horizontal="right" vertical="center" wrapText="1"/>
    </xf>
    <xf numFmtId="173" fontId="10" fillId="0" borderId="369" xfId="0" applyNumberFormat="1" applyFont="1" applyFill="1" applyBorder="1" applyAlignment="1">
      <alignment horizontal="right" vertical="center" wrapText="1"/>
    </xf>
    <xf numFmtId="0" fontId="10" fillId="0" borderId="65" xfId="0" applyFont="1" applyBorder="1" applyAlignment="1">
      <alignment horizontal="center" vertical="center"/>
    </xf>
    <xf numFmtId="0" fontId="10" fillId="0" borderId="61" xfId="0" applyFont="1" applyBorder="1" applyAlignment="1">
      <alignment horizontal="center" vertical="center"/>
    </xf>
    <xf numFmtId="0" fontId="10" fillId="0" borderId="0" xfId="0" applyFont="1" applyBorder="1" applyAlignment="1">
      <alignment horizontal="center" vertical="center"/>
    </xf>
    <xf numFmtId="0" fontId="73" fillId="0" borderId="382" xfId="0" applyFont="1" applyBorder="1" applyAlignment="1">
      <alignment horizontal="left" vertical="center" wrapText="1"/>
    </xf>
    <xf numFmtId="0" fontId="60" fillId="0" borderId="382" xfId="0" applyFont="1" applyBorder="1" applyAlignment="1">
      <alignment horizontal="left" vertical="center" wrapText="1"/>
    </xf>
    <xf numFmtId="0" fontId="19" fillId="0" borderId="382" xfId="0" applyFont="1" applyBorder="1" applyAlignment="1">
      <alignment horizontal="left" vertical="center" wrapText="1"/>
    </xf>
    <xf numFmtId="0" fontId="74" fillId="0" borderId="382" xfId="0" applyFont="1" applyBorder="1" applyAlignment="1">
      <alignment horizontal="center" vertical="center" wrapText="1"/>
    </xf>
    <xf numFmtId="0" fontId="75" fillId="36" borderId="382" xfId="0" applyFont="1" applyFill="1" applyBorder="1" applyAlignment="1">
      <alignment horizontal="left" vertical="center" wrapText="1"/>
    </xf>
    <xf numFmtId="0" fontId="19" fillId="27" borderId="382" xfId="0" applyFont="1" applyFill="1" applyBorder="1" applyAlignment="1">
      <alignment horizontal="left" vertical="center" wrapText="1"/>
    </xf>
    <xf numFmtId="0" fontId="59" fillId="0" borderId="382" xfId="0" applyFont="1" applyBorder="1" applyAlignment="1">
      <alignment horizontal="left" vertical="center" wrapText="1"/>
    </xf>
    <xf numFmtId="49" fontId="56" fillId="18" borderId="382" xfId="0" applyNumberFormat="1" applyFont="1" applyFill="1" applyBorder="1" applyAlignment="1">
      <alignment horizontal="left" vertical="center" wrapText="1"/>
    </xf>
    <xf numFmtId="0" fontId="61" fillId="0" borderId="382" xfId="6" applyFont="1" applyBorder="1" applyAlignment="1">
      <alignment horizontal="left" vertical="center" wrapText="1"/>
    </xf>
    <xf numFmtId="0" fontId="61" fillId="18" borderId="382" xfId="0" applyFont="1" applyFill="1" applyBorder="1" applyAlignment="1">
      <alignment horizontal="left" vertical="center" wrapText="1"/>
    </xf>
    <xf numFmtId="0" fontId="76" fillId="0" borderId="382" xfId="0" applyFont="1" applyBorder="1" applyAlignment="1">
      <alignment horizontal="left" vertical="center" wrapText="1"/>
    </xf>
    <xf numFmtId="0" fontId="76" fillId="36" borderId="382" xfId="0" applyFont="1" applyFill="1" applyBorder="1" applyAlignment="1">
      <alignment horizontal="left" vertical="center" wrapText="1"/>
    </xf>
    <xf numFmtId="0" fontId="19" fillId="18" borderId="382" xfId="0" applyFont="1" applyFill="1" applyBorder="1" applyAlignment="1">
      <alignment horizontal="left" vertical="center" wrapText="1"/>
    </xf>
    <xf numFmtId="0" fontId="59" fillId="0" borderId="382" xfId="0" applyFont="1" applyFill="1" applyBorder="1" applyAlignment="1">
      <alignment horizontal="left" vertical="center" wrapText="1"/>
    </xf>
    <xf numFmtId="0" fontId="19" fillId="0" borderId="382" xfId="0" applyFont="1" applyFill="1" applyBorder="1" applyAlignment="1">
      <alignment horizontal="left" vertical="center" wrapText="1"/>
    </xf>
    <xf numFmtId="0" fontId="10" fillId="0" borderId="0" xfId="0" applyFont="1" applyBorder="1" applyAlignment="1">
      <alignment horizontal="center" vertical="center"/>
    </xf>
    <xf numFmtId="0" fontId="10" fillId="0" borderId="329" xfId="0" applyFont="1" applyBorder="1" applyAlignment="1">
      <alignment horizontal="center" vertical="center"/>
    </xf>
    <xf numFmtId="0" fontId="10" fillId="0" borderId="320" xfId="0" applyFont="1" applyBorder="1" applyAlignment="1">
      <alignment horizontal="center" vertical="center" wrapText="1"/>
    </xf>
    <xf numFmtId="0" fontId="10" fillId="0" borderId="320" xfId="0" applyFont="1" applyBorder="1" applyAlignment="1">
      <alignment vertical="center" wrapText="1"/>
    </xf>
    <xf numFmtId="0" fontId="69" fillId="0" borderId="382" xfId="0" applyFont="1" applyBorder="1" applyAlignment="1">
      <alignment horizontal="left" vertical="center" wrapText="1"/>
    </xf>
    <xf numFmtId="0" fontId="10" fillId="0" borderId="381" xfId="0" applyFont="1" applyBorder="1" applyAlignment="1">
      <alignment horizontal="center" vertical="center"/>
    </xf>
    <xf numFmtId="0" fontId="10" fillId="0" borderId="382" xfId="0" applyFont="1" applyBorder="1" applyAlignment="1">
      <alignment horizontal="left" vertical="center" wrapText="1"/>
    </xf>
    <xf numFmtId="0" fontId="69" fillId="0" borderId="382" xfId="0" applyFont="1" applyBorder="1" applyAlignment="1" applyProtection="1">
      <alignment horizontal="left" vertical="center" wrapText="1"/>
    </xf>
    <xf numFmtId="0" fontId="27" fillId="0" borderId="0" xfId="0" applyFont="1" applyBorder="1" applyAlignment="1">
      <alignment vertical="top"/>
    </xf>
    <xf numFmtId="0" fontId="69" fillId="18" borderId="382" xfId="0" applyFont="1" applyFill="1" applyBorder="1" applyAlignment="1">
      <alignment horizontal="left" vertical="center" wrapText="1"/>
    </xf>
    <xf numFmtId="0" fontId="10" fillId="18" borderId="382" xfId="0" applyFont="1" applyFill="1" applyBorder="1" applyAlignment="1">
      <alignment vertical="center" wrapText="1"/>
    </xf>
    <xf numFmtId="0" fontId="77" fillId="0" borderId="0" xfId="0" applyFont="1" applyBorder="1" applyAlignment="1">
      <alignment horizontal="left" vertical="center" wrapText="1"/>
    </xf>
    <xf numFmtId="0" fontId="27" fillId="18" borderId="0" xfId="0" applyFont="1" applyFill="1" applyBorder="1" applyAlignment="1">
      <alignment vertical="center" wrapText="1"/>
    </xf>
    <xf numFmtId="0" fontId="78" fillId="0" borderId="0" xfId="0" applyFont="1" applyBorder="1" applyAlignment="1" applyProtection="1">
      <alignment horizontal="left" vertical="center" wrapText="1"/>
    </xf>
    <xf numFmtId="0" fontId="78" fillId="0" borderId="0" xfId="0" applyFont="1" applyBorder="1" applyAlignment="1">
      <alignment horizontal="left" vertical="center" wrapText="1"/>
    </xf>
    <xf numFmtId="0" fontId="77" fillId="0" borderId="0" xfId="0" applyFont="1" applyFill="1" applyBorder="1" applyAlignment="1">
      <alignment horizontal="center" vertical="center" wrapText="1"/>
    </xf>
    <xf numFmtId="0" fontId="77" fillId="0" borderId="0" xfId="0" applyFont="1" applyFill="1" applyBorder="1" applyAlignment="1">
      <alignment horizontal="left" vertical="center" wrapText="1"/>
    </xf>
    <xf numFmtId="0" fontId="0" fillId="18" borderId="0" xfId="0" applyFont="1" applyFill="1" applyBorder="1" applyAlignment="1">
      <alignment vertical="center" wrapText="1"/>
    </xf>
    <xf numFmtId="0" fontId="77" fillId="0" borderId="0" xfId="0" applyFont="1" applyBorder="1" applyAlignment="1">
      <alignment vertical="center" wrapText="1"/>
    </xf>
    <xf numFmtId="0" fontId="79" fillId="0" borderId="0" xfId="0" applyFont="1" applyBorder="1" applyAlignment="1">
      <alignment vertical="center" wrapText="1"/>
    </xf>
    <xf numFmtId="0" fontId="77" fillId="0" borderId="0" xfId="0" applyFont="1" applyBorder="1" applyAlignment="1" applyProtection="1">
      <alignment horizontal="left" vertical="center" wrapText="1"/>
    </xf>
    <xf numFmtId="0" fontId="0" fillId="0" borderId="0" xfId="0" applyFont="1" applyBorder="1" applyAlignment="1">
      <alignment horizontal="left" vertical="center" wrapText="1"/>
    </xf>
    <xf numFmtId="0" fontId="77" fillId="0" borderId="0" xfId="0" applyFont="1" applyFill="1" applyBorder="1" applyAlignment="1">
      <alignment vertical="center" wrapText="1"/>
    </xf>
    <xf numFmtId="0" fontId="0" fillId="0" borderId="0" xfId="0" applyFont="1" applyFill="1" applyBorder="1" applyAlignment="1">
      <alignment horizontal="left" vertical="center" wrapText="1"/>
    </xf>
    <xf numFmtId="0" fontId="0" fillId="0" borderId="0" xfId="0" applyFont="1" applyBorder="1" applyAlignment="1">
      <alignment vertical="center" wrapText="1"/>
    </xf>
    <xf numFmtId="0" fontId="78" fillId="0" borderId="0" xfId="0" applyFont="1" applyFill="1" applyBorder="1" applyAlignment="1">
      <alignment horizontal="left" vertical="center" wrapText="1"/>
    </xf>
    <xf numFmtId="3" fontId="78" fillId="0" borderId="0" xfId="0" applyNumberFormat="1" applyFont="1" applyBorder="1" applyAlignment="1">
      <alignment horizontal="left" vertical="center" wrapText="1"/>
    </xf>
    <xf numFmtId="0" fontId="79" fillId="18" borderId="0" xfId="0" applyFont="1" applyFill="1" applyBorder="1" applyAlignment="1">
      <alignment vertical="center" wrapText="1"/>
    </xf>
    <xf numFmtId="0" fontId="0" fillId="37" borderId="0" xfId="0" applyFont="1" applyFill="1" applyBorder="1" applyAlignment="1">
      <alignment horizontal="left" vertical="center" wrapText="1"/>
    </xf>
    <xf numFmtId="0" fontId="78" fillId="0" borderId="0" xfId="0" applyFont="1" applyFill="1" applyBorder="1" applyAlignment="1">
      <alignment vertical="center" wrapText="1"/>
    </xf>
    <xf numFmtId="0" fontId="10" fillId="0" borderId="382" xfId="0" applyFont="1" applyBorder="1" applyAlignment="1">
      <alignment horizontal="left" vertical="center"/>
    </xf>
    <xf numFmtId="0" fontId="0" fillId="0" borderId="0" xfId="0" applyFont="1" applyAlignment="1">
      <alignment vertical="center"/>
    </xf>
    <xf numFmtId="0" fontId="10" fillId="0" borderId="0" xfId="0" applyFont="1" applyAlignment="1">
      <alignment vertical="center"/>
    </xf>
    <xf numFmtId="0" fontId="10" fillId="0" borderId="61" xfId="0" applyFont="1" applyBorder="1" applyAlignment="1">
      <alignment vertical="center"/>
    </xf>
    <xf numFmtId="0" fontId="0" fillId="0" borderId="0" xfId="0" applyFont="1" applyAlignment="1">
      <alignment vertical="center"/>
    </xf>
    <xf numFmtId="0" fontId="10" fillId="17" borderId="6" xfId="0" applyFont="1" applyFill="1" applyBorder="1" applyAlignment="1">
      <alignment horizontal="center" vertical="center"/>
    </xf>
    <xf numFmtId="0" fontId="10" fillId="17" borderId="3" xfId="0" applyFont="1" applyFill="1" applyBorder="1" applyAlignment="1">
      <alignment horizontal="left" vertical="center"/>
    </xf>
    <xf numFmtId="0" fontId="10" fillId="17" borderId="6" xfId="0" applyFont="1" applyFill="1" applyBorder="1" applyAlignment="1">
      <alignment vertical="center"/>
    </xf>
    <xf numFmtId="0" fontId="6" fillId="0" borderId="132" xfId="0" applyFont="1" applyFill="1" applyBorder="1" applyAlignment="1">
      <alignment horizontal="center" vertical="center"/>
    </xf>
    <xf numFmtId="0" fontId="4" fillId="0" borderId="81" xfId="0" applyFont="1" applyFill="1" applyBorder="1" applyAlignment="1">
      <alignment vertical="center"/>
    </xf>
    <xf numFmtId="0" fontId="3" fillId="29" borderId="147" xfId="0" applyFont="1" applyFill="1" applyBorder="1" applyAlignment="1">
      <alignment horizontal="center" vertical="center"/>
    </xf>
    <xf numFmtId="0" fontId="11" fillId="29" borderId="95" xfId="0" applyFont="1" applyFill="1" applyBorder="1" applyAlignment="1">
      <alignment vertical="center"/>
    </xf>
    <xf numFmtId="0" fontId="10" fillId="29" borderId="6" xfId="0" applyFont="1" applyFill="1" applyBorder="1" applyAlignment="1">
      <alignment vertical="center"/>
    </xf>
    <xf numFmtId="0" fontId="10" fillId="29" borderId="62" xfId="0" applyFont="1" applyFill="1" applyBorder="1" applyAlignment="1">
      <alignment vertical="center"/>
    </xf>
    <xf numFmtId="0" fontId="10" fillId="29" borderId="6" xfId="0" applyFont="1" applyFill="1" applyBorder="1" applyAlignment="1">
      <alignment horizontal="center" vertical="center"/>
    </xf>
    <xf numFmtId="0" fontId="10" fillId="29" borderId="96" xfId="0" applyFont="1" applyFill="1" applyBorder="1" applyAlignment="1">
      <alignment horizontal="center" vertical="center"/>
    </xf>
    <xf numFmtId="0" fontId="11" fillId="29" borderId="79" xfId="0" applyFont="1" applyFill="1" applyBorder="1" applyAlignment="1">
      <alignment vertical="center"/>
    </xf>
    <xf numFmtId="0" fontId="10" fillId="29" borderId="3" xfId="0" applyFont="1" applyFill="1" applyBorder="1" applyAlignment="1">
      <alignment vertical="center"/>
    </xf>
    <xf numFmtId="0" fontId="10" fillId="29" borderId="3" xfId="0" applyFont="1" applyFill="1" applyBorder="1" applyAlignment="1">
      <alignment horizontal="right" vertical="center"/>
    </xf>
    <xf numFmtId="0" fontId="10" fillId="29" borderId="3" xfId="0" applyFont="1" applyFill="1" applyBorder="1" applyAlignment="1">
      <alignment horizontal="center" vertical="center"/>
    </xf>
    <xf numFmtId="0" fontId="10" fillId="29" borderId="80" xfId="0" applyFont="1" applyFill="1" applyBorder="1" applyAlignment="1">
      <alignment horizontal="center" vertical="center"/>
    </xf>
    <xf numFmtId="0" fontId="10" fillId="29" borderId="3" xfId="0" applyFont="1" applyFill="1" applyBorder="1" applyAlignment="1">
      <alignment horizontal="left" vertical="center"/>
    </xf>
    <xf numFmtId="0" fontId="4" fillId="29" borderId="0" xfId="0" applyFont="1" applyFill="1" applyBorder="1" applyAlignment="1">
      <alignment horizontal="center" vertical="center"/>
    </xf>
    <xf numFmtId="0" fontId="10" fillId="29" borderId="6" xfId="0" applyFont="1" applyFill="1" applyBorder="1" applyAlignment="1">
      <alignment horizontal="left" vertical="center"/>
    </xf>
    <xf numFmtId="0" fontId="10" fillId="29" borderId="62" xfId="0" applyFont="1" applyFill="1" applyBorder="1" applyAlignment="1">
      <alignment horizontal="left" vertical="center"/>
    </xf>
    <xf numFmtId="0" fontId="11" fillId="29" borderId="95" xfId="0" applyFont="1" applyFill="1" applyBorder="1" applyAlignment="1">
      <alignment horizontal="center" vertical="center"/>
    </xf>
    <xf numFmtId="0" fontId="11" fillId="29" borderId="79" xfId="0" applyFont="1" applyFill="1" applyBorder="1" applyAlignment="1">
      <alignment horizontal="center" vertical="center"/>
    </xf>
    <xf numFmtId="0" fontId="3" fillId="29" borderId="281" xfId="0" applyFont="1" applyFill="1" applyBorder="1" applyAlignment="1">
      <alignment horizontal="center" vertical="center"/>
    </xf>
    <xf numFmtId="0" fontId="10" fillId="29" borderId="0" xfId="0" applyFont="1" applyFill="1" applyBorder="1" applyAlignment="1">
      <alignment vertical="center"/>
    </xf>
    <xf numFmtId="0" fontId="11" fillId="29" borderId="388" xfId="0" applyFont="1" applyFill="1" applyBorder="1" applyAlignment="1">
      <alignment horizontal="center" vertical="center"/>
    </xf>
    <xf numFmtId="0" fontId="10" fillId="29" borderId="375" xfId="0" applyFont="1" applyFill="1" applyBorder="1" applyAlignment="1">
      <alignment vertical="center"/>
    </xf>
    <xf numFmtId="0" fontId="10" fillId="29" borderId="61" xfId="0" applyFont="1" applyFill="1" applyBorder="1" applyAlignment="1">
      <alignment horizontal="right" vertical="center"/>
    </xf>
    <xf numFmtId="0" fontId="10" fillId="29" borderId="375" xfId="0" applyFont="1" applyFill="1" applyBorder="1" applyAlignment="1">
      <alignment horizontal="center" vertical="center"/>
    </xf>
    <xf numFmtId="0" fontId="10" fillId="29" borderId="389" xfId="0" applyFont="1" applyFill="1" applyBorder="1" applyAlignment="1">
      <alignment horizontal="center" vertical="center"/>
    </xf>
    <xf numFmtId="0" fontId="10" fillId="29" borderId="79" xfId="0" applyFont="1" applyFill="1" applyBorder="1" applyAlignment="1">
      <alignment horizontal="center" vertical="center"/>
    </xf>
    <xf numFmtId="0" fontId="10" fillId="29" borderId="96" xfId="0" applyFont="1" applyFill="1" applyBorder="1" applyAlignment="1">
      <alignment horizontal="right" vertical="center"/>
    </xf>
    <xf numFmtId="0" fontId="11" fillId="29" borderId="103" xfId="0" applyFont="1" applyFill="1" applyBorder="1" applyAlignment="1">
      <alignment horizontal="center" vertical="center"/>
    </xf>
    <xf numFmtId="0" fontId="10" fillId="29" borderId="104" xfId="0" applyFont="1" applyFill="1" applyBorder="1" applyAlignment="1">
      <alignment vertical="center"/>
    </xf>
    <xf numFmtId="0" fontId="10" fillId="29" borderId="104" xfId="0" applyFont="1" applyFill="1" applyBorder="1" applyAlignment="1">
      <alignment horizontal="center" vertical="center"/>
    </xf>
    <xf numFmtId="0" fontId="10" fillId="29" borderId="106" xfId="0" applyFont="1" applyFill="1" applyBorder="1" applyAlignment="1">
      <alignment horizontal="center" vertical="center"/>
    </xf>
    <xf numFmtId="0" fontId="11" fillId="29" borderId="81" xfId="0" applyFont="1" applyFill="1" applyBorder="1" applyAlignment="1">
      <alignment vertical="center"/>
    </xf>
    <xf numFmtId="0" fontId="0" fillId="29" borderId="0" xfId="0" applyFont="1" applyFill="1" applyAlignment="1">
      <alignment vertical="center"/>
    </xf>
    <xf numFmtId="0" fontId="4" fillId="29" borderId="132" xfId="0" applyFont="1" applyFill="1" applyBorder="1" applyAlignment="1">
      <alignment vertical="center"/>
    </xf>
    <xf numFmtId="0" fontId="10" fillId="29" borderId="0" xfId="0" applyFont="1" applyFill="1" applyAlignment="1">
      <alignment vertical="center"/>
    </xf>
    <xf numFmtId="0" fontId="10" fillId="29" borderId="61" xfId="0" applyFont="1" applyFill="1" applyBorder="1" applyAlignment="1">
      <alignment horizontal="left" vertical="center"/>
    </xf>
    <xf numFmtId="0" fontId="10" fillId="29" borderId="0" xfId="0" applyFont="1" applyFill="1" applyAlignment="1">
      <alignment horizontal="left" vertical="center"/>
    </xf>
    <xf numFmtId="0" fontId="10" fillId="29" borderId="0" xfId="0" applyFont="1" applyFill="1" applyAlignment="1">
      <alignment horizontal="center" vertical="center"/>
    </xf>
    <xf numFmtId="0" fontId="10" fillId="17" borderId="382" xfId="0" applyFont="1" applyFill="1" applyBorder="1" applyAlignment="1">
      <alignment vertical="center"/>
    </xf>
    <xf numFmtId="0" fontId="10" fillId="17" borderId="6" xfId="0" applyFont="1" applyFill="1" applyBorder="1" applyAlignment="1">
      <alignment horizontal="right" vertical="center"/>
    </xf>
    <xf numFmtId="0" fontId="10" fillId="17" borderId="104" xfId="0" applyFont="1" applyFill="1" applyBorder="1" applyAlignment="1">
      <alignment horizontal="right" vertical="center"/>
    </xf>
    <xf numFmtId="0" fontId="10" fillId="17" borderId="205" xfId="0" applyFont="1" applyFill="1" applyBorder="1" applyAlignment="1">
      <alignment horizontal="right" vertical="center"/>
    </xf>
    <xf numFmtId="0" fontId="10" fillId="18" borderId="6" xfId="0" applyFont="1" applyFill="1" applyBorder="1" applyAlignment="1">
      <alignment vertical="center"/>
    </xf>
    <xf numFmtId="0" fontId="10" fillId="18" borderId="3" xfId="0" applyFont="1" applyFill="1" applyBorder="1" applyAlignment="1">
      <alignment vertical="center"/>
    </xf>
    <xf numFmtId="0" fontId="10" fillId="18" borderId="0" xfId="0" applyFont="1" applyFill="1" applyBorder="1" applyAlignment="1">
      <alignment vertical="center"/>
    </xf>
    <xf numFmtId="0" fontId="10" fillId="18" borderId="205" xfId="0" applyFont="1" applyFill="1" applyBorder="1" applyAlignment="1">
      <alignment vertical="center"/>
    </xf>
    <xf numFmtId="0" fontId="10" fillId="17" borderId="143" xfId="0" applyFont="1" applyFill="1" applyBorder="1" applyAlignment="1">
      <alignment horizontal="right" vertical="center"/>
    </xf>
    <xf numFmtId="0" fontId="10" fillId="17" borderId="341" xfId="0" applyFont="1" applyFill="1" applyBorder="1" applyAlignment="1">
      <alignment horizontal="center" vertical="center" wrapText="1"/>
    </xf>
    <xf numFmtId="0" fontId="10" fillId="17" borderId="341" xfId="0" applyFont="1" applyFill="1" applyBorder="1" applyAlignment="1">
      <alignment horizontal="center" vertical="center"/>
    </xf>
    <xf numFmtId="0" fontId="10" fillId="17" borderId="341" xfId="0" applyFont="1" applyFill="1" applyBorder="1" applyAlignment="1">
      <alignment vertical="center"/>
    </xf>
    <xf numFmtId="0" fontId="10" fillId="17" borderId="157" xfId="0" applyFont="1" applyFill="1" applyBorder="1" applyAlignment="1">
      <alignment horizontal="right" vertical="center"/>
    </xf>
    <xf numFmtId="0" fontId="10" fillId="17" borderId="67" xfId="0" applyFont="1" applyFill="1" applyBorder="1" applyAlignment="1">
      <alignment horizontal="right" vertical="center"/>
    </xf>
    <xf numFmtId="0" fontId="10" fillId="17" borderId="112" xfId="0" applyFont="1" applyFill="1" applyBorder="1" applyAlignment="1">
      <alignment horizontal="right" vertical="center"/>
    </xf>
    <xf numFmtId="0" fontId="10" fillId="17" borderId="0" xfId="0" applyFont="1" applyFill="1" applyAlignment="1">
      <alignment horizontal="center" vertical="center"/>
    </xf>
    <xf numFmtId="0" fontId="10" fillId="17" borderId="157" xfId="0" applyFont="1" applyFill="1" applyBorder="1" applyAlignment="1">
      <alignment horizontal="center" vertical="center"/>
    </xf>
    <xf numFmtId="0" fontId="10" fillId="17" borderId="382" xfId="0" applyFont="1" applyFill="1" applyBorder="1" applyAlignment="1">
      <alignment horizontal="center" vertical="center"/>
    </xf>
    <xf numFmtId="0" fontId="11" fillId="5" borderId="391" xfId="0" applyFont="1" applyFill="1" applyBorder="1" applyAlignment="1">
      <alignment horizontal="center" vertical="center"/>
    </xf>
    <xf numFmtId="0" fontId="10" fillId="0" borderId="392" xfId="0" applyFont="1" applyBorder="1" applyAlignment="1">
      <alignment horizontal="left" vertical="center"/>
    </xf>
    <xf numFmtId="0" fontId="10" fillId="0" borderId="380" xfId="0" applyFont="1" applyBorder="1" applyAlignment="1">
      <alignment horizontal="left" vertical="center"/>
    </xf>
    <xf numFmtId="0" fontId="10" fillId="0" borderId="380" xfId="0" applyFont="1" applyBorder="1" applyAlignment="1">
      <alignment horizontal="center" vertical="center"/>
    </xf>
    <xf numFmtId="0" fontId="10" fillId="17" borderId="39" xfId="0" applyFont="1" applyFill="1" applyBorder="1" applyAlignment="1">
      <alignment horizontal="center" vertical="center"/>
    </xf>
    <xf numFmtId="0" fontId="10" fillId="17" borderId="143" xfId="0" applyFont="1" applyFill="1" applyBorder="1" applyAlignment="1">
      <alignment horizontal="center" vertical="center"/>
    </xf>
    <xf numFmtId="0" fontId="10" fillId="17" borderId="380" xfId="0" applyFont="1" applyFill="1" applyBorder="1" applyAlignment="1">
      <alignment horizontal="center" vertical="center"/>
    </xf>
    <xf numFmtId="0" fontId="10" fillId="17" borderId="31" xfId="0" applyFont="1" applyFill="1" applyBorder="1" applyAlignment="1">
      <alignment horizontal="right" vertical="center"/>
    </xf>
    <xf numFmtId="0" fontId="44" fillId="17" borderId="61" xfId="0" applyFont="1" applyFill="1" applyBorder="1" applyAlignment="1">
      <alignment vertical="center"/>
    </xf>
    <xf numFmtId="0" fontId="0" fillId="17" borderId="382" xfId="0" applyFill="1" applyBorder="1" applyAlignment="1">
      <alignment vertical="center"/>
    </xf>
    <xf numFmtId="0" fontId="11" fillId="0" borderId="353" xfId="0" applyFont="1" applyBorder="1" applyAlignment="1">
      <alignment vertical="center"/>
    </xf>
    <xf numFmtId="0" fontId="0" fillId="0" borderId="353" xfId="0" applyFont="1" applyBorder="1" applyAlignment="1">
      <alignment vertical="center"/>
    </xf>
    <xf numFmtId="0" fontId="4" fillId="17" borderId="382" xfId="0" applyFont="1" applyFill="1" applyBorder="1" applyAlignment="1">
      <alignment horizontal="center" vertical="center"/>
    </xf>
    <xf numFmtId="0" fontId="10" fillId="17" borderId="100" xfId="0" applyFont="1" applyFill="1" applyBorder="1" applyAlignment="1">
      <alignment horizontal="right" vertical="center"/>
    </xf>
    <xf numFmtId="0" fontId="10" fillId="38" borderId="62" xfId="0" applyFont="1" applyFill="1" applyBorder="1" applyAlignment="1">
      <alignment vertical="center"/>
    </xf>
    <xf numFmtId="0" fontId="10" fillId="38" borderId="62" xfId="0" applyFont="1" applyFill="1" applyBorder="1" applyAlignment="1">
      <alignment horizontal="center" vertical="center"/>
    </xf>
    <xf numFmtId="0" fontId="10" fillId="38" borderId="0" xfId="0" applyFont="1" applyFill="1" applyBorder="1" applyAlignment="1">
      <alignment horizontal="center" vertical="center"/>
    </xf>
    <xf numFmtId="0" fontId="10" fillId="38" borderId="3" xfId="0" applyFont="1" applyFill="1" applyBorder="1" applyAlignment="1">
      <alignment vertical="center"/>
    </xf>
    <xf numFmtId="0" fontId="10" fillId="38" borderId="3" xfId="0" applyFont="1" applyFill="1" applyBorder="1" applyAlignment="1">
      <alignment horizontal="right" vertical="center"/>
    </xf>
    <xf numFmtId="0" fontId="10" fillId="38" borderId="3" xfId="0" applyFont="1" applyFill="1" applyBorder="1" applyAlignment="1">
      <alignment horizontal="center" vertical="center"/>
    </xf>
    <xf numFmtId="0" fontId="10" fillId="38" borderId="61" xfId="0" applyFont="1" applyFill="1" applyBorder="1" applyAlignment="1">
      <alignment vertical="center"/>
    </xf>
    <xf numFmtId="0" fontId="10" fillId="38" borderId="61" xfId="0" applyFont="1" applyFill="1" applyBorder="1" applyAlignment="1">
      <alignment horizontal="right" vertical="center"/>
    </xf>
    <xf numFmtId="0" fontId="10" fillId="38" borderId="61" xfId="0" applyFont="1" applyFill="1" applyBorder="1" applyAlignment="1">
      <alignment horizontal="center" vertical="center"/>
    </xf>
    <xf numFmtId="0" fontId="10" fillId="38" borderId="66" xfId="0" applyFont="1" applyFill="1" applyBorder="1" applyAlignment="1">
      <alignment horizontal="center" vertical="center"/>
    </xf>
    <xf numFmtId="0" fontId="10" fillId="38" borderId="67" xfId="0" applyFont="1" applyFill="1" applyBorder="1" applyAlignment="1">
      <alignment vertical="center"/>
    </xf>
    <xf numFmtId="0" fontId="10" fillId="38" borderId="67" xfId="0" applyFont="1" applyFill="1" applyBorder="1" applyAlignment="1">
      <alignment horizontal="right" vertical="center"/>
    </xf>
    <xf numFmtId="0" fontId="10" fillId="38" borderId="67" xfId="0" applyFont="1" applyFill="1" applyBorder="1" applyAlignment="1">
      <alignment horizontal="center" vertical="center"/>
    </xf>
    <xf numFmtId="0" fontId="10" fillId="38" borderId="6" xfId="0" applyFont="1" applyFill="1" applyBorder="1" applyAlignment="1">
      <alignment vertical="center"/>
    </xf>
    <xf numFmtId="0" fontId="10" fillId="38" borderId="6" xfId="0" applyFont="1" applyFill="1" applyBorder="1" applyAlignment="1">
      <alignment horizontal="right" vertical="center"/>
    </xf>
    <xf numFmtId="0" fontId="10" fillId="38" borderId="6" xfId="0" applyFont="1" applyFill="1" applyBorder="1" applyAlignment="1">
      <alignment horizontal="center" vertical="center"/>
    </xf>
    <xf numFmtId="0" fontId="10" fillId="38" borderId="0" xfId="0" applyFont="1" applyFill="1" applyAlignment="1">
      <alignment vertical="center"/>
    </xf>
    <xf numFmtId="0" fontId="10" fillId="38" borderId="0" xfId="0" applyFont="1" applyFill="1" applyAlignment="1">
      <alignment horizontal="right" vertical="center"/>
    </xf>
    <xf numFmtId="0" fontId="10" fillId="38" borderId="0" xfId="0" applyFont="1" applyFill="1" applyAlignment="1">
      <alignment horizontal="center" vertical="center"/>
    </xf>
    <xf numFmtId="0" fontId="10" fillId="38" borderId="80" xfId="0" applyFont="1" applyFill="1" applyBorder="1" applyAlignment="1">
      <alignment horizontal="center" vertical="center"/>
    </xf>
    <xf numFmtId="0" fontId="10" fillId="38" borderId="0" xfId="0" applyFont="1" applyFill="1" applyBorder="1" applyAlignment="1">
      <alignment vertical="center"/>
    </xf>
    <xf numFmtId="0" fontId="10" fillId="38" borderId="0" xfId="0" applyFont="1" applyFill="1" applyBorder="1" applyAlignment="1">
      <alignment horizontal="right" vertical="center"/>
    </xf>
    <xf numFmtId="0" fontId="4" fillId="38" borderId="0" xfId="0" applyFont="1" applyFill="1" applyAlignment="1">
      <alignment vertical="center"/>
    </xf>
    <xf numFmtId="0" fontId="4" fillId="38" borderId="0" xfId="0" applyFont="1" applyFill="1" applyAlignment="1">
      <alignment horizontal="center" vertical="center"/>
    </xf>
    <xf numFmtId="0" fontId="10" fillId="38" borderId="6" xfId="0" applyFont="1" applyFill="1" applyBorder="1" applyAlignment="1">
      <alignment horizontal="left" vertical="center"/>
    </xf>
    <xf numFmtId="0" fontId="11" fillId="0" borderId="330" xfId="0" applyFont="1" applyBorder="1" applyAlignment="1">
      <alignment vertical="center"/>
    </xf>
    <xf numFmtId="0" fontId="10" fillId="38" borderId="382" xfId="0" applyFont="1" applyFill="1" applyBorder="1" applyAlignment="1">
      <alignment vertical="center"/>
    </xf>
    <xf numFmtId="0" fontId="4" fillId="38" borderId="382" xfId="0" applyFont="1" applyFill="1" applyBorder="1" applyAlignment="1">
      <alignment horizontal="center" vertical="center"/>
    </xf>
    <xf numFmtId="0" fontId="10" fillId="38" borderId="382" xfId="0" applyFont="1" applyFill="1" applyBorder="1" applyAlignment="1">
      <alignment horizontal="left" vertical="center"/>
    </xf>
    <xf numFmtId="0" fontId="10" fillId="38" borderId="382" xfId="0" applyFont="1" applyFill="1" applyBorder="1" applyAlignment="1">
      <alignment horizontal="center" vertical="center"/>
    </xf>
    <xf numFmtId="0" fontId="10" fillId="38" borderId="3" xfId="0" applyFont="1" applyFill="1" applyBorder="1" applyAlignment="1">
      <alignment horizontal="left" vertical="center"/>
    </xf>
    <xf numFmtId="0" fontId="10" fillId="38" borderId="382" xfId="0" applyFont="1" applyFill="1" applyBorder="1" applyAlignment="1">
      <alignment horizontal="right" vertical="center"/>
    </xf>
    <xf numFmtId="0" fontId="10" fillId="38" borderId="341" xfId="0" applyFont="1" applyFill="1" applyBorder="1" applyAlignment="1">
      <alignment vertical="center"/>
    </xf>
    <xf numFmtId="0" fontId="10" fillId="38" borderId="341" xfId="0" applyFont="1" applyFill="1" applyBorder="1" applyAlignment="1">
      <alignment horizontal="center" vertical="center"/>
    </xf>
    <xf numFmtId="0" fontId="4" fillId="38" borderId="61" xfId="0" applyFont="1" applyFill="1" applyBorder="1" applyAlignment="1">
      <alignment vertical="center"/>
    </xf>
    <xf numFmtId="0" fontId="10" fillId="38" borderId="3" xfId="0" applyFont="1" applyFill="1" applyBorder="1" applyAlignment="1">
      <alignment horizontal="center" vertical="center" wrapText="1"/>
    </xf>
    <xf numFmtId="0" fontId="0" fillId="38" borderId="382" xfId="0" applyFont="1" applyFill="1" applyBorder="1" applyAlignment="1">
      <alignment horizontal="center" vertical="center"/>
    </xf>
    <xf numFmtId="0" fontId="10" fillId="38" borderId="341" xfId="0" applyFont="1" applyFill="1" applyBorder="1" applyAlignment="1">
      <alignment horizontal="left" vertical="center"/>
    </xf>
    <xf numFmtId="0" fontId="10" fillId="38" borderId="341" xfId="0" applyFont="1" applyFill="1" applyBorder="1" applyAlignment="1">
      <alignment horizontal="center" vertical="center" wrapText="1"/>
    </xf>
    <xf numFmtId="0" fontId="10" fillId="38" borderId="104" xfId="0" applyFont="1" applyFill="1" applyBorder="1" applyAlignment="1">
      <alignment vertical="center"/>
    </xf>
    <xf numFmtId="0" fontId="10" fillId="38" borderId="104" xfId="0" applyFont="1" applyFill="1" applyBorder="1" applyAlignment="1">
      <alignment horizontal="center" vertical="center"/>
    </xf>
    <xf numFmtId="0" fontId="10" fillId="38" borderId="284" xfId="0" applyFont="1" applyFill="1" applyBorder="1" applyAlignment="1">
      <alignment vertical="center"/>
    </xf>
    <xf numFmtId="0" fontId="10" fillId="38" borderId="284" xfId="0" applyFont="1" applyFill="1" applyBorder="1" applyAlignment="1">
      <alignment horizontal="right" vertical="center"/>
    </xf>
    <xf numFmtId="0" fontId="10" fillId="38" borderId="143" xfId="0" applyFont="1" applyFill="1" applyBorder="1" applyAlignment="1">
      <alignment horizontal="center" vertical="center"/>
    </xf>
    <xf numFmtId="0" fontId="10" fillId="38" borderId="104" xfId="0" applyFont="1" applyFill="1" applyBorder="1" applyAlignment="1">
      <alignment horizontal="right" vertical="center"/>
    </xf>
    <xf numFmtId="0" fontId="80" fillId="0" borderId="382" xfId="0" applyFont="1" applyBorder="1" applyAlignment="1">
      <alignment horizontal="left" vertical="center" wrapText="1"/>
    </xf>
    <xf numFmtId="43" fontId="41" fillId="2" borderId="35" xfId="0" applyNumberFormat="1" applyFont="1" applyFill="1" applyBorder="1" applyAlignment="1">
      <alignment vertical="center"/>
    </xf>
    <xf numFmtId="164" fontId="10" fillId="39" borderId="331" xfId="5" applyNumberFormat="1" applyFont="1" applyFill="1" applyBorder="1" applyAlignment="1">
      <alignment vertical="center"/>
    </xf>
    <xf numFmtId="164" fontId="10" fillId="39" borderId="340" xfId="5" applyNumberFormat="1" applyFont="1" applyFill="1" applyBorder="1" applyAlignment="1">
      <alignment horizontal="right" vertical="center"/>
    </xf>
    <xf numFmtId="164" fontId="25" fillId="39" borderId="61" xfId="5" applyNumberFormat="1" applyFont="1" applyFill="1" applyBorder="1" applyAlignment="1">
      <alignment vertical="center"/>
    </xf>
    <xf numFmtId="41" fontId="10" fillId="39" borderId="97" xfId="0" applyNumberFormat="1" applyFont="1" applyFill="1" applyBorder="1" applyAlignment="1">
      <alignment vertical="center"/>
    </xf>
    <xf numFmtId="41" fontId="10" fillId="39" borderId="3" xfId="0" applyNumberFormat="1" applyFont="1" applyFill="1" applyBorder="1" applyAlignment="1">
      <alignment vertical="center"/>
    </xf>
    <xf numFmtId="3" fontId="10" fillId="39" borderId="341" xfId="0" applyNumberFormat="1" applyFont="1" applyFill="1" applyBorder="1"/>
    <xf numFmtId="3" fontId="10" fillId="39" borderId="382" xfId="0" applyNumberFormat="1" applyFont="1" applyFill="1" applyBorder="1"/>
    <xf numFmtId="41" fontId="10" fillId="39" borderId="65" xfId="0" applyNumberFormat="1" applyFont="1" applyFill="1" applyBorder="1" applyAlignment="1">
      <alignment horizontal="center" vertical="center"/>
    </xf>
    <xf numFmtId="41" fontId="10" fillId="39" borderId="67" xfId="0" applyNumberFormat="1" applyFont="1" applyFill="1" applyBorder="1" applyAlignment="1">
      <alignment horizontal="right" vertical="center"/>
    </xf>
    <xf numFmtId="41" fontId="10" fillId="39" borderId="61" xfId="0" applyNumberFormat="1" applyFont="1" applyFill="1" applyBorder="1" applyAlignment="1">
      <alignment horizontal="right" vertical="center"/>
    </xf>
    <xf numFmtId="41" fontId="10" fillId="39" borderId="341" xfId="0" applyNumberFormat="1" applyFont="1" applyFill="1" applyBorder="1" applyAlignment="1">
      <alignment horizontal="center" vertical="center"/>
    </xf>
    <xf numFmtId="164" fontId="10" fillId="0" borderId="0" xfId="0" applyNumberFormat="1" applyFont="1" applyBorder="1" applyAlignment="1">
      <alignment vertical="center"/>
    </xf>
    <xf numFmtId="164" fontId="11" fillId="39" borderId="201" xfId="0" applyNumberFormat="1" applyFont="1" applyFill="1" applyBorder="1" applyAlignment="1">
      <alignment vertical="center"/>
    </xf>
    <xf numFmtId="164" fontId="10" fillId="39" borderId="197" xfId="0" applyNumberFormat="1" applyFont="1" applyFill="1" applyBorder="1" applyAlignment="1">
      <alignment horizontal="center" vertical="center"/>
    </xf>
    <xf numFmtId="43" fontId="10" fillId="15" borderId="3" xfId="0" applyNumberFormat="1" applyFont="1" applyFill="1" applyBorder="1" applyAlignment="1">
      <alignment horizontal="right" vertical="center"/>
    </xf>
    <xf numFmtId="43" fontId="10" fillId="15" borderId="3" xfId="0" applyNumberFormat="1" applyFont="1" applyFill="1" applyBorder="1" applyAlignment="1">
      <alignment vertical="center"/>
    </xf>
    <xf numFmtId="43" fontId="10" fillId="15" borderId="6" xfId="0" applyNumberFormat="1" applyFont="1" applyFill="1" applyBorder="1" applyAlignment="1">
      <alignment horizontal="right" vertical="center"/>
    </xf>
    <xf numFmtId="43" fontId="10" fillId="15" borderId="28" xfId="0" applyNumberFormat="1" applyFont="1" applyFill="1" applyBorder="1" applyAlignment="1">
      <alignment vertical="center"/>
    </xf>
    <xf numFmtId="43" fontId="10" fillId="15" borderId="28" xfId="0" applyNumberFormat="1" applyFont="1" applyFill="1" applyBorder="1" applyAlignment="1">
      <alignment horizontal="right" vertical="center"/>
    </xf>
    <xf numFmtId="41" fontId="10" fillId="18" borderId="19" xfId="5" applyNumberFormat="1" applyFont="1" applyFill="1" applyBorder="1" applyAlignment="1">
      <alignment horizontal="center" vertical="center"/>
    </xf>
    <xf numFmtId="41" fontId="10" fillId="18" borderId="85" xfId="5" applyNumberFormat="1" applyFont="1" applyFill="1" applyBorder="1" applyAlignment="1">
      <alignment horizontal="center" vertical="center"/>
    </xf>
    <xf numFmtId="164" fontId="10" fillId="15" borderId="187" xfId="5" applyNumberFormat="1" applyFont="1" applyFill="1" applyBorder="1" applyAlignment="1">
      <alignment horizontal="right" vertical="center"/>
    </xf>
    <xf numFmtId="41" fontId="10" fillId="15" borderId="113" xfId="5" applyNumberFormat="1" applyFont="1" applyFill="1" applyBorder="1" applyAlignment="1">
      <alignment horizontal="center" vertical="center"/>
    </xf>
    <xf numFmtId="3" fontId="10" fillId="15" borderId="341" xfId="6" applyNumberFormat="1" applyFont="1" applyFill="1" applyBorder="1" applyAlignment="1">
      <alignment horizontal="right" vertical="center" wrapText="1"/>
    </xf>
    <xf numFmtId="164" fontId="10" fillId="15" borderId="61" xfId="5" applyNumberFormat="1" applyFont="1" applyFill="1" applyBorder="1" applyAlignment="1">
      <alignment horizontal="right" vertical="center"/>
    </xf>
    <xf numFmtId="164" fontId="10" fillId="15" borderId="112" xfId="5" applyNumberFormat="1" applyFont="1" applyFill="1" applyBorder="1" applyAlignment="1">
      <alignment vertical="center"/>
    </xf>
    <xf numFmtId="164" fontId="10" fillId="15" borderId="61" xfId="5" applyNumberFormat="1" applyFont="1" applyFill="1" applyBorder="1" applyAlignment="1">
      <alignment horizontal="center" vertical="center"/>
    </xf>
    <xf numFmtId="164" fontId="10" fillId="15" borderId="19" xfId="5" applyNumberFormat="1" applyFont="1" applyFill="1" applyBorder="1" applyAlignment="1">
      <alignment vertical="center"/>
    </xf>
    <xf numFmtId="164" fontId="10" fillId="15" borderId="6" xfId="5" applyNumberFormat="1" applyFont="1" applyFill="1" applyBorder="1" applyAlignment="1">
      <alignment vertical="center"/>
    </xf>
    <xf numFmtId="164" fontId="10" fillId="15" borderId="3" xfId="5" applyNumberFormat="1" applyFont="1" applyFill="1" applyBorder="1" applyAlignment="1">
      <alignment vertical="center"/>
    </xf>
    <xf numFmtId="164" fontId="10" fillId="15" borderId="31" xfId="5" applyNumberFormat="1" applyFont="1" applyFill="1" applyBorder="1" applyAlignment="1">
      <alignment vertical="center"/>
    </xf>
    <xf numFmtId="3" fontId="10" fillId="15" borderId="61" xfId="5" applyNumberFormat="1" applyFont="1" applyFill="1" applyBorder="1" applyAlignment="1">
      <alignment horizontal="center" vertical="center"/>
    </xf>
    <xf numFmtId="41" fontId="10" fillId="15" borderId="98" xfId="5" applyNumberFormat="1" applyFont="1" applyFill="1" applyBorder="1" applyAlignment="1">
      <alignment horizontal="right" vertical="center"/>
    </xf>
    <xf numFmtId="164" fontId="10" fillId="15" borderId="331" xfId="5" applyNumberFormat="1" applyFont="1" applyFill="1" applyBorder="1" applyAlignment="1">
      <alignment vertical="center"/>
    </xf>
    <xf numFmtId="164" fontId="10" fillId="15" borderId="92" xfId="5" applyNumberFormat="1" applyFont="1" applyFill="1" applyBorder="1" applyAlignment="1">
      <alignment vertical="center"/>
    </xf>
    <xf numFmtId="164" fontId="10" fillId="15" borderId="62" xfId="5" applyNumberFormat="1" applyFont="1" applyFill="1" applyBorder="1" applyAlignment="1">
      <alignment horizontal="right" vertical="center"/>
    </xf>
    <xf numFmtId="164" fontId="10" fillId="15" borderId="85" xfId="5" applyNumberFormat="1" applyFont="1" applyFill="1" applyBorder="1" applyAlignment="1">
      <alignment vertical="center"/>
    </xf>
    <xf numFmtId="3" fontId="10" fillId="15" borderId="341" xfId="0" applyNumberFormat="1" applyFont="1" applyFill="1" applyBorder="1"/>
    <xf numFmtId="0" fontId="10" fillId="40" borderId="349" xfId="0" applyFont="1" applyFill="1" applyBorder="1" applyAlignment="1">
      <alignment vertical="center"/>
    </xf>
    <xf numFmtId="0" fontId="10" fillId="40" borderId="384" xfId="0" applyFont="1" applyFill="1" applyBorder="1" applyAlignment="1">
      <alignment vertical="center"/>
    </xf>
    <xf numFmtId="0" fontId="10" fillId="40" borderId="353" xfId="0" applyFont="1" applyFill="1" applyBorder="1" applyAlignment="1">
      <alignment vertical="center" wrapText="1"/>
    </xf>
    <xf numFmtId="0" fontId="10" fillId="40" borderId="271" xfId="0" applyFont="1" applyFill="1" applyBorder="1" applyAlignment="1">
      <alignment vertical="center"/>
    </xf>
    <xf numFmtId="41" fontId="10" fillId="15" borderId="6" xfId="0" applyNumberFormat="1" applyFont="1" applyFill="1" applyBorder="1" applyAlignment="1">
      <alignment horizontal="right" vertical="center"/>
    </xf>
    <xf numFmtId="41" fontId="10" fillId="15" borderId="3" xfId="0" applyNumberFormat="1" applyFont="1" applyFill="1" applyBorder="1" applyAlignment="1">
      <alignment horizontal="center" vertical="center"/>
    </xf>
    <xf numFmtId="41" fontId="10" fillId="15" borderId="3" xfId="0" applyNumberFormat="1" applyFont="1" applyFill="1" applyBorder="1" applyAlignment="1">
      <alignment vertical="center"/>
    </xf>
    <xf numFmtId="41" fontId="10" fillId="15" borderId="31" xfId="0" applyNumberFormat="1" applyFont="1" applyFill="1" applyBorder="1" applyAlignment="1">
      <alignment vertical="center"/>
    </xf>
    <xf numFmtId="164" fontId="10" fillId="15" borderId="217" xfId="0" applyNumberFormat="1" applyFont="1" applyFill="1" applyBorder="1" applyAlignment="1">
      <alignment horizontal="center" vertical="center"/>
    </xf>
    <xf numFmtId="41" fontId="10" fillId="15" borderId="143" xfId="0" applyNumberFormat="1" applyFont="1" applyFill="1" applyBorder="1" applyAlignment="1">
      <alignment horizontal="right" vertical="center"/>
    </xf>
    <xf numFmtId="41" fontId="10" fillId="15" borderId="7" xfId="0" applyNumberFormat="1" applyFont="1" applyFill="1" applyBorder="1" applyAlignment="1">
      <alignment vertical="center"/>
    </xf>
    <xf numFmtId="41" fontId="10" fillId="15" borderId="332" xfId="0" applyNumberFormat="1" applyFont="1" applyFill="1" applyBorder="1" applyAlignment="1">
      <alignment horizontal="center" vertical="center"/>
    </xf>
    <xf numFmtId="166" fontId="10" fillId="15" borderId="0" xfId="0" applyNumberFormat="1" applyFont="1" applyFill="1" applyAlignment="1">
      <alignment vertical="center"/>
    </xf>
    <xf numFmtId="41" fontId="10" fillId="15" borderId="76" xfId="0" applyNumberFormat="1" applyFont="1" applyFill="1" applyBorder="1" applyAlignment="1">
      <alignment horizontal="right" vertical="center"/>
    </xf>
    <xf numFmtId="41" fontId="10" fillId="15" borderId="332" xfId="0" applyNumberFormat="1" applyFont="1" applyFill="1" applyBorder="1" applyAlignment="1">
      <alignment vertical="center"/>
    </xf>
    <xf numFmtId="41" fontId="10" fillId="15" borderId="341" xfId="0" applyNumberFormat="1" applyFont="1" applyFill="1" applyBorder="1" applyAlignment="1">
      <alignment vertical="center"/>
    </xf>
    <xf numFmtId="41" fontId="10" fillId="15" borderId="76" xfId="0" applyNumberFormat="1" applyFont="1" applyFill="1" applyBorder="1" applyAlignment="1">
      <alignment vertical="center"/>
    </xf>
    <xf numFmtId="41" fontId="10" fillId="15" borderId="333" xfId="0" applyNumberFormat="1" applyFont="1" applyFill="1" applyBorder="1" applyAlignment="1">
      <alignment horizontal="right" vertical="center"/>
    </xf>
    <xf numFmtId="41" fontId="10" fillId="15" borderId="3" xfId="0" applyNumberFormat="1" applyFont="1" applyFill="1" applyBorder="1" applyAlignment="1">
      <alignment horizontal="right" vertical="center"/>
    </xf>
    <xf numFmtId="41" fontId="10" fillId="15" borderId="104" xfId="0" applyNumberFormat="1" applyFont="1" applyFill="1" applyBorder="1" applyAlignment="1">
      <alignment vertical="center"/>
    </xf>
    <xf numFmtId="164" fontId="11" fillId="15" borderId="62" xfId="0" applyNumberFormat="1" applyFont="1" applyFill="1" applyBorder="1" applyAlignment="1">
      <alignment vertical="center"/>
    </xf>
    <xf numFmtId="180" fontId="10" fillId="0" borderId="315" xfId="8" applyNumberFormat="1" applyFont="1" applyFill="1" applyBorder="1" applyAlignment="1">
      <alignment horizontal="left"/>
    </xf>
    <xf numFmtId="178" fontId="10" fillId="0" borderId="66" xfId="0" applyNumberFormat="1" applyFont="1" applyFill="1" applyBorder="1" applyAlignment="1"/>
    <xf numFmtId="178" fontId="10" fillId="0" borderId="383" xfId="0" applyNumberFormat="1" applyFont="1" applyFill="1" applyBorder="1" applyAlignment="1"/>
    <xf numFmtId="2" fontId="10" fillId="0" borderId="315" xfId="8" applyNumberFormat="1" applyFont="1" applyFill="1" applyBorder="1" applyAlignment="1">
      <alignment horizontal="right"/>
    </xf>
    <xf numFmtId="2" fontId="10" fillId="0" borderId="315" xfId="8" applyNumberFormat="1" applyFont="1" applyFill="1" applyBorder="1" applyAlignment="1"/>
    <xf numFmtId="178" fontId="54" fillId="0" borderId="382" xfId="0" applyNumberFormat="1" applyFont="1" applyBorder="1" applyAlignment="1"/>
    <xf numFmtId="43" fontId="10" fillId="15" borderId="13" xfId="0" applyNumberFormat="1" applyFont="1" applyFill="1" applyBorder="1" applyAlignment="1">
      <alignment horizontal="right" vertical="center"/>
    </xf>
    <xf numFmtId="43" fontId="11" fillId="15" borderId="141" xfId="0" applyNumberFormat="1" applyFont="1" applyFill="1" applyBorder="1" applyAlignment="1">
      <alignment vertical="center"/>
    </xf>
    <xf numFmtId="43" fontId="10" fillId="15" borderId="6" xfId="0" applyNumberFormat="1" applyFont="1" applyFill="1" applyBorder="1" applyAlignment="1">
      <alignment vertical="center"/>
    </xf>
    <xf numFmtId="43" fontId="11" fillId="15" borderId="132" xfId="0" applyNumberFormat="1" applyFont="1" applyFill="1" applyBorder="1" applyAlignment="1">
      <alignment vertical="center"/>
    </xf>
    <xf numFmtId="43" fontId="11" fillId="15" borderId="0" xfId="0" applyNumberFormat="1" applyFont="1" applyFill="1" applyBorder="1" applyAlignment="1">
      <alignment vertical="center"/>
    </xf>
    <xf numFmtId="41" fontId="10" fillId="0" borderId="0" xfId="5" quotePrefix="1" applyNumberFormat="1" applyFont="1" applyAlignment="1">
      <alignment horizontal="center" vertical="center"/>
    </xf>
    <xf numFmtId="0" fontId="10" fillId="0" borderId="380" xfId="5" applyFont="1" applyBorder="1" applyAlignment="1">
      <alignment vertical="center" wrapText="1"/>
    </xf>
    <xf numFmtId="164" fontId="11" fillId="15" borderId="312" xfId="0" applyNumberFormat="1" applyFont="1" applyFill="1" applyBorder="1" applyAlignment="1">
      <alignment vertical="center"/>
    </xf>
    <xf numFmtId="164" fontId="11" fillId="15" borderId="403" xfId="0" applyNumberFormat="1" applyFont="1" applyFill="1" applyBorder="1" applyAlignment="1">
      <alignment vertical="center"/>
    </xf>
    <xf numFmtId="164" fontId="32" fillId="15" borderId="403" xfId="0" applyNumberFormat="1" applyFont="1" applyFill="1" applyBorder="1" applyAlignment="1">
      <alignment vertical="center" wrapText="1"/>
    </xf>
    <xf numFmtId="164" fontId="11" fillId="15" borderId="185" xfId="0" applyNumberFormat="1" applyFont="1" applyFill="1" applyBorder="1" applyAlignment="1">
      <alignment vertical="center"/>
    </xf>
    <xf numFmtId="0" fontId="0" fillId="0" borderId="62" xfId="0" applyFont="1" applyBorder="1" applyAlignment="1"/>
    <xf numFmtId="43" fontId="10" fillId="15" borderId="7" xfId="0" applyNumberFormat="1" applyFont="1" applyFill="1" applyBorder="1" applyAlignment="1">
      <alignment vertical="center"/>
    </xf>
    <xf numFmtId="41" fontId="11" fillId="15" borderId="184" xfId="0" applyNumberFormat="1" applyFont="1" applyFill="1" applyBorder="1" applyAlignment="1">
      <alignment vertical="center"/>
    </xf>
    <xf numFmtId="41" fontId="11" fillId="15" borderId="56" xfId="0" applyNumberFormat="1" applyFont="1" applyFill="1" applyBorder="1" applyAlignment="1">
      <alignment vertical="center"/>
    </xf>
    <xf numFmtId="0" fontId="10" fillId="15" borderId="299" xfId="0" applyFont="1" applyFill="1" applyBorder="1" applyAlignment="1">
      <alignment vertical="center"/>
    </xf>
    <xf numFmtId="0" fontId="11" fillId="15" borderId="233" xfId="0" applyFont="1" applyFill="1" applyBorder="1" applyAlignment="1">
      <alignment vertical="center" wrapText="1"/>
    </xf>
    <xf numFmtId="41" fontId="11" fillId="15" borderId="404" xfId="0" applyNumberFormat="1" applyFont="1" applyFill="1" applyBorder="1" applyAlignment="1">
      <alignment vertical="center"/>
    </xf>
    <xf numFmtId="41" fontId="11" fillId="15" borderId="84" xfId="0" applyNumberFormat="1" applyFont="1" applyFill="1" applyBorder="1" applyAlignment="1">
      <alignment vertical="center"/>
    </xf>
    <xf numFmtId="41" fontId="11" fillId="15" borderId="19" xfId="0" applyNumberFormat="1" applyFont="1" applyFill="1" applyBorder="1" applyAlignment="1">
      <alignment vertical="center"/>
    </xf>
    <xf numFmtId="0" fontId="10" fillId="15" borderId="278" xfId="0" applyFont="1" applyFill="1" applyBorder="1" applyAlignment="1">
      <alignment vertical="center"/>
    </xf>
    <xf numFmtId="0" fontId="11" fillId="15" borderId="197" xfId="0" applyFont="1" applyFill="1" applyBorder="1" applyAlignment="1">
      <alignment vertical="center" wrapText="1"/>
    </xf>
    <xf numFmtId="41" fontId="11" fillId="15" borderId="197" xfId="0" applyNumberFormat="1" applyFont="1" applyFill="1" applyBorder="1" applyAlignment="1">
      <alignment vertical="center"/>
    </xf>
    <xf numFmtId="164" fontId="11" fillId="15" borderId="62" xfId="0" applyNumberFormat="1" applyFont="1" applyFill="1" applyBorder="1" applyAlignment="1">
      <alignment vertical="center" wrapText="1"/>
    </xf>
    <xf numFmtId="164" fontId="10" fillId="15" borderId="382" xfId="0" applyNumberFormat="1" applyFont="1" applyFill="1" applyBorder="1" applyAlignment="1">
      <alignment vertical="center"/>
    </xf>
    <xf numFmtId="164" fontId="10" fillId="15" borderId="34" xfId="0" applyNumberFormat="1" applyFont="1" applyFill="1" applyBorder="1" applyAlignment="1">
      <alignment vertical="center"/>
    </xf>
    <xf numFmtId="164" fontId="10" fillId="15" borderId="218" xfId="0" applyNumberFormat="1" applyFont="1" applyFill="1" applyBorder="1" applyAlignment="1">
      <alignment vertical="center"/>
    </xf>
    <xf numFmtId="164" fontId="10" fillId="15" borderId="112" xfId="0" applyNumberFormat="1" applyFont="1" applyFill="1" applyBorder="1" applyAlignment="1">
      <alignment vertical="center"/>
    </xf>
    <xf numFmtId="164" fontId="47" fillId="15" borderId="197" xfId="0" applyNumberFormat="1" applyFont="1" applyFill="1" applyBorder="1" applyAlignment="1">
      <alignment vertical="center"/>
    </xf>
    <xf numFmtId="164" fontId="47" fillId="15" borderId="61" xfId="0" applyNumberFormat="1" applyFont="1" applyFill="1" applyBorder="1" applyAlignment="1">
      <alignment vertical="center"/>
    </xf>
    <xf numFmtId="164" fontId="10" fillId="15" borderId="66" xfId="0" applyNumberFormat="1" applyFont="1" applyFill="1" applyBorder="1" applyAlignment="1">
      <alignment vertical="center"/>
    </xf>
    <xf numFmtId="164" fontId="10" fillId="15" borderId="80" xfId="0" applyNumberFormat="1" applyFont="1" applyFill="1" applyBorder="1" applyAlignment="1">
      <alignment vertical="center"/>
    </xf>
    <xf numFmtId="164" fontId="10" fillId="15" borderId="31" xfId="0" applyNumberFormat="1" applyFont="1" applyFill="1" applyBorder="1" applyAlignment="1">
      <alignment vertical="center"/>
    </xf>
    <xf numFmtId="164" fontId="10" fillId="15" borderId="72" xfId="0" applyNumberFormat="1" applyFont="1" applyFill="1" applyBorder="1" applyAlignment="1">
      <alignment vertical="center"/>
    </xf>
    <xf numFmtId="3" fontId="46" fillId="17" borderId="341" xfId="0" applyNumberFormat="1" applyFont="1" applyFill="1" applyBorder="1"/>
    <xf numFmtId="3" fontId="46" fillId="0" borderId="341" xfId="0" applyNumberFormat="1" applyFont="1" applyBorder="1"/>
    <xf numFmtId="3" fontId="46" fillId="15" borderId="341" xfId="0" applyNumberFormat="1" applyFont="1" applyFill="1" applyBorder="1"/>
    <xf numFmtId="164" fontId="10" fillId="15" borderId="65" xfId="0" applyNumberFormat="1" applyFont="1" applyFill="1" applyBorder="1" applyAlignment="1">
      <alignment vertical="center"/>
    </xf>
    <xf numFmtId="164" fontId="10" fillId="15" borderId="341" xfId="0" applyNumberFormat="1" applyFont="1" applyFill="1" applyBorder="1" applyAlignment="1">
      <alignment vertical="center"/>
    </xf>
    <xf numFmtId="164" fontId="10" fillId="15" borderId="207" xfId="0" applyNumberFormat="1" applyFont="1" applyFill="1" applyBorder="1" applyAlignment="1">
      <alignment vertical="center"/>
    </xf>
    <xf numFmtId="0" fontId="10" fillId="0" borderId="62" xfId="0" applyFont="1" applyBorder="1" applyAlignment="1">
      <alignment horizontal="center" vertical="center"/>
    </xf>
    <xf numFmtId="41" fontId="10" fillId="0" borderId="62" xfId="0" applyNumberFormat="1" applyFont="1" applyBorder="1" applyAlignment="1">
      <alignment vertical="center"/>
    </xf>
    <xf numFmtId="0" fontId="10" fillId="0" borderId="62" xfId="0" applyFont="1" applyBorder="1" applyAlignment="1">
      <alignment vertical="center"/>
    </xf>
    <xf numFmtId="173" fontId="10" fillId="24" borderId="369" xfId="0" applyNumberFormat="1" applyFont="1" applyFill="1" applyBorder="1" applyAlignment="1">
      <alignment horizontal="right" vertical="center"/>
    </xf>
    <xf numFmtId="173" fontId="10" fillId="18" borderId="382" xfId="0" applyNumberFormat="1" applyFont="1" applyFill="1" applyBorder="1" applyAlignment="1">
      <alignment horizontal="center" vertical="center"/>
    </xf>
    <xf numFmtId="0" fontId="10" fillId="18" borderId="382" xfId="0" applyFont="1" applyFill="1" applyBorder="1" applyAlignment="1">
      <alignment horizontal="left" wrapText="1"/>
    </xf>
    <xf numFmtId="0" fontId="10" fillId="18" borderId="6" xfId="0" applyFont="1" applyFill="1" applyBorder="1" applyAlignment="1">
      <alignment horizontal="right" vertical="center" wrapText="1"/>
    </xf>
    <xf numFmtId="0" fontId="19" fillId="19" borderId="382" xfId="6" applyFont="1" applyFill="1" applyBorder="1" applyAlignment="1">
      <alignment horizontal="justify" vertical="center" wrapText="1"/>
    </xf>
    <xf numFmtId="173" fontId="10" fillId="24" borderId="383" xfId="0" applyNumberFormat="1" applyFont="1" applyFill="1" applyBorder="1" applyAlignment="1">
      <alignment horizontal="right" vertical="center"/>
    </xf>
    <xf numFmtId="0" fontId="29" fillId="21" borderId="341" xfId="0" applyFont="1" applyFill="1" applyBorder="1" applyAlignment="1">
      <alignment wrapText="1"/>
    </xf>
    <xf numFmtId="41" fontId="10" fillId="0" borderId="380" xfId="0" applyNumberFormat="1" applyFont="1" applyBorder="1" applyAlignment="1">
      <alignment vertical="center"/>
    </xf>
    <xf numFmtId="3" fontId="10" fillId="0" borderId="390" xfId="0" applyNumberFormat="1" applyFont="1" applyBorder="1"/>
    <xf numFmtId="0" fontId="10" fillId="0" borderId="390" xfId="0" applyFont="1" applyBorder="1" applyAlignment="1">
      <alignment vertical="center"/>
    </xf>
    <xf numFmtId="41" fontId="10" fillId="0" borderId="382" xfId="0" applyNumberFormat="1" applyFont="1" applyBorder="1" applyAlignment="1">
      <alignment horizontal="center" vertical="center"/>
    </xf>
    <xf numFmtId="0" fontId="10" fillId="0" borderId="382" xfId="0" applyFont="1" applyBorder="1" applyAlignment="1">
      <alignment vertical="center" wrapText="1"/>
    </xf>
    <xf numFmtId="41" fontId="10" fillId="39" borderId="382" xfId="0" applyNumberFormat="1" applyFont="1" applyFill="1" applyBorder="1" applyAlignment="1">
      <alignment horizontal="center" vertical="center"/>
    </xf>
    <xf numFmtId="164" fontId="10" fillId="0" borderId="0" xfId="0" applyNumberFormat="1" applyFont="1" applyBorder="1" applyAlignment="1">
      <alignment vertical="center"/>
    </xf>
    <xf numFmtId="43" fontId="10" fillId="29" borderId="97" xfId="0" applyNumberFormat="1" applyFont="1" applyFill="1" applyBorder="1" applyAlignment="1">
      <alignment vertical="center"/>
    </xf>
    <xf numFmtId="43" fontId="10" fillId="18" borderId="38" xfId="0" applyNumberFormat="1" applyFont="1" applyFill="1" applyBorder="1" applyAlignment="1">
      <alignment vertical="center"/>
    </xf>
    <xf numFmtId="41" fontId="10" fillId="18" borderId="61" xfId="0" applyNumberFormat="1" applyFont="1" applyFill="1" applyBorder="1" applyAlignment="1">
      <alignment horizontal="right" vertical="center"/>
    </xf>
    <xf numFmtId="164" fontId="10" fillId="41" borderId="61" xfId="5" applyNumberFormat="1" applyFont="1" applyFill="1" applyBorder="1" applyAlignment="1">
      <alignment vertical="center"/>
    </xf>
    <xf numFmtId="164" fontId="10" fillId="41" borderId="185" xfId="5" applyNumberFormat="1" applyFont="1" applyFill="1" applyBorder="1" applyAlignment="1">
      <alignment vertical="center"/>
    </xf>
    <xf numFmtId="164" fontId="10" fillId="41" borderId="0" xfId="0" applyNumberFormat="1" applyFont="1" applyFill="1" applyBorder="1" applyAlignment="1">
      <alignment vertical="center"/>
    </xf>
    <xf numFmtId="164" fontId="10" fillId="41" borderId="197" xfId="0" applyNumberFormat="1" applyFont="1" applyFill="1" applyBorder="1" applyAlignment="1">
      <alignment vertical="center"/>
    </xf>
    <xf numFmtId="164" fontId="10" fillId="41" borderId="198" xfId="0" applyNumberFormat="1" applyFont="1" applyFill="1" applyBorder="1" applyAlignment="1">
      <alignment vertical="center"/>
    </xf>
    <xf numFmtId="164" fontId="10" fillId="14" borderId="382" xfId="0" applyNumberFormat="1" applyFont="1" applyFill="1" applyBorder="1" applyAlignment="1">
      <alignment vertical="center"/>
    </xf>
    <xf numFmtId="43" fontId="10" fillId="17" borderId="84" xfId="0" applyNumberFormat="1" applyFont="1" applyFill="1" applyBorder="1" applyAlignment="1">
      <alignment vertical="center"/>
    </xf>
    <xf numFmtId="43" fontId="10" fillId="17" borderId="298" xfId="0" applyNumberFormat="1" applyFont="1" applyFill="1" applyBorder="1" applyAlignment="1">
      <alignment vertical="center"/>
    </xf>
    <xf numFmtId="43" fontId="10" fillId="17" borderId="97" xfId="0" applyNumberFormat="1" applyFont="1" applyFill="1" applyBorder="1" applyAlignment="1">
      <alignment vertical="center"/>
    </xf>
    <xf numFmtId="164" fontId="11" fillId="42" borderId="382" xfId="5" applyNumberFormat="1" applyFont="1" applyFill="1" applyBorder="1" applyAlignment="1">
      <alignment horizontal="right" vertical="center"/>
    </xf>
    <xf numFmtId="164" fontId="10" fillId="42" borderId="382" xfId="5" applyNumberFormat="1" applyFont="1" applyFill="1" applyBorder="1" applyAlignment="1">
      <alignment vertical="center"/>
    </xf>
    <xf numFmtId="41" fontId="10" fillId="42" borderId="382" xfId="5" applyNumberFormat="1" applyFont="1" applyFill="1" applyBorder="1" applyAlignment="1">
      <alignment vertical="center"/>
    </xf>
    <xf numFmtId="41" fontId="10" fillId="42" borderId="96" xfId="5" applyNumberFormat="1" applyFont="1" applyFill="1" applyBorder="1" applyAlignment="1">
      <alignment vertical="center"/>
    </xf>
    <xf numFmtId="41" fontId="10" fillId="42" borderId="80" xfId="5" applyNumberFormat="1" applyFont="1" applyFill="1" applyBorder="1" applyAlignment="1">
      <alignment vertical="center"/>
    </xf>
    <xf numFmtId="1" fontId="10" fillId="42" borderId="382" xfId="5" applyNumberFormat="1" applyFont="1" applyFill="1" applyBorder="1" applyAlignment="1">
      <alignment vertical="center"/>
    </xf>
    <xf numFmtId="0" fontId="10" fillId="0" borderId="55" xfId="5" applyFont="1" applyBorder="1" applyAlignment="1">
      <alignment horizontal="center" vertical="center"/>
    </xf>
    <xf numFmtId="0" fontId="10" fillId="0" borderId="19" xfId="5" applyFont="1" applyBorder="1" applyAlignment="1">
      <alignment vertical="center" wrapText="1"/>
    </xf>
    <xf numFmtId="41" fontId="10" fillId="0" borderId="85" xfId="5" applyNumberFormat="1" applyFont="1" applyBorder="1" applyAlignment="1">
      <alignment horizontal="right" vertical="center"/>
    </xf>
    <xf numFmtId="41" fontId="10" fillId="0" borderId="382" xfId="5" applyNumberFormat="1" applyFont="1" applyBorder="1" applyAlignment="1">
      <alignment horizontal="right" vertical="center"/>
    </xf>
    <xf numFmtId="167" fontId="10" fillId="0" borderId="382" xfId="5" applyNumberFormat="1" applyFont="1" applyBorder="1" applyAlignment="1">
      <alignment vertical="center" wrapText="1"/>
    </xf>
    <xf numFmtId="164" fontId="10" fillId="0" borderId="382" xfId="5" applyNumberFormat="1" applyFont="1" applyBorder="1" applyAlignment="1">
      <alignment horizontal="right" vertical="center" wrapText="1"/>
    </xf>
    <xf numFmtId="43" fontId="10" fillId="42" borderId="6" xfId="0" applyNumberFormat="1" applyFont="1" applyFill="1" applyBorder="1" applyAlignment="1">
      <alignment horizontal="right" vertical="center"/>
    </xf>
    <xf numFmtId="43" fontId="10" fillId="42" borderId="143" xfId="0" applyNumberFormat="1" applyFont="1" applyFill="1" applyBorder="1" applyAlignment="1">
      <alignment vertical="center"/>
    </xf>
    <xf numFmtId="43" fontId="10" fillId="42" borderId="3" xfId="0" applyNumberFormat="1" applyFont="1" applyFill="1" applyBorder="1" applyAlignment="1">
      <alignment vertical="center"/>
    </xf>
    <xf numFmtId="43" fontId="47" fillId="42" borderId="3" xfId="0" applyNumberFormat="1" applyFont="1" applyFill="1" applyBorder="1" applyAlignment="1">
      <alignment vertical="center"/>
    </xf>
    <xf numFmtId="43" fontId="10" fillId="42" borderId="7" xfId="0" applyNumberFormat="1" applyFont="1" applyFill="1" applyBorder="1" applyAlignment="1">
      <alignment vertical="center"/>
    </xf>
    <xf numFmtId="41" fontId="10" fillId="42" borderId="65" xfId="0" applyNumberFormat="1" applyFont="1" applyFill="1" applyBorder="1" applyAlignment="1">
      <alignment vertical="center"/>
    </xf>
    <xf numFmtId="41" fontId="10" fillId="42" borderId="24" xfId="5" applyNumberFormat="1" applyFont="1" applyFill="1" applyBorder="1" applyAlignment="1">
      <alignment horizontal="left" vertical="center" wrapText="1"/>
    </xf>
    <xf numFmtId="164" fontId="10" fillId="42" borderId="150" xfId="5" applyNumberFormat="1" applyFont="1" applyFill="1" applyBorder="1" applyAlignment="1">
      <alignment horizontal="right" vertical="center"/>
    </xf>
    <xf numFmtId="164" fontId="10" fillId="42" borderId="65" xfId="5" applyNumberFormat="1" applyFont="1" applyFill="1" applyBorder="1" applyAlignment="1">
      <alignment horizontal="right" vertical="center"/>
    </xf>
    <xf numFmtId="164" fontId="10" fillId="42" borderId="65" xfId="5" applyNumberFormat="1" applyFont="1" applyFill="1" applyBorder="1" applyAlignment="1">
      <alignment vertical="center"/>
    </xf>
    <xf numFmtId="164" fontId="10" fillId="42" borderId="111" xfId="5" applyNumberFormat="1" applyFont="1" applyFill="1" applyBorder="1" applyAlignment="1">
      <alignment vertical="center"/>
    </xf>
    <xf numFmtId="164" fontId="10" fillId="42" borderId="61" xfId="0" applyNumberFormat="1" applyFont="1" applyFill="1" applyBorder="1" applyAlignment="1">
      <alignment vertical="center"/>
    </xf>
    <xf numFmtId="164" fontId="69" fillId="42" borderId="186" xfId="0" applyNumberFormat="1" applyFont="1" applyFill="1" applyBorder="1"/>
    <xf numFmtId="164" fontId="10" fillId="42" borderId="61" xfId="5" applyNumberFormat="1" applyFont="1" applyFill="1" applyBorder="1" applyAlignment="1">
      <alignment vertical="center"/>
    </xf>
    <xf numFmtId="179" fontId="10" fillId="42" borderId="313" xfId="0" applyNumberFormat="1" applyFont="1" applyFill="1" applyBorder="1" applyAlignment="1">
      <alignment vertical="center"/>
    </xf>
    <xf numFmtId="164" fontId="10" fillId="42" borderId="61" xfId="0" applyNumberFormat="1" applyFont="1" applyFill="1" applyBorder="1" applyAlignment="1">
      <alignment horizontal="right" vertical="center"/>
    </xf>
    <xf numFmtId="164" fontId="10" fillId="42" borderId="66" xfId="0" applyNumberFormat="1" applyFont="1" applyFill="1" applyBorder="1" applyAlignment="1">
      <alignment vertical="center"/>
    </xf>
    <xf numFmtId="164" fontId="10" fillId="42" borderId="382" xfId="0" applyNumberFormat="1" applyFont="1" applyFill="1" applyBorder="1" applyAlignment="1">
      <alignment vertical="center"/>
    </xf>
    <xf numFmtId="164" fontId="10" fillId="42" borderId="63" xfId="0" applyNumberFormat="1" applyFont="1" applyFill="1" applyBorder="1" applyAlignment="1">
      <alignment vertical="center" wrapText="1"/>
    </xf>
    <xf numFmtId="164" fontId="10" fillId="42" borderId="63" xfId="0" applyNumberFormat="1" applyFont="1" applyFill="1" applyBorder="1" applyAlignment="1">
      <alignment vertical="center"/>
    </xf>
    <xf numFmtId="164" fontId="10" fillId="42" borderId="61" xfId="0" applyNumberFormat="1" applyFont="1" applyFill="1" applyBorder="1" applyAlignment="1">
      <alignment horizontal="center" vertical="center"/>
    </xf>
    <xf numFmtId="164" fontId="10" fillId="42" borderId="63" xfId="0" applyNumberFormat="1" applyFont="1" applyFill="1" applyBorder="1" applyAlignment="1">
      <alignment horizontal="center" vertical="center"/>
    </xf>
    <xf numFmtId="164" fontId="10" fillId="42" borderId="65" xfId="0" applyNumberFormat="1" applyFont="1" applyFill="1" applyBorder="1" applyAlignment="1">
      <alignment vertical="center"/>
    </xf>
    <xf numFmtId="164" fontId="10" fillId="42" borderId="187" xfId="0" applyNumberFormat="1" applyFont="1" applyFill="1" applyBorder="1" applyAlignment="1">
      <alignment vertical="center"/>
    </xf>
    <xf numFmtId="164" fontId="10" fillId="42" borderId="72" xfId="0" applyNumberFormat="1" applyFont="1" applyFill="1" applyBorder="1" applyAlignment="1">
      <alignment vertical="center"/>
    </xf>
    <xf numFmtId="0" fontId="46" fillId="42" borderId="341" xfId="0" applyFont="1" applyFill="1" applyBorder="1"/>
    <xf numFmtId="3" fontId="46" fillId="42" borderId="341" xfId="0" applyNumberFormat="1" applyFont="1" applyFill="1" applyBorder="1"/>
    <xf numFmtId="173" fontId="10" fillId="43" borderId="341" xfId="0" applyNumberFormat="1" applyFont="1" applyFill="1" applyBorder="1" applyAlignment="1">
      <alignment horizontal="left" vertical="center" wrapText="1"/>
    </xf>
    <xf numFmtId="173" fontId="10" fillId="43" borderId="341" xfId="0" applyNumberFormat="1" applyFont="1" applyFill="1" applyBorder="1" applyAlignment="1">
      <alignment horizontal="right" vertical="center" wrapText="1"/>
    </xf>
    <xf numFmtId="173" fontId="10" fillId="43" borderId="341" xfId="0" applyNumberFormat="1" applyFont="1" applyFill="1" applyBorder="1" applyAlignment="1">
      <alignment horizontal="right" vertical="center"/>
    </xf>
    <xf numFmtId="3" fontId="10" fillId="42" borderId="341" xfId="0" applyNumberFormat="1" applyFont="1" applyFill="1" applyBorder="1"/>
    <xf numFmtId="3" fontId="10" fillId="42" borderId="382" xfId="0" applyNumberFormat="1" applyFont="1" applyFill="1" applyBorder="1"/>
    <xf numFmtId="41" fontId="10" fillId="42" borderId="3" xfId="0" applyNumberFormat="1" applyFont="1" applyFill="1" applyBorder="1" applyAlignment="1">
      <alignment vertical="center"/>
    </xf>
    <xf numFmtId="41" fontId="10" fillId="42" borderId="3" xfId="0" applyNumberFormat="1" applyFont="1" applyFill="1" applyBorder="1" applyAlignment="1">
      <alignment horizontal="center" vertical="center"/>
    </xf>
    <xf numFmtId="173" fontId="10" fillId="22" borderId="341" xfId="0" applyNumberFormat="1" applyFont="1" applyFill="1" applyBorder="1" applyAlignment="1">
      <alignment horizontal="left" vertical="center" wrapText="1"/>
    </xf>
    <xf numFmtId="164" fontId="10" fillId="0" borderId="63" xfId="0" applyNumberFormat="1" applyFont="1" applyBorder="1" applyAlignment="1">
      <alignment vertical="center"/>
    </xf>
    <xf numFmtId="164" fontId="10" fillId="0" borderId="0" xfId="5" applyNumberFormat="1" applyFont="1" applyAlignment="1">
      <alignment vertical="center"/>
    </xf>
    <xf numFmtId="164" fontId="10" fillId="0" borderId="0" xfId="5" applyNumberFormat="1" applyFont="1" applyBorder="1" applyAlignment="1">
      <alignment horizontal="center" vertical="center"/>
    </xf>
    <xf numFmtId="164" fontId="10" fillId="0" borderId="0" xfId="5" applyNumberFormat="1" applyFont="1" applyBorder="1" applyAlignment="1">
      <alignment vertical="center"/>
    </xf>
    <xf numFmtId="41" fontId="10" fillId="0" borderId="61" xfId="0" applyNumberFormat="1" applyFont="1" applyBorder="1" applyAlignment="1">
      <alignment vertical="center"/>
    </xf>
    <xf numFmtId="0" fontId="10" fillId="44" borderId="382" xfId="0" applyFont="1" applyFill="1" applyBorder="1" applyAlignment="1">
      <alignment horizontal="left" vertical="top" wrapText="1"/>
    </xf>
    <xf numFmtId="0" fontId="19" fillId="44" borderId="382" xfId="6" applyFont="1" applyFill="1" applyBorder="1" applyAlignment="1">
      <alignment horizontal="justify" vertical="center" wrapText="1"/>
    </xf>
    <xf numFmtId="0" fontId="72" fillId="45" borderId="375" xfId="6" applyFont="1" applyFill="1" applyBorder="1" applyAlignment="1">
      <alignment horizontal="right" vertical="center" wrapText="1"/>
    </xf>
    <xf numFmtId="173" fontId="11" fillId="43" borderId="341" xfId="0" applyNumberFormat="1" applyFont="1" applyFill="1" applyBorder="1" applyAlignment="1">
      <alignment horizontal="right" vertical="center"/>
    </xf>
    <xf numFmtId="173" fontId="10" fillId="45" borderId="341" xfId="0" applyNumberFormat="1" applyFont="1" applyFill="1" applyBorder="1" applyAlignment="1">
      <alignment horizontal="right" vertical="center"/>
    </xf>
    <xf numFmtId="43" fontId="10" fillId="42" borderId="6" xfId="0" applyNumberFormat="1" applyFont="1" applyFill="1" applyBorder="1" applyAlignment="1">
      <alignment vertical="center"/>
    </xf>
    <xf numFmtId="0" fontId="10" fillId="0" borderId="0" xfId="5" applyFont="1" applyAlignment="1">
      <alignment vertical="center"/>
    </xf>
    <xf numFmtId="0" fontId="10" fillId="0" borderId="0" xfId="5" applyFont="1"/>
    <xf numFmtId="41" fontId="10" fillId="46" borderId="80" xfId="5" applyNumberFormat="1" applyFont="1" applyFill="1" applyBorder="1" applyAlignment="1">
      <alignment horizontal="right" vertical="center"/>
    </xf>
    <xf numFmtId="41" fontId="10" fillId="46" borderId="96" xfId="5" applyNumberFormat="1" applyFont="1" applyFill="1" applyBorder="1" applyAlignment="1">
      <alignment horizontal="right" vertical="center"/>
    </xf>
    <xf numFmtId="164" fontId="10" fillId="46" borderId="72" xfId="0" applyNumberFormat="1" applyFont="1" applyFill="1" applyBorder="1" applyAlignment="1">
      <alignment vertical="center"/>
    </xf>
    <xf numFmtId="164" fontId="10" fillId="46" borderId="66" xfId="0" applyNumberFormat="1" applyFont="1" applyFill="1" applyBorder="1" applyAlignment="1">
      <alignment vertical="center"/>
    </xf>
    <xf numFmtId="164" fontId="10" fillId="42" borderId="66" xfId="0" applyNumberFormat="1" applyFont="1" applyFill="1" applyBorder="1" applyAlignment="1">
      <alignment horizontal="left" vertical="center"/>
    </xf>
    <xf numFmtId="164" fontId="10" fillId="42" borderId="113" xfId="0" applyNumberFormat="1" applyFont="1" applyFill="1" applyBorder="1" applyAlignment="1">
      <alignment vertical="center"/>
    </xf>
    <xf numFmtId="164" fontId="10" fillId="18" borderId="186" xfId="0" quotePrefix="1" applyNumberFormat="1" applyFont="1" applyFill="1" applyBorder="1" applyAlignment="1">
      <alignment horizontal="center" vertical="center"/>
    </xf>
    <xf numFmtId="164" fontId="10" fillId="18" borderId="186" xfId="0" applyNumberFormat="1" applyFont="1" applyFill="1" applyBorder="1" applyAlignment="1">
      <alignment vertical="center" wrapText="1"/>
    </xf>
    <xf numFmtId="164" fontId="10" fillId="0" borderId="186" xfId="5" applyNumberFormat="1" applyFont="1" applyBorder="1" applyAlignment="1">
      <alignment vertical="center" wrapText="1"/>
    </xf>
    <xf numFmtId="164" fontId="10" fillId="9" borderId="207" xfId="5" applyNumberFormat="1" applyFont="1" applyFill="1" applyBorder="1" applyAlignment="1">
      <alignment horizontal="right" vertical="center"/>
    </xf>
    <xf numFmtId="164" fontId="10" fillId="0" borderId="382" xfId="5" applyNumberFormat="1" applyFont="1" applyBorder="1" applyAlignment="1">
      <alignment vertical="center" wrapText="1"/>
    </xf>
    <xf numFmtId="164" fontId="10" fillId="46" borderId="334" xfId="5" applyNumberFormat="1" applyFont="1" applyFill="1" applyBorder="1" applyAlignment="1">
      <alignment horizontal="right" vertical="center"/>
    </xf>
    <xf numFmtId="164" fontId="10" fillId="46" borderId="382" xfId="5" applyNumberFormat="1" applyFont="1" applyFill="1" applyBorder="1" applyAlignment="1">
      <alignment horizontal="center" vertical="center"/>
    </xf>
    <xf numFmtId="164" fontId="10" fillId="46" borderId="6" xfId="5" applyNumberFormat="1" applyFont="1" applyFill="1" applyBorder="1" applyAlignment="1">
      <alignment vertical="center" wrapText="1"/>
    </xf>
    <xf numFmtId="164" fontId="10" fillId="46" borderId="382" xfId="5" applyNumberFormat="1" applyFont="1" applyFill="1" applyBorder="1" applyAlignment="1">
      <alignment vertical="center" wrapText="1"/>
    </xf>
    <xf numFmtId="164" fontId="10" fillId="46" borderId="382" xfId="5" applyNumberFormat="1" applyFont="1" applyFill="1" applyBorder="1" applyAlignment="1">
      <alignment horizontal="right" vertical="center"/>
    </xf>
    <xf numFmtId="173" fontId="10" fillId="47" borderId="341" xfId="0" applyNumberFormat="1" applyFont="1" applyFill="1" applyBorder="1" applyAlignment="1">
      <alignment horizontal="right" vertical="center"/>
    </xf>
    <xf numFmtId="3" fontId="10" fillId="0" borderId="0" xfId="0" applyNumberFormat="1" applyFont="1" applyAlignment="1">
      <alignment horizontal="right"/>
    </xf>
    <xf numFmtId="3" fontId="10" fillId="0" borderId="61" xfId="0" applyNumberFormat="1" applyFont="1" applyBorder="1"/>
    <xf numFmtId="3" fontId="10" fillId="0" borderId="61" xfId="0" applyNumberFormat="1" applyFont="1" applyBorder="1" applyAlignment="1">
      <alignment vertical="center"/>
    </xf>
    <xf numFmtId="3" fontId="10" fillId="0" borderId="61" xfId="0" applyNumberFormat="1" applyFont="1" applyBorder="1" applyAlignment="1">
      <alignment horizontal="right" vertical="center"/>
    </xf>
    <xf numFmtId="3" fontId="0" fillId="0" borderId="61" xfId="0" applyNumberFormat="1" applyFont="1" applyBorder="1"/>
    <xf numFmtId="3" fontId="0" fillId="0" borderId="0" xfId="0" applyNumberFormat="1" applyFont="1"/>
    <xf numFmtId="3" fontId="10" fillId="18" borderId="61" xfId="0" applyNumberFormat="1" applyFont="1" applyFill="1" applyBorder="1" applyAlignment="1">
      <alignment horizontal="right" vertical="center"/>
    </xf>
    <xf numFmtId="3" fontId="10" fillId="18" borderId="61" xfId="0" applyNumberFormat="1" applyFont="1" applyFill="1" applyBorder="1" applyAlignment="1">
      <alignment vertical="center"/>
    </xf>
    <xf numFmtId="164" fontId="10" fillId="46" borderId="61" xfId="0" applyNumberFormat="1" applyFont="1" applyFill="1" applyBorder="1" applyAlignment="1">
      <alignment vertical="center" wrapText="1"/>
    </xf>
    <xf numFmtId="164" fontId="10" fillId="46" borderId="61" xfId="0" applyNumberFormat="1" applyFont="1" applyFill="1" applyBorder="1" applyAlignment="1">
      <alignment vertical="center"/>
    </xf>
    <xf numFmtId="164" fontId="10" fillId="0" borderId="61" xfId="0" applyNumberFormat="1" applyFont="1" applyFill="1" applyBorder="1" applyAlignment="1">
      <alignment vertical="center" wrapText="1"/>
    </xf>
    <xf numFmtId="3" fontId="10" fillId="46" borderId="61" xfId="5" applyNumberFormat="1" applyFont="1" applyFill="1" applyBorder="1" applyAlignment="1">
      <alignment horizontal="center" vertical="center"/>
    </xf>
    <xf numFmtId="173" fontId="10" fillId="22" borderId="61" xfId="0" applyNumberFormat="1" applyFont="1" applyFill="1" applyBorder="1" applyAlignment="1">
      <alignment horizontal="right" vertical="center"/>
    </xf>
    <xf numFmtId="173" fontId="10" fillId="22" borderId="61" xfId="0" applyNumberFormat="1" applyFont="1" applyFill="1" applyBorder="1" applyAlignment="1">
      <alignment horizontal="left" vertical="center" wrapText="1"/>
    </xf>
    <xf numFmtId="173" fontId="10" fillId="22" borderId="61" xfId="0" quotePrefix="1" applyNumberFormat="1" applyFont="1" applyFill="1" applyBorder="1" applyAlignment="1">
      <alignment horizontal="center" vertical="center"/>
    </xf>
    <xf numFmtId="173" fontId="10" fillId="0" borderId="65" xfId="0" applyNumberFormat="1" applyFont="1" applyBorder="1" applyAlignment="1">
      <alignment vertical="center"/>
    </xf>
    <xf numFmtId="173" fontId="10" fillId="0" borderId="61" xfId="0" applyNumberFormat="1" applyFont="1" applyFill="1" applyBorder="1" applyAlignment="1">
      <alignment vertical="center"/>
    </xf>
    <xf numFmtId="173" fontId="10" fillId="0" borderId="61" xfId="0" applyNumberFormat="1" applyFont="1" applyBorder="1" applyAlignment="1">
      <alignment vertical="center"/>
    </xf>
    <xf numFmtId="173" fontId="10" fillId="0" borderId="61" xfId="0" applyNumberFormat="1" applyFont="1" applyBorder="1" applyAlignment="1">
      <alignment vertical="center" wrapText="1"/>
    </xf>
    <xf numFmtId="164" fontId="10" fillId="17" borderId="66" xfId="0" applyNumberFormat="1" applyFont="1" applyFill="1" applyBorder="1" applyAlignment="1">
      <alignment horizontal="right" vertical="center"/>
    </xf>
    <xf numFmtId="173" fontId="10" fillId="0" borderId="61" xfId="0" quotePrefix="1" applyNumberFormat="1" applyFont="1" applyBorder="1" applyAlignment="1">
      <alignment horizontal="center" vertical="center"/>
    </xf>
    <xf numFmtId="41" fontId="10" fillId="0" borderId="405" xfId="5" applyNumberFormat="1" applyFont="1" applyBorder="1" applyAlignment="1">
      <alignment horizontal="right" vertical="center" wrapText="1"/>
    </xf>
    <xf numFmtId="0" fontId="10" fillId="0" borderId="380" xfId="5" applyFont="1" applyBorder="1" applyAlignment="1">
      <alignment horizontal="left" vertical="center" wrapText="1"/>
    </xf>
    <xf numFmtId="43" fontId="10" fillId="0" borderId="406" xfId="5" applyNumberFormat="1" applyFont="1" applyBorder="1" applyAlignment="1">
      <alignment vertical="center"/>
    </xf>
    <xf numFmtId="43" fontId="10" fillId="0" borderId="380" xfId="5" applyNumberFormat="1" applyFont="1" applyBorder="1" applyAlignment="1">
      <alignment vertical="center"/>
    </xf>
    <xf numFmtId="43" fontId="11" fillId="0" borderId="380" xfId="5" applyNumberFormat="1" applyFont="1" applyBorder="1" applyAlignment="1">
      <alignment horizontal="left" vertical="center" wrapText="1"/>
    </xf>
    <xf numFmtId="0" fontId="10" fillId="0" borderId="407" xfId="5" quotePrefix="1" applyFont="1" applyBorder="1" applyAlignment="1">
      <alignment horizontal="center" vertical="center" wrapText="1"/>
    </xf>
    <xf numFmtId="41" fontId="10" fillId="0" borderId="85" xfId="5" applyNumberFormat="1" applyFont="1" applyBorder="1" applyAlignment="1">
      <alignment horizontal="right" vertical="center" wrapText="1"/>
    </xf>
    <xf numFmtId="43" fontId="10" fillId="0" borderId="61" xfId="5" applyNumberFormat="1" applyFont="1" applyBorder="1" applyAlignment="1">
      <alignment vertical="center"/>
    </xf>
    <xf numFmtId="43" fontId="11" fillId="0" borderId="61" xfId="5" applyNumberFormat="1" applyFont="1" applyBorder="1" applyAlignment="1">
      <alignment horizontal="left" vertical="center" wrapText="1"/>
    </xf>
    <xf numFmtId="41" fontId="10" fillId="0" borderId="61" xfId="5" applyNumberFormat="1" applyFont="1" applyBorder="1" applyAlignment="1">
      <alignment horizontal="right" vertical="center" wrapText="1"/>
    </xf>
    <xf numFmtId="0" fontId="10" fillId="0" borderId="61" xfId="5" quotePrefix="1" applyFont="1" applyBorder="1" applyAlignment="1">
      <alignment horizontal="center" vertical="center" wrapText="1"/>
    </xf>
    <xf numFmtId="43" fontId="10" fillId="0" borderId="380" xfId="5" applyNumberFormat="1" applyFont="1" applyBorder="1" applyAlignment="1">
      <alignment horizontal="center" vertical="center"/>
    </xf>
    <xf numFmtId="43" fontId="10" fillId="0" borderId="407" xfId="5" applyNumberFormat="1" applyFont="1" applyBorder="1" applyAlignment="1">
      <alignment vertical="center"/>
    </xf>
    <xf numFmtId="164" fontId="10" fillId="0" borderId="380" xfId="5" applyNumberFormat="1" applyFont="1" applyBorder="1" applyAlignment="1">
      <alignment vertical="center"/>
    </xf>
    <xf numFmtId="0" fontId="10" fillId="0" borderId="407" xfId="5" applyFont="1" applyBorder="1" applyAlignment="1">
      <alignment horizontal="center" vertical="center" wrapText="1"/>
    </xf>
    <xf numFmtId="164" fontId="11" fillId="0" borderId="405" xfId="5" applyNumberFormat="1" applyFont="1" applyBorder="1" applyAlignment="1">
      <alignment horizontal="left" vertical="center" wrapText="1"/>
    </xf>
    <xf numFmtId="41" fontId="10" fillId="46" borderId="166" xfId="5" applyNumberFormat="1" applyFont="1" applyFill="1" applyBorder="1" applyAlignment="1">
      <alignment horizontal="right" vertical="center"/>
    </xf>
    <xf numFmtId="164" fontId="10" fillId="0" borderId="61" xfId="0" applyNumberFormat="1" applyFont="1" applyBorder="1" applyAlignment="1">
      <alignment vertical="center"/>
    </xf>
    <xf numFmtId="164" fontId="10" fillId="18" borderId="61" xfId="0" applyNumberFormat="1" applyFont="1" applyFill="1" applyBorder="1" applyAlignment="1">
      <alignment vertical="center"/>
    </xf>
    <xf numFmtId="164" fontId="10" fillId="0" borderId="66" xfId="0" applyNumberFormat="1" applyFont="1" applyBorder="1" applyAlignment="1">
      <alignment vertical="center"/>
    </xf>
    <xf numFmtId="173" fontId="11" fillId="23" borderId="341" xfId="0" applyNumberFormat="1" applyFont="1" applyFill="1" applyBorder="1" applyAlignment="1">
      <alignment horizontal="right" vertical="center"/>
    </xf>
    <xf numFmtId="164" fontId="10" fillId="0" borderId="0" xfId="0" applyNumberFormat="1" applyFont="1" applyBorder="1" applyAlignment="1">
      <alignment vertical="center"/>
    </xf>
    <xf numFmtId="164" fontId="11" fillId="0" borderId="61" xfId="0" applyNumberFormat="1" applyFont="1" applyBorder="1" applyAlignment="1">
      <alignment vertical="center"/>
    </xf>
    <xf numFmtId="164" fontId="11" fillId="0" borderId="66" xfId="0" applyNumberFormat="1" applyFont="1" applyBorder="1" applyAlignment="1">
      <alignment vertical="center"/>
    </xf>
    <xf numFmtId="164" fontId="10" fillId="0" borderId="61" xfId="0" applyNumberFormat="1" applyFont="1" applyBorder="1" applyAlignment="1">
      <alignment vertical="center"/>
    </xf>
    <xf numFmtId="164" fontId="10" fillId="0" borderId="62" xfId="0" applyNumberFormat="1" applyFont="1" applyBorder="1" applyAlignment="1">
      <alignment vertical="center"/>
    </xf>
    <xf numFmtId="164" fontId="10" fillId="0" borderId="187" xfId="0" applyNumberFormat="1" applyFont="1" applyBorder="1" applyAlignment="1">
      <alignment vertical="center"/>
    </xf>
    <xf numFmtId="164" fontId="10" fillId="0" borderId="66" xfId="0" applyNumberFormat="1" applyFont="1" applyBorder="1" applyAlignment="1">
      <alignment vertical="center"/>
    </xf>
    <xf numFmtId="164" fontId="10" fillId="0" borderId="112" xfId="0" applyNumberFormat="1" applyFont="1" applyBorder="1" applyAlignment="1">
      <alignment vertical="center"/>
    </xf>
    <xf numFmtId="164" fontId="10" fillId="18" borderId="61" xfId="0" applyNumberFormat="1" applyFont="1" applyFill="1" applyBorder="1" applyAlignment="1">
      <alignment vertical="center"/>
    </xf>
    <xf numFmtId="164" fontId="10" fillId="0" borderId="63" xfId="0" applyNumberFormat="1" applyFont="1" applyBorder="1" applyAlignment="1">
      <alignment vertical="center"/>
    </xf>
    <xf numFmtId="164" fontId="10" fillId="0" borderId="180" xfId="0" applyNumberFormat="1" applyFont="1" applyBorder="1" applyAlignment="1">
      <alignment vertical="center"/>
    </xf>
    <xf numFmtId="173" fontId="4" fillId="0" borderId="380" xfId="0" applyNumberFormat="1" applyFont="1" applyBorder="1" applyAlignment="1">
      <alignment vertical="center"/>
    </xf>
    <xf numFmtId="164" fontId="4" fillId="0" borderId="61" xfId="5" applyNumberFormat="1" applyFont="1" applyBorder="1" applyAlignment="1">
      <alignment vertical="center"/>
    </xf>
    <xf numFmtId="173" fontId="4" fillId="0" borderId="61" xfId="0" applyNumberFormat="1" applyFont="1" applyBorder="1" applyAlignment="1">
      <alignment vertical="center"/>
    </xf>
    <xf numFmtId="0" fontId="0" fillId="0" borderId="382" xfId="0" applyBorder="1" applyAlignment="1">
      <alignment horizontal="right" vertical="center"/>
    </xf>
    <xf numFmtId="0" fontId="0" fillId="0" borderId="329" xfId="0" applyBorder="1" applyAlignment="1">
      <alignment vertical="center"/>
    </xf>
    <xf numFmtId="0" fontId="0" fillId="18" borderId="341" xfId="0" applyFill="1" applyBorder="1" applyAlignment="1">
      <alignment vertical="center"/>
    </xf>
    <xf numFmtId="0" fontId="10" fillId="21" borderId="341" xfId="0" applyFont="1" applyFill="1" applyBorder="1" applyAlignment="1">
      <alignment horizontal="left" vertical="center" wrapText="1"/>
    </xf>
    <xf numFmtId="0" fontId="10" fillId="21" borderId="342" xfId="0" applyFont="1" applyFill="1" applyBorder="1" applyAlignment="1">
      <alignment horizontal="right" vertical="center" wrapText="1"/>
    </xf>
    <xf numFmtId="0" fontId="71" fillId="30" borderId="375" xfId="0" applyFont="1" applyFill="1" applyBorder="1" applyAlignment="1">
      <alignment horizontal="right" vertical="center" wrapText="1"/>
    </xf>
    <xf numFmtId="0" fontId="25" fillId="30" borderId="375" xfId="0" applyFont="1" applyFill="1" applyBorder="1" applyAlignment="1">
      <alignment horizontal="right" vertical="center" wrapText="1"/>
    </xf>
    <xf numFmtId="0" fontId="57" fillId="30" borderId="375" xfId="0" applyFont="1" applyFill="1" applyBorder="1" applyAlignment="1">
      <alignment horizontal="right" vertical="center" wrapText="1"/>
    </xf>
    <xf numFmtId="164" fontId="10" fillId="0" borderId="61" xfId="0" applyNumberFormat="1" applyFont="1" applyBorder="1" applyAlignment="1">
      <alignment vertical="center"/>
    </xf>
    <xf numFmtId="164" fontId="11" fillId="0" borderId="61" xfId="0" applyNumberFormat="1" applyFont="1" applyBorder="1" applyAlignment="1">
      <alignment vertical="center"/>
    </xf>
    <xf numFmtId="164" fontId="10" fillId="0" borderId="0" xfId="0" applyNumberFormat="1" applyFont="1" applyBorder="1" applyAlignment="1">
      <alignment vertical="center"/>
    </xf>
    <xf numFmtId="164" fontId="10" fillId="18" borderId="61" xfId="0" applyNumberFormat="1" applyFont="1" applyFill="1" applyBorder="1" applyAlignment="1">
      <alignment vertical="center"/>
    </xf>
    <xf numFmtId="164" fontId="10" fillId="0" borderId="66" xfId="0" applyNumberFormat="1" applyFont="1" applyBorder="1" applyAlignment="1">
      <alignment vertical="center"/>
    </xf>
    <xf numFmtId="164" fontId="10" fillId="0" borderId="63" xfId="0" applyNumberFormat="1" applyFont="1" applyBorder="1" applyAlignment="1">
      <alignment vertical="center"/>
    </xf>
    <xf numFmtId="164" fontId="10" fillId="0" borderId="81" xfId="0" applyNumberFormat="1" applyFont="1" applyBorder="1" applyAlignment="1">
      <alignment vertical="center"/>
    </xf>
    <xf numFmtId="164" fontId="10" fillId="0" borderId="0" xfId="0" applyNumberFormat="1" applyFont="1" applyBorder="1" applyAlignment="1">
      <alignment vertical="center"/>
    </xf>
    <xf numFmtId="164" fontId="10" fillId="0" borderId="61" xfId="0" applyNumberFormat="1" applyFont="1" applyBorder="1" applyAlignment="1">
      <alignment vertical="center"/>
    </xf>
    <xf numFmtId="164" fontId="10" fillId="0" borderId="66" xfId="0" applyNumberFormat="1" applyFont="1" applyBorder="1" applyAlignment="1">
      <alignment vertical="center"/>
    </xf>
    <xf numFmtId="164" fontId="11" fillId="0" borderId="132" xfId="0" applyNumberFormat="1" applyFont="1" applyBorder="1" applyAlignment="1">
      <alignment vertical="center"/>
    </xf>
    <xf numFmtId="164" fontId="10" fillId="0" borderId="63" xfId="0" applyNumberFormat="1" applyFont="1" applyBorder="1" applyAlignment="1">
      <alignment vertical="center"/>
    </xf>
    <xf numFmtId="164" fontId="11" fillId="0" borderId="62" xfId="0" applyNumberFormat="1" applyFont="1" applyBorder="1" applyAlignment="1">
      <alignment vertical="center"/>
    </xf>
    <xf numFmtId="164" fontId="11" fillId="0" borderId="187" xfId="0" applyNumberFormat="1" applyFont="1" applyBorder="1" applyAlignment="1">
      <alignment vertical="center"/>
    </xf>
    <xf numFmtId="164" fontId="10" fillId="0" borderId="0" xfId="0" applyNumberFormat="1" applyFont="1" applyBorder="1" applyAlignment="1">
      <alignment vertical="center"/>
    </xf>
    <xf numFmtId="164" fontId="11" fillId="0" borderId="61" xfId="0" applyNumberFormat="1" applyFont="1" applyBorder="1" applyAlignment="1">
      <alignment vertical="center"/>
    </xf>
    <xf numFmtId="164" fontId="10" fillId="0" borderId="61" xfId="0" applyNumberFormat="1" applyFont="1" applyBorder="1" applyAlignment="1">
      <alignment vertical="center"/>
    </xf>
    <xf numFmtId="164" fontId="10" fillId="0" borderId="66" xfId="0" applyNumberFormat="1" applyFont="1" applyBorder="1" applyAlignment="1">
      <alignment vertical="center"/>
    </xf>
    <xf numFmtId="164" fontId="10" fillId="0" borderId="112" xfId="0" applyNumberFormat="1" applyFont="1" applyBorder="1" applyAlignment="1">
      <alignment vertical="center"/>
    </xf>
    <xf numFmtId="164" fontId="10" fillId="18" borderId="61" xfId="0" applyNumberFormat="1" applyFont="1" applyFill="1" applyBorder="1" applyAlignment="1">
      <alignment vertical="center"/>
    </xf>
    <xf numFmtId="164" fontId="10" fillId="0" borderId="63" xfId="0" applyNumberFormat="1" applyFont="1" applyBorder="1" applyAlignment="1">
      <alignment vertical="center"/>
    </xf>
    <xf numFmtId="164" fontId="10" fillId="0" borderId="0" xfId="0" applyNumberFormat="1" applyFont="1" applyFill="1" applyBorder="1" applyAlignment="1">
      <alignment vertical="center"/>
    </xf>
    <xf numFmtId="164" fontId="10" fillId="0" borderId="0" xfId="5" applyNumberFormat="1" applyFont="1" applyAlignment="1">
      <alignment vertical="center"/>
    </xf>
    <xf numFmtId="173" fontId="10" fillId="22" borderId="341" xfId="0" applyNumberFormat="1" applyFont="1" applyFill="1" applyBorder="1" applyAlignment="1">
      <alignment horizontal="right" vertical="center"/>
    </xf>
    <xf numFmtId="173" fontId="10" fillId="22" borderId="341" xfId="0" applyNumberFormat="1" applyFont="1" applyFill="1" applyBorder="1" applyAlignment="1">
      <alignment horizontal="center" vertical="center"/>
    </xf>
    <xf numFmtId="41" fontId="10" fillId="0" borderId="391" xfId="5" applyNumberFormat="1" applyFont="1" applyBorder="1" applyAlignment="1">
      <alignment vertical="center"/>
    </xf>
    <xf numFmtId="165" fontId="10" fillId="0" borderId="380" xfId="5" applyNumberFormat="1" applyFont="1" applyBorder="1" applyAlignment="1">
      <alignment vertical="center"/>
    </xf>
    <xf numFmtId="41" fontId="10" fillId="0" borderId="380" xfId="5" applyNumberFormat="1" applyFont="1" applyBorder="1" applyAlignment="1">
      <alignment vertical="center"/>
    </xf>
    <xf numFmtId="41" fontId="10" fillId="0" borderId="405" xfId="5" applyNumberFormat="1" applyFont="1" applyBorder="1" applyAlignment="1">
      <alignment horizontal="right" vertical="center"/>
    </xf>
    <xf numFmtId="1" fontId="10" fillId="0" borderId="6" xfId="5" applyNumberFormat="1" applyFont="1" applyBorder="1" applyAlignment="1">
      <alignment vertical="center"/>
    </xf>
    <xf numFmtId="0" fontId="55" fillId="0" borderId="150" xfId="0" applyFont="1" applyBorder="1" applyAlignment="1">
      <alignment horizontal="center"/>
    </xf>
    <xf numFmtId="0" fontId="55" fillId="0" borderId="157" xfId="0" applyFont="1" applyBorder="1" applyAlignment="1">
      <alignment horizontal="center"/>
    </xf>
    <xf numFmtId="0" fontId="55" fillId="0" borderId="158" xfId="0" applyFont="1" applyBorder="1" applyAlignment="1">
      <alignment horizontal="center"/>
    </xf>
    <xf numFmtId="0" fontId="19" fillId="0" borderId="390" xfId="0" applyFont="1" applyBorder="1" applyAlignment="1">
      <alignment horizontal="left" vertical="center" wrapText="1"/>
    </xf>
    <xf numFmtId="0" fontId="19" fillId="0" borderId="186" xfId="0" applyFont="1" applyBorder="1" applyAlignment="1">
      <alignment horizontal="left" vertical="center" wrapText="1"/>
    </xf>
    <xf numFmtId="0" fontId="19" fillId="0" borderId="323" xfId="0" applyFont="1" applyBorder="1" applyAlignment="1">
      <alignment horizontal="left" vertical="center" wrapText="1"/>
    </xf>
    <xf numFmtId="0" fontId="74" fillId="0" borderId="390" xfId="0" applyFont="1" applyBorder="1" applyAlignment="1">
      <alignment horizontal="center" vertical="center" wrapText="1"/>
    </xf>
    <xf numFmtId="0" fontId="74" fillId="0" borderId="186" xfId="0" applyFont="1" applyBorder="1" applyAlignment="1">
      <alignment horizontal="center" vertical="center" wrapText="1"/>
    </xf>
    <xf numFmtId="0" fontId="74" fillId="0" borderId="323" xfId="0" applyFont="1" applyBorder="1" applyAlignment="1">
      <alignment horizontal="center" vertical="center" wrapText="1"/>
    </xf>
    <xf numFmtId="43" fontId="31" fillId="27" borderId="112" xfId="0" applyNumberFormat="1" applyFont="1" applyFill="1" applyBorder="1" applyAlignment="1">
      <alignment horizontal="center" vertical="center"/>
    </xf>
    <xf numFmtId="0" fontId="60" fillId="0" borderId="390" xfId="0" applyFont="1" applyBorder="1" applyAlignment="1">
      <alignment horizontal="left" vertical="center" wrapText="1"/>
    </xf>
    <xf numFmtId="0" fontId="60" fillId="0" borderId="323" xfId="0" applyFont="1" applyBorder="1" applyAlignment="1">
      <alignment horizontal="left" vertical="center" wrapText="1"/>
    </xf>
    <xf numFmtId="0" fontId="19" fillId="0" borderId="390" xfId="0" applyFont="1" applyFill="1" applyBorder="1" applyAlignment="1">
      <alignment horizontal="left" vertical="center" wrapText="1"/>
    </xf>
    <xf numFmtId="0" fontId="19" fillId="0" borderId="186" xfId="0" applyFont="1" applyFill="1" applyBorder="1" applyAlignment="1">
      <alignment horizontal="left" vertical="center" wrapText="1"/>
    </xf>
    <xf numFmtId="0" fontId="19" fillId="0" borderId="323" xfId="0" applyFont="1" applyFill="1" applyBorder="1" applyAlignment="1">
      <alignment horizontal="left" vertical="center" wrapText="1"/>
    </xf>
    <xf numFmtId="0" fontId="29" fillId="0" borderId="0" xfId="0" applyFont="1"/>
    <xf numFmtId="43" fontId="11" fillId="15" borderId="167" xfId="0" applyNumberFormat="1" applyFont="1" applyFill="1" applyBorder="1" applyAlignment="1">
      <alignment horizontal="center" vertical="center" wrapText="1"/>
    </xf>
    <xf numFmtId="43" fontId="11" fillId="15" borderId="235" xfId="0" applyNumberFormat="1" applyFont="1" applyFill="1" applyBorder="1" applyAlignment="1">
      <alignment horizontal="center" vertical="center" wrapText="1"/>
    </xf>
    <xf numFmtId="43" fontId="11" fillId="15" borderId="188" xfId="0" applyNumberFormat="1" applyFont="1" applyFill="1" applyBorder="1" applyAlignment="1">
      <alignment horizontal="center" vertical="center" wrapText="1"/>
    </xf>
    <xf numFmtId="43" fontId="11" fillId="15" borderId="231" xfId="0" applyNumberFormat="1" applyFont="1" applyFill="1" applyBorder="1" applyAlignment="1">
      <alignment horizontal="center" vertical="center"/>
    </xf>
    <xf numFmtId="43" fontId="11" fillId="15" borderId="236" xfId="0" applyNumberFormat="1" applyFont="1" applyFill="1" applyBorder="1" applyAlignment="1">
      <alignment horizontal="center" vertical="center"/>
    </xf>
    <xf numFmtId="43" fontId="11" fillId="15" borderId="183" xfId="0" applyNumberFormat="1" applyFont="1" applyFill="1" applyBorder="1" applyAlignment="1">
      <alignment horizontal="center" vertical="center"/>
    </xf>
    <xf numFmtId="43" fontId="11" fillId="15" borderId="237" xfId="0" applyNumberFormat="1" applyFont="1" applyFill="1" applyBorder="1" applyAlignment="1">
      <alignment horizontal="center" vertical="center"/>
    </xf>
    <xf numFmtId="43" fontId="31" fillId="0" borderId="0" xfId="0" applyNumberFormat="1" applyFont="1" applyAlignment="1">
      <alignment horizontal="center" vertical="center"/>
    </xf>
    <xf numFmtId="0" fontId="1" fillId="0" borderId="0" xfId="0" applyFont="1"/>
    <xf numFmtId="0" fontId="29" fillId="0" borderId="0" xfId="0" applyFont="1" applyBorder="1"/>
    <xf numFmtId="0" fontId="29" fillId="0" borderId="81" xfId="0" applyFont="1" applyBorder="1"/>
    <xf numFmtId="0" fontId="7" fillId="15" borderId="196" xfId="0" quotePrefix="1" applyNumberFormat="1" applyFont="1" applyFill="1" applyBorder="1" applyAlignment="1">
      <alignment horizontal="center" vertical="center"/>
    </xf>
    <xf numFmtId="0" fontId="7" fillId="15" borderId="238" xfId="0" applyNumberFormat="1" applyFont="1" applyFill="1" applyBorder="1" applyAlignment="1">
      <alignment horizontal="center" vertical="center"/>
    </xf>
    <xf numFmtId="43" fontId="44" fillId="0" borderId="114" xfId="0" applyNumberFormat="1" applyFont="1" applyBorder="1" applyAlignment="1">
      <alignment horizontal="center" vertical="center"/>
    </xf>
    <xf numFmtId="43" fontId="11" fillId="15" borderId="172" xfId="0" applyNumberFormat="1" applyFont="1" applyFill="1" applyBorder="1" applyAlignment="1">
      <alignment horizontal="center" vertical="center" wrapText="1"/>
    </xf>
    <xf numFmtId="43" fontId="33" fillId="0" borderId="0" xfId="0" applyNumberFormat="1" applyFont="1" applyAlignment="1">
      <alignment horizontal="center" vertical="center"/>
    </xf>
    <xf numFmtId="0" fontId="29" fillId="0" borderId="132" xfId="0" applyFont="1" applyFill="1" applyBorder="1"/>
    <xf numFmtId="0" fontId="29" fillId="0" borderId="0" xfId="0" applyFont="1" applyFill="1" applyBorder="1"/>
    <xf numFmtId="0" fontId="32" fillId="11" borderId="67" xfId="0" applyNumberFormat="1" applyFont="1" applyFill="1" applyBorder="1" applyAlignment="1">
      <alignment horizontal="center" vertical="center"/>
    </xf>
    <xf numFmtId="43" fontId="35" fillId="0" borderId="0" xfId="0" applyNumberFormat="1" applyFont="1" applyAlignment="1">
      <alignment horizontal="center" vertical="center"/>
    </xf>
    <xf numFmtId="43" fontId="11" fillId="11" borderId="157" xfId="0" applyNumberFormat="1" applyFont="1" applyFill="1" applyBorder="1" applyAlignment="1">
      <alignment horizontal="center" vertical="center"/>
    </xf>
    <xf numFmtId="43" fontId="11" fillId="11" borderId="158" xfId="0" applyNumberFormat="1" applyFont="1" applyFill="1" applyBorder="1" applyAlignment="1">
      <alignment horizontal="center" vertical="center"/>
    </xf>
    <xf numFmtId="43" fontId="11" fillId="11" borderId="150" xfId="0" applyNumberFormat="1" applyFont="1" applyFill="1" applyBorder="1" applyAlignment="1">
      <alignment horizontal="center" vertical="center"/>
    </xf>
    <xf numFmtId="43" fontId="20" fillId="0" borderId="0" xfId="0" applyNumberFormat="1" applyFont="1" applyBorder="1" applyAlignment="1">
      <alignment horizontal="center" vertical="center"/>
    </xf>
    <xf numFmtId="43" fontId="11" fillId="11" borderId="61" xfId="0" applyNumberFormat="1" applyFont="1" applyFill="1" applyBorder="1" applyAlignment="1">
      <alignment horizontal="center" vertical="center"/>
    </xf>
    <xf numFmtId="0" fontId="11" fillId="0" borderId="0" xfId="0" applyFont="1" applyBorder="1" applyAlignment="1">
      <alignment vertical="center"/>
    </xf>
    <xf numFmtId="0" fontId="11" fillId="0" borderId="81" xfId="0" applyFont="1" applyBorder="1" applyAlignment="1">
      <alignment vertical="center"/>
    </xf>
    <xf numFmtId="43" fontId="14" fillId="0" borderId="0" xfId="0" applyNumberFormat="1" applyFont="1" applyBorder="1" applyAlignment="1">
      <alignment horizontal="center" vertical="center"/>
    </xf>
    <xf numFmtId="43" fontId="31" fillId="0" borderId="0" xfId="0" applyNumberFormat="1" applyFont="1" applyBorder="1" applyAlignment="1">
      <alignment horizontal="center" vertical="center"/>
    </xf>
    <xf numFmtId="43" fontId="36" fillId="0" borderId="0" xfId="0" applyNumberFormat="1" applyFont="1" applyBorder="1" applyAlignment="1">
      <alignment horizontal="center" vertical="center"/>
    </xf>
    <xf numFmtId="43" fontId="32" fillId="15" borderId="150" xfId="0" applyNumberFormat="1" applyFont="1" applyFill="1" applyBorder="1" applyAlignment="1">
      <alignment horizontal="center" vertical="center" wrapText="1"/>
    </xf>
    <xf numFmtId="43" fontId="32" fillId="15" borderId="65" xfId="0" applyNumberFormat="1" applyFont="1" applyFill="1" applyBorder="1" applyAlignment="1">
      <alignment horizontal="center" vertical="center" wrapText="1"/>
    </xf>
    <xf numFmtId="43" fontId="32" fillId="15" borderId="71" xfId="0" applyNumberFormat="1" applyFont="1" applyFill="1" applyBorder="1" applyAlignment="1">
      <alignment horizontal="center" vertical="center" wrapText="1"/>
    </xf>
    <xf numFmtId="43" fontId="32" fillId="15" borderId="157" xfId="0" applyNumberFormat="1" applyFont="1" applyFill="1" applyBorder="1" applyAlignment="1">
      <alignment horizontal="center" vertical="center"/>
    </xf>
    <xf numFmtId="43" fontId="32" fillId="15" borderId="61" xfId="0" applyNumberFormat="1" applyFont="1" applyFill="1" applyBorder="1" applyAlignment="1">
      <alignment horizontal="center" vertical="center"/>
    </xf>
    <xf numFmtId="43" fontId="32" fillId="15" borderId="63" xfId="0" applyNumberFormat="1" applyFont="1" applyFill="1" applyBorder="1" applyAlignment="1">
      <alignment horizontal="center" vertical="center"/>
    </xf>
    <xf numFmtId="43" fontId="32" fillId="15" borderId="157" xfId="0" applyNumberFormat="1" applyFont="1" applyFill="1" applyBorder="1" applyAlignment="1">
      <alignment horizontal="center" vertical="center" wrapText="1"/>
    </xf>
    <xf numFmtId="43" fontId="32" fillId="15" borderId="61" xfId="0" applyNumberFormat="1" applyFont="1" applyFill="1" applyBorder="1" applyAlignment="1">
      <alignment horizontal="center" vertical="center" wrapText="1"/>
    </xf>
    <xf numFmtId="43" fontId="32" fillId="15" borderId="158" xfId="0" applyNumberFormat="1" applyFont="1" applyFill="1" applyBorder="1" applyAlignment="1">
      <alignment horizontal="center" vertical="center"/>
    </xf>
    <xf numFmtId="43" fontId="32" fillId="15" borderId="66" xfId="0" applyNumberFormat="1" applyFont="1" applyFill="1" applyBorder="1" applyAlignment="1">
      <alignment horizontal="center" vertical="center"/>
    </xf>
    <xf numFmtId="0" fontId="0" fillId="0" borderId="0" xfId="0" applyFont="1" applyAlignment="1">
      <alignment vertical="center"/>
    </xf>
    <xf numFmtId="43" fontId="32" fillId="15" borderId="70" xfId="0" applyNumberFormat="1" applyFont="1" applyFill="1" applyBorder="1" applyAlignment="1">
      <alignment horizontal="center" vertical="center" wrapText="1"/>
    </xf>
    <xf numFmtId="43" fontId="32" fillId="15" borderId="67" xfId="0" applyNumberFormat="1" applyFont="1" applyFill="1" applyBorder="1" applyAlignment="1">
      <alignment horizontal="center" vertical="center"/>
    </xf>
    <xf numFmtId="43" fontId="31" fillId="0" borderId="154" xfId="0" applyNumberFormat="1" applyFont="1" applyBorder="1" applyAlignment="1">
      <alignment horizontal="center" vertical="center"/>
    </xf>
    <xf numFmtId="43" fontId="31" fillId="0" borderId="74" xfId="0" applyNumberFormat="1" applyFont="1" applyBorder="1" applyAlignment="1">
      <alignment horizontal="center" vertical="center"/>
    </xf>
    <xf numFmtId="43" fontId="14" fillId="0" borderId="0" xfId="0" applyNumberFormat="1" applyFont="1" applyAlignment="1">
      <alignment horizontal="center" vertical="center"/>
    </xf>
    <xf numFmtId="43" fontId="11" fillId="15" borderId="61" xfId="0" applyNumberFormat="1" applyFont="1" applyFill="1" applyBorder="1" applyAlignment="1">
      <alignment horizontal="center" vertical="center"/>
    </xf>
    <xf numFmtId="43" fontId="11" fillId="15" borderId="66" xfId="0" applyNumberFormat="1" applyFont="1" applyFill="1" applyBorder="1" applyAlignment="1">
      <alignment horizontal="center" vertical="center"/>
    </xf>
    <xf numFmtId="43" fontId="11" fillId="15" borderId="157" xfId="0" applyNumberFormat="1" applyFont="1" applyFill="1" applyBorder="1" applyAlignment="1">
      <alignment horizontal="center" vertical="center" wrapText="1"/>
    </xf>
    <xf numFmtId="43" fontId="11" fillId="15" borderId="61" xfId="0" applyNumberFormat="1" applyFont="1" applyFill="1" applyBorder="1" applyAlignment="1">
      <alignment horizontal="center" vertical="center" wrapText="1"/>
    </xf>
    <xf numFmtId="43" fontId="11" fillId="15" borderId="157" xfId="0" applyNumberFormat="1" applyFont="1" applyFill="1" applyBorder="1" applyAlignment="1">
      <alignment horizontal="center" vertical="center"/>
    </xf>
    <xf numFmtId="43" fontId="11" fillId="15" borderId="158" xfId="0" applyNumberFormat="1" applyFont="1" applyFill="1" applyBorder="1" applyAlignment="1">
      <alignment horizontal="center" vertical="center"/>
    </xf>
    <xf numFmtId="43" fontId="11" fillId="15" borderId="67" xfId="0" applyNumberFormat="1" applyFont="1" applyFill="1" applyBorder="1" applyAlignment="1">
      <alignment horizontal="center" vertical="center"/>
    </xf>
    <xf numFmtId="41" fontId="31" fillId="0" borderId="0" xfId="0" applyNumberFormat="1" applyFont="1" applyBorder="1" applyAlignment="1">
      <alignment horizontal="center" vertical="center"/>
    </xf>
    <xf numFmtId="41" fontId="20" fillId="0" borderId="151" xfId="0" applyNumberFormat="1" applyFont="1" applyBorder="1" applyAlignment="1">
      <alignment horizontal="center" vertical="center"/>
    </xf>
    <xf numFmtId="0" fontId="7" fillId="15" borderId="61" xfId="0" quotePrefix="1" applyNumberFormat="1" applyFont="1" applyFill="1" applyBorder="1" applyAlignment="1">
      <alignment horizontal="center" vertical="center"/>
    </xf>
    <xf numFmtId="0" fontId="7" fillId="15" borderId="61" xfId="0" applyNumberFormat="1" applyFont="1" applyFill="1" applyBorder="1" applyAlignment="1">
      <alignment horizontal="center" vertical="center"/>
    </xf>
    <xf numFmtId="41" fontId="31" fillId="0" borderId="0" xfId="0" applyNumberFormat="1" applyFont="1" applyAlignment="1">
      <alignment horizontal="center" vertical="center"/>
    </xf>
    <xf numFmtId="41" fontId="20" fillId="0" borderId="0" xfId="0" applyNumberFormat="1" applyFont="1" applyBorder="1" applyAlignment="1">
      <alignment horizontal="center" vertical="center"/>
    </xf>
    <xf numFmtId="41" fontId="31" fillId="17" borderId="0" xfId="5" applyNumberFormat="1" applyFont="1" applyFill="1" applyAlignment="1">
      <alignment horizontal="center" vertical="center"/>
    </xf>
    <xf numFmtId="0" fontId="10" fillId="0" borderId="0" xfId="5" applyFont="1" applyAlignment="1">
      <alignment vertical="center"/>
    </xf>
    <xf numFmtId="43" fontId="11" fillId="15" borderId="167" xfId="5" applyNumberFormat="1" applyFont="1" applyFill="1" applyBorder="1" applyAlignment="1">
      <alignment horizontal="center" vertical="center" wrapText="1"/>
    </xf>
    <xf numFmtId="43" fontId="11" fillId="15" borderId="235" xfId="5" applyNumberFormat="1" applyFont="1" applyFill="1" applyBorder="1" applyAlignment="1">
      <alignment horizontal="center" vertical="center" wrapText="1"/>
    </xf>
    <xf numFmtId="43" fontId="11" fillId="15" borderId="188" xfId="5" applyNumberFormat="1" applyFont="1" applyFill="1" applyBorder="1" applyAlignment="1">
      <alignment horizontal="center" vertical="center" wrapText="1"/>
    </xf>
    <xf numFmtId="43" fontId="11" fillId="15" borderId="231" xfId="5" applyNumberFormat="1" applyFont="1" applyFill="1" applyBorder="1" applyAlignment="1">
      <alignment horizontal="center" vertical="center"/>
    </xf>
    <xf numFmtId="43" fontId="11" fillId="15" borderId="236" xfId="5" applyNumberFormat="1" applyFont="1" applyFill="1" applyBorder="1" applyAlignment="1">
      <alignment horizontal="center" vertical="center"/>
    </xf>
    <xf numFmtId="43" fontId="11" fillId="15" borderId="183" xfId="5" applyNumberFormat="1" applyFont="1" applyFill="1" applyBorder="1" applyAlignment="1">
      <alignment horizontal="center" vertical="center"/>
    </xf>
    <xf numFmtId="43" fontId="11" fillId="15" borderId="237" xfId="5" applyNumberFormat="1" applyFont="1" applyFill="1" applyBorder="1" applyAlignment="1">
      <alignment horizontal="center" vertical="center"/>
    </xf>
    <xf numFmtId="43" fontId="11" fillId="15" borderId="172" xfId="5" applyNumberFormat="1" applyFont="1" applyFill="1" applyBorder="1" applyAlignment="1">
      <alignment horizontal="center" vertical="center" wrapText="1"/>
    </xf>
    <xf numFmtId="0" fontId="7" fillId="15" borderId="196" xfId="5" quotePrefix="1" applyNumberFormat="1" applyFont="1" applyFill="1" applyBorder="1" applyAlignment="1">
      <alignment horizontal="center" vertical="center"/>
    </xf>
    <xf numFmtId="0" fontId="7" fillId="15" borderId="238" xfId="5" applyNumberFormat="1" applyFont="1" applyFill="1" applyBorder="1" applyAlignment="1">
      <alignment horizontal="center" vertical="center"/>
    </xf>
    <xf numFmtId="0" fontId="11" fillId="0" borderId="132" xfId="5" applyFont="1" applyBorder="1" applyAlignment="1">
      <alignment vertical="center"/>
    </xf>
    <xf numFmtId="0" fontId="11" fillId="0" borderId="0" xfId="5" applyFont="1" applyBorder="1" applyAlignment="1">
      <alignment vertical="center"/>
    </xf>
    <xf numFmtId="41" fontId="9" fillId="0" borderId="154" xfId="5" applyNumberFormat="1" applyFont="1" applyBorder="1" applyAlignment="1">
      <alignment horizontal="left" vertical="center"/>
    </xf>
    <xf numFmtId="41" fontId="9" fillId="0" borderId="74" xfId="5" applyNumberFormat="1" applyFont="1" applyBorder="1" applyAlignment="1">
      <alignment horizontal="left" vertical="center"/>
    </xf>
    <xf numFmtId="41" fontId="9" fillId="0" borderId="145" xfId="5" applyNumberFormat="1" applyFont="1" applyBorder="1" applyAlignment="1">
      <alignment horizontal="left" vertical="center"/>
    </xf>
    <xf numFmtId="41" fontId="10" fillId="0" borderId="132" xfId="5" applyNumberFormat="1" applyFont="1" applyBorder="1" applyAlignment="1">
      <alignment horizontal="center" vertical="center"/>
    </xf>
    <xf numFmtId="41" fontId="10" fillId="0" borderId="0" xfId="5" applyNumberFormat="1" applyFont="1" applyBorder="1" applyAlignment="1">
      <alignment horizontal="center" vertical="center"/>
    </xf>
    <xf numFmtId="41" fontId="9" fillId="0" borderId="0" xfId="5" applyNumberFormat="1" applyFont="1" applyBorder="1" applyAlignment="1">
      <alignment horizontal="left" vertical="center"/>
    </xf>
    <xf numFmtId="41" fontId="9" fillId="0" borderId="81" xfId="5" applyNumberFormat="1" applyFont="1" applyBorder="1" applyAlignment="1">
      <alignment horizontal="left" vertical="center"/>
    </xf>
    <xf numFmtId="0" fontId="10" fillId="0" borderId="61" xfId="5" applyFont="1" applyBorder="1" applyAlignment="1">
      <alignment vertical="center"/>
    </xf>
    <xf numFmtId="0" fontId="10" fillId="0" borderId="132" xfId="5" applyFont="1" applyBorder="1" applyAlignment="1">
      <alignment vertical="center"/>
    </xf>
    <xf numFmtId="0" fontId="10" fillId="0" borderId="0" xfId="5" applyFont="1" applyBorder="1" applyAlignment="1">
      <alignment vertical="center"/>
    </xf>
    <xf numFmtId="0" fontId="10" fillId="0" borderId="81" xfId="5" applyFont="1" applyBorder="1" applyAlignment="1">
      <alignment vertical="center"/>
    </xf>
    <xf numFmtId="0" fontId="10" fillId="0" borderId="115" xfId="5" applyFont="1" applyBorder="1" applyAlignment="1">
      <alignment vertical="center"/>
    </xf>
    <xf numFmtId="0" fontId="10" fillId="0" borderId="114" xfId="5" applyFont="1" applyBorder="1" applyAlignment="1">
      <alignment vertical="center"/>
    </xf>
    <xf numFmtId="0" fontId="10" fillId="0" borderId="116" xfId="5" applyFont="1" applyBorder="1" applyAlignment="1">
      <alignment vertical="center"/>
    </xf>
    <xf numFmtId="0" fontId="31" fillId="17" borderId="0" xfId="5" applyFont="1" applyFill="1" applyAlignment="1">
      <alignment horizontal="center" vertical="center"/>
    </xf>
    <xf numFmtId="0" fontId="29" fillId="0" borderId="132" xfId="5" applyFont="1" applyBorder="1"/>
    <xf numFmtId="0" fontId="29" fillId="0" borderId="0" xfId="5" applyFont="1" applyBorder="1"/>
    <xf numFmtId="0" fontId="29" fillId="0" borderId="81" xfId="5" applyFont="1" applyBorder="1"/>
    <xf numFmtId="0" fontId="1" fillId="0" borderId="132" xfId="5" applyFont="1" applyBorder="1"/>
    <xf numFmtId="0" fontId="1" fillId="0" borderId="0" xfId="5" applyFont="1" applyBorder="1"/>
    <xf numFmtId="0" fontId="11" fillId="0" borderId="0" xfId="5" applyFont="1" applyAlignment="1">
      <alignment vertical="center"/>
    </xf>
    <xf numFmtId="0" fontId="9" fillId="0" borderId="0" xfId="5" applyFont="1" applyFill="1" applyAlignment="1">
      <alignment horizontal="center" vertical="center"/>
    </xf>
    <xf numFmtId="0" fontId="11" fillId="0" borderId="0" xfId="5" applyFont="1" applyBorder="1" applyAlignment="1">
      <alignment horizontal="center" vertical="center"/>
    </xf>
    <xf numFmtId="0" fontId="9" fillId="0" borderId="242" xfId="5" applyFont="1" applyBorder="1" applyAlignment="1">
      <alignment horizontal="left" vertical="center"/>
    </xf>
    <xf numFmtId="0" fontId="9" fillId="0" borderId="243" xfId="5" applyFont="1" applyBorder="1" applyAlignment="1">
      <alignment horizontal="left" vertical="center"/>
    </xf>
    <xf numFmtId="0" fontId="9" fillId="0" borderId="244" xfId="5" applyFont="1" applyBorder="1" applyAlignment="1">
      <alignment horizontal="left" vertical="center"/>
    </xf>
    <xf numFmtId="0" fontId="10" fillId="0" borderId="154" xfId="5" applyFont="1" applyBorder="1" applyAlignment="1">
      <alignment vertical="center"/>
    </xf>
    <xf numFmtId="0" fontId="10" fillId="0" borderId="74" xfId="5" applyFont="1" applyBorder="1" applyAlignment="1">
      <alignment vertical="center"/>
    </xf>
    <xf numFmtId="0" fontId="11" fillId="0" borderId="81" xfId="5" applyFont="1" applyBorder="1" applyAlignment="1">
      <alignment vertical="center"/>
    </xf>
    <xf numFmtId="0" fontId="29" fillId="0" borderId="0" xfId="5" applyFont="1"/>
    <xf numFmtId="0" fontId="20" fillId="0" borderId="0" xfId="5" applyFont="1" applyBorder="1" applyAlignment="1">
      <alignment horizontal="center" vertical="center"/>
    </xf>
    <xf numFmtId="0" fontId="1" fillId="0" borderId="0" xfId="5" applyFont="1"/>
    <xf numFmtId="41" fontId="30" fillId="0" borderId="0" xfId="5" applyNumberFormat="1" applyFont="1" applyBorder="1" applyAlignment="1">
      <alignment horizontal="center" vertical="center"/>
    </xf>
    <xf numFmtId="41" fontId="11" fillId="0" borderId="0" xfId="5" applyNumberFormat="1" applyFont="1" applyBorder="1" applyAlignment="1">
      <alignment horizontal="left" vertical="center"/>
    </xf>
    <xf numFmtId="0" fontId="1" fillId="0" borderId="81" xfId="5" applyFont="1" applyBorder="1"/>
    <xf numFmtId="173" fontId="31" fillId="0" borderId="0" xfId="0" applyNumberFormat="1" applyFont="1" applyBorder="1" applyAlignment="1">
      <alignment horizontal="center" vertical="center"/>
    </xf>
    <xf numFmtId="173" fontId="20" fillId="0" borderId="0" xfId="0" applyNumberFormat="1" applyFont="1" applyBorder="1" applyAlignment="1">
      <alignment horizontal="center" vertical="center"/>
    </xf>
    <xf numFmtId="175" fontId="11" fillId="23" borderId="150" xfId="0" applyNumberFormat="1" applyFont="1" applyFill="1" applyBorder="1" applyAlignment="1">
      <alignment horizontal="center" vertical="center" wrapText="1"/>
    </xf>
    <xf numFmtId="175" fontId="11" fillId="23" borderId="322" xfId="0" applyNumberFormat="1" applyFont="1" applyFill="1" applyBorder="1" applyAlignment="1">
      <alignment horizontal="center" vertical="center" wrapText="1"/>
    </xf>
    <xf numFmtId="175" fontId="11" fillId="23" borderId="322" xfId="0" applyNumberFormat="1" applyFont="1" applyFill="1" applyBorder="1" applyAlignment="1">
      <alignment horizontal="center" vertical="center"/>
    </xf>
    <xf numFmtId="175" fontId="11" fillId="23" borderId="341" xfId="0" applyNumberFormat="1" applyFont="1" applyFill="1" applyBorder="1" applyAlignment="1">
      <alignment horizontal="center" vertical="center"/>
    </xf>
    <xf numFmtId="175" fontId="11" fillId="23" borderId="326" xfId="0" applyNumberFormat="1" applyFont="1" applyFill="1" applyBorder="1" applyAlignment="1">
      <alignment horizontal="center" vertical="center" wrapText="1"/>
    </xf>
    <xf numFmtId="173" fontId="0" fillId="0" borderId="329" xfId="0" applyNumberFormat="1" applyFont="1" applyBorder="1" applyAlignment="1">
      <alignment vertical="center"/>
    </xf>
    <xf numFmtId="173" fontId="0" fillId="0" borderId="341" xfId="0" applyNumberFormat="1" applyFont="1" applyBorder="1" applyAlignment="1">
      <alignment vertical="center"/>
    </xf>
    <xf numFmtId="173" fontId="0" fillId="0" borderId="342" xfId="0" applyNumberFormat="1" applyFont="1" applyBorder="1" applyAlignment="1">
      <alignment vertical="center"/>
    </xf>
    <xf numFmtId="173" fontId="3" fillId="0" borderId="341" xfId="0" applyNumberFormat="1" applyFont="1" applyBorder="1" applyAlignment="1">
      <alignment vertical="center"/>
    </xf>
    <xf numFmtId="173" fontId="3" fillId="0" borderId="342" xfId="0" applyNumberFormat="1" applyFont="1" applyBorder="1" applyAlignment="1">
      <alignment vertical="center"/>
    </xf>
    <xf numFmtId="173" fontId="11" fillId="23" borderId="341" xfId="0" applyNumberFormat="1" applyFont="1" applyFill="1" applyBorder="1" applyAlignment="1">
      <alignment horizontal="center" vertical="center"/>
    </xf>
    <xf numFmtId="173" fontId="9" fillId="0" borderId="329" xfId="0" applyNumberFormat="1" applyFont="1" applyBorder="1" applyAlignment="1">
      <alignment horizontal="left" vertical="center"/>
    </xf>
    <xf numFmtId="173" fontId="9" fillId="0" borderId="341" xfId="0" applyNumberFormat="1" applyFont="1" applyBorder="1" applyAlignment="1">
      <alignment horizontal="left" vertical="center"/>
    </xf>
    <xf numFmtId="173" fontId="9" fillId="0" borderId="342" xfId="0" applyNumberFormat="1" applyFont="1" applyBorder="1" applyAlignment="1">
      <alignment horizontal="left" vertical="center"/>
    </xf>
    <xf numFmtId="173" fontId="10" fillId="0" borderId="329" xfId="0" applyNumberFormat="1" applyFont="1" applyBorder="1" applyAlignment="1">
      <alignment horizontal="center" vertical="center"/>
    </xf>
    <xf numFmtId="173" fontId="10" fillId="0" borderId="341" xfId="0" applyNumberFormat="1" applyFont="1" applyBorder="1" applyAlignment="1">
      <alignment horizontal="center" vertical="center"/>
    </xf>
    <xf numFmtId="173" fontId="0" fillId="22" borderId="329" xfId="0" applyNumberFormat="1" applyFont="1" applyFill="1" applyBorder="1" applyAlignment="1">
      <alignment vertical="center"/>
    </xf>
    <xf numFmtId="173" fontId="0" fillId="22" borderId="341" xfId="0" applyNumberFormat="1" applyFont="1" applyFill="1" applyBorder="1" applyAlignment="1">
      <alignment vertical="center"/>
    </xf>
    <xf numFmtId="173" fontId="1" fillId="22" borderId="341" xfId="0" applyNumberFormat="1" applyFont="1" applyFill="1" applyBorder="1" applyAlignment="1">
      <alignment vertical="center"/>
    </xf>
    <xf numFmtId="173" fontId="1" fillId="22" borderId="342" xfId="0" applyNumberFormat="1" applyFont="1" applyFill="1" applyBorder="1" applyAlignment="1">
      <alignment vertical="center"/>
    </xf>
    <xf numFmtId="173" fontId="6" fillId="0" borderId="341" xfId="0" applyNumberFormat="1" applyFont="1" applyBorder="1" applyAlignment="1">
      <alignment vertical="center"/>
    </xf>
    <xf numFmtId="173" fontId="6" fillId="0" borderId="342" xfId="0" applyNumberFormat="1" applyFont="1" applyBorder="1" applyAlignment="1">
      <alignment vertical="center"/>
    </xf>
    <xf numFmtId="0" fontId="31" fillId="0" borderId="0" xfId="5" applyFont="1" applyAlignment="1">
      <alignment horizontal="center" vertical="center"/>
    </xf>
    <xf numFmtId="0" fontId="11" fillId="15" borderId="196" xfId="5" applyNumberFormat="1" applyFont="1" applyFill="1" applyBorder="1" applyAlignment="1">
      <alignment horizontal="center" vertical="center"/>
    </xf>
    <xf numFmtId="0" fontId="11" fillId="15" borderId="238" xfId="5" applyNumberFormat="1" applyFont="1" applyFill="1" applyBorder="1" applyAlignment="1">
      <alignment horizontal="center" vertical="center"/>
    </xf>
    <xf numFmtId="0" fontId="11" fillId="0" borderId="188" xfId="5" applyFont="1" applyBorder="1" applyAlignment="1">
      <alignment horizontal="left" vertical="center"/>
    </xf>
    <xf numFmtId="0" fontId="11" fillId="0" borderId="194" xfId="5" applyFont="1" applyBorder="1" applyAlignment="1">
      <alignment horizontal="left" vertical="center"/>
    </xf>
    <xf numFmtId="0" fontId="11" fillId="0" borderId="172" xfId="5" applyFont="1" applyBorder="1" applyAlignment="1">
      <alignment horizontal="left" vertical="center"/>
    </xf>
    <xf numFmtId="0" fontId="11" fillId="0" borderId="114" xfId="5" applyFont="1" applyBorder="1" applyAlignment="1">
      <alignment horizontal="center" vertical="center"/>
    </xf>
    <xf numFmtId="164" fontId="11" fillId="15" borderId="245" xfId="5" applyNumberFormat="1" applyFont="1" applyFill="1" applyBorder="1" applyAlignment="1">
      <alignment horizontal="center" vertical="center"/>
    </xf>
    <xf numFmtId="164" fontId="11" fillId="15" borderId="198" xfId="5" applyNumberFormat="1" applyFont="1" applyFill="1" applyBorder="1" applyAlignment="1">
      <alignment horizontal="center" vertical="center"/>
    </xf>
    <xf numFmtId="0" fontId="10" fillId="0" borderId="186" xfId="5" applyFont="1" applyBorder="1" applyAlignment="1">
      <alignment vertical="center"/>
    </xf>
    <xf numFmtId="164" fontId="11" fillId="15" borderId="246" xfId="5" applyNumberFormat="1" applyFont="1" applyFill="1" applyBorder="1" applyAlignment="1">
      <alignment vertical="center"/>
    </xf>
    <xf numFmtId="164" fontId="11" fillId="15" borderId="63" xfId="5" applyNumberFormat="1" applyFont="1" applyFill="1" applyBorder="1" applyAlignment="1">
      <alignment vertical="center"/>
    </xf>
    <xf numFmtId="164" fontId="11" fillId="15" borderId="233" xfId="5" applyNumberFormat="1" applyFont="1" applyFill="1" applyBorder="1" applyAlignment="1">
      <alignment horizontal="left" vertical="center" wrapText="1"/>
    </xf>
    <xf numFmtId="164" fontId="11" fillId="15" borderId="197" xfId="5" applyNumberFormat="1" applyFont="1" applyFill="1" applyBorder="1" applyAlignment="1">
      <alignment horizontal="left" vertical="center" wrapText="1"/>
    </xf>
    <xf numFmtId="164" fontId="11" fillId="15" borderId="233" xfId="5" applyNumberFormat="1" applyFont="1" applyFill="1" applyBorder="1" applyAlignment="1">
      <alignment vertical="center"/>
    </xf>
    <xf numFmtId="164" fontId="11" fillId="15" borderId="197" xfId="5" applyNumberFormat="1" applyFont="1" applyFill="1" applyBorder="1" applyAlignment="1">
      <alignment vertical="center"/>
    </xf>
    <xf numFmtId="164" fontId="11" fillId="15" borderId="247" xfId="5" applyNumberFormat="1" applyFont="1" applyFill="1" applyBorder="1" applyAlignment="1">
      <alignment vertical="center"/>
    </xf>
    <xf numFmtId="164" fontId="11" fillId="15" borderId="71" xfId="5" applyNumberFormat="1" applyFont="1" applyFill="1" applyBorder="1" applyAlignment="1">
      <alignment vertical="center"/>
    </xf>
    <xf numFmtId="164" fontId="10" fillId="0" borderId="305" xfId="0" applyNumberFormat="1" applyFont="1" applyBorder="1" applyAlignment="1">
      <alignment horizontal="center" vertical="center"/>
    </xf>
    <xf numFmtId="164" fontId="10" fillId="0" borderId="221" xfId="0" applyNumberFormat="1" applyFont="1" applyBorder="1" applyAlignment="1">
      <alignment horizontal="center" vertical="center"/>
    </xf>
    <xf numFmtId="164" fontId="10" fillId="0" borderId="73" xfId="0" applyNumberFormat="1" applyFont="1" applyBorder="1" applyAlignment="1">
      <alignment horizontal="center" vertical="center"/>
    </xf>
    <xf numFmtId="164" fontId="11" fillId="0" borderId="62" xfId="0" applyNumberFormat="1" applyFont="1" applyBorder="1" applyAlignment="1">
      <alignment vertical="center"/>
    </xf>
    <xf numFmtId="164" fontId="11" fillId="0" borderId="187" xfId="0" applyNumberFormat="1" applyFont="1" applyBorder="1" applyAlignment="1">
      <alignment vertical="center"/>
    </xf>
    <xf numFmtId="164" fontId="10" fillId="0" borderId="0" xfId="0" applyNumberFormat="1" applyFont="1" applyBorder="1" applyAlignment="1">
      <alignment vertical="center"/>
    </xf>
    <xf numFmtId="164" fontId="11" fillId="0" borderId="65" xfId="0" applyNumberFormat="1" applyFont="1" applyBorder="1" applyAlignment="1">
      <alignment vertical="center"/>
    </xf>
    <xf numFmtId="164" fontId="11" fillId="0" borderId="61" xfId="0" applyNumberFormat="1" applyFont="1" applyBorder="1" applyAlignment="1">
      <alignment vertical="center"/>
    </xf>
    <xf numFmtId="164" fontId="11" fillId="0" borderId="66" xfId="0" applyNumberFormat="1" applyFont="1" applyBorder="1" applyAlignment="1">
      <alignment vertical="center"/>
    </xf>
    <xf numFmtId="164" fontId="10" fillId="0" borderId="65" xfId="0" applyNumberFormat="1" applyFont="1" applyBorder="1" applyAlignment="1">
      <alignment vertical="center"/>
    </xf>
    <xf numFmtId="164" fontId="10" fillId="0" borderId="61" xfId="0" applyNumberFormat="1" applyFont="1" applyBorder="1" applyAlignment="1">
      <alignment vertical="center"/>
    </xf>
    <xf numFmtId="3" fontId="11" fillId="15" borderId="67" xfId="0" applyNumberFormat="1" applyFont="1" applyFill="1" applyBorder="1" applyAlignment="1">
      <alignment horizontal="center" vertical="center"/>
    </xf>
    <xf numFmtId="164" fontId="10" fillId="0" borderId="390" xfId="0" applyNumberFormat="1" applyFont="1" applyBorder="1" applyAlignment="1">
      <alignment horizontal="left" vertical="center" wrapText="1"/>
    </xf>
    <xf numFmtId="164" fontId="10" fillId="0" borderId="62" xfId="0" applyNumberFormat="1" applyFont="1" applyBorder="1" applyAlignment="1">
      <alignment horizontal="left" vertical="center" wrapText="1"/>
    </xf>
    <xf numFmtId="164" fontId="10" fillId="17" borderId="390" xfId="0" applyNumberFormat="1" applyFont="1" applyFill="1" applyBorder="1" applyAlignment="1">
      <alignment horizontal="center" vertical="center"/>
    </xf>
    <xf numFmtId="164" fontId="10" fillId="17" borderId="62" xfId="0" applyNumberFormat="1" applyFont="1" applyFill="1" applyBorder="1" applyAlignment="1">
      <alignment horizontal="center" vertical="center"/>
    </xf>
    <xf numFmtId="164" fontId="10" fillId="0" borderId="390" xfId="0" applyNumberFormat="1" applyFont="1" applyBorder="1" applyAlignment="1">
      <alignment horizontal="center" vertical="center"/>
    </xf>
    <xf numFmtId="164" fontId="10" fillId="0" borderId="62" xfId="0" applyNumberFormat="1" applyFont="1" applyBorder="1" applyAlignment="1">
      <alignment horizontal="center" vertical="center"/>
    </xf>
    <xf numFmtId="176" fontId="10" fillId="0" borderId="390" xfId="0" applyNumberFormat="1" applyFont="1" applyBorder="1" applyAlignment="1">
      <alignment horizontal="center" vertical="center"/>
    </xf>
    <xf numFmtId="176" fontId="10" fillId="0" borderId="62" xfId="0" applyNumberFormat="1" applyFont="1" applyBorder="1" applyAlignment="1">
      <alignment horizontal="center" vertical="center"/>
    </xf>
    <xf numFmtId="164" fontId="10" fillId="0" borderId="185" xfId="0" applyNumberFormat="1" applyFont="1" applyBorder="1" applyAlignment="1">
      <alignment vertical="center"/>
    </xf>
    <xf numFmtId="164" fontId="10" fillId="0" borderId="62" xfId="0" applyNumberFormat="1" applyFont="1" applyBorder="1" applyAlignment="1">
      <alignment vertical="center"/>
    </xf>
    <xf numFmtId="164" fontId="10" fillId="0" borderId="182" xfId="0" applyNumberFormat="1" applyFont="1" applyBorder="1" applyAlignment="1">
      <alignment horizontal="center" vertical="center"/>
    </xf>
    <xf numFmtId="164" fontId="10" fillId="0" borderId="229" xfId="0" applyNumberFormat="1" applyFont="1" applyBorder="1" applyAlignment="1">
      <alignment horizontal="center" vertical="center"/>
    </xf>
    <xf numFmtId="164" fontId="10" fillId="0" borderId="180" xfId="0" applyNumberFormat="1" applyFont="1" applyBorder="1" applyAlignment="1">
      <alignment horizontal="center" vertical="center"/>
    </xf>
    <xf numFmtId="164" fontId="10" fillId="0" borderId="81" xfId="0" applyNumberFormat="1" applyFont="1" applyBorder="1" applyAlignment="1">
      <alignment vertical="center"/>
    </xf>
    <xf numFmtId="164" fontId="10" fillId="0" borderId="187" xfId="0" applyNumberFormat="1" applyFont="1" applyBorder="1" applyAlignment="1">
      <alignment vertical="center"/>
    </xf>
    <xf numFmtId="164" fontId="10" fillId="0" borderId="66" xfId="0" applyNumberFormat="1" applyFont="1" applyBorder="1" applyAlignment="1">
      <alignment vertical="center"/>
    </xf>
    <xf numFmtId="164" fontId="11" fillId="0" borderId="0" xfId="0" applyNumberFormat="1" applyFont="1" applyBorder="1" applyAlignment="1">
      <alignment vertical="center"/>
    </xf>
    <xf numFmtId="164" fontId="11" fillId="0" borderId="81" xfId="0" applyNumberFormat="1" applyFont="1" applyBorder="1" applyAlignment="1">
      <alignment vertical="center"/>
    </xf>
    <xf numFmtId="164" fontId="11" fillId="15" borderId="196" xfId="0" quotePrefix="1" applyNumberFormat="1" applyFont="1" applyFill="1" applyBorder="1" applyAlignment="1">
      <alignment horizontal="center" vertical="center"/>
    </xf>
    <xf numFmtId="164" fontId="11" fillId="15" borderId="238" xfId="0" applyNumberFormat="1" applyFont="1" applyFill="1" applyBorder="1" applyAlignment="1">
      <alignment horizontal="center" vertical="center"/>
    </xf>
    <xf numFmtId="164" fontId="11" fillId="0" borderId="167" xfId="0" applyNumberFormat="1" applyFont="1" applyBorder="1" applyAlignment="1">
      <alignment vertical="center"/>
    </xf>
    <xf numFmtId="164" fontId="11" fillId="0" borderId="157" xfId="0" applyNumberFormat="1" applyFont="1" applyBorder="1" applyAlignment="1">
      <alignment vertical="center"/>
    </xf>
    <xf numFmtId="164" fontId="11" fillId="0" borderId="172" xfId="0" applyNumberFormat="1" applyFont="1" applyBorder="1" applyAlignment="1">
      <alignment vertical="center"/>
    </xf>
    <xf numFmtId="164" fontId="10" fillId="0" borderId="132" xfId="0" applyNumberFormat="1" applyFont="1" applyBorder="1" applyAlignment="1">
      <alignment vertical="center"/>
    </xf>
    <xf numFmtId="164" fontId="11" fillId="0" borderId="154" xfId="0" applyNumberFormat="1" applyFont="1" applyBorder="1" applyAlignment="1">
      <alignment vertical="center"/>
    </xf>
    <xf numFmtId="164" fontId="11" fillId="0" borderId="168" xfId="0" applyNumberFormat="1" applyFont="1" applyBorder="1" applyAlignment="1">
      <alignment vertical="center"/>
    </xf>
    <xf numFmtId="164" fontId="11" fillId="0" borderId="145" xfId="0" applyNumberFormat="1" applyFont="1" applyBorder="1" applyAlignment="1">
      <alignment vertical="center"/>
    </xf>
    <xf numFmtId="164" fontId="10" fillId="0" borderId="150" xfId="0" applyNumberFormat="1" applyFont="1" applyBorder="1" applyAlignment="1">
      <alignment vertical="center"/>
    </xf>
    <xf numFmtId="164" fontId="10" fillId="0" borderId="157" xfId="0" applyNumberFormat="1" applyFont="1" applyBorder="1" applyAlignment="1">
      <alignment vertical="center"/>
    </xf>
    <xf numFmtId="164" fontId="11" fillId="0" borderId="158" xfId="0" applyNumberFormat="1" applyFont="1" applyBorder="1" applyAlignment="1">
      <alignment vertical="center"/>
    </xf>
    <xf numFmtId="164" fontId="31" fillId="18" borderId="132" xfId="0" applyNumberFormat="1" applyFont="1" applyFill="1" applyBorder="1" applyAlignment="1">
      <alignment horizontal="center" vertical="center"/>
    </xf>
    <xf numFmtId="164" fontId="31" fillId="18" borderId="0" xfId="0" applyNumberFormat="1" applyFont="1" applyFill="1" applyBorder="1" applyAlignment="1">
      <alignment horizontal="center" vertical="center"/>
    </xf>
    <xf numFmtId="164" fontId="11" fillId="28" borderId="62" xfId="0" applyNumberFormat="1" applyFont="1" applyFill="1" applyBorder="1" applyAlignment="1">
      <alignment vertical="center"/>
    </xf>
    <xf numFmtId="164" fontId="11" fillId="28" borderId="187" xfId="0" applyNumberFormat="1" applyFont="1" applyFill="1" applyBorder="1" applyAlignment="1">
      <alignment vertical="center"/>
    </xf>
    <xf numFmtId="164" fontId="33" fillId="18" borderId="0" xfId="0" applyNumberFormat="1" applyFont="1" applyFill="1" applyBorder="1" applyAlignment="1">
      <alignment horizontal="center" vertical="center"/>
    </xf>
    <xf numFmtId="3" fontId="11" fillId="28" borderId="67" xfId="0" applyNumberFormat="1" applyFont="1" applyFill="1" applyBorder="1" applyAlignment="1">
      <alignment horizontal="center" vertical="center"/>
    </xf>
    <xf numFmtId="164" fontId="11" fillId="0" borderId="132" xfId="0" applyNumberFormat="1" applyFont="1" applyBorder="1" applyAlignment="1">
      <alignment vertical="center"/>
    </xf>
    <xf numFmtId="164" fontId="34" fillId="18" borderId="132" xfId="0" applyNumberFormat="1" applyFont="1" applyFill="1" applyBorder="1" applyAlignment="1">
      <alignment vertical="center"/>
    </xf>
    <xf numFmtId="164" fontId="34" fillId="18" borderId="0" xfId="0" applyNumberFormat="1" applyFont="1" applyFill="1" applyBorder="1" applyAlignment="1">
      <alignment vertical="center"/>
    </xf>
    <xf numFmtId="43" fontId="11" fillId="28" borderId="188" xfId="0" applyNumberFormat="1" applyFont="1" applyFill="1" applyBorder="1" applyAlignment="1">
      <alignment horizontal="center" vertical="center" wrapText="1"/>
    </xf>
    <xf numFmtId="43" fontId="11" fillId="28" borderId="235" xfId="0" applyNumberFormat="1" applyFont="1" applyFill="1" applyBorder="1" applyAlignment="1">
      <alignment horizontal="center" vertical="center" wrapText="1"/>
    </xf>
    <xf numFmtId="164" fontId="10" fillId="28" borderId="132" xfId="0" applyNumberFormat="1" applyFont="1" applyFill="1" applyBorder="1" applyAlignment="1">
      <alignment vertical="center"/>
    </xf>
    <xf numFmtId="164" fontId="10" fillId="28" borderId="0" xfId="0" applyNumberFormat="1" applyFont="1" applyFill="1" applyBorder="1" applyAlignment="1">
      <alignment vertical="center"/>
    </xf>
    <xf numFmtId="164" fontId="10" fillId="28" borderId="81" xfId="0" applyNumberFormat="1" applyFont="1" applyFill="1" applyBorder="1" applyAlignment="1">
      <alignment vertical="center"/>
    </xf>
    <xf numFmtId="43" fontId="11" fillId="28" borderId="167" xfId="0" applyNumberFormat="1" applyFont="1" applyFill="1" applyBorder="1" applyAlignment="1">
      <alignment horizontal="center" vertical="center" wrapText="1"/>
    </xf>
    <xf numFmtId="164" fontId="11" fillId="28" borderId="61" xfId="0" applyNumberFormat="1" applyFont="1" applyFill="1" applyBorder="1" applyAlignment="1">
      <alignment vertical="center"/>
    </xf>
    <xf numFmtId="164" fontId="11" fillId="28" borderId="66" xfId="0" applyNumberFormat="1" applyFont="1" applyFill="1" applyBorder="1" applyAlignment="1">
      <alignment vertical="center"/>
    </xf>
    <xf numFmtId="164" fontId="10" fillId="0" borderId="69" xfId="0" applyNumberFormat="1" applyFont="1" applyBorder="1" applyAlignment="1">
      <alignment horizontal="center" vertical="center"/>
    </xf>
    <xf numFmtId="164" fontId="10" fillId="0" borderId="189" xfId="0" applyNumberFormat="1" applyFont="1" applyBorder="1" applyAlignment="1">
      <alignment horizontal="center" vertical="center"/>
    </xf>
    <xf numFmtId="164" fontId="10" fillId="0" borderId="167" xfId="0" applyNumberFormat="1" applyFont="1" applyBorder="1" applyAlignment="1">
      <alignment horizontal="center" vertical="center"/>
    </xf>
    <xf numFmtId="164" fontId="10" fillId="0" borderId="194" xfId="0" applyNumberFormat="1" applyFont="1" applyBorder="1" applyAlignment="1">
      <alignment horizontal="center" vertical="center"/>
    </xf>
    <xf numFmtId="164" fontId="10" fillId="0" borderId="235" xfId="0" applyNumberFormat="1" applyFont="1" applyBorder="1" applyAlignment="1">
      <alignment horizontal="center" vertical="center"/>
    </xf>
    <xf numFmtId="164" fontId="10" fillId="28" borderId="65" xfId="0" applyNumberFormat="1" applyFont="1" applyFill="1" applyBorder="1" applyAlignment="1">
      <alignment vertical="center"/>
    </xf>
    <xf numFmtId="164" fontId="10" fillId="28" borderId="61" xfId="0" applyNumberFormat="1" applyFont="1" applyFill="1" applyBorder="1" applyAlignment="1">
      <alignment vertical="center"/>
    </xf>
    <xf numFmtId="164" fontId="17" fillId="28" borderId="132" xfId="0" applyNumberFormat="1" applyFont="1" applyFill="1" applyBorder="1" applyAlignment="1">
      <alignment horizontal="center" vertical="center"/>
    </xf>
    <xf numFmtId="164" fontId="52" fillId="28" borderId="0" xfId="0" applyNumberFormat="1" applyFont="1" applyFill="1" applyBorder="1" applyAlignment="1">
      <alignment horizontal="center" vertical="center"/>
    </xf>
    <xf numFmtId="164" fontId="31" fillId="18" borderId="154" xfId="0" applyNumberFormat="1" applyFont="1" applyFill="1" applyBorder="1" applyAlignment="1">
      <alignment horizontal="center" vertical="center"/>
    </xf>
    <xf numFmtId="164" fontId="31" fillId="18" borderId="74" xfId="0" applyNumberFormat="1" applyFont="1" applyFill="1" applyBorder="1" applyAlignment="1">
      <alignment horizontal="center" vertical="center"/>
    </xf>
    <xf numFmtId="164" fontId="10" fillId="28" borderId="185" xfId="0" applyNumberFormat="1" applyFont="1" applyFill="1" applyBorder="1" applyAlignment="1">
      <alignment vertical="center"/>
    </xf>
    <xf numFmtId="164" fontId="10" fillId="28" borderId="62" xfId="0" applyNumberFormat="1" applyFont="1" applyFill="1" applyBorder="1" applyAlignment="1">
      <alignment vertical="center"/>
    </xf>
    <xf numFmtId="164" fontId="11" fillId="0" borderId="112" xfId="0" applyNumberFormat="1" applyFont="1" applyBorder="1" applyAlignment="1">
      <alignment vertical="center"/>
    </xf>
    <xf numFmtId="164" fontId="11" fillId="0" borderId="113" xfId="0" applyNumberFormat="1" applyFont="1" applyBorder="1" applyAlignment="1">
      <alignment vertical="center"/>
    </xf>
    <xf numFmtId="43" fontId="11" fillId="28" borderId="231" xfId="0" applyNumberFormat="1" applyFont="1" applyFill="1" applyBorder="1" applyAlignment="1">
      <alignment horizontal="center" vertical="center"/>
    </xf>
    <xf numFmtId="43" fontId="11" fillId="28" borderId="236" xfId="0" applyNumberFormat="1" applyFont="1" applyFill="1" applyBorder="1" applyAlignment="1">
      <alignment horizontal="center" vertical="center"/>
    </xf>
    <xf numFmtId="43" fontId="11" fillId="28" borderId="183" xfId="0" applyNumberFormat="1" applyFont="1" applyFill="1" applyBorder="1" applyAlignment="1">
      <alignment horizontal="center" vertical="center"/>
    </xf>
    <xf numFmtId="43" fontId="11" fillId="28" borderId="237" xfId="0" applyNumberFormat="1" applyFont="1" applyFill="1" applyBorder="1" applyAlignment="1">
      <alignment horizontal="center" vertical="center"/>
    </xf>
    <xf numFmtId="164" fontId="10" fillId="0" borderId="111" xfId="0" applyNumberFormat="1" applyFont="1" applyBorder="1" applyAlignment="1">
      <alignment vertical="center"/>
    </xf>
    <xf numFmtId="164" fontId="10" fillId="0" borderId="112" xfId="0" applyNumberFormat="1" applyFont="1" applyBorder="1" applyAlignment="1">
      <alignment vertical="center"/>
    </xf>
    <xf numFmtId="164" fontId="11" fillId="0" borderId="65" xfId="0" applyNumberFormat="1" applyFont="1" applyBorder="1" applyAlignment="1">
      <alignment horizontal="left" vertical="center"/>
    </xf>
    <xf numFmtId="164" fontId="11" fillId="0" borderId="61" xfId="0" applyNumberFormat="1" applyFont="1" applyBorder="1" applyAlignment="1">
      <alignment horizontal="left" vertical="center"/>
    </xf>
    <xf numFmtId="164" fontId="11" fillId="0" borderId="66" xfId="0" applyNumberFormat="1" applyFont="1" applyBorder="1" applyAlignment="1">
      <alignment horizontal="left" vertical="center"/>
    </xf>
    <xf numFmtId="3" fontId="11" fillId="15" borderId="196" xfId="0" applyNumberFormat="1" applyFont="1" applyFill="1" applyBorder="1" applyAlignment="1">
      <alignment horizontal="center" vertical="center"/>
    </xf>
    <xf numFmtId="3" fontId="11" fillId="15" borderId="238" xfId="0" applyNumberFormat="1" applyFont="1" applyFill="1" applyBorder="1" applyAlignment="1">
      <alignment horizontal="center" vertical="center"/>
    </xf>
    <xf numFmtId="164" fontId="11" fillId="0" borderId="167" xfId="0" applyNumberFormat="1" applyFont="1" applyBorder="1" applyAlignment="1">
      <alignment horizontal="left" vertical="center"/>
    </xf>
    <xf numFmtId="164" fontId="11" fillId="0" borderId="194" xfId="0" applyNumberFormat="1" applyFont="1" applyBorder="1" applyAlignment="1">
      <alignment horizontal="left" vertical="center"/>
    </xf>
    <xf numFmtId="164" fontId="11" fillId="0" borderId="172" xfId="0" applyNumberFormat="1" applyFont="1" applyBorder="1" applyAlignment="1">
      <alignment horizontal="left" vertical="center"/>
    </xf>
    <xf numFmtId="164" fontId="11" fillId="28" borderId="65" xfId="0" applyNumberFormat="1" applyFont="1" applyFill="1" applyBorder="1" applyAlignment="1">
      <alignment vertical="center"/>
    </xf>
    <xf numFmtId="3" fontId="11" fillId="15" borderId="61" xfId="0" applyNumberFormat="1" applyFont="1" applyFill="1" applyBorder="1" applyAlignment="1">
      <alignment horizontal="center" vertical="center"/>
    </xf>
    <xf numFmtId="164" fontId="11" fillId="0" borderId="186" xfId="0" applyNumberFormat="1" applyFont="1" applyBorder="1" applyAlignment="1">
      <alignment vertical="center"/>
    </xf>
    <xf numFmtId="164" fontId="11" fillId="15" borderId="239" xfId="0" quotePrefix="1" applyNumberFormat="1" applyFont="1" applyFill="1" applyBorder="1" applyAlignment="1">
      <alignment horizontal="center" vertical="center"/>
    </xf>
    <xf numFmtId="164" fontId="11" fillId="15" borderId="311" xfId="0" applyNumberFormat="1" applyFont="1" applyFill="1" applyBorder="1" applyAlignment="1">
      <alignment horizontal="center" vertical="center"/>
    </xf>
    <xf numFmtId="164" fontId="10" fillId="0" borderId="62" xfId="0" applyNumberFormat="1" applyFont="1" applyFill="1" applyBorder="1" applyAlignment="1">
      <alignment vertical="center"/>
    </xf>
    <xf numFmtId="164" fontId="31" fillId="18" borderId="190" xfId="0" applyNumberFormat="1" applyFont="1" applyFill="1" applyBorder="1" applyAlignment="1">
      <alignment horizontal="center" vertical="center"/>
    </xf>
    <xf numFmtId="164" fontId="31" fillId="18" borderId="191" xfId="0" applyNumberFormat="1" applyFont="1" applyFill="1" applyBorder="1" applyAlignment="1">
      <alignment horizontal="center" vertical="center"/>
    </xf>
    <xf numFmtId="164" fontId="31" fillId="18" borderId="192" xfId="0" applyNumberFormat="1" applyFont="1" applyFill="1" applyBorder="1" applyAlignment="1">
      <alignment horizontal="center" vertical="center"/>
    </xf>
    <xf numFmtId="164" fontId="11" fillId="0" borderId="150" xfId="0" applyNumberFormat="1" applyFont="1" applyFill="1" applyBorder="1" applyAlignment="1">
      <alignment vertical="center"/>
    </xf>
    <xf numFmtId="164" fontId="11" fillId="0" borderId="157" xfId="0" applyNumberFormat="1" applyFont="1" applyFill="1" applyBorder="1" applyAlignment="1">
      <alignment vertical="center"/>
    </xf>
    <xf numFmtId="164" fontId="10" fillId="0" borderId="172" xfId="0" applyNumberFormat="1" applyFont="1" applyFill="1" applyBorder="1" applyAlignment="1">
      <alignment vertical="center"/>
    </xf>
    <xf numFmtId="164" fontId="10" fillId="18" borderId="65" xfId="0" applyNumberFormat="1" applyFont="1" applyFill="1" applyBorder="1" applyAlignment="1">
      <alignment vertical="center"/>
    </xf>
    <xf numFmtId="164" fontId="10" fillId="18" borderId="61" xfId="0" applyNumberFormat="1" applyFont="1" applyFill="1" applyBorder="1" applyAlignment="1">
      <alignment vertical="center"/>
    </xf>
    <xf numFmtId="164" fontId="11" fillId="18" borderId="61" xfId="0" applyNumberFormat="1" applyFont="1" applyFill="1" applyBorder="1" applyAlignment="1">
      <alignment vertical="center"/>
    </xf>
    <xf numFmtId="164" fontId="11" fillId="18" borderId="66" xfId="0" applyNumberFormat="1" applyFont="1" applyFill="1" applyBorder="1" applyAlignment="1">
      <alignment vertical="center"/>
    </xf>
    <xf numFmtId="164" fontId="10" fillId="0" borderId="71" xfId="0" applyNumberFormat="1" applyFont="1" applyBorder="1" applyAlignment="1">
      <alignment vertical="center"/>
    </xf>
    <xf numFmtId="164" fontId="10" fillId="0" borderId="63" xfId="0" applyNumberFormat="1" applyFont="1" applyBorder="1" applyAlignment="1">
      <alignment vertical="center"/>
    </xf>
    <xf numFmtId="164" fontId="34" fillId="18" borderId="132" xfId="0" applyNumberFormat="1" applyFont="1" applyFill="1" applyBorder="1" applyAlignment="1">
      <alignment horizontal="center" vertical="center"/>
    </xf>
    <xf numFmtId="164" fontId="34" fillId="18" borderId="0" xfId="0" applyNumberFormat="1" applyFont="1" applyFill="1" applyBorder="1" applyAlignment="1">
      <alignment horizontal="center" vertical="center"/>
    </xf>
    <xf numFmtId="164" fontId="10" fillId="29" borderId="185" xfId="0" applyNumberFormat="1" applyFont="1" applyFill="1" applyBorder="1" applyAlignment="1">
      <alignment vertical="center"/>
    </xf>
    <xf numFmtId="164" fontId="10" fillId="29" borderId="62" xfId="0" applyNumberFormat="1" applyFont="1" applyFill="1" applyBorder="1" applyAlignment="1">
      <alignment vertical="center"/>
    </xf>
    <xf numFmtId="164" fontId="11" fillId="29" borderId="62" xfId="0" applyNumberFormat="1" applyFont="1" applyFill="1" applyBorder="1" applyAlignment="1">
      <alignment vertical="center"/>
    </xf>
    <xf numFmtId="164" fontId="11" fillId="29" borderId="187" xfId="0" applyNumberFormat="1" applyFont="1" applyFill="1" applyBorder="1" applyAlignment="1">
      <alignment vertical="center"/>
    </xf>
    <xf numFmtId="164" fontId="11" fillId="29" borderId="132" xfId="0" applyNumberFormat="1" applyFont="1" applyFill="1" applyBorder="1" applyAlignment="1">
      <alignment vertical="center"/>
    </xf>
    <xf numFmtId="164" fontId="11" fillId="29" borderId="61" xfId="0" applyNumberFormat="1" applyFont="1" applyFill="1" applyBorder="1" applyAlignment="1">
      <alignment vertical="center"/>
    </xf>
    <xf numFmtId="164" fontId="11" fillId="29" borderId="66" xfId="0" applyNumberFormat="1" applyFont="1" applyFill="1" applyBorder="1" applyAlignment="1">
      <alignment vertical="center"/>
    </xf>
    <xf numFmtId="43" fontId="11" fillId="29" borderId="231" xfId="0" applyNumberFormat="1" applyFont="1" applyFill="1" applyBorder="1" applyAlignment="1">
      <alignment horizontal="center" vertical="center"/>
    </xf>
    <xf numFmtId="43" fontId="11" fillId="29" borderId="236" xfId="0" applyNumberFormat="1" applyFont="1" applyFill="1" applyBorder="1" applyAlignment="1">
      <alignment horizontal="center" vertical="center"/>
    </xf>
    <xf numFmtId="43" fontId="11" fillId="29" borderId="183" xfId="0" applyNumberFormat="1" applyFont="1" applyFill="1" applyBorder="1" applyAlignment="1">
      <alignment horizontal="center" vertical="center"/>
    </xf>
    <xf numFmtId="43" fontId="11" fillId="29" borderId="237" xfId="0" applyNumberFormat="1" applyFont="1" applyFill="1" applyBorder="1" applyAlignment="1">
      <alignment horizontal="center" vertical="center"/>
    </xf>
    <xf numFmtId="43" fontId="11" fillId="29" borderId="188" xfId="0" applyNumberFormat="1" applyFont="1" applyFill="1" applyBorder="1" applyAlignment="1">
      <alignment horizontal="center" vertical="center" wrapText="1"/>
    </xf>
    <xf numFmtId="43" fontId="11" fillId="29" borderId="235" xfId="0" applyNumberFormat="1" applyFont="1" applyFill="1" applyBorder="1" applyAlignment="1">
      <alignment horizontal="center" vertical="center" wrapText="1"/>
    </xf>
    <xf numFmtId="164" fontId="10" fillId="29" borderId="0" xfId="0" applyNumberFormat="1" applyFont="1" applyFill="1" applyBorder="1" applyAlignment="1">
      <alignment vertical="center"/>
    </xf>
    <xf numFmtId="164" fontId="10" fillId="29" borderId="65" xfId="0" applyNumberFormat="1" applyFont="1" applyFill="1" applyBorder="1" applyAlignment="1">
      <alignment vertical="center"/>
    </xf>
    <xf numFmtId="164" fontId="10" fillId="29" borderId="61" xfId="0" applyNumberFormat="1" applyFont="1" applyFill="1" applyBorder="1" applyAlignment="1">
      <alignment vertical="center"/>
    </xf>
    <xf numFmtId="164" fontId="10" fillId="0" borderId="115" xfId="0" applyNumberFormat="1" applyFont="1" applyBorder="1" applyAlignment="1">
      <alignment vertical="center"/>
    </xf>
    <xf numFmtId="164" fontId="10" fillId="0" borderId="114" xfId="0" applyNumberFormat="1" applyFont="1" applyBorder="1" applyAlignment="1">
      <alignment vertical="center"/>
    </xf>
    <xf numFmtId="164" fontId="10" fillId="0" borderId="116" xfId="0" applyNumberFormat="1" applyFont="1" applyBorder="1" applyAlignment="1">
      <alignment vertical="center"/>
    </xf>
    <xf numFmtId="164" fontId="11" fillId="15" borderId="67" xfId="0" applyNumberFormat="1" applyFont="1" applyFill="1" applyBorder="1" applyAlignment="1">
      <alignment horizontal="center" vertical="center"/>
    </xf>
    <xf numFmtId="164" fontId="31" fillId="0" borderId="132" xfId="0" applyNumberFormat="1" applyFont="1" applyFill="1" applyBorder="1" applyAlignment="1">
      <alignment horizontal="center" vertical="center"/>
    </xf>
    <xf numFmtId="164" fontId="31" fillId="0" borderId="0" xfId="0" applyNumberFormat="1" applyFont="1" applyFill="1" applyBorder="1" applyAlignment="1">
      <alignment horizontal="center" vertical="center"/>
    </xf>
    <xf numFmtId="3" fontId="11" fillId="15" borderId="112" xfId="0" applyNumberFormat="1" applyFont="1" applyFill="1" applyBorder="1" applyAlignment="1">
      <alignment horizontal="center" vertical="center"/>
    </xf>
    <xf numFmtId="164" fontId="11" fillId="29" borderId="67" xfId="0" applyNumberFormat="1" applyFont="1" applyFill="1" applyBorder="1" applyAlignment="1">
      <alignment horizontal="center" vertical="center"/>
    </xf>
    <xf numFmtId="43" fontId="11" fillId="29" borderId="167" xfId="0" applyNumberFormat="1" applyFont="1" applyFill="1" applyBorder="1" applyAlignment="1">
      <alignment horizontal="center" vertical="center" wrapText="1"/>
    </xf>
    <xf numFmtId="164" fontId="10" fillId="29" borderId="132" xfId="0" applyNumberFormat="1" applyFont="1" applyFill="1" applyBorder="1" applyAlignment="1">
      <alignment vertical="center"/>
    </xf>
    <xf numFmtId="164" fontId="31" fillId="29" borderId="132" xfId="0" applyNumberFormat="1" applyFont="1" applyFill="1" applyBorder="1" applyAlignment="1">
      <alignment horizontal="center" vertical="center"/>
    </xf>
    <xf numFmtId="164" fontId="34" fillId="29" borderId="0" xfId="0" applyNumberFormat="1" applyFont="1" applyFill="1" applyBorder="1" applyAlignment="1">
      <alignment horizontal="center" vertical="center"/>
    </xf>
    <xf numFmtId="3" fontId="11" fillId="29" borderId="67" xfId="0" applyNumberFormat="1" applyFont="1" applyFill="1" applyBorder="1" applyAlignment="1">
      <alignment horizontal="center" vertical="center"/>
    </xf>
    <xf numFmtId="164" fontId="11" fillId="28" borderId="150" xfId="0" applyNumberFormat="1" applyFont="1" applyFill="1" applyBorder="1" applyAlignment="1">
      <alignment vertical="center"/>
    </xf>
    <xf numFmtId="164" fontId="11" fillId="28" borderId="157" xfId="0" applyNumberFormat="1" applyFont="1" applyFill="1" applyBorder="1" applyAlignment="1">
      <alignment vertical="center"/>
    </xf>
    <xf numFmtId="164" fontId="11" fillId="28" borderId="158" xfId="0" applyNumberFormat="1" applyFont="1" applyFill="1" applyBorder="1" applyAlignment="1">
      <alignment vertical="center"/>
    </xf>
    <xf numFmtId="164" fontId="11" fillId="28" borderId="132" xfId="0" applyNumberFormat="1" applyFont="1" applyFill="1" applyBorder="1" applyAlignment="1">
      <alignment vertical="center"/>
    </xf>
    <xf numFmtId="164" fontId="11" fillId="28" borderId="0" xfId="0" applyNumberFormat="1" applyFont="1" applyFill="1" applyBorder="1" applyAlignment="1">
      <alignment vertical="center"/>
    </xf>
    <xf numFmtId="164" fontId="11" fillId="28" borderId="81" xfId="0" applyNumberFormat="1" applyFont="1" applyFill="1" applyBorder="1" applyAlignment="1">
      <alignment vertical="center"/>
    </xf>
    <xf numFmtId="164" fontId="10" fillId="28" borderId="115" xfId="0" applyNumberFormat="1" applyFont="1" applyFill="1" applyBorder="1" applyAlignment="1">
      <alignment vertical="center"/>
    </xf>
    <xf numFmtId="164" fontId="10" fillId="28" borderId="114" xfId="0" applyNumberFormat="1" applyFont="1" applyFill="1" applyBorder="1" applyAlignment="1">
      <alignment vertical="center"/>
    </xf>
    <xf numFmtId="164" fontId="10" fillId="28" borderId="116" xfId="0" applyNumberFormat="1" applyFont="1" applyFill="1" applyBorder="1" applyAlignment="1">
      <alignment vertical="center"/>
    </xf>
    <xf numFmtId="164" fontId="31" fillId="28" borderId="132" xfId="0" applyNumberFormat="1" applyFont="1" applyFill="1" applyBorder="1" applyAlignment="1">
      <alignment horizontal="center" vertical="center"/>
    </xf>
    <xf numFmtId="164" fontId="33" fillId="28" borderId="0" xfId="0" applyNumberFormat="1" applyFont="1" applyFill="1" applyBorder="1" applyAlignment="1">
      <alignment horizontal="center" vertical="center"/>
    </xf>
    <xf numFmtId="164" fontId="33" fillId="0" borderId="0" xfId="0" applyNumberFormat="1" applyFont="1" applyFill="1" applyBorder="1" applyAlignment="1">
      <alignment horizontal="center" vertical="center"/>
    </xf>
    <xf numFmtId="164" fontId="10" fillId="28" borderId="187" xfId="0" applyNumberFormat="1" applyFont="1" applyFill="1" applyBorder="1" applyAlignment="1">
      <alignment vertical="center"/>
    </xf>
    <xf numFmtId="164" fontId="17" fillId="18" borderId="132" xfId="0" applyNumberFormat="1" applyFont="1" applyFill="1" applyBorder="1" applyAlignment="1">
      <alignment horizontal="center" vertical="center"/>
    </xf>
    <xf numFmtId="164" fontId="17" fillId="18" borderId="0" xfId="0" applyNumberFormat="1" applyFont="1" applyFill="1" applyBorder="1" applyAlignment="1">
      <alignment horizontal="center" vertical="center"/>
    </xf>
    <xf numFmtId="164" fontId="11" fillId="0" borderId="61" xfId="0" applyNumberFormat="1" applyFont="1" applyFill="1" applyBorder="1" applyAlignment="1">
      <alignment vertical="center"/>
    </xf>
    <xf numFmtId="164" fontId="11" fillId="0" borderId="66" xfId="0" applyNumberFormat="1" applyFont="1" applyFill="1" applyBorder="1" applyAlignment="1">
      <alignment vertical="center"/>
    </xf>
    <xf numFmtId="164" fontId="11" fillId="0" borderId="62" xfId="0" applyNumberFormat="1" applyFont="1" applyFill="1" applyBorder="1" applyAlignment="1">
      <alignment vertical="center"/>
    </xf>
    <xf numFmtId="164" fontId="11" fillId="0" borderId="187" xfId="0" applyNumberFormat="1" applyFont="1" applyFill="1" applyBorder="1" applyAlignment="1">
      <alignment vertical="center"/>
    </xf>
    <xf numFmtId="164" fontId="11" fillId="0" borderId="63" xfId="0" applyNumberFormat="1" applyFont="1" applyFill="1" applyBorder="1" applyAlignment="1">
      <alignment vertical="center"/>
    </xf>
    <xf numFmtId="164" fontId="11" fillId="0" borderId="72" xfId="0" applyNumberFormat="1" applyFont="1" applyFill="1" applyBorder="1" applyAlignment="1">
      <alignment vertical="center"/>
    </xf>
    <xf numFmtId="164" fontId="34" fillId="28" borderId="132" xfId="0" applyNumberFormat="1" applyFont="1" applyFill="1" applyBorder="1" applyAlignment="1">
      <alignment horizontal="center" vertical="center"/>
    </xf>
    <xf numFmtId="164" fontId="34" fillId="28" borderId="0" xfId="0" applyNumberFormat="1" applyFont="1" applyFill="1" applyBorder="1" applyAlignment="1">
      <alignment horizontal="center" vertical="center"/>
    </xf>
    <xf numFmtId="3" fontId="11" fillId="15" borderId="67" xfId="0" applyNumberFormat="1" applyFont="1" applyFill="1" applyBorder="1" applyAlignment="1">
      <alignment horizontal="center" vertical="center" wrapText="1"/>
    </xf>
    <xf numFmtId="164" fontId="10" fillId="18" borderId="390" xfId="0" applyNumberFormat="1" applyFont="1" applyFill="1" applyBorder="1" applyAlignment="1">
      <alignment horizontal="center" vertical="center"/>
    </xf>
    <xf numFmtId="164" fontId="10" fillId="18" borderId="62" xfId="0" applyNumberFormat="1" applyFont="1" applyFill="1" applyBorder="1" applyAlignment="1">
      <alignment horizontal="center" vertical="center"/>
    </xf>
    <xf numFmtId="164" fontId="10" fillId="18" borderId="397" xfId="0" applyNumberFormat="1" applyFont="1" applyFill="1" applyBorder="1" applyAlignment="1">
      <alignment horizontal="center" vertical="center"/>
    </xf>
    <xf numFmtId="164" fontId="10" fillId="18" borderId="187" xfId="0" applyNumberFormat="1" applyFont="1" applyFill="1" applyBorder="1" applyAlignment="1">
      <alignment horizontal="center" vertical="center"/>
    </xf>
    <xf numFmtId="164" fontId="10" fillId="0" borderId="390" xfId="0" quotePrefix="1" applyNumberFormat="1" applyFont="1" applyBorder="1" applyAlignment="1">
      <alignment horizontal="left" vertical="center"/>
    </xf>
    <xf numFmtId="164" fontId="10" fillId="0" borderId="62" xfId="0" quotePrefix="1" applyNumberFormat="1" applyFont="1" applyBorder="1" applyAlignment="1">
      <alignment horizontal="left" vertical="center"/>
    </xf>
    <xf numFmtId="164" fontId="31" fillId="18" borderId="132" xfId="0" applyNumberFormat="1" applyFont="1" applyFill="1" applyBorder="1" applyAlignment="1">
      <alignment horizontal="left" vertical="center"/>
    </xf>
    <xf numFmtId="164" fontId="31" fillId="18" borderId="0" xfId="0" applyNumberFormat="1" applyFont="1" applyFill="1" applyBorder="1" applyAlignment="1">
      <alignment horizontal="left" vertical="center"/>
    </xf>
    <xf numFmtId="164" fontId="10" fillId="0" borderId="0" xfId="0" applyNumberFormat="1" applyFont="1" applyFill="1" applyBorder="1" applyAlignment="1">
      <alignment vertical="center"/>
    </xf>
    <xf numFmtId="171" fontId="31" fillId="0" borderId="0" xfId="5" applyNumberFormat="1" applyFont="1" applyAlignment="1">
      <alignment horizontal="center" vertical="center"/>
    </xf>
    <xf numFmtId="171" fontId="33" fillId="0" borderId="0" xfId="5" applyNumberFormat="1" applyFont="1" applyAlignment="1">
      <alignment horizontal="center" vertical="center"/>
    </xf>
    <xf numFmtId="41" fontId="11" fillId="0" borderId="0" xfId="5" applyNumberFormat="1" applyFont="1" applyBorder="1" applyAlignment="1">
      <alignment horizontal="center" vertical="center"/>
    </xf>
    <xf numFmtId="0" fontId="10" fillId="0" borderId="132" xfId="5" applyFont="1" applyBorder="1"/>
    <xf numFmtId="0" fontId="10" fillId="0" borderId="0" xfId="5" applyFont="1" applyBorder="1"/>
    <xf numFmtId="0" fontId="11" fillId="0" borderId="0" xfId="5" applyFont="1" applyBorder="1"/>
    <xf numFmtId="0" fontId="11" fillId="0" borderId="81" xfId="5" applyFont="1" applyBorder="1"/>
    <xf numFmtId="0" fontId="9" fillId="0" borderId="167" xfId="5" applyFont="1" applyBorder="1" applyAlignment="1">
      <alignment horizontal="left" vertical="center"/>
    </xf>
    <xf numFmtId="0" fontId="9" fillId="0" borderId="194" xfId="5" applyFont="1" applyBorder="1" applyAlignment="1">
      <alignment horizontal="left" vertical="center"/>
    </xf>
    <xf numFmtId="0" fontId="9" fillId="0" borderId="74" xfId="5" applyFont="1" applyBorder="1" applyAlignment="1">
      <alignment horizontal="left" vertical="center"/>
    </xf>
    <xf numFmtId="0" fontId="9" fillId="0" borderId="172" xfId="5" applyFont="1" applyBorder="1" applyAlignment="1">
      <alignment horizontal="left" vertical="center"/>
    </xf>
    <xf numFmtId="0" fontId="10" fillId="0" borderId="132" xfId="5" applyFont="1" applyBorder="1" applyAlignment="1">
      <alignment horizontal="center" vertical="center"/>
    </xf>
    <xf numFmtId="0" fontId="10" fillId="0" borderId="0" xfId="5" applyFont="1" applyBorder="1" applyAlignment="1">
      <alignment horizontal="center" vertical="center"/>
    </xf>
    <xf numFmtId="0" fontId="10" fillId="0" borderId="276" xfId="5" applyFont="1" applyBorder="1" applyAlignment="1">
      <alignment horizontal="center" vertical="center"/>
    </xf>
    <xf numFmtId="0" fontId="9" fillId="0" borderId="261" xfId="5" applyFont="1" applyBorder="1" applyAlignment="1">
      <alignment horizontal="left" vertical="center"/>
    </xf>
    <xf numFmtId="0" fontId="9" fillId="0" borderId="0" xfId="5" applyFont="1" applyBorder="1" applyAlignment="1">
      <alignment horizontal="left" vertical="center"/>
    </xf>
    <xf numFmtId="0" fontId="9" fillId="0" borderId="81" xfId="5" applyFont="1" applyBorder="1" applyAlignment="1">
      <alignment horizontal="left" vertical="center"/>
    </xf>
    <xf numFmtId="0" fontId="10" fillId="0" borderId="0" xfId="5" applyFont="1"/>
    <xf numFmtId="41" fontId="31" fillId="0" borderId="0" xfId="5" applyNumberFormat="1" applyFont="1" applyBorder="1" applyAlignment="1">
      <alignment horizontal="center" vertical="center"/>
    </xf>
    <xf numFmtId="41" fontId="33" fillId="0" borderId="0" xfId="5" applyNumberFormat="1" applyFont="1" applyBorder="1" applyAlignment="1">
      <alignment horizontal="center" vertical="center"/>
    </xf>
    <xf numFmtId="41" fontId="9" fillId="0" borderId="242" xfId="5" applyNumberFormat="1" applyFont="1" applyBorder="1" applyAlignment="1">
      <alignment horizontal="left" vertical="center"/>
    </xf>
    <xf numFmtId="41" fontId="9" fillId="0" borderId="243" xfId="5" applyNumberFormat="1" applyFont="1" applyBorder="1" applyAlignment="1">
      <alignment horizontal="left" vertical="center"/>
    </xf>
    <xf numFmtId="41" fontId="9" fillId="0" borderId="244" xfId="5" applyNumberFormat="1" applyFont="1" applyBorder="1" applyAlignment="1">
      <alignment horizontal="left" vertical="center"/>
    </xf>
    <xf numFmtId="0" fontId="10" fillId="0" borderId="154" xfId="5" applyFont="1" applyBorder="1"/>
    <xf numFmtId="0" fontId="10" fillId="0" borderId="74" xfId="5" applyFont="1" applyBorder="1"/>
    <xf numFmtId="0" fontId="11" fillId="0" borderId="74" xfId="5" applyFont="1" applyBorder="1"/>
    <xf numFmtId="0" fontId="11" fillId="0" borderId="145" xfId="5" applyFont="1" applyBorder="1"/>
    <xf numFmtId="0" fontId="11" fillId="0" borderId="287" xfId="5" applyFont="1" applyBorder="1"/>
    <xf numFmtId="0" fontId="11" fillId="0" borderId="114" xfId="5" applyFont="1" applyBorder="1"/>
    <xf numFmtId="0" fontId="11" fillId="0" borderId="116" xfId="5" applyFont="1" applyBorder="1"/>
    <xf numFmtId="164" fontId="31" fillId="17" borderId="0" xfId="5" applyNumberFormat="1" applyFont="1" applyFill="1" applyBorder="1" applyAlignment="1">
      <alignment horizontal="center" vertical="center"/>
    </xf>
    <xf numFmtId="164" fontId="11" fillId="0" borderId="0" xfId="5" applyNumberFormat="1" applyFont="1" applyBorder="1" applyAlignment="1">
      <alignment horizontal="center" vertical="center"/>
    </xf>
    <xf numFmtId="164" fontId="9" fillId="0" borderId="242" xfId="5" applyNumberFormat="1" applyFont="1" applyBorder="1" applyAlignment="1">
      <alignment horizontal="left" vertical="center"/>
    </xf>
    <xf numFmtId="164" fontId="9" fillId="0" borderId="243" xfId="5" applyNumberFormat="1" applyFont="1" applyBorder="1" applyAlignment="1">
      <alignment horizontal="left" vertical="center"/>
    </xf>
    <xf numFmtId="164" fontId="9" fillId="0" borderId="244" xfId="5" applyNumberFormat="1" applyFont="1" applyBorder="1" applyAlignment="1">
      <alignment horizontal="left" vertical="center"/>
    </xf>
    <xf numFmtId="164" fontId="10" fillId="0" borderId="0" xfId="5" applyNumberFormat="1" applyFont="1" applyAlignment="1">
      <alignment vertical="center"/>
    </xf>
    <xf numFmtId="164" fontId="9" fillId="0" borderId="0" xfId="5" applyNumberFormat="1" applyFont="1" applyBorder="1" applyAlignment="1">
      <alignment horizontal="left" vertical="center"/>
    </xf>
    <xf numFmtId="164" fontId="10" fillId="0" borderId="0" xfId="5" applyNumberFormat="1" applyFont="1" applyBorder="1" applyAlignment="1">
      <alignment horizontal="center" vertical="center"/>
    </xf>
    <xf numFmtId="164" fontId="11" fillId="0" borderId="0" xfId="5" applyNumberFormat="1" applyFont="1" applyBorder="1" applyAlignment="1">
      <alignment horizontal="left" vertical="center"/>
    </xf>
    <xf numFmtId="164" fontId="10" fillId="0" borderId="132" xfId="5" applyNumberFormat="1" applyFont="1" applyBorder="1" applyAlignment="1">
      <alignment vertical="center"/>
    </xf>
    <xf numFmtId="164" fontId="10" fillId="0" borderId="0" xfId="5" applyNumberFormat="1" applyFont="1" applyBorder="1" applyAlignment="1">
      <alignment vertical="center"/>
    </xf>
    <xf numFmtId="164" fontId="11" fillId="0" borderId="0" xfId="5" applyNumberFormat="1" applyFont="1" applyBorder="1" applyAlignment="1">
      <alignment vertical="center"/>
    </xf>
    <xf numFmtId="164" fontId="11" fillId="0" borderId="81" xfId="5" applyNumberFormat="1" applyFont="1" applyBorder="1" applyAlignment="1">
      <alignment vertical="center"/>
    </xf>
    <xf numFmtId="164" fontId="10" fillId="0" borderId="247" xfId="5" applyNumberFormat="1" applyFont="1" applyBorder="1" applyAlignment="1">
      <alignment horizontal="right" vertical="center"/>
    </xf>
    <xf numFmtId="164" fontId="10" fillId="0" borderId="246" xfId="5" applyNumberFormat="1" applyFont="1" applyBorder="1" applyAlignment="1">
      <alignment horizontal="right" vertical="center"/>
    </xf>
    <xf numFmtId="164" fontId="11" fillId="0" borderId="249" xfId="5" applyNumberFormat="1" applyFont="1" applyBorder="1" applyAlignment="1">
      <alignment horizontal="left" vertical="center"/>
    </xf>
    <xf numFmtId="164" fontId="11" fillId="0" borderId="221" xfId="5" applyNumberFormat="1" applyFont="1" applyBorder="1" applyAlignment="1">
      <alignment horizontal="left" vertical="center"/>
    </xf>
    <xf numFmtId="164" fontId="11" fillId="0" borderId="222" xfId="5" applyNumberFormat="1" applyFont="1" applyBorder="1" applyAlignment="1">
      <alignment horizontal="left" vertical="center"/>
    </xf>
    <xf numFmtId="164" fontId="10" fillId="0" borderId="230" xfId="5" applyNumberFormat="1" applyFont="1" applyBorder="1" applyAlignment="1">
      <alignment horizontal="right" vertical="center"/>
    </xf>
    <xf numFmtId="164" fontId="10" fillId="0" borderId="168" xfId="5" applyNumberFormat="1" applyFont="1" applyBorder="1" applyAlignment="1">
      <alignment horizontal="right" vertical="center"/>
    </xf>
    <xf numFmtId="164" fontId="11" fillId="0" borderId="231" xfId="5" applyNumberFormat="1" applyFont="1" applyBorder="1" applyAlignment="1">
      <alignment horizontal="left" vertical="center"/>
    </xf>
    <xf numFmtId="164" fontId="11" fillId="0" borderId="74" xfId="5" applyNumberFormat="1" applyFont="1" applyBorder="1" applyAlignment="1">
      <alignment horizontal="left" vertical="center"/>
    </xf>
    <xf numFmtId="164" fontId="10" fillId="0" borderId="0" xfId="5" applyNumberFormat="1" applyFont="1" applyBorder="1" applyAlignment="1">
      <alignment horizontal="center" vertical="center" wrapText="1"/>
    </xf>
    <xf numFmtId="173" fontId="10" fillId="24" borderId="341" xfId="0" applyNumberFormat="1" applyFont="1" applyFill="1" applyBorder="1" applyAlignment="1">
      <alignment horizontal="right" vertical="center"/>
    </xf>
    <xf numFmtId="173" fontId="11" fillId="24" borderId="341" xfId="0" applyNumberFormat="1" applyFont="1" applyFill="1" applyBorder="1" applyAlignment="1">
      <alignment horizontal="left" vertical="center"/>
    </xf>
    <xf numFmtId="173" fontId="10" fillId="23" borderId="341" xfId="0" applyNumberFormat="1" applyFont="1" applyFill="1" applyBorder="1" applyAlignment="1">
      <alignment horizontal="right" vertical="center"/>
    </xf>
    <xf numFmtId="173" fontId="10" fillId="22" borderId="341" xfId="0" applyNumberFormat="1" applyFont="1" applyFill="1" applyBorder="1" applyAlignment="1">
      <alignment horizontal="right" vertical="center"/>
    </xf>
    <xf numFmtId="173" fontId="10" fillId="22" borderId="341" xfId="0" applyNumberFormat="1" applyFont="1" applyFill="1" applyBorder="1" applyAlignment="1">
      <alignment horizontal="center" vertical="center"/>
    </xf>
    <xf numFmtId="173" fontId="10" fillId="22" borderId="341" xfId="0" applyNumberFormat="1" applyFont="1" applyFill="1" applyBorder="1" applyAlignment="1">
      <alignment horizontal="left" vertical="center" wrapText="1"/>
    </xf>
    <xf numFmtId="173" fontId="11" fillId="23" borderId="341" xfId="0" applyNumberFormat="1" applyFont="1" applyFill="1" applyBorder="1" applyAlignment="1">
      <alignment horizontal="left" vertical="center"/>
    </xf>
    <xf numFmtId="0" fontId="11" fillId="22" borderId="341" xfId="0" applyNumberFormat="1" applyFont="1" applyFill="1" applyBorder="1" applyAlignment="1">
      <alignment horizontal="center" vertical="center"/>
    </xf>
    <xf numFmtId="173" fontId="9" fillId="22" borderId="341" xfId="0" applyNumberFormat="1" applyFont="1" applyFill="1" applyBorder="1" applyAlignment="1">
      <alignment horizontal="left" vertical="center"/>
    </xf>
    <xf numFmtId="173" fontId="31" fillId="22" borderId="0" xfId="0" applyNumberFormat="1" applyFont="1" applyFill="1" applyBorder="1" applyAlignment="1">
      <alignment horizontal="center" vertical="center"/>
    </xf>
    <xf numFmtId="175" fontId="11" fillId="23" borderId="341" xfId="0" applyNumberFormat="1" applyFont="1" applyFill="1" applyBorder="1" applyAlignment="1">
      <alignment horizontal="center" vertical="center" wrapText="1"/>
    </xf>
    <xf numFmtId="173" fontId="11" fillId="22" borderId="341" xfId="0" applyNumberFormat="1" applyFont="1" applyFill="1" applyBorder="1" applyAlignment="1">
      <alignment horizontal="left" vertical="center"/>
    </xf>
    <xf numFmtId="173" fontId="10" fillId="22" borderId="341" xfId="0" applyNumberFormat="1" applyFont="1" applyFill="1" applyBorder="1" applyAlignment="1">
      <alignment horizontal="left" vertical="center"/>
    </xf>
    <xf numFmtId="173" fontId="11" fillId="23" borderId="341" xfId="0" applyNumberFormat="1" applyFont="1" applyFill="1" applyBorder="1" applyAlignment="1">
      <alignment horizontal="right" vertical="center"/>
    </xf>
    <xf numFmtId="173" fontId="11" fillId="23" borderId="341" xfId="0" applyNumberFormat="1" applyFont="1" applyFill="1" applyBorder="1" applyAlignment="1">
      <alignment horizontal="left" vertical="center" wrapText="1"/>
    </xf>
    <xf numFmtId="164" fontId="31" fillId="0" borderId="0" xfId="5" applyNumberFormat="1" applyFont="1" applyBorder="1" applyAlignment="1">
      <alignment horizontal="center" vertical="center"/>
    </xf>
    <xf numFmtId="164" fontId="11" fillId="0" borderId="114" xfId="5" applyNumberFormat="1" applyFont="1" applyBorder="1" applyAlignment="1">
      <alignment horizontal="center" vertical="center"/>
    </xf>
    <xf numFmtId="164" fontId="10" fillId="0" borderId="154" xfId="5" applyNumberFormat="1" applyFont="1" applyBorder="1" applyAlignment="1">
      <alignment vertical="center"/>
    </xf>
    <xf numFmtId="164" fontId="10" fillId="0" borderId="74" xfId="5" applyNumberFormat="1" applyFont="1" applyBorder="1" applyAlignment="1">
      <alignment vertical="center"/>
    </xf>
    <xf numFmtId="164" fontId="11" fillId="0" borderId="191" xfId="5" applyNumberFormat="1" applyFont="1" applyBorder="1" applyAlignment="1">
      <alignment vertical="center"/>
    </xf>
    <xf numFmtId="164" fontId="11" fillId="0" borderId="192" xfId="5" applyNumberFormat="1" applyFont="1" applyBorder="1" applyAlignment="1">
      <alignment vertical="center"/>
    </xf>
    <xf numFmtId="164" fontId="9" fillId="0" borderId="123" xfId="5" applyNumberFormat="1" applyFont="1" applyBorder="1" applyAlignment="1">
      <alignment horizontal="left" vertical="center"/>
    </xf>
    <xf numFmtId="164" fontId="9" fillId="0" borderId="176" xfId="5" applyNumberFormat="1" applyFont="1" applyBorder="1" applyAlignment="1">
      <alignment horizontal="left" vertical="center"/>
    </xf>
    <xf numFmtId="164" fontId="9" fillId="0" borderId="170" xfId="5" applyNumberFormat="1" applyFont="1" applyBorder="1" applyAlignment="1">
      <alignment horizontal="left" vertical="center"/>
    </xf>
    <xf numFmtId="164" fontId="10" fillId="0" borderId="69" xfId="5" applyNumberFormat="1" applyFont="1" applyBorder="1" applyAlignment="1">
      <alignment vertical="center"/>
    </xf>
    <xf numFmtId="164" fontId="10" fillId="0" borderId="229" xfId="5" applyNumberFormat="1" applyFont="1" applyBorder="1" applyAlignment="1">
      <alignment vertical="center"/>
    </xf>
    <xf numFmtId="164" fontId="10" fillId="0" borderId="180" xfId="5" applyNumberFormat="1" applyFont="1" applyBorder="1" applyAlignment="1">
      <alignment vertical="center"/>
    </xf>
    <xf numFmtId="164" fontId="11" fillId="0" borderId="69" xfId="5" applyNumberFormat="1" applyFont="1" applyBorder="1" applyAlignment="1">
      <alignment vertical="center"/>
    </xf>
    <xf numFmtId="164" fontId="11" fillId="0" borderId="229" xfId="5" applyNumberFormat="1" applyFont="1" applyBorder="1" applyAlignment="1">
      <alignment vertical="center"/>
    </xf>
    <xf numFmtId="164" fontId="11" fillId="0" borderId="180" xfId="5" applyNumberFormat="1" applyFont="1" applyBorder="1" applyAlignment="1">
      <alignment vertical="center"/>
    </xf>
    <xf numFmtId="0" fontId="31" fillId="0" borderId="0" xfId="0" applyFont="1" applyBorder="1" applyAlignment="1">
      <alignment horizontal="center" vertical="center"/>
    </xf>
    <xf numFmtId="0" fontId="33" fillId="0" borderId="0" xfId="0" applyFont="1" applyBorder="1" applyAlignment="1">
      <alignment horizontal="center" vertical="center"/>
    </xf>
    <xf numFmtId="0" fontId="9" fillId="0" borderId="0"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horizontal="left" vertical="center"/>
    </xf>
    <xf numFmtId="0" fontId="11" fillId="15" borderId="67" xfId="0" quotePrefix="1" applyFont="1" applyFill="1" applyBorder="1" applyAlignment="1">
      <alignment horizontal="center" vertical="center"/>
    </xf>
    <xf numFmtId="0" fontId="11" fillId="15" borderId="67" xfId="0" applyFont="1" applyFill="1" applyBorder="1" applyAlignment="1">
      <alignment horizontal="center" vertical="center"/>
    </xf>
    <xf numFmtId="0" fontId="10" fillId="0" borderId="132" xfId="0" applyFont="1" applyBorder="1" applyAlignment="1">
      <alignment vertical="center"/>
    </xf>
    <xf numFmtId="0" fontId="10" fillId="0" borderId="0" xfId="0" applyFont="1" applyBorder="1" applyAlignment="1">
      <alignment vertical="center"/>
    </xf>
    <xf numFmtId="0" fontId="10" fillId="0" borderId="111" xfId="0" applyFont="1" applyBorder="1" applyAlignment="1">
      <alignment horizontal="center" vertical="center"/>
    </xf>
    <xf numFmtId="0" fontId="10" fillId="0" borderId="112" xfId="0" applyFont="1" applyBorder="1" applyAlignment="1">
      <alignment horizontal="center" vertical="center"/>
    </xf>
    <xf numFmtId="0" fontId="9" fillId="0" borderId="112" xfId="0" applyFont="1" applyBorder="1" applyAlignment="1">
      <alignment horizontal="left" vertical="center"/>
    </xf>
    <xf numFmtId="0" fontId="9" fillId="0" borderId="113" xfId="0" applyFont="1" applyBorder="1" applyAlignment="1">
      <alignment horizontal="left" vertical="center"/>
    </xf>
    <xf numFmtId="0" fontId="10" fillId="0" borderId="147" xfId="0" applyFont="1" applyBorder="1" applyAlignment="1">
      <alignment horizontal="center" vertical="center"/>
    </xf>
    <xf numFmtId="0" fontId="10" fillId="0" borderId="148" xfId="0" applyFont="1" applyBorder="1" applyAlignment="1">
      <alignment horizontal="center" vertical="center"/>
    </xf>
    <xf numFmtId="0" fontId="9" fillId="0" borderId="148" xfId="0" applyFont="1" applyBorder="1" applyAlignment="1">
      <alignment horizontal="left" vertical="center"/>
    </xf>
    <xf numFmtId="0" fontId="9" fillId="0" borderId="366" xfId="0" applyFont="1" applyBorder="1" applyAlignment="1">
      <alignment horizontal="left" vertical="center"/>
    </xf>
    <xf numFmtId="0" fontId="9" fillId="0" borderId="149" xfId="0" applyFont="1" applyBorder="1" applyAlignment="1">
      <alignment horizontal="left" vertical="center"/>
    </xf>
    <xf numFmtId="0" fontId="10" fillId="0" borderId="157" xfId="0" applyFont="1" applyBorder="1" applyAlignment="1">
      <alignment vertical="center" wrapText="1"/>
    </xf>
    <xf numFmtId="0" fontId="10" fillId="0" borderId="63" xfId="0" applyFont="1" applyBorder="1" applyAlignment="1">
      <alignment vertical="center" wrapText="1"/>
    </xf>
    <xf numFmtId="164" fontId="10" fillId="0" borderId="157" xfId="0" applyNumberFormat="1" applyFont="1" applyBorder="1" applyAlignment="1">
      <alignment vertical="center" wrapText="1"/>
    </xf>
    <xf numFmtId="164" fontId="10" fillId="0" borderId="63" xfId="0" applyNumberFormat="1" applyFont="1" applyBorder="1" applyAlignment="1">
      <alignment vertical="center" wrapText="1"/>
    </xf>
    <xf numFmtId="164" fontId="10" fillId="0" borderId="158" xfId="0" applyNumberFormat="1" applyFont="1" applyBorder="1" applyAlignment="1">
      <alignment vertical="center" wrapText="1"/>
    </xf>
    <xf numFmtId="164" fontId="10" fillId="0" borderId="72" xfId="0" applyNumberFormat="1" applyFont="1" applyBorder="1" applyAlignment="1">
      <alignment vertical="center" wrapText="1"/>
    </xf>
    <xf numFmtId="164" fontId="10" fillId="0" borderId="150" xfId="0" applyNumberFormat="1" applyFont="1" applyBorder="1" applyAlignment="1">
      <alignment vertical="center" wrapText="1"/>
    </xf>
    <xf numFmtId="164" fontId="10" fillId="0" borderId="71" xfId="0" applyNumberFormat="1" applyFont="1" applyBorder="1" applyAlignment="1">
      <alignment vertical="center" wrapText="1"/>
    </xf>
    <xf numFmtId="0" fontId="10" fillId="0" borderId="168" xfId="0" applyFont="1" applyBorder="1" applyAlignment="1">
      <alignment vertical="center" wrapText="1"/>
    </xf>
    <xf numFmtId="0" fontId="10" fillId="0" borderId="197" xfId="0" applyFont="1" applyBorder="1" applyAlignment="1">
      <alignment vertical="center" wrapText="1"/>
    </xf>
    <xf numFmtId="164" fontId="10" fillId="0" borderId="168" xfId="0" applyNumberFormat="1" applyFont="1" applyBorder="1" applyAlignment="1">
      <alignment vertical="center" wrapText="1"/>
    </xf>
    <xf numFmtId="164" fontId="10" fillId="0" borderId="197" xfId="0" applyNumberFormat="1" applyFont="1" applyBorder="1" applyAlignment="1">
      <alignment vertical="center" wrapText="1"/>
    </xf>
    <xf numFmtId="41" fontId="10" fillId="0" borderId="65" xfId="0" applyNumberFormat="1" applyFont="1" applyBorder="1" applyAlignment="1">
      <alignment horizontal="center" vertical="center"/>
    </xf>
    <xf numFmtId="41" fontId="10" fillId="0" borderId="61" xfId="0" applyNumberFormat="1" applyFont="1" applyBorder="1" applyAlignment="1">
      <alignment horizontal="center" vertical="center"/>
    </xf>
    <xf numFmtId="0" fontId="11" fillId="0" borderId="61" xfId="0" applyFont="1" applyBorder="1" applyAlignment="1">
      <alignment horizontal="left" vertical="center"/>
    </xf>
    <xf numFmtId="0" fontId="11" fillId="0" borderId="66" xfId="0" applyFont="1" applyBorder="1" applyAlignment="1">
      <alignment horizontal="left" vertical="center"/>
    </xf>
    <xf numFmtId="41" fontId="10" fillId="0" borderId="396" xfId="0" applyNumberFormat="1" applyFont="1" applyBorder="1" applyAlignment="1">
      <alignment horizontal="center" vertical="center"/>
    </xf>
    <xf numFmtId="41" fontId="10" fillId="0" borderId="390" xfId="0" applyNumberFormat="1" applyFont="1" applyBorder="1" applyAlignment="1">
      <alignment horizontal="center" vertical="center"/>
    </xf>
    <xf numFmtId="0" fontId="9" fillId="0" borderId="390" xfId="0" applyFont="1" applyBorder="1" applyAlignment="1">
      <alignment horizontal="left" vertical="center"/>
    </xf>
    <xf numFmtId="0" fontId="9" fillId="0" borderId="397" xfId="0" applyFont="1" applyBorder="1" applyAlignment="1">
      <alignment horizontal="left" vertical="center"/>
    </xf>
    <xf numFmtId="0" fontId="10" fillId="0" borderId="62" xfId="0" applyFont="1" applyBorder="1" applyAlignment="1">
      <alignment horizontal="center" vertical="center"/>
    </xf>
    <xf numFmtId="0" fontId="10" fillId="0" borderId="112" xfId="0" applyFont="1" applyBorder="1" applyAlignment="1">
      <alignment vertical="center" wrapText="1"/>
    </xf>
    <xf numFmtId="0" fontId="10" fillId="0" borderId="62" xfId="0" applyFont="1" applyBorder="1" applyAlignment="1">
      <alignment vertical="center" wrapText="1"/>
    </xf>
    <xf numFmtId="41" fontId="10" fillId="15" borderId="61" xfId="0" applyNumberFormat="1" applyFont="1" applyFill="1" applyBorder="1" applyAlignment="1">
      <alignment vertical="center"/>
    </xf>
    <xf numFmtId="0" fontId="9" fillId="0" borderId="61" xfId="0" applyFont="1" applyBorder="1" applyAlignment="1">
      <alignment horizontal="left" vertical="center"/>
    </xf>
    <xf numFmtId="0" fontId="9" fillId="0" borderId="66" xfId="0" applyFont="1" applyBorder="1" applyAlignment="1">
      <alignment horizontal="left" vertical="center"/>
    </xf>
    <xf numFmtId="41" fontId="10" fillId="0" borderId="111" xfId="0" applyNumberFormat="1" applyFont="1" applyBorder="1" applyAlignment="1">
      <alignment vertical="center"/>
    </xf>
    <xf numFmtId="41" fontId="10" fillId="0" borderId="185" xfId="0" applyNumberFormat="1" applyFont="1" applyBorder="1" applyAlignment="1">
      <alignment vertical="center"/>
    </xf>
    <xf numFmtId="41" fontId="10" fillId="0" borderId="112" xfId="0" applyNumberFormat="1" applyFont="1" applyBorder="1" applyAlignment="1">
      <alignment vertical="center"/>
    </xf>
    <xf numFmtId="41" fontId="10" fillId="0" borderId="62" xfId="0" applyNumberFormat="1" applyFont="1" applyBorder="1" applyAlignment="1">
      <alignment vertical="center"/>
    </xf>
    <xf numFmtId="164" fontId="10" fillId="0" borderId="180" xfId="0" applyNumberFormat="1" applyFont="1" applyBorder="1" applyAlignment="1">
      <alignment vertical="center"/>
    </xf>
    <xf numFmtId="41" fontId="10" fillId="0" borderId="185" xfId="0" applyNumberFormat="1" applyFont="1" applyBorder="1" applyAlignment="1">
      <alignment horizontal="center" vertical="center"/>
    </xf>
    <xf numFmtId="41" fontId="10" fillId="0" borderId="62" xfId="0" applyNumberFormat="1" applyFont="1" applyBorder="1" applyAlignment="1">
      <alignment horizontal="center" vertical="center"/>
    </xf>
    <xf numFmtId="0" fontId="11" fillId="0" borderId="62" xfId="0" applyFont="1" applyBorder="1" applyAlignment="1">
      <alignment horizontal="left" vertical="center"/>
    </xf>
    <xf numFmtId="0" fontId="11" fillId="0" borderId="187" xfId="0" applyFont="1" applyBorder="1" applyAlignment="1">
      <alignment horizontal="left" vertical="center"/>
    </xf>
    <xf numFmtId="0" fontId="10" fillId="0" borderId="0" xfId="0" applyFont="1" applyBorder="1" applyAlignment="1">
      <alignment horizontal="left" vertical="center" wrapText="1"/>
    </xf>
    <xf numFmtId="0" fontId="11" fillId="0" borderId="61" xfId="0" applyFont="1" applyBorder="1" applyAlignment="1">
      <alignment horizontal="left" vertical="center" wrapText="1"/>
    </xf>
    <xf numFmtId="0" fontId="11" fillId="0" borderId="66" xfId="0" applyFont="1" applyBorder="1" applyAlignment="1">
      <alignment horizontal="left" vertical="center" wrapText="1"/>
    </xf>
    <xf numFmtId="0" fontId="9" fillId="0" borderId="250" xfId="0" applyFont="1" applyBorder="1" applyAlignment="1">
      <alignment horizontal="left" vertical="center"/>
    </xf>
    <xf numFmtId="0" fontId="9" fillId="0" borderId="151" xfId="0" applyFont="1" applyBorder="1" applyAlignment="1">
      <alignment horizontal="left" vertical="center"/>
    </xf>
    <xf numFmtId="0" fontId="9" fillId="0" borderId="234" xfId="0" applyFont="1" applyBorder="1" applyAlignment="1">
      <alignment horizontal="left" vertical="center"/>
    </xf>
    <xf numFmtId="41" fontId="11" fillId="0" borderId="0" xfId="0" applyNumberFormat="1" applyFont="1" applyBorder="1" applyAlignment="1">
      <alignment horizontal="center" vertical="center"/>
    </xf>
    <xf numFmtId="0" fontId="10" fillId="0" borderId="65" xfId="0" applyFont="1" applyBorder="1" applyAlignment="1">
      <alignment vertical="center"/>
    </xf>
    <xf numFmtId="0" fontId="10" fillId="0" borderId="61" xfId="0" applyFont="1" applyBorder="1" applyAlignment="1">
      <alignment vertical="center"/>
    </xf>
    <xf numFmtId="0" fontId="11" fillId="0" borderId="61" xfId="0" applyFont="1" applyBorder="1" applyAlignment="1">
      <alignment vertical="center"/>
    </xf>
    <xf numFmtId="0" fontId="11" fillId="0" borderId="66" xfId="0" applyFont="1" applyBorder="1" applyAlignment="1">
      <alignment vertical="center"/>
    </xf>
    <xf numFmtId="0" fontId="10" fillId="0" borderId="0" xfId="0" applyFont="1" applyAlignment="1">
      <alignment vertical="center"/>
    </xf>
    <xf numFmtId="0" fontId="10" fillId="0" borderId="167" xfId="0" applyFont="1" applyBorder="1" applyAlignment="1">
      <alignment vertical="center"/>
    </xf>
    <xf numFmtId="0" fontId="10" fillId="0" borderId="194" xfId="0" applyFont="1" applyBorder="1" applyAlignment="1">
      <alignment vertical="center"/>
    </xf>
    <xf numFmtId="0" fontId="11" fillId="0" borderId="194" xfId="0" applyFont="1" applyBorder="1" applyAlignment="1">
      <alignment vertical="center"/>
    </xf>
    <xf numFmtId="0" fontId="11" fillId="0" borderId="172" xfId="0" applyFont="1" applyBorder="1" applyAlignment="1">
      <alignment vertical="center"/>
    </xf>
    <xf numFmtId="0" fontId="10" fillId="0" borderId="250" xfId="0" applyFont="1" applyFill="1" applyBorder="1" applyAlignment="1">
      <alignment horizontal="center" vertical="center"/>
    </xf>
    <xf numFmtId="0" fontId="10" fillId="0" borderId="151" xfId="0" applyFont="1" applyBorder="1" applyAlignment="1">
      <alignment vertical="center"/>
    </xf>
    <xf numFmtId="0" fontId="10" fillId="0" borderId="237" xfId="0" applyFont="1" applyBorder="1" applyAlignment="1">
      <alignment vertical="center"/>
    </xf>
    <xf numFmtId="0" fontId="9" fillId="0" borderId="62" xfId="0" applyFont="1" applyFill="1" applyBorder="1" applyAlignment="1">
      <alignment horizontal="left" vertical="center"/>
    </xf>
    <xf numFmtId="0" fontId="9" fillId="0" borderId="187" xfId="0" applyFont="1" applyFill="1" applyBorder="1" applyAlignment="1">
      <alignment horizontal="left" vertical="center"/>
    </xf>
    <xf numFmtId="0" fontId="10" fillId="0" borderId="65" xfId="0" applyFont="1" applyBorder="1" applyAlignment="1">
      <alignment horizontal="center" vertical="center"/>
    </xf>
    <xf numFmtId="0" fontId="10" fillId="0" borderId="61" xfId="0" applyFont="1" applyBorder="1" applyAlignment="1">
      <alignment horizontal="center" vertical="center"/>
    </xf>
    <xf numFmtId="0" fontId="11" fillId="0" borderId="123" xfId="0" applyFont="1" applyFill="1" applyBorder="1" applyAlignment="1">
      <alignment horizontal="center" vertical="center"/>
    </xf>
    <xf numFmtId="0" fontId="11" fillId="0" borderId="176" xfId="0" applyFont="1" applyFill="1" applyBorder="1" applyAlignment="1">
      <alignment horizontal="center" vertical="center"/>
    </xf>
    <xf numFmtId="0" fontId="11" fillId="0" borderId="289" xfId="0" applyFont="1" applyFill="1" applyBorder="1" applyAlignment="1">
      <alignment horizontal="center" vertical="center"/>
    </xf>
    <xf numFmtId="0" fontId="11" fillId="0" borderId="288" xfId="0" applyFont="1" applyFill="1" applyBorder="1" applyAlignment="1">
      <alignment horizontal="left" vertical="center"/>
    </xf>
    <xf numFmtId="0" fontId="11" fillId="0" borderId="176" xfId="0" applyFont="1" applyFill="1" applyBorder="1" applyAlignment="1">
      <alignment horizontal="left" vertical="center"/>
    </xf>
    <xf numFmtId="0" fontId="11" fillId="0" borderId="170" xfId="0" applyFont="1" applyFill="1" applyBorder="1" applyAlignment="1">
      <alignment horizontal="left" vertical="center"/>
    </xf>
    <xf numFmtId="0" fontId="10" fillId="0" borderId="81" xfId="0" applyFont="1" applyBorder="1" applyAlignment="1">
      <alignment vertical="center"/>
    </xf>
    <xf numFmtId="0" fontId="50" fillId="0" borderId="114" xfId="0" applyFont="1" applyBorder="1" applyAlignment="1">
      <alignment horizontal="center" vertical="center" wrapText="1"/>
    </xf>
    <xf numFmtId="0" fontId="11" fillId="0" borderId="157" xfId="0" applyFont="1" applyBorder="1" applyAlignment="1">
      <alignment vertical="center"/>
    </xf>
    <xf numFmtId="0" fontId="11" fillId="0" borderId="158" xfId="0" applyFont="1" applyBorder="1" applyAlignment="1">
      <alignment vertical="center"/>
    </xf>
    <xf numFmtId="0" fontId="29" fillId="0" borderId="132" xfId="0" applyFont="1" applyBorder="1" applyAlignment="1">
      <alignment horizontal="left" vertical="center" wrapText="1"/>
    </xf>
    <xf numFmtId="0" fontId="29" fillId="0" borderId="0" xfId="0" applyFont="1" applyBorder="1" applyAlignment="1">
      <alignment horizontal="left" vertical="center" wrapText="1"/>
    </xf>
    <xf numFmtId="0" fontId="29" fillId="0" borderId="81" xfId="0" applyFont="1" applyBorder="1" applyAlignment="1">
      <alignment horizontal="left" vertical="center" wrapText="1"/>
    </xf>
    <xf numFmtId="0" fontId="29" fillId="0" borderId="250" xfId="0" applyFont="1" applyBorder="1" applyAlignment="1">
      <alignment horizontal="left" vertical="center" wrapText="1"/>
    </xf>
    <xf numFmtId="0" fontId="29" fillId="0" borderId="151" xfId="0" applyFont="1" applyBorder="1" applyAlignment="1">
      <alignment horizontal="left" vertical="center" wrapText="1"/>
    </xf>
    <xf numFmtId="0" fontId="29" fillId="0" borderId="234" xfId="0" applyFont="1" applyBorder="1" applyAlignment="1">
      <alignment horizontal="left" vertical="center" wrapText="1"/>
    </xf>
    <xf numFmtId="0" fontId="18" fillId="0" borderId="304" xfId="0" applyFont="1" applyBorder="1" applyAlignment="1">
      <alignment horizontal="left" vertical="center" wrapText="1"/>
    </xf>
    <xf numFmtId="0" fontId="18" fillId="0" borderId="240" xfId="0" applyFont="1" applyBorder="1" applyAlignment="1">
      <alignment horizontal="left" vertical="center" wrapText="1"/>
    </xf>
    <xf numFmtId="0" fontId="18" fillId="0" borderId="241" xfId="0" applyFont="1" applyBorder="1" applyAlignment="1">
      <alignment horizontal="left" vertical="center" wrapText="1"/>
    </xf>
    <xf numFmtId="0" fontId="18" fillId="0" borderId="132" xfId="0" applyFont="1" applyBorder="1" applyAlignment="1">
      <alignment horizontal="left" vertical="center" wrapText="1"/>
    </xf>
    <xf numFmtId="0" fontId="18" fillId="0" borderId="0" xfId="0" applyFont="1" applyBorder="1" applyAlignment="1">
      <alignment horizontal="left" vertical="center" wrapText="1"/>
    </xf>
    <xf numFmtId="0" fontId="18" fillId="0" borderId="81" xfId="0" applyFont="1" applyBorder="1" applyAlignment="1">
      <alignment horizontal="left" vertical="center" wrapText="1"/>
    </xf>
    <xf numFmtId="0" fontId="18" fillId="0" borderId="250" xfId="0" applyFont="1" applyBorder="1" applyAlignment="1">
      <alignment horizontal="left" vertical="center" wrapText="1"/>
    </xf>
    <xf numFmtId="0" fontId="18" fillId="0" borderId="151" xfId="0" applyFont="1" applyBorder="1" applyAlignment="1">
      <alignment horizontal="left" vertical="center" wrapText="1"/>
    </xf>
    <xf numFmtId="0" fontId="18" fillId="0" borderId="234" xfId="0" applyFont="1" applyBorder="1" applyAlignment="1">
      <alignment horizontal="left" vertical="center" wrapText="1"/>
    </xf>
    <xf numFmtId="0" fontId="31" fillId="0" borderId="0"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9" fillId="0" borderId="0" xfId="0" applyFont="1" applyAlignment="1">
      <alignment horizontal="center" vertical="center"/>
    </xf>
    <xf numFmtId="0" fontId="10" fillId="0" borderId="132" xfId="0" applyFont="1" applyBorder="1" applyAlignment="1">
      <alignment horizontal="left" vertical="center" wrapText="1"/>
    </xf>
    <xf numFmtId="0" fontId="10" fillId="0" borderId="81" xfId="0" applyFont="1" applyBorder="1" applyAlignment="1">
      <alignment horizontal="left" vertical="center" wrapText="1"/>
    </xf>
    <xf numFmtId="0" fontId="11" fillId="0" borderId="132" xfId="0" applyFont="1" applyBorder="1" applyAlignment="1">
      <alignment vertical="center"/>
    </xf>
    <xf numFmtId="0" fontId="11" fillId="0" borderId="0" xfId="0" applyFont="1" applyBorder="1" applyAlignment="1">
      <alignment horizontal="left" vertical="center" wrapText="1"/>
    </xf>
    <xf numFmtId="0" fontId="11" fillId="0" borderId="81" xfId="0" applyFont="1" applyBorder="1" applyAlignment="1">
      <alignment horizontal="center" vertical="center"/>
    </xf>
    <xf numFmtId="0" fontId="11" fillId="15" borderId="196" xfId="0" quotePrefix="1" applyFont="1" applyFill="1" applyBorder="1" applyAlignment="1">
      <alignment horizontal="center" vertical="center"/>
    </xf>
    <xf numFmtId="0" fontId="11" fillId="15" borderId="238" xfId="0" applyFont="1" applyFill="1" applyBorder="1" applyAlignment="1">
      <alignment horizontal="center" vertical="center"/>
    </xf>
    <xf numFmtId="0" fontId="10" fillId="0" borderId="185" xfId="0" applyFont="1" applyBorder="1" applyAlignment="1">
      <alignment horizontal="center" vertical="center"/>
    </xf>
    <xf numFmtId="0" fontId="9" fillId="0" borderId="62" xfId="0" applyFont="1" applyBorder="1" applyAlignment="1">
      <alignment horizontal="left" vertical="center"/>
    </xf>
    <xf numFmtId="0" fontId="9" fillId="0" borderId="187" xfId="0" applyFont="1" applyBorder="1" applyAlignment="1">
      <alignment horizontal="left" vertical="center"/>
    </xf>
    <xf numFmtId="41" fontId="10" fillId="0" borderId="182" xfId="0" applyNumberFormat="1" applyFont="1" applyBorder="1" applyAlignment="1">
      <alignment horizontal="center" vertical="center"/>
    </xf>
    <xf numFmtId="41" fontId="10" fillId="0" borderId="229" xfId="0" applyNumberFormat="1" applyFont="1" applyBorder="1" applyAlignment="1">
      <alignment horizontal="center" vertical="center"/>
    </xf>
    <xf numFmtId="41" fontId="10" fillId="0" borderId="180" xfId="0" applyNumberFormat="1" applyFont="1" applyBorder="1" applyAlignment="1">
      <alignment horizontal="center" vertical="center"/>
    </xf>
    <xf numFmtId="0" fontId="9" fillId="0" borderId="69" xfId="0" applyFont="1" applyBorder="1" applyAlignment="1">
      <alignment horizontal="left" vertical="center" wrapText="1"/>
    </xf>
    <xf numFmtId="0" fontId="9" fillId="0" borderId="229" xfId="0" applyFont="1" applyBorder="1" applyAlignment="1">
      <alignment horizontal="left" vertical="center" wrapText="1"/>
    </xf>
    <xf numFmtId="0" fontId="9" fillId="0" borderId="189" xfId="0" applyFont="1" applyBorder="1" applyAlignment="1">
      <alignment horizontal="left" vertical="center" wrapText="1"/>
    </xf>
    <xf numFmtId="0" fontId="9" fillId="0" borderId="0" xfId="0" applyFont="1" applyBorder="1" applyAlignment="1">
      <alignment vertical="center"/>
    </xf>
    <xf numFmtId="0" fontId="9" fillId="0" borderId="81" xfId="0" applyFont="1" applyBorder="1" applyAlignment="1">
      <alignment vertical="center"/>
    </xf>
    <xf numFmtId="0" fontId="11" fillId="0" borderId="65" xfId="0" applyFont="1" applyBorder="1" applyAlignment="1">
      <alignment vertical="center"/>
    </xf>
    <xf numFmtId="0" fontId="11" fillId="0" borderId="150" xfId="0" applyFont="1" applyBorder="1" applyAlignment="1">
      <alignment vertical="center"/>
    </xf>
    <xf numFmtId="0" fontId="10" fillId="0" borderId="109" xfId="0" applyFont="1" applyBorder="1" applyAlignment="1">
      <alignment vertical="center"/>
    </xf>
    <xf numFmtId="41" fontId="10" fillId="0" borderId="250" xfId="0" applyNumberFormat="1" applyFont="1" applyBorder="1" applyAlignment="1">
      <alignment horizontal="center" vertical="center"/>
    </xf>
    <xf numFmtId="41" fontId="10" fillId="0" borderId="151" xfId="0" applyNumberFormat="1" applyFont="1" applyBorder="1" applyAlignment="1">
      <alignment horizontal="center" vertical="center"/>
    </xf>
    <xf numFmtId="41" fontId="10" fillId="0" borderId="237" xfId="0" applyNumberFormat="1" applyFont="1" applyBorder="1" applyAlignment="1">
      <alignment horizontal="center" vertical="center"/>
    </xf>
    <xf numFmtId="0" fontId="32" fillId="0" borderId="0" xfId="0" applyFont="1" applyBorder="1" applyAlignment="1">
      <alignment vertical="center"/>
    </xf>
    <xf numFmtId="0" fontId="10" fillId="0" borderId="185" xfId="0" applyFont="1" applyBorder="1" applyAlignment="1">
      <alignment vertical="center"/>
    </xf>
    <xf numFmtId="0" fontId="10" fillId="0" borderId="62" xfId="0" applyFont="1" applyBorder="1" applyAlignment="1">
      <alignment vertical="center"/>
    </xf>
    <xf numFmtId="0" fontId="9" fillId="0" borderId="62" xfId="0" applyFont="1" applyBorder="1" applyAlignment="1">
      <alignment vertical="center"/>
    </xf>
    <xf numFmtId="0" fontId="9" fillId="0" borderId="187" xfId="0" applyFont="1" applyBorder="1" applyAlignment="1">
      <alignment vertical="center"/>
    </xf>
    <xf numFmtId="41" fontId="10" fillId="0" borderId="111" xfId="0" applyNumberFormat="1" applyFont="1" applyBorder="1" applyAlignment="1">
      <alignment horizontal="center" vertical="center"/>
    </xf>
    <xf numFmtId="41" fontId="10" fillId="0" borderId="112" xfId="0" applyNumberFormat="1" applyFont="1" applyBorder="1" applyAlignment="1">
      <alignment horizontal="center" vertical="center"/>
    </xf>
    <xf numFmtId="0" fontId="32" fillId="15" borderId="67" xfId="0" quotePrefix="1" applyFont="1" applyFill="1" applyBorder="1" applyAlignment="1">
      <alignment horizontal="center" vertical="center"/>
    </xf>
    <xf numFmtId="0" fontId="32" fillId="15" borderId="67" xfId="0" applyFont="1" applyFill="1" applyBorder="1" applyAlignment="1">
      <alignment horizontal="center" vertical="center"/>
    </xf>
    <xf numFmtId="0" fontId="0" fillId="0" borderId="132" xfId="0" applyFont="1" applyBorder="1" applyAlignment="1">
      <alignment vertical="center"/>
    </xf>
    <xf numFmtId="0" fontId="0" fillId="0" borderId="0" xfId="0" applyFont="1" applyBorder="1" applyAlignment="1">
      <alignment vertical="center"/>
    </xf>
    <xf numFmtId="0" fontId="10" fillId="0" borderId="0" xfId="0" applyFont="1" applyBorder="1" applyAlignment="1">
      <alignment horizontal="left" vertical="center"/>
    </xf>
    <xf numFmtId="0" fontId="31" fillId="0" borderId="0" xfId="0" applyFont="1" applyBorder="1" applyAlignment="1">
      <alignment horizontal="center" vertical="center" wrapText="1"/>
    </xf>
    <xf numFmtId="0" fontId="33" fillId="0" borderId="0" xfId="0" applyFont="1" applyBorder="1" applyAlignment="1">
      <alignment horizontal="center" vertical="center" wrapText="1"/>
    </xf>
    <xf numFmtId="0" fontId="20" fillId="0" borderId="114" xfId="0" applyFont="1" applyBorder="1" applyAlignment="1">
      <alignment horizontal="center" vertical="center"/>
    </xf>
    <xf numFmtId="0" fontId="0" fillId="0" borderId="65" xfId="0" applyFont="1" applyBorder="1" applyAlignment="1">
      <alignment vertical="center"/>
    </xf>
    <xf numFmtId="0" fontId="0" fillId="0" borderId="61" xfId="0" applyFont="1" applyBorder="1" applyAlignment="1">
      <alignment vertical="center"/>
    </xf>
    <xf numFmtId="0" fontId="30" fillId="0" borderId="0" xfId="0" applyFont="1" applyBorder="1" applyAlignment="1">
      <alignment horizontal="center" vertical="center"/>
    </xf>
    <xf numFmtId="0" fontId="32" fillId="0" borderId="114" xfId="0" applyFont="1" applyBorder="1" applyAlignment="1">
      <alignment horizontal="center" vertical="center"/>
    </xf>
    <xf numFmtId="0" fontId="30" fillId="0" borderId="0" xfId="0" applyFont="1" applyBorder="1" applyAlignment="1">
      <alignment horizontal="center" vertical="center" wrapText="1"/>
    </xf>
    <xf numFmtId="0" fontId="0" fillId="0" borderId="81" xfId="0" applyFont="1" applyBorder="1" applyAlignment="1">
      <alignment vertical="center"/>
    </xf>
    <xf numFmtId="0" fontId="11" fillId="0" borderId="185" xfId="0" applyFont="1" applyBorder="1" applyAlignment="1">
      <alignment vertical="center"/>
    </xf>
    <xf numFmtId="0" fontId="11" fillId="0" borderId="62" xfId="0" applyFont="1" applyBorder="1" applyAlignment="1">
      <alignment vertical="center"/>
    </xf>
    <xf numFmtId="0" fontId="11" fillId="0" borderId="187" xfId="0" applyFont="1" applyBorder="1" applyAlignment="1">
      <alignment vertical="center"/>
    </xf>
    <xf numFmtId="0" fontId="1" fillId="0" borderId="65" xfId="0" applyFont="1" applyBorder="1" applyAlignment="1">
      <alignment vertical="center"/>
    </xf>
    <xf numFmtId="0" fontId="1" fillId="0" borderId="61" xfId="0" applyFont="1" applyBorder="1" applyAlignment="1">
      <alignment vertical="center"/>
    </xf>
    <xf numFmtId="0" fontId="0" fillId="0" borderId="154" xfId="0" applyFont="1" applyBorder="1" applyAlignment="1">
      <alignment vertical="center"/>
    </xf>
    <xf numFmtId="0" fontId="0" fillId="0" borderId="74" xfId="0" applyFont="1" applyBorder="1" applyAlignment="1">
      <alignment vertical="center"/>
    </xf>
    <xf numFmtId="0" fontId="11" fillId="0" borderId="74" xfId="0" applyFont="1" applyBorder="1" applyAlignment="1">
      <alignment vertical="center"/>
    </xf>
    <xf numFmtId="0" fontId="11" fillId="0" borderId="145" xfId="0" applyFont="1" applyBorder="1" applyAlignment="1">
      <alignment vertical="center"/>
    </xf>
    <xf numFmtId="0" fontId="0" fillId="0" borderId="185" xfId="0" applyFont="1" applyBorder="1" applyAlignment="1">
      <alignment vertical="center"/>
    </xf>
    <xf numFmtId="0" fontId="0" fillId="0" borderId="62" xfId="0" applyFont="1" applyBorder="1" applyAlignment="1">
      <alignment vertical="center"/>
    </xf>
    <xf numFmtId="0" fontId="10" fillId="0" borderId="132" xfId="0" applyFont="1" applyBorder="1" applyAlignment="1">
      <alignment horizontal="center" vertical="center"/>
    </xf>
    <xf numFmtId="0" fontId="10" fillId="0" borderId="0" xfId="0" applyFont="1" applyBorder="1" applyAlignment="1">
      <alignment horizontal="center" vertical="center"/>
    </xf>
    <xf numFmtId="0" fontId="11" fillId="0" borderId="265" xfId="0" applyFont="1" applyBorder="1" applyAlignment="1">
      <alignment horizontal="left" vertical="center"/>
    </xf>
    <xf numFmtId="0" fontId="11" fillId="0" borderId="266" xfId="0" applyFont="1" applyBorder="1" applyAlignment="1">
      <alignment horizontal="left" vertical="center"/>
    </xf>
    <xf numFmtId="0" fontId="11" fillId="0" borderId="267" xfId="0" applyFont="1" applyBorder="1" applyAlignment="1">
      <alignment horizontal="left" vertical="center"/>
    </xf>
    <xf numFmtId="0" fontId="11" fillId="0" borderId="195" xfId="0" applyFont="1" applyBorder="1" applyAlignment="1">
      <alignment horizontal="center" vertical="center"/>
    </xf>
    <xf numFmtId="0" fontId="11" fillId="0" borderId="164" xfId="0" applyFont="1" applyBorder="1" applyAlignment="1">
      <alignment horizontal="center" vertical="center"/>
    </xf>
    <xf numFmtId="0" fontId="11" fillId="17" borderId="279" xfId="0" applyFont="1" applyFill="1" applyBorder="1" applyAlignment="1">
      <alignment horizontal="left" vertical="center"/>
    </xf>
    <xf numFmtId="0" fontId="11" fillId="17" borderId="191" xfId="0" applyFont="1" applyFill="1" applyBorder="1" applyAlignment="1">
      <alignment horizontal="left" vertical="center"/>
    </xf>
    <xf numFmtId="0" fontId="11" fillId="17" borderId="192" xfId="0" applyFont="1" applyFill="1" applyBorder="1" applyAlignment="1">
      <alignment horizontal="left" vertical="center"/>
    </xf>
    <xf numFmtId="0" fontId="11" fillId="15" borderId="279" xfId="0" applyFont="1" applyFill="1" applyBorder="1" applyAlignment="1">
      <alignment vertical="center"/>
    </xf>
    <xf numFmtId="0" fontId="11" fillId="15" borderId="191" xfId="0" applyFont="1" applyFill="1" applyBorder="1" applyAlignment="1">
      <alignment vertical="center"/>
    </xf>
    <xf numFmtId="0" fontId="11" fillId="15" borderId="192" xfId="0" applyFont="1" applyFill="1" applyBorder="1" applyAlignment="1">
      <alignment vertical="center"/>
    </xf>
    <xf numFmtId="0" fontId="11" fillId="17" borderId="279" xfId="0" applyFont="1" applyFill="1" applyBorder="1" applyAlignment="1">
      <alignment vertical="center"/>
    </xf>
    <xf numFmtId="0" fontId="11" fillId="17" borderId="191" xfId="0" applyFont="1" applyFill="1" applyBorder="1" applyAlignment="1">
      <alignment vertical="center"/>
    </xf>
    <xf numFmtId="0" fontId="11" fillId="17" borderId="192" xfId="0" applyFont="1" applyFill="1" applyBorder="1" applyAlignment="1">
      <alignment vertical="center"/>
    </xf>
    <xf numFmtId="0" fontId="6" fillId="17" borderId="280" xfId="0" applyFont="1" applyFill="1" applyBorder="1" applyAlignment="1">
      <alignment vertical="center"/>
    </xf>
    <xf numFmtId="0" fontId="6" fillId="17" borderId="148" xfId="0" applyFont="1" applyFill="1" applyBorder="1" applyAlignment="1">
      <alignment vertical="center"/>
    </xf>
    <xf numFmtId="0" fontId="6" fillId="17" borderId="149" xfId="0" applyFont="1" applyFill="1" applyBorder="1" applyAlignment="1">
      <alignment vertical="center"/>
    </xf>
    <xf numFmtId="0" fontId="11" fillId="15" borderId="230" xfId="0" applyFont="1" applyFill="1" applyBorder="1" applyAlignment="1">
      <alignment horizontal="center" vertical="center"/>
    </xf>
    <xf numFmtId="0" fontId="11" fillId="15" borderId="223" xfId="0" applyFont="1" applyFill="1" applyBorder="1" applyAlignment="1">
      <alignment horizontal="center" vertical="center"/>
    </xf>
    <xf numFmtId="0" fontId="11" fillId="17" borderId="188" xfId="0" applyFont="1" applyFill="1" applyBorder="1" applyAlignment="1">
      <alignment horizontal="left" vertical="center"/>
    </xf>
    <xf numFmtId="0" fontId="11" fillId="17" borderId="194" xfId="0" applyFont="1" applyFill="1" applyBorder="1" applyAlignment="1">
      <alignment horizontal="left" vertical="center"/>
    </xf>
    <xf numFmtId="0" fontId="11" fillId="17" borderId="172" xfId="0" applyFont="1" applyFill="1" applyBorder="1" applyAlignment="1">
      <alignment horizontal="left" vertical="center"/>
    </xf>
    <xf numFmtId="0" fontId="11" fillId="15" borderId="279" xfId="0" applyFont="1" applyFill="1" applyBorder="1" applyAlignment="1">
      <alignment horizontal="left" vertical="center"/>
    </xf>
    <xf numFmtId="0" fontId="11" fillId="15" borderId="191" xfId="0" applyFont="1" applyFill="1" applyBorder="1" applyAlignment="1">
      <alignment horizontal="left" vertical="center"/>
    </xf>
    <xf numFmtId="0" fontId="11" fillId="15" borderId="192" xfId="0" applyFont="1" applyFill="1" applyBorder="1" applyAlignment="1">
      <alignment horizontal="left" vertical="center"/>
    </xf>
    <xf numFmtId="0" fontId="11" fillId="15" borderId="150" xfId="0" applyFont="1" applyFill="1" applyBorder="1" applyAlignment="1">
      <alignment horizontal="center" vertical="center"/>
    </xf>
    <xf numFmtId="0" fontId="11" fillId="15" borderId="70" xfId="0" applyFont="1" applyFill="1" applyBorder="1" applyAlignment="1">
      <alignment horizontal="center" vertical="center"/>
    </xf>
    <xf numFmtId="0" fontId="11" fillId="15" borderId="157" xfId="0" applyFont="1" applyFill="1" applyBorder="1" applyAlignment="1">
      <alignment vertical="center"/>
    </xf>
    <xf numFmtId="0" fontId="11" fillId="15" borderId="158" xfId="0" applyFont="1" applyFill="1" applyBorder="1" applyAlignment="1">
      <alignment vertical="center"/>
    </xf>
    <xf numFmtId="0" fontId="10" fillId="0" borderId="61" xfId="0" applyFont="1" applyBorder="1" applyAlignment="1">
      <alignment vertical="center" wrapText="1"/>
    </xf>
    <xf numFmtId="0" fontId="11" fillId="15" borderId="280" xfId="0" applyFont="1" applyFill="1" applyBorder="1" applyAlignment="1">
      <alignment vertical="center"/>
    </xf>
    <xf numFmtId="0" fontId="11" fillId="17" borderId="279" xfId="0" applyFont="1" applyFill="1" applyBorder="1" applyAlignment="1">
      <alignment horizontal="center" vertical="center"/>
    </xf>
    <xf numFmtId="0" fontId="11" fillId="17" borderId="191" xfId="0" applyFont="1" applyFill="1" applyBorder="1" applyAlignment="1">
      <alignment horizontal="center" vertical="center"/>
    </xf>
    <xf numFmtId="0" fontId="11" fillId="17" borderId="192" xfId="0" applyFont="1" applyFill="1" applyBorder="1" applyAlignment="1">
      <alignment horizontal="center" vertical="center"/>
    </xf>
    <xf numFmtId="0" fontId="11" fillId="15" borderId="390" xfId="0" applyFont="1" applyFill="1" applyBorder="1" applyAlignment="1">
      <alignment vertical="center"/>
    </xf>
    <xf numFmtId="0" fontId="11" fillId="15" borderId="68" xfId="0" applyFont="1" applyFill="1" applyBorder="1" applyAlignment="1">
      <alignment vertical="center"/>
    </xf>
    <xf numFmtId="0" fontId="4" fillId="0" borderId="61" xfId="0" applyFont="1" applyBorder="1" applyAlignment="1">
      <alignment horizontal="center" vertical="center"/>
    </xf>
    <xf numFmtId="0" fontId="0" fillId="0" borderId="66" xfId="0" applyFont="1" applyBorder="1" applyAlignment="1">
      <alignment vertical="center"/>
    </xf>
    <xf numFmtId="0" fontId="0" fillId="0" borderId="62" xfId="0" applyFont="1" applyBorder="1" applyAlignment="1">
      <alignment horizontal="center" vertical="center"/>
    </xf>
    <xf numFmtId="0" fontId="0" fillId="0" borderId="61" xfId="0" applyFont="1" applyBorder="1" applyAlignment="1">
      <alignment horizontal="center" vertical="center"/>
    </xf>
    <xf numFmtId="0" fontId="0" fillId="0" borderId="180" xfId="0" applyFont="1" applyBorder="1" applyAlignment="1">
      <alignment vertical="center"/>
    </xf>
    <xf numFmtId="0" fontId="0" fillId="0" borderId="187" xfId="0" applyFont="1" applyBorder="1" applyAlignment="1">
      <alignment vertical="center"/>
    </xf>
    <xf numFmtId="0" fontId="11" fillId="15" borderId="67" xfId="0" applyFont="1" applyFill="1" applyBorder="1" applyAlignment="1">
      <alignment vertical="center"/>
    </xf>
    <xf numFmtId="0" fontId="11" fillId="15" borderId="279" xfId="0" applyFont="1" applyFill="1" applyBorder="1" applyAlignment="1">
      <alignment horizontal="center" vertical="center"/>
    </xf>
    <xf numFmtId="0" fontId="11" fillId="15" borderId="191" xfId="0" applyFont="1" applyFill="1" applyBorder="1" applyAlignment="1">
      <alignment horizontal="center" vertical="center"/>
    </xf>
    <xf numFmtId="0" fontId="11" fillId="15" borderId="192" xfId="0" applyFont="1" applyFill="1" applyBorder="1" applyAlignment="1">
      <alignment horizontal="center" vertical="center"/>
    </xf>
    <xf numFmtId="0" fontId="0" fillId="0" borderId="112" xfId="0" applyFont="1" applyBorder="1" applyAlignment="1">
      <alignment vertical="center"/>
    </xf>
    <xf numFmtId="0" fontId="0" fillId="0" borderId="113" xfId="0" applyFont="1" applyBorder="1" applyAlignment="1">
      <alignment vertical="center"/>
    </xf>
    <xf numFmtId="0" fontId="34" fillId="0" borderId="0" xfId="0" applyFont="1" applyAlignment="1">
      <alignment horizontal="center" vertical="center"/>
    </xf>
    <xf numFmtId="0" fontId="11" fillId="15" borderId="168" xfId="0" applyFont="1" applyFill="1" applyBorder="1" applyAlignment="1">
      <alignment vertical="center" wrapText="1"/>
    </xf>
    <xf numFmtId="0" fontId="11" fillId="15" borderId="224" xfId="0" applyFont="1" applyFill="1" applyBorder="1" applyAlignment="1">
      <alignment vertical="center" wrapText="1"/>
    </xf>
    <xf numFmtId="0" fontId="1" fillId="15" borderId="230" xfId="0" applyFont="1" applyFill="1" applyBorder="1" applyAlignment="1">
      <alignment vertical="center" wrapText="1"/>
    </xf>
    <xf numFmtId="0" fontId="1" fillId="15" borderId="223" xfId="0" applyFont="1" applyFill="1" applyBorder="1" applyAlignment="1">
      <alignment vertical="center" wrapText="1"/>
    </xf>
    <xf numFmtId="0" fontId="38" fillId="15" borderId="168" xfId="0" applyFont="1" applyFill="1" applyBorder="1" applyAlignment="1">
      <alignment horizontal="center" vertical="center"/>
    </xf>
    <xf numFmtId="0" fontId="38" fillId="15" borderId="224" xfId="0" applyFont="1" applyFill="1" applyBorder="1" applyAlignment="1">
      <alignment horizontal="center" vertical="center"/>
    </xf>
    <xf numFmtId="0" fontId="1" fillId="15" borderId="236" xfId="0" applyFont="1" applyFill="1" applyBorder="1" applyAlignment="1">
      <alignment horizontal="center" vertical="center" wrapText="1"/>
    </xf>
    <xf numFmtId="0" fontId="1" fillId="15" borderId="296" xfId="0" applyFont="1" applyFill="1" applyBorder="1" applyAlignment="1">
      <alignment horizontal="center" vertical="center" wrapText="1"/>
    </xf>
    <xf numFmtId="0" fontId="11" fillId="15" borderId="168" xfId="0" applyFont="1" applyFill="1" applyBorder="1" applyAlignment="1">
      <alignment horizontal="center" vertical="center"/>
    </xf>
    <xf numFmtId="0" fontId="11" fillId="15" borderId="224" xfId="0" applyFont="1" applyFill="1" applyBorder="1" applyAlignment="1">
      <alignment horizontal="center" vertical="center"/>
    </xf>
    <xf numFmtId="0" fontId="3" fillId="15" borderId="148" xfId="0" applyFont="1" applyFill="1" applyBorder="1" applyAlignment="1">
      <alignment vertical="center"/>
    </xf>
    <xf numFmtId="0" fontId="3" fillId="15" borderId="149" xfId="0" applyFont="1" applyFill="1" applyBorder="1" applyAlignment="1">
      <alignment vertical="center"/>
    </xf>
    <xf numFmtId="0" fontId="11" fillId="15" borderId="188" xfId="0" applyFont="1" applyFill="1" applyBorder="1" applyAlignment="1">
      <alignment horizontal="center" vertical="center"/>
    </xf>
    <xf numFmtId="0" fontId="11" fillId="15" borderId="172" xfId="0" applyFont="1" applyFill="1" applyBorder="1" applyAlignment="1">
      <alignment horizontal="center" vertical="center"/>
    </xf>
    <xf numFmtId="0" fontId="11" fillId="17" borderId="400" xfId="0" applyFont="1" applyFill="1" applyBorder="1" applyAlignment="1">
      <alignment horizontal="left" vertical="center"/>
    </xf>
    <xf numFmtId="0" fontId="11" fillId="17" borderId="401" xfId="0" applyFont="1" applyFill="1" applyBorder="1" applyAlignment="1">
      <alignment horizontal="left" vertical="center"/>
    </xf>
    <xf numFmtId="0" fontId="11" fillId="17" borderId="402" xfId="0" applyFont="1" applyFill="1" applyBorder="1" applyAlignment="1">
      <alignment horizontal="left" vertical="center"/>
    </xf>
    <xf numFmtId="0" fontId="0" fillId="0" borderId="111" xfId="0" applyFont="1" applyBorder="1" applyAlignment="1">
      <alignment vertical="center"/>
    </xf>
    <xf numFmtId="0" fontId="0" fillId="0" borderId="237" xfId="0" applyFont="1" applyBorder="1" applyAlignment="1">
      <alignment vertical="center"/>
    </xf>
    <xf numFmtId="0" fontId="11" fillId="15" borderId="148" xfId="0" applyFont="1" applyFill="1" applyBorder="1" applyAlignment="1">
      <alignment vertical="center"/>
    </xf>
    <xf numFmtId="0" fontId="11" fillId="15" borderId="149" xfId="0" applyFont="1" applyFill="1" applyBorder="1" applyAlignment="1">
      <alignment vertical="center"/>
    </xf>
    <xf numFmtId="0" fontId="11" fillId="17" borderId="188" xfId="0" applyFont="1" applyFill="1" applyBorder="1" applyAlignment="1">
      <alignment vertical="center"/>
    </xf>
    <xf numFmtId="0" fontId="11" fillId="17" borderId="194" xfId="0" applyFont="1" applyFill="1" applyBorder="1" applyAlignment="1">
      <alignment vertical="center"/>
    </xf>
    <xf numFmtId="0" fontId="11" fillId="17" borderId="172" xfId="0" applyFont="1" applyFill="1" applyBorder="1" applyAlignment="1">
      <alignment vertical="center"/>
    </xf>
    <xf numFmtId="0" fontId="11" fillId="17" borderId="196" xfId="0" applyFont="1" applyFill="1" applyBorder="1" applyAlignment="1">
      <alignment vertical="center"/>
    </xf>
    <xf numFmtId="0" fontId="11" fillId="17" borderId="164" xfId="0" applyFont="1" applyFill="1" applyBorder="1" applyAlignment="1">
      <alignment vertical="center"/>
    </xf>
    <xf numFmtId="0" fontId="11" fillId="17" borderId="232" xfId="0" applyFont="1" applyFill="1" applyBorder="1" applyAlignment="1">
      <alignment vertical="center"/>
    </xf>
    <xf numFmtId="0" fontId="11" fillId="15" borderId="394" xfId="0" applyFont="1" applyFill="1" applyBorder="1" applyAlignment="1">
      <alignment vertical="center"/>
    </xf>
    <xf numFmtId="0" fontId="11" fillId="15" borderId="395" xfId="0" applyFont="1" applyFill="1" applyBorder="1" applyAlignment="1">
      <alignment vertical="center"/>
    </xf>
    <xf numFmtId="0" fontId="6" fillId="17" borderId="150" xfId="0" applyFont="1" applyFill="1" applyBorder="1" applyAlignment="1">
      <alignment horizontal="center" vertical="center"/>
    </xf>
    <xf numFmtId="0" fontId="6" fillId="17" borderId="206" xfId="0" applyFont="1" applyFill="1" applyBorder="1" applyAlignment="1">
      <alignment horizontal="center" vertical="center"/>
    </xf>
    <xf numFmtId="0" fontId="6" fillId="17" borderId="70" xfId="0" applyFont="1" applyFill="1" applyBorder="1" applyAlignment="1">
      <alignment horizontal="center" vertical="center"/>
    </xf>
    <xf numFmtId="0" fontId="0" fillId="0" borderId="195" xfId="0" applyFont="1" applyBorder="1" applyAlignment="1">
      <alignment vertical="center"/>
    </xf>
    <xf numFmtId="0" fontId="0" fillId="0" borderId="164" xfId="0" applyFont="1" applyBorder="1" applyAlignment="1">
      <alignment vertical="center"/>
    </xf>
    <xf numFmtId="0" fontId="0" fillId="0" borderId="232" xfId="0" applyFont="1" applyBorder="1" applyAlignment="1">
      <alignment vertical="center"/>
    </xf>
    <xf numFmtId="0" fontId="11" fillId="17" borderId="150" xfId="0" applyFont="1" applyFill="1" applyBorder="1" applyAlignment="1">
      <alignment horizontal="center" vertical="center"/>
    </xf>
    <xf numFmtId="0" fontId="11" fillId="17" borderId="70" xfId="0" applyFont="1" applyFill="1" applyBorder="1" applyAlignment="1">
      <alignment horizontal="center" vertical="center"/>
    </xf>
    <xf numFmtId="0" fontId="11" fillId="29" borderId="282" xfId="0" applyFont="1" applyFill="1" applyBorder="1" applyAlignment="1">
      <alignment vertical="center"/>
    </xf>
    <xf numFmtId="0" fontId="11" fillId="29" borderId="191" xfId="0" applyFont="1" applyFill="1" applyBorder="1" applyAlignment="1">
      <alignment vertical="center"/>
    </xf>
    <xf numFmtId="0" fontId="11" fillId="29" borderId="192" xfId="0" applyFont="1" applyFill="1" applyBorder="1" applyAlignment="1">
      <alignment vertical="center"/>
    </xf>
    <xf numFmtId="0" fontId="11" fillId="17" borderId="157" xfId="0" applyFont="1" applyFill="1" applyBorder="1" applyAlignment="1">
      <alignment vertical="center"/>
    </xf>
    <xf numFmtId="0" fontId="11" fillId="17" borderId="158" xfId="0" applyFont="1" applyFill="1" applyBorder="1" applyAlignment="1">
      <alignment vertical="center"/>
    </xf>
    <xf numFmtId="0" fontId="11" fillId="17" borderId="67" xfId="0" applyFont="1" applyFill="1" applyBorder="1" applyAlignment="1">
      <alignment vertical="center"/>
    </xf>
    <xf numFmtId="0" fontId="11" fillId="17" borderId="68" xfId="0" applyFont="1" applyFill="1" applyBorder="1" applyAlignment="1">
      <alignment vertical="center"/>
    </xf>
    <xf numFmtId="0" fontId="11" fillId="29" borderId="279" xfId="0" applyFont="1" applyFill="1" applyBorder="1" applyAlignment="1">
      <alignment horizontal="left" vertical="center"/>
    </xf>
    <xf numFmtId="0" fontId="11" fillId="29" borderId="191" xfId="0" applyFont="1" applyFill="1" applyBorder="1" applyAlignment="1">
      <alignment horizontal="left" vertical="center"/>
    </xf>
    <xf numFmtId="0" fontId="11" fillId="29" borderId="192" xfId="0" applyFont="1" applyFill="1" applyBorder="1" applyAlignment="1">
      <alignment horizontal="left" vertical="center"/>
    </xf>
    <xf numFmtId="0" fontId="11" fillId="15" borderId="282" xfId="0" applyFont="1" applyFill="1" applyBorder="1" applyAlignment="1">
      <alignment vertical="center"/>
    </xf>
    <xf numFmtId="0" fontId="11" fillId="17" borderId="282" xfId="0" applyFont="1" applyFill="1" applyBorder="1" applyAlignment="1">
      <alignment vertical="center"/>
    </xf>
    <xf numFmtId="0" fontId="11" fillId="15" borderId="89" xfId="0" applyFont="1" applyFill="1" applyBorder="1" applyAlignment="1">
      <alignment vertical="center"/>
    </xf>
    <xf numFmtId="0" fontId="11" fillId="15" borderId="114" xfId="0" applyFont="1" applyFill="1" applyBorder="1" applyAlignment="1">
      <alignment vertical="center"/>
    </xf>
    <xf numFmtId="0" fontId="0" fillId="0" borderId="0" xfId="0" applyFont="1"/>
    <xf numFmtId="0" fontId="10" fillId="0" borderId="66" xfId="0" applyFont="1" applyBorder="1" applyAlignment="1">
      <alignment horizontal="center" vertical="center"/>
    </xf>
    <xf numFmtId="0" fontId="6" fillId="0" borderId="70" xfId="0" applyFont="1" applyBorder="1" applyAlignment="1">
      <alignment horizontal="left" vertical="center" wrapText="1"/>
    </xf>
    <xf numFmtId="0" fontId="6" fillId="0" borderId="67" xfId="0" applyFont="1" applyBorder="1" applyAlignment="1">
      <alignment horizontal="left" vertical="center" wrapText="1"/>
    </xf>
    <xf numFmtId="0" fontId="6" fillId="0" borderId="68" xfId="0" applyFont="1" applyBorder="1" applyAlignment="1">
      <alignment horizontal="left" vertical="center" wrapText="1"/>
    </xf>
    <xf numFmtId="0" fontId="6" fillId="0" borderId="65" xfId="0" applyFont="1" applyBorder="1" applyAlignment="1">
      <alignment horizontal="left" vertical="center" wrapText="1"/>
    </xf>
    <xf numFmtId="0" fontId="6" fillId="0" borderId="61" xfId="0" applyFont="1" applyBorder="1" applyAlignment="1">
      <alignment horizontal="left" vertical="center" wrapText="1"/>
    </xf>
    <xf numFmtId="0" fontId="6" fillId="0" borderId="66" xfId="0" applyFont="1" applyBorder="1" applyAlignment="1">
      <alignment horizontal="left" vertical="center" wrapText="1"/>
    </xf>
    <xf numFmtId="0" fontId="10" fillId="0" borderId="65" xfId="0" applyFont="1" applyBorder="1" applyAlignment="1">
      <alignment horizontal="left" vertical="center" wrapText="1"/>
    </xf>
    <xf numFmtId="0" fontId="10" fillId="0" borderId="61" xfId="0" applyFont="1" applyBorder="1" applyAlignment="1">
      <alignment horizontal="left" vertical="center" wrapText="1"/>
    </xf>
    <xf numFmtId="0" fontId="34" fillId="16" borderId="157" xfId="0" applyFont="1" applyFill="1" applyBorder="1" applyAlignment="1">
      <alignment horizontal="center" vertical="center"/>
    </xf>
    <xf numFmtId="0" fontId="34" fillId="16" borderId="158" xfId="0" applyFont="1" applyFill="1" applyBorder="1" applyAlignment="1">
      <alignment horizontal="center" vertical="center"/>
    </xf>
    <xf numFmtId="0" fontId="3" fillId="16" borderId="61" xfId="0" applyFont="1" applyFill="1" applyBorder="1" applyAlignment="1">
      <alignment horizontal="center" vertical="center" wrapText="1"/>
    </xf>
    <xf numFmtId="0" fontId="3" fillId="16" borderId="66" xfId="0" applyFont="1" applyFill="1" applyBorder="1" applyAlignment="1">
      <alignment horizontal="center" vertical="center" wrapText="1"/>
    </xf>
    <xf numFmtId="0" fontId="10" fillId="0" borderId="61" xfId="0" applyFont="1" applyBorder="1" applyAlignment="1">
      <alignment horizontal="center" vertical="center" wrapText="1"/>
    </xf>
    <xf numFmtId="0" fontId="10" fillId="0" borderId="66" xfId="0" applyFont="1" applyBorder="1" applyAlignment="1">
      <alignment horizontal="center" vertical="center" wrapText="1"/>
    </xf>
    <xf numFmtId="0" fontId="11" fillId="0" borderId="61" xfId="0" applyFont="1" applyBorder="1" applyAlignment="1">
      <alignment horizontal="center" vertical="center"/>
    </xf>
    <xf numFmtId="0" fontId="11" fillId="0" borderId="66" xfId="0" applyFont="1" applyBorder="1" applyAlignment="1">
      <alignment horizontal="center" vertical="center"/>
    </xf>
    <xf numFmtId="0" fontId="9" fillId="0" borderId="61" xfId="0" applyFont="1" applyBorder="1" applyAlignment="1">
      <alignment horizontal="center" vertical="center"/>
    </xf>
    <xf numFmtId="0" fontId="9" fillId="0" borderId="66" xfId="0" applyFont="1" applyBorder="1" applyAlignment="1">
      <alignment horizontal="center" vertical="center"/>
    </xf>
    <xf numFmtId="0" fontId="17" fillId="0" borderId="0" xfId="0" applyFont="1" applyBorder="1" applyAlignment="1">
      <alignment horizontal="center" vertical="center"/>
    </xf>
    <xf numFmtId="0" fontId="3" fillId="16" borderId="150" xfId="0" applyFont="1" applyFill="1" applyBorder="1" applyAlignment="1">
      <alignment horizontal="center" vertical="center"/>
    </xf>
    <xf numFmtId="0" fontId="3" fillId="16" borderId="157" xfId="0" applyFont="1" applyFill="1" applyBorder="1" applyAlignment="1">
      <alignment horizontal="center" vertical="center"/>
    </xf>
    <xf numFmtId="0" fontId="3" fillId="16" borderId="65" xfId="0" applyFont="1" applyFill="1" applyBorder="1" applyAlignment="1">
      <alignment horizontal="center" vertical="center"/>
    </xf>
    <xf numFmtId="0" fontId="3" fillId="16" borderId="61" xfId="0" applyFont="1" applyFill="1" applyBorder="1" applyAlignment="1">
      <alignment horizontal="center" vertical="center"/>
    </xf>
    <xf numFmtId="0" fontId="1" fillId="0" borderId="0" xfId="0" applyFont="1" applyBorder="1" applyAlignment="1">
      <alignment horizontal="left" vertical="center" wrapText="1"/>
    </xf>
    <xf numFmtId="0" fontId="1" fillId="0" borderId="0" xfId="0" applyFont="1" applyBorder="1" applyAlignment="1">
      <alignment vertical="center" wrapText="1"/>
    </xf>
    <xf numFmtId="0" fontId="10" fillId="0" borderId="65" xfId="0" applyFont="1" applyBorder="1" applyAlignment="1">
      <alignment horizontal="left" vertical="center"/>
    </xf>
    <xf numFmtId="0" fontId="10" fillId="0" borderId="61" xfId="0" applyFont="1" applyBorder="1" applyAlignment="1">
      <alignment horizontal="left" vertical="center"/>
    </xf>
  </cellXfs>
  <cellStyles count="9">
    <cellStyle name="Comma" xfId="8" builtinId="3"/>
    <cellStyle name="Currency" xfId="1" builtinId="4"/>
    <cellStyle name="Explanatory Text" xfId="7" builtinId="53"/>
    <cellStyle name="figure" xfId="2"/>
    <cellStyle name="Normal" xfId="0" builtinId="0"/>
    <cellStyle name="Normal 2" xfId="6"/>
    <cellStyle name="Normal 2 2" xfId="5"/>
    <cellStyle name="report-column-title" xfId="3"/>
    <cellStyle name="text" xfId="4"/>
  </cellStyles>
  <dxfs count="0"/>
  <tableStyles count="0" defaultTableStyle="TableStyleMedium9" defaultPivotStyle="PivotStyleMedium9"/>
  <colors>
    <mruColors>
      <color rgb="FFCCFFFF"/>
      <color rgb="FF0000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3</xdr:col>
      <xdr:colOff>123825</xdr:colOff>
      <xdr:row>8</xdr:row>
      <xdr:rowOff>9525</xdr:rowOff>
    </xdr:to>
    <xdr:sp macro="" textlink="">
      <xdr:nvSpPr>
        <xdr:cNvPr id="232737" name="Text Box 31"/>
        <xdr:cNvSpPr txBox="1">
          <a:spLocks noChangeArrowheads="1"/>
        </xdr:cNvSpPr>
      </xdr:nvSpPr>
      <xdr:spPr bwMode="auto">
        <a:xfrm>
          <a:off x="7781925" y="3619500"/>
          <a:ext cx="123825" cy="9525"/>
        </a:xfrm>
        <a:prstGeom prst="rect">
          <a:avLst/>
        </a:prstGeom>
        <a:noFill/>
        <a:ln w="9525">
          <a:noFill/>
          <a:miter lim="800000"/>
          <a:headEnd/>
          <a:tailEnd/>
        </a:ln>
      </xdr:spPr>
    </xdr:sp>
    <xdr:clientData/>
  </xdr:twoCellAnchor>
  <xdr:twoCellAnchor editAs="oneCell">
    <xdr:from>
      <xdr:col>3</xdr:col>
      <xdr:colOff>0</xdr:colOff>
      <xdr:row>8</xdr:row>
      <xdr:rowOff>0</xdr:rowOff>
    </xdr:from>
    <xdr:to>
      <xdr:col>3</xdr:col>
      <xdr:colOff>123825</xdr:colOff>
      <xdr:row>8</xdr:row>
      <xdr:rowOff>9525</xdr:rowOff>
    </xdr:to>
    <xdr:sp macro="" textlink="">
      <xdr:nvSpPr>
        <xdr:cNvPr id="232738" name="Text Box 31"/>
        <xdr:cNvSpPr txBox="1">
          <a:spLocks noChangeArrowheads="1"/>
        </xdr:cNvSpPr>
      </xdr:nvSpPr>
      <xdr:spPr bwMode="auto">
        <a:xfrm>
          <a:off x="7781925" y="3619500"/>
          <a:ext cx="123825" cy="9525"/>
        </a:xfrm>
        <a:prstGeom prst="rect">
          <a:avLst/>
        </a:prstGeom>
        <a:noFill/>
        <a:ln w="9525">
          <a:noFill/>
          <a:miter lim="800000"/>
          <a:headEnd/>
          <a:tailEnd/>
        </a:ln>
      </xdr:spPr>
    </xdr:sp>
    <xdr:clientData/>
  </xdr:twoCellAnchor>
  <xdr:twoCellAnchor editAs="oneCell">
    <xdr:from>
      <xdr:col>3</xdr:col>
      <xdr:colOff>0</xdr:colOff>
      <xdr:row>8</xdr:row>
      <xdr:rowOff>0</xdr:rowOff>
    </xdr:from>
    <xdr:to>
      <xdr:col>3</xdr:col>
      <xdr:colOff>123825</xdr:colOff>
      <xdr:row>8</xdr:row>
      <xdr:rowOff>9525</xdr:rowOff>
    </xdr:to>
    <xdr:sp macro="" textlink="">
      <xdr:nvSpPr>
        <xdr:cNvPr id="232739" name="Text Box 31"/>
        <xdr:cNvSpPr txBox="1">
          <a:spLocks noChangeArrowheads="1"/>
        </xdr:cNvSpPr>
      </xdr:nvSpPr>
      <xdr:spPr bwMode="auto">
        <a:xfrm>
          <a:off x="7781925" y="3619500"/>
          <a:ext cx="123825" cy="9525"/>
        </a:xfrm>
        <a:prstGeom prst="rect">
          <a:avLst/>
        </a:prstGeom>
        <a:noFill/>
        <a:ln w="9525">
          <a:noFill/>
          <a:miter lim="800000"/>
          <a:headEnd/>
          <a:tailEnd/>
        </a:ln>
      </xdr:spPr>
    </xdr:sp>
    <xdr:clientData/>
  </xdr:twoCellAnchor>
  <xdr:twoCellAnchor editAs="oneCell">
    <xdr:from>
      <xdr:col>3</xdr:col>
      <xdr:colOff>0</xdr:colOff>
      <xdr:row>12</xdr:row>
      <xdr:rowOff>361950</xdr:rowOff>
    </xdr:from>
    <xdr:to>
      <xdr:col>3</xdr:col>
      <xdr:colOff>95250</xdr:colOff>
      <xdr:row>13</xdr:row>
      <xdr:rowOff>0</xdr:rowOff>
    </xdr:to>
    <xdr:sp macro="" textlink="">
      <xdr:nvSpPr>
        <xdr:cNvPr id="232740" name="Text Box 181"/>
        <xdr:cNvSpPr txBox="1">
          <a:spLocks noChangeArrowheads="1"/>
        </xdr:cNvSpPr>
      </xdr:nvSpPr>
      <xdr:spPr bwMode="auto">
        <a:xfrm>
          <a:off x="7686675" y="5705475"/>
          <a:ext cx="95250" cy="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76200</xdr:rowOff>
    </xdr:to>
    <xdr:sp macro="" textlink="">
      <xdr:nvSpPr>
        <xdr:cNvPr id="232741" name="Text Box 314"/>
        <xdr:cNvSpPr txBox="1">
          <a:spLocks noChangeArrowheads="1"/>
        </xdr:cNvSpPr>
      </xdr:nvSpPr>
      <xdr:spPr bwMode="auto">
        <a:xfrm>
          <a:off x="7572375" y="5343525"/>
          <a:ext cx="85725" cy="7620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76200</xdr:rowOff>
    </xdr:to>
    <xdr:sp macro="" textlink="">
      <xdr:nvSpPr>
        <xdr:cNvPr id="232742" name="Text Box 315"/>
        <xdr:cNvSpPr txBox="1">
          <a:spLocks noChangeArrowheads="1"/>
        </xdr:cNvSpPr>
      </xdr:nvSpPr>
      <xdr:spPr bwMode="auto">
        <a:xfrm>
          <a:off x="7572375" y="5343525"/>
          <a:ext cx="85725" cy="7620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76200</xdr:rowOff>
    </xdr:to>
    <xdr:sp macro="" textlink="">
      <xdr:nvSpPr>
        <xdr:cNvPr id="232743" name="Text Box 316"/>
        <xdr:cNvSpPr txBox="1">
          <a:spLocks noChangeArrowheads="1"/>
        </xdr:cNvSpPr>
      </xdr:nvSpPr>
      <xdr:spPr bwMode="auto">
        <a:xfrm>
          <a:off x="7572375" y="5343525"/>
          <a:ext cx="85725" cy="7620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76200</xdr:rowOff>
    </xdr:to>
    <xdr:sp macro="" textlink="">
      <xdr:nvSpPr>
        <xdr:cNvPr id="232744" name="Text Box 317"/>
        <xdr:cNvSpPr txBox="1">
          <a:spLocks noChangeArrowheads="1"/>
        </xdr:cNvSpPr>
      </xdr:nvSpPr>
      <xdr:spPr bwMode="auto">
        <a:xfrm>
          <a:off x="7562850" y="5343525"/>
          <a:ext cx="85725" cy="76200"/>
        </a:xfrm>
        <a:prstGeom prst="rect">
          <a:avLst/>
        </a:prstGeom>
        <a:noFill/>
        <a:ln w="9525">
          <a:noFill/>
          <a:miter lim="800000"/>
          <a:headEnd/>
          <a:tailEnd/>
        </a:ln>
      </xdr:spPr>
    </xdr:sp>
    <xdr:clientData/>
  </xdr:twoCellAnchor>
  <xdr:twoCellAnchor editAs="oneCell">
    <xdr:from>
      <xdr:col>3</xdr:col>
      <xdr:colOff>0</xdr:colOff>
      <xdr:row>12</xdr:row>
      <xdr:rowOff>171450</xdr:rowOff>
    </xdr:from>
    <xdr:to>
      <xdr:col>3</xdr:col>
      <xdr:colOff>123825</xdr:colOff>
      <xdr:row>13</xdr:row>
      <xdr:rowOff>38100</xdr:rowOff>
    </xdr:to>
    <xdr:sp macro="" textlink="">
      <xdr:nvSpPr>
        <xdr:cNvPr id="232745" name="Text Box 23"/>
        <xdr:cNvSpPr txBox="1">
          <a:spLocks noChangeArrowheads="1"/>
        </xdr:cNvSpPr>
      </xdr:nvSpPr>
      <xdr:spPr bwMode="auto">
        <a:xfrm>
          <a:off x="7781925" y="5514975"/>
          <a:ext cx="123825" cy="57150"/>
        </a:xfrm>
        <a:prstGeom prst="rect">
          <a:avLst/>
        </a:prstGeom>
        <a:noFill/>
        <a:ln w="9525">
          <a:noFill/>
          <a:miter lim="800000"/>
          <a:headEnd/>
          <a:tailEnd/>
        </a:ln>
      </xdr:spPr>
    </xdr:sp>
    <xdr:clientData/>
  </xdr:twoCellAnchor>
  <xdr:twoCellAnchor editAs="oneCell">
    <xdr:from>
      <xdr:col>3</xdr:col>
      <xdr:colOff>0</xdr:colOff>
      <xdr:row>12</xdr:row>
      <xdr:rowOff>104775</xdr:rowOff>
    </xdr:from>
    <xdr:to>
      <xdr:col>3</xdr:col>
      <xdr:colOff>123825</xdr:colOff>
      <xdr:row>12</xdr:row>
      <xdr:rowOff>171450</xdr:rowOff>
    </xdr:to>
    <xdr:sp macro="" textlink="">
      <xdr:nvSpPr>
        <xdr:cNvPr id="232746" name="Text Box 29"/>
        <xdr:cNvSpPr txBox="1">
          <a:spLocks noChangeArrowheads="1"/>
        </xdr:cNvSpPr>
      </xdr:nvSpPr>
      <xdr:spPr bwMode="auto">
        <a:xfrm>
          <a:off x="7791450" y="5448300"/>
          <a:ext cx="123825" cy="6667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232747" name="Text Box 81"/>
        <xdr:cNvSpPr txBox="1">
          <a:spLocks noChangeArrowheads="1"/>
        </xdr:cNvSpPr>
      </xdr:nvSpPr>
      <xdr:spPr bwMode="auto">
        <a:xfrm>
          <a:off x="7572375" y="5343525"/>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232748" name="Text Box 82"/>
        <xdr:cNvSpPr txBox="1">
          <a:spLocks noChangeArrowheads="1"/>
        </xdr:cNvSpPr>
      </xdr:nvSpPr>
      <xdr:spPr bwMode="auto">
        <a:xfrm>
          <a:off x="7572375" y="5343525"/>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232749" name="Text Box 83"/>
        <xdr:cNvSpPr txBox="1">
          <a:spLocks noChangeArrowheads="1"/>
        </xdr:cNvSpPr>
      </xdr:nvSpPr>
      <xdr:spPr bwMode="auto">
        <a:xfrm>
          <a:off x="7572375" y="5343525"/>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232750" name="Text Box 84"/>
        <xdr:cNvSpPr txBox="1">
          <a:spLocks noChangeArrowheads="1"/>
        </xdr:cNvSpPr>
      </xdr:nvSpPr>
      <xdr:spPr bwMode="auto">
        <a:xfrm>
          <a:off x="7562850" y="5343525"/>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95250</xdr:colOff>
      <xdr:row>12</xdr:row>
      <xdr:rowOff>133350</xdr:rowOff>
    </xdr:to>
    <xdr:sp macro="" textlink="">
      <xdr:nvSpPr>
        <xdr:cNvPr id="232751" name="Text Box 85"/>
        <xdr:cNvSpPr txBox="1">
          <a:spLocks noChangeArrowheads="1"/>
        </xdr:cNvSpPr>
      </xdr:nvSpPr>
      <xdr:spPr bwMode="auto">
        <a:xfrm>
          <a:off x="7686675" y="5343525"/>
          <a:ext cx="95250"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95250</xdr:colOff>
      <xdr:row>12</xdr:row>
      <xdr:rowOff>133350</xdr:rowOff>
    </xdr:to>
    <xdr:sp macro="" textlink="">
      <xdr:nvSpPr>
        <xdr:cNvPr id="232752" name="Text Box 86"/>
        <xdr:cNvSpPr txBox="1">
          <a:spLocks noChangeArrowheads="1"/>
        </xdr:cNvSpPr>
      </xdr:nvSpPr>
      <xdr:spPr bwMode="auto">
        <a:xfrm>
          <a:off x="7781925" y="5343525"/>
          <a:ext cx="95250"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232753" name="Text Box 128"/>
        <xdr:cNvSpPr txBox="1">
          <a:spLocks noChangeArrowheads="1"/>
        </xdr:cNvSpPr>
      </xdr:nvSpPr>
      <xdr:spPr bwMode="auto">
        <a:xfrm>
          <a:off x="7572375" y="5343525"/>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232754" name="Text Box 129"/>
        <xdr:cNvSpPr txBox="1">
          <a:spLocks noChangeArrowheads="1"/>
        </xdr:cNvSpPr>
      </xdr:nvSpPr>
      <xdr:spPr bwMode="auto">
        <a:xfrm>
          <a:off x="7572375" y="5343525"/>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232755" name="Text Box 130"/>
        <xdr:cNvSpPr txBox="1">
          <a:spLocks noChangeArrowheads="1"/>
        </xdr:cNvSpPr>
      </xdr:nvSpPr>
      <xdr:spPr bwMode="auto">
        <a:xfrm>
          <a:off x="7572375" y="5343525"/>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104775</xdr:colOff>
      <xdr:row>12</xdr:row>
      <xdr:rowOff>47625</xdr:rowOff>
    </xdr:to>
    <xdr:sp macro="" textlink="">
      <xdr:nvSpPr>
        <xdr:cNvPr id="232756" name="Text Box 293"/>
        <xdr:cNvSpPr txBox="1">
          <a:spLocks noChangeArrowheads="1"/>
        </xdr:cNvSpPr>
      </xdr:nvSpPr>
      <xdr:spPr bwMode="auto">
        <a:xfrm>
          <a:off x="7572375" y="5343525"/>
          <a:ext cx="104775" cy="4762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104775</xdr:colOff>
      <xdr:row>12</xdr:row>
      <xdr:rowOff>47625</xdr:rowOff>
    </xdr:to>
    <xdr:sp macro="" textlink="">
      <xdr:nvSpPr>
        <xdr:cNvPr id="232757" name="Text Box 294"/>
        <xdr:cNvSpPr txBox="1">
          <a:spLocks noChangeArrowheads="1"/>
        </xdr:cNvSpPr>
      </xdr:nvSpPr>
      <xdr:spPr bwMode="auto">
        <a:xfrm>
          <a:off x="7572375" y="5343525"/>
          <a:ext cx="104775" cy="4762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104775</xdr:colOff>
      <xdr:row>12</xdr:row>
      <xdr:rowOff>47625</xdr:rowOff>
    </xdr:to>
    <xdr:sp macro="" textlink="">
      <xdr:nvSpPr>
        <xdr:cNvPr id="232758" name="Text Box 295"/>
        <xdr:cNvSpPr txBox="1">
          <a:spLocks noChangeArrowheads="1"/>
        </xdr:cNvSpPr>
      </xdr:nvSpPr>
      <xdr:spPr bwMode="auto">
        <a:xfrm>
          <a:off x="7572375" y="5343525"/>
          <a:ext cx="104775" cy="4762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104775</xdr:colOff>
      <xdr:row>12</xdr:row>
      <xdr:rowOff>28575</xdr:rowOff>
    </xdr:to>
    <xdr:sp macro="" textlink="">
      <xdr:nvSpPr>
        <xdr:cNvPr id="232759" name="Text Box 296"/>
        <xdr:cNvSpPr txBox="1">
          <a:spLocks noChangeArrowheads="1"/>
        </xdr:cNvSpPr>
      </xdr:nvSpPr>
      <xdr:spPr bwMode="auto">
        <a:xfrm>
          <a:off x="7562850" y="5343525"/>
          <a:ext cx="104775" cy="2857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123825</xdr:colOff>
      <xdr:row>12</xdr:row>
      <xdr:rowOff>28575</xdr:rowOff>
    </xdr:to>
    <xdr:sp macro="" textlink="">
      <xdr:nvSpPr>
        <xdr:cNvPr id="232760" name="Text Box 297"/>
        <xdr:cNvSpPr txBox="1">
          <a:spLocks noChangeArrowheads="1"/>
        </xdr:cNvSpPr>
      </xdr:nvSpPr>
      <xdr:spPr bwMode="auto">
        <a:xfrm>
          <a:off x="7686675" y="5343525"/>
          <a:ext cx="123825" cy="2857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123825</xdr:colOff>
      <xdr:row>12</xdr:row>
      <xdr:rowOff>28575</xdr:rowOff>
    </xdr:to>
    <xdr:sp macro="" textlink="">
      <xdr:nvSpPr>
        <xdr:cNvPr id="232761" name="Text Box 299"/>
        <xdr:cNvSpPr txBox="1">
          <a:spLocks noChangeArrowheads="1"/>
        </xdr:cNvSpPr>
      </xdr:nvSpPr>
      <xdr:spPr bwMode="auto">
        <a:xfrm>
          <a:off x="7686675" y="5343525"/>
          <a:ext cx="123825" cy="28575"/>
        </a:xfrm>
        <a:prstGeom prst="rect">
          <a:avLst/>
        </a:prstGeom>
        <a:noFill/>
        <a:ln w="9525">
          <a:noFill/>
          <a:miter lim="800000"/>
          <a:headEnd/>
          <a:tailEnd/>
        </a:ln>
      </xdr:spPr>
    </xdr:sp>
    <xdr:clientData/>
  </xdr:twoCellAnchor>
  <xdr:twoCellAnchor editAs="oneCell">
    <xdr:from>
      <xdr:col>3</xdr:col>
      <xdr:colOff>0</xdr:colOff>
      <xdr:row>12</xdr:row>
      <xdr:rowOff>19050</xdr:rowOff>
    </xdr:from>
    <xdr:to>
      <xdr:col>3</xdr:col>
      <xdr:colOff>85725</xdr:colOff>
      <xdr:row>12</xdr:row>
      <xdr:rowOff>133350</xdr:rowOff>
    </xdr:to>
    <xdr:sp macro="" textlink="">
      <xdr:nvSpPr>
        <xdr:cNvPr id="232762" name="Text Box 236"/>
        <xdr:cNvSpPr txBox="1">
          <a:spLocks noChangeArrowheads="1"/>
        </xdr:cNvSpPr>
      </xdr:nvSpPr>
      <xdr:spPr bwMode="auto">
        <a:xfrm>
          <a:off x="7620000" y="5362575"/>
          <a:ext cx="85725" cy="114300"/>
        </a:xfrm>
        <a:prstGeom prst="rect">
          <a:avLst/>
        </a:prstGeom>
        <a:noFill/>
        <a:ln w="9525">
          <a:noFill/>
          <a:miter lim="800000"/>
          <a:headEnd/>
          <a:tailEnd/>
        </a:ln>
      </xdr:spPr>
    </xdr:sp>
    <xdr:clientData/>
  </xdr:twoCellAnchor>
  <xdr:twoCellAnchor editAs="oneCell">
    <xdr:from>
      <xdr:col>3</xdr:col>
      <xdr:colOff>0</xdr:colOff>
      <xdr:row>12</xdr:row>
      <xdr:rowOff>19050</xdr:rowOff>
    </xdr:from>
    <xdr:to>
      <xdr:col>3</xdr:col>
      <xdr:colOff>76200</xdr:colOff>
      <xdr:row>14</xdr:row>
      <xdr:rowOff>95250</xdr:rowOff>
    </xdr:to>
    <xdr:sp macro="" textlink="">
      <xdr:nvSpPr>
        <xdr:cNvPr id="232763" name="Text Box 236"/>
        <xdr:cNvSpPr txBox="1">
          <a:spLocks noChangeArrowheads="1"/>
        </xdr:cNvSpPr>
      </xdr:nvSpPr>
      <xdr:spPr bwMode="auto">
        <a:xfrm>
          <a:off x="7620000" y="5362575"/>
          <a:ext cx="76200" cy="457200"/>
        </a:xfrm>
        <a:prstGeom prst="rect">
          <a:avLst/>
        </a:prstGeom>
        <a:noFill/>
        <a:ln w="9525">
          <a:noFill/>
          <a:miter lim="800000"/>
          <a:headEnd/>
          <a:tailEnd/>
        </a:ln>
      </xdr:spPr>
    </xdr:sp>
    <xdr:clientData/>
  </xdr:twoCellAnchor>
  <xdr:twoCellAnchor editAs="oneCell">
    <xdr:from>
      <xdr:col>3</xdr:col>
      <xdr:colOff>0</xdr:colOff>
      <xdr:row>12</xdr:row>
      <xdr:rowOff>19050</xdr:rowOff>
    </xdr:from>
    <xdr:to>
      <xdr:col>3</xdr:col>
      <xdr:colOff>76200</xdr:colOff>
      <xdr:row>14</xdr:row>
      <xdr:rowOff>95250</xdr:rowOff>
    </xdr:to>
    <xdr:sp macro="" textlink="">
      <xdr:nvSpPr>
        <xdr:cNvPr id="232764" name="Text Box 236"/>
        <xdr:cNvSpPr txBox="1">
          <a:spLocks noChangeArrowheads="1"/>
        </xdr:cNvSpPr>
      </xdr:nvSpPr>
      <xdr:spPr bwMode="auto">
        <a:xfrm>
          <a:off x="7620000" y="5362575"/>
          <a:ext cx="76200" cy="457200"/>
        </a:xfrm>
        <a:prstGeom prst="rect">
          <a:avLst/>
        </a:prstGeom>
        <a:noFill/>
        <a:ln w="9525">
          <a:noFill/>
          <a:miter lim="800000"/>
          <a:headEnd/>
          <a:tailEnd/>
        </a:ln>
      </xdr:spPr>
    </xdr:sp>
    <xdr:clientData/>
  </xdr:twoCellAnchor>
  <xdr:twoCellAnchor editAs="oneCell">
    <xdr:from>
      <xdr:col>3</xdr:col>
      <xdr:colOff>0</xdr:colOff>
      <xdr:row>12</xdr:row>
      <xdr:rowOff>171450</xdr:rowOff>
    </xdr:from>
    <xdr:to>
      <xdr:col>3</xdr:col>
      <xdr:colOff>95250</xdr:colOff>
      <xdr:row>14</xdr:row>
      <xdr:rowOff>38100</xdr:rowOff>
    </xdr:to>
    <xdr:sp macro="" textlink="">
      <xdr:nvSpPr>
        <xdr:cNvPr id="232765" name="Text Box 26"/>
        <xdr:cNvSpPr txBox="1">
          <a:spLocks noChangeArrowheads="1"/>
        </xdr:cNvSpPr>
      </xdr:nvSpPr>
      <xdr:spPr bwMode="auto">
        <a:xfrm>
          <a:off x="7781925" y="5514975"/>
          <a:ext cx="95250" cy="24765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32766" name="Text Box 314"/>
        <xdr:cNvSpPr txBox="1">
          <a:spLocks noChangeArrowheads="1"/>
        </xdr:cNvSpPr>
      </xdr:nvSpPr>
      <xdr:spPr bwMode="auto">
        <a:xfrm>
          <a:off x="7572375" y="5762625"/>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32767" name="Text Box 315"/>
        <xdr:cNvSpPr txBox="1">
          <a:spLocks noChangeArrowheads="1"/>
        </xdr:cNvSpPr>
      </xdr:nvSpPr>
      <xdr:spPr bwMode="auto">
        <a:xfrm>
          <a:off x="7572375" y="5762625"/>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32768" name="Text Box 316"/>
        <xdr:cNvSpPr txBox="1">
          <a:spLocks noChangeArrowheads="1"/>
        </xdr:cNvSpPr>
      </xdr:nvSpPr>
      <xdr:spPr bwMode="auto">
        <a:xfrm>
          <a:off x="7572375" y="5762625"/>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32769" name="Text Box 317"/>
        <xdr:cNvSpPr txBox="1">
          <a:spLocks noChangeArrowheads="1"/>
        </xdr:cNvSpPr>
      </xdr:nvSpPr>
      <xdr:spPr bwMode="auto">
        <a:xfrm>
          <a:off x="7562850" y="5762625"/>
          <a:ext cx="85725" cy="114300"/>
        </a:xfrm>
        <a:prstGeom prst="rect">
          <a:avLst/>
        </a:prstGeom>
        <a:noFill/>
        <a:ln w="9525">
          <a:noFill/>
          <a:miter lim="800000"/>
          <a:headEnd/>
          <a:tailEnd/>
        </a:ln>
      </xdr:spPr>
    </xdr:sp>
    <xdr:clientData/>
  </xdr:twoCellAnchor>
  <xdr:twoCellAnchor editAs="oneCell">
    <xdr:from>
      <xdr:col>3</xdr:col>
      <xdr:colOff>0</xdr:colOff>
      <xdr:row>15</xdr:row>
      <xdr:rowOff>171450</xdr:rowOff>
    </xdr:from>
    <xdr:to>
      <xdr:col>3</xdr:col>
      <xdr:colOff>123825</xdr:colOff>
      <xdr:row>15</xdr:row>
      <xdr:rowOff>180975</xdr:rowOff>
    </xdr:to>
    <xdr:sp macro="" textlink="">
      <xdr:nvSpPr>
        <xdr:cNvPr id="232770" name="Text Box 23"/>
        <xdr:cNvSpPr txBox="1">
          <a:spLocks noChangeArrowheads="1"/>
        </xdr:cNvSpPr>
      </xdr:nvSpPr>
      <xdr:spPr bwMode="auto">
        <a:xfrm>
          <a:off x="7781925" y="5934075"/>
          <a:ext cx="123825" cy="9525"/>
        </a:xfrm>
        <a:prstGeom prst="rect">
          <a:avLst/>
        </a:prstGeom>
        <a:noFill/>
        <a:ln w="9525">
          <a:noFill/>
          <a:miter lim="800000"/>
          <a:headEnd/>
          <a:tailEnd/>
        </a:ln>
      </xdr:spPr>
    </xdr:sp>
    <xdr:clientData/>
  </xdr:twoCellAnchor>
  <xdr:twoCellAnchor editAs="oneCell">
    <xdr:from>
      <xdr:col>3</xdr:col>
      <xdr:colOff>0</xdr:colOff>
      <xdr:row>15</xdr:row>
      <xdr:rowOff>104775</xdr:rowOff>
    </xdr:from>
    <xdr:to>
      <xdr:col>3</xdr:col>
      <xdr:colOff>123825</xdr:colOff>
      <xdr:row>15</xdr:row>
      <xdr:rowOff>104775</xdr:rowOff>
    </xdr:to>
    <xdr:sp macro="" textlink="">
      <xdr:nvSpPr>
        <xdr:cNvPr id="232771" name="Text Box 29"/>
        <xdr:cNvSpPr txBox="1">
          <a:spLocks noChangeArrowheads="1"/>
        </xdr:cNvSpPr>
      </xdr:nvSpPr>
      <xdr:spPr bwMode="auto">
        <a:xfrm>
          <a:off x="7791450" y="5867400"/>
          <a:ext cx="123825" cy="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32772" name="Text Box 314"/>
        <xdr:cNvSpPr txBox="1">
          <a:spLocks noChangeArrowheads="1"/>
        </xdr:cNvSpPr>
      </xdr:nvSpPr>
      <xdr:spPr bwMode="auto">
        <a:xfrm>
          <a:off x="7572375" y="5762625"/>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32773" name="Text Box 315"/>
        <xdr:cNvSpPr txBox="1">
          <a:spLocks noChangeArrowheads="1"/>
        </xdr:cNvSpPr>
      </xdr:nvSpPr>
      <xdr:spPr bwMode="auto">
        <a:xfrm>
          <a:off x="7572375" y="5762625"/>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32774" name="Text Box 316"/>
        <xdr:cNvSpPr txBox="1">
          <a:spLocks noChangeArrowheads="1"/>
        </xdr:cNvSpPr>
      </xdr:nvSpPr>
      <xdr:spPr bwMode="auto">
        <a:xfrm>
          <a:off x="7572375" y="5762625"/>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32775" name="Text Box 317"/>
        <xdr:cNvSpPr txBox="1">
          <a:spLocks noChangeArrowheads="1"/>
        </xdr:cNvSpPr>
      </xdr:nvSpPr>
      <xdr:spPr bwMode="auto">
        <a:xfrm>
          <a:off x="7562850" y="5762625"/>
          <a:ext cx="85725" cy="114300"/>
        </a:xfrm>
        <a:prstGeom prst="rect">
          <a:avLst/>
        </a:prstGeom>
        <a:noFill/>
        <a:ln w="9525">
          <a:noFill/>
          <a:miter lim="800000"/>
          <a:headEnd/>
          <a:tailEnd/>
        </a:ln>
      </xdr:spPr>
    </xdr:sp>
    <xdr:clientData/>
  </xdr:twoCellAnchor>
  <xdr:twoCellAnchor editAs="oneCell">
    <xdr:from>
      <xdr:col>3</xdr:col>
      <xdr:colOff>0</xdr:colOff>
      <xdr:row>15</xdr:row>
      <xdr:rowOff>171450</xdr:rowOff>
    </xdr:from>
    <xdr:to>
      <xdr:col>3</xdr:col>
      <xdr:colOff>123825</xdr:colOff>
      <xdr:row>15</xdr:row>
      <xdr:rowOff>180975</xdr:rowOff>
    </xdr:to>
    <xdr:sp macro="" textlink="">
      <xdr:nvSpPr>
        <xdr:cNvPr id="232776" name="Text Box 23"/>
        <xdr:cNvSpPr txBox="1">
          <a:spLocks noChangeArrowheads="1"/>
        </xdr:cNvSpPr>
      </xdr:nvSpPr>
      <xdr:spPr bwMode="auto">
        <a:xfrm>
          <a:off x="7781925" y="5934075"/>
          <a:ext cx="123825" cy="9525"/>
        </a:xfrm>
        <a:prstGeom prst="rect">
          <a:avLst/>
        </a:prstGeom>
        <a:noFill/>
        <a:ln w="9525">
          <a:noFill/>
          <a:miter lim="800000"/>
          <a:headEnd/>
          <a:tailEnd/>
        </a:ln>
      </xdr:spPr>
    </xdr:sp>
    <xdr:clientData/>
  </xdr:twoCellAnchor>
  <xdr:twoCellAnchor editAs="oneCell">
    <xdr:from>
      <xdr:col>3</xdr:col>
      <xdr:colOff>0</xdr:colOff>
      <xdr:row>15</xdr:row>
      <xdr:rowOff>104775</xdr:rowOff>
    </xdr:from>
    <xdr:to>
      <xdr:col>3</xdr:col>
      <xdr:colOff>123825</xdr:colOff>
      <xdr:row>15</xdr:row>
      <xdr:rowOff>104775</xdr:rowOff>
    </xdr:to>
    <xdr:sp macro="" textlink="">
      <xdr:nvSpPr>
        <xdr:cNvPr id="232777" name="Text Box 29"/>
        <xdr:cNvSpPr txBox="1">
          <a:spLocks noChangeArrowheads="1"/>
        </xdr:cNvSpPr>
      </xdr:nvSpPr>
      <xdr:spPr bwMode="auto">
        <a:xfrm>
          <a:off x="7791450" y="5867400"/>
          <a:ext cx="123825" cy="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32778" name="Text Box 81"/>
        <xdr:cNvSpPr txBox="1">
          <a:spLocks noChangeArrowheads="1"/>
        </xdr:cNvSpPr>
      </xdr:nvSpPr>
      <xdr:spPr bwMode="auto">
        <a:xfrm>
          <a:off x="7572375" y="5762625"/>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32779" name="Text Box 82"/>
        <xdr:cNvSpPr txBox="1">
          <a:spLocks noChangeArrowheads="1"/>
        </xdr:cNvSpPr>
      </xdr:nvSpPr>
      <xdr:spPr bwMode="auto">
        <a:xfrm>
          <a:off x="7572375" y="5762625"/>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32780" name="Text Box 83"/>
        <xdr:cNvSpPr txBox="1">
          <a:spLocks noChangeArrowheads="1"/>
        </xdr:cNvSpPr>
      </xdr:nvSpPr>
      <xdr:spPr bwMode="auto">
        <a:xfrm>
          <a:off x="7572375" y="5762625"/>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32781" name="Text Box 84"/>
        <xdr:cNvSpPr txBox="1">
          <a:spLocks noChangeArrowheads="1"/>
        </xdr:cNvSpPr>
      </xdr:nvSpPr>
      <xdr:spPr bwMode="auto">
        <a:xfrm>
          <a:off x="7562850" y="5762625"/>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95250</xdr:colOff>
      <xdr:row>15</xdr:row>
      <xdr:rowOff>114300</xdr:rowOff>
    </xdr:to>
    <xdr:sp macro="" textlink="">
      <xdr:nvSpPr>
        <xdr:cNvPr id="232782" name="Text Box 85"/>
        <xdr:cNvSpPr txBox="1">
          <a:spLocks noChangeArrowheads="1"/>
        </xdr:cNvSpPr>
      </xdr:nvSpPr>
      <xdr:spPr bwMode="auto">
        <a:xfrm>
          <a:off x="7686675" y="5762625"/>
          <a:ext cx="95250"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95250</xdr:colOff>
      <xdr:row>15</xdr:row>
      <xdr:rowOff>114300</xdr:rowOff>
    </xdr:to>
    <xdr:sp macro="" textlink="">
      <xdr:nvSpPr>
        <xdr:cNvPr id="232783" name="Text Box 86"/>
        <xdr:cNvSpPr txBox="1">
          <a:spLocks noChangeArrowheads="1"/>
        </xdr:cNvSpPr>
      </xdr:nvSpPr>
      <xdr:spPr bwMode="auto">
        <a:xfrm>
          <a:off x="7781925" y="5762625"/>
          <a:ext cx="95250" cy="114300"/>
        </a:xfrm>
        <a:prstGeom prst="rect">
          <a:avLst/>
        </a:prstGeom>
        <a:noFill/>
        <a:ln w="9525">
          <a:noFill/>
          <a:miter lim="800000"/>
          <a:headEnd/>
          <a:tailEnd/>
        </a:ln>
      </xdr:spPr>
    </xdr:sp>
    <xdr:clientData/>
  </xdr:twoCellAnchor>
  <xdr:twoCellAnchor editAs="oneCell">
    <xdr:from>
      <xdr:col>3</xdr:col>
      <xdr:colOff>0</xdr:colOff>
      <xdr:row>15</xdr:row>
      <xdr:rowOff>361950</xdr:rowOff>
    </xdr:from>
    <xdr:to>
      <xdr:col>3</xdr:col>
      <xdr:colOff>95250</xdr:colOff>
      <xdr:row>16</xdr:row>
      <xdr:rowOff>0</xdr:rowOff>
    </xdr:to>
    <xdr:sp macro="" textlink="">
      <xdr:nvSpPr>
        <xdr:cNvPr id="232784" name="Text Box 181"/>
        <xdr:cNvSpPr txBox="1">
          <a:spLocks noChangeArrowheads="1"/>
        </xdr:cNvSpPr>
      </xdr:nvSpPr>
      <xdr:spPr bwMode="auto">
        <a:xfrm>
          <a:off x="7686675" y="6115050"/>
          <a:ext cx="95250" cy="0"/>
        </a:xfrm>
        <a:prstGeom prst="rect">
          <a:avLst/>
        </a:prstGeom>
        <a:noFill/>
        <a:ln w="9525">
          <a:noFill/>
          <a:miter lim="800000"/>
          <a:headEnd/>
          <a:tailEnd/>
        </a:ln>
      </xdr:spPr>
    </xdr:sp>
    <xdr:clientData/>
  </xdr:twoCellAnchor>
  <xdr:twoCellAnchor editAs="oneCell">
    <xdr:from>
      <xdr:col>3</xdr:col>
      <xdr:colOff>0</xdr:colOff>
      <xdr:row>15</xdr:row>
      <xdr:rowOff>19050</xdr:rowOff>
    </xdr:from>
    <xdr:to>
      <xdr:col>3</xdr:col>
      <xdr:colOff>76200</xdr:colOff>
      <xdr:row>17</xdr:row>
      <xdr:rowOff>57150</xdr:rowOff>
    </xdr:to>
    <xdr:sp macro="" textlink="">
      <xdr:nvSpPr>
        <xdr:cNvPr id="232785" name="Text Box 236"/>
        <xdr:cNvSpPr txBox="1">
          <a:spLocks noChangeArrowheads="1"/>
        </xdr:cNvSpPr>
      </xdr:nvSpPr>
      <xdr:spPr bwMode="auto">
        <a:xfrm>
          <a:off x="7620000" y="5781675"/>
          <a:ext cx="76200" cy="419100"/>
        </a:xfrm>
        <a:prstGeom prst="rect">
          <a:avLst/>
        </a:prstGeom>
        <a:noFill/>
        <a:ln w="9525">
          <a:noFill/>
          <a:miter lim="800000"/>
          <a:headEnd/>
          <a:tailEnd/>
        </a:ln>
      </xdr:spPr>
    </xdr:sp>
    <xdr:clientData/>
  </xdr:twoCellAnchor>
  <xdr:twoCellAnchor editAs="oneCell">
    <xdr:from>
      <xdr:col>3</xdr:col>
      <xdr:colOff>0</xdr:colOff>
      <xdr:row>15</xdr:row>
      <xdr:rowOff>19050</xdr:rowOff>
    </xdr:from>
    <xdr:to>
      <xdr:col>3</xdr:col>
      <xdr:colOff>76200</xdr:colOff>
      <xdr:row>17</xdr:row>
      <xdr:rowOff>57150</xdr:rowOff>
    </xdr:to>
    <xdr:sp macro="" textlink="">
      <xdr:nvSpPr>
        <xdr:cNvPr id="232786" name="Text Box 236"/>
        <xdr:cNvSpPr txBox="1">
          <a:spLocks noChangeArrowheads="1"/>
        </xdr:cNvSpPr>
      </xdr:nvSpPr>
      <xdr:spPr bwMode="auto">
        <a:xfrm>
          <a:off x="7620000" y="5781675"/>
          <a:ext cx="76200" cy="419100"/>
        </a:xfrm>
        <a:prstGeom prst="rect">
          <a:avLst/>
        </a:prstGeom>
        <a:noFill/>
        <a:ln w="9525">
          <a:noFill/>
          <a:miter lim="800000"/>
          <a:headEnd/>
          <a:tailEnd/>
        </a:ln>
      </xdr:spPr>
    </xdr:sp>
    <xdr:clientData/>
  </xdr:twoCellAnchor>
  <xdr:twoCellAnchor editAs="oneCell">
    <xdr:from>
      <xdr:col>3</xdr:col>
      <xdr:colOff>0</xdr:colOff>
      <xdr:row>15</xdr:row>
      <xdr:rowOff>19050</xdr:rowOff>
    </xdr:from>
    <xdr:to>
      <xdr:col>3</xdr:col>
      <xdr:colOff>76200</xdr:colOff>
      <xdr:row>17</xdr:row>
      <xdr:rowOff>57150</xdr:rowOff>
    </xdr:to>
    <xdr:sp macro="" textlink="">
      <xdr:nvSpPr>
        <xdr:cNvPr id="232787" name="Text Box 236"/>
        <xdr:cNvSpPr txBox="1">
          <a:spLocks noChangeArrowheads="1"/>
        </xdr:cNvSpPr>
      </xdr:nvSpPr>
      <xdr:spPr bwMode="auto">
        <a:xfrm>
          <a:off x="7620000" y="5781675"/>
          <a:ext cx="76200" cy="4191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232788" name="Text Box 314"/>
        <xdr:cNvSpPr txBox="1">
          <a:spLocks noChangeArrowheads="1"/>
        </xdr:cNvSpPr>
      </xdr:nvSpPr>
      <xdr:spPr bwMode="auto">
        <a:xfrm>
          <a:off x="7572375" y="61150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232789" name="Text Box 315"/>
        <xdr:cNvSpPr txBox="1">
          <a:spLocks noChangeArrowheads="1"/>
        </xdr:cNvSpPr>
      </xdr:nvSpPr>
      <xdr:spPr bwMode="auto">
        <a:xfrm>
          <a:off x="7572375" y="61150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232790" name="Text Box 316"/>
        <xdr:cNvSpPr txBox="1">
          <a:spLocks noChangeArrowheads="1"/>
        </xdr:cNvSpPr>
      </xdr:nvSpPr>
      <xdr:spPr bwMode="auto">
        <a:xfrm>
          <a:off x="7572375" y="61150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232791" name="Text Box 317"/>
        <xdr:cNvSpPr txBox="1">
          <a:spLocks noChangeArrowheads="1"/>
        </xdr:cNvSpPr>
      </xdr:nvSpPr>
      <xdr:spPr bwMode="auto">
        <a:xfrm>
          <a:off x="7562850" y="6115050"/>
          <a:ext cx="85725" cy="114300"/>
        </a:xfrm>
        <a:prstGeom prst="rect">
          <a:avLst/>
        </a:prstGeom>
        <a:noFill/>
        <a:ln w="9525">
          <a:noFill/>
          <a:miter lim="800000"/>
          <a:headEnd/>
          <a:tailEnd/>
        </a:ln>
      </xdr:spPr>
    </xdr:sp>
    <xdr:clientData/>
  </xdr:twoCellAnchor>
  <xdr:twoCellAnchor editAs="oneCell">
    <xdr:from>
      <xdr:col>3</xdr:col>
      <xdr:colOff>0</xdr:colOff>
      <xdr:row>16</xdr:row>
      <xdr:rowOff>171450</xdr:rowOff>
    </xdr:from>
    <xdr:to>
      <xdr:col>3</xdr:col>
      <xdr:colOff>123825</xdr:colOff>
      <xdr:row>16</xdr:row>
      <xdr:rowOff>180975</xdr:rowOff>
    </xdr:to>
    <xdr:sp macro="" textlink="">
      <xdr:nvSpPr>
        <xdr:cNvPr id="232792" name="Text Box 23"/>
        <xdr:cNvSpPr txBox="1">
          <a:spLocks noChangeArrowheads="1"/>
        </xdr:cNvSpPr>
      </xdr:nvSpPr>
      <xdr:spPr bwMode="auto">
        <a:xfrm>
          <a:off x="7781925" y="6286500"/>
          <a:ext cx="123825" cy="9525"/>
        </a:xfrm>
        <a:prstGeom prst="rect">
          <a:avLst/>
        </a:prstGeom>
        <a:noFill/>
        <a:ln w="9525">
          <a:noFill/>
          <a:miter lim="800000"/>
          <a:headEnd/>
          <a:tailEnd/>
        </a:ln>
      </xdr:spPr>
    </xdr:sp>
    <xdr:clientData/>
  </xdr:twoCellAnchor>
  <xdr:twoCellAnchor editAs="oneCell">
    <xdr:from>
      <xdr:col>3</xdr:col>
      <xdr:colOff>0</xdr:colOff>
      <xdr:row>16</xdr:row>
      <xdr:rowOff>104775</xdr:rowOff>
    </xdr:from>
    <xdr:to>
      <xdr:col>3</xdr:col>
      <xdr:colOff>123825</xdr:colOff>
      <xdr:row>16</xdr:row>
      <xdr:rowOff>104775</xdr:rowOff>
    </xdr:to>
    <xdr:sp macro="" textlink="">
      <xdr:nvSpPr>
        <xdr:cNvPr id="232793" name="Text Box 29"/>
        <xdr:cNvSpPr txBox="1">
          <a:spLocks noChangeArrowheads="1"/>
        </xdr:cNvSpPr>
      </xdr:nvSpPr>
      <xdr:spPr bwMode="auto">
        <a:xfrm>
          <a:off x="7791450" y="6219825"/>
          <a:ext cx="123825" cy="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232794" name="Text Box 314"/>
        <xdr:cNvSpPr txBox="1">
          <a:spLocks noChangeArrowheads="1"/>
        </xdr:cNvSpPr>
      </xdr:nvSpPr>
      <xdr:spPr bwMode="auto">
        <a:xfrm>
          <a:off x="7572375" y="61150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232795" name="Text Box 315"/>
        <xdr:cNvSpPr txBox="1">
          <a:spLocks noChangeArrowheads="1"/>
        </xdr:cNvSpPr>
      </xdr:nvSpPr>
      <xdr:spPr bwMode="auto">
        <a:xfrm>
          <a:off x="7572375" y="61150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232796" name="Text Box 316"/>
        <xdr:cNvSpPr txBox="1">
          <a:spLocks noChangeArrowheads="1"/>
        </xdr:cNvSpPr>
      </xdr:nvSpPr>
      <xdr:spPr bwMode="auto">
        <a:xfrm>
          <a:off x="7572375" y="61150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232797" name="Text Box 317"/>
        <xdr:cNvSpPr txBox="1">
          <a:spLocks noChangeArrowheads="1"/>
        </xdr:cNvSpPr>
      </xdr:nvSpPr>
      <xdr:spPr bwMode="auto">
        <a:xfrm>
          <a:off x="7562850" y="6115050"/>
          <a:ext cx="85725" cy="114300"/>
        </a:xfrm>
        <a:prstGeom prst="rect">
          <a:avLst/>
        </a:prstGeom>
        <a:noFill/>
        <a:ln w="9525">
          <a:noFill/>
          <a:miter lim="800000"/>
          <a:headEnd/>
          <a:tailEnd/>
        </a:ln>
      </xdr:spPr>
    </xdr:sp>
    <xdr:clientData/>
  </xdr:twoCellAnchor>
  <xdr:twoCellAnchor editAs="oneCell">
    <xdr:from>
      <xdr:col>3</xdr:col>
      <xdr:colOff>0</xdr:colOff>
      <xdr:row>16</xdr:row>
      <xdr:rowOff>171450</xdr:rowOff>
    </xdr:from>
    <xdr:to>
      <xdr:col>3</xdr:col>
      <xdr:colOff>123825</xdr:colOff>
      <xdr:row>16</xdr:row>
      <xdr:rowOff>180975</xdr:rowOff>
    </xdr:to>
    <xdr:sp macro="" textlink="">
      <xdr:nvSpPr>
        <xdr:cNvPr id="232798" name="Text Box 23"/>
        <xdr:cNvSpPr txBox="1">
          <a:spLocks noChangeArrowheads="1"/>
        </xdr:cNvSpPr>
      </xdr:nvSpPr>
      <xdr:spPr bwMode="auto">
        <a:xfrm>
          <a:off x="7781925" y="6286500"/>
          <a:ext cx="123825" cy="9525"/>
        </a:xfrm>
        <a:prstGeom prst="rect">
          <a:avLst/>
        </a:prstGeom>
        <a:noFill/>
        <a:ln w="9525">
          <a:noFill/>
          <a:miter lim="800000"/>
          <a:headEnd/>
          <a:tailEnd/>
        </a:ln>
      </xdr:spPr>
    </xdr:sp>
    <xdr:clientData/>
  </xdr:twoCellAnchor>
  <xdr:twoCellAnchor editAs="oneCell">
    <xdr:from>
      <xdr:col>3</xdr:col>
      <xdr:colOff>0</xdr:colOff>
      <xdr:row>16</xdr:row>
      <xdr:rowOff>104775</xdr:rowOff>
    </xdr:from>
    <xdr:to>
      <xdr:col>3</xdr:col>
      <xdr:colOff>123825</xdr:colOff>
      <xdr:row>16</xdr:row>
      <xdr:rowOff>104775</xdr:rowOff>
    </xdr:to>
    <xdr:sp macro="" textlink="">
      <xdr:nvSpPr>
        <xdr:cNvPr id="232799" name="Text Box 29"/>
        <xdr:cNvSpPr txBox="1">
          <a:spLocks noChangeArrowheads="1"/>
        </xdr:cNvSpPr>
      </xdr:nvSpPr>
      <xdr:spPr bwMode="auto">
        <a:xfrm>
          <a:off x="7791450" y="6219825"/>
          <a:ext cx="123825" cy="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232800" name="Text Box 81"/>
        <xdr:cNvSpPr txBox="1">
          <a:spLocks noChangeArrowheads="1"/>
        </xdr:cNvSpPr>
      </xdr:nvSpPr>
      <xdr:spPr bwMode="auto">
        <a:xfrm>
          <a:off x="7572375" y="61150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232801" name="Text Box 82"/>
        <xdr:cNvSpPr txBox="1">
          <a:spLocks noChangeArrowheads="1"/>
        </xdr:cNvSpPr>
      </xdr:nvSpPr>
      <xdr:spPr bwMode="auto">
        <a:xfrm>
          <a:off x="7572375" y="61150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232802" name="Text Box 83"/>
        <xdr:cNvSpPr txBox="1">
          <a:spLocks noChangeArrowheads="1"/>
        </xdr:cNvSpPr>
      </xdr:nvSpPr>
      <xdr:spPr bwMode="auto">
        <a:xfrm>
          <a:off x="7572375" y="61150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232803" name="Text Box 84"/>
        <xdr:cNvSpPr txBox="1">
          <a:spLocks noChangeArrowheads="1"/>
        </xdr:cNvSpPr>
      </xdr:nvSpPr>
      <xdr:spPr bwMode="auto">
        <a:xfrm>
          <a:off x="7562850" y="61150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95250</xdr:colOff>
      <xdr:row>16</xdr:row>
      <xdr:rowOff>114300</xdr:rowOff>
    </xdr:to>
    <xdr:sp macro="" textlink="">
      <xdr:nvSpPr>
        <xdr:cNvPr id="232804" name="Text Box 85"/>
        <xdr:cNvSpPr txBox="1">
          <a:spLocks noChangeArrowheads="1"/>
        </xdr:cNvSpPr>
      </xdr:nvSpPr>
      <xdr:spPr bwMode="auto">
        <a:xfrm>
          <a:off x="7686675" y="6115050"/>
          <a:ext cx="95250"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95250</xdr:colOff>
      <xdr:row>16</xdr:row>
      <xdr:rowOff>114300</xdr:rowOff>
    </xdr:to>
    <xdr:sp macro="" textlink="">
      <xdr:nvSpPr>
        <xdr:cNvPr id="232805" name="Text Box 86"/>
        <xdr:cNvSpPr txBox="1">
          <a:spLocks noChangeArrowheads="1"/>
        </xdr:cNvSpPr>
      </xdr:nvSpPr>
      <xdr:spPr bwMode="auto">
        <a:xfrm>
          <a:off x="7781925" y="6115050"/>
          <a:ext cx="95250" cy="114300"/>
        </a:xfrm>
        <a:prstGeom prst="rect">
          <a:avLst/>
        </a:prstGeom>
        <a:noFill/>
        <a:ln w="9525">
          <a:noFill/>
          <a:miter lim="800000"/>
          <a:headEnd/>
          <a:tailEnd/>
        </a:ln>
      </xdr:spPr>
    </xdr:sp>
    <xdr:clientData/>
  </xdr:twoCellAnchor>
  <xdr:twoCellAnchor editAs="oneCell">
    <xdr:from>
      <xdr:col>3</xdr:col>
      <xdr:colOff>0</xdr:colOff>
      <xdr:row>16</xdr:row>
      <xdr:rowOff>361950</xdr:rowOff>
    </xdr:from>
    <xdr:to>
      <xdr:col>3</xdr:col>
      <xdr:colOff>95250</xdr:colOff>
      <xdr:row>17</xdr:row>
      <xdr:rowOff>0</xdr:rowOff>
    </xdr:to>
    <xdr:sp macro="" textlink="">
      <xdr:nvSpPr>
        <xdr:cNvPr id="232806" name="Text Box 181"/>
        <xdr:cNvSpPr txBox="1">
          <a:spLocks noChangeArrowheads="1"/>
        </xdr:cNvSpPr>
      </xdr:nvSpPr>
      <xdr:spPr bwMode="auto">
        <a:xfrm>
          <a:off x="7686675" y="6477000"/>
          <a:ext cx="95250" cy="0"/>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18</xdr:row>
      <xdr:rowOff>38100</xdr:rowOff>
    </xdr:to>
    <xdr:sp macro="" textlink="">
      <xdr:nvSpPr>
        <xdr:cNvPr id="232807" name="Text Box 236"/>
        <xdr:cNvSpPr txBox="1">
          <a:spLocks noChangeArrowheads="1"/>
        </xdr:cNvSpPr>
      </xdr:nvSpPr>
      <xdr:spPr bwMode="auto">
        <a:xfrm>
          <a:off x="7620000" y="6134100"/>
          <a:ext cx="76200" cy="400050"/>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18</xdr:row>
      <xdr:rowOff>38100</xdr:rowOff>
    </xdr:to>
    <xdr:sp macro="" textlink="">
      <xdr:nvSpPr>
        <xdr:cNvPr id="232808" name="Text Box 236"/>
        <xdr:cNvSpPr txBox="1">
          <a:spLocks noChangeArrowheads="1"/>
        </xdr:cNvSpPr>
      </xdr:nvSpPr>
      <xdr:spPr bwMode="auto">
        <a:xfrm>
          <a:off x="7620000" y="6134100"/>
          <a:ext cx="76200" cy="400050"/>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18</xdr:row>
      <xdr:rowOff>38100</xdr:rowOff>
    </xdr:to>
    <xdr:sp macro="" textlink="">
      <xdr:nvSpPr>
        <xdr:cNvPr id="232809" name="Text Box 236"/>
        <xdr:cNvSpPr txBox="1">
          <a:spLocks noChangeArrowheads="1"/>
        </xdr:cNvSpPr>
      </xdr:nvSpPr>
      <xdr:spPr bwMode="auto">
        <a:xfrm>
          <a:off x="7620000" y="6134100"/>
          <a:ext cx="76200" cy="400050"/>
        </a:xfrm>
        <a:prstGeom prst="rect">
          <a:avLst/>
        </a:prstGeom>
        <a:noFill/>
        <a:ln w="9525">
          <a:noFill/>
          <a:miter lim="800000"/>
          <a:headEnd/>
          <a:tailEnd/>
        </a:ln>
      </xdr:spPr>
    </xdr:sp>
    <xdr:clientData/>
  </xdr:twoCellAnchor>
  <xdr:twoCellAnchor editAs="oneCell">
    <xdr:from>
      <xdr:col>3</xdr:col>
      <xdr:colOff>0</xdr:colOff>
      <xdr:row>16</xdr:row>
      <xdr:rowOff>361950</xdr:rowOff>
    </xdr:from>
    <xdr:to>
      <xdr:col>3</xdr:col>
      <xdr:colOff>95250</xdr:colOff>
      <xdr:row>17</xdr:row>
      <xdr:rowOff>0</xdr:rowOff>
    </xdr:to>
    <xdr:sp macro="" textlink="">
      <xdr:nvSpPr>
        <xdr:cNvPr id="232810" name="Text Box 181"/>
        <xdr:cNvSpPr txBox="1">
          <a:spLocks noChangeArrowheads="1"/>
        </xdr:cNvSpPr>
      </xdr:nvSpPr>
      <xdr:spPr bwMode="auto">
        <a:xfrm>
          <a:off x="7686675" y="6477000"/>
          <a:ext cx="95250" cy="0"/>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17</xdr:row>
      <xdr:rowOff>180975</xdr:rowOff>
    </xdr:to>
    <xdr:sp macro="" textlink="">
      <xdr:nvSpPr>
        <xdr:cNvPr id="232811" name="Text Box 236"/>
        <xdr:cNvSpPr txBox="1">
          <a:spLocks noChangeArrowheads="1"/>
        </xdr:cNvSpPr>
      </xdr:nvSpPr>
      <xdr:spPr bwMode="auto">
        <a:xfrm>
          <a:off x="7620000" y="6134100"/>
          <a:ext cx="76200" cy="352425"/>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17</xdr:row>
      <xdr:rowOff>180975</xdr:rowOff>
    </xdr:to>
    <xdr:sp macro="" textlink="">
      <xdr:nvSpPr>
        <xdr:cNvPr id="232812" name="Text Box 236"/>
        <xdr:cNvSpPr txBox="1">
          <a:spLocks noChangeArrowheads="1"/>
        </xdr:cNvSpPr>
      </xdr:nvSpPr>
      <xdr:spPr bwMode="auto">
        <a:xfrm>
          <a:off x="7620000" y="6134100"/>
          <a:ext cx="76200" cy="352425"/>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17</xdr:row>
      <xdr:rowOff>180975</xdr:rowOff>
    </xdr:to>
    <xdr:sp macro="" textlink="">
      <xdr:nvSpPr>
        <xdr:cNvPr id="232813" name="Text Box 236"/>
        <xdr:cNvSpPr txBox="1">
          <a:spLocks noChangeArrowheads="1"/>
        </xdr:cNvSpPr>
      </xdr:nvSpPr>
      <xdr:spPr bwMode="auto">
        <a:xfrm>
          <a:off x="7620000" y="6134100"/>
          <a:ext cx="76200" cy="352425"/>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17</xdr:row>
      <xdr:rowOff>180975</xdr:rowOff>
    </xdr:to>
    <xdr:sp macro="" textlink="">
      <xdr:nvSpPr>
        <xdr:cNvPr id="232814" name="Text Box 236"/>
        <xdr:cNvSpPr txBox="1">
          <a:spLocks noChangeArrowheads="1"/>
        </xdr:cNvSpPr>
      </xdr:nvSpPr>
      <xdr:spPr bwMode="auto">
        <a:xfrm>
          <a:off x="7620000" y="6134100"/>
          <a:ext cx="76200" cy="352425"/>
        </a:xfrm>
        <a:prstGeom prst="rect">
          <a:avLst/>
        </a:prstGeom>
        <a:noFill/>
        <a:ln w="9525">
          <a:noFill/>
          <a:miter lim="800000"/>
          <a:headEnd/>
          <a:tailEnd/>
        </a:ln>
      </xdr:spPr>
    </xdr:sp>
    <xdr:clientData/>
  </xdr:twoCellAnchor>
  <xdr:twoCellAnchor editAs="oneCell">
    <xdr:from>
      <xdr:col>3</xdr:col>
      <xdr:colOff>0</xdr:colOff>
      <xdr:row>17</xdr:row>
      <xdr:rowOff>19050</xdr:rowOff>
    </xdr:from>
    <xdr:to>
      <xdr:col>3</xdr:col>
      <xdr:colOff>76200</xdr:colOff>
      <xdr:row>19</xdr:row>
      <xdr:rowOff>19050</xdr:rowOff>
    </xdr:to>
    <xdr:sp macro="" textlink="">
      <xdr:nvSpPr>
        <xdr:cNvPr id="80" name="Text Box 236"/>
        <xdr:cNvSpPr txBox="1">
          <a:spLocks noChangeArrowheads="1"/>
        </xdr:cNvSpPr>
      </xdr:nvSpPr>
      <xdr:spPr bwMode="auto">
        <a:xfrm>
          <a:off x="7743825" y="4467225"/>
          <a:ext cx="76200" cy="457200"/>
        </a:xfrm>
        <a:prstGeom prst="rect">
          <a:avLst/>
        </a:prstGeom>
        <a:noFill/>
        <a:ln w="9525">
          <a:noFill/>
          <a:miter lim="800000"/>
          <a:headEnd/>
          <a:tailEnd/>
        </a:ln>
      </xdr:spPr>
    </xdr:sp>
    <xdr:clientData/>
  </xdr:twoCellAnchor>
  <xdr:twoCellAnchor editAs="oneCell">
    <xdr:from>
      <xdr:col>3</xdr:col>
      <xdr:colOff>0</xdr:colOff>
      <xdr:row>17</xdr:row>
      <xdr:rowOff>19050</xdr:rowOff>
    </xdr:from>
    <xdr:to>
      <xdr:col>3</xdr:col>
      <xdr:colOff>76200</xdr:colOff>
      <xdr:row>19</xdr:row>
      <xdr:rowOff>19050</xdr:rowOff>
    </xdr:to>
    <xdr:sp macro="" textlink="">
      <xdr:nvSpPr>
        <xdr:cNvPr id="81" name="Text Box 236"/>
        <xdr:cNvSpPr txBox="1">
          <a:spLocks noChangeArrowheads="1"/>
        </xdr:cNvSpPr>
      </xdr:nvSpPr>
      <xdr:spPr bwMode="auto">
        <a:xfrm>
          <a:off x="7743825" y="4467225"/>
          <a:ext cx="76200" cy="4572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82" name="Text Box 314"/>
        <xdr:cNvSpPr txBox="1">
          <a:spLocks noChangeArrowheads="1"/>
        </xdr:cNvSpPr>
      </xdr:nvSpPr>
      <xdr:spPr bwMode="auto">
        <a:xfrm>
          <a:off x="7696200" y="4867275"/>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83" name="Text Box 315"/>
        <xdr:cNvSpPr txBox="1">
          <a:spLocks noChangeArrowheads="1"/>
        </xdr:cNvSpPr>
      </xdr:nvSpPr>
      <xdr:spPr bwMode="auto">
        <a:xfrm>
          <a:off x="7696200" y="4867275"/>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84" name="Text Box 316"/>
        <xdr:cNvSpPr txBox="1">
          <a:spLocks noChangeArrowheads="1"/>
        </xdr:cNvSpPr>
      </xdr:nvSpPr>
      <xdr:spPr bwMode="auto">
        <a:xfrm>
          <a:off x="7696200" y="4867275"/>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85" name="Text Box 317"/>
        <xdr:cNvSpPr txBox="1">
          <a:spLocks noChangeArrowheads="1"/>
        </xdr:cNvSpPr>
      </xdr:nvSpPr>
      <xdr:spPr bwMode="auto">
        <a:xfrm>
          <a:off x="7686675" y="4867275"/>
          <a:ext cx="85725" cy="114300"/>
        </a:xfrm>
        <a:prstGeom prst="rect">
          <a:avLst/>
        </a:prstGeom>
        <a:noFill/>
        <a:ln w="9525">
          <a:noFill/>
          <a:miter lim="800000"/>
          <a:headEnd/>
          <a:tailEnd/>
        </a:ln>
      </xdr:spPr>
    </xdr:sp>
    <xdr:clientData/>
  </xdr:twoCellAnchor>
  <xdr:twoCellAnchor editAs="oneCell">
    <xdr:from>
      <xdr:col>3</xdr:col>
      <xdr:colOff>0</xdr:colOff>
      <xdr:row>18</xdr:row>
      <xdr:rowOff>171450</xdr:rowOff>
    </xdr:from>
    <xdr:to>
      <xdr:col>3</xdr:col>
      <xdr:colOff>123825</xdr:colOff>
      <xdr:row>18</xdr:row>
      <xdr:rowOff>180975</xdr:rowOff>
    </xdr:to>
    <xdr:sp macro="" textlink="">
      <xdr:nvSpPr>
        <xdr:cNvPr id="86" name="Text Box 23"/>
        <xdr:cNvSpPr txBox="1">
          <a:spLocks noChangeArrowheads="1"/>
        </xdr:cNvSpPr>
      </xdr:nvSpPr>
      <xdr:spPr bwMode="auto">
        <a:xfrm>
          <a:off x="7905750" y="5038725"/>
          <a:ext cx="123825" cy="9525"/>
        </a:xfrm>
        <a:prstGeom prst="rect">
          <a:avLst/>
        </a:prstGeom>
        <a:noFill/>
        <a:ln w="9525">
          <a:noFill/>
          <a:miter lim="800000"/>
          <a:headEnd/>
          <a:tailEnd/>
        </a:ln>
      </xdr:spPr>
    </xdr:sp>
    <xdr:clientData/>
  </xdr:twoCellAnchor>
  <xdr:twoCellAnchor editAs="oneCell">
    <xdr:from>
      <xdr:col>3</xdr:col>
      <xdr:colOff>0</xdr:colOff>
      <xdr:row>18</xdr:row>
      <xdr:rowOff>104775</xdr:rowOff>
    </xdr:from>
    <xdr:to>
      <xdr:col>3</xdr:col>
      <xdr:colOff>123825</xdr:colOff>
      <xdr:row>18</xdr:row>
      <xdr:rowOff>104775</xdr:rowOff>
    </xdr:to>
    <xdr:sp macro="" textlink="">
      <xdr:nvSpPr>
        <xdr:cNvPr id="87" name="Text Box 29"/>
        <xdr:cNvSpPr txBox="1">
          <a:spLocks noChangeArrowheads="1"/>
        </xdr:cNvSpPr>
      </xdr:nvSpPr>
      <xdr:spPr bwMode="auto">
        <a:xfrm>
          <a:off x="7915275" y="4972050"/>
          <a:ext cx="123825" cy="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88" name="Text Box 314"/>
        <xdr:cNvSpPr txBox="1">
          <a:spLocks noChangeArrowheads="1"/>
        </xdr:cNvSpPr>
      </xdr:nvSpPr>
      <xdr:spPr bwMode="auto">
        <a:xfrm>
          <a:off x="7696200" y="4867275"/>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89" name="Text Box 315"/>
        <xdr:cNvSpPr txBox="1">
          <a:spLocks noChangeArrowheads="1"/>
        </xdr:cNvSpPr>
      </xdr:nvSpPr>
      <xdr:spPr bwMode="auto">
        <a:xfrm>
          <a:off x="7696200" y="4867275"/>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90" name="Text Box 316"/>
        <xdr:cNvSpPr txBox="1">
          <a:spLocks noChangeArrowheads="1"/>
        </xdr:cNvSpPr>
      </xdr:nvSpPr>
      <xdr:spPr bwMode="auto">
        <a:xfrm>
          <a:off x="7696200" y="4867275"/>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91" name="Text Box 317"/>
        <xdr:cNvSpPr txBox="1">
          <a:spLocks noChangeArrowheads="1"/>
        </xdr:cNvSpPr>
      </xdr:nvSpPr>
      <xdr:spPr bwMode="auto">
        <a:xfrm>
          <a:off x="7686675" y="4867275"/>
          <a:ext cx="85725" cy="114300"/>
        </a:xfrm>
        <a:prstGeom prst="rect">
          <a:avLst/>
        </a:prstGeom>
        <a:noFill/>
        <a:ln w="9525">
          <a:noFill/>
          <a:miter lim="800000"/>
          <a:headEnd/>
          <a:tailEnd/>
        </a:ln>
      </xdr:spPr>
    </xdr:sp>
    <xdr:clientData/>
  </xdr:twoCellAnchor>
  <xdr:twoCellAnchor editAs="oneCell">
    <xdr:from>
      <xdr:col>3</xdr:col>
      <xdr:colOff>0</xdr:colOff>
      <xdr:row>18</xdr:row>
      <xdr:rowOff>171450</xdr:rowOff>
    </xdr:from>
    <xdr:to>
      <xdr:col>3</xdr:col>
      <xdr:colOff>123825</xdr:colOff>
      <xdr:row>18</xdr:row>
      <xdr:rowOff>180975</xdr:rowOff>
    </xdr:to>
    <xdr:sp macro="" textlink="">
      <xdr:nvSpPr>
        <xdr:cNvPr id="92" name="Text Box 23"/>
        <xdr:cNvSpPr txBox="1">
          <a:spLocks noChangeArrowheads="1"/>
        </xdr:cNvSpPr>
      </xdr:nvSpPr>
      <xdr:spPr bwMode="auto">
        <a:xfrm>
          <a:off x="7905750" y="5038725"/>
          <a:ext cx="123825" cy="9525"/>
        </a:xfrm>
        <a:prstGeom prst="rect">
          <a:avLst/>
        </a:prstGeom>
        <a:noFill/>
        <a:ln w="9525">
          <a:noFill/>
          <a:miter lim="800000"/>
          <a:headEnd/>
          <a:tailEnd/>
        </a:ln>
      </xdr:spPr>
    </xdr:sp>
    <xdr:clientData/>
  </xdr:twoCellAnchor>
  <xdr:twoCellAnchor editAs="oneCell">
    <xdr:from>
      <xdr:col>3</xdr:col>
      <xdr:colOff>0</xdr:colOff>
      <xdr:row>18</xdr:row>
      <xdr:rowOff>104775</xdr:rowOff>
    </xdr:from>
    <xdr:to>
      <xdr:col>3</xdr:col>
      <xdr:colOff>123825</xdr:colOff>
      <xdr:row>18</xdr:row>
      <xdr:rowOff>104775</xdr:rowOff>
    </xdr:to>
    <xdr:sp macro="" textlink="">
      <xdr:nvSpPr>
        <xdr:cNvPr id="93" name="Text Box 29"/>
        <xdr:cNvSpPr txBox="1">
          <a:spLocks noChangeArrowheads="1"/>
        </xdr:cNvSpPr>
      </xdr:nvSpPr>
      <xdr:spPr bwMode="auto">
        <a:xfrm>
          <a:off x="7915275" y="4972050"/>
          <a:ext cx="123825" cy="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94" name="Text Box 81"/>
        <xdr:cNvSpPr txBox="1">
          <a:spLocks noChangeArrowheads="1"/>
        </xdr:cNvSpPr>
      </xdr:nvSpPr>
      <xdr:spPr bwMode="auto">
        <a:xfrm>
          <a:off x="7696200" y="4867275"/>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95" name="Text Box 82"/>
        <xdr:cNvSpPr txBox="1">
          <a:spLocks noChangeArrowheads="1"/>
        </xdr:cNvSpPr>
      </xdr:nvSpPr>
      <xdr:spPr bwMode="auto">
        <a:xfrm>
          <a:off x="7696200" y="4867275"/>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96" name="Text Box 83"/>
        <xdr:cNvSpPr txBox="1">
          <a:spLocks noChangeArrowheads="1"/>
        </xdr:cNvSpPr>
      </xdr:nvSpPr>
      <xdr:spPr bwMode="auto">
        <a:xfrm>
          <a:off x="7696200" y="4867275"/>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97" name="Text Box 84"/>
        <xdr:cNvSpPr txBox="1">
          <a:spLocks noChangeArrowheads="1"/>
        </xdr:cNvSpPr>
      </xdr:nvSpPr>
      <xdr:spPr bwMode="auto">
        <a:xfrm>
          <a:off x="7686675" y="4867275"/>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95250</xdr:colOff>
      <xdr:row>18</xdr:row>
      <xdr:rowOff>114300</xdr:rowOff>
    </xdr:to>
    <xdr:sp macro="" textlink="">
      <xdr:nvSpPr>
        <xdr:cNvPr id="98" name="Text Box 85"/>
        <xdr:cNvSpPr txBox="1">
          <a:spLocks noChangeArrowheads="1"/>
        </xdr:cNvSpPr>
      </xdr:nvSpPr>
      <xdr:spPr bwMode="auto">
        <a:xfrm>
          <a:off x="7810500" y="4867275"/>
          <a:ext cx="95250"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95250</xdr:colOff>
      <xdr:row>18</xdr:row>
      <xdr:rowOff>114300</xdr:rowOff>
    </xdr:to>
    <xdr:sp macro="" textlink="">
      <xdr:nvSpPr>
        <xdr:cNvPr id="99" name="Text Box 86"/>
        <xdr:cNvSpPr txBox="1">
          <a:spLocks noChangeArrowheads="1"/>
        </xdr:cNvSpPr>
      </xdr:nvSpPr>
      <xdr:spPr bwMode="auto">
        <a:xfrm>
          <a:off x="7905750" y="4867275"/>
          <a:ext cx="95250" cy="114300"/>
        </a:xfrm>
        <a:prstGeom prst="rect">
          <a:avLst/>
        </a:prstGeom>
        <a:noFill/>
        <a:ln w="9525">
          <a:noFill/>
          <a:miter lim="800000"/>
          <a:headEnd/>
          <a:tailEnd/>
        </a:ln>
      </xdr:spPr>
    </xdr:sp>
    <xdr:clientData/>
  </xdr:twoCellAnchor>
  <xdr:twoCellAnchor editAs="oneCell">
    <xdr:from>
      <xdr:col>3</xdr:col>
      <xdr:colOff>0</xdr:colOff>
      <xdr:row>18</xdr:row>
      <xdr:rowOff>361950</xdr:rowOff>
    </xdr:from>
    <xdr:to>
      <xdr:col>3</xdr:col>
      <xdr:colOff>95250</xdr:colOff>
      <xdr:row>19</xdr:row>
      <xdr:rowOff>0</xdr:rowOff>
    </xdr:to>
    <xdr:sp macro="" textlink="">
      <xdr:nvSpPr>
        <xdr:cNvPr id="100" name="Text Box 181"/>
        <xdr:cNvSpPr txBox="1">
          <a:spLocks noChangeArrowheads="1"/>
        </xdr:cNvSpPr>
      </xdr:nvSpPr>
      <xdr:spPr bwMode="auto">
        <a:xfrm>
          <a:off x="7810500" y="5229225"/>
          <a:ext cx="95250" cy="0"/>
        </a:xfrm>
        <a:prstGeom prst="rect">
          <a:avLst/>
        </a:prstGeom>
        <a:noFill/>
        <a:ln w="9525">
          <a:noFill/>
          <a:miter lim="800000"/>
          <a:headEnd/>
          <a:tailEnd/>
        </a:ln>
      </xdr:spPr>
    </xdr:sp>
    <xdr:clientData/>
  </xdr:twoCellAnchor>
  <xdr:twoCellAnchor editAs="oneCell">
    <xdr:from>
      <xdr:col>3</xdr:col>
      <xdr:colOff>0</xdr:colOff>
      <xdr:row>18</xdr:row>
      <xdr:rowOff>19050</xdr:rowOff>
    </xdr:from>
    <xdr:to>
      <xdr:col>3</xdr:col>
      <xdr:colOff>76200</xdr:colOff>
      <xdr:row>20</xdr:row>
      <xdr:rowOff>38100</xdr:rowOff>
    </xdr:to>
    <xdr:sp macro="" textlink="">
      <xdr:nvSpPr>
        <xdr:cNvPr id="101" name="Text Box 236"/>
        <xdr:cNvSpPr txBox="1">
          <a:spLocks noChangeArrowheads="1"/>
        </xdr:cNvSpPr>
      </xdr:nvSpPr>
      <xdr:spPr bwMode="auto">
        <a:xfrm>
          <a:off x="7743825" y="4886325"/>
          <a:ext cx="76200" cy="419100"/>
        </a:xfrm>
        <a:prstGeom prst="rect">
          <a:avLst/>
        </a:prstGeom>
        <a:noFill/>
        <a:ln w="9525">
          <a:noFill/>
          <a:miter lim="800000"/>
          <a:headEnd/>
          <a:tailEnd/>
        </a:ln>
      </xdr:spPr>
    </xdr:sp>
    <xdr:clientData/>
  </xdr:twoCellAnchor>
  <xdr:twoCellAnchor editAs="oneCell">
    <xdr:from>
      <xdr:col>3</xdr:col>
      <xdr:colOff>0</xdr:colOff>
      <xdr:row>18</xdr:row>
      <xdr:rowOff>19050</xdr:rowOff>
    </xdr:from>
    <xdr:to>
      <xdr:col>3</xdr:col>
      <xdr:colOff>76200</xdr:colOff>
      <xdr:row>20</xdr:row>
      <xdr:rowOff>38100</xdr:rowOff>
    </xdr:to>
    <xdr:sp macro="" textlink="">
      <xdr:nvSpPr>
        <xdr:cNvPr id="102" name="Text Box 236"/>
        <xdr:cNvSpPr txBox="1">
          <a:spLocks noChangeArrowheads="1"/>
        </xdr:cNvSpPr>
      </xdr:nvSpPr>
      <xdr:spPr bwMode="auto">
        <a:xfrm>
          <a:off x="7743825" y="4886325"/>
          <a:ext cx="76200" cy="419100"/>
        </a:xfrm>
        <a:prstGeom prst="rect">
          <a:avLst/>
        </a:prstGeom>
        <a:noFill/>
        <a:ln w="9525">
          <a:noFill/>
          <a:miter lim="800000"/>
          <a:headEnd/>
          <a:tailEnd/>
        </a:ln>
      </xdr:spPr>
    </xdr:sp>
    <xdr:clientData/>
  </xdr:twoCellAnchor>
  <xdr:twoCellAnchor editAs="oneCell">
    <xdr:from>
      <xdr:col>3</xdr:col>
      <xdr:colOff>0</xdr:colOff>
      <xdr:row>18</xdr:row>
      <xdr:rowOff>19050</xdr:rowOff>
    </xdr:from>
    <xdr:to>
      <xdr:col>3</xdr:col>
      <xdr:colOff>76200</xdr:colOff>
      <xdr:row>20</xdr:row>
      <xdr:rowOff>38100</xdr:rowOff>
    </xdr:to>
    <xdr:sp macro="" textlink="">
      <xdr:nvSpPr>
        <xdr:cNvPr id="103" name="Text Box 236"/>
        <xdr:cNvSpPr txBox="1">
          <a:spLocks noChangeArrowheads="1"/>
        </xdr:cNvSpPr>
      </xdr:nvSpPr>
      <xdr:spPr bwMode="auto">
        <a:xfrm>
          <a:off x="7743825" y="4886325"/>
          <a:ext cx="76200" cy="4191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104" name="Text Box 314"/>
        <xdr:cNvSpPr txBox="1">
          <a:spLocks noChangeArrowheads="1"/>
        </xdr:cNvSpPr>
      </xdr:nvSpPr>
      <xdr:spPr bwMode="auto">
        <a:xfrm>
          <a:off x="7696200" y="52387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105" name="Text Box 315"/>
        <xdr:cNvSpPr txBox="1">
          <a:spLocks noChangeArrowheads="1"/>
        </xdr:cNvSpPr>
      </xdr:nvSpPr>
      <xdr:spPr bwMode="auto">
        <a:xfrm>
          <a:off x="7696200" y="52387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106" name="Text Box 316"/>
        <xdr:cNvSpPr txBox="1">
          <a:spLocks noChangeArrowheads="1"/>
        </xdr:cNvSpPr>
      </xdr:nvSpPr>
      <xdr:spPr bwMode="auto">
        <a:xfrm>
          <a:off x="7696200" y="52387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107" name="Text Box 317"/>
        <xdr:cNvSpPr txBox="1">
          <a:spLocks noChangeArrowheads="1"/>
        </xdr:cNvSpPr>
      </xdr:nvSpPr>
      <xdr:spPr bwMode="auto">
        <a:xfrm>
          <a:off x="7686675" y="5238750"/>
          <a:ext cx="85725" cy="114300"/>
        </a:xfrm>
        <a:prstGeom prst="rect">
          <a:avLst/>
        </a:prstGeom>
        <a:noFill/>
        <a:ln w="9525">
          <a:noFill/>
          <a:miter lim="800000"/>
          <a:headEnd/>
          <a:tailEnd/>
        </a:ln>
      </xdr:spPr>
    </xdr:sp>
    <xdr:clientData/>
  </xdr:twoCellAnchor>
  <xdr:twoCellAnchor editAs="oneCell">
    <xdr:from>
      <xdr:col>3</xdr:col>
      <xdr:colOff>0</xdr:colOff>
      <xdr:row>19</xdr:row>
      <xdr:rowOff>171450</xdr:rowOff>
    </xdr:from>
    <xdr:to>
      <xdr:col>3</xdr:col>
      <xdr:colOff>123825</xdr:colOff>
      <xdr:row>19</xdr:row>
      <xdr:rowOff>180975</xdr:rowOff>
    </xdr:to>
    <xdr:sp macro="" textlink="">
      <xdr:nvSpPr>
        <xdr:cNvPr id="108" name="Text Box 23"/>
        <xdr:cNvSpPr txBox="1">
          <a:spLocks noChangeArrowheads="1"/>
        </xdr:cNvSpPr>
      </xdr:nvSpPr>
      <xdr:spPr bwMode="auto">
        <a:xfrm>
          <a:off x="7905750" y="5410200"/>
          <a:ext cx="123825" cy="9525"/>
        </a:xfrm>
        <a:prstGeom prst="rect">
          <a:avLst/>
        </a:prstGeom>
        <a:noFill/>
        <a:ln w="9525">
          <a:noFill/>
          <a:miter lim="800000"/>
          <a:headEnd/>
          <a:tailEnd/>
        </a:ln>
      </xdr:spPr>
    </xdr:sp>
    <xdr:clientData/>
  </xdr:twoCellAnchor>
  <xdr:twoCellAnchor editAs="oneCell">
    <xdr:from>
      <xdr:col>3</xdr:col>
      <xdr:colOff>0</xdr:colOff>
      <xdr:row>19</xdr:row>
      <xdr:rowOff>104775</xdr:rowOff>
    </xdr:from>
    <xdr:to>
      <xdr:col>3</xdr:col>
      <xdr:colOff>123825</xdr:colOff>
      <xdr:row>19</xdr:row>
      <xdr:rowOff>104775</xdr:rowOff>
    </xdr:to>
    <xdr:sp macro="" textlink="">
      <xdr:nvSpPr>
        <xdr:cNvPr id="109" name="Text Box 29"/>
        <xdr:cNvSpPr txBox="1">
          <a:spLocks noChangeArrowheads="1"/>
        </xdr:cNvSpPr>
      </xdr:nvSpPr>
      <xdr:spPr bwMode="auto">
        <a:xfrm>
          <a:off x="7915275" y="5343525"/>
          <a:ext cx="123825" cy="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110" name="Text Box 314"/>
        <xdr:cNvSpPr txBox="1">
          <a:spLocks noChangeArrowheads="1"/>
        </xdr:cNvSpPr>
      </xdr:nvSpPr>
      <xdr:spPr bwMode="auto">
        <a:xfrm>
          <a:off x="7696200" y="52387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111" name="Text Box 315"/>
        <xdr:cNvSpPr txBox="1">
          <a:spLocks noChangeArrowheads="1"/>
        </xdr:cNvSpPr>
      </xdr:nvSpPr>
      <xdr:spPr bwMode="auto">
        <a:xfrm>
          <a:off x="7696200" y="52387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112" name="Text Box 316"/>
        <xdr:cNvSpPr txBox="1">
          <a:spLocks noChangeArrowheads="1"/>
        </xdr:cNvSpPr>
      </xdr:nvSpPr>
      <xdr:spPr bwMode="auto">
        <a:xfrm>
          <a:off x="7696200" y="52387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113" name="Text Box 317"/>
        <xdr:cNvSpPr txBox="1">
          <a:spLocks noChangeArrowheads="1"/>
        </xdr:cNvSpPr>
      </xdr:nvSpPr>
      <xdr:spPr bwMode="auto">
        <a:xfrm>
          <a:off x="7686675" y="5238750"/>
          <a:ext cx="85725" cy="114300"/>
        </a:xfrm>
        <a:prstGeom prst="rect">
          <a:avLst/>
        </a:prstGeom>
        <a:noFill/>
        <a:ln w="9525">
          <a:noFill/>
          <a:miter lim="800000"/>
          <a:headEnd/>
          <a:tailEnd/>
        </a:ln>
      </xdr:spPr>
    </xdr:sp>
    <xdr:clientData/>
  </xdr:twoCellAnchor>
  <xdr:twoCellAnchor editAs="oneCell">
    <xdr:from>
      <xdr:col>3</xdr:col>
      <xdr:colOff>0</xdr:colOff>
      <xdr:row>19</xdr:row>
      <xdr:rowOff>171450</xdr:rowOff>
    </xdr:from>
    <xdr:to>
      <xdr:col>3</xdr:col>
      <xdr:colOff>123825</xdr:colOff>
      <xdr:row>19</xdr:row>
      <xdr:rowOff>180975</xdr:rowOff>
    </xdr:to>
    <xdr:sp macro="" textlink="">
      <xdr:nvSpPr>
        <xdr:cNvPr id="114" name="Text Box 23"/>
        <xdr:cNvSpPr txBox="1">
          <a:spLocks noChangeArrowheads="1"/>
        </xdr:cNvSpPr>
      </xdr:nvSpPr>
      <xdr:spPr bwMode="auto">
        <a:xfrm>
          <a:off x="7905750" y="5410200"/>
          <a:ext cx="123825" cy="9525"/>
        </a:xfrm>
        <a:prstGeom prst="rect">
          <a:avLst/>
        </a:prstGeom>
        <a:noFill/>
        <a:ln w="9525">
          <a:noFill/>
          <a:miter lim="800000"/>
          <a:headEnd/>
          <a:tailEnd/>
        </a:ln>
      </xdr:spPr>
    </xdr:sp>
    <xdr:clientData/>
  </xdr:twoCellAnchor>
  <xdr:twoCellAnchor editAs="oneCell">
    <xdr:from>
      <xdr:col>3</xdr:col>
      <xdr:colOff>0</xdr:colOff>
      <xdr:row>19</xdr:row>
      <xdr:rowOff>104775</xdr:rowOff>
    </xdr:from>
    <xdr:to>
      <xdr:col>3</xdr:col>
      <xdr:colOff>123825</xdr:colOff>
      <xdr:row>19</xdr:row>
      <xdr:rowOff>104775</xdr:rowOff>
    </xdr:to>
    <xdr:sp macro="" textlink="">
      <xdr:nvSpPr>
        <xdr:cNvPr id="115" name="Text Box 29"/>
        <xdr:cNvSpPr txBox="1">
          <a:spLocks noChangeArrowheads="1"/>
        </xdr:cNvSpPr>
      </xdr:nvSpPr>
      <xdr:spPr bwMode="auto">
        <a:xfrm>
          <a:off x="7915275" y="5343525"/>
          <a:ext cx="123825" cy="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116" name="Text Box 81"/>
        <xdr:cNvSpPr txBox="1">
          <a:spLocks noChangeArrowheads="1"/>
        </xdr:cNvSpPr>
      </xdr:nvSpPr>
      <xdr:spPr bwMode="auto">
        <a:xfrm>
          <a:off x="7696200" y="52387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117" name="Text Box 82"/>
        <xdr:cNvSpPr txBox="1">
          <a:spLocks noChangeArrowheads="1"/>
        </xdr:cNvSpPr>
      </xdr:nvSpPr>
      <xdr:spPr bwMode="auto">
        <a:xfrm>
          <a:off x="7696200" y="52387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118" name="Text Box 83"/>
        <xdr:cNvSpPr txBox="1">
          <a:spLocks noChangeArrowheads="1"/>
        </xdr:cNvSpPr>
      </xdr:nvSpPr>
      <xdr:spPr bwMode="auto">
        <a:xfrm>
          <a:off x="7696200" y="52387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119" name="Text Box 84"/>
        <xdr:cNvSpPr txBox="1">
          <a:spLocks noChangeArrowheads="1"/>
        </xdr:cNvSpPr>
      </xdr:nvSpPr>
      <xdr:spPr bwMode="auto">
        <a:xfrm>
          <a:off x="7686675" y="52387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95250</xdr:colOff>
      <xdr:row>19</xdr:row>
      <xdr:rowOff>114300</xdr:rowOff>
    </xdr:to>
    <xdr:sp macro="" textlink="">
      <xdr:nvSpPr>
        <xdr:cNvPr id="120" name="Text Box 85"/>
        <xdr:cNvSpPr txBox="1">
          <a:spLocks noChangeArrowheads="1"/>
        </xdr:cNvSpPr>
      </xdr:nvSpPr>
      <xdr:spPr bwMode="auto">
        <a:xfrm>
          <a:off x="7810500" y="5238750"/>
          <a:ext cx="95250"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95250</xdr:colOff>
      <xdr:row>19</xdr:row>
      <xdr:rowOff>114300</xdr:rowOff>
    </xdr:to>
    <xdr:sp macro="" textlink="">
      <xdr:nvSpPr>
        <xdr:cNvPr id="121" name="Text Box 86"/>
        <xdr:cNvSpPr txBox="1">
          <a:spLocks noChangeArrowheads="1"/>
        </xdr:cNvSpPr>
      </xdr:nvSpPr>
      <xdr:spPr bwMode="auto">
        <a:xfrm>
          <a:off x="7905750" y="5238750"/>
          <a:ext cx="95250" cy="114300"/>
        </a:xfrm>
        <a:prstGeom prst="rect">
          <a:avLst/>
        </a:prstGeom>
        <a:noFill/>
        <a:ln w="9525">
          <a:noFill/>
          <a:miter lim="800000"/>
          <a:headEnd/>
          <a:tailEnd/>
        </a:ln>
      </xdr:spPr>
    </xdr:sp>
    <xdr:clientData/>
  </xdr:twoCellAnchor>
  <xdr:twoCellAnchor editAs="oneCell">
    <xdr:from>
      <xdr:col>3</xdr:col>
      <xdr:colOff>0</xdr:colOff>
      <xdr:row>19</xdr:row>
      <xdr:rowOff>361950</xdr:rowOff>
    </xdr:from>
    <xdr:to>
      <xdr:col>3</xdr:col>
      <xdr:colOff>95250</xdr:colOff>
      <xdr:row>20</xdr:row>
      <xdr:rowOff>0</xdr:rowOff>
    </xdr:to>
    <xdr:sp macro="" textlink="">
      <xdr:nvSpPr>
        <xdr:cNvPr id="122" name="Text Box 181"/>
        <xdr:cNvSpPr txBox="1">
          <a:spLocks noChangeArrowheads="1"/>
        </xdr:cNvSpPr>
      </xdr:nvSpPr>
      <xdr:spPr bwMode="auto">
        <a:xfrm>
          <a:off x="7810500" y="5600700"/>
          <a:ext cx="95250" cy="0"/>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123" name="Text Box 236"/>
        <xdr:cNvSpPr txBox="1">
          <a:spLocks noChangeArrowheads="1"/>
        </xdr:cNvSpPr>
      </xdr:nvSpPr>
      <xdr:spPr bwMode="auto">
        <a:xfrm>
          <a:off x="7743825" y="5257800"/>
          <a:ext cx="76200" cy="400050"/>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124" name="Text Box 236"/>
        <xdr:cNvSpPr txBox="1">
          <a:spLocks noChangeArrowheads="1"/>
        </xdr:cNvSpPr>
      </xdr:nvSpPr>
      <xdr:spPr bwMode="auto">
        <a:xfrm>
          <a:off x="7743825" y="5257800"/>
          <a:ext cx="76200" cy="400050"/>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125" name="Text Box 236"/>
        <xdr:cNvSpPr txBox="1">
          <a:spLocks noChangeArrowheads="1"/>
        </xdr:cNvSpPr>
      </xdr:nvSpPr>
      <xdr:spPr bwMode="auto">
        <a:xfrm>
          <a:off x="7743825" y="5257800"/>
          <a:ext cx="76200" cy="400050"/>
        </a:xfrm>
        <a:prstGeom prst="rect">
          <a:avLst/>
        </a:prstGeom>
        <a:noFill/>
        <a:ln w="9525">
          <a:noFill/>
          <a:miter lim="800000"/>
          <a:headEnd/>
          <a:tailEnd/>
        </a:ln>
      </xdr:spPr>
    </xdr:sp>
    <xdr:clientData/>
  </xdr:twoCellAnchor>
  <xdr:twoCellAnchor editAs="oneCell">
    <xdr:from>
      <xdr:col>3</xdr:col>
      <xdr:colOff>0</xdr:colOff>
      <xdr:row>19</xdr:row>
      <xdr:rowOff>361950</xdr:rowOff>
    </xdr:from>
    <xdr:to>
      <xdr:col>3</xdr:col>
      <xdr:colOff>95250</xdr:colOff>
      <xdr:row>20</xdr:row>
      <xdr:rowOff>0</xdr:rowOff>
    </xdr:to>
    <xdr:sp macro="" textlink="">
      <xdr:nvSpPr>
        <xdr:cNvPr id="126" name="Text Box 181"/>
        <xdr:cNvSpPr txBox="1">
          <a:spLocks noChangeArrowheads="1"/>
        </xdr:cNvSpPr>
      </xdr:nvSpPr>
      <xdr:spPr bwMode="auto">
        <a:xfrm>
          <a:off x="7810500" y="5600700"/>
          <a:ext cx="95250" cy="0"/>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127" name="Text Box 236"/>
        <xdr:cNvSpPr txBox="1">
          <a:spLocks noChangeArrowheads="1"/>
        </xdr:cNvSpPr>
      </xdr:nvSpPr>
      <xdr:spPr bwMode="auto">
        <a:xfrm>
          <a:off x="7743825" y="5257800"/>
          <a:ext cx="76200" cy="35242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128" name="Text Box 236"/>
        <xdr:cNvSpPr txBox="1">
          <a:spLocks noChangeArrowheads="1"/>
        </xdr:cNvSpPr>
      </xdr:nvSpPr>
      <xdr:spPr bwMode="auto">
        <a:xfrm>
          <a:off x="7743825" y="5257800"/>
          <a:ext cx="76200" cy="35242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129" name="Text Box 236"/>
        <xdr:cNvSpPr txBox="1">
          <a:spLocks noChangeArrowheads="1"/>
        </xdr:cNvSpPr>
      </xdr:nvSpPr>
      <xdr:spPr bwMode="auto">
        <a:xfrm>
          <a:off x="7743825" y="5257800"/>
          <a:ext cx="76200" cy="35242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130" name="Text Box 236"/>
        <xdr:cNvSpPr txBox="1">
          <a:spLocks noChangeArrowheads="1"/>
        </xdr:cNvSpPr>
      </xdr:nvSpPr>
      <xdr:spPr bwMode="auto">
        <a:xfrm>
          <a:off x="7743825" y="5257800"/>
          <a:ext cx="76200" cy="352425"/>
        </a:xfrm>
        <a:prstGeom prst="rect">
          <a:avLst/>
        </a:prstGeom>
        <a:noFill/>
        <a:ln w="9525">
          <a:noFill/>
          <a:miter lim="800000"/>
          <a:headEnd/>
          <a:tailEnd/>
        </a:ln>
      </xdr:spPr>
    </xdr:sp>
    <xdr:clientData/>
  </xdr:twoCellAnchor>
  <xdr:oneCellAnchor>
    <xdr:from>
      <xdr:col>7</xdr:col>
      <xdr:colOff>1171575</xdr:colOff>
      <xdr:row>1</xdr:row>
      <xdr:rowOff>171450</xdr:rowOff>
    </xdr:from>
    <xdr:ext cx="184731" cy="264560"/>
    <xdr:sp macro="" textlink="">
      <xdr:nvSpPr>
        <xdr:cNvPr id="131" name="TextBox 130"/>
        <xdr:cNvSpPr txBox="1"/>
      </xdr:nvSpPr>
      <xdr:spPr>
        <a:xfrm>
          <a:off x="14906625"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sz="1100"/>
        </a:p>
      </xdr:txBody>
    </xdr:sp>
    <xdr:clientData/>
  </xdr:oneCellAnchor>
  <xdr:twoCellAnchor editAs="oneCell">
    <xdr:from>
      <xdr:col>3</xdr:col>
      <xdr:colOff>0</xdr:colOff>
      <xdr:row>8</xdr:row>
      <xdr:rowOff>0</xdr:rowOff>
    </xdr:from>
    <xdr:to>
      <xdr:col>3</xdr:col>
      <xdr:colOff>123825</xdr:colOff>
      <xdr:row>8</xdr:row>
      <xdr:rowOff>9525</xdr:rowOff>
    </xdr:to>
    <xdr:sp macro="" textlink="">
      <xdr:nvSpPr>
        <xdr:cNvPr id="132" name="Text Box 31"/>
        <xdr:cNvSpPr txBox="1">
          <a:spLocks noChangeArrowheads="1"/>
        </xdr:cNvSpPr>
      </xdr:nvSpPr>
      <xdr:spPr bwMode="auto">
        <a:xfrm>
          <a:off x="7972425" y="3114675"/>
          <a:ext cx="123825" cy="9525"/>
        </a:xfrm>
        <a:prstGeom prst="rect">
          <a:avLst/>
        </a:prstGeom>
        <a:noFill/>
        <a:ln w="9525">
          <a:noFill/>
          <a:miter lim="800000"/>
          <a:headEnd/>
          <a:tailEnd/>
        </a:ln>
      </xdr:spPr>
    </xdr:sp>
    <xdr:clientData/>
  </xdr:twoCellAnchor>
  <xdr:twoCellAnchor editAs="oneCell">
    <xdr:from>
      <xdr:col>3</xdr:col>
      <xdr:colOff>0</xdr:colOff>
      <xdr:row>8</xdr:row>
      <xdr:rowOff>0</xdr:rowOff>
    </xdr:from>
    <xdr:to>
      <xdr:col>3</xdr:col>
      <xdr:colOff>123825</xdr:colOff>
      <xdr:row>8</xdr:row>
      <xdr:rowOff>9525</xdr:rowOff>
    </xdr:to>
    <xdr:sp macro="" textlink="">
      <xdr:nvSpPr>
        <xdr:cNvPr id="133" name="Text Box 31"/>
        <xdr:cNvSpPr txBox="1">
          <a:spLocks noChangeArrowheads="1"/>
        </xdr:cNvSpPr>
      </xdr:nvSpPr>
      <xdr:spPr bwMode="auto">
        <a:xfrm>
          <a:off x="7972425" y="3114675"/>
          <a:ext cx="123825" cy="9525"/>
        </a:xfrm>
        <a:prstGeom prst="rect">
          <a:avLst/>
        </a:prstGeom>
        <a:noFill/>
        <a:ln w="9525">
          <a:noFill/>
          <a:miter lim="800000"/>
          <a:headEnd/>
          <a:tailEnd/>
        </a:ln>
      </xdr:spPr>
    </xdr:sp>
    <xdr:clientData/>
  </xdr:twoCellAnchor>
  <xdr:twoCellAnchor editAs="oneCell">
    <xdr:from>
      <xdr:col>3</xdr:col>
      <xdr:colOff>0</xdr:colOff>
      <xdr:row>8</xdr:row>
      <xdr:rowOff>0</xdr:rowOff>
    </xdr:from>
    <xdr:to>
      <xdr:col>3</xdr:col>
      <xdr:colOff>123825</xdr:colOff>
      <xdr:row>8</xdr:row>
      <xdr:rowOff>9525</xdr:rowOff>
    </xdr:to>
    <xdr:sp macro="" textlink="">
      <xdr:nvSpPr>
        <xdr:cNvPr id="134" name="Text Box 31"/>
        <xdr:cNvSpPr txBox="1">
          <a:spLocks noChangeArrowheads="1"/>
        </xdr:cNvSpPr>
      </xdr:nvSpPr>
      <xdr:spPr bwMode="auto">
        <a:xfrm>
          <a:off x="7972425" y="3114675"/>
          <a:ext cx="123825" cy="9525"/>
        </a:xfrm>
        <a:prstGeom prst="rect">
          <a:avLst/>
        </a:prstGeom>
        <a:noFill/>
        <a:ln w="9525">
          <a:noFill/>
          <a:miter lim="800000"/>
          <a:headEnd/>
          <a:tailEnd/>
        </a:ln>
      </xdr:spPr>
    </xdr:sp>
    <xdr:clientData/>
  </xdr:twoCellAnchor>
  <xdr:twoCellAnchor editAs="oneCell">
    <xdr:from>
      <xdr:col>3</xdr:col>
      <xdr:colOff>0</xdr:colOff>
      <xdr:row>12</xdr:row>
      <xdr:rowOff>361950</xdr:rowOff>
    </xdr:from>
    <xdr:to>
      <xdr:col>3</xdr:col>
      <xdr:colOff>95250</xdr:colOff>
      <xdr:row>13</xdr:row>
      <xdr:rowOff>0</xdr:rowOff>
    </xdr:to>
    <xdr:sp macro="" textlink="">
      <xdr:nvSpPr>
        <xdr:cNvPr id="135" name="Text Box 181"/>
        <xdr:cNvSpPr txBox="1">
          <a:spLocks noChangeArrowheads="1"/>
        </xdr:cNvSpPr>
      </xdr:nvSpPr>
      <xdr:spPr bwMode="auto">
        <a:xfrm>
          <a:off x="7972425" y="4953000"/>
          <a:ext cx="95250" cy="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76200</xdr:rowOff>
    </xdr:to>
    <xdr:sp macro="" textlink="">
      <xdr:nvSpPr>
        <xdr:cNvPr id="136" name="Text Box 314"/>
        <xdr:cNvSpPr txBox="1">
          <a:spLocks noChangeArrowheads="1"/>
        </xdr:cNvSpPr>
      </xdr:nvSpPr>
      <xdr:spPr bwMode="auto">
        <a:xfrm>
          <a:off x="7972425" y="4591050"/>
          <a:ext cx="85725" cy="7620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76200</xdr:rowOff>
    </xdr:to>
    <xdr:sp macro="" textlink="">
      <xdr:nvSpPr>
        <xdr:cNvPr id="137" name="Text Box 315"/>
        <xdr:cNvSpPr txBox="1">
          <a:spLocks noChangeArrowheads="1"/>
        </xdr:cNvSpPr>
      </xdr:nvSpPr>
      <xdr:spPr bwMode="auto">
        <a:xfrm>
          <a:off x="7972425" y="4591050"/>
          <a:ext cx="85725" cy="7620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76200</xdr:rowOff>
    </xdr:to>
    <xdr:sp macro="" textlink="">
      <xdr:nvSpPr>
        <xdr:cNvPr id="138" name="Text Box 316"/>
        <xdr:cNvSpPr txBox="1">
          <a:spLocks noChangeArrowheads="1"/>
        </xdr:cNvSpPr>
      </xdr:nvSpPr>
      <xdr:spPr bwMode="auto">
        <a:xfrm>
          <a:off x="7972425" y="4591050"/>
          <a:ext cx="85725" cy="7620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76200</xdr:rowOff>
    </xdr:to>
    <xdr:sp macro="" textlink="">
      <xdr:nvSpPr>
        <xdr:cNvPr id="139" name="Text Box 317"/>
        <xdr:cNvSpPr txBox="1">
          <a:spLocks noChangeArrowheads="1"/>
        </xdr:cNvSpPr>
      </xdr:nvSpPr>
      <xdr:spPr bwMode="auto">
        <a:xfrm>
          <a:off x="7972425" y="4591050"/>
          <a:ext cx="85725" cy="76200"/>
        </a:xfrm>
        <a:prstGeom prst="rect">
          <a:avLst/>
        </a:prstGeom>
        <a:noFill/>
        <a:ln w="9525">
          <a:noFill/>
          <a:miter lim="800000"/>
          <a:headEnd/>
          <a:tailEnd/>
        </a:ln>
      </xdr:spPr>
    </xdr:sp>
    <xdr:clientData/>
  </xdr:twoCellAnchor>
  <xdr:twoCellAnchor editAs="oneCell">
    <xdr:from>
      <xdr:col>3</xdr:col>
      <xdr:colOff>0</xdr:colOff>
      <xdr:row>12</xdr:row>
      <xdr:rowOff>171450</xdr:rowOff>
    </xdr:from>
    <xdr:to>
      <xdr:col>3</xdr:col>
      <xdr:colOff>123825</xdr:colOff>
      <xdr:row>13</xdr:row>
      <xdr:rowOff>38100</xdr:rowOff>
    </xdr:to>
    <xdr:sp macro="" textlink="">
      <xdr:nvSpPr>
        <xdr:cNvPr id="140" name="Text Box 23"/>
        <xdr:cNvSpPr txBox="1">
          <a:spLocks noChangeArrowheads="1"/>
        </xdr:cNvSpPr>
      </xdr:nvSpPr>
      <xdr:spPr bwMode="auto">
        <a:xfrm>
          <a:off x="7972425" y="4762500"/>
          <a:ext cx="123825" cy="57150"/>
        </a:xfrm>
        <a:prstGeom prst="rect">
          <a:avLst/>
        </a:prstGeom>
        <a:noFill/>
        <a:ln w="9525">
          <a:noFill/>
          <a:miter lim="800000"/>
          <a:headEnd/>
          <a:tailEnd/>
        </a:ln>
      </xdr:spPr>
    </xdr:sp>
    <xdr:clientData/>
  </xdr:twoCellAnchor>
  <xdr:twoCellAnchor editAs="oneCell">
    <xdr:from>
      <xdr:col>3</xdr:col>
      <xdr:colOff>0</xdr:colOff>
      <xdr:row>12</xdr:row>
      <xdr:rowOff>104775</xdr:rowOff>
    </xdr:from>
    <xdr:to>
      <xdr:col>3</xdr:col>
      <xdr:colOff>123825</xdr:colOff>
      <xdr:row>12</xdr:row>
      <xdr:rowOff>171450</xdr:rowOff>
    </xdr:to>
    <xdr:sp macro="" textlink="">
      <xdr:nvSpPr>
        <xdr:cNvPr id="141" name="Text Box 29"/>
        <xdr:cNvSpPr txBox="1">
          <a:spLocks noChangeArrowheads="1"/>
        </xdr:cNvSpPr>
      </xdr:nvSpPr>
      <xdr:spPr bwMode="auto">
        <a:xfrm>
          <a:off x="7972425" y="4695825"/>
          <a:ext cx="123825" cy="6667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142" name="Text Box 81"/>
        <xdr:cNvSpPr txBox="1">
          <a:spLocks noChangeArrowheads="1"/>
        </xdr:cNvSpPr>
      </xdr:nvSpPr>
      <xdr:spPr bwMode="auto">
        <a:xfrm>
          <a:off x="7972425" y="459105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143" name="Text Box 82"/>
        <xdr:cNvSpPr txBox="1">
          <a:spLocks noChangeArrowheads="1"/>
        </xdr:cNvSpPr>
      </xdr:nvSpPr>
      <xdr:spPr bwMode="auto">
        <a:xfrm>
          <a:off x="7972425" y="459105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144" name="Text Box 83"/>
        <xdr:cNvSpPr txBox="1">
          <a:spLocks noChangeArrowheads="1"/>
        </xdr:cNvSpPr>
      </xdr:nvSpPr>
      <xdr:spPr bwMode="auto">
        <a:xfrm>
          <a:off x="7972425" y="459105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145" name="Text Box 84"/>
        <xdr:cNvSpPr txBox="1">
          <a:spLocks noChangeArrowheads="1"/>
        </xdr:cNvSpPr>
      </xdr:nvSpPr>
      <xdr:spPr bwMode="auto">
        <a:xfrm>
          <a:off x="7972425" y="459105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95250</xdr:colOff>
      <xdr:row>12</xdr:row>
      <xdr:rowOff>133350</xdr:rowOff>
    </xdr:to>
    <xdr:sp macro="" textlink="">
      <xdr:nvSpPr>
        <xdr:cNvPr id="146" name="Text Box 85"/>
        <xdr:cNvSpPr txBox="1">
          <a:spLocks noChangeArrowheads="1"/>
        </xdr:cNvSpPr>
      </xdr:nvSpPr>
      <xdr:spPr bwMode="auto">
        <a:xfrm>
          <a:off x="7972425" y="4591050"/>
          <a:ext cx="95250"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95250</xdr:colOff>
      <xdr:row>12</xdr:row>
      <xdr:rowOff>133350</xdr:rowOff>
    </xdr:to>
    <xdr:sp macro="" textlink="">
      <xdr:nvSpPr>
        <xdr:cNvPr id="147" name="Text Box 86"/>
        <xdr:cNvSpPr txBox="1">
          <a:spLocks noChangeArrowheads="1"/>
        </xdr:cNvSpPr>
      </xdr:nvSpPr>
      <xdr:spPr bwMode="auto">
        <a:xfrm>
          <a:off x="7972425" y="4591050"/>
          <a:ext cx="95250"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148" name="Text Box 128"/>
        <xdr:cNvSpPr txBox="1">
          <a:spLocks noChangeArrowheads="1"/>
        </xdr:cNvSpPr>
      </xdr:nvSpPr>
      <xdr:spPr bwMode="auto">
        <a:xfrm>
          <a:off x="7972425" y="459105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149" name="Text Box 129"/>
        <xdr:cNvSpPr txBox="1">
          <a:spLocks noChangeArrowheads="1"/>
        </xdr:cNvSpPr>
      </xdr:nvSpPr>
      <xdr:spPr bwMode="auto">
        <a:xfrm>
          <a:off x="7972425" y="459105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150" name="Text Box 130"/>
        <xdr:cNvSpPr txBox="1">
          <a:spLocks noChangeArrowheads="1"/>
        </xdr:cNvSpPr>
      </xdr:nvSpPr>
      <xdr:spPr bwMode="auto">
        <a:xfrm>
          <a:off x="7972425" y="459105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104775</xdr:colOff>
      <xdr:row>12</xdr:row>
      <xdr:rowOff>47625</xdr:rowOff>
    </xdr:to>
    <xdr:sp macro="" textlink="">
      <xdr:nvSpPr>
        <xdr:cNvPr id="151" name="Text Box 293"/>
        <xdr:cNvSpPr txBox="1">
          <a:spLocks noChangeArrowheads="1"/>
        </xdr:cNvSpPr>
      </xdr:nvSpPr>
      <xdr:spPr bwMode="auto">
        <a:xfrm>
          <a:off x="7972425" y="4591050"/>
          <a:ext cx="104775" cy="4762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104775</xdr:colOff>
      <xdr:row>12</xdr:row>
      <xdr:rowOff>47625</xdr:rowOff>
    </xdr:to>
    <xdr:sp macro="" textlink="">
      <xdr:nvSpPr>
        <xdr:cNvPr id="152" name="Text Box 294"/>
        <xdr:cNvSpPr txBox="1">
          <a:spLocks noChangeArrowheads="1"/>
        </xdr:cNvSpPr>
      </xdr:nvSpPr>
      <xdr:spPr bwMode="auto">
        <a:xfrm>
          <a:off x="7972425" y="4591050"/>
          <a:ext cx="104775" cy="4762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104775</xdr:colOff>
      <xdr:row>12</xdr:row>
      <xdr:rowOff>47625</xdr:rowOff>
    </xdr:to>
    <xdr:sp macro="" textlink="">
      <xdr:nvSpPr>
        <xdr:cNvPr id="153" name="Text Box 295"/>
        <xdr:cNvSpPr txBox="1">
          <a:spLocks noChangeArrowheads="1"/>
        </xdr:cNvSpPr>
      </xdr:nvSpPr>
      <xdr:spPr bwMode="auto">
        <a:xfrm>
          <a:off x="7972425" y="4591050"/>
          <a:ext cx="104775" cy="4762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104775</xdr:colOff>
      <xdr:row>12</xdr:row>
      <xdr:rowOff>28575</xdr:rowOff>
    </xdr:to>
    <xdr:sp macro="" textlink="">
      <xdr:nvSpPr>
        <xdr:cNvPr id="154" name="Text Box 296"/>
        <xdr:cNvSpPr txBox="1">
          <a:spLocks noChangeArrowheads="1"/>
        </xdr:cNvSpPr>
      </xdr:nvSpPr>
      <xdr:spPr bwMode="auto">
        <a:xfrm>
          <a:off x="7972425" y="4591050"/>
          <a:ext cx="104775" cy="2857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123825</xdr:colOff>
      <xdr:row>12</xdr:row>
      <xdr:rowOff>28575</xdr:rowOff>
    </xdr:to>
    <xdr:sp macro="" textlink="">
      <xdr:nvSpPr>
        <xdr:cNvPr id="155" name="Text Box 297"/>
        <xdr:cNvSpPr txBox="1">
          <a:spLocks noChangeArrowheads="1"/>
        </xdr:cNvSpPr>
      </xdr:nvSpPr>
      <xdr:spPr bwMode="auto">
        <a:xfrm>
          <a:off x="7972425" y="4591050"/>
          <a:ext cx="123825" cy="2857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123825</xdr:colOff>
      <xdr:row>12</xdr:row>
      <xdr:rowOff>28575</xdr:rowOff>
    </xdr:to>
    <xdr:sp macro="" textlink="">
      <xdr:nvSpPr>
        <xdr:cNvPr id="156" name="Text Box 299"/>
        <xdr:cNvSpPr txBox="1">
          <a:spLocks noChangeArrowheads="1"/>
        </xdr:cNvSpPr>
      </xdr:nvSpPr>
      <xdr:spPr bwMode="auto">
        <a:xfrm>
          <a:off x="7972425" y="4591050"/>
          <a:ext cx="123825" cy="28575"/>
        </a:xfrm>
        <a:prstGeom prst="rect">
          <a:avLst/>
        </a:prstGeom>
        <a:noFill/>
        <a:ln w="9525">
          <a:noFill/>
          <a:miter lim="800000"/>
          <a:headEnd/>
          <a:tailEnd/>
        </a:ln>
      </xdr:spPr>
    </xdr:sp>
    <xdr:clientData/>
  </xdr:twoCellAnchor>
  <xdr:twoCellAnchor editAs="oneCell">
    <xdr:from>
      <xdr:col>3</xdr:col>
      <xdr:colOff>0</xdr:colOff>
      <xdr:row>12</xdr:row>
      <xdr:rowOff>19050</xdr:rowOff>
    </xdr:from>
    <xdr:to>
      <xdr:col>3</xdr:col>
      <xdr:colOff>85725</xdr:colOff>
      <xdr:row>12</xdr:row>
      <xdr:rowOff>133350</xdr:rowOff>
    </xdr:to>
    <xdr:sp macro="" textlink="">
      <xdr:nvSpPr>
        <xdr:cNvPr id="157" name="Text Box 236"/>
        <xdr:cNvSpPr txBox="1">
          <a:spLocks noChangeArrowheads="1"/>
        </xdr:cNvSpPr>
      </xdr:nvSpPr>
      <xdr:spPr bwMode="auto">
        <a:xfrm>
          <a:off x="7972425" y="4610100"/>
          <a:ext cx="85725" cy="114300"/>
        </a:xfrm>
        <a:prstGeom prst="rect">
          <a:avLst/>
        </a:prstGeom>
        <a:noFill/>
        <a:ln w="9525">
          <a:noFill/>
          <a:miter lim="800000"/>
          <a:headEnd/>
          <a:tailEnd/>
        </a:ln>
      </xdr:spPr>
    </xdr:sp>
    <xdr:clientData/>
  </xdr:twoCellAnchor>
  <xdr:twoCellAnchor editAs="oneCell">
    <xdr:from>
      <xdr:col>3</xdr:col>
      <xdr:colOff>0</xdr:colOff>
      <xdr:row>12</xdr:row>
      <xdr:rowOff>19050</xdr:rowOff>
    </xdr:from>
    <xdr:to>
      <xdr:col>3</xdr:col>
      <xdr:colOff>76200</xdr:colOff>
      <xdr:row>14</xdr:row>
      <xdr:rowOff>95250</xdr:rowOff>
    </xdr:to>
    <xdr:sp macro="" textlink="">
      <xdr:nvSpPr>
        <xdr:cNvPr id="158" name="Text Box 236"/>
        <xdr:cNvSpPr txBox="1">
          <a:spLocks noChangeArrowheads="1"/>
        </xdr:cNvSpPr>
      </xdr:nvSpPr>
      <xdr:spPr bwMode="auto">
        <a:xfrm>
          <a:off x="7972425" y="4610100"/>
          <a:ext cx="76200" cy="457200"/>
        </a:xfrm>
        <a:prstGeom prst="rect">
          <a:avLst/>
        </a:prstGeom>
        <a:noFill/>
        <a:ln w="9525">
          <a:noFill/>
          <a:miter lim="800000"/>
          <a:headEnd/>
          <a:tailEnd/>
        </a:ln>
      </xdr:spPr>
    </xdr:sp>
    <xdr:clientData/>
  </xdr:twoCellAnchor>
  <xdr:twoCellAnchor editAs="oneCell">
    <xdr:from>
      <xdr:col>3</xdr:col>
      <xdr:colOff>0</xdr:colOff>
      <xdr:row>12</xdr:row>
      <xdr:rowOff>19050</xdr:rowOff>
    </xdr:from>
    <xdr:to>
      <xdr:col>3</xdr:col>
      <xdr:colOff>76200</xdr:colOff>
      <xdr:row>14</xdr:row>
      <xdr:rowOff>95250</xdr:rowOff>
    </xdr:to>
    <xdr:sp macro="" textlink="">
      <xdr:nvSpPr>
        <xdr:cNvPr id="159" name="Text Box 236"/>
        <xdr:cNvSpPr txBox="1">
          <a:spLocks noChangeArrowheads="1"/>
        </xdr:cNvSpPr>
      </xdr:nvSpPr>
      <xdr:spPr bwMode="auto">
        <a:xfrm>
          <a:off x="7972425" y="4610100"/>
          <a:ext cx="76200" cy="457200"/>
        </a:xfrm>
        <a:prstGeom prst="rect">
          <a:avLst/>
        </a:prstGeom>
        <a:noFill/>
        <a:ln w="9525">
          <a:noFill/>
          <a:miter lim="800000"/>
          <a:headEnd/>
          <a:tailEnd/>
        </a:ln>
      </xdr:spPr>
    </xdr:sp>
    <xdr:clientData/>
  </xdr:twoCellAnchor>
  <xdr:twoCellAnchor editAs="oneCell">
    <xdr:from>
      <xdr:col>3</xdr:col>
      <xdr:colOff>0</xdr:colOff>
      <xdr:row>12</xdr:row>
      <xdr:rowOff>171450</xdr:rowOff>
    </xdr:from>
    <xdr:to>
      <xdr:col>3</xdr:col>
      <xdr:colOff>95250</xdr:colOff>
      <xdr:row>14</xdr:row>
      <xdr:rowOff>38100</xdr:rowOff>
    </xdr:to>
    <xdr:sp macro="" textlink="">
      <xdr:nvSpPr>
        <xdr:cNvPr id="160" name="Text Box 26"/>
        <xdr:cNvSpPr txBox="1">
          <a:spLocks noChangeArrowheads="1"/>
        </xdr:cNvSpPr>
      </xdr:nvSpPr>
      <xdr:spPr bwMode="auto">
        <a:xfrm>
          <a:off x="7972425" y="4762500"/>
          <a:ext cx="95250" cy="24765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161" name="Text Box 314"/>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162" name="Text Box 315"/>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163" name="Text Box 316"/>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164" name="Text Box 317"/>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15</xdr:row>
      <xdr:rowOff>171450</xdr:rowOff>
    </xdr:from>
    <xdr:to>
      <xdr:col>3</xdr:col>
      <xdr:colOff>123825</xdr:colOff>
      <xdr:row>15</xdr:row>
      <xdr:rowOff>180975</xdr:rowOff>
    </xdr:to>
    <xdr:sp macro="" textlink="">
      <xdr:nvSpPr>
        <xdr:cNvPr id="165" name="Text Box 23"/>
        <xdr:cNvSpPr txBox="1">
          <a:spLocks noChangeArrowheads="1"/>
        </xdr:cNvSpPr>
      </xdr:nvSpPr>
      <xdr:spPr bwMode="auto">
        <a:xfrm>
          <a:off x="7972425" y="5162550"/>
          <a:ext cx="123825" cy="9525"/>
        </a:xfrm>
        <a:prstGeom prst="rect">
          <a:avLst/>
        </a:prstGeom>
        <a:noFill/>
        <a:ln w="9525">
          <a:noFill/>
          <a:miter lim="800000"/>
          <a:headEnd/>
          <a:tailEnd/>
        </a:ln>
      </xdr:spPr>
    </xdr:sp>
    <xdr:clientData/>
  </xdr:twoCellAnchor>
  <xdr:twoCellAnchor editAs="oneCell">
    <xdr:from>
      <xdr:col>3</xdr:col>
      <xdr:colOff>0</xdr:colOff>
      <xdr:row>15</xdr:row>
      <xdr:rowOff>104775</xdr:rowOff>
    </xdr:from>
    <xdr:to>
      <xdr:col>3</xdr:col>
      <xdr:colOff>123825</xdr:colOff>
      <xdr:row>15</xdr:row>
      <xdr:rowOff>104775</xdr:rowOff>
    </xdr:to>
    <xdr:sp macro="" textlink="">
      <xdr:nvSpPr>
        <xdr:cNvPr id="166" name="Text Box 29"/>
        <xdr:cNvSpPr txBox="1">
          <a:spLocks noChangeArrowheads="1"/>
        </xdr:cNvSpPr>
      </xdr:nvSpPr>
      <xdr:spPr bwMode="auto">
        <a:xfrm>
          <a:off x="7972425" y="5095875"/>
          <a:ext cx="123825" cy="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167" name="Text Box 314"/>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168" name="Text Box 315"/>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169" name="Text Box 316"/>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170" name="Text Box 317"/>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15</xdr:row>
      <xdr:rowOff>171450</xdr:rowOff>
    </xdr:from>
    <xdr:to>
      <xdr:col>3</xdr:col>
      <xdr:colOff>123825</xdr:colOff>
      <xdr:row>15</xdr:row>
      <xdr:rowOff>180975</xdr:rowOff>
    </xdr:to>
    <xdr:sp macro="" textlink="">
      <xdr:nvSpPr>
        <xdr:cNvPr id="171" name="Text Box 23"/>
        <xdr:cNvSpPr txBox="1">
          <a:spLocks noChangeArrowheads="1"/>
        </xdr:cNvSpPr>
      </xdr:nvSpPr>
      <xdr:spPr bwMode="auto">
        <a:xfrm>
          <a:off x="7972425" y="5162550"/>
          <a:ext cx="123825" cy="9525"/>
        </a:xfrm>
        <a:prstGeom prst="rect">
          <a:avLst/>
        </a:prstGeom>
        <a:noFill/>
        <a:ln w="9525">
          <a:noFill/>
          <a:miter lim="800000"/>
          <a:headEnd/>
          <a:tailEnd/>
        </a:ln>
      </xdr:spPr>
    </xdr:sp>
    <xdr:clientData/>
  </xdr:twoCellAnchor>
  <xdr:twoCellAnchor editAs="oneCell">
    <xdr:from>
      <xdr:col>3</xdr:col>
      <xdr:colOff>0</xdr:colOff>
      <xdr:row>15</xdr:row>
      <xdr:rowOff>104775</xdr:rowOff>
    </xdr:from>
    <xdr:to>
      <xdr:col>3</xdr:col>
      <xdr:colOff>123825</xdr:colOff>
      <xdr:row>15</xdr:row>
      <xdr:rowOff>104775</xdr:rowOff>
    </xdr:to>
    <xdr:sp macro="" textlink="">
      <xdr:nvSpPr>
        <xdr:cNvPr id="172" name="Text Box 29"/>
        <xdr:cNvSpPr txBox="1">
          <a:spLocks noChangeArrowheads="1"/>
        </xdr:cNvSpPr>
      </xdr:nvSpPr>
      <xdr:spPr bwMode="auto">
        <a:xfrm>
          <a:off x="7972425" y="5095875"/>
          <a:ext cx="123825" cy="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173" name="Text Box 81"/>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174" name="Text Box 82"/>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175" name="Text Box 83"/>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176" name="Text Box 84"/>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95250</xdr:colOff>
      <xdr:row>15</xdr:row>
      <xdr:rowOff>114300</xdr:rowOff>
    </xdr:to>
    <xdr:sp macro="" textlink="">
      <xdr:nvSpPr>
        <xdr:cNvPr id="177" name="Text Box 85"/>
        <xdr:cNvSpPr txBox="1">
          <a:spLocks noChangeArrowheads="1"/>
        </xdr:cNvSpPr>
      </xdr:nvSpPr>
      <xdr:spPr bwMode="auto">
        <a:xfrm>
          <a:off x="7972425" y="4991100"/>
          <a:ext cx="95250"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95250</xdr:colOff>
      <xdr:row>15</xdr:row>
      <xdr:rowOff>114300</xdr:rowOff>
    </xdr:to>
    <xdr:sp macro="" textlink="">
      <xdr:nvSpPr>
        <xdr:cNvPr id="178" name="Text Box 86"/>
        <xdr:cNvSpPr txBox="1">
          <a:spLocks noChangeArrowheads="1"/>
        </xdr:cNvSpPr>
      </xdr:nvSpPr>
      <xdr:spPr bwMode="auto">
        <a:xfrm>
          <a:off x="7972425" y="4991100"/>
          <a:ext cx="95250" cy="114300"/>
        </a:xfrm>
        <a:prstGeom prst="rect">
          <a:avLst/>
        </a:prstGeom>
        <a:noFill/>
        <a:ln w="9525">
          <a:noFill/>
          <a:miter lim="800000"/>
          <a:headEnd/>
          <a:tailEnd/>
        </a:ln>
      </xdr:spPr>
    </xdr:sp>
    <xdr:clientData/>
  </xdr:twoCellAnchor>
  <xdr:twoCellAnchor editAs="oneCell">
    <xdr:from>
      <xdr:col>3</xdr:col>
      <xdr:colOff>0</xdr:colOff>
      <xdr:row>15</xdr:row>
      <xdr:rowOff>361950</xdr:rowOff>
    </xdr:from>
    <xdr:to>
      <xdr:col>3</xdr:col>
      <xdr:colOff>95250</xdr:colOff>
      <xdr:row>16</xdr:row>
      <xdr:rowOff>0</xdr:rowOff>
    </xdr:to>
    <xdr:sp macro="" textlink="">
      <xdr:nvSpPr>
        <xdr:cNvPr id="179" name="Text Box 181"/>
        <xdr:cNvSpPr txBox="1">
          <a:spLocks noChangeArrowheads="1"/>
        </xdr:cNvSpPr>
      </xdr:nvSpPr>
      <xdr:spPr bwMode="auto">
        <a:xfrm>
          <a:off x="7972425" y="5353050"/>
          <a:ext cx="95250" cy="0"/>
        </a:xfrm>
        <a:prstGeom prst="rect">
          <a:avLst/>
        </a:prstGeom>
        <a:noFill/>
        <a:ln w="9525">
          <a:noFill/>
          <a:miter lim="800000"/>
          <a:headEnd/>
          <a:tailEnd/>
        </a:ln>
      </xdr:spPr>
    </xdr:sp>
    <xdr:clientData/>
  </xdr:twoCellAnchor>
  <xdr:twoCellAnchor editAs="oneCell">
    <xdr:from>
      <xdr:col>3</xdr:col>
      <xdr:colOff>0</xdr:colOff>
      <xdr:row>15</xdr:row>
      <xdr:rowOff>19050</xdr:rowOff>
    </xdr:from>
    <xdr:to>
      <xdr:col>3</xdr:col>
      <xdr:colOff>76200</xdr:colOff>
      <xdr:row>17</xdr:row>
      <xdr:rowOff>57150</xdr:rowOff>
    </xdr:to>
    <xdr:sp macro="" textlink="">
      <xdr:nvSpPr>
        <xdr:cNvPr id="180" name="Text Box 236"/>
        <xdr:cNvSpPr txBox="1">
          <a:spLocks noChangeArrowheads="1"/>
        </xdr:cNvSpPr>
      </xdr:nvSpPr>
      <xdr:spPr bwMode="auto">
        <a:xfrm>
          <a:off x="7972425" y="5010150"/>
          <a:ext cx="76200" cy="419100"/>
        </a:xfrm>
        <a:prstGeom prst="rect">
          <a:avLst/>
        </a:prstGeom>
        <a:noFill/>
        <a:ln w="9525">
          <a:noFill/>
          <a:miter lim="800000"/>
          <a:headEnd/>
          <a:tailEnd/>
        </a:ln>
      </xdr:spPr>
    </xdr:sp>
    <xdr:clientData/>
  </xdr:twoCellAnchor>
  <xdr:twoCellAnchor editAs="oneCell">
    <xdr:from>
      <xdr:col>3</xdr:col>
      <xdr:colOff>0</xdr:colOff>
      <xdr:row>15</xdr:row>
      <xdr:rowOff>19050</xdr:rowOff>
    </xdr:from>
    <xdr:to>
      <xdr:col>3</xdr:col>
      <xdr:colOff>76200</xdr:colOff>
      <xdr:row>17</xdr:row>
      <xdr:rowOff>57150</xdr:rowOff>
    </xdr:to>
    <xdr:sp macro="" textlink="">
      <xdr:nvSpPr>
        <xdr:cNvPr id="181" name="Text Box 236"/>
        <xdr:cNvSpPr txBox="1">
          <a:spLocks noChangeArrowheads="1"/>
        </xdr:cNvSpPr>
      </xdr:nvSpPr>
      <xdr:spPr bwMode="auto">
        <a:xfrm>
          <a:off x="7972425" y="5010150"/>
          <a:ext cx="76200" cy="419100"/>
        </a:xfrm>
        <a:prstGeom prst="rect">
          <a:avLst/>
        </a:prstGeom>
        <a:noFill/>
        <a:ln w="9525">
          <a:noFill/>
          <a:miter lim="800000"/>
          <a:headEnd/>
          <a:tailEnd/>
        </a:ln>
      </xdr:spPr>
    </xdr:sp>
    <xdr:clientData/>
  </xdr:twoCellAnchor>
  <xdr:twoCellAnchor editAs="oneCell">
    <xdr:from>
      <xdr:col>3</xdr:col>
      <xdr:colOff>0</xdr:colOff>
      <xdr:row>15</xdr:row>
      <xdr:rowOff>19050</xdr:rowOff>
    </xdr:from>
    <xdr:to>
      <xdr:col>3</xdr:col>
      <xdr:colOff>76200</xdr:colOff>
      <xdr:row>17</xdr:row>
      <xdr:rowOff>57150</xdr:rowOff>
    </xdr:to>
    <xdr:sp macro="" textlink="">
      <xdr:nvSpPr>
        <xdr:cNvPr id="182" name="Text Box 236"/>
        <xdr:cNvSpPr txBox="1">
          <a:spLocks noChangeArrowheads="1"/>
        </xdr:cNvSpPr>
      </xdr:nvSpPr>
      <xdr:spPr bwMode="auto">
        <a:xfrm>
          <a:off x="7972425" y="5010150"/>
          <a:ext cx="76200" cy="4191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183" name="Text Box 314"/>
        <xdr:cNvSpPr txBox="1">
          <a:spLocks noChangeArrowheads="1"/>
        </xdr:cNvSpPr>
      </xdr:nvSpPr>
      <xdr:spPr bwMode="auto">
        <a:xfrm>
          <a:off x="7972425" y="53911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184" name="Text Box 315"/>
        <xdr:cNvSpPr txBox="1">
          <a:spLocks noChangeArrowheads="1"/>
        </xdr:cNvSpPr>
      </xdr:nvSpPr>
      <xdr:spPr bwMode="auto">
        <a:xfrm>
          <a:off x="7972425" y="53911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185" name="Text Box 316"/>
        <xdr:cNvSpPr txBox="1">
          <a:spLocks noChangeArrowheads="1"/>
        </xdr:cNvSpPr>
      </xdr:nvSpPr>
      <xdr:spPr bwMode="auto">
        <a:xfrm>
          <a:off x="7972425" y="53911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186" name="Text Box 317"/>
        <xdr:cNvSpPr txBox="1">
          <a:spLocks noChangeArrowheads="1"/>
        </xdr:cNvSpPr>
      </xdr:nvSpPr>
      <xdr:spPr bwMode="auto">
        <a:xfrm>
          <a:off x="7972425" y="5391150"/>
          <a:ext cx="85725" cy="114300"/>
        </a:xfrm>
        <a:prstGeom prst="rect">
          <a:avLst/>
        </a:prstGeom>
        <a:noFill/>
        <a:ln w="9525">
          <a:noFill/>
          <a:miter lim="800000"/>
          <a:headEnd/>
          <a:tailEnd/>
        </a:ln>
      </xdr:spPr>
    </xdr:sp>
    <xdr:clientData/>
  </xdr:twoCellAnchor>
  <xdr:twoCellAnchor editAs="oneCell">
    <xdr:from>
      <xdr:col>3</xdr:col>
      <xdr:colOff>0</xdr:colOff>
      <xdr:row>16</xdr:row>
      <xdr:rowOff>171450</xdr:rowOff>
    </xdr:from>
    <xdr:to>
      <xdr:col>3</xdr:col>
      <xdr:colOff>123825</xdr:colOff>
      <xdr:row>16</xdr:row>
      <xdr:rowOff>180975</xdr:rowOff>
    </xdr:to>
    <xdr:sp macro="" textlink="">
      <xdr:nvSpPr>
        <xdr:cNvPr id="187" name="Text Box 23"/>
        <xdr:cNvSpPr txBox="1">
          <a:spLocks noChangeArrowheads="1"/>
        </xdr:cNvSpPr>
      </xdr:nvSpPr>
      <xdr:spPr bwMode="auto">
        <a:xfrm>
          <a:off x="7972425" y="5562600"/>
          <a:ext cx="123825" cy="9525"/>
        </a:xfrm>
        <a:prstGeom prst="rect">
          <a:avLst/>
        </a:prstGeom>
        <a:noFill/>
        <a:ln w="9525">
          <a:noFill/>
          <a:miter lim="800000"/>
          <a:headEnd/>
          <a:tailEnd/>
        </a:ln>
      </xdr:spPr>
    </xdr:sp>
    <xdr:clientData/>
  </xdr:twoCellAnchor>
  <xdr:twoCellAnchor editAs="oneCell">
    <xdr:from>
      <xdr:col>3</xdr:col>
      <xdr:colOff>0</xdr:colOff>
      <xdr:row>16</xdr:row>
      <xdr:rowOff>104775</xdr:rowOff>
    </xdr:from>
    <xdr:to>
      <xdr:col>3</xdr:col>
      <xdr:colOff>123825</xdr:colOff>
      <xdr:row>16</xdr:row>
      <xdr:rowOff>104775</xdr:rowOff>
    </xdr:to>
    <xdr:sp macro="" textlink="">
      <xdr:nvSpPr>
        <xdr:cNvPr id="188" name="Text Box 29"/>
        <xdr:cNvSpPr txBox="1">
          <a:spLocks noChangeArrowheads="1"/>
        </xdr:cNvSpPr>
      </xdr:nvSpPr>
      <xdr:spPr bwMode="auto">
        <a:xfrm>
          <a:off x="7972425" y="5495925"/>
          <a:ext cx="123825" cy="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189" name="Text Box 314"/>
        <xdr:cNvSpPr txBox="1">
          <a:spLocks noChangeArrowheads="1"/>
        </xdr:cNvSpPr>
      </xdr:nvSpPr>
      <xdr:spPr bwMode="auto">
        <a:xfrm>
          <a:off x="7972425" y="53911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190" name="Text Box 315"/>
        <xdr:cNvSpPr txBox="1">
          <a:spLocks noChangeArrowheads="1"/>
        </xdr:cNvSpPr>
      </xdr:nvSpPr>
      <xdr:spPr bwMode="auto">
        <a:xfrm>
          <a:off x="7972425" y="53911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191" name="Text Box 316"/>
        <xdr:cNvSpPr txBox="1">
          <a:spLocks noChangeArrowheads="1"/>
        </xdr:cNvSpPr>
      </xdr:nvSpPr>
      <xdr:spPr bwMode="auto">
        <a:xfrm>
          <a:off x="7972425" y="53911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192" name="Text Box 317"/>
        <xdr:cNvSpPr txBox="1">
          <a:spLocks noChangeArrowheads="1"/>
        </xdr:cNvSpPr>
      </xdr:nvSpPr>
      <xdr:spPr bwMode="auto">
        <a:xfrm>
          <a:off x="7972425" y="5391150"/>
          <a:ext cx="85725" cy="114300"/>
        </a:xfrm>
        <a:prstGeom prst="rect">
          <a:avLst/>
        </a:prstGeom>
        <a:noFill/>
        <a:ln w="9525">
          <a:noFill/>
          <a:miter lim="800000"/>
          <a:headEnd/>
          <a:tailEnd/>
        </a:ln>
      </xdr:spPr>
    </xdr:sp>
    <xdr:clientData/>
  </xdr:twoCellAnchor>
  <xdr:twoCellAnchor editAs="oneCell">
    <xdr:from>
      <xdr:col>3</xdr:col>
      <xdr:colOff>0</xdr:colOff>
      <xdr:row>16</xdr:row>
      <xdr:rowOff>171450</xdr:rowOff>
    </xdr:from>
    <xdr:to>
      <xdr:col>3</xdr:col>
      <xdr:colOff>123825</xdr:colOff>
      <xdr:row>16</xdr:row>
      <xdr:rowOff>180975</xdr:rowOff>
    </xdr:to>
    <xdr:sp macro="" textlink="">
      <xdr:nvSpPr>
        <xdr:cNvPr id="193" name="Text Box 23"/>
        <xdr:cNvSpPr txBox="1">
          <a:spLocks noChangeArrowheads="1"/>
        </xdr:cNvSpPr>
      </xdr:nvSpPr>
      <xdr:spPr bwMode="auto">
        <a:xfrm>
          <a:off x="7972425" y="5562600"/>
          <a:ext cx="123825" cy="9525"/>
        </a:xfrm>
        <a:prstGeom prst="rect">
          <a:avLst/>
        </a:prstGeom>
        <a:noFill/>
        <a:ln w="9525">
          <a:noFill/>
          <a:miter lim="800000"/>
          <a:headEnd/>
          <a:tailEnd/>
        </a:ln>
      </xdr:spPr>
    </xdr:sp>
    <xdr:clientData/>
  </xdr:twoCellAnchor>
  <xdr:twoCellAnchor editAs="oneCell">
    <xdr:from>
      <xdr:col>3</xdr:col>
      <xdr:colOff>0</xdr:colOff>
      <xdr:row>16</xdr:row>
      <xdr:rowOff>104775</xdr:rowOff>
    </xdr:from>
    <xdr:to>
      <xdr:col>3</xdr:col>
      <xdr:colOff>123825</xdr:colOff>
      <xdr:row>16</xdr:row>
      <xdr:rowOff>104775</xdr:rowOff>
    </xdr:to>
    <xdr:sp macro="" textlink="">
      <xdr:nvSpPr>
        <xdr:cNvPr id="194" name="Text Box 29"/>
        <xdr:cNvSpPr txBox="1">
          <a:spLocks noChangeArrowheads="1"/>
        </xdr:cNvSpPr>
      </xdr:nvSpPr>
      <xdr:spPr bwMode="auto">
        <a:xfrm>
          <a:off x="7972425" y="5495925"/>
          <a:ext cx="123825" cy="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195" name="Text Box 81"/>
        <xdr:cNvSpPr txBox="1">
          <a:spLocks noChangeArrowheads="1"/>
        </xdr:cNvSpPr>
      </xdr:nvSpPr>
      <xdr:spPr bwMode="auto">
        <a:xfrm>
          <a:off x="7972425" y="53911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196" name="Text Box 82"/>
        <xdr:cNvSpPr txBox="1">
          <a:spLocks noChangeArrowheads="1"/>
        </xdr:cNvSpPr>
      </xdr:nvSpPr>
      <xdr:spPr bwMode="auto">
        <a:xfrm>
          <a:off x="7972425" y="53911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197" name="Text Box 83"/>
        <xdr:cNvSpPr txBox="1">
          <a:spLocks noChangeArrowheads="1"/>
        </xdr:cNvSpPr>
      </xdr:nvSpPr>
      <xdr:spPr bwMode="auto">
        <a:xfrm>
          <a:off x="7972425" y="53911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198" name="Text Box 84"/>
        <xdr:cNvSpPr txBox="1">
          <a:spLocks noChangeArrowheads="1"/>
        </xdr:cNvSpPr>
      </xdr:nvSpPr>
      <xdr:spPr bwMode="auto">
        <a:xfrm>
          <a:off x="7972425" y="539115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95250</xdr:colOff>
      <xdr:row>16</xdr:row>
      <xdr:rowOff>114300</xdr:rowOff>
    </xdr:to>
    <xdr:sp macro="" textlink="">
      <xdr:nvSpPr>
        <xdr:cNvPr id="199" name="Text Box 85"/>
        <xdr:cNvSpPr txBox="1">
          <a:spLocks noChangeArrowheads="1"/>
        </xdr:cNvSpPr>
      </xdr:nvSpPr>
      <xdr:spPr bwMode="auto">
        <a:xfrm>
          <a:off x="7972425" y="5391150"/>
          <a:ext cx="95250"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95250</xdr:colOff>
      <xdr:row>16</xdr:row>
      <xdr:rowOff>114300</xdr:rowOff>
    </xdr:to>
    <xdr:sp macro="" textlink="">
      <xdr:nvSpPr>
        <xdr:cNvPr id="200" name="Text Box 86"/>
        <xdr:cNvSpPr txBox="1">
          <a:spLocks noChangeArrowheads="1"/>
        </xdr:cNvSpPr>
      </xdr:nvSpPr>
      <xdr:spPr bwMode="auto">
        <a:xfrm>
          <a:off x="7972425" y="5391150"/>
          <a:ext cx="95250" cy="114300"/>
        </a:xfrm>
        <a:prstGeom prst="rect">
          <a:avLst/>
        </a:prstGeom>
        <a:noFill/>
        <a:ln w="9525">
          <a:noFill/>
          <a:miter lim="800000"/>
          <a:headEnd/>
          <a:tailEnd/>
        </a:ln>
      </xdr:spPr>
    </xdr:sp>
    <xdr:clientData/>
  </xdr:twoCellAnchor>
  <xdr:twoCellAnchor editAs="oneCell">
    <xdr:from>
      <xdr:col>3</xdr:col>
      <xdr:colOff>0</xdr:colOff>
      <xdr:row>16</xdr:row>
      <xdr:rowOff>361950</xdr:rowOff>
    </xdr:from>
    <xdr:to>
      <xdr:col>3</xdr:col>
      <xdr:colOff>95250</xdr:colOff>
      <xdr:row>17</xdr:row>
      <xdr:rowOff>0</xdr:rowOff>
    </xdr:to>
    <xdr:sp macro="" textlink="">
      <xdr:nvSpPr>
        <xdr:cNvPr id="201" name="Text Box 181"/>
        <xdr:cNvSpPr txBox="1">
          <a:spLocks noChangeArrowheads="1"/>
        </xdr:cNvSpPr>
      </xdr:nvSpPr>
      <xdr:spPr bwMode="auto">
        <a:xfrm>
          <a:off x="7972425" y="5753100"/>
          <a:ext cx="95250" cy="0"/>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18</xdr:row>
      <xdr:rowOff>38100</xdr:rowOff>
    </xdr:to>
    <xdr:sp macro="" textlink="">
      <xdr:nvSpPr>
        <xdr:cNvPr id="202" name="Text Box 236"/>
        <xdr:cNvSpPr txBox="1">
          <a:spLocks noChangeArrowheads="1"/>
        </xdr:cNvSpPr>
      </xdr:nvSpPr>
      <xdr:spPr bwMode="auto">
        <a:xfrm>
          <a:off x="7972425" y="5410200"/>
          <a:ext cx="76200" cy="400050"/>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18</xdr:row>
      <xdr:rowOff>38100</xdr:rowOff>
    </xdr:to>
    <xdr:sp macro="" textlink="">
      <xdr:nvSpPr>
        <xdr:cNvPr id="203" name="Text Box 236"/>
        <xdr:cNvSpPr txBox="1">
          <a:spLocks noChangeArrowheads="1"/>
        </xdr:cNvSpPr>
      </xdr:nvSpPr>
      <xdr:spPr bwMode="auto">
        <a:xfrm>
          <a:off x="7972425" y="5410200"/>
          <a:ext cx="76200" cy="400050"/>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18</xdr:row>
      <xdr:rowOff>38100</xdr:rowOff>
    </xdr:to>
    <xdr:sp macro="" textlink="">
      <xdr:nvSpPr>
        <xdr:cNvPr id="204" name="Text Box 236"/>
        <xdr:cNvSpPr txBox="1">
          <a:spLocks noChangeArrowheads="1"/>
        </xdr:cNvSpPr>
      </xdr:nvSpPr>
      <xdr:spPr bwMode="auto">
        <a:xfrm>
          <a:off x="7972425" y="5410200"/>
          <a:ext cx="76200" cy="400050"/>
        </a:xfrm>
        <a:prstGeom prst="rect">
          <a:avLst/>
        </a:prstGeom>
        <a:noFill/>
        <a:ln w="9525">
          <a:noFill/>
          <a:miter lim="800000"/>
          <a:headEnd/>
          <a:tailEnd/>
        </a:ln>
      </xdr:spPr>
    </xdr:sp>
    <xdr:clientData/>
  </xdr:twoCellAnchor>
  <xdr:twoCellAnchor editAs="oneCell">
    <xdr:from>
      <xdr:col>3</xdr:col>
      <xdr:colOff>0</xdr:colOff>
      <xdr:row>16</xdr:row>
      <xdr:rowOff>361950</xdr:rowOff>
    </xdr:from>
    <xdr:to>
      <xdr:col>3</xdr:col>
      <xdr:colOff>95250</xdr:colOff>
      <xdr:row>17</xdr:row>
      <xdr:rowOff>0</xdr:rowOff>
    </xdr:to>
    <xdr:sp macro="" textlink="">
      <xdr:nvSpPr>
        <xdr:cNvPr id="205" name="Text Box 181"/>
        <xdr:cNvSpPr txBox="1">
          <a:spLocks noChangeArrowheads="1"/>
        </xdr:cNvSpPr>
      </xdr:nvSpPr>
      <xdr:spPr bwMode="auto">
        <a:xfrm>
          <a:off x="7972425" y="5753100"/>
          <a:ext cx="95250" cy="0"/>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17</xdr:row>
      <xdr:rowOff>180975</xdr:rowOff>
    </xdr:to>
    <xdr:sp macro="" textlink="">
      <xdr:nvSpPr>
        <xdr:cNvPr id="206" name="Text Box 236"/>
        <xdr:cNvSpPr txBox="1">
          <a:spLocks noChangeArrowheads="1"/>
        </xdr:cNvSpPr>
      </xdr:nvSpPr>
      <xdr:spPr bwMode="auto">
        <a:xfrm>
          <a:off x="7972425" y="5410200"/>
          <a:ext cx="76200" cy="352425"/>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17</xdr:row>
      <xdr:rowOff>180975</xdr:rowOff>
    </xdr:to>
    <xdr:sp macro="" textlink="">
      <xdr:nvSpPr>
        <xdr:cNvPr id="207" name="Text Box 236"/>
        <xdr:cNvSpPr txBox="1">
          <a:spLocks noChangeArrowheads="1"/>
        </xdr:cNvSpPr>
      </xdr:nvSpPr>
      <xdr:spPr bwMode="auto">
        <a:xfrm>
          <a:off x="7972425" y="5410200"/>
          <a:ext cx="76200" cy="352425"/>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17</xdr:row>
      <xdr:rowOff>180975</xdr:rowOff>
    </xdr:to>
    <xdr:sp macro="" textlink="">
      <xdr:nvSpPr>
        <xdr:cNvPr id="208" name="Text Box 236"/>
        <xdr:cNvSpPr txBox="1">
          <a:spLocks noChangeArrowheads="1"/>
        </xdr:cNvSpPr>
      </xdr:nvSpPr>
      <xdr:spPr bwMode="auto">
        <a:xfrm>
          <a:off x="7972425" y="5410200"/>
          <a:ext cx="76200" cy="352425"/>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17</xdr:row>
      <xdr:rowOff>180975</xdr:rowOff>
    </xdr:to>
    <xdr:sp macro="" textlink="">
      <xdr:nvSpPr>
        <xdr:cNvPr id="209" name="Text Box 236"/>
        <xdr:cNvSpPr txBox="1">
          <a:spLocks noChangeArrowheads="1"/>
        </xdr:cNvSpPr>
      </xdr:nvSpPr>
      <xdr:spPr bwMode="auto">
        <a:xfrm>
          <a:off x="7972425" y="5410200"/>
          <a:ext cx="76200" cy="352425"/>
        </a:xfrm>
        <a:prstGeom prst="rect">
          <a:avLst/>
        </a:prstGeom>
        <a:noFill/>
        <a:ln w="9525">
          <a:noFill/>
          <a:miter lim="800000"/>
          <a:headEnd/>
          <a:tailEnd/>
        </a:ln>
      </xdr:spPr>
    </xdr:sp>
    <xdr:clientData/>
  </xdr:twoCellAnchor>
  <xdr:twoCellAnchor editAs="oneCell">
    <xdr:from>
      <xdr:col>3</xdr:col>
      <xdr:colOff>0</xdr:colOff>
      <xdr:row>17</xdr:row>
      <xdr:rowOff>19050</xdr:rowOff>
    </xdr:from>
    <xdr:to>
      <xdr:col>3</xdr:col>
      <xdr:colOff>76200</xdr:colOff>
      <xdr:row>19</xdr:row>
      <xdr:rowOff>19050</xdr:rowOff>
    </xdr:to>
    <xdr:sp macro="" textlink="">
      <xdr:nvSpPr>
        <xdr:cNvPr id="210" name="Text Box 236"/>
        <xdr:cNvSpPr txBox="1">
          <a:spLocks noChangeArrowheads="1"/>
        </xdr:cNvSpPr>
      </xdr:nvSpPr>
      <xdr:spPr bwMode="auto">
        <a:xfrm>
          <a:off x="7972425" y="5810250"/>
          <a:ext cx="76200" cy="381000"/>
        </a:xfrm>
        <a:prstGeom prst="rect">
          <a:avLst/>
        </a:prstGeom>
        <a:noFill/>
        <a:ln w="9525">
          <a:noFill/>
          <a:miter lim="800000"/>
          <a:headEnd/>
          <a:tailEnd/>
        </a:ln>
      </xdr:spPr>
    </xdr:sp>
    <xdr:clientData/>
  </xdr:twoCellAnchor>
  <xdr:twoCellAnchor editAs="oneCell">
    <xdr:from>
      <xdr:col>3</xdr:col>
      <xdr:colOff>0</xdr:colOff>
      <xdr:row>17</xdr:row>
      <xdr:rowOff>19050</xdr:rowOff>
    </xdr:from>
    <xdr:to>
      <xdr:col>3</xdr:col>
      <xdr:colOff>76200</xdr:colOff>
      <xdr:row>19</xdr:row>
      <xdr:rowOff>19050</xdr:rowOff>
    </xdr:to>
    <xdr:sp macro="" textlink="">
      <xdr:nvSpPr>
        <xdr:cNvPr id="211" name="Text Box 236"/>
        <xdr:cNvSpPr txBox="1">
          <a:spLocks noChangeArrowheads="1"/>
        </xdr:cNvSpPr>
      </xdr:nvSpPr>
      <xdr:spPr bwMode="auto">
        <a:xfrm>
          <a:off x="7972425" y="5810250"/>
          <a:ext cx="76200" cy="3810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212" name="Text Box 314"/>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213" name="Text Box 315"/>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214" name="Text Box 316"/>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215" name="Text Box 317"/>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18</xdr:row>
      <xdr:rowOff>171450</xdr:rowOff>
    </xdr:from>
    <xdr:to>
      <xdr:col>3</xdr:col>
      <xdr:colOff>123825</xdr:colOff>
      <xdr:row>18</xdr:row>
      <xdr:rowOff>180975</xdr:rowOff>
    </xdr:to>
    <xdr:sp macro="" textlink="">
      <xdr:nvSpPr>
        <xdr:cNvPr id="216" name="Text Box 23"/>
        <xdr:cNvSpPr txBox="1">
          <a:spLocks noChangeArrowheads="1"/>
        </xdr:cNvSpPr>
      </xdr:nvSpPr>
      <xdr:spPr bwMode="auto">
        <a:xfrm>
          <a:off x="7972425" y="6362700"/>
          <a:ext cx="123825" cy="9525"/>
        </a:xfrm>
        <a:prstGeom prst="rect">
          <a:avLst/>
        </a:prstGeom>
        <a:noFill/>
        <a:ln w="9525">
          <a:noFill/>
          <a:miter lim="800000"/>
          <a:headEnd/>
          <a:tailEnd/>
        </a:ln>
      </xdr:spPr>
    </xdr:sp>
    <xdr:clientData/>
  </xdr:twoCellAnchor>
  <xdr:twoCellAnchor editAs="oneCell">
    <xdr:from>
      <xdr:col>3</xdr:col>
      <xdr:colOff>0</xdr:colOff>
      <xdr:row>18</xdr:row>
      <xdr:rowOff>104775</xdr:rowOff>
    </xdr:from>
    <xdr:to>
      <xdr:col>3</xdr:col>
      <xdr:colOff>123825</xdr:colOff>
      <xdr:row>18</xdr:row>
      <xdr:rowOff>104775</xdr:rowOff>
    </xdr:to>
    <xdr:sp macro="" textlink="">
      <xdr:nvSpPr>
        <xdr:cNvPr id="217" name="Text Box 29"/>
        <xdr:cNvSpPr txBox="1">
          <a:spLocks noChangeArrowheads="1"/>
        </xdr:cNvSpPr>
      </xdr:nvSpPr>
      <xdr:spPr bwMode="auto">
        <a:xfrm>
          <a:off x="7972425" y="6296025"/>
          <a:ext cx="123825" cy="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218" name="Text Box 314"/>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219" name="Text Box 315"/>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220" name="Text Box 316"/>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221" name="Text Box 317"/>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18</xdr:row>
      <xdr:rowOff>171450</xdr:rowOff>
    </xdr:from>
    <xdr:to>
      <xdr:col>3</xdr:col>
      <xdr:colOff>123825</xdr:colOff>
      <xdr:row>18</xdr:row>
      <xdr:rowOff>180975</xdr:rowOff>
    </xdr:to>
    <xdr:sp macro="" textlink="">
      <xdr:nvSpPr>
        <xdr:cNvPr id="222" name="Text Box 23"/>
        <xdr:cNvSpPr txBox="1">
          <a:spLocks noChangeArrowheads="1"/>
        </xdr:cNvSpPr>
      </xdr:nvSpPr>
      <xdr:spPr bwMode="auto">
        <a:xfrm>
          <a:off x="7972425" y="6362700"/>
          <a:ext cx="123825" cy="9525"/>
        </a:xfrm>
        <a:prstGeom prst="rect">
          <a:avLst/>
        </a:prstGeom>
        <a:noFill/>
        <a:ln w="9525">
          <a:noFill/>
          <a:miter lim="800000"/>
          <a:headEnd/>
          <a:tailEnd/>
        </a:ln>
      </xdr:spPr>
    </xdr:sp>
    <xdr:clientData/>
  </xdr:twoCellAnchor>
  <xdr:twoCellAnchor editAs="oneCell">
    <xdr:from>
      <xdr:col>3</xdr:col>
      <xdr:colOff>0</xdr:colOff>
      <xdr:row>18</xdr:row>
      <xdr:rowOff>104775</xdr:rowOff>
    </xdr:from>
    <xdr:to>
      <xdr:col>3</xdr:col>
      <xdr:colOff>123825</xdr:colOff>
      <xdr:row>18</xdr:row>
      <xdr:rowOff>104775</xdr:rowOff>
    </xdr:to>
    <xdr:sp macro="" textlink="">
      <xdr:nvSpPr>
        <xdr:cNvPr id="223" name="Text Box 29"/>
        <xdr:cNvSpPr txBox="1">
          <a:spLocks noChangeArrowheads="1"/>
        </xdr:cNvSpPr>
      </xdr:nvSpPr>
      <xdr:spPr bwMode="auto">
        <a:xfrm>
          <a:off x="7972425" y="6296025"/>
          <a:ext cx="123825" cy="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224" name="Text Box 81"/>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225" name="Text Box 82"/>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226" name="Text Box 83"/>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227" name="Text Box 84"/>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95250</xdr:colOff>
      <xdr:row>18</xdr:row>
      <xdr:rowOff>114300</xdr:rowOff>
    </xdr:to>
    <xdr:sp macro="" textlink="">
      <xdr:nvSpPr>
        <xdr:cNvPr id="228" name="Text Box 85"/>
        <xdr:cNvSpPr txBox="1">
          <a:spLocks noChangeArrowheads="1"/>
        </xdr:cNvSpPr>
      </xdr:nvSpPr>
      <xdr:spPr bwMode="auto">
        <a:xfrm>
          <a:off x="7972425" y="6191250"/>
          <a:ext cx="95250"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95250</xdr:colOff>
      <xdr:row>18</xdr:row>
      <xdr:rowOff>114300</xdr:rowOff>
    </xdr:to>
    <xdr:sp macro="" textlink="">
      <xdr:nvSpPr>
        <xdr:cNvPr id="229" name="Text Box 86"/>
        <xdr:cNvSpPr txBox="1">
          <a:spLocks noChangeArrowheads="1"/>
        </xdr:cNvSpPr>
      </xdr:nvSpPr>
      <xdr:spPr bwMode="auto">
        <a:xfrm>
          <a:off x="7972425" y="6191250"/>
          <a:ext cx="95250" cy="114300"/>
        </a:xfrm>
        <a:prstGeom prst="rect">
          <a:avLst/>
        </a:prstGeom>
        <a:noFill/>
        <a:ln w="9525">
          <a:noFill/>
          <a:miter lim="800000"/>
          <a:headEnd/>
          <a:tailEnd/>
        </a:ln>
      </xdr:spPr>
    </xdr:sp>
    <xdr:clientData/>
  </xdr:twoCellAnchor>
  <xdr:twoCellAnchor editAs="oneCell">
    <xdr:from>
      <xdr:col>3</xdr:col>
      <xdr:colOff>0</xdr:colOff>
      <xdr:row>18</xdr:row>
      <xdr:rowOff>361950</xdr:rowOff>
    </xdr:from>
    <xdr:to>
      <xdr:col>3</xdr:col>
      <xdr:colOff>95250</xdr:colOff>
      <xdr:row>19</xdr:row>
      <xdr:rowOff>0</xdr:rowOff>
    </xdr:to>
    <xdr:sp macro="" textlink="">
      <xdr:nvSpPr>
        <xdr:cNvPr id="230" name="Text Box 181"/>
        <xdr:cNvSpPr txBox="1">
          <a:spLocks noChangeArrowheads="1"/>
        </xdr:cNvSpPr>
      </xdr:nvSpPr>
      <xdr:spPr bwMode="auto">
        <a:xfrm>
          <a:off x="7972425" y="6553200"/>
          <a:ext cx="95250" cy="0"/>
        </a:xfrm>
        <a:prstGeom prst="rect">
          <a:avLst/>
        </a:prstGeom>
        <a:noFill/>
        <a:ln w="9525">
          <a:noFill/>
          <a:miter lim="800000"/>
          <a:headEnd/>
          <a:tailEnd/>
        </a:ln>
      </xdr:spPr>
    </xdr:sp>
    <xdr:clientData/>
  </xdr:twoCellAnchor>
  <xdr:twoCellAnchor editAs="oneCell">
    <xdr:from>
      <xdr:col>3</xdr:col>
      <xdr:colOff>0</xdr:colOff>
      <xdr:row>18</xdr:row>
      <xdr:rowOff>19050</xdr:rowOff>
    </xdr:from>
    <xdr:to>
      <xdr:col>3</xdr:col>
      <xdr:colOff>76200</xdr:colOff>
      <xdr:row>20</xdr:row>
      <xdr:rowOff>38100</xdr:rowOff>
    </xdr:to>
    <xdr:sp macro="" textlink="">
      <xdr:nvSpPr>
        <xdr:cNvPr id="231" name="Text Box 236"/>
        <xdr:cNvSpPr txBox="1">
          <a:spLocks noChangeArrowheads="1"/>
        </xdr:cNvSpPr>
      </xdr:nvSpPr>
      <xdr:spPr bwMode="auto">
        <a:xfrm>
          <a:off x="7972425" y="6210300"/>
          <a:ext cx="76200" cy="400050"/>
        </a:xfrm>
        <a:prstGeom prst="rect">
          <a:avLst/>
        </a:prstGeom>
        <a:noFill/>
        <a:ln w="9525">
          <a:noFill/>
          <a:miter lim="800000"/>
          <a:headEnd/>
          <a:tailEnd/>
        </a:ln>
      </xdr:spPr>
    </xdr:sp>
    <xdr:clientData/>
  </xdr:twoCellAnchor>
  <xdr:twoCellAnchor editAs="oneCell">
    <xdr:from>
      <xdr:col>3</xdr:col>
      <xdr:colOff>0</xdr:colOff>
      <xdr:row>18</xdr:row>
      <xdr:rowOff>19050</xdr:rowOff>
    </xdr:from>
    <xdr:to>
      <xdr:col>3</xdr:col>
      <xdr:colOff>76200</xdr:colOff>
      <xdr:row>20</xdr:row>
      <xdr:rowOff>38100</xdr:rowOff>
    </xdr:to>
    <xdr:sp macro="" textlink="">
      <xdr:nvSpPr>
        <xdr:cNvPr id="232" name="Text Box 236"/>
        <xdr:cNvSpPr txBox="1">
          <a:spLocks noChangeArrowheads="1"/>
        </xdr:cNvSpPr>
      </xdr:nvSpPr>
      <xdr:spPr bwMode="auto">
        <a:xfrm>
          <a:off x="7972425" y="6210300"/>
          <a:ext cx="76200" cy="400050"/>
        </a:xfrm>
        <a:prstGeom prst="rect">
          <a:avLst/>
        </a:prstGeom>
        <a:noFill/>
        <a:ln w="9525">
          <a:noFill/>
          <a:miter lim="800000"/>
          <a:headEnd/>
          <a:tailEnd/>
        </a:ln>
      </xdr:spPr>
    </xdr:sp>
    <xdr:clientData/>
  </xdr:twoCellAnchor>
  <xdr:twoCellAnchor editAs="oneCell">
    <xdr:from>
      <xdr:col>3</xdr:col>
      <xdr:colOff>0</xdr:colOff>
      <xdr:row>18</xdr:row>
      <xdr:rowOff>19050</xdr:rowOff>
    </xdr:from>
    <xdr:to>
      <xdr:col>3</xdr:col>
      <xdr:colOff>76200</xdr:colOff>
      <xdr:row>20</xdr:row>
      <xdr:rowOff>38100</xdr:rowOff>
    </xdr:to>
    <xdr:sp macro="" textlink="">
      <xdr:nvSpPr>
        <xdr:cNvPr id="233" name="Text Box 236"/>
        <xdr:cNvSpPr txBox="1">
          <a:spLocks noChangeArrowheads="1"/>
        </xdr:cNvSpPr>
      </xdr:nvSpPr>
      <xdr:spPr bwMode="auto">
        <a:xfrm>
          <a:off x="7972425" y="6210300"/>
          <a:ext cx="76200" cy="40005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234" name="Text Box 314"/>
        <xdr:cNvSpPr txBox="1">
          <a:spLocks noChangeArrowheads="1"/>
        </xdr:cNvSpPr>
      </xdr:nvSpPr>
      <xdr:spPr bwMode="auto">
        <a:xfrm>
          <a:off x="7972425" y="659130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235" name="Text Box 315"/>
        <xdr:cNvSpPr txBox="1">
          <a:spLocks noChangeArrowheads="1"/>
        </xdr:cNvSpPr>
      </xdr:nvSpPr>
      <xdr:spPr bwMode="auto">
        <a:xfrm>
          <a:off x="7972425" y="659130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236" name="Text Box 316"/>
        <xdr:cNvSpPr txBox="1">
          <a:spLocks noChangeArrowheads="1"/>
        </xdr:cNvSpPr>
      </xdr:nvSpPr>
      <xdr:spPr bwMode="auto">
        <a:xfrm>
          <a:off x="7972425" y="659130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237" name="Text Box 317"/>
        <xdr:cNvSpPr txBox="1">
          <a:spLocks noChangeArrowheads="1"/>
        </xdr:cNvSpPr>
      </xdr:nvSpPr>
      <xdr:spPr bwMode="auto">
        <a:xfrm>
          <a:off x="7972425" y="6591300"/>
          <a:ext cx="85725" cy="114300"/>
        </a:xfrm>
        <a:prstGeom prst="rect">
          <a:avLst/>
        </a:prstGeom>
        <a:noFill/>
        <a:ln w="9525">
          <a:noFill/>
          <a:miter lim="800000"/>
          <a:headEnd/>
          <a:tailEnd/>
        </a:ln>
      </xdr:spPr>
    </xdr:sp>
    <xdr:clientData/>
  </xdr:twoCellAnchor>
  <xdr:twoCellAnchor editAs="oneCell">
    <xdr:from>
      <xdr:col>3</xdr:col>
      <xdr:colOff>0</xdr:colOff>
      <xdr:row>19</xdr:row>
      <xdr:rowOff>171450</xdr:rowOff>
    </xdr:from>
    <xdr:to>
      <xdr:col>3</xdr:col>
      <xdr:colOff>123825</xdr:colOff>
      <xdr:row>19</xdr:row>
      <xdr:rowOff>180975</xdr:rowOff>
    </xdr:to>
    <xdr:sp macro="" textlink="">
      <xdr:nvSpPr>
        <xdr:cNvPr id="238" name="Text Box 23"/>
        <xdr:cNvSpPr txBox="1">
          <a:spLocks noChangeArrowheads="1"/>
        </xdr:cNvSpPr>
      </xdr:nvSpPr>
      <xdr:spPr bwMode="auto">
        <a:xfrm>
          <a:off x="7972425" y="6762750"/>
          <a:ext cx="123825" cy="9525"/>
        </a:xfrm>
        <a:prstGeom prst="rect">
          <a:avLst/>
        </a:prstGeom>
        <a:noFill/>
        <a:ln w="9525">
          <a:noFill/>
          <a:miter lim="800000"/>
          <a:headEnd/>
          <a:tailEnd/>
        </a:ln>
      </xdr:spPr>
    </xdr:sp>
    <xdr:clientData/>
  </xdr:twoCellAnchor>
  <xdr:twoCellAnchor editAs="oneCell">
    <xdr:from>
      <xdr:col>3</xdr:col>
      <xdr:colOff>0</xdr:colOff>
      <xdr:row>19</xdr:row>
      <xdr:rowOff>104775</xdr:rowOff>
    </xdr:from>
    <xdr:to>
      <xdr:col>3</xdr:col>
      <xdr:colOff>123825</xdr:colOff>
      <xdr:row>19</xdr:row>
      <xdr:rowOff>104775</xdr:rowOff>
    </xdr:to>
    <xdr:sp macro="" textlink="">
      <xdr:nvSpPr>
        <xdr:cNvPr id="239" name="Text Box 29"/>
        <xdr:cNvSpPr txBox="1">
          <a:spLocks noChangeArrowheads="1"/>
        </xdr:cNvSpPr>
      </xdr:nvSpPr>
      <xdr:spPr bwMode="auto">
        <a:xfrm>
          <a:off x="7972425" y="6696075"/>
          <a:ext cx="123825" cy="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240" name="Text Box 314"/>
        <xdr:cNvSpPr txBox="1">
          <a:spLocks noChangeArrowheads="1"/>
        </xdr:cNvSpPr>
      </xdr:nvSpPr>
      <xdr:spPr bwMode="auto">
        <a:xfrm>
          <a:off x="7972425" y="659130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241" name="Text Box 315"/>
        <xdr:cNvSpPr txBox="1">
          <a:spLocks noChangeArrowheads="1"/>
        </xdr:cNvSpPr>
      </xdr:nvSpPr>
      <xdr:spPr bwMode="auto">
        <a:xfrm>
          <a:off x="7972425" y="659130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242" name="Text Box 316"/>
        <xdr:cNvSpPr txBox="1">
          <a:spLocks noChangeArrowheads="1"/>
        </xdr:cNvSpPr>
      </xdr:nvSpPr>
      <xdr:spPr bwMode="auto">
        <a:xfrm>
          <a:off x="7972425" y="659130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243" name="Text Box 317"/>
        <xdr:cNvSpPr txBox="1">
          <a:spLocks noChangeArrowheads="1"/>
        </xdr:cNvSpPr>
      </xdr:nvSpPr>
      <xdr:spPr bwMode="auto">
        <a:xfrm>
          <a:off x="7972425" y="6591300"/>
          <a:ext cx="85725" cy="114300"/>
        </a:xfrm>
        <a:prstGeom prst="rect">
          <a:avLst/>
        </a:prstGeom>
        <a:noFill/>
        <a:ln w="9525">
          <a:noFill/>
          <a:miter lim="800000"/>
          <a:headEnd/>
          <a:tailEnd/>
        </a:ln>
      </xdr:spPr>
    </xdr:sp>
    <xdr:clientData/>
  </xdr:twoCellAnchor>
  <xdr:twoCellAnchor editAs="oneCell">
    <xdr:from>
      <xdr:col>3</xdr:col>
      <xdr:colOff>0</xdr:colOff>
      <xdr:row>19</xdr:row>
      <xdr:rowOff>171450</xdr:rowOff>
    </xdr:from>
    <xdr:to>
      <xdr:col>3</xdr:col>
      <xdr:colOff>123825</xdr:colOff>
      <xdr:row>19</xdr:row>
      <xdr:rowOff>180975</xdr:rowOff>
    </xdr:to>
    <xdr:sp macro="" textlink="">
      <xdr:nvSpPr>
        <xdr:cNvPr id="244" name="Text Box 23"/>
        <xdr:cNvSpPr txBox="1">
          <a:spLocks noChangeArrowheads="1"/>
        </xdr:cNvSpPr>
      </xdr:nvSpPr>
      <xdr:spPr bwMode="auto">
        <a:xfrm>
          <a:off x="7972425" y="6762750"/>
          <a:ext cx="123825" cy="9525"/>
        </a:xfrm>
        <a:prstGeom prst="rect">
          <a:avLst/>
        </a:prstGeom>
        <a:noFill/>
        <a:ln w="9525">
          <a:noFill/>
          <a:miter lim="800000"/>
          <a:headEnd/>
          <a:tailEnd/>
        </a:ln>
      </xdr:spPr>
    </xdr:sp>
    <xdr:clientData/>
  </xdr:twoCellAnchor>
  <xdr:twoCellAnchor editAs="oneCell">
    <xdr:from>
      <xdr:col>3</xdr:col>
      <xdr:colOff>0</xdr:colOff>
      <xdr:row>19</xdr:row>
      <xdr:rowOff>104775</xdr:rowOff>
    </xdr:from>
    <xdr:to>
      <xdr:col>3</xdr:col>
      <xdr:colOff>123825</xdr:colOff>
      <xdr:row>19</xdr:row>
      <xdr:rowOff>104775</xdr:rowOff>
    </xdr:to>
    <xdr:sp macro="" textlink="">
      <xdr:nvSpPr>
        <xdr:cNvPr id="245" name="Text Box 29"/>
        <xdr:cNvSpPr txBox="1">
          <a:spLocks noChangeArrowheads="1"/>
        </xdr:cNvSpPr>
      </xdr:nvSpPr>
      <xdr:spPr bwMode="auto">
        <a:xfrm>
          <a:off x="7972425" y="6696075"/>
          <a:ext cx="123825" cy="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246" name="Text Box 81"/>
        <xdr:cNvSpPr txBox="1">
          <a:spLocks noChangeArrowheads="1"/>
        </xdr:cNvSpPr>
      </xdr:nvSpPr>
      <xdr:spPr bwMode="auto">
        <a:xfrm>
          <a:off x="7972425" y="659130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247" name="Text Box 82"/>
        <xdr:cNvSpPr txBox="1">
          <a:spLocks noChangeArrowheads="1"/>
        </xdr:cNvSpPr>
      </xdr:nvSpPr>
      <xdr:spPr bwMode="auto">
        <a:xfrm>
          <a:off x="7972425" y="659130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248" name="Text Box 83"/>
        <xdr:cNvSpPr txBox="1">
          <a:spLocks noChangeArrowheads="1"/>
        </xdr:cNvSpPr>
      </xdr:nvSpPr>
      <xdr:spPr bwMode="auto">
        <a:xfrm>
          <a:off x="7972425" y="659130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249" name="Text Box 84"/>
        <xdr:cNvSpPr txBox="1">
          <a:spLocks noChangeArrowheads="1"/>
        </xdr:cNvSpPr>
      </xdr:nvSpPr>
      <xdr:spPr bwMode="auto">
        <a:xfrm>
          <a:off x="7972425" y="659130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95250</xdr:colOff>
      <xdr:row>19</xdr:row>
      <xdr:rowOff>114300</xdr:rowOff>
    </xdr:to>
    <xdr:sp macro="" textlink="">
      <xdr:nvSpPr>
        <xdr:cNvPr id="250" name="Text Box 85"/>
        <xdr:cNvSpPr txBox="1">
          <a:spLocks noChangeArrowheads="1"/>
        </xdr:cNvSpPr>
      </xdr:nvSpPr>
      <xdr:spPr bwMode="auto">
        <a:xfrm>
          <a:off x="7972425" y="6591300"/>
          <a:ext cx="95250"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95250</xdr:colOff>
      <xdr:row>19</xdr:row>
      <xdr:rowOff>114300</xdr:rowOff>
    </xdr:to>
    <xdr:sp macro="" textlink="">
      <xdr:nvSpPr>
        <xdr:cNvPr id="251" name="Text Box 86"/>
        <xdr:cNvSpPr txBox="1">
          <a:spLocks noChangeArrowheads="1"/>
        </xdr:cNvSpPr>
      </xdr:nvSpPr>
      <xdr:spPr bwMode="auto">
        <a:xfrm>
          <a:off x="7972425" y="6591300"/>
          <a:ext cx="95250" cy="114300"/>
        </a:xfrm>
        <a:prstGeom prst="rect">
          <a:avLst/>
        </a:prstGeom>
        <a:noFill/>
        <a:ln w="9525">
          <a:noFill/>
          <a:miter lim="800000"/>
          <a:headEnd/>
          <a:tailEnd/>
        </a:ln>
      </xdr:spPr>
    </xdr:sp>
    <xdr:clientData/>
  </xdr:twoCellAnchor>
  <xdr:twoCellAnchor editAs="oneCell">
    <xdr:from>
      <xdr:col>3</xdr:col>
      <xdr:colOff>0</xdr:colOff>
      <xdr:row>19</xdr:row>
      <xdr:rowOff>361950</xdr:rowOff>
    </xdr:from>
    <xdr:to>
      <xdr:col>3</xdr:col>
      <xdr:colOff>95250</xdr:colOff>
      <xdr:row>20</xdr:row>
      <xdr:rowOff>0</xdr:rowOff>
    </xdr:to>
    <xdr:sp macro="" textlink="">
      <xdr:nvSpPr>
        <xdr:cNvPr id="252" name="Text Box 181"/>
        <xdr:cNvSpPr txBox="1">
          <a:spLocks noChangeArrowheads="1"/>
        </xdr:cNvSpPr>
      </xdr:nvSpPr>
      <xdr:spPr bwMode="auto">
        <a:xfrm>
          <a:off x="7972425" y="6953250"/>
          <a:ext cx="95250" cy="0"/>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253" name="Text Box 236"/>
        <xdr:cNvSpPr txBox="1">
          <a:spLocks noChangeArrowheads="1"/>
        </xdr:cNvSpPr>
      </xdr:nvSpPr>
      <xdr:spPr bwMode="auto">
        <a:xfrm>
          <a:off x="7972425" y="6610350"/>
          <a:ext cx="76200" cy="33337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254" name="Text Box 236"/>
        <xdr:cNvSpPr txBox="1">
          <a:spLocks noChangeArrowheads="1"/>
        </xdr:cNvSpPr>
      </xdr:nvSpPr>
      <xdr:spPr bwMode="auto">
        <a:xfrm>
          <a:off x="7972425" y="6610350"/>
          <a:ext cx="76200" cy="33337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255" name="Text Box 236"/>
        <xdr:cNvSpPr txBox="1">
          <a:spLocks noChangeArrowheads="1"/>
        </xdr:cNvSpPr>
      </xdr:nvSpPr>
      <xdr:spPr bwMode="auto">
        <a:xfrm>
          <a:off x="7972425" y="6610350"/>
          <a:ext cx="76200" cy="333375"/>
        </a:xfrm>
        <a:prstGeom prst="rect">
          <a:avLst/>
        </a:prstGeom>
        <a:noFill/>
        <a:ln w="9525">
          <a:noFill/>
          <a:miter lim="800000"/>
          <a:headEnd/>
          <a:tailEnd/>
        </a:ln>
      </xdr:spPr>
    </xdr:sp>
    <xdr:clientData/>
  </xdr:twoCellAnchor>
  <xdr:twoCellAnchor editAs="oneCell">
    <xdr:from>
      <xdr:col>3</xdr:col>
      <xdr:colOff>0</xdr:colOff>
      <xdr:row>19</xdr:row>
      <xdr:rowOff>361950</xdr:rowOff>
    </xdr:from>
    <xdr:to>
      <xdr:col>3</xdr:col>
      <xdr:colOff>95250</xdr:colOff>
      <xdr:row>20</xdr:row>
      <xdr:rowOff>0</xdr:rowOff>
    </xdr:to>
    <xdr:sp macro="" textlink="">
      <xdr:nvSpPr>
        <xdr:cNvPr id="256" name="Text Box 181"/>
        <xdr:cNvSpPr txBox="1">
          <a:spLocks noChangeArrowheads="1"/>
        </xdr:cNvSpPr>
      </xdr:nvSpPr>
      <xdr:spPr bwMode="auto">
        <a:xfrm>
          <a:off x="7972425" y="6953250"/>
          <a:ext cx="95250" cy="0"/>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257" name="Text Box 236"/>
        <xdr:cNvSpPr txBox="1">
          <a:spLocks noChangeArrowheads="1"/>
        </xdr:cNvSpPr>
      </xdr:nvSpPr>
      <xdr:spPr bwMode="auto">
        <a:xfrm>
          <a:off x="7972425" y="6610350"/>
          <a:ext cx="76200" cy="33337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258" name="Text Box 236"/>
        <xdr:cNvSpPr txBox="1">
          <a:spLocks noChangeArrowheads="1"/>
        </xdr:cNvSpPr>
      </xdr:nvSpPr>
      <xdr:spPr bwMode="auto">
        <a:xfrm>
          <a:off x="7972425" y="6610350"/>
          <a:ext cx="76200" cy="33337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259" name="Text Box 236"/>
        <xdr:cNvSpPr txBox="1">
          <a:spLocks noChangeArrowheads="1"/>
        </xdr:cNvSpPr>
      </xdr:nvSpPr>
      <xdr:spPr bwMode="auto">
        <a:xfrm>
          <a:off x="7972425" y="6610350"/>
          <a:ext cx="76200" cy="33337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260" name="Text Box 236"/>
        <xdr:cNvSpPr txBox="1">
          <a:spLocks noChangeArrowheads="1"/>
        </xdr:cNvSpPr>
      </xdr:nvSpPr>
      <xdr:spPr bwMode="auto">
        <a:xfrm>
          <a:off x="7972425" y="6610350"/>
          <a:ext cx="76200" cy="333375"/>
        </a:xfrm>
        <a:prstGeom prst="rect">
          <a:avLst/>
        </a:prstGeom>
        <a:noFill/>
        <a:ln w="9525">
          <a:noFill/>
          <a:miter lim="800000"/>
          <a:headEnd/>
          <a:tailEnd/>
        </a:ln>
      </xdr:spPr>
    </xdr:sp>
    <xdr:clientData/>
  </xdr:twoCellAnchor>
  <xdr:twoCellAnchor editAs="oneCell">
    <xdr:from>
      <xdr:col>3</xdr:col>
      <xdr:colOff>0</xdr:colOff>
      <xdr:row>8</xdr:row>
      <xdr:rowOff>0</xdr:rowOff>
    </xdr:from>
    <xdr:to>
      <xdr:col>3</xdr:col>
      <xdr:colOff>123825</xdr:colOff>
      <xdr:row>8</xdr:row>
      <xdr:rowOff>9525</xdr:rowOff>
    </xdr:to>
    <xdr:sp macro="" textlink="">
      <xdr:nvSpPr>
        <xdr:cNvPr id="261" name="Text Box 31"/>
        <xdr:cNvSpPr txBox="1">
          <a:spLocks noChangeArrowheads="1"/>
        </xdr:cNvSpPr>
      </xdr:nvSpPr>
      <xdr:spPr bwMode="auto">
        <a:xfrm>
          <a:off x="7972425" y="2714625"/>
          <a:ext cx="123825" cy="9525"/>
        </a:xfrm>
        <a:prstGeom prst="rect">
          <a:avLst/>
        </a:prstGeom>
        <a:noFill/>
        <a:ln w="9525">
          <a:noFill/>
          <a:miter lim="800000"/>
          <a:headEnd/>
          <a:tailEnd/>
        </a:ln>
      </xdr:spPr>
    </xdr:sp>
    <xdr:clientData/>
  </xdr:twoCellAnchor>
  <xdr:twoCellAnchor editAs="oneCell">
    <xdr:from>
      <xdr:col>3</xdr:col>
      <xdr:colOff>0</xdr:colOff>
      <xdr:row>8</xdr:row>
      <xdr:rowOff>0</xdr:rowOff>
    </xdr:from>
    <xdr:to>
      <xdr:col>3</xdr:col>
      <xdr:colOff>123825</xdr:colOff>
      <xdr:row>8</xdr:row>
      <xdr:rowOff>9525</xdr:rowOff>
    </xdr:to>
    <xdr:sp macro="" textlink="">
      <xdr:nvSpPr>
        <xdr:cNvPr id="262" name="Text Box 31"/>
        <xdr:cNvSpPr txBox="1">
          <a:spLocks noChangeArrowheads="1"/>
        </xdr:cNvSpPr>
      </xdr:nvSpPr>
      <xdr:spPr bwMode="auto">
        <a:xfrm>
          <a:off x="7972425" y="2714625"/>
          <a:ext cx="123825" cy="9525"/>
        </a:xfrm>
        <a:prstGeom prst="rect">
          <a:avLst/>
        </a:prstGeom>
        <a:noFill/>
        <a:ln w="9525">
          <a:noFill/>
          <a:miter lim="800000"/>
          <a:headEnd/>
          <a:tailEnd/>
        </a:ln>
      </xdr:spPr>
    </xdr:sp>
    <xdr:clientData/>
  </xdr:twoCellAnchor>
  <xdr:twoCellAnchor editAs="oneCell">
    <xdr:from>
      <xdr:col>3</xdr:col>
      <xdr:colOff>0</xdr:colOff>
      <xdr:row>8</xdr:row>
      <xdr:rowOff>0</xdr:rowOff>
    </xdr:from>
    <xdr:to>
      <xdr:col>3</xdr:col>
      <xdr:colOff>123825</xdr:colOff>
      <xdr:row>8</xdr:row>
      <xdr:rowOff>9525</xdr:rowOff>
    </xdr:to>
    <xdr:sp macro="" textlink="">
      <xdr:nvSpPr>
        <xdr:cNvPr id="263" name="Text Box 31"/>
        <xdr:cNvSpPr txBox="1">
          <a:spLocks noChangeArrowheads="1"/>
        </xdr:cNvSpPr>
      </xdr:nvSpPr>
      <xdr:spPr bwMode="auto">
        <a:xfrm>
          <a:off x="7972425" y="2714625"/>
          <a:ext cx="123825" cy="9525"/>
        </a:xfrm>
        <a:prstGeom prst="rect">
          <a:avLst/>
        </a:prstGeom>
        <a:noFill/>
        <a:ln w="9525">
          <a:noFill/>
          <a:miter lim="800000"/>
          <a:headEnd/>
          <a:tailEnd/>
        </a:ln>
      </xdr:spPr>
    </xdr:sp>
    <xdr:clientData/>
  </xdr:twoCellAnchor>
  <xdr:twoCellAnchor editAs="oneCell">
    <xdr:from>
      <xdr:col>3</xdr:col>
      <xdr:colOff>0</xdr:colOff>
      <xdr:row>12</xdr:row>
      <xdr:rowOff>361950</xdr:rowOff>
    </xdr:from>
    <xdr:to>
      <xdr:col>3</xdr:col>
      <xdr:colOff>95250</xdr:colOff>
      <xdr:row>13</xdr:row>
      <xdr:rowOff>0</xdr:rowOff>
    </xdr:to>
    <xdr:sp macro="" textlink="">
      <xdr:nvSpPr>
        <xdr:cNvPr id="264" name="Text Box 181"/>
        <xdr:cNvSpPr txBox="1">
          <a:spLocks noChangeArrowheads="1"/>
        </xdr:cNvSpPr>
      </xdr:nvSpPr>
      <xdr:spPr bwMode="auto">
        <a:xfrm>
          <a:off x="7972425" y="4552950"/>
          <a:ext cx="95250" cy="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76200</xdr:rowOff>
    </xdr:to>
    <xdr:sp macro="" textlink="">
      <xdr:nvSpPr>
        <xdr:cNvPr id="265" name="Text Box 314"/>
        <xdr:cNvSpPr txBox="1">
          <a:spLocks noChangeArrowheads="1"/>
        </xdr:cNvSpPr>
      </xdr:nvSpPr>
      <xdr:spPr bwMode="auto">
        <a:xfrm>
          <a:off x="7972425" y="4191000"/>
          <a:ext cx="85725" cy="7620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76200</xdr:rowOff>
    </xdr:to>
    <xdr:sp macro="" textlink="">
      <xdr:nvSpPr>
        <xdr:cNvPr id="266" name="Text Box 315"/>
        <xdr:cNvSpPr txBox="1">
          <a:spLocks noChangeArrowheads="1"/>
        </xdr:cNvSpPr>
      </xdr:nvSpPr>
      <xdr:spPr bwMode="auto">
        <a:xfrm>
          <a:off x="7972425" y="4191000"/>
          <a:ext cx="85725" cy="7620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76200</xdr:rowOff>
    </xdr:to>
    <xdr:sp macro="" textlink="">
      <xdr:nvSpPr>
        <xdr:cNvPr id="267" name="Text Box 316"/>
        <xdr:cNvSpPr txBox="1">
          <a:spLocks noChangeArrowheads="1"/>
        </xdr:cNvSpPr>
      </xdr:nvSpPr>
      <xdr:spPr bwMode="auto">
        <a:xfrm>
          <a:off x="7972425" y="4191000"/>
          <a:ext cx="85725" cy="7620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76200</xdr:rowOff>
    </xdr:to>
    <xdr:sp macro="" textlink="">
      <xdr:nvSpPr>
        <xdr:cNvPr id="268" name="Text Box 317"/>
        <xdr:cNvSpPr txBox="1">
          <a:spLocks noChangeArrowheads="1"/>
        </xdr:cNvSpPr>
      </xdr:nvSpPr>
      <xdr:spPr bwMode="auto">
        <a:xfrm>
          <a:off x="7972425" y="4191000"/>
          <a:ext cx="85725" cy="76200"/>
        </a:xfrm>
        <a:prstGeom prst="rect">
          <a:avLst/>
        </a:prstGeom>
        <a:noFill/>
        <a:ln w="9525">
          <a:noFill/>
          <a:miter lim="800000"/>
          <a:headEnd/>
          <a:tailEnd/>
        </a:ln>
      </xdr:spPr>
    </xdr:sp>
    <xdr:clientData/>
  </xdr:twoCellAnchor>
  <xdr:twoCellAnchor editAs="oneCell">
    <xdr:from>
      <xdr:col>3</xdr:col>
      <xdr:colOff>0</xdr:colOff>
      <xdr:row>12</xdr:row>
      <xdr:rowOff>171450</xdr:rowOff>
    </xdr:from>
    <xdr:to>
      <xdr:col>3</xdr:col>
      <xdr:colOff>123825</xdr:colOff>
      <xdr:row>13</xdr:row>
      <xdr:rowOff>38100</xdr:rowOff>
    </xdr:to>
    <xdr:sp macro="" textlink="">
      <xdr:nvSpPr>
        <xdr:cNvPr id="269" name="Text Box 23"/>
        <xdr:cNvSpPr txBox="1">
          <a:spLocks noChangeArrowheads="1"/>
        </xdr:cNvSpPr>
      </xdr:nvSpPr>
      <xdr:spPr bwMode="auto">
        <a:xfrm>
          <a:off x="7972425" y="4362450"/>
          <a:ext cx="123825" cy="57150"/>
        </a:xfrm>
        <a:prstGeom prst="rect">
          <a:avLst/>
        </a:prstGeom>
        <a:noFill/>
        <a:ln w="9525">
          <a:noFill/>
          <a:miter lim="800000"/>
          <a:headEnd/>
          <a:tailEnd/>
        </a:ln>
      </xdr:spPr>
    </xdr:sp>
    <xdr:clientData/>
  </xdr:twoCellAnchor>
  <xdr:twoCellAnchor editAs="oneCell">
    <xdr:from>
      <xdr:col>3</xdr:col>
      <xdr:colOff>0</xdr:colOff>
      <xdr:row>12</xdr:row>
      <xdr:rowOff>104775</xdr:rowOff>
    </xdr:from>
    <xdr:to>
      <xdr:col>3</xdr:col>
      <xdr:colOff>123825</xdr:colOff>
      <xdr:row>12</xdr:row>
      <xdr:rowOff>171450</xdr:rowOff>
    </xdr:to>
    <xdr:sp macro="" textlink="">
      <xdr:nvSpPr>
        <xdr:cNvPr id="270" name="Text Box 29"/>
        <xdr:cNvSpPr txBox="1">
          <a:spLocks noChangeArrowheads="1"/>
        </xdr:cNvSpPr>
      </xdr:nvSpPr>
      <xdr:spPr bwMode="auto">
        <a:xfrm>
          <a:off x="7972425" y="4295775"/>
          <a:ext cx="123825" cy="6667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271" name="Text Box 81"/>
        <xdr:cNvSpPr txBox="1">
          <a:spLocks noChangeArrowheads="1"/>
        </xdr:cNvSpPr>
      </xdr:nvSpPr>
      <xdr:spPr bwMode="auto">
        <a:xfrm>
          <a:off x="7972425" y="419100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272" name="Text Box 82"/>
        <xdr:cNvSpPr txBox="1">
          <a:spLocks noChangeArrowheads="1"/>
        </xdr:cNvSpPr>
      </xdr:nvSpPr>
      <xdr:spPr bwMode="auto">
        <a:xfrm>
          <a:off x="7972425" y="419100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273" name="Text Box 83"/>
        <xdr:cNvSpPr txBox="1">
          <a:spLocks noChangeArrowheads="1"/>
        </xdr:cNvSpPr>
      </xdr:nvSpPr>
      <xdr:spPr bwMode="auto">
        <a:xfrm>
          <a:off x="7972425" y="419100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274" name="Text Box 84"/>
        <xdr:cNvSpPr txBox="1">
          <a:spLocks noChangeArrowheads="1"/>
        </xdr:cNvSpPr>
      </xdr:nvSpPr>
      <xdr:spPr bwMode="auto">
        <a:xfrm>
          <a:off x="7972425" y="419100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95250</xdr:colOff>
      <xdr:row>12</xdr:row>
      <xdr:rowOff>133350</xdr:rowOff>
    </xdr:to>
    <xdr:sp macro="" textlink="">
      <xdr:nvSpPr>
        <xdr:cNvPr id="275" name="Text Box 85"/>
        <xdr:cNvSpPr txBox="1">
          <a:spLocks noChangeArrowheads="1"/>
        </xdr:cNvSpPr>
      </xdr:nvSpPr>
      <xdr:spPr bwMode="auto">
        <a:xfrm>
          <a:off x="7972425" y="4191000"/>
          <a:ext cx="95250"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95250</xdr:colOff>
      <xdr:row>12</xdr:row>
      <xdr:rowOff>133350</xdr:rowOff>
    </xdr:to>
    <xdr:sp macro="" textlink="">
      <xdr:nvSpPr>
        <xdr:cNvPr id="276" name="Text Box 86"/>
        <xdr:cNvSpPr txBox="1">
          <a:spLocks noChangeArrowheads="1"/>
        </xdr:cNvSpPr>
      </xdr:nvSpPr>
      <xdr:spPr bwMode="auto">
        <a:xfrm>
          <a:off x="7972425" y="4191000"/>
          <a:ext cx="95250"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277" name="Text Box 128"/>
        <xdr:cNvSpPr txBox="1">
          <a:spLocks noChangeArrowheads="1"/>
        </xdr:cNvSpPr>
      </xdr:nvSpPr>
      <xdr:spPr bwMode="auto">
        <a:xfrm>
          <a:off x="7972425" y="419100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278" name="Text Box 129"/>
        <xdr:cNvSpPr txBox="1">
          <a:spLocks noChangeArrowheads="1"/>
        </xdr:cNvSpPr>
      </xdr:nvSpPr>
      <xdr:spPr bwMode="auto">
        <a:xfrm>
          <a:off x="7972425" y="419100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279" name="Text Box 130"/>
        <xdr:cNvSpPr txBox="1">
          <a:spLocks noChangeArrowheads="1"/>
        </xdr:cNvSpPr>
      </xdr:nvSpPr>
      <xdr:spPr bwMode="auto">
        <a:xfrm>
          <a:off x="7972425" y="419100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104775</xdr:colOff>
      <xdr:row>12</xdr:row>
      <xdr:rowOff>47625</xdr:rowOff>
    </xdr:to>
    <xdr:sp macro="" textlink="">
      <xdr:nvSpPr>
        <xdr:cNvPr id="280" name="Text Box 293"/>
        <xdr:cNvSpPr txBox="1">
          <a:spLocks noChangeArrowheads="1"/>
        </xdr:cNvSpPr>
      </xdr:nvSpPr>
      <xdr:spPr bwMode="auto">
        <a:xfrm>
          <a:off x="7972425" y="4191000"/>
          <a:ext cx="104775" cy="4762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104775</xdr:colOff>
      <xdr:row>12</xdr:row>
      <xdr:rowOff>47625</xdr:rowOff>
    </xdr:to>
    <xdr:sp macro="" textlink="">
      <xdr:nvSpPr>
        <xdr:cNvPr id="281" name="Text Box 294"/>
        <xdr:cNvSpPr txBox="1">
          <a:spLocks noChangeArrowheads="1"/>
        </xdr:cNvSpPr>
      </xdr:nvSpPr>
      <xdr:spPr bwMode="auto">
        <a:xfrm>
          <a:off x="7972425" y="4191000"/>
          <a:ext cx="104775" cy="4762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104775</xdr:colOff>
      <xdr:row>12</xdr:row>
      <xdr:rowOff>47625</xdr:rowOff>
    </xdr:to>
    <xdr:sp macro="" textlink="">
      <xdr:nvSpPr>
        <xdr:cNvPr id="282" name="Text Box 295"/>
        <xdr:cNvSpPr txBox="1">
          <a:spLocks noChangeArrowheads="1"/>
        </xdr:cNvSpPr>
      </xdr:nvSpPr>
      <xdr:spPr bwMode="auto">
        <a:xfrm>
          <a:off x="7972425" y="4191000"/>
          <a:ext cx="104775" cy="4762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104775</xdr:colOff>
      <xdr:row>12</xdr:row>
      <xdr:rowOff>28575</xdr:rowOff>
    </xdr:to>
    <xdr:sp macro="" textlink="">
      <xdr:nvSpPr>
        <xdr:cNvPr id="283" name="Text Box 296"/>
        <xdr:cNvSpPr txBox="1">
          <a:spLocks noChangeArrowheads="1"/>
        </xdr:cNvSpPr>
      </xdr:nvSpPr>
      <xdr:spPr bwMode="auto">
        <a:xfrm>
          <a:off x="7972425" y="4191000"/>
          <a:ext cx="104775" cy="2857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123825</xdr:colOff>
      <xdr:row>12</xdr:row>
      <xdr:rowOff>28575</xdr:rowOff>
    </xdr:to>
    <xdr:sp macro="" textlink="">
      <xdr:nvSpPr>
        <xdr:cNvPr id="284" name="Text Box 297"/>
        <xdr:cNvSpPr txBox="1">
          <a:spLocks noChangeArrowheads="1"/>
        </xdr:cNvSpPr>
      </xdr:nvSpPr>
      <xdr:spPr bwMode="auto">
        <a:xfrm>
          <a:off x="7972425" y="4191000"/>
          <a:ext cx="123825" cy="2857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123825</xdr:colOff>
      <xdr:row>12</xdr:row>
      <xdr:rowOff>28575</xdr:rowOff>
    </xdr:to>
    <xdr:sp macro="" textlink="">
      <xdr:nvSpPr>
        <xdr:cNvPr id="285" name="Text Box 299"/>
        <xdr:cNvSpPr txBox="1">
          <a:spLocks noChangeArrowheads="1"/>
        </xdr:cNvSpPr>
      </xdr:nvSpPr>
      <xdr:spPr bwMode="auto">
        <a:xfrm>
          <a:off x="7972425" y="4191000"/>
          <a:ext cx="123825" cy="28575"/>
        </a:xfrm>
        <a:prstGeom prst="rect">
          <a:avLst/>
        </a:prstGeom>
        <a:noFill/>
        <a:ln w="9525">
          <a:noFill/>
          <a:miter lim="800000"/>
          <a:headEnd/>
          <a:tailEnd/>
        </a:ln>
      </xdr:spPr>
    </xdr:sp>
    <xdr:clientData/>
  </xdr:twoCellAnchor>
  <xdr:twoCellAnchor editAs="oneCell">
    <xdr:from>
      <xdr:col>3</xdr:col>
      <xdr:colOff>0</xdr:colOff>
      <xdr:row>12</xdr:row>
      <xdr:rowOff>19050</xdr:rowOff>
    </xdr:from>
    <xdr:to>
      <xdr:col>3</xdr:col>
      <xdr:colOff>85725</xdr:colOff>
      <xdr:row>12</xdr:row>
      <xdr:rowOff>133350</xdr:rowOff>
    </xdr:to>
    <xdr:sp macro="" textlink="">
      <xdr:nvSpPr>
        <xdr:cNvPr id="286" name="Text Box 236"/>
        <xdr:cNvSpPr txBox="1">
          <a:spLocks noChangeArrowheads="1"/>
        </xdr:cNvSpPr>
      </xdr:nvSpPr>
      <xdr:spPr bwMode="auto">
        <a:xfrm>
          <a:off x="7972425" y="4210050"/>
          <a:ext cx="85725" cy="114300"/>
        </a:xfrm>
        <a:prstGeom prst="rect">
          <a:avLst/>
        </a:prstGeom>
        <a:noFill/>
        <a:ln w="9525">
          <a:noFill/>
          <a:miter lim="800000"/>
          <a:headEnd/>
          <a:tailEnd/>
        </a:ln>
      </xdr:spPr>
    </xdr:sp>
    <xdr:clientData/>
  </xdr:twoCellAnchor>
  <xdr:twoCellAnchor editAs="oneCell">
    <xdr:from>
      <xdr:col>3</xdr:col>
      <xdr:colOff>0</xdr:colOff>
      <xdr:row>12</xdr:row>
      <xdr:rowOff>19050</xdr:rowOff>
    </xdr:from>
    <xdr:to>
      <xdr:col>3</xdr:col>
      <xdr:colOff>76200</xdr:colOff>
      <xdr:row>14</xdr:row>
      <xdr:rowOff>95250</xdr:rowOff>
    </xdr:to>
    <xdr:sp macro="" textlink="">
      <xdr:nvSpPr>
        <xdr:cNvPr id="287" name="Text Box 236"/>
        <xdr:cNvSpPr txBox="1">
          <a:spLocks noChangeArrowheads="1"/>
        </xdr:cNvSpPr>
      </xdr:nvSpPr>
      <xdr:spPr bwMode="auto">
        <a:xfrm>
          <a:off x="7972425" y="4210050"/>
          <a:ext cx="76200" cy="457200"/>
        </a:xfrm>
        <a:prstGeom prst="rect">
          <a:avLst/>
        </a:prstGeom>
        <a:noFill/>
        <a:ln w="9525">
          <a:noFill/>
          <a:miter lim="800000"/>
          <a:headEnd/>
          <a:tailEnd/>
        </a:ln>
      </xdr:spPr>
    </xdr:sp>
    <xdr:clientData/>
  </xdr:twoCellAnchor>
  <xdr:twoCellAnchor editAs="oneCell">
    <xdr:from>
      <xdr:col>3</xdr:col>
      <xdr:colOff>0</xdr:colOff>
      <xdr:row>12</xdr:row>
      <xdr:rowOff>19050</xdr:rowOff>
    </xdr:from>
    <xdr:to>
      <xdr:col>3</xdr:col>
      <xdr:colOff>76200</xdr:colOff>
      <xdr:row>14</xdr:row>
      <xdr:rowOff>95250</xdr:rowOff>
    </xdr:to>
    <xdr:sp macro="" textlink="">
      <xdr:nvSpPr>
        <xdr:cNvPr id="288" name="Text Box 236"/>
        <xdr:cNvSpPr txBox="1">
          <a:spLocks noChangeArrowheads="1"/>
        </xdr:cNvSpPr>
      </xdr:nvSpPr>
      <xdr:spPr bwMode="auto">
        <a:xfrm>
          <a:off x="7972425" y="4210050"/>
          <a:ext cx="76200" cy="457200"/>
        </a:xfrm>
        <a:prstGeom prst="rect">
          <a:avLst/>
        </a:prstGeom>
        <a:noFill/>
        <a:ln w="9525">
          <a:noFill/>
          <a:miter lim="800000"/>
          <a:headEnd/>
          <a:tailEnd/>
        </a:ln>
      </xdr:spPr>
    </xdr:sp>
    <xdr:clientData/>
  </xdr:twoCellAnchor>
  <xdr:twoCellAnchor editAs="oneCell">
    <xdr:from>
      <xdr:col>3</xdr:col>
      <xdr:colOff>0</xdr:colOff>
      <xdr:row>12</xdr:row>
      <xdr:rowOff>171450</xdr:rowOff>
    </xdr:from>
    <xdr:to>
      <xdr:col>3</xdr:col>
      <xdr:colOff>95250</xdr:colOff>
      <xdr:row>14</xdr:row>
      <xdr:rowOff>38100</xdr:rowOff>
    </xdr:to>
    <xdr:sp macro="" textlink="">
      <xdr:nvSpPr>
        <xdr:cNvPr id="289" name="Text Box 26"/>
        <xdr:cNvSpPr txBox="1">
          <a:spLocks noChangeArrowheads="1"/>
        </xdr:cNvSpPr>
      </xdr:nvSpPr>
      <xdr:spPr bwMode="auto">
        <a:xfrm>
          <a:off x="7972425" y="4362450"/>
          <a:ext cx="95250" cy="24765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90" name="Text Box 314"/>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91" name="Text Box 315"/>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92" name="Text Box 316"/>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93" name="Text Box 317"/>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171450</xdr:rowOff>
    </xdr:from>
    <xdr:to>
      <xdr:col>3</xdr:col>
      <xdr:colOff>123825</xdr:colOff>
      <xdr:row>15</xdr:row>
      <xdr:rowOff>180975</xdr:rowOff>
    </xdr:to>
    <xdr:sp macro="" textlink="">
      <xdr:nvSpPr>
        <xdr:cNvPr id="294" name="Text Box 23"/>
        <xdr:cNvSpPr txBox="1">
          <a:spLocks noChangeArrowheads="1"/>
        </xdr:cNvSpPr>
      </xdr:nvSpPr>
      <xdr:spPr bwMode="auto">
        <a:xfrm>
          <a:off x="7972425" y="4762500"/>
          <a:ext cx="123825" cy="9525"/>
        </a:xfrm>
        <a:prstGeom prst="rect">
          <a:avLst/>
        </a:prstGeom>
        <a:noFill/>
        <a:ln w="9525">
          <a:noFill/>
          <a:miter lim="800000"/>
          <a:headEnd/>
          <a:tailEnd/>
        </a:ln>
      </xdr:spPr>
    </xdr:sp>
    <xdr:clientData/>
  </xdr:twoCellAnchor>
  <xdr:twoCellAnchor editAs="oneCell">
    <xdr:from>
      <xdr:col>3</xdr:col>
      <xdr:colOff>0</xdr:colOff>
      <xdr:row>15</xdr:row>
      <xdr:rowOff>104775</xdr:rowOff>
    </xdr:from>
    <xdr:to>
      <xdr:col>3</xdr:col>
      <xdr:colOff>123825</xdr:colOff>
      <xdr:row>15</xdr:row>
      <xdr:rowOff>104775</xdr:rowOff>
    </xdr:to>
    <xdr:sp macro="" textlink="">
      <xdr:nvSpPr>
        <xdr:cNvPr id="295" name="Text Box 29"/>
        <xdr:cNvSpPr txBox="1">
          <a:spLocks noChangeArrowheads="1"/>
        </xdr:cNvSpPr>
      </xdr:nvSpPr>
      <xdr:spPr bwMode="auto">
        <a:xfrm>
          <a:off x="7972425" y="4695825"/>
          <a:ext cx="123825" cy="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96" name="Text Box 314"/>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97" name="Text Box 315"/>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98" name="Text Box 316"/>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299" name="Text Box 317"/>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171450</xdr:rowOff>
    </xdr:from>
    <xdr:to>
      <xdr:col>3</xdr:col>
      <xdr:colOff>123825</xdr:colOff>
      <xdr:row>15</xdr:row>
      <xdr:rowOff>180975</xdr:rowOff>
    </xdr:to>
    <xdr:sp macro="" textlink="">
      <xdr:nvSpPr>
        <xdr:cNvPr id="300" name="Text Box 23"/>
        <xdr:cNvSpPr txBox="1">
          <a:spLocks noChangeArrowheads="1"/>
        </xdr:cNvSpPr>
      </xdr:nvSpPr>
      <xdr:spPr bwMode="auto">
        <a:xfrm>
          <a:off x="7972425" y="4762500"/>
          <a:ext cx="123825" cy="9525"/>
        </a:xfrm>
        <a:prstGeom prst="rect">
          <a:avLst/>
        </a:prstGeom>
        <a:noFill/>
        <a:ln w="9525">
          <a:noFill/>
          <a:miter lim="800000"/>
          <a:headEnd/>
          <a:tailEnd/>
        </a:ln>
      </xdr:spPr>
    </xdr:sp>
    <xdr:clientData/>
  </xdr:twoCellAnchor>
  <xdr:twoCellAnchor editAs="oneCell">
    <xdr:from>
      <xdr:col>3</xdr:col>
      <xdr:colOff>0</xdr:colOff>
      <xdr:row>15</xdr:row>
      <xdr:rowOff>104775</xdr:rowOff>
    </xdr:from>
    <xdr:to>
      <xdr:col>3</xdr:col>
      <xdr:colOff>123825</xdr:colOff>
      <xdr:row>15</xdr:row>
      <xdr:rowOff>104775</xdr:rowOff>
    </xdr:to>
    <xdr:sp macro="" textlink="">
      <xdr:nvSpPr>
        <xdr:cNvPr id="301" name="Text Box 29"/>
        <xdr:cNvSpPr txBox="1">
          <a:spLocks noChangeArrowheads="1"/>
        </xdr:cNvSpPr>
      </xdr:nvSpPr>
      <xdr:spPr bwMode="auto">
        <a:xfrm>
          <a:off x="7972425" y="4695825"/>
          <a:ext cx="123825" cy="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302" name="Text Box 81"/>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303" name="Text Box 82"/>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304" name="Text Box 83"/>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305" name="Text Box 84"/>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95250</xdr:colOff>
      <xdr:row>15</xdr:row>
      <xdr:rowOff>114300</xdr:rowOff>
    </xdr:to>
    <xdr:sp macro="" textlink="">
      <xdr:nvSpPr>
        <xdr:cNvPr id="306" name="Text Box 85"/>
        <xdr:cNvSpPr txBox="1">
          <a:spLocks noChangeArrowheads="1"/>
        </xdr:cNvSpPr>
      </xdr:nvSpPr>
      <xdr:spPr bwMode="auto">
        <a:xfrm>
          <a:off x="7972425" y="4591050"/>
          <a:ext cx="95250"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95250</xdr:colOff>
      <xdr:row>15</xdr:row>
      <xdr:rowOff>114300</xdr:rowOff>
    </xdr:to>
    <xdr:sp macro="" textlink="">
      <xdr:nvSpPr>
        <xdr:cNvPr id="307" name="Text Box 86"/>
        <xdr:cNvSpPr txBox="1">
          <a:spLocks noChangeArrowheads="1"/>
        </xdr:cNvSpPr>
      </xdr:nvSpPr>
      <xdr:spPr bwMode="auto">
        <a:xfrm>
          <a:off x="7972425" y="4591050"/>
          <a:ext cx="95250" cy="114300"/>
        </a:xfrm>
        <a:prstGeom prst="rect">
          <a:avLst/>
        </a:prstGeom>
        <a:noFill/>
        <a:ln w="9525">
          <a:noFill/>
          <a:miter lim="800000"/>
          <a:headEnd/>
          <a:tailEnd/>
        </a:ln>
      </xdr:spPr>
    </xdr:sp>
    <xdr:clientData/>
  </xdr:twoCellAnchor>
  <xdr:twoCellAnchor editAs="oneCell">
    <xdr:from>
      <xdr:col>3</xdr:col>
      <xdr:colOff>0</xdr:colOff>
      <xdr:row>15</xdr:row>
      <xdr:rowOff>361950</xdr:rowOff>
    </xdr:from>
    <xdr:to>
      <xdr:col>3</xdr:col>
      <xdr:colOff>95250</xdr:colOff>
      <xdr:row>16</xdr:row>
      <xdr:rowOff>0</xdr:rowOff>
    </xdr:to>
    <xdr:sp macro="" textlink="">
      <xdr:nvSpPr>
        <xdr:cNvPr id="308" name="Text Box 181"/>
        <xdr:cNvSpPr txBox="1">
          <a:spLocks noChangeArrowheads="1"/>
        </xdr:cNvSpPr>
      </xdr:nvSpPr>
      <xdr:spPr bwMode="auto">
        <a:xfrm>
          <a:off x="7972425" y="4953000"/>
          <a:ext cx="95250" cy="0"/>
        </a:xfrm>
        <a:prstGeom prst="rect">
          <a:avLst/>
        </a:prstGeom>
        <a:noFill/>
        <a:ln w="9525">
          <a:noFill/>
          <a:miter lim="800000"/>
          <a:headEnd/>
          <a:tailEnd/>
        </a:ln>
      </xdr:spPr>
    </xdr:sp>
    <xdr:clientData/>
  </xdr:twoCellAnchor>
  <xdr:twoCellAnchor editAs="oneCell">
    <xdr:from>
      <xdr:col>3</xdr:col>
      <xdr:colOff>0</xdr:colOff>
      <xdr:row>15</xdr:row>
      <xdr:rowOff>19050</xdr:rowOff>
    </xdr:from>
    <xdr:to>
      <xdr:col>3</xdr:col>
      <xdr:colOff>76200</xdr:colOff>
      <xdr:row>17</xdr:row>
      <xdr:rowOff>57150</xdr:rowOff>
    </xdr:to>
    <xdr:sp macro="" textlink="">
      <xdr:nvSpPr>
        <xdr:cNvPr id="309" name="Text Box 236"/>
        <xdr:cNvSpPr txBox="1">
          <a:spLocks noChangeArrowheads="1"/>
        </xdr:cNvSpPr>
      </xdr:nvSpPr>
      <xdr:spPr bwMode="auto">
        <a:xfrm>
          <a:off x="7972425" y="4610100"/>
          <a:ext cx="76200" cy="419100"/>
        </a:xfrm>
        <a:prstGeom prst="rect">
          <a:avLst/>
        </a:prstGeom>
        <a:noFill/>
        <a:ln w="9525">
          <a:noFill/>
          <a:miter lim="800000"/>
          <a:headEnd/>
          <a:tailEnd/>
        </a:ln>
      </xdr:spPr>
    </xdr:sp>
    <xdr:clientData/>
  </xdr:twoCellAnchor>
  <xdr:twoCellAnchor editAs="oneCell">
    <xdr:from>
      <xdr:col>3</xdr:col>
      <xdr:colOff>0</xdr:colOff>
      <xdr:row>15</xdr:row>
      <xdr:rowOff>19050</xdr:rowOff>
    </xdr:from>
    <xdr:to>
      <xdr:col>3</xdr:col>
      <xdr:colOff>76200</xdr:colOff>
      <xdr:row>17</xdr:row>
      <xdr:rowOff>57150</xdr:rowOff>
    </xdr:to>
    <xdr:sp macro="" textlink="">
      <xdr:nvSpPr>
        <xdr:cNvPr id="310" name="Text Box 236"/>
        <xdr:cNvSpPr txBox="1">
          <a:spLocks noChangeArrowheads="1"/>
        </xdr:cNvSpPr>
      </xdr:nvSpPr>
      <xdr:spPr bwMode="auto">
        <a:xfrm>
          <a:off x="7972425" y="4610100"/>
          <a:ext cx="76200" cy="419100"/>
        </a:xfrm>
        <a:prstGeom prst="rect">
          <a:avLst/>
        </a:prstGeom>
        <a:noFill/>
        <a:ln w="9525">
          <a:noFill/>
          <a:miter lim="800000"/>
          <a:headEnd/>
          <a:tailEnd/>
        </a:ln>
      </xdr:spPr>
    </xdr:sp>
    <xdr:clientData/>
  </xdr:twoCellAnchor>
  <xdr:twoCellAnchor editAs="oneCell">
    <xdr:from>
      <xdr:col>3</xdr:col>
      <xdr:colOff>0</xdr:colOff>
      <xdr:row>15</xdr:row>
      <xdr:rowOff>19050</xdr:rowOff>
    </xdr:from>
    <xdr:to>
      <xdr:col>3</xdr:col>
      <xdr:colOff>76200</xdr:colOff>
      <xdr:row>17</xdr:row>
      <xdr:rowOff>57150</xdr:rowOff>
    </xdr:to>
    <xdr:sp macro="" textlink="">
      <xdr:nvSpPr>
        <xdr:cNvPr id="311" name="Text Box 236"/>
        <xdr:cNvSpPr txBox="1">
          <a:spLocks noChangeArrowheads="1"/>
        </xdr:cNvSpPr>
      </xdr:nvSpPr>
      <xdr:spPr bwMode="auto">
        <a:xfrm>
          <a:off x="7972425" y="4610100"/>
          <a:ext cx="76200" cy="4191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312" name="Text Box 314"/>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313" name="Text Box 315"/>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314" name="Text Box 316"/>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315" name="Text Box 317"/>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171450</xdr:rowOff>
    </xdr:from>
    <xdr:to>
      <xdr:col>3</xdr:col>
      <xdr:colOff>123825</xdr:colOff>
      <xdr:row>16</xdr:row>
      <xdr:rowOff>180975</xdr:rowOff>
    </xdr:to>
    <xdr:sp macro="" textlink="">
      <xdr:nvSpPr>
        <xdr:cNvPr id="316" name="Text Box 23"/>
        <xdr:cNvSpPr txBox="1">
          <a:spLocks noChangeArrowheads="1"/>
        </xdr:cNvSpPr>
      </xdr:nvSpPr>
      <xdr:spPr bwMode="auto">
        <a:xfrm>
          <a:off x="7972425" y="5162550"/>
          <a:ext cx="123825" cy="9525"/>
        </a:xfrm>
        <a:prstGeom prst="rect">
          <a:avLst/>
        </a:prstGeom>
        <a:noFill/>
        <a:ln w="9525">
          <a:noFill/>
          <a:miter lim="800000"/>
          <a:headEnd/>
          <a:tailEnd/>
        </a:ln>
      </xdr:spPr>
    </xdr:sp>
    <xdr:clientData/>
  </xdr:twoCellAnchor>
  <xdr:twoCellAnchor editAs="oneCell">
    <xdr:from>
      <xdr:col>3</xdr:col>
      <xdr:colOff>0</xdr:colOff>
      <xdr:row>16</xdr:row>
      <xdr:rowOff>104775</xdr:rowOff>
    </xdr:from>
    <xdr:to>
      <xdr:col>3</xdr:col>
      <xdr:colOff>123825</xdr:colOff>
      <xdr:row>16</xdr:row>
      <xdr:rowOff>104775</xdr:rowOff>
    </xdr:to>
    <xdr:sp macro="" textlink="">
      <xdr:nvSpPr>
        <xdr:cNvPr id="317" name="Text Box 29"/>
        <xdr:cNvSpPr txBox="1">
          <a:spLocks noChangeArrowheads="1"/>
        </xdr:cNvSpPr>
      </xdr:nvSpPr>
      <xdr:spPr bwMode="auto">
        <a:xfrm>
          <a:off x="7972425" y="5095875"/>
          <a:ext cx="123825" cy="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318" name="Text Box 314"/>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319" name="Text Box 315"/>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320" name="Text Box 316"/>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321" name="Text Box 317"/>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171450</xdr:rowOff>
    </xdr:from>
    <xdr:to>
      <xdr:col>3</xdr:col>
      <xdr:colOff>123825</xdr:colOff>
      <xdr:row>16</xdr:row>
      <xdr:rowOff>180975</xdr:rowOff>
    </xdr:to>
    <xdr:sp macro="" textlink="">
      <xdr:nvSpPr>
        <xdr:cNvPr id="322" name="Text Box 23"/>
        <xdr:cNvSpPr txBox="1">
          <a:spLocks noChangeArrowheads="1"/>
        </xdr:cNvSpPr>
      </xdr:nvSpPr>
      <xdr:spPr bwMode="auto">
        <a:xfrm>
          <a:off x="7972425" y="5162550"/>
          <a:ext cx="123825" cy="9525"/>
        </a:xfrm>
        <a:prstGeom prst="rect">
          <a:avLst/>
        </a:prstGeom>
        <a:noFill/>
        <a:ln w="9525">
          <a:noFill/>
          <a:miter lim="800000"/>
          <a:headEnd/>
          <a:tailEnd/>
        </a:ln>
      </xdr:spPr>
    </xdr:sp>
    <xdr:clientData/>
  </xdr:twoCellAnchor>
  <xdr:twoCellAnchor editAs="oneCell">
    <xdr:from>
      <xdr:col>3</xdr:col>
      <xdr:colOff>0</xdr:colOff>
      <xdr:row>16</xdr:row>
      <xdr:rowOff>104775</xdr:rowOff>
    </xdr:from>
    <xdr:to>
      <xdr:col>3</xdr:col>
      <xdr:colOff>123825</xdr:colOff>
      <xdr:row>16</xdr:row>
      <xdr:rowOff>104775</xdr:rowOff>
    </xdr:to>
    <xdr:sp macro="" textlink="">
      <xdr:nvSpPr>
        <xdr:cNvPr id="323" name="Text Box 29"/>
        <xdr:cNvSpPr txBox="1">
          <a:spLocks noChangeArrowheads="1"/>
        </xdr:cNvSpPr>
      </xdr:nvSpPr>
      <xdr:spPr bwMode="auto">
        <a:xfrm>
          <a:off x="7972425" y="5095875"/>
          <a:ext cx="123825" cy="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324" name="Text Box 81"/>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325" name="Text Box 82"/>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326" name="Text Box 83"/>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327" name="Text Box 84"/>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95250</xdr:colOff>
      <xdr:row>16</xdr:row>
      <xdr:rowOff>114300</xdr:rowOff>
    </xdr:to>
    <xdr:sp macro="" textlink="">
      <xdr:nvSpPr>
        <xdr:cNvPr id="328" name="Text Box 85"/>
        <xdr:cNvSpPr txBox="1">
          <a:spLocks noChangeArrowheads="1"/>
        </xdr:cNvSpPr>
      </xdr:nvSpPr>
      <xdr:spPr bwMode="auto">
        <a:xfrm>
          <a:off x="7972425" y="4991100"/>
          <a:ext cx="95250"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95250</xdr:colOff>
      <xdr:row>16</xdr:row>
      <xdr:rowOff>114300</xdr:rowOff>
    </xdr:to>
    <xdr:sp macro="" textlink="">
      <xdr:nvSpPr>
        <xdr:cNvPr id="329" name="Text Box 86"/>
        <xdr:cNvSpPr txBox="1">
          <a:spLocks noChangeArrowheads="1"/>
        </xdr:cNvSpPr>
      </xdr:nvSpPr>
      <xdr:spPr bwMode="auto">
        <a:xfrm>
          <a:off x="7972425" y="4991100"/>
          <a:ext cx="95250" cy="114300"/>
        </a:xfrm>
        <a:prstGeom prst="rect">
          <a:avLst/>
        </a:prstGeom>
        <a:noFill/>
        <a:ln w="9525">
          <a:noFill/>
          <a:miter lim="800000"/>
          <a:headEnd/>
          <a:tailEnd/>
        </a:ln>
      </xdr:spPr>
    </xdr:sp>
    <xdr:clientData/>
  </xdr:twoCellAnchor>
  <xdr:twoCellAnchor editAs="oneCell">
    <xdr:from>
      <xdr:col>3</xdr:col>
      <xdr:colOff>0</xdr:colOff>
      <xdr:row>16</xdr:row>
      <xdr:rowOff>361950</xdr:rowOff>
    </xdr:from>
    <xdr:to>
      <xdr:col>3</xdr:col>
      <xdr:colOff>95250</xdr:colOff>
      <xdr:row>17</xdr:row>
      <xdr:rowOff>0</xdr:rowOff>
    </xdr:to>
    <xdr:sp macro="" textlink="">
      <xdr:nvSpPr>
        <xdr:cNvPr id="330" name="Text Box 181"/>
        <xdr:cNvSpPr txBox="1">
          <a:spLocks noChangeArrowheads="1"/>
        </xdr:cNvSpPr>
      </xdr:nvSpPr>
      <xdr:spPr bwMode="auto">
        <a:xfrm>
          <a:off x="7972425" y="5353050"/>
          <a:ext cx="95250" cy="0"/>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18</xdr:row>
      <xdr:rowOff>38100</xdr:rowOff>
    </xdr:to>
    <xdr:sp macro="" textlink="">
      <xdr:nvSpPr>
        <xdr:cNvPr id="331" name="Text Box 236"/>
        <xdr:cNvSpPr txBox="1">
          <a:spLocks noChangeArrowheads="1"/>
        </xdr:cNvSpPr>
      </xdr:nvSpPr>
      <xdr:spPr bwMode="auto">
        <a:xfrm>
          <a:off x="7972425" y="5010150"/>
          <a:ext cx="76200" cy="400050"/>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18</xdr:row>
      <xdr:rowOff>38100</xdr:rowOff>
    </xdr:to>
    <xdr:sp macro="" textlink="">
      <xdr:nvSpPr>
        <xdr:cNvPr id="332" name="Text Box 236"/>
        <xdr:cNvSpPr txBox="1">
          <a:spLocks noChangeArrowheads="1"/>
        </xdr:cNvSpPr>
      </xdr:nvSpPr>
      <xdr:spPr bwMode="auto">
        <a:xfrm>
          <a:off x="7972425" y="5010150"/>
          <a:ext cx="76200" cy="400050"/>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18</xdr:row>
      <xdr:rowOff>38100</xdr:rowOff>
    </xdr:to>
    <xdr:sp macro="" textlink="">
      <xdr:nvSpPr>
        <xdr:cNvPr id="333" name="Text Box 236"/>
        <xdr:cNvSpPr txBox="1">
          <a:spLocks noChangeArrowheads="1"/>
        </xdr:cNvSpPr>
      </xdr:nvSpPr>
      <xdr:spPr bwMode="auto">
        <a:xfrm>
          <a:off x="7972425" y="5010150"/>
          <a:ext cx="76200" cy="400050"/>
        </a:xfrm>
        <a:prstGeom prst="rect">
          <a:avLst/>
        </a:prstGeom>
        <a:noFill/>
        <a:ln w="9525">
          <a:noFill/>
          <a:miter lim="800000"/>
          <a:headEnd/>
          <a:tailEnd/>
        </a:ln>
      </xdr:spPr>
    </xdr:sp>
    <xdr:clientData/>
  </xdr:twoCellAnchor>
  <xdr:twoCellAnchor editAs="oneCell">
    <xdr:from>
      <xdr:col>3</xdr:col>
      <xdr:colOff>0</xdr:colOff>
      <xdr:row>16</xdr:row>
      <xdr:rowOff>361950</xdr:rowOff>
    </xdr:from>
    <xdr:to>
      <xdr:col>3</xdr:col>
      <xdr:colOff>95250</xdr:colOff>
      <xdr:row>17</xdr:row>
      <xdr:rowOff>0</xdr:rowOff>
    </xdr:to>
    <xdr:sp macro="" textlink="">
      <xdr:nvSpPr>
        <xdr:cNvPr id="334" name="Text Box 181"/>
        <xdr:cNvSpPr txBox="1">
          <a:spLocks noChangeArrowheads="1"/>
        </xdr:cNvSpPr>
      </xdr:nvSpPr>
      <xdr:spPr bwMode="auto">
        <a:xfrm>
          <a:off x="7972425" y="5353050"/>
          <a:ext cx="95250" cy="0"/>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17</xdr:row>
      <xdr:rowOff>180975</xdr:rowOff>
    </xdr:to>
    <xdr:sp macro="" textlink="">
      <xdr:nvSpPr>
        <xdr:cNvPr id="335" name="Text Box 236"/>
        <xdr:cNvSpPr txBox="1">
          <a:spLocks noChangeArrowheads="1"/>
        </xdr:cNvSpPr>
      </xdr:nvSpPr>
      <xdr:spPr bwMode="auto">
        <a:xfrm>
          <a:off x="7972425" y="5010150"/>
          <a:ext cx="76200" cy="352425"/>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17</xdr:row>
      <xdr:rowOff>180975</xdr:rowOff>
    </xdr:to>
    <xdr:sp macro="" textlink="">
      <xdr:nvSpPr>
        <xdr:cNvPr id="336" name="Text Box 236"/>
        <xdr:cNvSpPr txBox="1">
          <a:spLocks noChangeArrowheads="1"/>
        </xdr:cNvSpPr>
      </xdr:nvSpPr>
      <xdr:spPr bwMode="auto">
        <a:xfrm>
          <a:off x="7972425" y="5010150"/>
          <a:ext cx="76200" cy="352425"/>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17</xdr:row>
      <xdr:rowOff>180975</xdr:rowOff>
    </xdr:to>
    <xdr:sp macro="" textlink="">
      <xdr:nvSpPr>
        <xdr:cNvPr id="337" name="Text Box 236"/>
        <xdr:cNvSpPr txBox="1">
          <a:spLocks noChangeArrowheads="1"/>
        </xdr:cNvSpPr>
      </xdr:nvSpPr>
      <xdr:spPr bwMode="auto">
        <a:xfrm>
          <a:off x="7972425" y="5010150"/>
          <a:ext cx="76200" cy="352425"/>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17</xdr:row>
      <xdr:rowOff>180975</xdr:rowOff>
    </xdr:to>
    <xdr:sp macro="" textlink="">
      <xdr:nvSpPr>
        <xdr:cNvPr id="338" name="Text Box 236"/>
        <xdr:cNvSpPr txBox="1">
          <a:spLocks noChangeArrowheads="1"/>
        </xdr:cNvSpPr>
      </xdr:nvSpPr>
      <xdr:spPr bwMode="auto">
        <a:xfrm>
          <a:off x="7972425" y="5010150"/>
          <a:ext cx="76200" cy="352425"/>
        </a:xfrm>
        <a:prstGeom prst="rect">
          <a:avLst/>
        </a:prstGeom>
        <a:noFill/>
        <a:ln w="9525">
          <a:noFill/>
          <a:miter lim="800000"/>
          <a:headEnd/>
          <a:tailEnd/>
        </a:ln>
      </xdr:spPr>
    </xdr:sp>
    <xdr:clientData/>
  </xdr:twoCellAnchor>
  <xdr:twoCellAnchor editAs="oneCell">
    <xdr:from>
      <xdr:col>3</xdr:col>
      <xdr:colOff>0</xdr:colOff>
      <xdr:row>17</xdr:row>
      <xdr:rowOff>19050</xdr:rowOff>
    </xdr:from>
    <xdr:to>
      <xdr:col>3</xdr:col>
      <xdr:colOff>76200</xdr:colOff>
      <xdr:row>19</xdr:row>
      <xdr:rowOff>19050</xdr:rowOff>
    </xdr:to>
    <xdr:sp macro="" textlink="">
      <xdr:nvSpPr>
        <xdr:cNvPr id="339" name="Text Box 236"/>
        <xdr:cNvSpPr txBox="1">
          <a:spLocks noChangeArrowheads="1"/>
        </xdr:cNvSpPr>
      </xdr:nvSpPr>
      <xdr:spPr bwMode="auto">
        <a:xfrm>
          <a:off x="7972425" y="5410200"/>
          <a:ext cx="76200" cy="381000"/>
        </a:xfrm>
        <a:prstGeom prst="rect">
          <a:avLst/>
        </a:prstGeom>
        <a:noFill/>
        <a:ln w="9525">
          <a:noFill/>
          <a:miter lim="800000"/>
          <a:headEnd/>
          <a:tailEnd/>
        </a:ln>
      </xdr:spPr>
    </xdr:sp>
    <xdr:clientData/>
  </xdr:twoCellAnchor>
  <xdr:twoCellAnchor editAs="oneCell">
    <xdr:from>
      <xdr:col>3</xdr:col>
      <xdr:colOff>0</xdr:colOff>
      <xdr:row>17</xdr:row>
      <xdr:rowOff>19050</xdr:rowOff>
    </xdr:from>
    <xdr:to>
      <xdr:col>3</xdr:col>
      <xdr:colOff>76200</xdr:colOff>
      <xdr:row>19</xdr:row>
      <xdr:rowOff>19050</xdr:rowOff>
    </xdr:to>
    <xdr:sp macro="" textlink="">
      <xdr:nvSpPr>
        <xdr:cNvPr id="340" name="Text Box 236"/>
        <xdr:cNvSpPr txBox="1">
          <a:spLocks noChangeArrowheads="1"/>
        </xdr:cNvSpPr>
      </xdr:nvSpPr>
      <xdr:spPr bwMode="auto">
        <a:xfrm>
          <a:off x="7972425" y="5410200"/>
          <a:ext cx="76200" cy="3810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341" name="Text Box 314"/>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342" name="Text Box 315"/>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343" name="Text Box 316"/>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344" name="Text Box 317"/>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171450</xdr:rowOff>
    </xdr:from>
    <xdr:to>
      <xdr:col>3</xdr:col>
      <xdr:colOff>123825</xdr:colOff>
      <xdr:row>18</xdr:row>
      <xdr:rowOff>180975</xdr:rowOff>
    </xdr:to>
    <xdr:sp macro="" textlink="">
      <xdr:nvSpPr>
        <xdr:cNvPr id="345" name="Text Box 23"/>
        <xdr:cNvSpPr txBox="1">
          <a:spLocks noChangeArrowheads="1"/>
        </xdr:cNvSpPr>
      </xdr:nvSpPr>
      <xdr:spPr bwMode="auto">
        <a:xfrm>
          <a:off x="7972425" y="5962650"/>
          <a:ext cx="123825" cy="9525"/>
        </a:xfrm>
        <a:prstGeom prst="rect">
          <a:avLst/>
        </a:prstGeom>
        <a:noFill/>
        <a:ln w="9525">
          <a:noFill/>
          <a:miter lim="800000"/>
          <a:headEnd/>
          <a:tailEnd/>
        </a:ln>
      </xdr:spPr>
    </xdr:sp>
    <xdr:clientData/>
  </xdr:twoCellAnchor>
  <xdr:twoCellAnchor editAs="oneCell">
    <xdr:from>
      <xdr:col>3</xdr:col>
      <xdr:colOff>0</xdr:colOff>
      <xdr:row>18</xdr:row>
      <xdr:rowOff>104775</xdr:rowOff>
    </xdr:from>
    <xdr:to>
      <xdr:col>3</xdr:col>
      <xdr:colOff>123825</xdr:colOff>
      <xdr:row>18</xdr:row>
      <xdr:rowOff>104775</xdr:rowOff>
    </xdr:to>
    <xdr:sp macro="" textlink="">
      <xdr:nvSpPr>
        <xdr:cNvPr id="346" name="Text Box 29"/>
        <xdr:cNvSpPr txBox="1">
          <a:spLocks noChangeArrowheads="1"/>
        </xdr:cNvSpPr>
      </xdr:nvSpPr>
      <xdr:spPr bwMode="auto">
        <a:xfrm>
          <a:off x="7972425" y="5895975"/>
          <a:ext cx="123825" cy="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347" name="Text Box 314"/>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348" name="Text Box 315"/>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349" name="Text Box 316"/>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350" name="Text Box 317"/>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171450</xdr:rowOff>
    </xdr:from>
    <xdr:to>
      <xdr:col>3</xdr:col>
      <xdr:colOff>123825</xdr:colOff>
      <xdr:row>18</xdr:row>
      <xdr:rowOff>180975</xdr:rowOff>
    </xdr:to>
    <xdr:sp macro="" textlink="">
      <xdr:nvSpPr>
        <xdr:cNvPr id="351" name="Text Box 23"/>
        <xdr:cNvSpPr txBox="1">
          <a:spLocks noChangeArrowheads="1"/>
        </xdr:cNvSpPr>
      </xdr:nvSpPr>
      <xdr:spPr bwMode="auto">
        <a:xfrm>
          <a:off x="7972425" y="5962650"/>
          <a:ext cx="123825" cy="9525"/>
        </a:xfrm>
        <a:prstGeom prst="rect">
          <a:avLst/>
        </a:prstGeom>
        <a:noFill/>
        <a:ln w="9525">
          <a:noFill/>
          <a:miter lim="800000"/>
          <a:headEnd/>
          <a:tailEnd/>
        </a:ln>
      </xdr:spPr>
    </xdr:sp>
    <xdr:clientData/>
  </xdr:twoCellAnchor>
  <xdr:twoCellAnchor editAs="oneCell">
    <xdr:from>
      <xdr:col>3</xdr:col>
      <xdr:colOff>0</xdr:colOff>
      <xdr:row>18</xdr:row>
      <xdr:rowOff>104775</xdr:rowOff>
    </xdr:from>
    <xdr:to>
      <xdr:col>3</xdr:col>
      <xdr:colOff>123825</xdr:colOff>
      <xdr:row>18</xdr:row>
      <xdr:rowOff>104775</xdr:rowOff>
    </xdr:to>
    <xdr:sp macro="" textlink="">
      <xdr:nvSpPr>
        <xdr:cNvPr id="352" name="Text Box 29"/>
        <xdr:cNvSpPr txBox="1">
          <a:spLocks noChangeArrowheads="1"/>
        </xdr:cNvSpPr>
      </xdr:nvSpPr>
      <xdr:spPr bwMode="auto">
        <a:xfrm>
          <a:off x="7972425" y="5895975"/>
          <a:ext cx="123825" cy="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353" name="Text Box 81"/>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354" name="Text Box 82"/>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355" name="Text Box 83"/>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356" name="Text Box 84"/>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95250</xdr:colOff>
      <xdr:row>18</xdr:row>
      <xdr:rowOff>114300</xdr:rowOff>
    </xdr:to>
    <xdr:sp macro="" textlink="">
      <xdr:nvSpPr>
        <xdr:cNvPr id="357" name="Text Box 85"/>
        <xdr:cNvSpPr txBox="1">
          <a:spLocks noChangeArrowheads="1"/>
        </xdr:cNvSpPr>
      </xdr:nvSpPr>
      <xdr:spPr bwMode="auto">
        <a:xfrm>
          <a:off x="7972425" y="5791200"/>
          <a:ext cx="95250"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95250</xdr:colOff>
      <xdr:row>18</xdr:row>
      <xdr:rowOff>114300</xdr:rowOff>
    </xdr:to>
    <xdr:sp macro="" textlink="">
      <xdr:nvSpPr>
        <xdr:cNvPr id="358" name="Text Box 86"/>
        <xdr:cNvSpPr txBox="1">
          <a:spLocks noChangeArrowheads="1"/>
        </xdr:cNvSpPr>
      </xdr:nvSpPr>
      <xdr:spPr bwMode="auto">
        <a:xfrm>
          <a:off x="7972425" y="5791200"/>
          <a:ext cx="95250" cy="114300"/>
        </a:xfrm>
        <a:prstGeom prst="rect">
          <a:avLst/>
        </a:prstGeom>
        <a:noFill/>
        <a:ln w="9525">
          <a:noFill/>
          <a:miter lim="800000"/>
          <a:headEnd/>
          <a:tailEnd/>
        </a:ln>
      </xdr:spPr>
    </xdr:sp>
    <xdr:clientData/>
  </xdr:twoCellAnchor>
  <xdr:twoCellAnchor editAs="oneCell">
    <xdr:from>
      <xdr:col>3</xdr:col>
      <xdr:colOff>0</xdr:colOff>
      <xdr:row>18</xdr:row>
      <xdr:rowOff>361950</xdr:rowOff>
    </xdr:from>
    <xdr:to>
      <xdr:col>3</xdr:col>
      <xdr:colOff>95250</xdr:colOff>
      <xdr:row>19</xdr:row>
      <xdr:rowOff>0</xdr:rowOff>
    </xdr:to>
    <xdr:sp macro="" textlink="">
      <xdr:nvSpPr>
        <xdr:cNvPr id="359" name="Text Box 181"/>
        <xdr:cNvSpPr txBox="1">
          <a:spLocks noChangeArrowheads="1"/>
        </xdr:cNvSpPr>
      </xdr:nvSpPr>
      <xdr:spPr bwMode="auto">
        <a:xfrm>
          <a:off x="7972425" y="6153150"/>
          <a:ext cx="95250" cy="0"/>
        </a:xfrm>
        <a:prstGeom prst="rect">
          <a:avLst/>
        </a:prstGeom>
        <a:noFill/>
        <a:ln w="9525">
          <a:noFill/>
          <a:miter lim="800000"/>
          <a:headEnd/>
          <a:tailEnd/>
        </a:ln>
      </xdr:spPr>
    </xdr:sp>
    <xdr:clientData/>
  </xdr:twoCellAnchor>
  <xdr:twoCellAnchor editAs="oneCell">
    <xdr:from>
      <xdr:col>3</xdr:col>
      <xdr:colOff>0</xdr:colOff>
      <xdr:row>18</xdr:row>
      <xdr:rowOff>19050</xdr:rowOff>
    </xdr:from>
    <xdr:to>
      <xdr:col>3</xdr:col>
      <xdr:colOff>76200</xdr:colOff>
      <xdr:row>20</xdr:row>
      <xdr:rowOff>38100</xdr:rowOff>
    </xdr:to>
    <xdr:sp macro="" textlink="">
      <xdr:nvSpPr>
        <xdr:cNvPr id="360" name="Text Box 236"/>
        <xdr:cNvSpPr txBox="1">
          <a:spLocks noChangeArrowheads="1"/>
        </xdr:cNvSpPr>
      </xdr:nvSpPr>
      <xdr:spPr bwMode="auto">
        <a:xfrm>
          <a:off x="7972425" y="5810250"/>
          <a:ext cx="76200" cy="400050"/>
        </a:xfrm>
        <a:prstGeom prst="rect">
          <a:avLst/>
        </a:prstGeom>
        <a:noFill/>
        <a:ln w="9525">
          <a:noFill/>
          <a:miter lim="800000"/>
          <a:headEnd/>
          <a:tailEnd/>
        </a:ln>
      </xdr:spPr>
    </xdr:sp>
    <xdr:clientData/>
  </xdr:twoCellAnchor>
  <xdr:twoCellAnchor editAs="oneCell">
    <xdr:from>
      <xdr:col>3</xdr:col>
      <xdr:colOff>0</xdr:colOff>
      <xdr:row>18</xdr:row>
      <xdr:rowOff>19050</xdr:rowOff>
    </xdr:from>
    <xdr:to>
      <xdr:col>3</xdr:col>
      <xdr:colOff>76200</xdr:colOff>
      <xdr:row>20</xdr:row>
      <xdr:rowOff>38100</xdr:rowOff>
    </xdr:to>
    <xdr:sp macro="" textlink="">
      <xdr:nvSpPr>
        <xdr:cNvPr id="361" name="Text Box 236"/>
        <xdr:cNvSpPr txBox="1">
          <a:spLocks noChangeArrowheads="1"/>
        </xdr:cNvSpPr>
      </xdr:nvSpPr>
      <xdr:spPr bwMode="auto">
        <a:xfrm>
          <a:off x="7972425" y="5810250"/>
          <a:ext cx="76200" cy="400050"/>
        </a:xfrm>
        <a:prstGeom prst="rect">
          <a:avLst/>
        </a:prstGeom>
        <a:noFill/>
        <a:ln w="9525">
          <a:noFill/>
          <a:miter lim="800000"/>
          <a:headEnd/>
          <a:tailEnd/>
        </a:ln>
      </xdr:spPr>
    </xdr:sp>
    <xdr:clientData/>
  </xdr:twoCellAnchor>
  <xdr:twoCellAnchor editAs="oneCell">
    <xdr:from>
      <xdr:col>3</xdr:col>
      <xdr:colOff>0</xdr:colOff>
      <xdr:row>18</xdr:row>
      <xdr:rowOff>19050</xdr:rowOff>
    </xdr:from>
    <xdr:to>
      <xdr:col>3</xdr:col>
      <xdr:colOff>76200</xdr:colOff>
      <xdr:row>20</xdr:row>
      <xdr:rowOff>38100</xdr:rowOff>
    </xdr:to>
    <xdr:sp macro="" textlink="">
      <xdr:nvSpPr>
        <xdr:cNvPr id="362" name="Text Box 236"/>
        <xdr:cNvSpPr txBox="1">
          <a:spLocks noChangeArrowheads="1"/>
        </xdr:cNvSpPr>
      </xdr:nvSpPr>
      <xdr:spPr bwMode="auto">
        <a:xfrm>
          <a:off x="7972425" y="5810250"/>
          <a:ext cx="76200" cy="40005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363" name="Text Box 314"/>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364" name="Text Box 315"/>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365" name="Text Box 316"/>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366" name="Text Box 317"/>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171450</xdr:rowOff>
    </xdr:from>
    <xdr:to>
      <xdr:col>3</xdr:col>
      <xdr:colOff>123825</xdr:colOff>
      <xdr:row>19</xdr:row>
      <xdr:rowOff>180975</xdr:rowOff>
    </xdr:to>
    <xdr:sp macro="" textlink="">
      <xdr:nvSpPr>
        <xdr:cNvPr id="367" name="Text Box 23"/>
        <xdr:cNvSpPr txBox="1">
          <a:spLocks noChangeArrowheads="1"/>
        </xdr:cNvSpPr>
      </xdr:nvSpPr>
      <xdr:spPr bwMode="auto">
        <a:xfrm>
          <a:off x="7972425" y="6362700"/>
          <a:ext cx="123825" cy="9525"/>
        </a:xfrm>
        <a:prstGeom prst="rect">
          <a:avLst/>
        </a:prstGeom>
        <a:noFill/>
        <a:ln w="9525">
          <a:noFill/>
          <a:miter lim="800000"/>
          <a:headEnd/>
          <a:tailEnd/>
        </a:ln>
      </xdr:spPr>
    </xdr:sp>
    <xdr:clientData/>
  </xdr:twoCellAnchor>
  <xdr:twoCellAnchor editAs="oneCell">
    <xdr:from>
      <xdr:col>3</xdr:col>
      <xdr:colOff>0</xdr:colOff>
      <xdr:row>19</xdr:row>
      <xdr:rowOff>104775</xdr:rowOff>
    </xdr:from>
    <xdr:to>
      <xdr:col>3</xdr:col>
      <xdr:colOff>123825</xdr:colOff>
      <xdr:row>19</xdr:row>
      <xdr:rowOff>104775</xdr:rowOff>
    </xdr:to>
    <xdr:sp macro="" textlink="">
      <xdr:nvSpPr>
        <xdr:cNvPr id="368" name="Text Box 29"/>
        <xdr:cNvSpPr txBox="1">
          <a:spLocks noChangeArrowheads="1"/>
        </xdr:cNvSpPr>
      </xdr:nvSpPr>
      <xdr:spPr bwMode="auto">
        <a:xfrm>
          <a:off x="7972425" y="6296025"/>
          <a:ext cx="123825" cy="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369" name="Text Box 314"/>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370" name="Text Box 315"/>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371" name="Text Box 316"/>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372" name="Text Box 317"/>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171450</xdr:rowOff>
    </xdr:from>
    <xdr:to>
      <xdr:col>3</xdr:col>
      <xdr:colOff>123825</xdr:colOff>
      <xdr:row>19</xdr:row>
      <xdr:rowOff>180975</xdr:rowOff>
    </xdr:to>
    <xdr:sp macro="" textlink="">
      <xdr:nvSpPr>
        <xdr:cNvPr id="373" name="Text Box 23"/>
        <xdr:cNvSpPr txBox="1">
          <a:spLocks noChangeArrowheads="1"/>
        </xdr:cNvSpPr>
      </xdr:nvSpPr>
      <xdr:spPr bwMode="auto">
        <a:xfrm>
          <a:off x="7972425" y="6362700"/>
          <a:ext cx="123825" cy="9525"/>
        </a:xfrm>
        <a:prstGeom prst="rect">
          <a:avLst/>
        </a:prstGeom>
        <a:noFill/>
        <a:ln w="9525">
          <a:noFill/>
          <a:miter lim="800000"/>
          <a:headEnd/>
          <a:tailEnd/>
        </a:ln>
      </xdr:spPr>
    </xdr:sp>
    <xdr:clientData/>
  </xdr:twoCellAnchor>
  <xdr:twoCellAnchor editAs="oneCell">
    <xdr:from>
      <xdr:col>3</xdr:col>
      <xdr:colOff>0</xdr:colOff>
      <xdr:row>19</xdr:row>
      <xdr:rowOff>104775</xdr:rowOff>
    </xdr:from>
    <xdr:to>
      <xdr:col>3</xdr:col>
      <xdr:colOff>123825</xdr:colOff>
      <xdr:row>19</xdr:row>
      <xdr:rowOff>104775</xdr:rowOff>
    </xdr:to>
    <xdr:sp macro="" textlink="">
      <xdr:nvSpPr>
        <xdr:cNvPr id="374" name="Text Box 29"/>
        <xdr:cNvSpPr txBox="1">
          <a:spLocks noChangeArrowheads="1"/>
        </xdr:cNvSpPr>
      </xdr:nvSpPr>
      <xdr:spPr bwMode="auto">
        <a:xfrm>
          <a:off x="7972425" y="6296025"/>
          <a:ext cx="123825" cy="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375" name="Text Box 81"/>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376" name="Text Box 82"/>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377" name="Text Box 83"/>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378" name="Text Box 84"/>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95250</xdr:colOff>
      <xdr:row>19</xdr:row>
      <xdr:rowOff>114300</xdr:rowOff>
    </xdr:to>
    <xdr:sp macro="" textlink="">
      <xdr:nvSpPr>
        <xdr:cNvPr id="379" name="Text Box 85"/>
        <xdr:cNvSpPr txBox="1">
          <a:spLocks noChangeArrowheads="1"/>
        </xdr:cNvSpPr>
      </xdr:nvSpPr>
      <xdr:spPr bwMode="auto">
        <a:xfrm>
          <a:off x="7972425" y="6191250"/>
          <a:ext cx="95250"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95250</xdr:colOff>
      <xdr:row>19</xdr:row>
      <xdr:rowOff>114300</xdr:rowOff>
    </xdr:to>
    <xdr:sp macro="" textlink="">
      <xdr:nvSpPr>
        <xdr:cNvPr id="380" name="Text Box 86"/>
        <xdr:cNvSpPr txBox="1">
          <a:spLocks noChangeArrowheads="1"/>
        </xdr:cNvSpPr>
      </xdr:nvSpPr>
      <xdr:spPr bwMode="auto">
        <a:xfrm>
          <a:off x="7972425" y="6191250"/>
          <a:ext cx="95250" cy="114300"/>
        </a:xfrm>
        <a:prstGeom prst="rect">
          <a:avLst/>
        </a:prstGeom>
        <a:noFill/>
        <a:ln w="9525">
          <a:noFill/>
          <a:miter lim="800000"/>
          <a:headEnd/>
          <a:tailEnd/>
        </a:ln>
      </xdr:spPr>
    </xdr:sp>
    <xdr:clientData/>
  </xdr:twoCellAnchor>
  <xdr:twoCellAnchor editAs="oneCell">
    <xdr:from>
      <xdr:col>3</xdr:col>
      <xdr:colOff>0</xdr:colOff>
      <xdr:row>19</xdr:row>
      <xdr:rowOff>361950</xdr:rowOff>
    </xdr:from>
    <xdr:to>
      <xdr:col>3</xdr:col>
      <xdr:colOff>95250</xdr:colOff>
      <xdr:row>20</xdr:row>
      <xdr:rowOff>0</xdr:rowOff>
    </xdr:to>
    <xdr:sp macro="" textlink="">
      <xdr:nvSpPr>
        <xdr:cNvPr id="381" name="Text Box 181"/>
        <xdr:cNvSpPr txBox="1">
          <a:spLocks noChangeArrowheads="1"/>
        </xdr:cNvSpPr>
      </xdr:nvSpPr>
      <xdr:spPr bwMode="auto">
        <a:xfrm>
          <a:off x="7972425" y="6553200"/>
          <a:ext cx="95250" cy="0"/>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382" name="Text Box 236"/>
        <xdr:cNvSpPr txBox="1">
          <a:spLocks noChangeArrowheads="1"/>
        </xdr:cNvSpPr>
      </xdr:nvSpPr>
      <xdr:spPr bwMode="auto">
        <a:xfrm>
          <a:off x="7972425" y="6210300"/>
          <a:ext cx="76200" cy="33337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383" name="Text Box 236"/>
        <xdr:cNvSpPr txBox="1">
          <a:spLocks noChangeArrowheads="1"/>
        </xdr:cNvSpPr>
      </xdr:nvSpPr>
      <xdr:spPr bwMode="auto">
        <a:xfrm>
          <a:off x="7972425" y="6210300"/>
          <a:ext cx="76200" cy="33337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384" name="Text Box 236"/>
        <xdr:cNvSpPr txBox="1">
          <a:spLocks noChangeArrowheads="1"/>
        </xdr:cNvSpPr>
      </xdr:nvSpPr>
      <xdr:spPr bwMode="auto">
        <a:xfrm>
          <a:off x="7972425" y="6210300"/>
          <a:ext cx="76200" cy="333375"/>
        </a:xfrm>
        <a:prstGeom prst="rect">
          <a:avLst/>
        </a:prstGeom>
        <a:noFill/>
        <a:ln w="9525">
          <a:noFill/>
          <a:miter lim="800000"/>
          <a:headEnd/>
          <a:tailEnd/>
        </a:ln>
      </xdr:spPr>
    </xdr:sp>
    <xdr:clientData/>
  </xdr:twoCellAnchor>
  <xdr:twoCellAnchor editAs="oneCell">
    <xdr:from>
      <xdr:col>3</xdr:col>
      <xdr:colOff>0</xdr:colOff>
      <xdr:row>19</xdr:row>
      <xdr:rowOff>361950</xdr:rowOff>
    </xdr:from>
    <xdr:to>
      <xdr:col>3</xdr:col>
      <xdr:colOff>95250</xdr:colOff>
      <xdr:row>20</xdr:row>
      <xdr:rowOff>0</xdr:rowOff>
    </xdr:to>
    <xdr:sp macro="" textlink="">
      <xdr:nvSpPr>
        <xdr:cNvPr id="385" name="Text Box 181"/>
        <xdr:cNvSpPr txBox="1">
          <a:spLocks noChangeArrowheads="1"/>
        </xdr:cNvSpPr>
      </xdr:nvSpPr>
      <xdr:spPr bwMode="auto">
        <a:xfrm>
          <a:off x="7972425" y="6553200"/>
          <a:ext cx="95250" cy="0"/>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386" name="Text Box 236"/>
        <xdr:cNvSpPr txBox="1">
          <a:spLocks noChangeArrowheads="1"/>
        </xdr:cNvSpPr>
      </xdr:nvSpPr>
      <xdr:spPr bwMode="auto">
        <a:xfrm>
          <a:off x="7972425" y="6210300"/>
          <a:ext cx="76200" cy="33337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387" name="Text Box 236"/>
        <xdr:cNvSpPr txBox="1">
          <a:spLocks noChangeArrowheads="1"/>
        </xdr:cNvSpPr>
      </xdr:nvSpPr>
      <xdr:spPr bwMode="auto">
        <a:xfrm>
          <a:off x="7972425" y="6210300"/>
          <a:ext cx="76200" cy="33337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388" name="Text Box 236"/>
        <xdr:cNvSpPr txBox="1">
          <a:spLocks noChangeArrowheads="1"/>
        </xdr:cNvSpPr>
      </xdr:nvSpPr>
      <xdr:spPr bwMode="auto">
        <a:xfrm>
          <a:off x="7972425" y="6210300"/>
          <a:ext cx="76200" cy="33337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389" name="Text Box 236"/>
        <xdr:cNvSpPr txBox="1">
          <a:spLocks noChangeArrowheads="1"/>
        </xdr:cNvSpPr>
      </xdr:nvSpPr>
      <xdr:spPr bwMode="auto">
        <a:xfrm>
          <a:off x="7972425" y="6210300"/>
          <a:ext cx="76200" cy="333375"/>
        </a:xfrm>
        <a:prstGeom prst="rect">
          <a:avLst/>
        </a:prstGeom>
        <a:noFill/>
        <a:ln w="9525">
          <a:noFill/>
          <a:miter lim="800000"/>
          <a:headEnd/>
          <a:tailEnd/>
        </a:ln>
      </xdr:spPr>
    </xdr:sp>
    <xdr:clientData/>
  </xdr:twoCellAnchor>
  <xdr:oneCellAnchor>
    <xdr:from>
      <xdr:col>7</xdr:col>
      <xdr:colOff>1171575</xdr:colOff>
      <xdr:row>1</xdr:row>
      <xdr:rowOff>171450</xdr:rowOff>
    </xdr:from>
    <xdr:ext cx="184731" cy="264560"/>
    <xdr:sp macro="" textlink="">
      <xdr:nvSpPr>
        <xdr:cNvPr id="390" name="TextBox 389"/>
        <xdr:cNvSpPr txBox="1"/>
      </xdr:nvSpPr>
      <xdr:spPr>
        <a:xfrm>
          <a:off x="15249525"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sz="1100"/>
        </a:p>
      </xdr:txBody>
    </xdr:sp>
    <xdr:clientData/>
  </xdr:oneCellAnchor>
  <xdr:twoCellAnchor editAs="oneCell">
    <xdr:from>
      <xdr:col>3</xdr:col>
      <xdr:colOff>0</xdr:colOff>
      <xdr:row>8</xdr:row>
      <xdr:rowOff>0</xdr:rowOff>
    </xdr:from>
    <xdr:to>
      <xdr:col>3</xdr:col>
      <xdr:colOff>123825</xdr:colOff>
      <xdr:row>8</xdr:row>
      <xdr:rowOff>9525</xdr:rowOff>
    </xdr:to>
    <xdr:sp macro="" textlink="">
      <xdr:nvSpPr>
        <xdr:cNvPr id="391" name="Text Box 31"/>
        <xdr:cNvSpPr txBox="1">
          <a:spLocks noChangeArrowheads="1"/>
        </xdr:cNvSpPr>
      </xdr:nvSpPr>
      <xdr:spPr bwMode="auto">
        <a:xfrm>
          <a:off x="7972425" y="2714625"/>
          <a:ext cx="123825" cy="9525"/>
        </a:xfrm>
        <a:prstGeom prst="rect">
          <a:avLst/>
        </a:prstGeom>
        <a:noFill/>
        <a:ln w="9525">
          <a:noFill/>
          <a:miter lim="800000"/>
          <a:headEnd/>
          <a:tailEnd/>
        </a:ln>
      </xdr:spPr>
    </xdr:sp>
    <xdr:clientData/>
  </xdr:twoCellAnchor>
  <xdr:twoCellAnchor editAs="oneCell">
    <xdr:from>
      <xdr:col>3</xdr:col>
      <xdr:colOff>0</xdr:colOff>
      <xdr:row>8</xdr:row>
      <xdr:rowOff>0</xdr:rowOff>
    </xdr:from>
    <xdr:to>
      <xdr:col>3</xdr:col>
      <xdr:colOff>123825</xdr:colOff>
      <xdr:row>8</xdr:row>
      <xdr:rowOff>9525</xdr:rowOff>
    </xdr:to>
    <xdr:sp macro="" textlink="">
      <xdr:nvSpPr>
        <xdr:cNvPr id="392" name="Text Box 31"/>
        <xdr:cNvSpPr txBox="1">
          <a:spLocks noChangeArrowheads="1"/>
        </xdr:cNvSpPr>
      </xdr:nvSpPr>
      <xdr:spPr bwMode="auto">
        <a:xfrm>
          <a:off x="7972425" y="2714625"/>
          <a:ext cx="123825" cy="9525"/>
        </a:xfrm>
        <a:prstGeom prst="rect">
          <a:avLst/>
        </a:prstGeom>
        <a:noFill/>
        <a:ln w="9525">
          <a:noFill/>
          <a:miter lim="800000"/>
          <a:headEnd/>
          <a:tailEnd/>
        </a:ln>
      </xdr:spPr>
    </xdr:sp>
    <xdr:clientData/>
  </xdr:twoCellAnchor>
  <xdr:twoCellAnchor editAs="oneCell">
    <xdr:from>
      <xdr:col>3</xdr:col>
      <xdr:colOff>0</xdr:colOff>
      <xdr:row>8</xdr:row>
      <xdr:rowOff>0</xdr:rowOff>
    </xdr:from>
    <xdr:to>
      <xdr:col>3</xdr:col>
      <xdr:colOff>123825</xdr:colOff>
      <xdr:row>8</xdr:row>
      <xdr:rowOff>9525</xdr:rowOff>
    </xdr:to>
    <xdr:sp macro="" textlink="">
      <xdr:nvSpPr>
        <xdr:cNvPr id="393" name="Text Box 31"/>
        <xdr:cNvSpPr txBox="1">
          <a:spLocks noChangeArrowheads="1"/>
        </xdr:cNvSpPr>
      </xdr:nvSpPr>
      <xdr:spPr bwMode="auto">
        <a:xfrm>
          <a:off x="7972425" y="2714625"/>
          <a:ext cx="123825" cy="9525"/>
        </a:xfrm>
        <a:prstGeom prst="rect">
          <a:avLst/>
        </a:prstGeom>
        <a:noFill/>
        <a:ln w="9525">
          <a:noFill/>
          <a:miter lim="800000"/>
          <a:headEnd/>
          <a:tailEnd/>
        </a:ln>
      </xdr:spPr>
    </xdr:sp>
    <xdr:clientData/>
  </xdr:twoCellAnchor>
  <xdr:twoCellAnchor editAs="oneCell">
    <xdr:from>
      <xdr:col>3</xdr:col>
      <xdr:colOff>0</xdr:colOff>
      <xdr:row>12</xdr:row>
      <xdr:rowOff>361950</xdr:rowOff>
    </xdr:from>
    <xdr:to>
      <xdr:col>3</xdr:col>
      <xdr:colOff>95250</xdr:colOff>
      <xdr:row>13</xdr:row>
      <xdr:rowOff>0</xdr:rowOff>
    </xdr:to>
    <xdr:sp macro="" textlink="">
      <xdr:nvSpPr>
        <xdr:cNvPr id="394" name="Text Box 181"/>
        <xdr:cNvSpPr txBox="1">
          <a:spLocks noChangeArrowheads="1"/>
        </xdr:cNvSpPr>
      </xdr:nvSpPr>
      <xdr:spPr bwMode="auto">
        <a:xfrm>
          <a:off x="7972425" y="4552950"/>
          <a:ext cx="95250" cy="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76200</xdr:rowOff>
    </xdr:to>
    <xdr:sp macro="" textlink="">
      <xdr:nvSpPr>
        <xdr:cNvPr id="395" name="Text Box 314"/>
        <xdr:cNvSpPr txBox="1">
          <a:spLocks noChangeArrowheads="1"/>
        </xdr:cNvSpPr>
      </xdr:nvSpPr>
      <xdr:spPr bwMode="auto">
        <a:xfrm>
          <a:off x="7972425" y="4191000"/>
          <a:ext cx="85725" cy="7620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76200</xdr:rowOff>
    </xdr:to>
    <xdr:sp macro="" textlink="">
      <xdr:nvSpPr>
        <xdr:cNvPr id="396" name="Text Box 315"/>
        <xdr:cNvSpPr txBox="1">
          <a:spLocks noChangeArrowheads="1"/>
        </xdr:cNvSpPr>
      </xdr:nvSpPr>
      <xdr:spPr bwMode="auto">
        <a:xfrm>
          <a:off x="7972425" y="4191000"/>
          <a:ext cx="85725" cy="7620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76200</xdr:rowOff>
    </xdr:to>
    <xdr:sp macro="" textlink="">
      <xdr:nvSpPr>
        <xdr:cNvPr id="397" name="Text Box 316"/>
        <xdr:cNvSpPr txBox="1">
          <a:spLocks noChangeArrowheads="1"/>
        </xdr:cNvSpPr>
      </xdr:nvSpPr>
      <xdr:spPr bwMode="auto">
        <a:xfrm>
          <a:off x="7972425" y="4191000"/>
          <a:ext cx="85725" cy="7620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76200</xdr:rowOff>
    </xdr:to>
    <xdr:sp macro="" textlink="">
      <xdr:nvSpPr>
        <xdr:cNvPr id="398" name="Text Box 317"/>
        <xdr:cNvSpPr txBox="1">
          <a:spLocks noChangeArrowheads="1"/>
        </xdr:cNvSpPr>
      </xdr:nvSpPr>
      <xdr:spPr bwMode="auto">
        <a:xfrm>
          <a:off x="7972425" y="4191000"/>
          <a:ext cx="85725" cy="76200"/>
        </a:xfrm>
        <a:prstGeom prst="rect">
          <a:avLst/>
        </a:prstGeom>
        <a:noFill/>
        <a:ln w="9525">
          <a:noFill/>
          <a:miter lim="800000"/>
          <a:headEnd/>
          <a:tailEnd/>
        </a:ln>
      </xdr:spPr>
    </xdr:sp>
    <xdr:clientData/>
  </xdr:twoCellAnchor>
  <xdr:twoCellAnchor editAs="oneCell">
    <xdr:from>
      <xdr:col>3</xdr:col>
      <xdr:colOff>0</xdr:colOff>
      <xdr:row>12</xdr:row>
      <xdr:rowOff>171450</xdr:rowOff>
    </xdr:from>
    <xdr:to>
      <xdr:col>3</xdr:col>
      <xdr:colOff>123825</xdr:colOff>
      <xdr:row>13</xdr:row>
      <xdr:rowOff>38100</xdr:rowOff>
    </xdr:to>
    <xdr:sp macro="" textlink="">
      <xdr:nvSpPr>
        <xdr:cNvPr id="399" name="Text Box 23"/>
        <xdr:cNvSpPr txBox="1">
          <a:spLocks noChangeArrowheads="1"/>
        </xdr:cNvSpPr>
      </xdr:nvSpPr>
      <xdr:spPr bwMode="auto">
        <a:xfrm>
          <a:off x="7972425" y="4362450"/>
          <a:ext cx="123825" cy="57150"/>
        </a:xfrm>
        <a:prstGeom prst="rect">
          <a:avLst/>
        </a:prstGeom>
        <a:noFill/>
        <a:ln w="9525">
          <a:noFill/>
          <a:miter lim="800000"/>
          <a:headEnd/>
          <a:tailEnd/>
        </a:ln>
      </xdr:spPr>
    </xdr:sp>
    <xdr:clientData/>
  </xdr:twoCellAnchor>
  <xdr:twoCellAnchor editAs="oneCell">
    <xdr:from>
      <xdr:col>3</xdr:col>
      <xdr:colOff>0</xdr:colOff>
      <xdr:row>12</xdr:row>
      <xdr:rowOff>104775</xdr:rowOff>
    </xdr:from>
    <xdr:to>
      <xdr:col>3</xdr:col>
      <xdr:colOff>123825</xdr:colOff>
      <xdr:row>12</xdr:row>
      <xdr:rowOff>171450</xdr:rowOff>
    </xdr:to>
    <xdr:sp macro="" textlink="">
      <xdr:nvSpPr>
        <xdr:cNvPr id="400" name="Text Box 29"/>
        <xdr:cNvSpPr txBox="1">
          <a:spLocks noChangeArrowheads="1"/>
        </xdr:cNvSpPr>
      </xdr:nvSpPr>
      <xdr:spPr bwMode="auto">
        <a:xfrm>
          <a:off x="7972425" y="4295775"/>
          <a:ext cx="123825" cy="6667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401" name="Text Box 81"/>
        <xdr:cNvSpPr txBox="1">
          <a:spLocks noChangeArrowheads="1"/>
        </xdr:cNvSpPr>
      </xdr:nvSpPr>
      <xdr:spPr bwMode="auto">
        <a:xfrm>
          <a:off x="7972425" y="419100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402" name="Text Box 82"/>
        <xdr:cNvSpPr txBox="1">
          <a:spLocks noChangeArrowheads="1"/>
        </xdr:cNvSpPr>
      </xdr:nvSpPr>
      <xdr:spPr bwMode="auto">
        <a:xfrm>
          <a:off x="7972425" y="419100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403" name="Text Box 83"/>
        <xdr:cNvSpPr txBox="1">
          <a:spLocks noChangeArrowheads="1"/>
        </xdr:cNvSpPr>
      </xdr:nvSpPr>
      <xdr:spPr bwMode="auto">
        <a:xfrm>
          <a:off x="7972425" y="419100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404" name="Text Box 84"/>
        <xdr:cNvSpPr txBox="1">
          <a:spLocks noChangeArrowheads="1"/>
        </xdr:cNvSpPr>
      </xdr:nvSpPr>
      <xdr:spPr bwMode="auto">
        <a:xfrm>
          <a:off x="7972425" y="419100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95250</xdr:colOff>
      <xdr:row>12</xdr:row>
      <xdr:rowOff>133350</xdr:rowOff>
    </xdr:to>
    <xdr:sp macro="" textlink="">
      <xdr:nvSpPr>
        <xdr:cNvPr id="405" name="Text Box 85"/>
        <xdr:cNvSpPr txBox="1">
          <a:spLocks noChangeArrowheads="1"/>
        </xdr:cNvSpPr>
      </xdr:nvSpPr>
      <xdr:spPr bwMode="auto">
        <a:xfrm>
          <a:off x="7972425" y="4191000"/>
          <a:ext cx="95250"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95250</xdr:colOff>
      <xdr:row>12</xdr:row>
      <xdr:rowOff>133350</xdr:rowOff>
    </xdr:to>
    <xdr:sp macro="" textlink="">
      <xdr:nvSpPr>
        <xdr:cNvPr id="406" name="Text Box 86"/>
        <xdr:cNvSpPr txBox="1">
          <a:spLocks noChangeArrowheads="1"/>
        </xdr:cNvSpPr>
      </xdr:nvSpPr>
      <xdr:spPr bwMode="auto">
        <a:xfrm>
          <a:off x="7972425" y="4191000"/>
          <a:ext cx="95250"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407" name="Text Box 128"/>
        <xdr:cNvSpPr txBox="1">
          <a:spLocks noChangeArrowheads="1"/>
        </xdr:cNvSpPr>
      </xdr:nvSpPr>
      <xdr:spPr bwMode="auto">
        <a:xfrm>
          <a:off x="7972425" y="419100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408" name="Text Box 129"/>
        <xdr:cNvSpPr txBox="1">
          <a:spLocks noChangeArrowheads="1"/>
        </xdr:cNvSpPr>
      </xdr:nvSpPr>
      <xdr:spPr bwMode="auto">
        <a:xfrm>
          <a:off x="7972425" y="419100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85725</xdr:colOff>
      <xdr:row>12</xdr:row>
      <xdr:rowOff>133350</xdr:rowOff>
    </xdr:to>
    <xdr:sp macro="" textlink="">
      <xdr:nvSpPr>
        <xdr:cNvPr id="409" name="Text Box 130"/>
        <xdr:cNvSpPr txBox="1">
          <a:spLocks noChangeArrowheads="1"/>
        </xdr:cNvSpPr>
      </xdr:nvSpPr>
      <xdr:spPr bwMode="auto">
        <a:xfrm>
          <a:off x="7972425" y="4191000"/>
          <a:ext cx="85725" cy="133350"/>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104775</xdr:colOff>
      <xdr:row>12</xdr:row>
      <xdr:rowOff>47625</xdr:rowOff>
    </xdr:to>
    <xdr:sp macro="" textlink="">
      <xdr:nvSpPr>
        <xdr:cNvPr id="410" name="Text Box 293"/>
        <xdr:cNvSpPr txBox="1">
          <a:spLocks noChangeArrowheads="1"/>
        </xdr:cNvSpPr>
      </xdr:nvSpPr>
      <xdr:spPr bwMode="auto">
        <a:xfrm>
          <a:off x="7972425" y="4191000"/>
          <a:ext cx="104775" cy="4762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104775</xdr:colOff>
      <xdr:row>12</xdr:row>
      <xdr:rowOff>47625</xdr:rowOff>
    </xdr:to>
    <xdr:sp macro="" textlink="">
      <xdr:nvSpPr>
        <xdr:cNvPr id="411" name="Text Box 294"/>
        <xdr:cNvSpPr txBox="1">
          <a:spLocks noChangeArrowheads="1"/>
        </xdr:cNvSpPr>
      </xdr:nvSpPr>
      <xdr:spPr bwMode="auto">
        <a:xfrm>
          <a:off x="7972425" y="4191000"/>
          <a:ext cx="104775" cy="4762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104775</xdr:colOff>
      <xdr:row>12</xdr:row>
      <xdr:rowOff>47625</xdr:rowOff>
    </xdr:to>
    <xdr:sp macro="" textlink="">
      <xdr:nvSpPr>
        <xdr:cNvPr id="412" name="Text Box 295"/>
        <xdr:cNvSpPr txBox="1">
          <a:spLocks noChangeArrowheads="1"/>
        </xdr:cNvSpPr>
      </xdr:nvSpPr>
      <xdr:spPr bwMode="auto">
        <a:xfrm>
          <a:off x="7972425" y="4191000"/>
          <a:ext cx="104775" cy="4762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104775</xdr:colOff>
      <xdr:row>12</xdr:row>
      <xdr:rowOff>28575</xdr:rowOff>
    </xdr:to>
    <xdr:sp macro="" textlink="">
      <xdr:nvSpPr>
        <xdr:cNvPr id="413" name="Text Box 296"/>
        <xdr:cNvSpPr txBox="1">
          <a:spLocks noChangeArrowheads="1"/>
        </xdr:cNvSpPr>
      </xdr:nvSpPr>
      <xdr:spPr bwMode="auto">
        <a:xfrm>
          <a:off x="7972425" y="4191000"/>
          <a:ext cx="104775" cy="2857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123825</xdr:colOff>
      <xdr:row>12</xdr:row>
      <xdr:rowOff>28575</xdr:rowOff>
    </xdr:to>
    <xdr:sp macro="" textlink="">
      <xdr:nvSpPr>
        <xdr:cNvPr id="414" name="Text Box 297"/>
        <xdr:cNvSpPr txBox="1">
          <a:spLocks noChangeArrowheads="1"/>
        </xdr:cNvSpPr>
      </xdr:nvSpPr>
      <xdr:spPr bwMode="auto">
        <a:xfrm>
          <a:off x="7972425" y="4191000"/>
          <a:ext cx="123825" cy="28575"/>
        </a:xfrm>
        <a:prstGeom prst="rect">
          <a:avLst/>
        </a:prstGeom>
        <a:noFill/>
        <a:ln w="9525">
          <a:noFill/>
          <a:miter lim="800000"/>
          <a:headEnd/>
          <a:tailEnd/>
        </a:ln>
      </xdr:spPr>
    </xdr:sp>
    <xdr:clientData/>
  </xdr:twoCellAnchor>
  <xdr:twoCellAnchor editAs="oneCell">
    <xdr:from>
      <xdr:col>3</xdr:col>
      <xdr:colOff>0</xdr:colOff>
      <xdr:row>12</xdr:row>
      <xdr:rowOff>0</xdr:rowOff>
    </xdr:from>
    <xdr:to>
      <xdr:col>3</xdr:col>
      <xdr:colOff>123825</xdr:colOff>
      <xdr:row>12</xdr:row>
      <xdr:rowOff>28575</xdr:rowOff>
    </xdr:to>
    <xdr:sp macro="" textlink="">
      <xdr:nvSpPr>
        <xdr:cNvPr id="415" name="Text Box 299"/>
        <xdr:cNvSpPr txBox="1">
          <a:spLocks noChangeArrowheads="1"/>
        </xdr:cNvSpPr>
      </xdr:nvSpPr>
      <xdr:spPr bwMode="auto">
        <a:xfrm>
          <a:off x="7972425" y="4191000"/>
          <a:ext cx="123825" cy="28575"/>
        </a:xfrm>
        <a:prstGeom prst="rect">
          <a:avLst/>
        </a:prstGeom>
        <a:noFill/>
        <a:ln w="9525">
          <a:noFill/>
          <a:miter lim="800000"/>
          <a:headEnd/>
          <a:tailEnd/>
        </a:ln>
      </xdr:spPr>
    </xdr:sp>
    <xdr:clientData/>
  </xdr:twoCellAnchor>
  <xdr:twoCellAnchor editAs="oneCell">
    <xdr:from>
      <xdr:col>3</xdr:col>
      <xdr:colOff>0</xdr:colOff>
      <xdr:row>12</xdr:row>
      <xdr:rowOff>19050</xdr:rowOff>
    </xdr:from>
    <xdr:to>
      <xdr:col>3</xdr:col>
      <xdr:colOff>85725</xdr:colOff>
      <xdr:row>12</xdr:row>
      <xdr:rowOff>133350</xdr:rowOff>
    </xdr:to>
    <xdr:sp macro="" textlink="">
      <xdr:nvSpPr>
        <xdr:cNvPr id="416" name="Text Box 236"/>
        <xdr:cNvSpPr txBox="1">
          <a:spLocks noChangeArrowheads="1"/>
        </xdr:cNvSpPr>
      </xdr:nvSpPr>
      <xdr:spPr bwMode="auto">
        <a:xfrm>
          <a:off x="7972425" y="4210050"/>
          <a:ext cx="85725" cy="114300"/>
        </a:xfrm>
        <a:prstGeom prst="rect">
          <a:avLst/>
        </a:prstGeom>
        <a:noFill/>
        <a:ln w="9525">
          <a:noFill/>
          <a:miter lim="800000"/>
          <a:headEnd/>
          <a:tailEnd/>
        </a:ln>
      </xdr:spPr>
    </xdr:sp>
    <xdr:clientData/>
  </xdr:twoCellAnchor>
  <xdr:twoCellAnchor editAs="oneCell">
    <xdr:from>
      <xdr:col>3</xdr:col>
      <xdr:colOff>0</xdr:colOff>
      <xdr:row>12</xdr:row>
      <xdr:rowOff>19050</xdr:rowOff>
    </xdr:from>
    <xdr:to>
      <xdr:col>3</xdr:col>
      <xdr:colOff>76200</xdr:colOff>
      <xdr:row>14</xdr:row>
      <xdr:rowOff>95250</xdr:rowOff>
    </xdr:to>
    <xdr:sp macro="" textlink="">
      <xdr:nvSpPr>
        <xdr:cNvPr id="417" name="Text Box 236"/>
        <xdr:cNvSpPr txBox="1">
          <a:spLocks noChangeArrowheads="1"/>
        </xdr:cNvSpPr>
      </xdr:nvSpPr>
      <xdr:spPr bwMode="auto">
        <a:xfrm>
          <a:off x="7972425" y="4210050"/>
          <a:ext cx="76200" cy="457200"/>
        </a:xfrm>
        <a:prstGeom prst="rect">
          <a:avLst/>
        </a:prstGeom>
        <a:noFill/>
        <a:ln w="9525">
          <a:noFill/>
          <a:miter lim="800000"/>
          <a:headEnd/>
          <a:tailEnd/>
        </a:ln>
      </xdr:spPr>
    </xdr:sp>
    <xdr:clientData/>
  </xdr:twoCellAnchor>
  <xdr:twoCellAnchor editAs="oneCell">
    <xdr:from>
      <xdr:col>3</xdr:col>
      <xdr:colOff>0</xdr:colOff>
      <xdr:row>12</xdr:row>
      <xdr:rowOff>19050</xdr:rowOff>
    </xdr:from>
    <xdr:to>
      <xdr:col>3</xdr:col>
      <xdr:colOff>76200</xdr:colOff>
      <xdr:row>14</xdr:row>
      <xdr:rowOff>95250</xdr:rowOff>
    </xdr:to>
    <xdr:sp macro="" textlink="">
      <xdr:nvSpPr>
        <xdr:cNvPr id="418" name="Text Box 236"/>
        <xdr:cNvSpPr txBox="1">
          <a:spLocks noChangeArrowheads="1"/>
        </xdr:cNvSpPr>
      </xdr:nvSpPr>
      <xdr:spPr bwMode="auto">
        <a:xfrm>
          <a:off x="7972425" y="4210050"/>
          <a:ext cx="76200" cy="457200"/>
        </a:xfrm>
        <a:prstGeom prst="rect">
          <a:avLst/>
        </a:prstGeom>
        <a:noFill/>
        <a:ln w="9525">
          <a:noFill/>
          <a:miter lim="800000"/>
          <a:headEnd/>
          <a:tailEnd/>
        </a:ln>
      </xdr:spPr>
    </xdr:sp>
    <xdr:clientData/>
  </xdr:twoCellAnchor>
  <xdr:twoCellAnchor editAs="oneCell">
    <xdr:from>
      <xdr:col>3</xdr:col>
      <xdr:colOff>0</xdr:colOff>
      <xdr:row>12</xdr:row>
      <xdr:rowOff>171450</xdr:rowOff>
    </xdr:from>
    <xdr:to>
      <xdr:col>3</xdr:col>
      <xdr:colOff>95250</xdr:colOff>
      <xdr:row>14</xdr:row>
      <xdr:rowOff>38100</xdr:rowOff>
    </xdr:to>
    <xdr:sp macro="" textlink="">
      <xdr:nvSpPr>
        <xdr:cNvPr id="419" name="Text Box 26"/>
        <xdr:cNvSpPr txBox="1">
          <a:spLocks noChangeArrowheads="1"/>
        </xdr:cNvSpPr>
      </xdr:nvSpPr>
      <xdr:spPr bwMode="auto">
        <a:xfrm>
          <a:off x="7972425" y="4362450"/>
          <a:ext cx="95250" cy="24765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420" name="Text Box 314"/>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421" name="Text Box 315"/>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422" name="Text Box 316"/>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423" name="Text Box 317"/>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171450</xdr:rowOff>
    </xdr:from>
    <xdr:to>
      <xdr:col>3</xdr:col>
      <xdr:colOff>123825</xdr:colOff>
      <xdr:row>15</xdr:row>
      <xdr:rowOff>180975</xdr:rowOff>
    </xdr:to>
    <xdr:sp macro="" textlink="">
      <xdr:nvSpPr>
        <xdr:cNvPr id="424" name="Text Box 23"/>
        <xdr:cNvSpPr txBox="1">
          <a:spLocks noChangeArrowheads="1"/>
        </xdr:cNvSpPr>
      </xdr:nvSpPr>
      <xdr:spPr bwMode="auto">
        <a:xfrm>
          <a:off x="7972425" y="4762500"/>
          <a:ext cx="123825" cy="9525"/>
        </a:xfrm>
        <a:prstGeom prst="rect">
          <a:avLst/>
        </a:prstGeom>
        <a:noFill/>
        <a:ln w="9525">
          <a:noFill/>
          <a:miter lim="800000"/>
          <a:headEnd/>
          <a:tailEnd/>
        </a:ln>
      </xdr:spPr>
    </xdr:sp>
    <xdr:clientData/>
  </xdr:twoCellAnchor>
  <xdr:twoCellAnchor editAs="oneCell">
    <xdr:from>
      <xdr:col>3</xdr:col>
      <xdr:colOff>0</xdr:colOff>
      <xdr:row>15</xdr:row>
      <xdr:rowOff>104775</xdr:rowOff>
    </xdr:from>
    <xdr:to>
      <xdr:col>3</xdr:col>
      <xdr:colOff>123825</xdr:colOff>
      <xdr:row>15</xdr:row>
      <xdr:rowOff>104775</xdr:rowOff>
    </xdr:to>
    <xdr:sp macro="" textlink="">
      <xdr:nvSpPr>
        <xdr:cNvPr id="425" name="Text Box 29"/>
        <xdr:cNvSpPr txBox="1">
          <a:spLocks noChangeArrowheads="1"/>
        </xdr:cNvSpPr>
      </xdr:nvSpPr>
      <xdr:spPr bwMode="auto">
        <a:xfrm>
          <a:off x="7972425" y="4695825"/>
          <a:ext cx="123825" cy="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426" name="Text Box 314"/>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427" name="Text Box 315"/>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428" name="Text Box 316"/>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429" name="Text Box 317"/>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171450</xdr:rowOff>
    </xdr:from>
    <xdr:to>
      <xdr:col>3</xdr:col>
      <xdr:colOff>123825</xdr:colOff>
      <xdr:row>15</xdr:row>
      <xdr:rowOff>180975</xdr:rowOff>
    </xdr:to>
    <xdr:sp macro="" textlink="">
      <xdr:nvSpPr>
        <xdr:cNvPr id="430" name="Text Box 23"/>
        <xdr:cNvSpPr txBox="1">
          <a:spLocks noChangeArrowheads="1"/>
        </xdr:cNvSpPr>
      </xdr:nvSpPr>
      <xdr:spPr bwMode="auto">
        <a:xfrm>
          <a:off x="7972425" y="4762500"/>
          <a:ext cx="123825" cy="9525"/>
        </a:xfrm>
        <a:prstGeom prst="rect">
          <a:avLst/>
        </a:prstGeom>
        <a:noFill/>
        <a:ln w="9525">
          <a:noFill/>
          <a:miter lim="800000"/>
          <a:headEnd/>
          <a:tailEnd/>
        </a:ln>
      </xdr:spPr>
    </xdr:sp>
    <xdr:clientData/>
  </xdr:twoCellAnchor>
  <xdr:twoCellAnchor editAs="oneCell">
    <xdr:from>
      <xdr:col>3</xdr:col>
      <xdr:colOff>0</xdr:colOff>
      <xdr:row>15</xdr:row>
      <xdr:rowOff>104775</xdr:rowOff>
    </xdr:from>
    <xdr:to>
      <xdr:col>3</xdr:col>
      <xdr:colOff>123825</xdr:colOff>
      <xdr:row>15</xdr:row>
      <xdr:rowOff>104775</xdr:rowOff>
    </xdr:to>
    <xdr:sp macro="" textlink="">
      <xdr:nvSpPr>
        <xdr:cNvPr id="431" name="Text Box 29"/>
        <xdr:cNvSpPr txBox="1">
          <a:spLocks noChangeArrowheads="1"/>
        </xdr:cNvSpPr>
      </xdr:nvSpPr>
      <xdr:spPr bwMode="auto">
        <a:xfrm>
          <a:off x="7972425" y="4695825"/>
          <a:ext cx="123825" cy="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432" name="Text Box 81"/>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433" name="Text Box 82"/>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434" name="Text Box 83"/>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85725</xdr:colOff>
      <xdr:row>15</xdr:row>
      <xdr:rowOff>114300</xdr:rowOff>
    </xdr:to>
    <xdr:sp macro="" textlink="">
      <xdr:nvSpPr>
        <xdr:cNvPr id="435" name="Text Box 84"/>
        <xdr:cNvSpPr txBox="1">
          <a:spLocks noChangeArrowheads="1"/>
        </xdr:cNvSpPr>
      </xdr:nvSpPr>
      <xdr:spPr bwMode="auto">
        <a:xfrm>
          <a:off x="7972425" y="4591050"/>
          <a:ext cx="85725"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95250</xdr:colOff>
      <xdr:row>15</xdr:row>
      <xdr:rowOff>114300</xdr:rowOff>
    </xdr:to>
    <xdr:sp macro="" textlink="">
      <xdr:nvSpPr>
        <xdr:cNvPr id="436" name="Text Box 85"/>
        <xdr:cNvSpPr txBox="1">
          <a:spLocks noChangeArrowheads="1"/>
        </xdr:cNvSpPr>
      </xdr:nvSpPr>
      <xdr:spPr bwMode="auto">
        <a:xfrm>
          <a:off x="7972425" y="4591050"/>
          <a:ext cx="95250" cy="114300"/>
        </a:xfrm>
        <a:prstGeom prst="rect">
          <a:avLst/>
        </a:prstGeom>
        <a:noFill/>
        <a:ln w="9525">
          <a:noFill/>
          <a:miter lim="800000"/>
          <a:headEnd/>
          <a:tailEnd/>
        </a:ln>
      </xdr:spPr>
    </xdr:sp>
    <xdr:clientData/>
  </xdr:twoCellAnchor>
  <xdr:twoCellAnchor editAs="oneCell">
    <xdr:from>
      <xdr:col>3</xdr:col>
      <xdr:colOff>0</xdr:colOff>
      <xdr:row>15</xdr:row>
      <xdr:rowOff>0</xdr:rowOff>
    </xdr:from>
    <xdr:to>
      <xdr:col>3</xdr:col>
      <xdr:colOff>95250</xdr:colOff>
      <xdr:row>15</xdr:row>
      <xdr:rowOff>114300</xdr:rowOff>
    </xdr:to>
    <xdr:sp macro="" textlink="">
      <xdr:nvSpPr>
        <xdr:cNvPr id="437" name="Text Box 86"/>
        <xdr:cNvSpPr txBox="1">
          <a:spLocks noChangeArrowheads="1"/>
        </xdr:cNvSpPr>
      </xdr:nvSpPr>
      <xdr:spPr bwMode="auto">
        <a:xfrm>
          <a:off x="7972425" y="4591050"/>
          <a:ext cx="95250" cy="114300"/>
        </a:xfrm>
        <a:prstGeom prst="rect">
          <a:avLst/>
        </a:prstGeom>
        <a:noFill/>
        <a:ln w="9525">
          <a:noFill/>
          <a:miter lim="800000"/>
          <a:headEnd/>
          <a:tailEnd/>
        </a:ln>
      </xdr:spPr>
    </xdr:sp>
    <xdr:clientData/>
  </xdr:twoCellAnchor>
  <xdr:twoCellAnchor editAs="oneCell">
    <xdr:from>
      <xdr:col>3</xdr:col>
      <xdr:colOff>0</xdr:colOff>
      <xdr:row>15</xdr:row>
      <xdr:rowOff>361950</xdr:rowOff>
    </xdr:from>
    <xdr:to>
      <xdr:col>3</xdr:col>
      <xdr:colOff>95250</xdr:colOff>
      <xdr:row>16</xdr:row>
      <xdr:rowOff>0</xdr:rowOff>
    </xdr:to>
    <xdr:sp macro="" textlink="">
      <xdr:nvSpPr>
        <xdr:cNvPr id="438" name="Text Box 181"/>
        <xdr:cNvSpPr txBox="1">
          <a:spLocks noChangeArrowheads="1"/>
        </xdr:cNvSpPr>
      </xdr:nvSpPr>
      <xdr:spPr bwMode="auto">
        <a:xfrm>
          <a:off x="7972425" y="4953000"/>
          <a:ext cx="95250" cy="0"/>
        </a:xfrm>
        <a:prstGeom prst="rect">
          <a:avLst/>
        </a:prstGeom>
        <a:noFill/>
        <a:ln w="9525">
          <a:noFill/>
          <a:miter lim="800000"/>
          <a:headEnd/>
          <a:tailEnd/>
        </a:ln>
      </xdr:spPr>
    </xdr:sp>
    <xdr:clientData/>
  </xdr:twoCellAnchor>
  <xdr:twoCellAnchor editAs="oneCell">
    <xdr:from>
      <xdr:col>3</xdr:col>
      <xdr:colOff>0</xdr:colOff>
      <xdr:row>15</xdr:row>
      <xdr:rowOff>19050</xdr:rowOff>
    </xdr:from>
    <xdr:to>
      <xdr:col>3</xdr:col>
      <xdr:colOff>76200</xdr:colOff>
      <xdr:row>17</xdr:row>
      <xdr:rowOff>57150</xdr:rowOff>
    </xdr:to>
    <xdr:sp macro="" textlink="">
      <xdr:nvSpPr>
        <xdr:cNvPr id="439" name="Text Box 236"/>
        <xdr:cNvSpPr txBox="1">
          <a:spLocks noChangeArrowheads="1"/>
        </xdr:cNvSpPr>
      </xdr:nvSpPr>
      <xdr:spPr bwMode="auto">
        <a:xfrm>
          <a:off x="7972425" y="4610100"/>
          <a:ext cx="76200" cy="419100"/>
        </a:xfrm>
        <a:prstGeom prst="rect">
          <a:avLst/>
        </a:prstGeom>
        <a:noFill/>
        <a:ln w="9525">
          <a:noFill/>
          <a:miter lim="800000"/>
          <a:headEnd/>
          <a:tailEnd/>
        </a:ln>
      </xdr:spPr>
    </xdr:sp>
    <xdr:clientData/>
  </xdr:twoCellAnchor>
  <xdr:twoCellAnchor editAs="oneCell">
    <xdr:from>
      <xdr:col>3</xdr:col>
      <xdr:colOff>0</xdr:colOff>
      <xdr:row>15</xdr:row>
      <xdr:rowOff>19050</xdr:rowOff>
    </xdr:from>
    <xdr:to>
      <xdr:col>3</xdr:col>
      <xdr:colOff>76200</xdr:colOff>
      <xdr:row>17</xdr:row>
      <xdr:rowOff>57150</xdr:rowOff>
    </xdr:to>
    <xdr:sp macro="" textlink="">
      <xdr:nvSpPr>
        <xdr:cNvPr id="440" name="Text Box 236"/>
        <xdr:cNvSpPr txBox="1">
          <a:spLocks noChangeArrowheads="1"/>
        </xdr:cNvSpPr>
      </xdr:nvSpPr>
      <xdr:spPr bwMode="auto">
        <a:xfrm>
          <a:off x="7972425" y="4610100"/>
          <a:ext cx="76200" cy="419100"/>
        </a:xfrm>
        <a:prstGeom prst="rect">
          <a:avLst/>
        </a:prstGeom>
        <a:noFill/>
        <a:ln w="9525">
          <a:noFill/>
          <a:miter lim="800000"/>
          <a:headEnd/>
          <a:tailEnd/>
        </a:ln>
      </xdr:spPr>
    </xdr:sp>
    <xdr:clientData/>
  </xdr:twoCellAnchor>
  <xdr:twoCellAnchor editAs="oneCell">
    <xdr:from>
      <xdr:col>3</xdr:col>
      <xdr:colOff>0</xdr:colOff>
      <xdr:row>15</xdr:row>
      <xdr:rowOff>19050</xdr:rowOff>
    </xdr:from>
    <xdr:to>
      <xdr:col>3</xdr:col>
      <xdr:colOff>76200</xdr:colOff>
      <xdr:row>17</xdr:row>
      <xdr:rowOff>57150</xdr:rowOff>
    </xdr:to>
    <xdr:sp macro="" textlink="">
      <xdr:nvSpPr>
        <xdr:cNvPr id="441" name="Text Box 236"/>
        <xdr:cNvSpPr txBox="1">
          <a:spLocks noChangeArrowheads="1"/>
        </xdr:cNvSpPr>
      </xdr:nvSpPr>
      <xdr:spPr bwMode="auto">
        <a:xfrm>
          <a:off x="7972425" y="4610100"/>
          <a:ext cx="76200" cy="4191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442" name="Text Box 314"/>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443" name="Text Box 315"/>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444" name="Text Box 316"/>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445" name="Text Box 317"/>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171450</xdr:rowOff>
    </xdr:from>
    <xdr:to>
      <xdr:col>3</xdr:col>
      <xdr:colOff>123825</xdr:colOff>
      <xdr:row>16</xdr:row>
      <xdr:rowOff>180975</xdr:rowOff>
    </xdr:to>
    <xdr:sp macro="" textlink="">
      <xdr:nvSpPr>
        <xdr:cNvPr id="446" name="Text Box 23"/>
        <xdr:cNvSpPr txBox="1">
          <a:spLocks noChangeArrowheads="1"/>
        </xdr:cNvSpPr>
      </xdr:nvSpPr>
      <xdr:spPr bwMode="auto">
        <a:xfrm>
          <a:off x="7972425" y="5162550"/>
          <a:ext cx="123825" cy="9525"/>
        </a:xfrm>
        <a:prstGeom prst="rect">
          <a:avLst/>
        </a:prstGeom>
        <a:noFill/>
        <a:ln w="9525">
          <a:noFill/>
          <a:miter lim="800000"/>
          <a:headEnd/>
          <a:tailEnd/>
        </a:ln>
      </xdr:spPr>
    </xdr:sp>
    <xdr:clientData/>
  </xdr:twoCellAnchor>
  <xdr:twoCellAnchor editAs="oneCell">
    <xdr:from>
      <xdr:col>3</xdr:col>
      <xdr:colOff>0</xdr:colOff>
      <xdr:row>16</xdr:row>
      <xdr:rowOff>104775</xdr:rowOff>
    </xdr:from>
    <xdr:to>
      <xdr:col>3</xdr:col>
      <xdr:colOff>123825</xdr:colOff>
      <xdr:row>16</xdr:row>
      <xdr:rowOff>104775</xdr:rowOff>
    </xdr:to>
    <xdr:sp macro="" textlink="">
      <xdr:nvSpPr>
        <xdr:cNvPr id="447" name="Text Box 29"/>
        <xdr:cNvSpPr txBox="1">
          <a:spLocks noChangeArrowheads="1"/>
        </xdr:cNvSpPr>
      </xdr:nvSpPr>
      <xdr:spPr bwMode="auto">
        <a:xfrm>
          <a:off x="7972425" y="5095875"/>
          <a:ext cx="123825" cy="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448" name="Text Box 314"/>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449" name="Text Box 315"/>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450" name="Text Box 316"/>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451" name="Text Box 317"/>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171450</xdr:rowOff>
    </xdr:from>
    <xdr:to>
      <xdr:col>3</xdr:col>
      <xdr:colOff>123825</xdr:colOff>
      <xdr:row>16</xdr:row>
      <xdr:rowOff>180975</xdr:rowOff>
    </xdr:to>
    <xdr:sp macro="" textlink="">
      <xdr:nvSpPr>
        <xdr:cNvPr id="452" name="Text Box 23"/>
        <xdr:cNvSpPr txBox="1">
          <a:spLocks noChangeArrowheads="1"/>
        </xdr:cNvSpPr>
      </xdr:nvSpPr>
      <xdr:spPr bwMode="auto">
        <a:xfrm>
          <a:off x="7972425" y="5162550"/>
          <a:ext cx="123825" cy="9525"/>
        </a:xfrm>
        <a:prstGeom prst="rect">
          <a:avLst/>
        </a:prstGeom>
        <a:noFill/>
        <a:ln w="9525">
          <a:noFill/>
          <a:miter lim="800000"/>
          <a:headEnd/>
          <a:tailEnd/>
        </a:ln>
      </xdr:spPr>
    </xdr:sp>
    <xdr:clientData/>
  </xdr:twoCellAnchor>
  <xdr:twoCellAnchor editAs="oneCell">
    <xdr:from>
      <xdr:col>3</xdr:col>
      <xdr:colOff>0</xdr:colOff>
      <xdr:row>16</xdr:row>
      <xdr:rowOff>104775</xdr:rowOff>
    </xdr:from>
    <xdr:to>
      <xdr:col>3</xdr:col>
      <xdr:colOff>123825</xdr:colOff>
      <xdr:row>16</xdr:row>
      <xdr:rowOff>104775</xdr:rowOff>
    </xdr:to>
    <xdr:sp macro="" textlink="">
      <xdr:nvSpPr>
        <xdr:cNvPr id="453" name="Text Box 29"/>
        <xdr:cNvSpPr txBox="1">
          <a:spLocks noChangeArrowheads="1"/>
        </xdr:cNvSpPr>
      </xdr:nvSpPr>
      <xdr:spPr bwMode="auto">
        <a:xfrm>
          <a:off x="7972425" y="5095875"/>
          <a:ext cx="123825" cy="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454" name="Text Box 81"/>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455" name="Text Box 82"/>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456" name="Text Box 83"/>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85725</xdr:colOff>
      <xdr:row>16</xdr:row>
      <xdr:rowOff>114300</xdr:rowOff>
    </xdr:to>
    <xdr:sp macro="" textlink="">
      <xdr:nvSpPr>
        <xdr:cNvPr id="457" name="Text Box 84"/>
        <xdr:cNvSpPr txBox="1">
          <a:spLocks noChangeArrowheads="1"/>
        </xdr:cNvSpPr>
      </xdr:nvSpPr>
      <xdr:spPr bwMode="auto">
        <a:xfrm>
          <a:off x="7972425" y="4991100"/>
          <a:ext cx="85725"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95250</xdr:colOff>
      <xdr:row>16</xdr:row>
      <xdr:rowOff>114300</xdr:rowOff>
    </xdr:to>
    <xdr:sp macro="" textlink="">
      <xdr:nvSpPr>
        <xdr:cNvPr id="458" name="Text Box 85"/>
        <xdr:cNvSpPr txBox="1">
          <a:spLocks noChangeArrowheads="1"/>
        </xdr:cNvSpPr>
      </xdr:nvSpPr>
      <xdr:spPr bwMode="auto">
        <a:xfrm>
          <a:off x="7972425" y="4991100"/>
          <a:ext cx="95250" cy="114300"/>
        </a:xfrm>
        <a:prstGeom prst="rect">
          <a:avLst/>
        </a:prstGeom>
        <a:noFill/>
        <a:ln w="9525">
          <a:noFill/>
          <a:miter lim="800000"/>
          <a:headEnd/>
          <a:tailEnd/>
        </a:ln>
      </xdr:spPr>
    </xdr:sp>
    <xdr:clientData/>
  </xdr:twoCellAnchor>
  <xdr:twoCellAnchor editAs="oneCell">
    <xdr:from>
      <xdr:col>3</xdr:col>
      <xdr:colOff>0</xdr:colOff>
      <xdr:row>16</xdr:row>
      <xdr:rowOff>0</xdr:rowOff>
    </xdr:from>
    <xdr:to>
      <xdr:col>3</xdr:col>
      <xdr:colOff>95250</xdr:colOff>
      <xdr:row>16</xdr:row>
      <xdr:rowOff>114300</xdr:rowOff>
    </xdr:to>
    <xdr:sp macro="" textlink="">
      <xdr:nvSpPr>
        <xdr:cNvPr id="459" name="Text Box 86"/>
        <xdr:cNvSpPr txBox="1">
          <a:spLocks noChangeArrowheads="1"/>
        </xdr:cNvSpPr>
      </xdr:nvSpPr>
      <xdr:spPr bwMode="auto">
        <a:xfrm>
          <a:off x="7972425" y="4991100"/>
          <a:ext cx="95250" cy="114300"/>
        </a:xfrm>
        <a:prstGeom prst="rect">
          <a:avLst/>
        </a:prstGeom>
        <a:noFill/>
        <a:ln w="9525">
          <a:noFill/>
          <a:miter lim="800000"/>
          <a:headEnd/>
          <a:tailEnd/>
        </a:ln>
      </xdr:spPr>
    </xdr:sp>
    <xdr:clientData/>
  </xdr:twoCellAnchor>
  <xdr:twoCellAnchor editAs="oneCell">
    <xdr:from>
      <xdr:col>3</xdr:col>
      <xdr:colOff>0</xdr:colOff>
      <xdr:row>16</xdr:row>
      <xdr:rowOff>361950</xdr:rowOff>
    </xdr:from>
    <xdr:to>
      <xdr:col>3</xdr:col>
      <xdr:colOff>95250</xdr:colOff>
      <xdr:row>17</xdr:row>
      <xdr:rowOff>0</xdr:rowOff>
    </xdr:to>
    <xdr:sp macro="" textlink="">
      <xdr:nvSpPr>
        <xdr:cNvPr id="460" name="Text Box 181"/>
        <xdr:cNvSpPr txBox="1">
          <a:spLocks noChangeArrowheads="1"/>
        </xdr:cNvSpPr>
      </xdr:nvSpPr>
      <xdr:spPr bwMode="auto">
        <a:xfrm>
          <a:off x="7972425" y="5353050"/>
          <a:ext cx="95250" cy="0"/>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18</xdr:row>
      <xdr:rowOff>38100</xdr:rowOff>
    </xdr:to>
    <xdr:sp macro="" textlink="">
      <xdr:nvSpPr>
        <xdr:cNvPr id="461" name="Text Box 236"/>
        <xdr:cNvSpPr txBox="1">
          <a:spLocks noChangeArrowheads="1"/>
        </xdr:cNvSpPr>
      </xdr:nvSpPr>
      <xdr:spPr bwMode="auto">
        <a:xfrm>
          <a:off x="7972425" y="5010150"/>
          <a:ext cx="76200" cy="400050"/>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18</xdr:row>
      <xdr:rowOff>38100</xdr:rowOff>
    </xdr:to>
    <xdr:sp macro="" textlink="">
      <xdr:nvSpPr>
        <xdr:cNvPr id="462" name="Text Box 236"/>
        <xdr:cNvSpPr txBox="1">
          <a:spLocks noChangeArrowheads="1"/>
        </xdr:cNvSpPr>
      </xdr:nvSpPr>
      <xdr:spPr bwMode="auto">
        <a:xfrm>
          <a:off x="7972425" y="5010150"/>
          <a:ext cx="76200" cy="400050"/>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18</xdr:row>
      <xdr:rowOff>38100</xdr:rowOff>
    </xdr:to>
    <xdr:sp macro="" textlink="">
      <xdr:nvSpPr>
        <xdr:cNvPr id="463" name="Text Box 236"/>
        <xdr:cNvSpPr txBox="1">
          <a:spLocks noChangeArrowheads="1"/>
        </xdr:cNvSpPr>
      </xdr:nvSpPr>
      <xdr:spPr bwMode="auto">
        <a:xfrm>
          <a:off x="7972425" y="5010150"/>
          <a:ext cx="76200" cy="400050"/>
        </a:xfrm>
        <a:prstGeom prst="rect">
          <a:avLst/>
        </a:prstGeom>
        <a:noFill/>
        <a:ln w="9525">
          <a:noFill/>
          <a:miter lim="800000"/>
          <a:headEnd/>
          <a:tailEnd/>
        </a:ln>
      </xdr:spPr>
    </xdr:sp>
    <xdr:clientData/>
  </xdr:twoCellAnchor>
  <xdr:twoCellAnchor editAs="oneCell">
    <xdr:from>
      <xdr:col>3</xdr:col>
      <xdr:colOff>0</xdr:colOff>
      <xdr:row>16</xdr:row>
      <xdr:rowOff>361950</xdr:rowOff>
    </xdr:from>
    <xdr:to>
      <xdr:col>3</xdr:col>
      <xdr:colOff>95250</xdr:colOff>
      <xdr:row>17</xdr:row>
      <xdr:rowOff>0</xdr:rowOff>
    </xdr:to>
    <xdr:sp macro="" textlink="">
      <xdr:nvSpPr>
        <xdr:cNvPr id="464" name="Text Box 181"/>
        <xdr:cNvSpPr txBox="1">
          <a:spLocks noChangeArrowheads="1"/>
        </xdr:cNvSpPr>
      </xdr:nvSpPr>
      <xdr:spPr bwMode="auto">
        <a:xfrm>
          <a:off x="7972425" y="5353050"/>
          <a:ext cx="95250" cy="0"/>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17</xdr:row>
      <xdr:rowOff>180975</xdr:rowOff>
    </xdr:to>
    <xdr:sp macro="" textlink="">
      <xdr:nvSpPr>
        <xdr:cNvPr id="465" name="Text Box 236"/>
        <xdr:cNvSpPr txBox="1">
          <a:spLocks noChangeArrowheads="1"/>
        </xdr:cNvSpPr>
      </xdr:nvSpPr>
      <xdr:spPr bwMode="auto">
        <a:xfrm>
          <a:off x="7972425" y="5010150"/>
          <a:ext cx="76200" cy="352425"/>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17</xdr:row>
      <xdr:rowOff>180975</xdr:rowOff>
    </xdr:to>
    <xdr:sp macro="" textlink="">
      <xdr:nvSpPr>
        <xdr:cNvPr id="466" name="Text Box 236"/>
        <xdr:cNvSpPr txBox="1">
          <a:spLocks noChangeArrowheads="1"/>
        </xdr:cNvSpPr>
      </xdr:nvSpPr>
      <xdr:spPr bwMode="auto">
        <a:xfrm>
          <a:off x="7972425" y="5010150"/>
          <a:ext cx="76200" cy="352425"/>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17</xdr:row>
      <xdr:rowOff>180975</xdr:rowOff>
    </xdr:to>
    <xdr:sp macro="" textlink="">
      <xdr:nvSpPr>
        <xdr:cNvPr id="467" name="Text Box 236"/>
        <xdr:cNvSpPr txBox="1">
          <a:spLocks noChangeArrowheads="1"/>
        </xdr:cNvSpPr>
      </xdr:nvSpPr>
      <xdr:spPr bwMode="auto">
        <a:xfrm>
          <a:off x="7972425" y="5010150"/>
          <a:ext cx="76200" cy="352425"/>
        </a:xfrm>
        <a:prstGeom prst="rect">
          <a:avLst/>
        </a:prstGeom>
        <a:noFill/>
        <a:ln w="9525">
          <a:noFill/>
          <a:miter lim="800000"/>
          <a:headEnd/>
          <a:tailEnd/>
        </a:ln>
      </xdr:spPr>
    </xdr:sp>
    <xdr:clientData/>
  </xdr:twoCellAnchor>
  <xdr:twoCellAnchor editAs="oneCell">
    <xdr:from>
      <xdr:col>3</xdr:col>
      <xdr:colOff>0</xdr:colOff>
      <xdr:row>16</xdr:row>
      <xdr:rowOff>19050</xdr:rowOff>
    </xdr:from>
    <xdr:to>
      <xdr:col>3</xdr:col>
      <xdr:colOff>76200</xdr:colOff>
      <xdr:row>17</xdr:row>
      <xdr:rowOff>180975</xdr:rowOff>
    </xdr:to>
    <xdr:sp macro="" textlink="">
      <xdr:nvSpPr>
        <xdr:cNvPr id="468" name="Text Box 236"/>
        <xdr:cNvSpPr txBox="1">
          <a:spLocks noChangeArrowheads="1"/>
        </xdr:cNvSpPr>
      </xdr:nvSpPr>
      <xdr:spPr bwMode="auto">
        <a:xfrm>
          <a:off x="7972425" y="5010150"/>
          <a:ext cx="76200" cy="352425"/>
        </a:xfrm>
        <a:prstGeom prst="rect">
          <a:avLst/>
        </a:prstGeom>
        <a:noFill/>
        <a:ln w="9525">
          <a:noFill/>
          <a:miter lim="800000"/>
          <a:headEnd/>
          <a:tailEnd/>
        </a:ln>
      </xdr:spPr>
    </xdr:sp>
    <xdr:clientData/>
  </xdr:twoCellAnchor>
  <xdr:twoCellAnchor editAs="oneCell">
    <xdr:from>
      <xdr:col>3</xdr:col>
      <xdr:colOff>0</xdr:colOff>
      <xdr:row>17</xdr:row>
      <xdr:rowOff>19050</xdr:rowOff>
    </xdr:from>
    <xdr:to>
      <xdr:col>3</xdr:col>
      <xdr:colOff>76200</xdr:colOff>
      <xdr:row>19</xdr:row>
      <xdr:rowOff>19050</xdr:rowOff>
    </xdr:to>
    <xdr:sp macro="" textlink="">
      <xdr:nvSpPr>
        <xdr:cNvPr id="469" name="Text Box 236"/>
        <xdr:cNvSpPr txBox="1">
          <a:spLocks noChangeArrowheads="1"/>
        </xdr:cNvSpPr>
      </xdr:nvSpPr>
      <xdr:spPr bwMode="auto">
        <a:xfrm>
          <a:off x="7972425" y="5410200"/>
          <a:ext cx="76200" cy="381000"/>
        </a:xfrm>
        <a:prstGeom prst="rect">
          <a:avLst/>
        </a:prstGeom>
        <a:noFill/>
        <a:ln w="9525">
          <a:noFill/>
          <a:miter lim="800000"/>
          <a:headEnd/>
          <a:tailEnd/>
        </a:ln>
      </xdr:spPr>
    </xdr:sp>
    <xdr:clientData/>
  </xdr:twoCellAnchor>
  <xdr:twoCellAnchor editAs="oneCell">
    <xdr:from>
      <xdr:col>3</xdr:col>
      <xdr:colOff>0</xdr:colOff>
      <xdr:row>17</xdr:row>
      <xdr:rowOff>19050</xdr:rowOff>
    </xdr:from>
    <xdr:to>
      <xdr:col>3</xdr:col>
      <xdr:colOff>76200</xdr:colOff>
      <xdr:row>19</xdr:row>
      <xdr:rowOff>19050</xdr:rowOff>
    </xdr:to>
    <xdr:sp macro="" textlink="">
      <xdr:nvSpPr>
        <xdr:cNvPr id="470" name="Text Box 236"/>
        <xdr:cNvSpPr txBox="1">
          <a:spLocks noChangeArrowheads="1"/>
        </xdr:cNvSpPr>
      </xdr:nvSpPr>
      <xdr:spPr bwMode="auto">
        <a:xfrm>
          <a:off x="7972425" y="5410200"/>
          <a:ext cx="76200" cy="3810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471" name="Text Box 314"/>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472" name="Text Box 315"/>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473" name="Text Box 316"/>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474" name="Text Box 317"/>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171450</xdr:rowOff>
    </xdr:from>
    <xdr:to>
      <xdr:col>3</xdr:col>
      <xdr:colOff>123825</xdr:colOff>
      <xdr:row>18</xdr:row>
      <xdr:rowOff>180975</xdr:rowOff>
    </xdr:to>
    <xdr:sp macro="" textlink="">
      <xdr:nvSpPr>
        <xdr:cNvPr id="475" name="Text Box 23"/>
        <xdr:cNvSpPr txBox="1">
          <a:spLocks noChangeArrowheads="1"/>
        </xdr:cNvSpPr>
      </xdr:nvSpPr>
      <xdr:spPr bwMode="auto">
        <a:xfrm>
          <a:off x="7972425" y="5962650"/>
          <a:ext cx="123825" cy="9525"/>
        </a:xfrm>
        <a:prstGeom prst="rect">
          <a:avLst/>
        </a:prstGeom>
        <a:noFill/>
        <a:ln w="9525">
          <a:noFill/>
          <a:miter lim="800000"/>
          <a:headEnd/>
          <a:tailEnd/>
        </a:ln>
      </xdr:spPr>
    </xdr:sp>
    <xdr:clientData/>
  </xdr:twoCellAnchor>
  <xdr:twoCellAnchor editAs="oneCell">
    <xdr:from>
      <xdr:col>3</xdr:col>
      <xdr:colOff>0</xdr:colOff>
      <xdr:row>18</xdr:row>
      <xdr:rowOff>104775</xdr:rowOff>
    </xdr:from>
    <xdr:to>
      <xdr:col>3</xdr:col>
      <xdr:colOff>123825</xdr:colOff>
      <xdr:row>18</xdr:row>
      <xdr:rowOff>104775</xdr:rowOff>
    </xdr:to>
    <xdr:sp macro="" textlink="">
      <xdr:nvSpPr>
        <xdr:cNvPr id="476" name="Text Box 29"/>
        <xdr:cNvSpPr txBox="1">
          <a:spLocks noChangeArrowheads="1"/>
        </xdr:cNvSpPr>
      </xdr:nvSpPr>
      <xdr:spPr bwMode="auto">
        <a:xfrm>
          <a:off x="7972425" y="5895975"/>
          <a:ext cx="123825" cy="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477" name="Text Box 314"/>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478" name="Text Box 315"/>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479" name="Text Box 316"/>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480" name="Text Box 317"/>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171450</xdr:rowOff>
    </xdr:from>
    <xdr:to>
      <xdr:col>3</xdr:col>
      <xdr:colOff>123825</xdr:colOff>
      <xdr:row>18</xdr:row>
      <xdr:rowOff>180975</xdr:rowOff>
    </xdr:to>
    <xdr:sp macro="" textlink="">
      <xdr:nvSpPr>
        <xdr:cNvPr id="481" name="Text Box 23"/>
        <xdr:cNvSpPr txBox="1">
          <a:spLocks noChangeArrowheads="1"/>
        </xdr:cNvSpPr>
      </xdr:nvSpPr>
      <xdr:spPr bwMode="auto">
        <a:xfrm>
          <a:off x="7972425" y="5962650"/>
          <a:ext cx="123825" cy="9525"/>
        </a:xfrm>
        <a:prstGeom prst="rect">
          <a:avLst/>
        </a:prstGeom>
        <a:noFill/>
        <a:ln w="9525">
          <a:noFill/>
          <a:miter lim="800000"/>
          <a:headEnd/>
          <a:tailEnd/>
        </a:ln>
      </xdr:spPr>
    </xdr:sp>
    <xdr:clientData/>
  </xdr:twoCellAnchor>
  <xdr:twoCellAnchor editAs="oneCell">
    <xdr:from>
      <xdr:col>3</xdr:col>
      <xdr:colOff>0</xdr:colOff>
      <xdr:row>18</xdr:row>
      <xdr:rowOff>104775</xdr:rowOff>
    </xdr:from>
    <xdr:to>
      <xdr:col>3</xdr:col>
      <xdr:colOff>123825</xdr:colOff>
      <xdr:row>18</xdr:row>
      <xdr:rowOff>104775</xdr:rowOff>
    </xdr:to>
    <xdr:sp macro="" textlink="">
      <xdr:nvSpPr>
        <xdr:cNvPr id="482" name="Text Box 29"/>
        <xdr:cNvSpPr txBox="1">
          <a:spLocks noChangeArrowheads="1"/>
        </xdr:cNvSpPr>
      </xdr:nvSpPr>
      <xdr:spPr bwMode="auto">
        <a:xfrm>
          <a:off x="7972425" y="5895975"/>
          <a:ext cx="123825" cy="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483" name="Text Box 81"/>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484" name="Text Box 82"/>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485" name="Text Box 83"/>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85725</xdr:colOff>
      <xdr:row>18</xdr:row>
      <xdr:rowOff>114300</xdr:rowOff>
    </xdr:to>
    <xdr:sp macro="" textlink="">
      <xdr:nvSpPr>
        <xdr:cNvPr id="486" name="Text Box 84"/>
        <xdr:cNvSpPr txBox="1">
          <a:spLocks noChangeArrowheads="1"/>
        </xdr:cNvSpPr>
      </xdr:nvSpPr>
      <xdr:spPr bwMode="auto">
        <a:xfrm>
          <a:off x="7972425" y="5791200"/>
          <a:ext cx="85725"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95250</xdr:colOff>
      <xdr:row>18</xdr:row>
      <xdr:rowOff>114300</xdr:rowOff>
    </xdr:to>
    <xdr:sp macro="" textlink="">
      <xdr:nvSpPr>
        <xdr:cNvPr id="487" name="Text Box 85"/>
        <xdr:cNvSpPr txBox="1">
          <a:spLocks noChangeArrowheads="1"/>
        </xdr:cNvSpPr>
      </xdr:nvSpPr>
      <xdr:spPr bwMode="auto">
        <a:xfrm>
          <a:off x="7972425" y="5791200"/>
          <a:ext cx="95250" cy="114300"/>
        </a:xfrm>
        <a:prstGeom prst="rect">
          <a:avLst/>
        </a:prstGeom>
        <a:noFill/>
        <a:ln w="9525">
          <a:noFill/>
          <a:miter lim="800000"/>
          <a:headEnd/>
          <a:tailEnd/>
        </a:ln>
      </xdr:spPr>
    </xdr:sp>
    <xdr:clientData/>
  </xdr:twoCellAnchor>
  <xdr:twoCellAnchor editAs="oneCell">
    <xdr:from>
      <xdr:col>3</xdr:col>
      <xdr:colOff>0</xdr:colOff>
      <xdr:row>18</xdr:row>
      <xdr:rowOff>0</xdr:rowOff>
    </xdr:from>
    <xdr:to>
      <xdr:col>3</xdr:col>
      <xdr:colOff>95250</xdr:colOff>
      <xdr:row>18</xdr:row>
      <xdr:rowOff>114300</xdr:rowOff>
    </xdr:to>
    <xdr:sp macro="" textlink="">
      <xdr:nvSpPr>
        <xdr:cNvPr id="488" name="Text Box 86"/>
        <xdr:cNvSpPr txBox="1">
          <a:spLocks noChangeArrowheads="1"/>
        </xdr:cNvSpPr>
      </xdr:nvSpPr>
      <xdr:spPr bwMode="auto">
        <a:xfrm>
          <a:off x="7972425" y="5791200"/>
          <a:ext cx="95250" cy="114300"/>
        </a:xfrm>
        <a:prstGeom prst="rect">
          <a:avLst/>
        </a:prstGeom>
        <a:noFill/>
        <a:ln w="9525">
          <a:noFill/>
          <a:miter lim="800000"/>
          <a:headEnd/>
          <a:tailEnd/>
        </a:ln>
      </xdr:spPr>
    </xdr:sp>
    <xdr:clientData/>
  </xdr:twoCellAnchor>
  <xdr:twoCellAnchor editAs="oneCell">
    <xdr:from>
      <xdr:col>3</xdr:col>
      <xdr:colOff>0</xdr:colOff>
      <xdr:row>18</xdr:row>
      <xdr:rowOff>361950</xdr:rowOff>
    </xdr:from>
    <xdr:to>
      <xdr:col>3</xdr:col>
      <xdr:colOff>95250</xdr:colOff>
      <xdr:row>19</xdr:row>
      <xdr:rowOff>0</xdr:rowOff>
    </xdr:to>
    <xdr:sp macro="" textlink="">
      <xdr:nvSpPr>
        <xdr:cNvPr id="489" name="Text Box 181"/>
        <xdr:cNvSpPr txBox="1">
          <a:spLocks noChangeArrowheads="1"/>
        </xdr:cNvSpPr>
      </xdr:nvSpPr>
      <xdr:spPr bwMode="auto">
        <a:xfrm>
          <a:off x="7972425" y="6153150"/>
          <a:ext cx="95250" cy="0"/>
        </a:xfrm>
        <a:prstGeom prst="rect">
          <a:avLst/>
        </a:prstGeom>
        <a:noFill/>
        <a:ln w="9525">
          <a:noFill/>
          <a:miter lim="800000"/>
          <a:headEnd/>
          <a:tailEnd/>
        </a:ln>
      </xdr:spPr>
    </xdr:sp>
    <xdr:clientData/>
  </xdr:twoCellAnchor>
  <xdr:twoCellAnchor editAs="oneCell">
    <xdr:from>
      <xdr:col>3</xdr:col>
      <xdr:colOff>0</xdr:colOff>
      <xdr:row>18</xdr:row>
      <xdr:rowOff>19050</xdr:rowOff>
    </xdr:from>
    <xdr:to>
      <xdr:col>3</xdr:col>
      <xdr:colOff>76200</xdr:colOff>
      <xdr:row>20</xdr:row>
      <xdr:rowOff>38100</xdr:rowOff>
    </xdr:to>
    <xdr:sp macro="" textlink="">
      <xdr:nvSpPr>
        <xdr:cNvPr id="490" name="Text Box 236"/>
        <xdr:cNvSpPr txBox="1">
          <a:spLocks noChangeArrowheads="1"/>
        </xdr:cNvSpPr>
      </xdr:nvSpPr>
      <xdr:spPr bwMode="auto">
        <a:xfrm>
          <a:off x="7972425" y="5810250"/>
          <a:ext cx="76200" cy="400050"/>
        </a:xfrm>
        <a:prstGeom prst="rect">
          <a:avLst/>
        </a:prstGeom>
        <a:noFill/>
        <a:ln w="9525">
          <a:noFill/>
          <a:miter lim="800000"/>
          <a:headEnd/>
          <a:tailEnd/>
        </a:ln>
      </xdr:spPr>
    </xdr:sp>
    <xdr:clientData/>
  </xdr:twoCellAnchor>
  <xdr:twoCellAnchor editAs="oneCell">
    <xdr:from>
      <xdr:col>3</xdr:col>
      <xdr:colOff>0</xdr:colOff>
      <xdr:row>18</xdr:row>
      <xdr:rowOff>19050</xdr:rowOff>
    </xdr:from>
    <xdr:to>
      <xdr:col>3</xdr:col>
      <xdr:colOff>76200</xdr:colOff>
      <xdr:row>20</xdr:row>
      <xdr:rowOff>38100</xdr:rowOff>
    </xdr:to>
    <xdr:sp macro="" textlink="">
      <xdr:nvSpPr>
        <xdr:cNvPr id="491" name="Text Box 236"/>
        <xdr:cNvSpPr txBox="1">
          <a:spLocks noChangeArrowheads="1"/>
        </xdr:cNvSpPr>
      </xdr:nvSpPr>
      <xdr:spPr bwMode="auto">
        <a:xfrm>
          <a:off x="7972425" y="5810250"/>
          <a:ext cx="76200" cy="400050"/>
        </a:xfrm>
        <a:prstGeom prst="rect">
          <a:avLst/>
        </a:prstGeom>
        <a:noFill/>
        <a:ln w="9525">
          <a:noFill/>
          <a:miter lim="800000"/>
          <a:headEnd/>
          <a:tailEnd/>
        </a:ln>
      </xdr:spPr>
    </xdr:sp>
    <xdr:clientData/>
  </xdr:twoCellAnchor>
  <xdr:twoCellAnchor editAs="oneCell">
    <xdr:from>
      <xdr:col>3</xdr:col>
      <xdr:colOff>0</xdr:colOff>
      <xdr:row>18</xdr:row>
      <xdr:rowOff>19050</xdr:rowOff>
    </xdr:from>
    <xdr:to>
      <xdr:col>3</xdr:col>
      <xdr:colOff>76200</xdr:colOff>
      <xdr:row>20</xdr:row>
      <xdr:rowOff>38100</xdr:rowOff>
    </xdr:to>
    <xdr:sp macro="" textlink="">
      <xdr:nvSpPr>
        <xdr:cNvPr id="492" name="Text Box 236"/>
        <xdr:cNvSpPr txBox="1">
          <a:spLocks noChangeArrowheads="1"/>
        </xdr:cNvSpPr>
      </xdr:nvSpPr>
      <xdr:spPr bwMode="auto">
        <a:xfrm>
          <a:off x="7972425" y="5810250"/>
          <a:ext cx="76200" cy="40005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493" name="Text Box 314"/>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494" name="Text Box 315"/>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495" name="Text Box 316"/>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496" name="Text Box 317"/>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171450</xdr:rowOff>
    </xdr:from>
    <xdr:to>
      <xdr:col>3</xdr:col>
      <xdr:colOff>123825</xdr:colOff>
      <xdr:row>19</xdr:row>
      <xdr:rowOff>180975</xdr:rowOff>
    </xdr:to>
    <xdr:sp macro="" textlink="">
      <xdr:nvSpPr>
        <xdr:cNvPr id="497" name="Text Box 23"/>
        <xdr:cNvSpPr txBox="1">
          <a:spLocks noChangeArrowheads="1"/>
        </xdr:cNvSpPr>
      </xdr:nvSpPr>
      <xdr:spPr bwMode="auto">
        <a:xfrm>
          <a:off x="7972425" y="6362700"/>
          <a:ext cx="123825" cy="9525"/>
        </a:xfrm>
        <a:prstGeom prst="rect">
          <a:avLst/>
        </a:prstGeom>
        <a:noFill/>
        <a:ln w="9525">
          <a:noFill/>
          <a:miter lim="800000"/>
          <a:headEnd/>
          <a:tailEnd/>
        </a:ln>
      </xdr:spPr>
    </xdr:sp>
    <xdr:clientData/>
  </xdr:twoCellAnchor>
  <xdr:twoCellAnchor editAs="oneCell">
    <xdr:from>
      <xdr:col>3</xdr:col>
      <xdr:colOff>0</xdr:colOff>
      <xdr:row>19</xdr:row>
      <xdr:rowOff>104775</xdr:rowOff>
    </xdr:from>
    <xdr:to>
      <xdr:col>3</xdr:col>
      <xdr:colOff>123825</xdr:colOff>
      <xdr:row>19</xdr:row>
      <xdr:rowOff>104775</xdr:rowOff>
    </xdr:to>
    <xdr:sp macro="" textlink="">
      <xdr:nvSpPr>
        <xdr:cNvPr id="498" name="Text Box 29"/>
        <xdr:cNvSpPr txBox="1">
          <a:spLocks noChangeArrowheads="1"/>
        </xdr:cNvSpPr>
      </xdr:nvSpPr>
      <xdr:spPr bwMode="auto">
        <a:xfrm>
          <a:off x="7972425" y="6296025"/>
          <a:ext cx="123825" cy="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499" name="Text Box 314"/>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500" name="Text Box 315"/>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501" name="Text Box 316"/>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502" name="Text Box 317"/>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171450</xdr:rowOff>
    </xdr:from>
    <xdr:to>
      <xdr:col>3</xdr:col>
      <xdr:colOff>123825</xdr:colOff>
      <xdr:row>19</xdr:row>
      <xdr:rowOff>180975</xdr:rowOff>
    </xdr:to>
    <xdr:sp macro="" textlink="">
      <xdr:nvSpPr>
        <xdr:cNvPr id="503" name="Text Box 23"/>
        <xdr:cNvSpPr txBox="1">
          <a:spLocks noChangeArrowheads="1"/>
        </xdr:cNvSpPr>
      </xdr:nvSpPr>
      <xdr:spPr bwMode="auto">
        <a:xfrm>
          <a:off x="7972425" y="6362700"/>
          <a:ext cx="123825" cy="9525"/>
        </a:xfrm>
        <a:prstGeom prst="rect">
          <a:avLst/>
        </a:prstGeom>
        <a:noFill/>
        <a:ln w="9525">
          <a:noFill/>
          <a:miter lim="800000"/>
          <a:headEnd/>
          <a:tailEnd/>
        </a:ln>
      </xdr:spPr>
    </xdr:sp>
    <xdr:clientData/>
  </xdr:twoCellAnchor>
  <xdr:twoCellAnchor editAs="oneCell">
    <xdr:from>
      <xdr:col>3</xdr:col>
      <xdr:colOff>0</xdr:colOff>
      <xdr:row>19</xdr:row>
      <xdr:rowOff>104775</xdr:rowOff>
    </xdr:from>
    <xdr:to>
      <xdr:col>3</xdr:col>
      <xdr:colOff>123825</xdr:colOff>
      <xdr:row>19</xdr:row>
      <xdr:rowOff>104775</xdr:rowOff>
    </xdr:to>
    <xdr:sp macro="" textlink="">
      <xdr:nvSpPr>
        <xdr:cNvPr id="504" name="Text Box 29"/>
        <xdr:cNvSpPr txBox="1">
          <a:spLocks noChangeArrowheads="1"/>
        </xdr:cNvSpPr>
      </xdr:nvSpPr>
      <xdr:spPr bwMode="auto">
        <a:xfrm>
          <a:off x="7972425" y="6296025"/>
          <a:ext cx="123825" cy="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505" name="Text Box 81"/>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506" name="Text Box 82"/>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507" name="Text Box 83"/>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85725</xdr:colOff>
      <xdr:row>19</xdr:row>
      <xdr:rowOff>114300</xdr:rowOff>
    </xdr:to>
    <xdr:sp macro="" textlink="">
      <xdr:nvSpPr>
        <xdr:cNvPr id="508" name="Text Box 84"/>
        <xdr:cNvSpPr txBox="1">
          <a:spLocks noChangeArrowheads="1"/>
        </xdr:cNvSpPr>
      </xdr:nvSpPr>
      <xdr:spPr bwMode="auto">
        <a:xfrm>
          <a:off x="7972425" y="6191250"/>
          <a:ext cx="85725"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95250</xdr:colOff>
      <xdr:row>19</xdr:row>
      <xdr:rowOff>114300</xdr:rowOff>
    </xdr:to>
    <xdr:sp macro="" textlink="">
      <xdr:nvSpPr>
        <xdr:cNvPr id="509" name="Text Box 85"/>
        <xdr:cNvSpPr txBox="1">
          <a:spLocks noChangeArrowheads="1"/>
        </xdr:cNvSpPr>
      </xdr:nvSpPr>
      <xdr:spPr bwMode="auto">
        <a:xfrm>
          <a:off x="7972425" y="6191250"/>
          <a:ext cx="95250" cy="114300"/>
        </a:xfrm>
        <a:prstGeom prst="rect">
          <a:avLst/>
        </a:prstGeom>
        <a:noFill/>
        <a:ln w="9525">
          <a:noFill/>
          <a:miter lim="800000"/>
          <a:headEnd/>
          <a:tailEnd/>
        </a:ln>
      </xdr:spPr>
    </xdr:sp>
    <xdr:clientData/>
  </xdr:twoCellAnchor>
  <xdr:twoCellAnchor editAs="oneCell">
    <xdr:from>
      <xdr:col>3</xdr:col>
      <xdr:colOff>0</xdr:colOff>
      <xdr:row>19</xdr:row>
      <xdr:rowOff>0</xdr:rowOff>
    </xdr:from>
    <xdr:to>
      <xdr:col>3</xdr:col>
      <xdr:colOff>95250</xdr:colOff>
      <xdr:row>19</xdr:row>
      <xdr:rowOff>114300</xdr:rowOff>
    </xdr:to>
    <xdr:sp macro="" textlink="">
      <xdr:nvSpPr>
        <xdr:cNvPr id="510" name="Text Box 86"/>
        <xdr:cNvSpPr txBox="1">
          <a:spLocks noChangeArrowheads="1"/>
        </xdr:cNvSpPr>
      </xdr:nvSpPr>
      <xdr:spPr bwMode="auto">
        <a:xfrm>
          <a:off x="7972425" y="6191250"/>
          <a:ext cx="95250" cy="114300"/>
        </a:xfrm>
        <a:prstGeom prst="rect">
          <a:avLst/>
        </a:prstGeom>
        <a:noFill/>
        <a:ln w="9525">
          <a:noFill/>
          <a:miter lim="800000"/>
          <a:headEnd/>
          <a:tailEnd/>
        </a:ln>
      </xdr:spPr>
    </xdr:sp>
    <xdr:clientData/>
  </xdr:twoCellAnchor>
  <xdr:twoCellAnchor editAs="oneCell">
    <xdr:from>
      <xdr:col>3</xdr:col>
      <xdr:colOff>0</xdr:colOff>
      <xdr:row>19</xdr:row>
      <xdr:rowOff>361950</xdr:rowOff>
    </xdr:from>
    <xdr:to>
      <xdr:col>3</xdr:col>
      <xdr:colOff>95250</xdr:colOff>
      <xdr:row>20</xdr:row>
      <xdr:rowOff>0</xdr:rowOff>
    </xdr:to>
    <xdr:sp macro="" textlink="">
      <xdr:nvSpPr>
        <xdr:cNvPr id="511" name="Text Box 181"/>
        <xdr:cNvSpPr txBox="1">
          <a:spLocks noChangeArrowheads="1"/>
        </xdr:cNvSpPr>
      </xdr:nvSpPr>
      <xdr:spPr bwMode="auto">
        <a:xfrm>
          <a:off x="7972425" y="6553200"/>
          <a:ext cx="95250" cy="0"/>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512" name="Text Box 236"/>
        <xdr:cNvSpPr txBox="1">
          <a:spLocks noChangeArrowheads="1"/>
        </xdr:cNvSpPr>
      </xdr:nvSpPr>
      <xdr:spPr bwMode="auto">
        <a:xfrm>
          <a:off x="7972425" y="6210300"/>
          <a:ext cx="76200" cy="33337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513" name="Text Box 236"/>
        <xdr:cNvSpPr txBox="1">
          <a:spLocks noChangeArrowheads="1"/>
        </xdr:cNvSpPr>
      </xdr:nvSpPr>
      <xdr:spPr bwMode="auto">
        <a:xfrm>
          <a:off x="7972425" y="6210300"/>
          <a:ext cx="76200" cy="33337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514" name="Text Box 236"/>
        <xdr:cNvSpPr txBox="1">
          <a:spLocks noChangeArrowheads="1"/>
        </xdr:cNvSpPr>
      </xdr:nvSpPr>
      <xdr:spPr bwMode="auto">
        <a:xfrm>
          <a:off x="7972425" y="6210300"/>
          <a:ext cx="76200" cy="333375"/>
        </a:xfrm>
        <a:prstGeom prst="rect">
          <a:avLst/>
        </a:prstGeom>
        <a:noFill/>
        <a:ln w="9525">
          <a:noFill/>
          <a:miter lim="800000"/>
          <a:headEnd/>
          <a:tailEnd/>
        </a:ln>
      </xdr:spPr>
    </xdr:sp>
    <xdr:clientData/>
  </xdr:twoCellAnchor>
  <xdr:twoCellAnchor editAs="oneCell">
    <xdr:from>
      <xdr:col>3</xdr:col>
      <xdr:colOff>0</xdr:colOff>
      <xdr:row>19</xdr:row>
      <xdr:rowOff>361950</xdr:rowOff>
    </xdr:from>
    <xdr:to>
      <xdr:col>3</xdr:col>
      <xdr:colOff>95250</xdr:colOff>
      <xdr:row>20</xdr:row>
      <xdr:rowOff>0</xdr:rowOff>
    </xdr:to>
    <xdr:sp macro="" textlink="">
      <xdr:nvSpPr>
        <xdr:cNvPr id="515" name="Text Box 181"/>
        <xdr:cNvSpPr txBox="1">
          <a:spLocks noChangeArrowheads="1"/>
        </xdr:cNvSpPr>
      </xdr:nvSpPr>
      <xdr:spPr bwMode="auto">
        <a:xfrm>
          <a:off x="7972425" y="6553200"/>
          <a:ext cx="95250" cy="0"/>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516" name="Text Box 236"/>
        <xdr:cNvSpPr txBox="1">
          <a:spLocks noChangeArrowheads="1"/>
        </xdr:cNvSpPr>
      </xdr:nvSpPr>
      <xdr:spPr bwMode="auto">
        <a:xfrm>
          <a:off x="7972425" y="6210300"/>
          <a:ext cx="76200" cy="33337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517" name="Text Box 236"/>
        <xdr:cNvSpPr txBox="1">
          <a:spLocks noChangeArrowheads="1"/>
        </xdr:cNvSpPr>
      </xdr:nvSpPr>
      <xdr:spPr bwMode="auto">
        <a:xfrm>
          <a:off x="7972425" y="6210300"/>
          <a:ext cx="76200" cy="33337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518" name="Text Box 236"/>
        <xdr:cNvSpPr txBox="1">
          <a:spLocks noChangeArrowheads="1"/>
        </xdr:cNvSpPr>
      </xdr:nvSpPr>
      <xdr:spPr bwMode="auto">
        <a:xfrm>
          <a:off x="7972425" y="6210300"/>
          <a:ext cx="76200" cy="333375"/>
        </a:xfrm>
        <a:prstGeom prst="rect">
          <a:avLst/>
        </a:prstGeom>
        <a:noFill/>
        <a:ln w="9525">
          <a:noFill/>
          <a:miter lim="800000"/>
          <a:headEnd/>
          <a:tailEnd/>
        </a:ln>
      </xdr:spPr>
    </xdr:sp>
    <xdr:clientData/>
  </xdr:twoCellAnchor>
  <xdr:twoCellAnchor editAs="oneCell">
    <xdr:from>
      <xdr:col>3</xdr:col>
      <xdr:colOff>0</xdr:colOff>
      <xdr:row>19</xdr:row>
      <xdr:rowOff>19050</xdr:rowOff>
    </xdr:from>
    <xdr:to>
      <xdr:col>3</xdr:col>
      <xdr:colOff>76200</xdr:colOff>
      <xdr:row>20</xdr:row>
      <xdr:rowOff>161925</xdr:rowOff>
    </xdr:to>
    <xdr:sp macro="" textlink="">
      <xdr:nvSpPr>
        <xdr:cNvPr id="519" name="Text Box 236"/>
        <xdr:cNvSpPr txBox="1">
          <a:spLocks noChangeArrowheads="1"/>
        </xdr:cNvSpPr>
      </xdr:nvSpPr>
      <xdr:spPr bwMode="auto">
        <a:xfrm>
          <a:off x="7972425" y="6210300"/>
          <a:ext cx="76200" cy="333375"/>
        </a:xfrm>
        <a:prstGeom prst="rect">
          <a:avLst/>
        </a:prstGeom>
        <a:noFill/>
        <a:ln w="9525">
          <a:noFill/>
          <a:miter lim="800000"/>
          <a:headEnd/>
          <a:tailEnd/>
        </a:ln>
      </xdr:spPr>
    </xdr:sp>
    <xdr:clientData/>
  </xdr:twoCellAnchor>
  <xdr:twoCellAnchor editAs="oneCell">
    <xdr:from>
      <xdr:col>3</xdr:col>
      <xdr:colOff>0</xdr:colOff>
      <xdr:row>8</xdr:row>
      <xdr:rowOff>0</xdr:rowOff>
    </xdr:from>
    <xdr:to>
      <xdr:col>3</xdr:col>
      <xdr:colOff>123825</xdr:colOff>
      <xdr:row>8</xdr:row>
      <xdr:rowOff>9525</xdr:rowOff>
    </xdr:to>
    <xdr:sp macro="" textlink="">
      <xdr:nvSpPr>
        <xdr:cNvPr id="526" name="Text Box 31"/>
        <xdr:cNvSpPr txBox="1">
          <a:spLocks noChangeArrowheads="1"/>
        </xdr:cNvSpPr>
      </xdr:nvSpPr>
      <xdr:spPr bwMode="auto">
        <a:xfrm>
          <a:off x="4876800" y="4457700"/>
          <a:ext cx="123825" cy="9525"/>
        </a:xfrm>
        <a:prstGeom prst="rect">
          <a:avLst/>
        </a:prstGeom>
        <a:noFill/>
        <a:ln w="9525">
          <a:noFill/>
          <a:miter lim="800000"/>
          <a:headEnd/>
          <a:tailEnd/>
        </a:ln>
      </xdr:spPr>
    </xdr:sp>
    <xdr:clientData/>
  </xdr:twoCellAnchor>
  <xdr:twoCellAnchor editAs="oneCell">
    <xdr:from>
      <xdr:col>3</xdr:col>
      <xdr:colOff>0</xdr:colOff>
      <xdr:row>8</xdr:row>
      <xdr:rowOff>0</xdr:rowOff>
    </xdr:from>
    <xdr:to>
      <xdr:col>3</xdr:col>
      <xdr:colOff>123825</xdr:colOff>
      <xdr:row>8</xdr:row>
      <xdr:rowOff>9525</xdr:rowOff>
    </xdr:to>
    <xdr:sp macro="" textlink="">
      <xdr:nvSpPr>
        <xdr:cNvPr id="527" name="Text Box 31"/>
        <xdr:cNvSpPr txBox="1">
          <a:spLocks noChangeArrowheads="1"/>
        </xdr:cNvSpPr>
      </xdr:nvSpPr>
      <xdr:spPr bwMode="auto">
        <a:xfrm>
          <a:off x="4876800" y="4457700"/>
          <a:ext cx="123825" cy="9525"/>
        </a:xfrm>
        <a:prstGeom prst="rect">
          <a:avLst/>
        </a:prstGeom>
        <a:noFill/>
        <a:ln w="9525">
          <a:noFill/>
          <a:miter lim="800000"/>
          <a:headEnd/>
          <a:tailEnd/>
        </a:ln>
      </xdr:spPr>
    </xdr:sp>
    <xdr:clientData/>
  </xdr:twoCellAnchor>
  <xdr:twoCellAnchor editAs="oneCell">
    <xdr:from>
      <xdr:col>3</xdr:col>
      <xdr:colOff>0</xdr:colOff>
      <xdr:row>8</xdr:row>
      <xdr:rowOff>0</xdr:rowOff>
    </xdr:from>
    <xdr:to>
      <xdr:col>3</xdr:col>
      <xdr:colOff>123825</xdr:colOff>
      <xdr:row>8</xdr:row>
      <xdr:rowOff>9525</xdr:rowOff>
    </xdr:to>
    <xdr:sp macro="" textlink="">
      <xdr:nvSpPr>
        <xdr:cNvPr id="528" name="Text Box 31"/>
        <xdr:cNvSpPr txBox="1">
          <a:spLocks noChangeArrowheads="1"/>
        </xdr:cNvSpPr>
      </xdr:nvSpPr>
      <xdr:spPr bwMode="auto">
        <a:xfrm>
          <a:off x="4876800" y="4457700"/>
          <a:ext cx="123825" cy="9525"/>
        </a:xfrm>
        <a:prstGeom prst="rect">
          <a:avLst/>
        </a:prstGeom>
        <a:noFill/>
        <a:ln w="9525">
          <a:noFill/>
          <a:miter lim="800000"/>
          <a:headEnd/>
          <a:tailEnd/>
        </a:ln>
      </xdr:spPr>
    </xdr:sp>
    <xdr:clientData/>
  </xdr:twoCellAnchor>
  <xdr:twoCellAnchor editAs="oneCell">
    <xdr:from>
      <xdr:col>3</xdr:col>
      <xdr:colOff>0</xdr:colOff>
      <xdr:row>8</xdr:row>
      <xdr:rowOff>0</xdr:rowOff>
    </xdr:from>
    <xdr:to>
      <xdr:col>3</xdr:col>
      <xdr:colOff>123825</xdr:colOff>
      <xdr:row>8</xdr:row>
      <xdr:rowOff>9525</xdr:rowOff>
    </xdr:to>
    <xdr:sp macro="" textlink="">
      <xdr:nvSpPr>
        <xdr:cNvPr id="529" name="Text Box 31"/>
        <xdr:cNvSpPr txBox="1">
          <a:spLocks noChangeArrowheads="1"/>
        </xdr:cNvSpPr>
      </xdr:nvSpPr>
      <xdr:spPr bwMode="auto">
        <a:xfrm>
          <a:off x="4876800" y="4457700"/>
          <a:ext cx="123825" cy="9525"/>
        </a:xfrm>
        <a:prstGeom prst="rect">
          <a:avLst/>
        </a:prstGeom>
        <a:noFill/>
        <a:ln w="9525">
          <a:noFill/>
          <a:miter lim="800000"/>
          <a:headEnd/>
          <a:tailEnd/>
        </a:ln>
      </xdr:spPr>
    </xdr:sp>
    <xdr:clientData/>
  </xdr:twoCellAnchor>
  <xdr:twoCellAnchor editAs="oneCell">
    <xdr:from>
      <xdr:col>3</xdr:col>
      <xdr:colOff>0</xdr:colOff>
      <xdr:row>8</xdr:row>
      <xdr:rowOff>0</xdr:rowOff>
    </xdr:from>
    <xdr:to>
      <xdr:col>3</xdr:col>
      <xdr:colOff>123825</xdr:colOff>
      <xdr:row>8</xdr:row>
      <xdr:rowOff>9525</xdr:rowOff>
    </xdr:to>
    <xdr:sp macro="" textlink="">
      <xdr:nvSpPr>
        <xdr:cNvPr id="530" name="Text Box 31"/>
        <xdr:cNvSpPr txBox="1">
          <a:spLocks noChangeArrowheads="1"/>
        </xdr:cNvSpPr>
      </xdr:nvSpPr>
      <xdr:spPr bwMode="auto">
        <a:xfrm>
          <a:off x="4876800" y="4457700"/>
          <a:ext cx="123825" cy="9525"/>
        </a:xfrm>
        <a:prstGeom prst="rect">
          <a:avLst/>
        </a:prstGeom>
        <a:noFill/>
        <a:ln w="9525">
          <a:noFill/>
          <a:miter lim="800000"/>
          <a:headEnd/>
          <a:tailEnd/>
        </a:ln>
      </xdr:spPr>
    </xdr:sp>
    <xdr:clientData/>
  </xdr:twoCellAnchor>
  <xdr:twoCellAnchor editAs="oneCell">
    <xdr:from>
      <xdr:col>3</xdr:col>
      <xdr:colOff>0</xdr:colOff>
      <xdr:row>8</xdr:row>
      <xdr:rowOff>0</xdr:rowOff>
    </xdr:from>
    <xdr:to>
      <xdr:col>3</xdr:col>
      <xdr:colOff>123825</xdr:colOff>
      <xdr:row>8</xdr:row>
      <xdr:rowOff>9525</xdr:rowOff>
    </xdr:to>
    <xdr:sp macro="" textlink="">
      <xdr:nvSpPr>
        <xdr:cNvPr id="531" name="Text Box 31"/>
        <xdr:cNvSpPr txBox="1">
          <a:spLocks noChangeArrowheads="1"/>
        </xdr:cNvSpPr>
      </xdr:nvSpPr>
      <xdr:spPr bwMode="auto">
        <a:xfrm>
          <a:off x="4876800" y="4457700"/>
          <a:ext cx="123825" cy="9525"/>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1314450</xdr:colOff>
      <xdr:row>38</xdr:row>
      <xdr:rowOff>0</xdr:rowOff>
    </xdr:from>
    <xdr:to>
      <xdr:col>9</xdr:col>
      <xdr:colOff>0</xdr:colOff>
      <xdr:row>38</xdr:row>
      <xdr:rowOff>59817</xdr:rowOff>
    </xdr:to>
    <xdr:sp macro="" textlink="">
      <xdr:nvSpPr>
        <xdr:cNvPr id="2" name="Text Box 24"/>
        <xdr:cNvSpPr txBox="1">
          <a:spLocks noChangeArrowheads="1"/>
        </xdr:cNvSpPr>
      </xdr:nvSpPr>
      <xdr:spPr bwMode="auto">
        <a:xfrm>
          <a:off x="8582025" y="10877550"/>
          <a:ext cx="0" cy="59817"/>
        </a:xfrm>
        <a:prstGeom prst="rect">
          <a:avLst/>
        </a:prstGeom>
        <a:noFill/>
        <a:ln w="9525">
          <a:noFill/>
          <a:miter lim="800000"/>
          <a:headEnd/>
          <a:tailEnd/>
        </a:ln>
      </xdr:spPr>
    </xdr:sp>
    <xdr:clientData/>
  </xdr:twoCellAnchor>
  <xdr:twoCellAnchor editAs="oneCell">
    <xdr:from>
      <xdr:col>8</xdr:col>
      <xdr:colOff>1314450</xdr:colOff>
      <xdr:row>38</xdr:row>
      <xdr:rowOff>0</xdr:rowOff>
    </xdr:from>
    <xdr:to>
      <xdr:col>9</xdr:col>
      <xdr:colOff>0</xdr:colOff>
      <xdr:row>38</xdr:row>
      <xdr:rowOff>59817</xdr:rowOff>
    </xdr:to>
    <xdr:sp macro="" textlink="">
      <xdr:nvSpPr>
        <xdr:cNvPr id="3" name="Text Box 25"/>
        <xdr:cNvSpPr txBox="1">
          <a:spLocks noChangeArrowheads="1"/>
        </xdr:cNvSpPr>
      </xdr:nvSpPr>
      <xdr:spPr bwMode="auto">
        <a:xfrm>
          <a:off x="8582025" y="10877550"/>
          <a:ext cx="0" cy="59817"/>
        </a:xfrm>
        <a:prstGeom prst="rect">
          <a:avLst/>
        </a:prstGeom>
        <a:noFill/>
        <a:ln w="9525">
          <a:noFill/>
          <a:miter lim="800000"/>
          <a:headEnd/>
          <a:tailEnd/>
        </a:ln>
      </xdr:spPr>
    </xdr:sp>
    <xdr:clientData/>
  </xdr:twoCellAnchor>
  <xdr:twoCellAnchor editAs="oneCell">
    <xdr:from>
      <xdr:col>8</xdr:col>
      <xdr:colOff>1314450</xdr:colOff>
      <xdr:row>38</xdr:row>
      <xdr:rowOff>0</xdr:rowOff>
    </xdr:from>
    <xdr:to>
      <xdr:col>9</xdr:col>
      <xdr:colOff>0</xdr:colOff>
      <xdr:row>38</xdr:row>
      <xdr:rowOff>59817</xdr:rowOff>
    </xdr:to>
    <xdr:sp macro="" textlink="">
      <xdr:nvSpPr>
        <xdr:cNvPr id="4" name="Text Box 26"/>
        <xdr:cNvSpPr txBox="1">
          <a:spLocks noChangeArrowheads="1"/>
        </xdr:cNvSpPr>
      </xdr:nvSpPr>
      <xdr:spPr bwMode="auto">
        <a:xfrm>
          <a:off x="8582025" y="10877550"/>
          <a:ext cx="0" cy="59817"/>
        </a:xfrm>
        <a:prstGeom prst="rect">
          <a:avLst/>
        </a:prstGeom>
        <a:noFill/>
        <a:ln w="9525">
          <a:noFill/>
          <a:miter lim="800000"/>
          <a:headEnd/>
          <a:tailEnd/>
        </a:ln>
      </xdr:spPr>
    </xdr:sp>
    <xdr:clientData/>
  </xdr:twoCellAnchor>
  <xdr:twoCellAnchor editAs="oneCell">
    <xdr:from>
      <xdr:col>8</xdr:col>
      <xdr:colOff>1247775</xdr:colOff>
      <xdr:row>38</xdr:row>
      <xdr:rowOff>0</xdr:rowOff>
    </xdr:from>
    <xdr:to>
      <xdr:col>9</xdr:col>
      <xdr:colOff>592</xdr:colOff>
      <xdr:row>38</xdr:row>
      <xdr:rowOff>59817</xdr:rowOff>
    </xdr:to>
    <xdr:sp macro="" textlink="">
      <xdr:nvSpPr>
        <xdr:cNvPr id="5" name="Text Box 27"/>
        <xdr:cNvSpPr txBox="1">
          <a:spLocks noChangeArrowheads="1"/>
        </xdr:cNvSpPr>
      </xdr:nvSpPr>
      <xdr:spPr bwMode="auto">
        <a:xfrm>
          <a:off x="8582025" y="10877550"/>
          <a:ext cx="592" cy="59817"/>
        </a:xfrm>
        <a:prstGeom prst="rect">
          <a:avLst/>
        </a:prstGeom>
        <a:noFill/>
        <a:ln w="9525">
          <a:noFill/>
          <a:miter lim="800000"/>
          <a:headEnd/>
          <a:tailEnd/>
        </a:ln>
      </xdr:spPr>
    </xdr:sp>
    <xdr:clientData/>
  </xdr:twoCellAnchor>
  <xdr:twoCellAnchor editAs="oneCell">
    <xdr:from>
      <xdr:col>8</xdr:col>
      <xdr:colOff>1314450</xdr:colOff>
      <xdr:row>38</xdr:row>
      <xdr:rowOff>0</xdr:rowOff>
    </xdr:from>
    <xdr:to>
      <xdr:col>9</xdr:col>
      <xdr:colOff>0</xdr:colOff>
      <xdr:row>38</xdr:row>
      <xdr:rowOff>59817</xdr:rowOff>
    </xdr:to>
    <xdr:sp macro="" textlink="">
      <xdr:nvSpPr>
        <xdr:cNvPr id="6" name="Text Box 24"/>
        <xdr:cNvSpPr txBox="1">
          <a:spLocks noChangeArrowheads="1"/>
        </xdr:cNvSpPr>
      </xdr:nvSpPr>
      <xdr:spPr bwMode="auto">
        <a:xfrm>
          <a:off x="8582025" y="10877550"/>
          <a:ext cx="0" cy="59817"/>
        </a:xfrm>
        <a:prstGeom prst="rect">
          <a:avLst/>
        </a:prstGeom>
        <a:noFill/>
        <a:ln w="9525">
          <a:noFill/>
          <a:miter lim="800000"/>
          <a:headEnd/>
          <a:tailEnd/>
        </a:ln>
      </xdr:spPr>
    </xdr:sp>
    <xdr:clientData/>
  </xdr:twoCellAnchor>
  <xdr:twoCellAnchor editAs="oneCell">
    <xdr:from>
      <xdr:col>8</xdr:col>
      <xdr:colOff>1314450</xdr:colOff>
      <xdr:row>38</xdr:row>
      <xdr:rowOff>0</xdr:rowOff>
    </xdr:from>
    <xdr:to>
      <xdr:col>9</xdr:col>
      <xdr:colOff>0</xdr:colOff>
      <xdr:row>38</xdr:row>
      <xdr:rowOff>59817</xdr:rowOff>
    </xdr:to>
    <xdr:sp macro="" textlink="">
      <xdr:nvSpPr>
        <xdr:cNvPr id="7" name="Text Box 25"/>
        <xdr:cNvSpPr txBox="1">
          <a:spLocks noChangeArrowheads="1"/>
        </xdr:cNvSpPr>
      </xdr:nvSpPr>
      <xdr:spPr bwMode="auto">
        <a:xfrm>
          <a:off x="8582025" y="10877550"/>
          <a:ext cx="0" cy="59817"/>
        </a:xfrm>
        <a:prstGeom prst="rect">
          <a:avLst/>
        </a:prstGeom>
        <a:noFill/>
        <a:ln w="9525">
          <a:noFill/>
          <a:miter lim="800000"/>
          <a:headEnd/>
          <a:tailEnd/>
        </a:ln>
      </xdr:spPr>
    </xdr:sp>
    <xdr:clientData/>
  </xdr:twoCellAnchor>
  <xdr:twoCellAnchor editAs="oneCell">
    <xdr:from>
      <xdr:col>8</xdr:col>
      <xdr:colOff>1314450</xdr:colOff>
      <xdr:row>38</xdr:row>
      <xdr:rowOff>0</xdr:rowOff>
    </xdr:from>
    <xdr:to>
      <xdr:col>9</xdr:col>
      <xdr:colOff>0</xdr:colOff>
      <xdr:row>38</xdr:row>
      <xdr:rowOff>59817</xdr:rowOff>
    </xdr:to>
    <xdr:sp macro="" textlink="">
      <xdr:nvSpPr>
        <xdr:cNvPr id="8" name="Text Box 26"/>
        <xdr:cNvSpPr txBox="1">
          <a:spLocks noChangeArrowheads="1"/>
        </xdr:cNvSpPr>
      </xdr:nvSpPr>
      <xdr:spPr bwMode="auto">
        <a:xfrm>
          <a:off x="8582025" y="10877550"/>
          <a:ext cx="0" cy="59817"/>
        </a:xfrm>
        <a:prstGeom prst="rect">
          <a:avLst/>
        </a:prstGeom>
        <a:noFill/>
        <a:ln w="9525">
          <a:noFill/>
          <a:miter lim="800000"/>
          <a:headEnd/>
          <a:tailEnd/>
        </a:ln>
      </xdr:spPr>
    </xdr:sp>
    <xdr:clientData/>
  </xdr:twoCellAnchor>
  <xdr:twoCellAnchor editAs="oneCell">
    <xdr:from>
      <xdr:col>8</xdr:col>
      <xdr:colOff>1247775</xdr:colOff>
      <xdr:row>38</xdr:row>
      <xdr:rowOff>0</xdr:rowOff>
    </xdr:from>
    <xdr:to>
      <xdr:col>9</xdr:col>
      <xdr:colOff>592</xdr:colOff>
      <xdr:row>38</xdr:row>
      <xdr:rowOff>59817</xdr:rowOff>
    </xdr:to>
    <xdr:sp macro="" textlink="">
      <xdr:nvSpPr>
        <xdr:cNvPr id="9" name="Text Box 27"/>
        <xdr:cNvSpPr txBox="1">
          <a:spLocks noChangeArrowheads="1"/>
        </xdr:cNvSpPr>
      </xdr:nvSpPr>
      <xdr:spPr bwMode="auto">
        <a:xfrm>
          <a:off x="8582025" y="10877550"/>
          <a:ext cx="592" cy="59817"/>
        </a:xfrm>
        <a:prstGeom prst="rect">
          <a:avLst/>
        </a:prstGeom>
        <a:noFill/>
        <a:ln w="9525">
          <a:noFill/>
          <a:miter lim="800000"/>
          <a:headEnd/>
          <a:tailEnd/>
        </a:ln>
      </xdr:spPr>
    </xdr:sp>
    <xdr:clientData/>
  </xdr:twoCellAnchor>
  <xdr:twoCellAnchor editAs="oneCell">
    <xdr:from>
      <xdr:col>2</xdr:col>
      <xdr:colOff>1314450</xdr:colOff>
      <xdr:row>38</xdr:row>
      <xdr:rowOff>0</xdr:rowOff>
    </xdr:from>
    <xdr:to>
      <xdr:col>3</xdr:col>
      <xdr:colOff>0</xdr:colOff>
      <xdr:row>38</xdr:row>
      <xdr:rowOff>59817</xdr:rowOff>
    </xdr:to>
    <xdr:sp macro="" textlink="">
      <xdr:nvSpPr>
        <xdr:cNvPr id="10" name="Text Box 24"/>
        <xdr:cNvSpPr txBox="1">
          <a:spLocks noChangeArrowheads="1"/>
        </xdr:cNvSpPr>
      </xdr:nvSpPr>
      <xdr:spPr bwMode="auto">
        <a:xfrm>
          <a:off x="2447925" y="10877550"/>
          <a:ext cx="0" cy="59817"/>
        </a:xfrm>
        <a:prstGeom prst="rect">
          <a:avLst/>
        </a:prstGeom>
        <a:noFill/>
        <a:ln w="9525">
          <a:noFill/>
          <a:miter lim="800000"/>
          <a:headEnd/>
          <a:tailEnd/>
        </a:ln>
      </xdr:spPr>
    </xdr:sp>
    <xdr:clientData/>
  </xdr:twoCellAnchor>
  <xdr:twoCellAnchor editAs="oneCell">
    <xdr:from>
      <xdr:col>2</xdr:col>
      <xdr:colOff>1314450</xdr:colOff>
      <xdr:row>38</xdr:row>
      <xdr:rowOff>0</xdr:rowOff>
    </xdr:from>
    <xdr:to>
      <xdr:col>3</xdr:col>
      <xdr:colOff>0</xdr:colOff>
      <xdr:row>38</xdr:row>
      <xdr:rowOff>59817</xdr:rowOff>
    </xdr:to>
    <xdr:sp macro="" textlink="">
      <xdr:nvSpPr>
        <xdr:cNvPr id="11" name="Text Box 25"/>
        <xdr:cNvSpPr txBox="1">
          <a:spLocks noChangeArrowheads="1"/>
        </xdr:cNvSpPr>
      </xdr:nvSpPr>
      <xdr:spPr bwMode="auto">
        <a:xfrm>
          <a:off x="2447925" y="10877550"/>
          <a:ext cx="0" cy="59817"/>
        </a:xfrm>
        <a:prstGeom prst="rect">
          <a:avLst/>
        </a:prstGeom>
        <a:noFill/>
        <a:ln w="9525">
          <a:noFill/>
          <a:miter lim="800000"/>
          <a:headEnd/>
          <a:tailEnd/>
        </a:ln>
      </xdr:spPr>
    </xdr:sp>
    <xdr:clientData/>
  </xdr:twoCellAnchor>
  <xdr:twoCellAnchor editAs="oneCell">
    <xdr:from>
      <xdr:col>2</xdr:col>
      <xdr:colOff>1314450</xdr:colOff>
      <xdr:row>38</xdr:row>
      <xdr:rowOff>0</xdr:rowOff>
    </xdr:from>
    <xdr:to>
      <xdr:col>3</xdr:col>
      <xdr:colOff>0</xdr:colOff>
      <xdr:row>38</xdr:row>
      <xdr:rowOff>59817</xdr:rowOff>
    </xdr:to>
    <xdr:sp macro="" textlink="">
      <xdr:nvSpPr>
        <xdr:cNvPr id="12" name="Text Box 26"/>
        <xdr:cNvSpPr txBox="1">
          <a:spLocks noChangeArrowheads="1"/>
        </xdr:cNvSpPr>
      </xdr:nvSpPr>
      <xdr:spPr bwMode="auto">
        <a:xfrm>
          <a:off x="2447925" y="10877550"/>
          <a:ext cx="0" cy="59817"/>
        </a:xfrm>
        <a:prstGeom prst="rect">
          <a:avLst/>
        </a:prstGeom>
        <a:noFill/>
        <a:ln w="9525">
          <a:noFill/>
          <a:miter lim="800000"/>
          <a:headEnd/>
          <a:tailEnd/>
        </a:ln>
      </xdr:spPr>
    </xdr:sp>
    <xdr:clientData/>
  </xdr:twoCellAnchor>
  <xdr:twoCellAnchor editAs="oneCell">
    <xdr:from>
      <xdr:col>2</xdr:col>
      <xdr:colOff>1247775</xdr:colOff>
      <xdr:row>38</xdr:row>
      <xdr:rowOff>0</xdr:rowOff>
    </xdr:from>
    <xdr:to>
      <xdr:col>3</xdr:col>
      <xdr:colOff>0</xdr:colOff>
      <xdr:row>38</xdr:row>
      <xdr:rowOff>59817</xdr:rowOff>
    </xdr:to>
    <xdr:sp macro="" textlink="">
      <xdr:nvSpPr>
        <xdr:cNvPr id="13" name="Text Box 27"/>
        <xdr:cNvSpPr txBox="1">
          <a:spLocks noChangeArrowheads="1"/>
        </xdr:cNvSpPr>
      </xdr:nvSpPr>
      <xdr:spPr bwMode="auto">
        <a:xfrm>
          <a:off x="2447925" y="10877550"/>
          <a:ext cx="592" cy="59817"/>
        </a:xfrm>
        <a:prstGeom prst="rect">
          <a:avLst/>
        </a:prstGeom>
        <a:noFill/>
        <a:ln w="9525">
          <a:noFill/>
          <a:miter lim="800000"/>
          <a:headEnd/>
          <a:tailEnd/>
        </a:ln>
      </xdr:spPr>
    </xdr:sp>
    <xdr:clientData/>
  </xdr:twoCellAnchor>
  <xdr:twoCellAnchor editAs="oneCell">
    <xdr:from>
      <xdr:col>2</xdr:col>
      <xdr:colOff>1314450</xdr:colOff>
      <xdr:row>38</xdr:row>
      <xdr:rowOff>0</xdr:rowOff>
    </xdr:from>
    <xdr:to>
      <xdr:col>3</xdr:col>
      <xdr:colOff>0</xdr:colOff>
      <xdr:row>38</xdr:row>
      <xdr:rowOff>59817</xdr:rowOff>
    </xdr:to>
    <xdr:sp macro="" textlink="">
      <xdr:nvSpPr>
        <xdr:cNvPr id="14" name="Text Box 24"/>
        <xdr:cNvSpPr txBox="1">
          <a:spLocks noChangeArrowheads="1"/>
        </xdr:cNvSpPr>
      </xdr:nvSpPr>
      <xdr:spPr bwMode="auto">
        <a:xfrm>
          <a:off x="2447925" y="10877550"/>
          <a:ext cx="0" cy="59817"/>
        </a:xfrm>
        <a:prstGeom prst="rect">
          <a:avLst/>
        </a:prstGeom>
        <a:noFill/>
        <a:ln w="9525">
          <a:noFill/>
          <a:miter lim="800000"/>
          <a:headEnd/>
          <a:tailEnd/>
        </a:ln>
      </xdr:spPr>
    </xdr:sp>
    <xdr:clientData/>
  </xdr:twoCellAnchor>
  <xdr:twoCellAnchor editAs="oneCell">
    <xdr:from>
      <xdr:col>2</xdr:col>
      <xdr:colOff>1314450</xdr:colOff>
      <xdr:row>38</xdr:row>
      <xdr:rowOff>0</xdr:rowOff>
    </xdr:from>
    <xdr:to>
      <xdr:col>3</xdr:col>
      <xdr:colOff>0</xdr:colOff>
      <xdr:row>38</xdr:row>
      <xdr:rowOff>59817</xdr:rowOff>
    </xdr:to>
    <xdr:sp macro="" textlink="">
      <xdr:nvSpPr>
        <xdr:cNvPr id="15" name="Text Box 25"/>
        <xdr:cNvSpPr txBox="1">
          <a:spLocks noChangeArrowheads="1"/>
        </xdr:cNvSpPr>
      </xdr:nvSpPr>
      <xdr:spPr bwMode="auto">
        <a:xfrm>
          <a:off x="2447925" y="10877550"/>
          <a:ext cx="0" cy="59817"/>
        </a:xfrm>
        <a:prstGeom prst="rect">
          <a:avLst/>
        </a:prstGeom>
        <a:noFill/>
        <a:ln w="9525">
          <a:noFill/>
          <a:miter lim="800000"/>
          <a:headEnd/>
          <a:tailEnd/>
        </a:ln>
      </xdr:spPr>
    </xdr:sp>
    <xdr:clientData/>
  </xdr:twoCellAnchor>
  <xdr:twoCellAnchor editAs="oneCell">
    <xdr:from>
      <xdr:col>2</xdr:col>
      <xdr:colOff>1314450</xdr:colOff>
      <xdr:row>38</xdr:row>
      <xdr:rowOff>0</xdr:rowOff>
    </xdr:from>
    <xdr:to>
      <xdr:col>3</xdr:col>
      <xdr:colOff>0</xdr:colOff>
      <xdr:row>38</xdr:row>
      <xdr:rowOff>59817</xdr:rowOff>
    </xdr:to>
    <xdr:sp macro="" textlink="">
      <xdr:nvSpPr>
        <xdr:cNvPr id="16" name="Text Box 26"/>
        <xdr:cNvSpPr txBox="1">
          <a:spLocks noChangeArrowheads="1"/>
        </xdr:cNvSpPr>
      </xdr:nvSpPr>
      <xdr:spPr bwMode="auto">
        <a:xfrm>
          <a:off x="2447925" y="10877550"/>
          <a:ext cx="0" cy="59817"/>
        </a:xfrm>
        <a:prstGeom prst="rect">
          <a:avLst/>
        </a:prstGeom>
        <a:noFill/>
        <a:ln w="9525">
          <a:noFill/>
          <a:miter lim="800000"/>
          <a:headEnd/>
          <a:tailEnd/>
        </a:ln>
      </xdr:spPr>
    </xdr:sp>
    <xdr:clientData/>
  </xdr:twoCellAnchor>
  <xdr:twoCellAnchor editAs="oneCell">
    <xdr:from>
      <xdr:col>2</xdr:col>
      <xdr:colOff>1247775</xdr:colOff>
      <xdr:row>38</xdr:row>
      <xdr:rowOff>0</xdr:rowOff>
    </xdr:from>
    <xdr:to>
      <xdr:col>3</xdr:col>
      <xdr:colOff>0</xdr:colOff>
      <xdr:row>38</xdr:row>
      <xdr:rowOff>59817</xdr:rowOff>
    </xdr:to>
    <xdr:sp macro="" textlink="">
      <xdr:nvSpPr>
        <xdr:cNvPr id="17" name="Text Box 27"/>
        <xdr:cNvSpPr txBox="1">
          <a:spLocks noChangeArrowheads="1"/>
        </xdr:cNvSpPr>
      </xdr:nvSpPr>
      <xdr:spPr bwMode="auto">
        <a:xfrm>
          <a:off x="2447925" y="10877550"/>
          <a:ext cx="592" cy="59817"/>
        </a:xfrm>
        <a:prstGeom prst="rect">
          <a:avLst/>
        </a:prstGeom>
        <a:noFill/>
        <a:ln w="9525">
          <a:noFill/>
          <a:miter lim="800000"/>
          <a:headEnd/>
          <a:tailEnd/>
        </a:ln>
      </xdr:spPr>
    </xdr:sp>
    <xdr:clientData/>
  </xdr:twoCellAnchor>
  <xdr:twoCellAnchor editAs="oneCell">
    <xdr:from>
      <xdr:col>4</xdr:col>
      <xdr:colOff>1314450</xdr:colOff>
      <xdr:row>38</xdr:row>
      <xdr:rowOff>0</xdr:rowOff>
    </xdr:from>
    <xdr:to>
      <xdr:col>5</xdr:col>
      <xdr:colOff>0</xdr:colOff>
      <xdr:row>38</xdr:row>
      <xdr:rowOff>59817</xdr:rowOff>
    </xdr:to>
    <xdr:sp macro="" textlink="">
      <xdr:nvSpPr>
        <xdr:cNvPr id="18" name="Text Box 24"/>
        <xdr:cNvSpPr txBox="1">
          <a:spLocks noChangeArrowheads="1"/>
        </xdr:cNvSpPr>
      </xdr:nvSpPr>
      <xdr:spPr bwMode="auto">
        <a:xfrm>
          <a:off x="2447925" y="10877550"/>
          <a:ext cx="0" cy="59817"/>
        </a:xfrm>
        <a:prstGeom prst="rect">
          <a:avLst/>
        </a:prstGeom>
        <a:noFill/>
        <a:ln w="9525">
          <a:noFill/>
          <a:miter lim="800000"/>
          <a:headEnd/>
          <a:tailEnd/>
        </a:ln>
      </xdr:spPr>
    </xdr:sp>
    <xdr:clientData/>
  </xdr:twoCellAnchor>
  <xdr:twoCellAnchor editAs="oneCell">
    <xdr:from>
      <xdr:col>4</xdr:col>
      <xdr:colOff>1314450</xdr:colOff>
      <xdr:row>38</xdr:row>
      <xdr:rowOff>0</xdr:rowOff>
    </xdr:from>
    <xdr:to>
      <xdr:col>5</xdr:col>
      <xdr:colOff>0</xdr:colOff>
      <xdr:row>38</xdr:row>
      <xdr:rowOff>59817</xdr:rowOff>
    </xdr:to>
    <xdr:sp macro="" textlink="">
      <xdr:nvSpPr>
        <xdr:cNvPr id="19" name="Text Box 25"/>
        <xdr:cNvSpPr txBox="1">
          <a:spLocks noChangeArrowheads="1"/>
        </xdr:cNvSpPr>
      </xdr:nvSpPr>
      <xdr:spPr bwMode="auto">
        <a:xfrm>
          <a:off x="2447925" y="10877550"/>
          <a:ext cx="0" cy="59817"/>
        </a:xfrm>
        <a:prstGeom prst="rect">
          <a:avLst/>
        </a:prstGeom>
        <a:noFill/>
        <a:ln w="9525">
          <a:noFill/>
          <a:miter lim="800000"/>
          <a:headEnd/>
          <a:tailEnd/>
        </a:ln>
      </xdr:spPr>
    </xdr:sp>
    <xdr:clientData/>
  </xdr:twoCellAnchor>
  <xdr:twoCellAnchor editAs="oneCell">
    <xdr:from>
      <xdr:col>4</xdr:col>
      <xdr:colOff>1314450</xdr:colOff>
      <xdr:row>38</xdr:row>
      <xdr:rowOff>0</xdr:rowOff>
    </xdr:from>
    <xdr:to>
      <xdr:col>5</xdr:col>
      <xdr:colOff>0</xdr:colOff>
      <xdr:row>38</xdr:row>
      <xdr:rowOff>59817</xdr:rowOff>
    </xdr:to>
    <xdr:sp macro="" textlink="">
      <xdr:nvSpPr>
        <xdr:cNvPr id="20" name="Text Box 26"/>
        <xdr:cNvSpPr txBox="1">
          <a:spLocks noChangeArrowheads="1"/>
        </xdr:cNvSpPr>
      </xdr:nvSpPr>
      <xdr:spPr bwMode="auto">
        <a:xfrm>
          <a:off x="2447925" y="10877550"/>
          <a:ext cx="0" cy="59817"/>
        </a:xfrm>
        <a:prstGeom prst="rect">
          <a:avLst/>
        </a:prstGeom>
        <a:noFill/>
        <a:ln w="9525">
          <a:noFill/>
          <a:miter lim="800000"/>
          <a:headEnd/>
          <a:tailEnd/>
        </a:ln>
      </xdr:spPr>
    </xdr:sp>
    <xdr:clientData/>
  </xdr:twoCellAnchor>
  <xdr:twoCellAnchor editAs="oneCell">
    <xdr:from>
      <xdr:col>4</xdr:col>
      <xdr:colOff>1247775</xdr:colOff>
      <xdr:row>38</xdr:row>
      <xdr:rowOff>0</xdr:rowOff>
    </xdr:from>
    <xdr:to>
      <xdr:col>5</xdr:col>
      <xdr:colOff>0</xdr:colOff>
      <xdr:row>38</xdr:row>
      <xdr:rowOff>59817</xdr:rowOff>
    </xdr:to>
    <xdr:sp macro="" textlink="">
      <xdr:nvSpPr>
        <xdr:cNvPr id="21" name="Text Box 27"/>
        <xdr:cNvSpPr txBox="1">
          <a:spLocks noChangeArrowheads="1"/>
        </xdr:cNvSpPr>
      </xdr:nvSpPr>
      <xdr:spPr bwMode="auto">
        <a:xfrm>
          <a:off x="2447925" y="10877550"/>
          <a:ext cx="592" cy="59817"/>
        </a:xfrm>
        <a:prstGeom prst="rect">
          <a:avLst/>
        </a:prstGeom>
        <a:noFill/>
        <a:ln w="9525">
          <a:noFill/>
          <a:miter lim="800000"/>
          <a:headEnd/>
          <a:tailEnd/>
        </a:ln>
      </xdr:spPr>
    </xdr:sp>
    <xdr:clientData/>
  </xdr:twoCellAnchor>
  <xdr:twoCellAnchor editAs="oneCell">
    <xdr:from>
      <xdr:col>4</xdr:col>
      <xdr:colOff>1314450</xdr:colOff>
      <xdr:row>38</xdr:row>
      <xdr:rowOff>0</xdr:rowOff>
    </xdr:from>
    <xdr:to>
      <xdr:col>5</xdr:col>
      <xdr:colOff>0</xdr:colOff>
      <xdr:row>38</xdr:row>
      <xdr:rowOff>59817</xdr:rowOff>
    </xdr:to>
    <xdr:sp macro="" textlink="">
      <xdr:nvSpPr>
        <xdr:cNvPr id="22" name="Text Box 24"/>
        <xdr:cNvSpPr txBox="1">
          <a:spLocks noChangeArrowheads="1"/>
        </xdr:cNvSpPr>
      </xdr:nvSpPr>
      <xdr:spPr bwMode="auto">
        <a:xfrm>
          <a:off x="2447925" y="10877550"/>
          <a:ext cx="0" cy="59817"/>
        </a:xfrm>
        <a:prstGeom prst="rect">
          <a:avLst/>
        </a:prstGeom>
        <a:noFill/>
        <a:ln w="9525">
          <a:noFill/>
          <a:miter lim="800000"/>
          <a:headEnd/>
          <a:tailEnd/>
        </a:ln>
      </xdr:spPr>
    </xdr:sp>
    <xdr:clientData/>
  </xdr:twoCellAnchor>
  <xdr:twoCellAnchor editAs="oneCell">
    <xdr:from>
      <xdr:col>4</xdr:col>
      <xdr:colOff>1314450</xdr:colOff>
      <xdr:row>38</xdr:row>
      <xdr:rowOff>0</xdr:rowOff>
    </xdr:from>
    <xdr:to>
      <xdr:col>5</xdr:col>
      <xdr:colOff>0</xdr:colOff>
      <xdr:row>38</xdr:row>
      <xdr:rowOff>59817</xdr:rowOff>
    </xdr:to>
    <xdr:sp macro="" textlink="">
      <xdr:nvSpPr>
        <xdr:cNvPr id="23" name="Text Box 25"/>
        <xdr:cNvSpPr txBox="1">
          <a:spLocks noChangeArrowheads="1"/>
        </xdr:cNvSpPr>
      </xdr:nvSpPr>
      <xdr:spPr bwMode="auto">
        <a:xfrm>
          <a:off x="2447925" y="10877550"/>
          <a:ext cx="0" cy="59817"/>
        </a:xfrm>
        <a:prstGeom prst="rect">
          <a:avLst/>
        </a:prstGeom>
        <a:noFill/>
        <a:ln w="9525">
          <a:noFill/>
          <a:miter lim="800000"/>
          <a:headEnd/>
          <a:tailEnd/>
        </a:ln>
      </xdr:spPr>
    </xdr:sp>
    <xdr:clientData/>
  </xdr:twoCellAnchor>
  <xdr:twoCellAnchor editAs="oneCell">
    <xdr:from>
      <xdr:col>4</xdr:col>
      <xdr:colOff>1314450</xdr:colOff>
      <xdr:row>38</xdr:row>
      <xdr:rowOff>0</xdr:rowOff>
    </xdr:from>
    <xdr:to>
      <xdr:col>5</xdr:col>
      <xdr:colOff>0</xdr:colOff>
      <xdr:row>38</xdr:row>
      <xdr:rowOff>59817</xdr:rowOff>
    </xdr:to>
    <xdr:sp macro="" textlink="">
      <xdr:nvSpPr>
        <xdr:cNvPr id="24" name="Text Box 26"/>
        <xdr:cNvSpPr txBox="1">
          <a:spLocks noChangeArrowheads="1"/>
        </xdr:cNvSpPr>
      </xdr:nvSpPr>
      <xdr:spPr bwMode="auto">
        <a:xfrm>
          <a:off x="2447925" y="10877550"/>
          <a:ext cx="0" cy="59817"/>
        </a:xfrm>
        <a:prstGeom prst="rect">
          <a:avLst/>
        </a:prstGeom>
        <a:noFill/>
        <a:ln w="9525">
          <a:noFill/>
          <a:miter lim="800000"/>
          <a:headEnd/>
          <a:tailEnd/>
        </a:ln>
      </xdr:spPr>
    </xdr:sp>
    <xdr:clientData/>
  </xdr:twoCellAnchor>
  <xdr:twoCellAnchor editAs="oneCell">
    <xdr:from>
      <xdr:col>4</xdr:col>
      <xdr:colOff>1247775</xdr:colOff>
      <xdr:row>38</xdr:row>
      <xdr:rowOff>0</xdr:rowOff>
    </xdr:from>
    <xdr:to>
      <xdr:col>5</xdr:col>
      <xdr:colOff>0</xdr:colOff>
      <xdr:row>38</xdr:row>
      <xdr:rowOff>59817</xdr:rowOff>
    </xdr:to>
    <xdr:sp macro="" textlink="">
      <xdr:nvSpPr>
        <xdr:cNvPr id="25" name="Text Box 27"/>
        <xdr:cNvSpPr txBox="1">
          <a:spLocks noChangeArrowheads="1"/>
        </xdr:cNvSpPr>
      </xdr:nvSpPr>
      <xdr:spPr bwMode="auto">
        <a:xfrm>
          <a:off x="2447925" y="10877550"/>
          <a:ext cx="592" cy="59817"/>
        </a:xfrm>
        <a:prstGeom prst="rect">
          <a:avLst/>
        </a:prstGeom>
        <a:noFill/>
        <a:ln w="9525">
          <a:noFill/>
          <a:miter lim="800000"/>
          <a:headEnd/>
          <a:tailEnd/>
        </a:ln>
      </xdr:spPr>
    </xdr:sp>
    <xdr:clientData/>
  </xdr:twoCellAnchor>
  <xdr:twoCellAnchor editAs="oneCell">
    <xdr:from>
      <xdr:col>8</xdr:col>
      <xdr:colOff>1314450</xdr:colOff>
      <xdr:row>38</xdr:row>
      <xdr:rowOff>0</xdr:rowOff>
    </xdr:from>
    <xdr:to>
      <xdr:col>9</xdr:col>
      <xdr:colOff>0</xdr:colOff>
      <xdr:row>38</xdr:row>
      <xdr:rowOff>59817</xdr:rowOff>
    </xdr:to>
    <xdr:sp macro="" textlink="">
      <xdr:nvSpPr>
        <xdr:cNvPr id="26" name="Text Box 24"/>
        <xdr:cNvSpPr txBox="1">
          <a:spLocks noChangeArrowheads="1"/>
        </xdr:cNvSpPr>
      </xdr:nvSpPr>
      <xdr:spPr bwMode="auto">
        <a:xfrm>
          <a:off x="8582025" y="11068050"/>
          <a:ext cx="0" cy="59817"/>
        </a:xfrm>
        <a:prstGeom prst="rect">
          <a:avLst/>
        </a:prstGeom>
        <a:noFill/>
        <a:ln w="9525">
          <a:noFill/>
          <a:miter lim="800000"/>
          <a:headEnd/>
          <a:tailEnd/>
        </a:ln>
      </xdr:spPr>
    </xdr:sp>
    <xdr:clientData/>
  </xdr:twoCellAnchor>
  <xdr:twoCellAnchor editAs="oneCell">
    <xdr:from>
      <xdr:col>8</xdr:col>
      <xdr:colOff>1314450</xdr:colOff>
      <xdr:row>38</xdr:row>
      <xdr:rowOff>0</xdr:rowOff>
    </xdr:from>
    <xdr:to>
      <xdr:col>9</xdr:col>
      <xdr:colOff>0</xdr:colOff>
      <xdr:row>38</xdr:row>
      <xdr:rowOff>59817</xdr:rowOff>
    </xdr:to>
    <xdr:sp macro="" textlink="">
      <xdr:nvSpPr>
        <xdr:cNvPr id="27" name="Text Box 25"/>
        <xdr:cNvSpPr txBox="1">
          <a:spLocks noChangeArrowheads="1"/>
        </xdr:cNvSpPr>
      </xdr:nvSpPr>
      <xdr:spPr bwMode="auto">
        <a:xfrm>
          <a:off x="8582025" y="11068050"/>
          <a:ext cx="0" cy="59817"/>
        </a:xfrm>
        <a:prstGeom prst="rect">
          <a:avLst/>
        </a:prstGeom>
        <a:noFill/>
        <a:ln w="9525">
          <a:noFill/>
          <a:miter lim="800000"/>
          <a:headEnd/>
          <a:tailEnd/>
        </a:ln>
      </xdr:spPr>
    </xdr:sp>
    <xdr:clientData/>
  </xdr:twoCellAnchor>
  <xdr:twoCellAnchor editAs="oneCell">
    <xdr:from>
      <xdr:col>8</xdr:col>
      <xdr:colOff>1314450</xdr:colOff>
      <xdr:row>38</xdr:row>
      <xdr:rowOff>0</xdr:rowOff>
    </xdr:from>
    <xdr:to>
      <xdr:col>9</xdr:col>
      <xdr:colOff>0</xdr:colOff>
      <xdr:row>38</xdr:row>
      <xdr:rowOff>59817</xdr:rowOff>
    </xdr:to>
    <xdr:sp macro="" textlink="">
      <xdr:nvSpPr>
        <xdr:cNvPr id="28" name="Text Box 26"/>
        <xdr:cNvSpPr txBox="1">
          <a:spLocks noChangeArrowheads="1"/>
        </xdr:cNvSpPr>
      </xdr:nvSpPr>
      <xdr:spPr bwMode="auto">
        <a:xfrm>
          <a:off x="8582025" y="11068050"/>
          <a:ext cx="0" cy="59817"/>
        </a:xfrm>
        <a:prstGeom prst="rect">
          <a:avLst/>
        </a:prstGeom>
        <a:noFill/>
        <a:ln w="9525">
          <a:noFill/>
          <a:miter lim="800000"/>
          <a:headEnd/>
          <a:tailEnd/>
        </a:ln>
      </xdr:spPr>
    </xdr:sp>
    <xdr:clientData/>
  </xdr:twoCellAnchor>
  <xdr:twoCellAnchor editAs="oneCell">
    <xdr:from>
      <xdr:col>8</xdr:col>
      <xdr:colOff>1247775</xdr:colOff>
      <xdr:row>38</xdr:row>
      <xdr:rowOff>0</xdr:rowOff>
    </xdr:from>
    <xdr:to>
      <xdr:col>9</xdr:col>
      <xdr:colOff>592</xdr:colOff>
      <xdr:row>38</xdr:row>
      <xdr:rowOff>59817</xdr:rowOff>
    </xdr:to>
    <xdr:sp macro="" textlink="">
      <xdr:nvSpPr>
        <xdr:cNvPr id="29" name="Text Box 27"/>
        <xdr:cNvSpPr txBox="1">
          <a:spLocks noChangeArrowheads="1"/>
        </xdr:cNvSpPr>
      </xdr:nvSpPr>
      <xdr:spPr bwMode="auto">
        <a:xfrm>
          <a:off x="8582025" y="11068050"/>
          <a:ext cx="592" cy="59817"/>
        </a:xfrm>
        <a:prstGeom prst="rect">
          <a:avLst/>
        </a:prstGeom>
        <a:noFill/>
        <a:ln w="9525">
          <a:noFill/>
          <a:miter lim="800000"/>
          <a:headEnd/>
          <a:tailEnd/>
        </a:ln>
      </xdr:spPr>
    </xdr:sp>
    <xdr:clientData/>
  </xdr:twoCellAnchor>
  <xdr:twoCellAnchor editAs="oneCell">
    <xdr:from>
      <xdr:col>8</xdr:col>
      <xdr:colOff>1314450</xdr:colOff>
      <xdr:row>38</xdr:row>
      <xdr:rowOff>0</xdr:rowOff>
    </xdr:from>
    <xdr:to>
      <xdr:col>9</xdr:col>
      <xdr:colOff>0</xdr:colOff>
      <xdr:row>38</xdr:row>
      <xdr:rowOff>59817</xdr:rowOff>
    </xdr:to>
    <xdr:sp macro="" textlink="">
      <xdr:nvSpPr>
        <xdr:cNvPr id="30" name="Text Box 24"/>
        <xdr:cNvSpPr txBox="1">
          <a:spLocks noChangeArrowheads="1"/>
        </xdr:cNvSpPr>
      </xdr:nvSpPr>
      <xdr:spPr bwMode="auto">
        <a:xfrm>
          <a:off x="8582025" y="11068050"/>
          <a:ext cx="0" cy="59817"/>
        </a:xfrm>
        <a:prstGeom prst="rect">
          <a:avLst/>
        </a:prstGeom>
        <a:noFill/>
        <a:ln w="9525">
          <a:noFill/>
          <a:miter lim="800000"/>
          <a:headEnd/>
          <a:tailEnd/>
        </a:ln>
      </xdr:spPr>
    </xdr:sp>
    <xdr:clientData/>
  </xdr:twoCellAnchor>
  <xdr:twoCellAnchor editAs="oneCell">
    <xdr:from>
      <xdr:col>8</xdr:col>
      <xdr:colOff>1314450</xdr:colOff>
      <xdr:row>38</xdr:row>
      <xdr:rowOff>0</xdr:rowOff>
    </xdr:from>
    <xdr:to>
      <xdr:col>9</xdr:col>
      <xdr:colOff>0</xdr:colOff>
      <xdr:row>38</xdr:row>
      <xdr:rowOff>59817</xdr:rowOff>
    </xdr:to>
    <xdr:sp macro="" textlink="">
      <xdr:nvSpPr>
        <xdr:cNvPr id="31" name="Text Box 25"/>
        <xdr:cNvSpPr txBox="1">
          <a:spLocks noChangeArrowheads="1"/>
        </xdr:cNvSpPr>
      </xdr:nvSpPr>
      <xdr:spPr bwMode="auto">
        <a:xfrm>
          <a:off x="8582025" y="11068050"/>
          <a:ext cx="0" cy="59817"/>
        </a:xfrm>
        <a:prstGeom prst="rect">
          <a:avLst/>
        </a:prstGeom>
        <a:noFill/>
        <a:ln w="9525">
          <a:noFill/>
          <a:miter lim="800000"/>
          <a:headEnd/>
          <a:tailEnd/>
        </a:ln>
      </xdr:spPr>
    </xdr:sp>
    <xdr:clientData/>
  </xdr:twoCellAnchor>
  <xdr:twoCellAnchor editAs="oneCell">
    <xdr:from>
      <xdr:col>8</xdr:col>
      <xdr:colOff>1314450</xdr:colOff>
      <xdr:row>38</xdr:row>
      <xdr:rowOff>0</xdr:rowOff>
    </xdr:from>
    <xdr:to>
      <xdr:col>9</xdr:col>
      <xdr:colOff>0</xdr:colOff>
      <xdr:row>38</xdr:row>
      <xdr:rowOff>59817</xdr:rowOff>
    </xdr:to>
    <xdr:sp macro="" textlink="">
      <xdr:nvSpPr>
        <xdr:cNvPr id="32" name="Text Box 26"/>
        <xdr:cNvSpPr txBox="1">
          <a:spLocks noChangeArrowheads="1"/>
        </xdr:cNvSpPr>
      </xdr:nvSpPr>
      <xdr:spPr bwMode="auto">
        <a:xfrm>
          <a:off x="8582025" y="11068050"/>
          <a:ext cx="0" cy="59817"/>
        </a:xfrm>
        <a:prstGeom prst="rect">
          <a:avLst/>
        </a:prstGeom>
        <a:noFill/>
        <a:ln w="9525">
          <a:noFill/>
          <a:miter lim="800000"/>
          <a:headEnd/>
          <a:tailEnd/>
        </a:ln>
      </xdr:spPr>
    </xdr:sp>
    <xdr:clientData/>
  </xdr:twoCellAnchor>
  <xdr:twoCellAnchor editAs="oneCell">
    <xdr:from>
      <xdr:col>8</xdr:col>
      <xdr:colOff>1247775</xdr:colOff>
      <xdr:row>38</xdr:row>
      <xdr:rowOff>0</xdr:rowOff>
    </xdr:from>
    <xdr:to>
      <xdr:col>9</xdr:col>
      <xdr:colOff>592</xdr:colOff>
      <xdr:row>38</xdr:row>
      <xdr:rowOff>59817</xdr:rowOff>
    </xdr:to>
    <xdr:sp macro="" textlink="">
      <xdr:nvSpPr>
        <xdr:cNvPr id="33" name="Text Box 27"/>
        <xdr:cNvSpPr txBox="1">
          <a:spLocks noChangeArrowheads="1"/>
        </xdr:cNvSpPr>
      </xdr:nvSpPr>
      <xdr:spPr bwMode="auto">
        <a:xfrm>
          <a:off x="8582025" y="11068050"/>
          <a:ext cx="592" cy="59817"/>
        </a:xfrm>
        <a:prstGeom prst="rect">
          <a:avLst/>
        </a:prstGeom>
        <a:noFill/>
        <a:ln w="9525">
          <a:noFill/>
          <a:miter lim="800000"/>
          <a:headEnd/>
          <a:tailEnd/>
        </a:ln>
      </xdr:spPr>
    </xdr:sp>
    <xdr:clientData/>
  </xdr:twoCellAnchor>
  <xdr:twoCellAnchor editAs="oneCell">
    <xdr:from>
      <xdr:col>2</xdr:col>
      <xdr:colOff>1314450</xdr:colOff>
      <xdr:row>38</xdr:row>
      <xdr:rowOff>0</xdr:rowOff>
    </xdr:from>
    <xdr:to>
      <xdr:col>3</xdr:col>
      <xdr:colOff>0</xdr:colOff>
      <xdr:row>38</xdr:row>
      <xdr:rowOff>59817</xdr:rowOff>
    </xdr:to>
    <xdr:sp macro="" textlink="">
      <xdr:nvSpPr>
        <xdr:cNvPr id="34" name="Text Box 24"/>
        <xdr:cNvSpPr txBox="1">
          <a:spLocks noChangeArrowheads="1"/>
        </xdr:cNvSpPr>
      </xdr:nvSpPr>
      <xdr:spPr bwMode="auto">
        <a:xfrm>
          <a:off x="2447925" y="11068050"/>
          <a:ext cx="0" cy="59817"/>
        </a:xfrm>
        <a:prstGeom prst="rect">
          <a:avLst/>
        </a:prstGeom>
        <a:noFill/>
        <a:ln w="9525">
          <a:noFill/>
          <a:miter lim="800000"/>
          <a:headEnd/>
          <a:tailEnd/>
        </a:ln>
      </xdr:spPr>
    </xdr:sp>
    <xdr:clientData/>
  </xdr:twoCellAnchor>
  <xdr:twoCellAnchor editAs="oneCell">
    <xdr:from>
      <xdr:col>2</xdr:col>
      <xdr:colOff>1314450</xdr:colOff>
      <xdr:row>38</xdr:row>
      <xdr:rowOff>0</xdr:rowOff>
    </xdr:from>
    <xdr:to>
      <xdr:col>3</xdr:col>
      <xdr:colOff>0</xdr:colOff>
      <xdr:row>38</xdr:row>
      <xdr:rowOff>59817</xdr:rowOff>
    </xdr:to>
    <xdr:sp macro="" textlink="">
      <xdr:nvSpPr>
        <xdr:cNvPr id="35" name="Text Box 25"/>
        <xdr:cNvSpPr txBox="1">
          <a:spLocks noChangeArrowheads="1"/>
        </xdr:cNvSpPr>
      </xdr:nvSpPr>
      <xdr:spPr bwMode="auto">
        <a:xfrm>
          <a:off x="2447925" y="11068050"/>
          <a:ext cx="0" cy="59817"/>
        </a:xfrm>
        <a:prstGeom prst="rect">
          <a:avLst/>
        </a:prstGeom>
        <a:noFill/>
        <a:ln w="9525">
          <a:noFill/>
          <a:miter lim="800000"/>
          <a:headEnd/>
          <a:tailEnd/>
        </a:ln>
      </xdr:spPr>
    </xdr:sp>
    <xdr:clientData/>
  </xdr:twoCellAnchor>
  <xdr:twoCellAnchor editAs="oneCell">
    <xdr:from>
      <xdr:col>2</xdr:col>
      <xdr:colOff>1314450</xdr:colOff>
      <xdr:row>38</xdr:row>
      <xdr:rowOff>0</xdr:rowOff>
    </xdr:from>
    <xdr:to>
      <xdr:col>3</xdr:col>
      <xdr:colOff>0</xdr:colOff>
      <xdr:row>38</xdr:row>
      <xdr:rowOff>59817</xdr:rowOff>
    </xdr:to>
    <xdr:sp macro="" textlink="">
      <xdr:nvSpPr>
        <xdr:cNvPr id="36" name="Text Box 26"/>
        <xdr:cNvSpPr txBox="1">
          <a:spLocks noChangeArrowheads="1"/>
        </xdr:cNvSpPr>
      </xdr:nvSpPr>
      <xdr:spPr bwMode="auto">
        <a:xfrm>
          <a:off x="2447925" y="11068050"/>
          <a:ext cx="0" cy="59817"/>
        </a:xfrm>
        <a:prstGeom prst="rect">
          <a:avLst/>
        </a:prstGeom>
        <a:noFill/>
        <a:ln w="9525">
          <a:noFill/>
          <a:miter lim="800000"/>
          <a:headEnd/>
          <a:tailEnd/>
        </a:ln>
      </xdr:spPr>
    </xdr:sp>
    <xdr:clientData/>
  </xdr:twoCellAnchor>
  <xdr:twoCellAnchor editAs="oneCell">
    <xdr:from>
      <xdr:col>2</xdr:col>
      <xdr:colOff>1247775</xdr:colOff>
      <xdr:row>38</xdr:row>
      <xdr:rowOff>0</xdr:rowOff>
    </xdr:from>
    <xdr:to>
      <xdr:col>3</xdr:col>
      <xdr:colOff>0</xdr:colOff>
      <xdr:row>38</xdr:row>
      <xdr:rowOff>59817</xdr:rowOff>
    </xdr:to>
    <xdr:sp macro="" textlink="">
      <xdr:nvSpPr>
        <xdr:cNvPr id="37" name="Text Box 27"/>
        <xdr:cNvSpPr txBox="1">
          <a:spLocks noChangeArrowheads="1"/>
        </xdr:cNvSpPr>
      </xdr:nvSpPr>
      <xdr:spPr bwMode="auto">
        <a:xfrm>
          <a:off x="2447925" y="11068050"/>
          <a:ext cx="0" cy="59817"/>
        </a:xfrm>
        <a:prstGeom prst="rect">
          <a:avLst/>
        </a:prstGeom>
        <a:noFill/>
        <a:ln w="9525">
          <a:noFill/>
          <a:miter lim="800000"/>
          <a:headEnd/>
          <a:tailEnd/>
        </a:ln>
      </xdr:spPr>
    </xdr:sp>
    <xdr:clientData/>
  </xdr:twoCellAnchor>
  <xdr:twoCellAnchor editAs="oneCell">
    <xdr:from>
      <xdr:col>2</xdr:col>
      <xdr:colOff>1314450</xdr:colOff>
      <xdr:row>38</xdr:row>
      <xdr:rowOff>0</xdr:rowOff>
    </xdr:from>
    <xdr:to>
      <xdr:col>3</xdr:col>
      <xdr:colOff>0</xdr:colOff>
      <xdr:row>38</xdr:row>
      <xdr:rowOff>59817</xdr:rowOff>
    </xdr:to>
    <xdr:sp macro="" textlink="">
      <xdr:nvSpPr>
        <xdr:cNvPr id="38" name="Text Box 24"/>
        <xdr:cNvSpPr txBox="1">
          <a:spLocks noChangeArrowheads="1"/>
        </xdr:cNvSpPr>
      </xdr:nvSpPr>
      <xdr:spPr bwMode="auto">
        <a:xfrm>
          <a:off x="2447925" y="11068050"/>
          <a:ext cx="0" cy="59817"/>
        </a:xfrm>
        <a:prstGeom prst="rect">
          <a:avLst/>
        </a:prstGeom>
        <a:noFill/>
        <a:ln w="9525">
          <a:noFill/>
          <a:miter lim="800000"/>
          <a:headEnd/>
          <a:tailEnd/>
        </a:ln>
      </xdr:spPr>
    </xdr:sp>
    <xdr:clientData/>
  </xdr:twoCellAnchor>
  <xdr:twoCellAnchor editAs="oneCell">
    <xdr:from>
      <xdr:col>2</xdr:col>
      <xdr:colOff>1314450</xdr:colOff>
      <xdr:row>38</xdr:row>
      <xdr:rowOff>0</xdr:rowOff>
    </xdr:from>
    <xdr:to>
      <xdr:col>3</xdr:col>
      <xdr:colOff>0</xdr:colOff>
      <xdr:row>38</xdr:row>
      <xdr:rowOff>59817</xdr:rowOff>
    </xdr:to>
    <xdr:sp macro="" textlink="">
      <xdr:nvSpPr>
        <xdr:cNvPr id="39" name="Text Box 25"/>
        <xdr:cNvSpPr txBox="1">
          <a:spLocks noChangeArrowheads="1"/>
        </xdr:cNvSpPr>
      </xdr:nvSpPr>
      <xdr:spPr bwMode="auto">
        <a:xfrm>
          <a:off x="2447925" y="11068050"/>
          <a:ext cx="0" cy="59817"/>
        </a:xfrm>
        <a:prstGeom prst="rect">
          <a:avLst/>
        </a:prstGeom>
        <a:noFill/>
        <a:ln w="9525">
          <a:noFill/>
          <a:miter lim="800000"/>
          <a:headEnd/>
          <a:tailEnd/>
        </a:ln>
      </xdr:spPr>
    </xdr:sp>
    <xdr:clientData/>
  </xdr:twoCellAnchor>
  <xdr:twoCellAnchor editAs="oneCell">
    <xdr:from>
      <xdr:col>2</xdr:col>
      <xdr:colOff>1314450</xdr:colOff>
      <xdr:row>38</xdr:row>
      <xdr:rowOff>0</xdr:rowOff>
    </xdr:from>
    <xdr:to>
      <xdr:col>3</xdr:col>
      <xdr:colOff>0</xdr:colOff>
      <xdr:row>38</xdr:row>
      <xdr:rowOff>59817</xdr:rowOff>
    </xdr:to>
    <xdr:sp macro="" textlink="">
      <xdr:nvSpPr>
        <xdr:cNvPr id="40" name="Text Box 26"/>
        <xdr:cNvSpPr txBox="1">
          <a:spLocks noChangeArrowheads="1"/>
        </xdr:cNvSpPr>
      </xdr:nvSpPr>
      <xdr:spPr bwMode="auto">
        <a:xfrm>
          <a:off x="2447925" y="11068050"/>
          <a:ext cx="0" cy="59817"/>
        </a:xfrm>
        <a:prstGeom prst="rect">
          <a:avLst/>
        </a:prstGeom>
        <a:noFill/>
        <a:ln w="9525">
          <a:noFill/>
          <a:miter lim="800000"/>
          <a:headEnd/>
          <a:tailEnd/>
        </a:ln>
      </xdr:spPr>
    </xdr:sp>
    <xdr:clientData/>
  </xdr:twoCellAnchor>
  <xdr:twoCellAnchor editAs="oneCell">
    <xdr:from>
      <xdr:col>2</xdr:col>
      <xdr:colOff>1247775</xdr:colOff>
      <xdr:row>38</xdr:row>
      <xdr:rowOff>0</xdr:rowOff>
    </xdr:from>
    <xdr:to>
      <xdr:col>3</xdr:col>
      <xdr:colOff>0</xdr:colOff>
      <xdr:row>38</xdr:row>
      <xdr:rowOff>59817</xdr:rowOff>
    </xdr:to>
    <xdr:sp macro="" textlink="">
      <xdr:nvSpPr>
        <xdr:cNvPr id="41" name="Text Box 27"/>
        <xdr:cNvSpPr txBox="1">
          <a:spLocks noChangeArrowheads="1"/>
        </xdr:cNvSpPr>
      </xdr:nvSpPr>
      <xdr:spPr bwMode="auto">
        <a:xfrm>
          <a:off x="2447925" y="11068050"/>
          <a:ext cx="0" cy="59817"/>
        </a:xfrm>
        <a:prstGeom prst="rect">
          <a:avLst/>
        </a:prstGeom>
        <a:noFill/>
        <a:ln w="9525">
          <a:noFill/>
          <a:miter lim="800000"/>
          <a:headEnd/>
          <a:tailEnd/>
        </a:ln>
      </xdr:spPr>
    </xdr:sp>
    <xdr:clientData/>
  </xdr:twoCellAnchor>
  <xdr:twoCellAnchor editAs="oneCell">
    <xdr:from>
      <xdr:col>4</xdr:col>
      <xdr:colOff>1314450</xdr:colOff>
      <xdr:row>38</xdr:row>
      <xdr:rowOff>0</xdr:rowOff>
    </xdr:from>
    <xdr:to>
      <xdr:col>5</xdr:col>
      <xdr:colOff>0</xdr:colOff>
      <xdr:row>38</xdr:row>
      <xdr:rowOff>59817</xdr:rowOff>
    </xdr:to>
    <xdr:sp macro="" textlink="">
      <xdr:nvSpPr>
        <xdr:cNvPr id="42" name="Text Box 24"/>
        <xdr:cNvSpPr txBox="1">
          <a:spLocks noChangeArrowheads="1"/>
        </xdr:cNvSpPr>
      </xdr:nvSpPr>
      <xdr:spPr bwMode="auto">
        <a:xfrm>
          <a:off x="4067175" y="11068050"/>
          <a:ext cx="0" cy="59817"/>
        </a:xfrm>
        <a:prstGeom prst="rect">
          <a:avLst/>
        </a:prstGeom>
        <a:noFill/>
        <a:ln w="9525">
          <a:noFill/>
          <a:miter lim="800000"/>
          <a:headEnd/>
          <a:tailEnd/>
        </a:ln>
      </xdr:spPr>
    </xdr:sp>
    <xdr:clientData/>
  </xdr:twoCellAnchor>
  <xdr:twoCellAnchor editAs="oneCell">
    <xdr:from>
      <xdr:col>4</xdr:col>
      <xdr:colOff>1314450</xdr:colOff>
      <xdr:row>38</xdr:row>
      <xdr:rowOff>0</xdr:rowOff>
    </xdr:from>
    <xdr:to>
      <xdr:col>5</xdr:col>
      <xdr:colOff>0</xdr:colOff>
      <xdr:row>38</xdr:row>
      <xdr:rowOff>59817</xdr:rowOff>
    </xdr:to>
    <xdr:sp macro="" textlink="">
      <xdr:nvSpPr>
        <xdr:cNvPr id="43" name="Text Box 25"/>
        <xdr:cNvSpPr txBox="1">
          <a:spLocks noChangeArrowheads="1"/>
        </xdr:cNvSpPr>
      </xdr:nvSpPr>
      <xdr:spPr bwMode="auto">
        <a:xfrm>
          <a:off x="4067175" y="11068050"/>
          <a:ext cx="0" cy="59817"/>
        </a:xfrm>
        <a:prstGeom prst="rect">
          <a:avLst/>
        </a:prstGeom>
        <a:noFill/>
        <a:ln w="9525">
          <a:noFill/>
          <a:miter lim="800000"/>
          <a:headEnd/>
          <a:tailEnd/>
        </a:ln>
      </xdr:spPr>
    </xdr:sp>
    <xdr:clientData/>
  </xdr:twoCellAnchor>
  <xdr:twoCellAnchor editAs="oneCell">
    <xdr:from>
      <xdr:col>4</xdr:col>
      <xdr:colOff>1314450</xdr:colOff>
      <xdr:row>38</xdr:row>
      <xdr:rowOff>0</xdr:rowOff>
    </xdr:from>
    <xdr:to>
      <xdr:col>5</xdr:col>
      <xdr:colOff>0</xdr:colOff>
      <xdr:row>38</xdr:row>
      <xdr:rowOff>59817</xdr:rowOff>
    </xdr:to>
    <xdr:sp macro="" textlink="">
      <xdr:nvSpPr>
        <xdr:cNvPr id="44" name="Text Box 26"/>
        <xdr:cNvSpPr txBox="1">
          <a:spLocks noChangeArrowheads="1"/>
        </xdr:cNvSpPr>
      </xdr:nvSpPr>
      <xdr:spPr bwMode="auto">
        <a:xfrm>
          <a:off x="4067175" y="11068050"/>
          <a:ext cx="0" cy="59817"/>
        </a:xfrm>
        <a:prstGeom prst="rect">
          <a:avLst/>
        </a:prstGeom>
        <a:noFill/>
        <a:ln w="9525">
          <a:noFill/>
          <a:miter lim="800000"/>
          <a:headEnd/>
          <a:tailEnd/>
        </a:ln>
      </xdr:spPr>
    </xdr:sp>
    <xdr:clientData/>
  </xdr:twoCellAnchor>
  <xdr:twoCellAnchor editAs="oneCell">
    <xdr:from>
      <xdr:col>4</xdr:col>
      <xdr:colOff>1247775</xdr:colOff>
      <xdr:row>38</xdr:row>
      <xdr:rowOff>0</xdr:rowOff>
    </xdr:from>
    <xdr:to>
      <xdr:col>5</xdr:col>
      <xdr:colOff>0</xdr:colOff>
      <xdr:row>38</xdr:row>
      <xdr:rowOff>59817</xdr:rowOff>
    </xdr:to>
    <xdr:sp macro="" textlink="">
      <xdr:nvSpPr>
        <xdr:cNvPr id="45" name="Text Box 27"/>
        <xdr:cNvSpPr txBox="1">
          <a:spLocks noChangeArrowheads="1"/>
        </xdr:cNvSpPr>
      </xdr:nvSpPr>
      <xdr:spPr bwMode="auto">
        <a:xfrm>
          <a:off x="4067175" y="11068050"/>
          <a:ext cx="0" cy="59817"/>
        </a:xfrm>
        <a:prstGeom prst="rect">
          <a:avLst/>
        </a:prstGeom>
        <a:noFill/>
        <a:ln w="9525">
          <a:noFill/>
          <a:miter lim="800000"/>
          <a:headEnd/>
          <a:tailEnd/>
        </a:ln>
      </xdr:spPr>
    </xdr:sp>
    <xdr:clientData/>
  </xdr:twoCellAnchor>
  <xdr:twoCellAnchor editAs="oneCell">
    <xdr:from>
      <xdr:col>4</xdr:col>
      <xdr:colOff>1314450</xdr:colOff>
      <xdr:row>38</xdr:row>
      <xdr:rowOff>0</xdr:rowOff>
    </xdr:from>
    <xdr:to>
      <xdr:col>5</xdr:col>
      <xdr:colOff>0</xdr:colOff>
      <xdr:row>38</xdr:row>
      <xdr:rowOff>59817</xdr:rowOff>
    </xdr:to>
    <xdr:sp macro="" textlink="">
      <xdr:nvSpPr>
        <xdr:cNvPr id="46" name="Text Box 24"/>
        <xdr:cNvSpPr txBox="1">
          <a:spLocks noChangeArrowheads="1"/>
        </xdr:cNvSpPr>
      </xdr:nvSpPr>
      <xdr:spPr bwMode="auto">
        <a:xfrm>
          <a:off x="4067175" y="11068050"/>
          <a:ext cx="0" cy="59817"/>
        </a:xfrm>
        <a:prstGeom prst="rect">
          <a:avLst/>
        </a:prstGeom>
        <a:noFill/>
        <a:ln w="9525">
          <a:noFill/>
          <a:miter lim="800000"/>
          <a:headEnd/>
          <a:tailEnd/>
        </a:ln>
      </xdr:spPr>
    </xdr:sp>
    <xdr:clientData/>
  </xdr:twoCellAnchor>
  <xdr:twoCellAnchor editAs="oneCell">
    <xdr:from>
      <xdr:col>4</xdr:col>
      <xdr:colOff>1314450</xdr:colOff>
      <xdr:row>38</xdr:row>
      <xdr:rowOff>0</xdr:rowOff>
    </xdr:from>
    <xdr:to>
      <xdr:col>5</xdr:col>
      <xdr:colOff>0</xdr:colOff>
      <xdr:row>38</xdr:row>
      <xdr:rowOff>59817</xdr:rowOff>
    </xdr:to>
    <xdr:sp macro="" textlink="">
      <xdr:nvSpPr>
        <xdr:cNvPr id="47" name="Text Box 25"/>
        <xdr:cNvSpPr txBox="1">
          <a:spLocks noChangeArrowheads="1"/>
        </xdr:cNvSpPr>
      </xdr:nvSpPr>
      <xdr:spPr bwMode="auto">
        <a:xfrm>
          <a:off x="4067175" y="11068050"/>
          <a:ext cx="0" cy="59817"/>
        </a:xfrm>
        <a:prstGeom prst="rect">
          <a:avLst/>
        </a:prstGeom>
        <a:noFill/>
        <a:ln w="9525">
          <a:noFill/>
          <a:miter lim="800000"/>
          <a:headEnd/>
          <a:tailEnd/>
        </a:ln>
      </xdr:spPr>
    </xdr:sp>
    <xdr:clientData/>
  </xdr:twoCellAnchor>
  <xdr:twoCellAnchor editAs="oneCell">
    <xdr:from>
      <xdr:col>4</xdr:col>
      <xdr:colOff>1314450</xdr:colOff>
      <xdr:row>38</xdr:row>
      <xdr:rowOff>0</xdr:rowOff>
    </xdr:from>
    <xdr:to>
      <xdr:col>5</xdr:col>
      <xdr:colOff>0</xdr:colOff>
      <xdr:row>38</xdr:row>
      <xdr:rowOff>59817</xdr:rowOff>
    </xdr:to>
    <xdr:sp macro="" textlink="">
      <xdr:nvSpPr>
        <xdr:cNvPr id="48" name="Text Box 26"/>
        <xdr:cNvSpPr txBox="1">
          <a:spLocks noChangeArrowheads="1"/>
        </xdr:cNvSpPr>
      </xdr:nvSpPr>
      <xdr:spPr bwMode="auto">
        <a:xfrm>
          <a:off x="4067175" y="11068050"/>
          <a:ext cx="0" cy="59817"/>
        </a:xfrm>
        <a:prstGeom prst="rect">
          <a:avLst/>
        </a:prstGeom>
        <a:noFill/>
        <a:ln w="9525">
          <a:noFill/>
          <a:miter lim="800000"/>
          <a:headEnd/>
          <a:tailEnd/>
        </a:ln>
      </xdr:spPr>
    </xdr:sp>
    <xdr:clientData/>
  </xdr:twoCellAnchor>
  <xdr:twoCellAnchor editAs="oneCell">
    <xdr:from>
      <xdr:col>4</xdr:col>
      <xdr:colOff>1247775</xdr:colOff>
      <xdr:row>38</xdr:row>
      <xdr:rowOff>0</xdr:rowOff>
    </xdr:from>
    <xdr:to>
      <xdr:col>5</xdr:col>
      <xdr:colOff>0</xdr:colOff>
      <xdr:row>38</xdr:row>
      <xdr:rowOff>59817</xdr:rowOff>
    </xdr:to>
    <xdr:sp macro="" textlink="">
      <xdr:nvSpPr>
        <xdr:cNvPr id="49" name="Text Box 27"/>
        <xdr:cNvSpPr txBox="1">
          <a:spLocks noChangeArrowheads="1"/>
        </xdr:cNvSpPr>
      </xdr:nvSpPr>
      <xdr:spPr bwMode="auto">
        <a:xfrm>
          <a:off x="4067175" y="11068050"/>
          <a:ext cx="0" cy="59817"/>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2619375</xdr:colOff>
      <xdr:row>154</xdr:row>
      <xdr:rowOff>1076325</xdr:rowOff>
    </xdr:from>
    <xdr:to>
      <xdr:col>9</xdr:col>
      <xdr:colOff>492</xdr:colOff>
      <xdr:row>155</xdr:row>
      <xdr:rowOff>0</xdr:rowOff>
    </xdr:to>
    <xdr:sp macro="" textlink="">
      <xdr:nvSpPr>
        <xdr:cNvPr id="2" name="Text Box 31"/>
        <xdr:cNvSpPr txBox="1">
          <a:spLocks noChangeArrowheads="1"/>
        </xdr:cNvSpPr>
      </xdr:nvSpPr>
      <xdr:spPr bwMode="auto">
        <a:xfrm>
          <a:off x="8801100" y="62865000"/>
          <a:ext cx="492" cy="253"/>
        </a:xfrm>
        <a:prstGeom prst="rect">
          <a:avLst/>
        </a:prstGeom>
        <a:noFill/>
        <a:ln w="9525">
          <a:noFill/>
          <a:miter lim="800000"/>
          <a:headEnd/>
          <a:tailEnd/>
        </a:ln>
      </xdr:spPr>
    </xdr:sp>
    <xdr:clientData/>
  </xdr:twoCellAnchor>
  <xdr:twoCellAnchor editAs="oneCell">
    <xdr:from>
      <xdr:col>8</xdr:col>
      <xdr:colOff>2619375</xdr:colOff>
      <xdr:row>137</xdr:row>
      <xdr:rowOff>1076325</xdr:rowOff>
    </xdr:from>
    <xdr:to>
      <xdr:col>9</xdr:col>
      <xdr:colOff>492</xdr:colOff>
      <xdr:row>138</xdr:row>
      <xdr:rowOff>0</xdr:rowOff>
    </xdr:to>
    <xdr:sp macro="" textlink="">
      <xdr:nvSpPr>
        <xdr:cNvPr id="3" name="Text Box 31"/>
        <xdr:cNvSpPr txBox="1">
          <a:spLocks noChangeArrowheads="1"/>
        </xdr:cNvSpPr>
      </xdr:nvSpPr>
      <xdr:spPr bwMode="auto">
        <a:xfrm>
          <a:off x="8801100" y="55654575"/>
          <a:ext cx="492" cy="350"/>
        </a:xfrm>
        <a:prstGeom prst="rect">
          <a:avLst/>
        </a:prstGeom>
        <a:noFill/>
        <a:ln w="9525">
          <a:noFill/>
          <a:miter lim="800000"/>
          <a:headEnd/>
          <a:tailEnd/>
        </a:ln>
      </xdr:spPr>
    </xdr:sp>
    <xdr:clientData/>
  </xdr:twoCellAnchor>
  <xdr:twoCellAnchor editAs="oneCell">
    <xdr:from>
      <xdr:col>8</xdr:col>
      <xdr:colOff>2619375</xdr:colOff>
      <xdr:row>290</xdr:row>
      <xdr:rowOff>1076325</xdr:rowOff>
    </xdr:from>
    <xdr:to>
      <xdr:col>9</xdr:col>
      <xdr:colOff>492</xdr:colOff>
      <xdr:row>290</xdr:row>
      <xdr:rowOff>1135008</xdr:rowOff>
    </xdr:to>
    <xdr:sp macro="" textlink="">
      <xdr:nvSpPr>
        <xdr:cNvPr id="4" name="Text Box 31"/>
        <xdr:cNvSpPr txBox="1">
          <a:spLocks noChangeArrowheads="1"/>
        </xdr:cNvSpPr>
      </xdr:nvSpPr>
      <xdr:spPr bwMode="auto">
        <a:xfrm>
          <a:off x="8801100" y="170497500"/>
          <a:ext cx="492" cy="58683"/>
        </a:xfrm>
        <a:prstGeom prst="rect">
          <a:avLst/>
        </a:prstGeom>
        <a:noFill/>
        <a:ln w="9525">
          <a:noFill/>
          <a:miter lim="800000"/>
          <a:headEnd/>
          <a:tailEnd/>
        </a:ln>
      </xdr:spPr>
    </xdr:sp>
    <xdr:clientData/>
  </xdr:twoCellAnchor>
  <xdr:twoCellAnchor editAs="oneCell">
    <xdr:from>
      <xdr:col>8</xdr:col>
      <xdr:colOff>2619375</xdr:colOff>
      <xdr:row>290</xdr:row>
      <xdr:rowOff>1076325</xdr:rowOff>
    </xdr:from>
    <xdr:to>
      <xdr:col>9</xdr:col>
      <xdr:colOff>492</xdr:colOff>
      <xdr:row>290</xdr:row>
      <xdr:rowOff>1135008</xdr:rowOff>
    </xdr:to>
    <xdr:sp macro="" textlink="">
      <xdr:nvSpPr>
        <xdr:cNvPr id="5" name="Text Box 31"/>
        <xdr:cNvSpPr txBox="1">
          <a:spLocks noChangeArrowheads="1"/>
        </xdr:cNvSpPr>
      </xdr:nvSpPr>
      <xdr:spPr bwMode="auto">
        <a:xfrm>
          <a:off x="8801100" y="170497500"/>
          <a:ext cx="492" cy="58683"/>
        </a:xfrm>
        <a:prstGeom prst="rect">
          <a:avLst/>
        </a:prstGeom>
        <a:noFill/>
        <a:ln w="9525">
          <a:noFill/>
          <a:miter lim="800000"/>
          <a:headEnd/>
          <a:tailEnd/>
        </a:ln>
      </xdr:spPr>
    </xdr:sp>
    <xdr:clientData/>
  </xdr:twoCellAnchor>
  <xdr:twoCellAnchor editAs="oneCell">
    <xdr:from>
      <xdr:col>8</xdr:col>
      <xdr:colOff>2619375</xdr:colOff>
      <xdr:row>290</xdr:row>
      <xdr:rowOff>1076325</xdr:rowOff>
    </xdr:from>
    <xdr:to>
      <xdr:col>9</xdr:col>
      <xdr:colOff>492</xdr:colOff>
      <xdr:row>290</xdr:row>
      <xdr:rowOff>1135008</xdr:rowOff>
    </xdr:to>
    <xdr:sp macro="" textlink="">
      <xdr:nvSpPr>
        <xdr:cNvPr id="6" name="Text Box 31"/>
        <xdr:cNvSpPr txBox="1">
          <a:spLocks noChangeArrowheads="1"/>
        </xdr:cNvSpPr>
      </xdr:nvSpPr>
      <xdr:spPr bwMode="auto">
        <a:xfrm>
          <a:off x="8801100" y="170497500"/>
          <a:ext cx="492" cy="58683"/>
        </a:xfrm>
        <a:prstGeom prst="rect">
          <a:avLst/>
        </a:prstGeom>
        <a:noFill/>
        <a:ln w="9525">
          <a:noFill/>
          <a:miter lim="800000"/>
          <a:headEnd/>
          <a:tailEnd/>
        </a:ln>
      </xdr:spPr>
    </xdr:sp>
    <xdr:clientData/>
  </xdr:twoCellAnchor>
  <xdr:twoCellAnchor editAs="oneCell">
    <xdr:from>
      <xdr:col>8</xdr:col>
      <xdr:colOff>2028825</xdr:colOff>
      <xdr:row>505</xdr:row>
      <xdr:rowOff>2266950</xdr:rowOff>
    </xdr:from>
    <xdr:to>
      <xdr:col>9</xdr:col>
      <xdr:colOff>1594</xdr:colOff>
      <xdr:row>506</xdr:row>
      <xdr:rowOff>0</xdr:rowOff>
    </xdr:to>
    <xdr:sp macro="" textlink="">
      <xdr:nvSpPr>
        <xdr:cNvPr id="7" name="Text Box 181"/>
        <xdr:cNvSpPr txBox="1">
          <a:spLocks noChangeArrowheads="1"/>
        </xdr:cNvSpPr>
      </xdr:nvSpPr>
      <xdr:spPr bwMode="auto">
        <a:xfrm>
          <a:off x="8801100" y="316182375"/>
          <a:ext cx="1594" cy="1215"/>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89154</xdr:rowOff>
    </xdr:to>
    <xdr:sp macro="" textlink="">
      <xdr:nvSpPr>
        <xdr:cNvPr id="8" name="Text Box 314"/>
        <xdr:cNvSpPr txBox="1">
          <a:spLocks noChangeArrowheads="1"/>
        </xdr:cNvSpPr>
      </xdr:nvSpPr>
      <xdr:spPr bwMode="auto">
        <a:xfrm>
          <a:off x="8801100" y="315582300"/>
          <a:ext cx="0" cy="89154"/>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89154</xdr:rowOff>
    </xdr:to>
    <xdr:sp macro="" textlink="">
      <xdr:nvSpPr>
        <xdr:cNvPr id="9" name="Text Box 315"/>
        <xdr:cNvSpPr txBox="1">
          <a:spLocks noChangeArrowheads="1"/>
        </xdr:cNvSpPr>
      </xdr:nvSpPr>
      <xdr:spPr bwMode="auto">
        <a:xfrm>
          <a:off x="8801100" y="315582300"/>
          <a:ext cx="0" cy="89154"/>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89154</xdr:rowOff>
    </xdr:to>
    <xdr:sp macro="" textlink="">
      <xdr:nvSpPr>
        <xdr:cNvPr id="10" name="Text Box 316"/>
        <xdr:cNvSpPr txBox="1">
          <a:spLocks noChangeArrowheads="1"/>
        </xdr:cNvSpPr>
      </xdr:nvSpPr>
      <xdr:spPr bwMode="auto">
        <a:xfrm>
          <a:off x="8801100" y="315582300"/>
          <a:ext cx="0" cy="89154"/>
        </a:xfrm>
        <a:prstGeom prst="rect">
          <a:avLst/>
        </a:prstGeom>
        <a:noFill/>
        <a:ln w="9525">
          <a:noFill/>
          <a:miter lim="800000"/>
          <a:headEnd/>
          <a:tailEnd/>
        </a:ln>
      </xdr:spPr>
    </xdr:sp>
    <xdr:clientData/>
  </xdr:twoCellAnchor>
  <xdr:twoCellAnchor editAs="oneCell">
    <xdr:from>
      <xdr:col>8</xdr:col>
      <xdr:colOff>1247775</xdr:colOff>
      <xdr:row>506</xdr:row>
      <xdr:rowOff>0</xdr:rowOff>
    </xdr:from>
    <xdr:to>
      <xdr:col>9</xdr:col>
      <xdr:colOff>492</xdr:colOff>
      <xdr:row>506</xdr:row>
      <xdr:rowOff>89154</xdr:rowOff>
    </xdr:to>
    <xdr:sp macro="" textlink="">
      <xdr:nvSpPr>
        <xdr:cNvPr id="11" name="Text Box 317"/>
        <xdr:cNvSpPr txBox="1">
          <a:spLocks noChangeArrowheads="1"/>
        </xdr:cNvSpPr>
      </xdr:nvSpPr>
      <xdr:spPr bwMode="auto">
        <a:xfrm>
          <a:off x="8801100" y="315582300"/>
          <a:ext cx="492" cy="89154"/>
        </a:xfrm>
        <a:prstGeom prst="rect">
          <a:avLst/>
        </a:prstGeom>
        <a:noFill/>
        <a:ln w="9525">
          <a:noFill/>
          <a:miter lim="800000"/>
          <a:headEnd/>
          <a:tailEnd/>
        </a:ln>
      </xdr:spPr>
    </xdr:sp>
    <xdr:clientData/>
  </xdr:twoCellAnchor>
  <xdr:twoCellAnchor editAs="oneCell">
    <xdr:from>
      <xdr:col>8</xdr:col>
      <xdr:colOff>2619375</xdr:colOff>
      <xdr:row>505</xdr:row>
      <xdr:rowOff>1076325</xdr:rowOff>
    </xdr:from>
    <xdr:to>
      <xdr:col>9</xdr:col>
      <xdr:colOff>492</xdr:colOff>
      <xdr:row>506</xdr:row>
      <xdr:rowOff>0</xdr:rowOff>
    </xdr:to>
    <xdr:sp macro="" textlink="">
      <xdr:nvSpPr>
        <xdr:cNvPr id="12" name="Text Box 23"/>
        <xdr:cNvSpPr txBox="1">
          <a:spLocks noChangeArrowheads="1"/>
        </xdr:cNvSpPr>
      </xdr:nvSpPr>
      <xdr:spPr bwMode="auto">
        <a:xfrm>
          <a:off x="8801100" y="316182375"/>
          <a:ext cx="492" cy="2317"/>
        </a:xfrm>
        <a:prstGeom prst="rect">
          <a:avLst/>
        </a:prstGeom>
        <a:noFill/>
        <a:ln w="9525">
          <a:noFill/>
          <a:miter lim="800000"/>
          <a:headEnd/>
          <a:tailEnd/>
        </a:ln>
      </xdr:spPr>
    </xdr:sp>
    <xdr:clientData/>
  </xdr:twoCellAnchor>
  <xdr:twoCellAnchor editAs="oneCell">
    <xdr:from>
      <xdr:col>8</xdr:col>
      <xdr:colOff>2676525</xdr:colOff>
      <xdr:row>505</xdr:row>
      <xdr:rowOff>657225</xdr:rowOff>
    </xdr:from>
    <xdr:to>
      <xdr:col>9</xdr:col>
      <xdr:colOff>1594</xdr:colOff>
      <xdr:row>506</xdr:row>
      <xdr:rowOff>0</xdr:rowOff>
    </xdr:to>
    <xdr:sp macro="" textlink="">
      <xdr:nvSpPr>
        <xdr:cNvPr id="13" name="Text Box 29"/>
        <xdr:cNvSpPr txBox="1">
          <a:spLocks noChangeArrowheads="1"/>
        </xdr:cNvSpPr>
      </xdr:nvSpPr>
      <xdr:spPr bwMode="auto">
        <a:xfrm>
          <a:off x="8801100" y="316182375"/>
          <a:ext cx="1594" cy="2317"/>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89916</xdr:rowOff>
    </xdr:to>
    <xdr:sp macro="" textlink="">
      <xdr:nvSpPr>
        <xdr:cNvPr id="14" name="Text Box 81"/>
        <xdr:cNvSpPr txBox="1">
          <a:spLocks noChangeArrowheads="1"/>
        </xdr:cNvSpPr>
      </xdr:nvSpPr>
      <xdr:spPr bwMode="auto">
        <a:xfrm>
          <a:off x="8801100" y="315582300"/>
          <a:ext cx="0" cy="89916"/>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89916</xdr:rowOff>
    </xdr:to>
    <xdr:sp macro="" textlink="">
      <xdr:nvSpPr>
        <xdr:cNvPr id="15" name="Text Box 82"/>
        <xdr:cNvSpPr txBox="1">
          <a:spLocks noChangeArrowheads="1"/>
        </xdr:cNvSpPr>
      </xdr:nvSpPr>
      <xdr:spPr bwMode="auto">
        <a:xfrm>
          <a:off x="8801100" y="315582300"/>
          <a:ext cx="0" cy="89916"/>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89916</xdr:rowOff>
    </xdr:to>
    <xdr:sp macro="" textlink="">
      <xdr:nvSpPr>
        <xdr:cNvPr id="16" name="Text Box 83"/>
        <xdr:cNvSpPr txBox="1">
          <a:spLocks noChangeArrowheads="1"/>
        </xdr:cNvSpPr>
      </xdr:nvSpPr>
      <xdr:spPr bwMode="auto">
        <a:xfrm>
          <a:off x="8801100" y="315582300"/>
          <a:ext cx="0" cy="89916"/>
        </a:xfrm>
        <a:prstGeom prst="rect">
          <a:avLst/>
        </a:prstGeom>
        <a:noFill/>
        <a:ln w="9525">
          <a:noFill/>
          <a:miter lim="800000"/>
          <a:headEnd/>
          <a:tailEnd/>
        </a:ln>
      </xdr:spPr>
    </xdr:sp>
    <xdr:clientData/>
  </xdr:twoCellAnchor>
  <xdr:twoCellAnchor editAs="oneCell">
    <xdr:from>
      <xdr:col>8</xdr:col>
      <xdr:colOff>1247775</xdr:colOff>
      <xdr:row>506</xdr:row>
      <xdr:rowOff>0</xdr:rowOff>
    </xdr:from>
    <xdr:to>
      <xdr:col>9</xdr:col>
      <xdr:colOff>492</xdr:colOff>
      <xdr:row>506</xdr:row>
      <xdr:rowOff>89916</xdr:rowOff>
    </xdr:to>
    <xdr:sp macro="" textlink="">
      <xdr:nvSpPr>
        <xdr:cNvPr id="17" name="Text Box 84"/>
        <xdr:cNvSpPr txBox="1">
          <a:spLocks noChangeArrowheads="1"/>
        </xdr:cNvSpPr>
      </xdr:nvSpPr>
      <xdr:spPr bwMode="auto">
        <a:xfrm>
          <a:off x="8801100" y="315582300"/>
          <a:ext cx="492" cy="89916"/>
        </a:xfrm>
        <a:prstGeom prst="rect">
          <a:avLst/>
        </a:prstGeom>
        <a:noFill/>
        <a:ln w="9525">
          <a:noFill/>
          <a:miter lim="800000"/>
          <a:headEnd/>
          <a:tailEnd/>
        </a:ln>
      </xdr:spPr>
    </xdr:sp>
    <xdr:clientData/>
  </xdr:twoCellAnchor>
  <xdr:twoCellAnchor editAs="oneCell">
    <xdr:from>
      <xdr:col>8</xdr:col>
      <xdr:colOff>2028825</xdr:colOff>
      <xdr:row>506</xdr:row>
      <xdr:rowOff>0</xdr:rowOff>
    </xdr:from>
    <xdr:to>
      <xdr:col>9</xdr:col>
      <xdr:colOff>1594</xdr:colOff>
      <xdr:row>506</xdr:row>
      <xdr:rowOff>89916</xdr:rowOff>
    </xdr:to>
    <xdr:sp macro="" textlink="">
      <xdr:nvSpPr>
        <xdr:cNvPr id="18" name="Text Box 85"/>
        <xdr:cNvSpPr txBox="1">
          <a:spLocks noChangeArrowheads="1"/>
        </xdr:cNvSpPr>
      </xdr:nvSpPr>
      <xdr:spPr bwMode="auto">
        <a:xfrm>
          <a:off x="8801100" y="315582300"/>
          <a:ext cx="1594" cy="89916"/>
        </a:xfrm>
        <a:prstGeom prst="rect">
          <a:avLst/>
        </a:prstGeom>
        <a:noFill/>
        <a:ln w="9525">
          <a:noFill/>
          <a:miter lim="800000"/>
          <a:headEnd/>
          <a:tailEnd/>
        </a:ln>
      </xdr:spPr>
    </xdr:sp>
    <xdr:clientData/>
  </xdr:twoCellAnchor>
  <xdr:twoCellAnchor editAs="oneCell">
    <xdr:from>
      <xdr:col>8</xdr:col>
      <xdr:colOff>2619375</xdr:colOff>
      <xdr:row>506</xdr:row>
      <xdr:rowOff>0</xdr:rowOff>
    </xdr:from>
    <xdr:to>
      <xdr:col>9</xdr:col>
      <xdr:colOff>492</xdr:colOff>
      <xdr:row>506</xdr:row>
      <xdr:rowOff>89916</xdr:rowOff>
    </xdr:to>
    <xdr:sp macro="" textlink="">
      <xdr:nvSpPr>
        <xdr:cNvPr id="19" name="Text Box 86"/>
        <xdr:cNvSpPr txBox="1">
          <a:spLocks noChangeArrowheads="1"/>
        </xdr:cNvSpPr>
      </xdr:nvSpPr>
      <xdr:spPr bwMode="auto">
        <a:xfrm>
          <a:off x="8801100" y="315582300"/>
          <a:ext cx="492" cy="89916"/>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89916</xdr:rowOff>
    </xdr:to>
    <xdr:sp macro="" textlink="">
      <xdr:nvSpPr>
        <xdr:cNvPr id="20" name="Text Box 128"/>
        <xdr:cNvSpPr txBox="1">
          <a:spLocks noChangeArrowheads="1"/>
        </xdr:cNvSpPr>
      </xdr:nvSpPr>
      <xdr:spPr bwMode="auto">
        <a:xfrm>
          <a:off x="8801100" y="315582300"/>
          <a:ext cx="0" cy="89916"/>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89916</xdr:rowOff>
    </xdr:to>
    <xdr:sp macro="" textlink="">
      <xdr:nvSpPr>
        <xdr:cNvPr id="21" name="Text Box 129"/>
        <xdr:cNvSpPr txBox="1">
          <a:spLocks noChangeArrowheads="1"/>
        </xdr:cNvSpPr>
      </xdr:nvSpPr>
      <xdr:spPr bwMode="auto">
        <a:xfrm>
          <a:off x="8801100" y="315582300"/>
          <a:ext cx="0" cy="89916"/>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89916</xdr:rowOff>
    </xdr:to>
    <xdr:sp macro="" textlink="">
      <xdr:nvSpPr>
        <xdr:cNvPr id="22" name="Text Box 130"/>
        <xdr:cNvSpPr txBox="1">
          <a:spLocks noChangeArrowheads="1"/>
        </xdr:cNvSpPr>
      </xdr:nvSpPr>
      <xdr:spPr bwMode="auto">
        <a:xfrm>
          <a:off x="8801100" y="315582300"/>
          <a:ext cx="0" cy="89916"/>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89535</xdr:rowOff>
    </xdr:to>
    <xdr:sp macro="" textlink="">
      <xdr:nvSpPr>
        <xdr:cNvPr id="23" name="Text Box 293"/>
        <xdr:cNvSpPr txBox="1">
          <a:spLocks noChangeArrowheads="1"/>
        </xdr:cNvSpPr>
      </xdr:nvSpPr>
      <xdr:spPr bwMode="auto">
        <a:xfrm>
          <a:off x="8801100" y="315582300"/>
          <a:ext cx="0" cy="89535"/>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89535</xdr:rowOff>
    </xdr:to>
    <xdr:sp macro="" textlink="">
      <xdr:nvSpPr>
        <xdr:cNvPr id="24" name="Text Box 294"/>
        <xdr:cNvSpPr txBox="1">
          <a:spLocks noChangeArrowheads="1"/>
        </xdr:cNvSpPr>
      </xdr:nvSpPr>
      <xdr:spPr bwMode="auto">
        <a:xfrm>
          <a:off x="8801100" y="315582300"/>
          <a:ext cx="0" cy="89535"/>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89535</xdr:rowOff>
    </xdr:to>
    <xdr:sp macro="" textlink="">
      <xdr:nvSpPr>
        <xdr:cNvPr id="25" name="Text Box 295"/>
        <xdr:cNvSpPr txBox="1">
          <a:spLocks noChangeArrowheads="1"/>
        </xdr:cNvSpPr>
      </xdr:nvSpPr>
      <xdr:spPr bwMode="auto">
        <a:xfrm>
          <a:off x="8801100" y="315582300"/>
          <a:ext cx="0" cy="89535"/>
        </a:xfrm>
        <a:prstGeom prst="rect">
          <a:avLst/>
        </a:prstGeom>
        <a:noFill/>
        <a:ln w="9525">
          <a:noFill/>
          <a:miter lim="800000"/>
          <a:headEnd/>
          <a:tailEnd/>
        </a:ln>
      </xdr:spPr>
    </xdr:sp>
    <xdr:clientData/>
  </xdr:twoCellAnchor>
  <xdr:twoCellAnchor editAs="oneCell">
    <xdr:from>
      <xdr:col>8</xdr:col>
      <xdr:colOff>1247775</xdr:colOff>
      <xdr:row>506</xdr:row>
      <xdr:rowOff>0</xdr:rowOff>
    </xdr:from>
    <xdr:to>
      <xdr:col>9</xdr:col>
      <xdr:colOff>492</xdr:colOff>
      <xdr:row>506</xdr:row>
      <xdr:rowOff>89535</xdr:rowOff>
    </xdr:to>
    <xdr:sp macro="" textlink="">
      <xdr:nvSpPr>
        <xdr:cNvPr id="26" name="Text Box 296"/>
        <xdr:cNvSpPr txBox="1">
          <a:spLocks noChangeArrowheads="1"/>
        </xdr:cNvSpPr>
      </xdr:nvSpPr>
      <xdr:spPr bwMode="auto">
        <a:xfrm>
          <a:off x="8801100" y="315582300"/>
          <a:ext cx="492" cy="89535"/>
        </a:xfrm>
        <a:prstGeom prst="rect">
          <a:avLst/>
        </a:prstGeom>
        <a:noFill/>
        <a:ln w="9525">
          <a:noFill/>
          <a:miter lim="800000"/>
          <a:headEnd/>
          <a:tailEnd/>
        </a:ln>
      </xdr:spPr>
    </xdr:sp>
    <xdr:clientData/>
  </xdr:twoCellAnchor>
  <xdr:twoCellAnchor editAs="oneCell">
    <xdr:from>
      <xdr:col>8</xdr:col>
      <xdr:colOff>2028825</xdr:colOff>
      <xdr:row>506</xdr:row>
      <xdr:rowOff>0</xdr:rowOff>
    </xdr:from>
    <xdr:to>
      <xdr:col>9</xdr:col>
      <xdr:colOff>1594</xdr:colOff>
      <xdr:row>506</xdr:row>
      <xdr:rowOff>89535</xdr:rowOff>
    </xdr:to>
    <xdr:sp macro="" textlink="">
      <xdr:nvSpPr>
        <xdr:cNvPr id="27" name="Text Box 297"/>
        <xdr:cNvSpPr txBox="1">
          <a:spLocks noChangeArrowheads="1"/>
        </xdr:cNvSpPr>
      </xdr:nvSpPr>
      <xdr:spPr bwMode="auto">
        <a:xfrm>
          <a:off x="8801100" y="315582300"/>
          <a:ext cx="1594" cy="89535"/>
        </a:xfrm>
        <a:prstGeom prst="rect">
          <a:avLst/>
        </a:prstGeom>
        <a:noFill/>
        <a:ln w="9525">
          <a:noFill/>
          <a:miter lim="800000"/>
          <a:headEnd/>
          <a:tailEnd/>
        </a:ln>
      </xdr:spPr>
    </xdr:sp>
    <xdr:clientData/>
  </xdr:twoCellAnchor>
  <xdr:twoCellAnchor editAs="oneCell">
    <xdr:from>
      <xdr:col>8</xdr:col>
      <xdr:colOff>2028825</xdr:colOff>
      <xdr:row>506</xdr:row>
      <xdr:rowOff>0</xdr:rowOff>
    </xdr:from>
    <xdr:to>
      <xdr:col>9</xdr:col>
      <xdr:colOff>1594</xdr:colOff>
      <xdr:row>506</xdr:row>
      <xdr:rowOff>89535</xdr:rowOff>
    </xdr:to>
    <xdr:sp macro="" textlink="">
      <xdr:nvSpPr>
        <xdr:cNvPr id="28" name="Text Box 299"/>
        <xdr:cNvSpPr txBox="1">
          <a:spLocks noChangeArrowheads="1"/>
        </xdr:cNvSpPr>
      </xdr:nvSpPr>
      <xdr:spPr bwMode="auto">
        <a:xfrm>
          <a:off x="8801100" y="315582300"/>
          <a:ext cx="1594" cy="89535"/>
        </a:xfrm>
        <a:prstGeom prst="rect">
          <a:avLst/>
        </a:prstGeom>
        <a:noFill/>
        <a:ln w="9525">
          <a:noFill/>
          <a:miter lim="800000"/>
          <a:headEnd/>
          <a:tailEnd/>
        </a:ln>
      </xdr:spPr>
    </xdr:sp>
    <xdr:clientData/>
  </xdr:twoCellAnchor>
  <xdr:twoCellAnchor editAs="oneCell">
    <xdr:from>
      <xdr:col>8</xdr:col>
      <xdr:colOff>1609725</xdr:colOff>
      <xdr:row>506</xdr:row>
      <xdr:rowOff>123825</xdr:rowOff>
    </xdr:from>
    <xdr:to>
      <xdr:col>9</xdr:col>
      <xdr:colOff>1594</xdr:colOff>
      <xdr:row>506</xdr:row>
      <xdr:rowOff>123825</xdr:rowOff>
    </xdr:to>
    <xdr:sp macro="" textlink="">
      <xdr:nvSpPr>
        <xdr:cNvPr id="29" name="Text Box 236"/>
        <xdr:cNvSpPr txBox="1">
          <a:spLocks noChangeArrowheads="1"/>
        </xdr:cNvSpPr>
      </xdr:nvSpPr>
      <xdr:spPr bwMode="auto">
        <a:xfrm>
          <a:off x="8801100" y="315706125"/>
          <a:ext cx="1594" cy="2667"/>
        </a:xfrm>
        <a:prstGeom prst="rect">
          <a:avLst/>
        </a:prstGeom>
        <a:noFill/>
        <a:ln w="9525">
          <a:noFill/>
          <a:miter lim="800000"/>
          <a:headEnd/>
          <a:tailEnd/>
        </a:ln>
      </xdr:spPr>
    </xdr:sp>
    <xdr:clientData/>
  </xdr:twoCellAnchor>
  <xdr:twoCellAnchor editAs="oneCell">
    <xdr:from>
      <xdr:col>8</xdr:col>
      <xdr:colOff>2028825</xdr:colOff>
      <xdr:row>612</xdr:row>
      <xdr:rowOff>2266950</xdr:rowOff>
    </xdr:from>
    <xdr:to>
      <xdr:col>9</xdr:col>
      <xdr:colOff>1594</xdr:colOff>
      <xdr:row>613</xdr:row>
      <xdr:rowOff>498419</xdr:rowOff>
    </xdr:to>
    <xdr:sp macro="" textlink="">
      <xdr:nvSpPr>
        <xdr:cNvPr id="30" name="Text Box 181"/>
        <xdr:cNvSpPr txBox="1">
          <a:spLocks noChangeArrowheads="1"/>
        </xdr:cNvSpPr>
      </xdr:nvSpPr>
      <xdr:spPr bwMode="auto">
        <a:xfrm>
          <a:off x="8801100" y="385276725"/>
          <a:ext cx="1594" cy="498419"/>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162306</xdr:rowOff>
    </xdr:to>
    <xdr:sp macro="" textlink="">
      <xdr:nvSpPr>
        <xdr:cNvPr id="31" name="Text Box 314"/>
        <xdr:cNvSpPr txBox="1">
          <a:spLocks noChangeArrowheads="1"/>
        </xdr:cNvSpPr>
      </xdr:nvSpPr>
      <xdr:spPr bwMode="auto">
        <a:xfrm>
          <a:off x="8801100" y="384295650"/>
          <a:ext cx="0" cy="162306"/>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162306</xdr:rowOff>
    </xdr:to>
    <xdr:sp macro="" textlink="">
      <xdr:nvSpPr>
        <xdr:cNvPr id="32" name="Text Box 315"/>
        <xdr:cNvSpPr txBox="1">
          <a:spLocks noChangeArrowheads="1"/>
        </xdr:cNvSpPr>
      </xdr:nvSpPr>
      <xdr:spPr bwMode="auto">
        <a:xfrm>
          <a:off x="8801100" y="384295650"/>
          <a:ext cx="0" cy="162306"/>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162306</xdr:rowOff>
    </xdr:to>
    <xdr:sp macro="" textlink="">
      <xdr:nvSpPr>
        <xdr:cNvPr id="33" name="Text Box 316"/>
        <xdr:cNvSpPr txBox="1">
          <a:spLocks noChangeArrowheads="1"/>
        </xdr:cNvSpPr>
      </xdr:nvSpPr>
      <xdr:spPr bwMode="auto">
        <a:xfrm>
          <a:off x="8801100" y="384295650"/>
          <a:ext cx="0" cy="162306"/>
        </a:xfrm>
        <a:prstGeom prst="rect">
          <a:avLst/>
        </a:prstGeom>
        <a:noFill/>
        <a:ln w="9525">
          <a:noFill/>
          <a:miter lim="800000"/>
          <a:headEnd/>
          <a:tailEnd/>
        </a:ln>
      </xdr:spPr>
    </xdr:sp>
    <xdr:clientData/>
  </xdr:twoCellAnchor>
  <xdr:twoCellAnchor editAs="oneCell">
    <xdr:from>
      <xdr:col>8</xdr:col>
      <xdr:colOff>1247775</xdr:colOff>
      <xdr:row>622</xdr:row>
      <xdr:rowOff>0</xdr:rowOff>
    </xdr:from>
    <xdr:to>
      <xdr:col>9</xdr:col>
      <xdr:colOff>492</xdr:colOff>
      <xdr:row>622</xdr:row>
      <xdr:rowOff>162306</xdr:rowOff>
    </xdr:to>
    <xdr:sp macro="" textlink="">
      <xdr:nvSpPr>
        <xdr:cNvPr id="34" name="Text Box 317"/>
        <xdr:cNvSpPr txBox="1">
          <a:spLocks noChangeArrowheads="1"/>
        </xdr:cNvSpPr>
      </xdr:nvSpPr>
      <xdr:spPr bwMode="auto">
        <a:xfrm>
          <a:off x="8801100" y="384295650"/>
          <a:ext cx="492" cy="162306"/>
        </a:xfrm>
        <a:prstGeom prst="rect">
          <a:avLst/>
        </a:prstGeom>
        <a:noFill/>
        <a:ln w="9525">
          <a:noFill/>
          <a:miter lim="800000"/>
          <a:headEnd/>
          <a:tailEnd/>
        </a:ln>
      </xdr:spPr>
    </xdr:sp>
    <xdr:clientData/>
  </xdr:twoCellAnchor>
  <xdr:twoCellAnchor editAs="oneCell">
    <xdr:from>
      <xdr:col>8</xdr:col>
      <xdr:colOff>2619375</xdr:colOff>
      <xdr:row>612</xdr:row>
      <xdr:rowOff>1076325</xdr:rowOff>
    </xdr:from>
    <xdr:to>
      <xdr:col>9</xdr:col>
      <xdr:colOff>492</xdr:colOff>
      <xdr:row>613</xdr:row>
      <xdr:rowOff>522704</xdr:rowOff>
    </xdr:to>
    <xdr:sp macro="" textlink="">
      <xdr:nvSpPr>
        <xdr:cNvPr id="35" name="Text Box 23"/>
        <xdr:cNvSpPr txBox="1">
          <a:spLocks noChangeArrowheads="1"/>
        </xdr:cNvSpPr>
      </xdr:nvSpPr>
      <xdr:spPr bwMode="auto">
        <a:xfrm>
          <a:off x="8801100" y="385276725"/>
          <a:ext cx="492" cy="522704"/>
        </a:xfrm>
        <a:prstGeom prst="rect">
          <a:avLst/>
        </a:prstGeom>
        <a:noFill/>
        <a:ln w="9525">
          <a:noFill/>
          <a:miter lim="800000"/>
          <a:headEnd/>
          <a:tailEnd/>
        </a:ln>
      </xdr:spPr>
    </xdr:sp>
    <xdr:clientData/>
  </xdr:twoCellAnchor>
  <xdr:twoCellAnchor editAs="oneCell">
    <xdr:from>
      <xdr:col>8</xdr:col>
      <xdr:colOff>2676525</xdr:colOff>
      <xdr:row>622</xdr:row>
      <xdr:rowOff>657225</xdr:rowOff>
    </xdr:from>
    <xdr:to>
      <xdr:col>9</xdr:col>
      <xdr:colOff>1594</xdr:colOff>
      <xdr:row>622</xdr:row>
      <xdr:rowOff>676275</xdr:rowOff>
    </xdr:to>
    <xdr:sp macro="" textlink="">
      <xdr:nvSpPr>
        <xdr:cNvPr id="36" name="Text Box 29"/>
        <xdr:cNvSpPr txBox="1">
          <a:spLocks noChangeArrowheads="1"/>
        </xdr:cNvSpPr>
      </xdr:nvSpPr>
      <xdr:spPr bwMode="auto">
        <a:xfrm>
          <a:off x="8801100" y="384952875"/>
          <a:ext cx="1594" cy="19050"/>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37" name="Text Box 81"/>
        <xdr:cNvSpPr txBox="1">
          <a:spLocks noChangeArrowheads="1"/>
        </xdr:cNvSpPr>
      </xdr:nvSpPr>
      <xdr:spPr bwMode="auto">
        <a:xfrm>
          <a:off x="8801100" y="384295650"/>
          <a:ext cx="0" cy="162687"/>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38" name="Text Box 82"/>
        <xdr:cNvSpPr txBox="1">
          <a:spLocks noChangeArrowheads="1"/>
        </xdr:cNvSpPr>
      </xdr:nvSpPr>
      <xdr:spPr bwMode="auto">
        <a:xfrm>
          <a:off x="8801100" y="384295650"/>
          <a:ext cx="0" cy="162687"/>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39" name="Text Box 83"/>
        <xdr:cNvSpPr txBox="1">
          <a:spLocks noChangeArrowheads="1"/>
        </xdr:cNvSpPr>
      </xdr:nvSpPr>
      <xdr:spPr bwMode="auto">
        <a:xfrm>
          <a:off x="8801100" y="384295650"/>
          <a:ext cx="0" cy="162687"/>
        </a:xfrm>
        <a:prstGeom prst="rect">
          <a:avLst/>
        </a:prstGeom>
        <a:noFill/>
        <a:ln w="9525">
          <a:noFill/>
          <a:miter lim="800000"/>
          <a:headEnd/>
          <a:tailEnd/>
        </a:ln>
      </xdr:spPr>
    </xdr:sp>
    <xdr:clientData/>
  </xdr:twoCellAnchor>
  <xdr:twoCellAnchor editAs="oneCell">
    <xdr:from>
      <xdr:col>8</xdr:col>
      <xdr:colOff>1247775</xdr:colOff>
      <xdr:row>622</xdr:row>
      <xdr:rowOff>0</xdr:rowOff>
    </xdr:from>
    <xdr:to>
      <xdr:col>9</xdr:col>
      <xdr:colOff>492</xdr:colOff>
      <xdr:row>622</xdr:row>
      <xdr:rowOff>162687</xdr:rowOff>
    </xdr:to>
    <xdr:sp macro="" textlink="">
      <xdr:nvSpPr>
        <xdr:cNvPr id="40" name="Text Box 84"/>
        <xdr:cNvSpPr txBox="1">
          <a:spLocks noChangeArrowheads="1"/>
        </xdr:cNvSpPr>
      </xdr:nvSpPr>
      <xdr:spPr bwMode="auto">
        <a:xfrm>
          <a:off x="8801100" y="384295650"/>
          <a:ext cx="492" cy="162687"/>
        </a:xfrm>
        <a:prstGeom prst="rect">
          <a:avLst/>
        </a:prstGeom>
        <a:noFill/>
        <a:ln w="9525">
          <a:noFill/>
          <a:miter lim="800000"/>
          <a:headEnd/>
          <a:tailEnd/>
        </a:ln>
      </xdr:spPr>
    </xdr:sp>
    <xdr:clientData/>
  </xdr:twoCellAnchor>
  <xdr:twoCellAnchor editAs="oneCell">
    <xdr:from>
      <xdr:col>8</xdr:col>
      <xdr:colOff>2028825</xdr:colOff>
      <xdr:row>622</xdr:row>
      <xdr:rowOff>0</xdr:rowOff>
    </xdr:from>
    <xdr:to>
      <xdr:col>9</xdr:col>
      <xdr:colOff>1594</xdr:colOff>
      <xdr:row>622</xdr:row>
      <xdr:rowOff>162687</xdr:rowOff>
    </xdr:to>
    <xdr:sp macro="" textlink="">
      <xdr:nvSpPr>
        <xdr:cNvPr id="41" name="Text Box 85"/>
        <xdr:cNvSpPr txBox="1">
          <a:spLocks noChangeArrowheads="1"/>
        </xdr:cNvSpPr>
      </xdr:nvSpPr>
      <xdr:spPr bwMode="auto">
        <a:xfrm>
          <a:off x="8801100" y="384295650"/>
          <a:ext cx="1594" cy="162687"/>
        </a:xfrm>
        <a:prstGeom prst="rect">
          <a:avLst/>
        </a:prstGeom>
        <a:noFill/>
        <a:ln w="9525">
          <a:noFill/>
          <a:miter lim="800000"/>
          <a:headEnd/>
          <a:tailEnd/>
        </a:ln>
      </xdr:spPr>
    </xdr:sp>
    <xdr:clientData/>
  </xdr:twoCellAnchor>
  <xdr:twoCellAnchor editAs="oneCell">
    <xdr:from>
      <xdr:col>8</xdr:col>
      <xdr:colOff>2619375</xdr:colOff>
      <xdr:row>622</xdr:row>
      <xdr:rowOff>0</xdr:rowOff>
    </xdr:from>
    <xdr:to>
      <xdr:col>9</xdr:col>
      <xdr:colOff>492</xdr:colOff>
      <xdr:row>622</xdr:row>
      <xdr:rowOff>162687</xdr:rowOff>
    </xdr:to>
    <xdr:sp macro="" textlink="">
      <xdr:nvSpPr>
        <xdr:cNvPr id="42" name="Text Box 86"/>
        <xdr:cNvSpPr txBox="1">
          <a:spLocks noChangeArrowheads="1"/>
        </xdr:cNvSpPr>
      </xdr:nvSpPr>
      <xdr:spPr bwMode="auto">
        <a:xfrm>
          <a:off x="8801100" y="384295650"/>
          <a:ext cx="492" cy="162687"/>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43" name="Text Box 128"/>
        <xdr:cNvSpPr txBox="1">
          <a:spLocks noChangeArrowheads="1"/>
        </xdr:cNvSpPr>
      </xdr:nvSpPr>
      <xdr:spPr bwMode="auto">
        <a:xfrm>
          <a:off x="8801100" y="384295650"/>
          <a:ext cx="0" cy="162687"/>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44" name="Text Box 129"/>
        <xdr:cNvSpPr txBox="1">
          <a:spLocks noChangeArrowheads="1"/>
        </xdr:cNvSpPr>
      </xdr:nvSpPr>
      <xdr:spPr bwMode="auto">
        <a:xfrm>
          <a:off x="8801100" y="384295650"/>
          <a:ext cx="0" cy="162687"/>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45" name="Text Box 130"/>
        <xdr:cNvSpPr txBox="1">
          <a:spLocks noChangeArrowheads="1"/>
        </xdr:cNvSpPr>
      </xdr:nvSpPr>
      <xdr:spPr bwMode="auto">
        <a:xfrm>
          <a:off x="8801100" y="384295650"/>
          <a:ext cx="0" cy="162687"/>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46" name="Text Box 293"/>
        <xdr:cNvSpPr txBox="1">
          <a:spLocks noChangeArrowheads="1"/>
        </xdr:cNvSpPr>
      </xdr:nvSpPr>
      <xdr:spPr bwMode="auto">
        <a:xfrm>
          <a:off x="8801100" y="384295650"/>
          <a:ext cx="0" cy="162687"/>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47" name="Text Box 294"/>
        <xdr:cNvSpPr txBox="1">
          <a:spLocks noChangeArrowheads="1"/>
        </xdr:cNvSpPr>
      </xdr:nvSpPr>
      <xdr:spPr bwMode="auto">
        <a:xfrm>
          <a:off x="8801100" y="384295650"/>
          <a:ext cx="0" cy="162687"/>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48" name="Text Box 295"/>
        <xdr:cNvSpPr txBox="1">
          <a:spLocks noChangeArrowheads="1"/>
        </xdr:cNvSpPr>
      </xdr:nvSpPr>
      <xdr:spPr bwMode="auto">
        <a:xfrm>
          <a:off x="8801100" y="384295650"/>
          <a:ext cx="0" cy="162687"/>
        </a:xfrm>
        <a:prstGeom prst="rect">
          <a:avLst/>
        </a:prstGeom>
        <a:noFill/>
        <a:ln w="9525">
          <a:noFill/>
          <a:miter lim="800000"/>
          <a:headEnd/>
          <a:tailEnd/>
        </a:ln>
      </xdr:spPr>
    </xdr:sp>
    <xdr:clientData/>
  </xdr:twoCellAnchor>
  <xdr:twoCellAnchor editAs="oneCell">
    <xdr:from>
      <xdr:col>8</xdr:col>
      <xdr:colOff>1247775</xdr:colOff>
      <xdr:row>622</xdr:row>
      <xdr:rowOff>0</xdr:rowOff>
    </xdr:from>
    <xdr:to>
      <xdr:col>9</xdr:col>
      <xdr:colOff>492</xdr:colOff>
      <xdr:row>622</xdr:row>
      <xdr:rowOff>162687</xdr:rowOff>
    </xdr:to>
    <xdr:sp macro="" textlink="">
      <xdr:nvSpPr>
        <xdr:cNvPr id="49" name="Text Box 296"/>
        <xdr:cNvSpPr txBox="1">
          <a:spLocks noChangeArrowheads="1"/>
        </xdr:cNvSpPr>
      </xdr:nvSpPr>
      <xdr:spPr bwMode="auto">
        <a:xfrm>
          <a:off x="8801100" y="384295650"/>
          <a:ext cx="492" cy="162687"/>
        </a:xfrm>
        <a:prstGeom prst="rect">
          <a:avLst/>
        </a:prstGeom>
        <a:noFill/>
        <a:ln w="9525">
          <a:noFill/>
          <a:miter lim="800000"/>
          <a:headEnd/>
          <a:tailEnd/>
        </a:ln>
      </xdr:spPr>
    </xdr:sp>
    <xdr:clientData/>
  </xdr:twoCellAnchor>
  <xdr:twoCellAnchor editAs="oneCell">
    <xdr:from>
      <xdr:col>8</xdr:col>
      <xdr:colOff>2028825</xdr:colOff>
      <xdr:row>622</xdr:row>
      <xdr:rowOff>0</xdr:rowOff>
    </xdr:from>
    <xdr:to>
      <xdr:col>9</xdr:col>
      <xdr:colOff>1594</xdr:colOff>
      <xdr:row>622</xdr:row>
      <xdr:rowOff>162687</xdr:rowOff>
    </xdr:to>
    <xdr:sp macro="" textlink="">
      <xdr:nvSpPr>
        <xdr:cNvPr id="50" name="Text Box 297"/>
        <xdr:cNvSpPr txBox="1">
          <a:spLocks noChangeArrowheads="1"/>
        </xdr:cNvSpPr>
      </xdr:nvSpPr>
      <xdr:spPr bwMode="auto">
        <a:xfrm>
          <a:off x="8801100" y="384295650"/>
          <a:ext cx="1594" cy="162687"/>
        </a:xfrm>
        <a:prstGeom prst="rect">
          <a:avLst/>
        </a:prstGeom>
        <a:noFill/>
        <a:ln w="9525">
          <a:noFill/>
          <a:miter lim="800000"/>
          <a:headEnd/>
          <a:tailEnd/>
        </a:ln>
      </xdr:spPr>
    </xdr:sp>
    <xdr:clientData/>
  </xdr:twoCellAnchor>
  <xdr:twoCellAnchor editAs="oneCell">
    <xdr:from>
      <xdr:col>8</xdr:col>
      <xdr:colOff>2028825</xdr:colOff>
      <xdr:row>622</xdr:row>
      <xdr:rowOff>0</xdr:rowOff>
    </xdr:from>
    <xdr:to>
      <xdr:col>9</xdr:col>
      <xdr:colOff>1594</xdr:colOff>
      <xdr:row>622</xdr:row>
      <xdr:rowOff>162687</xdr:rowOff>
    </xdr:to>
    <xdr:sp macro="" textlink="">
      <xdr:nvSpPr>
        <xdr:cNvPr id="51" name="Text Box 299"/>
        <xdr:cNvSpPr txBox="1">
          <a:spLocks noChangeArrowheads="1"/>
        </xdr:cNvSpPr>
      </xdr:nvSpPr>
      <xdr:spPr bwMode="auto">
        <a:xfrm>
          <a:off x="8801100" y="384295650"/>
          <a:ext cx="1594" cy="162687"/>
        </a:xfrm>
        <a:prstGeom prst="rect">
          <a:avLst/>
        </a:prstGeom>
        <a:noFill/>
        <a:ln w="9525">
          <a:noFill/>
          <a:miter lim="800000"/>
          <a:headEnd/>
          <a:tailEnd/>
        </a:ln>
      </xdr:spPr>
    </xdr:sp>
    <xdr:clientData/>
  </xdr:twoCellAnchor>
  <xdr:twoCellAnchor editAs="oneCell">
    <xdr:from>
      <xdr:col>8</xdr:col>
      <xdr:colOff>1609725</xdr:colOff>
      <xdr:row>622</xdr:row>
      <xdr:rowOff>123825</xdr:rowOff>
    </xdr:from>
    <xdr:to>
      <xdr:col>9</xdr:col>
      <xdr:colOff>1594</xdr:colOff>
      <xdr:row>622</xdr:row>
      <xdr:rowOff>153543</xdr:rowOff>
    </xdr:to>
    <xdr:sp macro="" textlink="">
      <xdr:nvSpPr>
        <xdr:cNvPr id="52" name="Text Box 236"/>
        <xdr:cNvSpPr txBox="1">
          <a:spLocks noChangeArrowheads="1"/>
        </xdr:cNvSpPr>
      </xdr:nvSpPr>
      <xdr:spPr bwMode="auto">
        <a:xfrm>
          <a:off x="8801100" y="384419475"/>
          <a:ext cx="1594" cy="29718"/>
        </a:xfrm>
        <a:prstGeom prst="rect">
          <a:avLst/>
        </a:prstGeom>
        <a:noFill/>
        <a:ln w="9525">
          <a:noFill/>
          <a:miter lim="800000"/>
          <a:headEnd/>
          <a:tailEnd/>
        </a:ln>
      </xdr:spPr>
    </xdr:sp>
    <xdr:clientData/>
  </xdr:twoCellAnchor>
  <xdr:twoCellAnchor editAs="oneCell">
    <xdr:from>
      <xdr:col>8</xdr:col>
      <xdr:colOff>1609725</xdr:colOff>
      <xdr:row>622</xdr:row>
      <xdr:rowOff>123825</xdr:rowOff>
    </xdr:from>
    <xdr:to>
      <xdr:col>9</xdr:col>
      <xdr:colOff>1594</xdr:colOff>
      <xdr:row>622</xdr:row>
      <xdr:rowOff>153543</xdr:rowOff>
    </xdr:to>
    <xdr:sp macro="" textlink="">
      <xdr:nvSpPr>
        <xdr:cNvPr id="53" name="Text Box 236"/>
        <xdr:cNvSpPr txBox="1">
          <a:spLocks noChangeArrowheads="1"/>
        </xdr:cNvSpPr>
      </xdr:nvSpPr>
      <xdr:spPr bwMode="auto">
        <a:xfrm>
          <a:off x="8801100" y="384419475"/>
          <a:ext cx="1594" cy="29718"/>
        </a:xfrm>
        <a:prstGeom prst="rect">
          <a:avLst/>
        </a:prstGeom>
        <a:noFill/>
        <a:ln w="9525">
          <a:noFill/>
          <a:miter lim="800000"/>
          <a:headEnd/>
          <a:tailEnd/>
        </a:ln>
      </xdr:spPr>
    </xdr:sp>
    <xdr:clientData/>
  </xdr:twoCellAnchor>
  <xdr:twoCellAnchor editAs="oneCell">
    <xdr:from>
      <xdr:col>8</xdr:col>
      <xdr:colOff>1609725</xdr:colOff>
      <xdr:row>622</xdr:row>
      <xdr:rowOff>123825</xdr:rowOff>
    </xdr:from>
    <xdr:to>
      <xdr:col>9</xdr:col>
      <xdr:colOff>1594</xdr:colOff>
      <xdr:row>622</xdr:row>
      <xdr:rowOff>153543</xdr:rowOff>
    </xdr:to>
    <xdr:sp macro="" textlink="">
      <xdr:nvSpPr>
        <xdr:cNvPr id="54" name="Text Box 236"/>
        <xdr:cNvSpPr txBox="1">
          <a:spLocks noChangeArrowheads="1"/>
        </xdr:cNvSpPr>
      </xdr:nvSpPr>
      <xdr:spPr bwMode="auto">
        <a:xfrm>
          <a:off x="8801100" y="384419475"/>
          <a:ext cx="1594" cy="29718"/>
        </a:xfrm>
        <a:prstGeom prst="rect">
          <a:avLst/>
        </a:prstGeom>
        <a:noFill/>
        <a:ln w="9525">
          <a:noFill/>
          <a:miter lim="800000"/>
          <a:headEnd/>
          <a:tailEnd/>
        </a:ln>
      </xdr:spPr>
    </xdr:sp>
    <xdr:clientData/>
  </xdr:twoCellAnchor>
  <xdr:twoCellAnchor editAs="oneCell">
    <xdr:from>
      <xdr:col>8</xdr:col>
      <xdr:colOff>2619375</xdr:colOff>
      <xdr:row>401</xdr:row>
      <xdr:rowOff>1076325</xdr:rowOff>
    </xdr:from>
    <xdr:to>
      <xdr:col>9</xdr:col>
      <xdr:colOff>492</xdr:colOff>
      <xdr:row>402</xdr:row>
      <xdr:rowOff>0</xdr:rowOff>
    </xdr:to>
    <xdr:sp macro="" textlink="">
      <xdr:nvSpPr>
        <xdr:cNvPr id="55" name="Text Box 26"/>
        <xdr:cNvSpPr txBox="1">
          <a:spLocks noChangeArrowheads="1"/>
        </xdr:cNvSpPr>
      </xdr:nvSpPr>
      <xdr:spPr bwMode="auto">
        <a:xfrm>
          <a:off x="8801100" y="252107700"/>
          <a:ext cx="492" cy="0"/>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56" name="Text Box 314"/>
        <xdr:cNvSpPr txBox="1">
          <a:spLocks noChangeArrowheads="1"/>
        </xdr:cNvSpPr>
      </xdr:nvSpPr>
      <xdr:spPr bwMode="auto">
        <a:xfrm>
          <a:off x="8801100" y="252107700"/>
          <a:ext cx="0" cy="156591"/>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57" name="Text Box 316"/>
        <xdr:cNvSpPr txBox="1">
          <a:spLocks noChangeArrowheads="1"/>
        </xdr:cNvSpPr>
      </xdr:nvSpPr>
      <xdr:spPr bwMode="auto">
        <a:xfrm>
          <a:off x="8801100" y="252107700"/>
          <a:ext cx="0" cy="156591"/>
        </a:xfrm>
        <a:prstGeom prst="rect">
          <a:avLst/>
        </a:prstGeom>
        <a:noFill/>
        <a:ln w="9525">
          <a:noFill/>
          <a:miter lim="800000"/>
          <a:headEnd/>
          <a:tailEnd/>
        </a:ln>
      </xdr:spPr>
    </xdr:sp>
    <xdr:clientData/>
  </xdr:twoCellAnchor>
  <xdr:twoCellAnchor editAs="oneCell">
    <xdr:from>
      <xdr:col>8</xdr:col>
      <xdr:colOff>1247775</xdr:colOff>
      <xdr:row>402</xdr:row>
      <xdr:rowOff>0</xdr:rowOff>
    </xdr:from>
    <xdr:to>
      <xdr:col>9</xdr:col>
      <xdr:colOff>492</xdr:colOff>
      <xdr:row>402</xdr:row>
      <xdr:rowOff>156591</xdr:rowOff>
    </xdr:to>
    <xdr:sp macro="" textlink="">
      <xdr:nvSpPr>
        <xdr:cNvPr id="58" name="Text Box 317"/>
        <xdr:cNvSpPr txBox="1">
          <a:spLocks noChangeArrowheads="1"/>
        </xdr:cNvSpPr>
      </xdr:nvSpPr>
      <xdr:spPr bwMode="auto">
        <a:xfrm>
          <a:off x="8801100" y="252107700"/>
          <a:ext cx="492" cy="156591"/>
        </a:xfrm>
        <a:prstGeom prst="rect">
          <a:avLst/>
        </a:prstGeom>
        <a:noFill/>
        <a:ln w="9525">
          <a:noFill/>
          <a:miter lim="800000"/>
          <a:headEnd/>
          <a:tailEnd/>
        </a:ln>
      </xdr:spPr>
    </xdr:sp>
    <xdr:clientData/>
  </xdr:twoCellAnchor>
  <xdr:twoCellAnchor editAs="oneCell">
    <xdr:from>
      <xdr:col>8</xdr:col>
      <xdr:colOff>2619375</xdr:colOff>
      <xdr:row>402</xdr:row>
      <xdr:rowOff>1076325</xdr:rowOff>
    </xdr:from>
    <xdr:to>
      <xdr:col>9</xdr:col>
      <xdr:colOff>492</xdr:colOff>
      <xdr:row>403</xdr:row>
      <xdr:rowOff>20236</xdr:rowOff>
    </xdr:to>
    <xdr:sp macro="" textlink="">
      <xdr:nvSpPr>
        <xdr:cNvPr id="59" name="Text Box 23"/>
        <xdr:cNvSpPr txBox="1">
          <a:spLocks noChangeArrowheads="1"/>
        </xdr:cNvSpPr>
      </xdr:nvSpPr>
      <xdr:spPr bwMode="auto">
        <a:xfrm>
          <a:off x="8801100" y="253088775"/>
          <a:ext cx="492" cy="20236"/>
        </a:xfrm>
        <a:prstGeom prst="rect">
          <a:avLst/>
        </a:prstGeom>
        <a:noFill/>
        <a:ln w="9525">
          <a:noFill/>
          <a:miter lim="800000"/>
          <a:headEnd/>
          <a:tailEnd/>
        </a:ln>
      </xdr:spPr>
    </xdr:sp>
    <xdr:clientData/>
  </xdr:twoCellAnchor>
  <xdr:twoCellAnchor editAs="oneCell">
    <xdr:from>
      <xdr:col>8</xdr:col>
      <xdr:colOff>2676525</xdr:colOff>
      <xdr:row>402</xdr:row>
      <xdr:rowOff>657225</xdr:rowOff>
    </xdr:from>
    <xdr:to>
      <xdr:col>9</xdr:col>
      <xdr:colOff>1594</xdr:colOff>
      <xdr:row>402</xdr:row>
      <xdr:rowOff>677037</xdr:rowOff>
    </xdr:to>
    <xdr:sp macro="" textlink="">
      <xdr:nvSpPr>
        <xdr:cNvPr id="60" name="Text Box 29"/>
        <xdr:cNvSpPr txBox="1">
          <a:spLocks noChangeArrowheads="1"/>
        </xdr:cNvSpPr>
      </xdr:nvSpPr>
      <xdr:spPr bwMode="auto">
        <a:xfrm>
          <a:off x="8801100" y="252764925"/>
          <a:ext cx="1594" cy="19812"/>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61" name="Text Box 314"/>
        <xdr:cNvSpPr txBox="1">
          <a:spLocks noChangeArrowheads="1"/>
        </xdr:cNvSpPr>
      </xdr:nvSpPr>
      <xdr:spPr bwMode="auto">
        <a:xfrm>
          <a:off x="8801100" y="252107700"/>
          <a:ext cx="0" cy="156591"/>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62" name="Text Box 315"/>
        <xdr:cNvSpPr txBox="1">
          <a:spLocks noChangeArrowheads="1"/>
        </xdr:cNvSpPr>
      </xdr:nvSpPr>
      <xdr:spPr bwMode="auto">
        <a:xfrm>
          <a:off x="8801100" y="252107700"/>
          <a:ext cx="0" cy="156591"/>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63" name="Text Box 316"/>
        <xdr:cNvSpPr txBox="1">
          <a:spLocks noChangeArrowheads="1"/>
        </xdr:cNvSpPr>
      </xdr:nvSpPr>
      <xdr:spPr bwMode="auto">
        <a:xfrm>
          <a:off x="8801100" y="252107700"/>
          <a:ext cx="0" cy="156591"/>
        </a:xfrm>
        <a:prstGeom prst="rect">
          <a:avLst/>
        </a:prstGeom>
        <a:noFill/>
        <a:ln w="9525">
          <a:noFill/>
          <a:miter lim="800000"/>
          <a:headEnd/>
          <a:tailEnd/>
        </a:ln>
      </xdr:spPr>
    </xdr:sp>
    <xdr:clientData/>
  </xdr:twoCellAnchor>
  <xdr:twoCellAnchor editAs="oneCell">
    <xdr:from>
      <xdr:col>8</xdr:col>
      <xdr:colOff>1247775</xdr:colOff>
      <xdr:row>402</xdr:row>
      <xdr:rowOff>0</xdr:rowOff>
    </xdr:from>
    <xdr:to>
      <xdr:col>9</xdr:col>
      <xdr:colOff>492</xdr:colOff>
      <xdr:row>402</xdr:row>
      <xdr:rowOff>156591</xdr:rowOff>
    </xdr:to>
    <xdr:sp macro="" textlink="">
      <xdr:nvSpPr>
        <xdr:cNvPr id="64" name="Text Box 317"/>
        <xdr:cNvSpPr txBox="1">
          <a:spLocks noChangeArrowheads="1"/>
        </xdr:cNvSpPr>
      </xdr:nvSpPr>
      <xdr:spPr bwMode="auto">
        <a:xfrm>
          <a:off x="8801100" y="252107700"/>
          <a:ext cx="492" cy="156591"/>
        </a:xfrm>
        <a:prstGeom prst="rect">
          <a:avLst/>
        </a:prstGeom>
        <a:noFill/>
        <a:ln w="9525">
          <a:noFill/>
          <a:miter lim="800000"/>
          <a:headEnd/>
          <a:tailEnd/>
        </a:ln>
      </xdr:spPr>
    </xdr:sp>
    <xdr:clientData/>
  </xdr:twoCellAnchor>
  <xdr:twoCellAnchor editAs="oneCell">
    <xdr:from>
      <xdr:col>8</xdr:col>
      <xdr:colOff>2619375</xdr:colOff>
      <xdr:row>402</xdr:row>
      <xdr:rowOff>1076325</xdr:rowOff>
    </xdr:from>
    <xdr:to>
      <xdr:col>9</xdr:col>
      <xdr:colOff>492</xdr:colOff>
      <xdr:row>403</xdr:row>
      <xdr:rowOff>20236</xdr:rowOff>
    </xdr:to>
    <xdr:sp macro="" textlink="">
      <xdr:nvSpPr>
        <xdr:cNvPr id="65" name="Text Box 23"/>
        <xdr:cNvSpPr txBox="1">
          <a:spLocks noChangeArrowheads="1"/>
        </xdr:cNvSpPr>
      </xdr:nvSpPr>
      <xdr:spPr bwMode="auto">
        <a:xfrm>
          <a:off x="8801100" y="253088775"/>
          <a:ext cx="492" cy="20236"/>
        </a:xfrm>
        <a:prstGeom prst="rect">
          <a:avLst/>
        </a:prstGeom>
        <a:noFill/>
        <a:ln w="9525">
          <a:noFill/>
          <a:miter lim="800000"/>
          <a:headEnd/>
          <a:tailEnd/>
        </a:ln>
      </xdr:spPr>
    </xdr:sp>
    <xdr:clientData/>
  </xdr:twoCellAnchor>
  <xdr:twoCellAnchor editAs="oneCell">
    <xdr:from>
      <xdr:col>8</xdr:col>
      <xdr:colOff>2676525</xdr:colOff>
      <xdr:row>402</xdr:row>
      <xdr:rowOff>657225</xdr:rowOff>
    </xdr:from>
    <xdr:to>
      <xdr:col>9</xdr:col>
      <xdr:colOff>1594</xdr:colOff>
      <xdr:row>402</xdr:row>
      <xdr:rowOff>677037</xdr:rowOff>
    </xdr:to>
    <xdr:sp macro="" textlink="">
      <xdr:nvSpPr>
        <xdr:cNvPr id="66" name="Text Box 29"/>
        <xdr:cNvSpPr txBox="1">
          <a:spLocks noChangeArrowheads="1"/>
        </xdr:cNvSpPr>
      </xdr:nvSpPr>
      <xdr:spPr bwMode="auto">
        <a:xfrm>
          <a:off x="8801100" y="252764925"/>
          <a:ext cx="1594" cy="19812"/>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67" name="Text Box 81"/>
        <xdr:cNvSpPr txBox="1">
          <a:spLocks noChangeArrowheads="1"/>
        </xdr:cNvSpPr>
      </xdr:nvSpPr>
      <xdr:spPr bwMode="auto">
        <a:xfrm>
          <a:off x="8801100" y="252107700"/>
          <a:ext cx="0" cy="156591"/>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68" name="Text Box 82"/>
        <xdr:cNvSpPr txBox="1">
          <a:spLocks noChangeArrowheads="1"/>
        </xdr:cNvSpPr>
      </xdr:nvSpPr>
      <xdr:spPr bwMode="auto">
        <a:xfrm>
          <a:off x="8801100" y="252107700"/>
          <a:ext cx="0" cy="156591"/>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69" name="Text Box 83"/>
        <xdr:cNvSpPr txBox="1">
          <a:spLocks noChangeArrowheads="1"/>
        </xdr:cNvSpPr>
      </xdr:nvSpPr>
      <xdr:spPr bwMode="auto">
        <a:xfrm>
          <a:off x="8801100" y="252107700"/>
          <a:ext cx="0" cy="156591"/>
        </a:xfrm>
        <a:prstGeom prst="rect">
          <a:avLst/>
        </a:prstGeom>
        <a:noFill/>
        <a:ln w="9525">
          <a:noFill/>
          <a:miter lim="800000"/>
          <a:headEnd/>
          <a:tailEnd/>
        </a:ln>
      </xdr:spPr>
    </xdr:sp>
    <xdr:clientData/>
  </xdr:twoCellAnchor>
  <xdr:twoCellAnchor editAs="oneCell">
    <xdr:from>
      <xdr:col>8</xdr:col>
      <xdr:colOff>1247775</xdr:colOff>
      <xdr:row>402</xdr:row>
      <xdr:rowOff>0</xdr:rowOff>
    </xdr:from>
    <xdr:to>
      <xdr:col>9</xdr:col>
      <xdr:colOff>492</xdr:colOff>
      <xdr:row>402</xdr:row>
      <xdr:rowOff>156591</xdr:rowOff>
    </xdr:to>
    <xdr:sp macro="" textlink="">
      <xdr:nvSpPr>
        <xdr:cNvPr id="70" name="Text Box 84"/>
        <xdr:cNvSpPr txBox="1">
          <a:spLocks noChangeArrowheads="1"/>
        </xdr:cNvSpPr>
      </xdr:nvSpPr>
      <xdr:spPr bwMode="auto">
        <a:xfrm>
          <a:off x="8801100" y="252107700"/>
          <a:ext cx="492" cy="156591"/>
        </a:xfrm>
        <a:prstGeom prst="rect">
          <a:avLst/>
        </a:prstGeom>
        <a:noFill/>
        <a:ln w="9525">
          <a:noFill/>
          <a:miter lim="800000"/>
          <a:headEnd/>
          <a:tailEnd/>
        </a:ln>
      </xdr:spPr>
    </xdr:sp>
    <xdr:clientData/>
  </xdr:twoCellAnchor>
  <xdr:twoCellAnchor editAs="oneCell">
    <xdr:from>
      <xdr:col>8</xdr:col>
      <xdr:colOff>2028825</xdr:colOff>
      <xdr:row>402</xdr:row>
      <xdr:rowOff>0</xdr:rowOff>
    </xdr:from>
    <xdr:to>
      <xdr:col>9</xdr:col>
      <xdr:colOff>1594</xdr:colOff>
      <xdr:row>402</xdr:row>
      <xdr:rowOff>156591</xdr:rowOff>
    </xdr:to>
    <xdr:sp macro="" textlink="">
      <xdr:nvSpPr>
        <xdr:cNvPr id="71" name="Text Box 85"/>
        <xdr:cNvSpPr txBox="1">
          <a:spLocks noChangeArrowheads="1"/>
        </xdr:cNvSpPr>
      </xdr:nvSpPr>
      <xdr:spPr bwMode="auto">
        <a:xfrm>
          <a:off x="8801100" y="252107700"/>
          <a:ext cx="1594" cy="156591"/>
        </a:xfrm>
        <a:prstGeom prst="rect">
          <a:avLst/>
        </a:prstGeom>
        <a:noFill/>
        <a:ln w="9525">
          <a:noFill/>
          <a:miter lim="800000"/>
          <a:headEnd/>
          <a:tailEnd/>
        </a:ln>
      </xdr:spPr>
    </xdr:sp>
    <xdr:clientData/>
  </xdr:twoCellAnchor>
  <xdr:twoCellAnchor editAs="oneCell">
    <xdr:from>
      <xdr:col>8</xdr:col>
      <xdr:colOff>2619375</xdr:colOff>
      <xdr:row>402</xdr:row>
      <xdr:rowOff>0</xdr:rowOff>
    </xdr:from>
    <xdr:to>
      <xdr:col>9</xdr:col>
      <xdr:colOff>492</xdr:colOff>
      <xdr:row>402</xdr:row>
      <xdr:rowOff>156591</xdr:rowOff>
    </xdr:to>
    <xdr:sp macro="" textlink="">
      <xdr:nvSpPr>
        <xdr:cNvPr id="72" name="Text Box 86"/>
        <xdr:cNvSpPr txBox="1">
          <a:spLocks noChangeArrowheads="1"/>
        </xdr:cNvSpPr>
      </xdr:nvSpPr>
      <xdr:spPr bwMode="auto">
        <a:xfrm>
          <a:off x="8801100" y="252107700"/>
          <a:ext cx="492" cy="156591"/>
        </a:xfrm>
        <a:prstGeom prst="rect">
          <a:avLst/>
        </a:prstGeom>
        <a:noFill/>
        <a:ln w="9525">
          <a:noFill/>
          <a:miter lim="800000"/>
          <a:headEnd/>
          <a:tailEnd/>
        </a:ln>
      </xdr:spPr>
    </xdr:sp>
    <xdr:clientData/>
  </xdr:twoCellAnchor>
  <xdr:twoCellAnchor editAs="oneCell">
    <xdr:from>
      <xdr:col>8</xdr:col>
      <xdr:colOff>2028825</xdr:colOff>
      <xdr:row>402</xdr:row>
      <xdr:rowOff>2266950</xdr:rowOff>
    </xdr:from>
    <xdr:to>
      <xdr:col>9</xdr:col>
      <xdr:colOff>1594</xdr:colOff>
      <xdr:row>403</xdr:row>
      <xdr:rowOff>30946</xdr:rowOff>
    </xdr:to>
    <xdr:sp macro="" textlink="">
      <xdr:nvSpPr>
        <xdr:cNvPr id="73" name="Text Box 181"/>
        <xdr:cNvSpPr txBox="1">
          <a:spLocks noChangeArrowheads="1"/>
        </xdr:cNvSpPr>
      </xdr:nvSpPr>
      <xdr:spPr bwMode="auto">
        <a:xfrm>
          <a:off x="8801100" y="253088775"/>
          <a:ext cx="1594" cy="30946"/>
        </a:xfrm>
        <a:prstGeom prst="rect">
          <a:avLst/>
        </a:prstGeom>
        <a:noFill/>
        <a:ln w="9525">
          <a:noFill/>
          <a:miter lim="800000"/>
          <a:headEnd/>
          <a:tailEnd/>
        </a:ln>
      </xdr:spPr>
    </xdr:sp>
    <xdr:clientData/>
  </xdr:twoCellAnchor>
  <xdr:twoCellAnchor editAs="oneCell">
    <xdr:from>
      <xdr:col>8</xdr:col>
      <xdr:colOff>1609725</xdr:colOff>
      <xdr:row>402</xdr:row>
      <xdr:rowOff>123825</xdr:rowOff>
    </xdr:from>
    <xdr:to>
      <xdr:col>9</xdr:col>
      <xdr:colOff>1594</xdr:colOff>
      <xdr:row>402</xdr:row>
      <xdr:rowOff>148209</xdr:rowOff>
    </xdr:to>
    <xdr:sp macro="" textlink="">
      <xdr:nvSpPr>
        <xdr:cNvPr id="74" name="Text Box 236"/>
        <xdr:cNvSpPr txBox="1">
          <a:spLocks noChangeArrowheads="1"/>
        </xdr:cNvSpPr>
      </xdr:nvSpPr>
      <xdr:spPr bwMode="auto">
        <a:xfrm>
          <a:off x="8801100" y="252231525"/>
          <a:ext cx="1594" cy="24384"/>
        </a:xfrm>
        <a:prstGeom prst="rect">
          <a:avLst/>
        </a:prstGeom>
        <a:noFill/>
        <a:ln w="9525">
          <a:noFill/>
          <a:miter lim="800000"/>
          <a:headEnd/>
          <a:tailEnd/>
        </a:ln>
      </xdr:spPr>
    </xdr:sp>
    <xdr:clientData/>
  </xdr:twoCellAnchor>
  <xdr:twoCellAnchor editAs="oneCell">
    <xdr:from>
      <xdr:col>8</xdr:col>
      <xdr:colOff>1609725</xdr:colOff>
      <xdr:row>402</xdr:row>
      <xdr:rowOff>123825</xdr:rowOff>
    </xdr:from>
    <xdr:to>
      <xdr:col>9</xdr:col>
      <xdr:colOff>1594</xdr:colOff>
      <xdr:row>402</xdr:row>
      <xdr:rowOff>148209</xdr:rowOff>
    </xdr:to>
    <xdr:sp macro="" textlink="">
      <xdr:nvSpPr>
        <xdr:cNvPr id="75" name="Text Box 236"/>
        <xdr:cNvSpPr txBox="1">
          <a:spLocks noChangeArrowheads="1"/>
        </xdr:cNvSpPr>
      </xdr:nvSpPr>
      <xdr:spPr bwMode="auto">
        <a:xfrm>
          <a:off x="8801100" y="252231525"/>
          <a:ext cx="1594" cy="24384"/>
        </a:xfrm>
        <a:prstGeom prst="rect">
          <a:avLst/>
        </a:prstGeom>
        <a:noFill/>
        <a:ln w="9525">
          <a:noFill/>
          <a:miter lim="800000"/>
          <a:headEnd/>
          <a:tailEnd/>
        </a:ln>
      </xdr:spPr>
    </xdr:sp>
    <xdr:clientData/>
  </xdr:twoCellAnchor>
  <xdr:twoCellAnchor editAs="oneCell">
    <xdr:from>
      <xdr:col>8</xdr:col>
      <xdr:colOff>1609725</xdr:colOff>
      <xdr:row>402</xdr:row>
      <xdr:rowOff>123825</xdr:rowOff>
    </xdr:from>
    <xdr:to>
      <xdr:col>9</xdr:col>
      <xdr:colOff>1594</xdr:colOff>
      <xdr:row>402</xdr:row>
      <xdr:rowOff>148209</xdr:rowOff>
    </xdr:to>
    <xdr:sp macro="" textlink="">
      <xdr:nvSpPr>
        <xdr:cNvPr id="76" name="Text Box 236"/>
        <xdr:cNvSpPr txBox="1">
          <a:spLocks noChangeArrowheads="1"/>
        </xdr:cNvSpPr>
      </xdr:nvSpPr>
      <xdr:spPr bwMode="auto">
        <a:xfrm>
          <a:off x="8801100" y="252231525"/>
          <a:ext cx="1594" cy="24384"/>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77" name="Text Box 314"/>
        <xdr:cNvSpPr txBox="1">
          <a:spLocks noChangeArrowheads="1"/>
        </xdr:cNvSpPr>
      </xdr:nvSpPr>
      <xdr:spPr bwMode="auto">
        <a:xfrm>
          <a:off x="8801100" y="171364275"/>
          <a:ext cx="0" cy="24345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78" name="Text Box 315"/>
        <xdr:cNvSpPr txBox="1">
          <a:spLocks noChangeArrowheads="1"/>
        </xdr:cNvSpPr>
      </xdr:nvSpPr>
      <xdr:spPr bwMode="auto">
        <a:xfrm>
          <a:off x="8801100" y="171364275"/>
          <a:ext cx="0" cy="24345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79" name="Text Box 316"/>
        <xdr:cNvSpPr txBox="1">
          <a:spLocks noChangeArrowheads="1"/>
        </xdr:cNvSpPr>
      </xdr:nvSpPr>
      <xdr:spPr bwMode="auto">
        <a:xfrm>
          <a:off x="8801100" y="171364275"/>
          <a:ext cx="0" cy="243459"/>
        </a:xfrm>
        <a:prstGeom prst="rect">
          <a:avLst/>
        </a:prstGeom>
        <a:noFill/>
        <a:ln w="9525">
          <a:noFill/>
          <a:miter lim="800000"/>
          <a:headEnd/>
          <a:tailEnd/>
        </a:ln>
      </xdr:spPr>
    </xdr:sp>
    <xdr:clientData/>
  </xdr:twoCellAnchor>
  <xdr:twoCellAnchor editAs="oneCell">
    <xdr:from>
      <xdr:col>8</xdr:col>
      <xdr:colOff>1247775</xdr:colOff>
      <xdr:row>302</xdr:row>
      <xdr:rowOff>0</xdr:rowOff>
    </xdr:from>
    <xdr:to>
      <xdr:col>9</xdr:col>
      <xdr:colOff>492</xdr:colOff>
      <xdr:row>302</xdr:row>
      <xdr:rowOff>243459</xdr:rowOff>
    </xdr:to>
    <xdr:sp macro="" textlink="">
      <xdr:nvSpPr>
        <xdr:cNvPr id="80" name="Text Box 317"/>
        <xdr:cNvSpPr txBox="1">
          <a:spLocks noChangeArrowheads="1"/>
        </xdr:cNvSpPr>
      </xdr:nvSpPr>
      <xdr:spPr bwMode="auto">
        <a:xfrm>
          <a:off x="8801100" y="171364275"/>
          <a:ext cx="492" cy="243459"/>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492</xdr:colOff>
      <xdr:row>303</xdr:row>
      <xdr:rowOff>0</xdr:rowOff>
    </xdr:to>
    <xdr:sp macro="" textlink="">
      <xdr:nvSpPr>
        <xdr:cNvPr id="81" name="Text Box 23"/>
        <xdr:cNvSpPr txBox="1">
          <a:spLocks noChangeArrowheads="1"/>
        </xdr:cNvSpPr>
      </xdr:nvSpPr>
      <xdr:spPr bwMode="auto">
        <a:xfrm>
          <a:off x="8801100" y="172440600"/>
          <a:ext cx="492" cy="32004"/>
        </a:xfrm>
        <a:prstGeom prst="rect">
          <a:avLst/>
        </a:prstGeom>
        <a:noFill/>
        <a:ln w="9525">
          <a:noFill/>
          <a:miter lim="800000"/>
          <a:headEnd/>
          <a:tailEnd/>
        </a:ln>
      </xdr:spPr>
    </xdr:sp>
    <xdr:clientData/>
  </xdr:twoCellAnchor>
  <xdr:twoCellAnchor editAs="oneCell">
    <xdr:from>
      <xdr:col>8</xdr:col>
      <xdr:colOff>2676525</xdr:colOff>
      <xdr:row>302</xdr:row>
      <xdr:rowOff>657225</xdr:rowOff>
    </xdr:from>
    <xdr:to>
      <xdr:col>9</xdr:col>
      <xdr:colOff>1594</xdr:colOff>
      <xdr:row>302</xdr:row>
      <xdr:rowOff>657225</xdr:rowOff>
    </xdr:to>
    <xdr:sp macro="" textlink="">
      <xdr:nvSpPr>
        <xdr:cNvPr id="82" name="Text Box 29"/>
        <xdr:cNvSpPr txBox="1">
          <a:spLocks noChangeArrowheads="1"/>
        </xdr:cNvSpPr>
      </xdr:nvSpPr>
      <xdr:spPr bwMode="auto">
        <a:xfrm>
          <a:off x="8801100" y="172021500"/>
          <a:ext cx="1594" cy="19812"/>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83" name="Text Box 314"/>
        <xdr:cNvSpPr txBox="1">
          <a:spLocks noChangeArrowheads="1"/>
        </xdr:cNvSpPr>
      </xdr:nvSpPr>
      <xdr:spPr bwMode="auto">
        <a:xfrm>
          <a:off x="8801100" y="171364275"/>
          <a:ext cx="0" cy="24345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84" name="Text Box 315"/>
        <xdr:cNvSpPr txBox="1">
          <a:spLocks noChangeArrowheads="1"/>
        </xdr:cNvSpPr>
      </xdr:nvSpPr>
      <xdr:spPr bwMode="auto">
        <a:xfrm>
          <a:off x="8801100" y="171364275"/>
          <a:ext cx="0" cy="24345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85" name="Text Box 316"/>
        <xdr:cNvSpPr txBox="1">
          <a:spLocks noChangeArrowheads="1"/>
        </xdr:cNvSpPr>
      </xdr:nvSpPr>
      <xdr:spPr bwMode="auto">
        <a:xfrm>
          <a:off x="8801100" y="171364275"/>
          <a:ext cx="0" cy="243459"/>
        </a:xfrm>
        <a:prstGeom prst="rect">
          <a:avLst/>
        </a:prstGeom>
        <a:noFill/>
        <a:ln w="9525">
          <a:noFill/>
          <a:miter lim="800000"/>
          <a:headEnd/>
          <a:tailEnd/>
        </a:ln>
      </xdr:spPr>
    </xdr:sp>
    <xdr:clientData/>
  </xdr:twoCellAnchor>
  <xdr:twoCellAnchor editAs="oneCell">
    <xdr:from>
      <xdr:col>8</xdr:col>
      <xdr:colOff>1247775</xdr:colOff>
      <xdr:row>302</xdr:row>
      <xdr:rowOff>0</xdr:rowOff>
    </xdr:from>
    <xdr:to>
      <xdr:col>9</xdr:col>
      <xdr:colOff>492</xdr:colOff>
      <xdr:row>302</xdr:row>
      <xdr:rowOff>243459</xdr:rowOff>
    </xdr:to>
    <xdr:sp macro="" textlink="">
      <xdr:nvSpPr>
        <xdr:cNvPr id="86" name="Text Box 317"/>
        <xdr:cNvSpPr txBox="1">
          <a:spLocks noChangeArrowheads="1"/>
        </xdr:cNvSpPr>
      </xdr:nvSpPr>
      <xdr:spPr bwMode="auto">
        <a:xfrm>
          <a:off x="8801100" y="171364275"/>
          <a:ext cx="492" cy="243459"/>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492</xdr:colOff>
      <xdr:row>303</xdr:row>
      <xdr:rowOff>0</xdr:rowOff>
    </xdr:to>
    <xdr:sp macro="" textlink="">
      <xdr:nvSpPr>
        <xdr:cNvPr id="87" name="Text Box 23"/>
        <xdr:cNvSpPr txBox="1">
          <a:spLocks noChangeArrowheads="1"/>
        </xdr:cNvSpPr>
      </xdr:nvSpPr>
      <xdr:spPr bwMode="auto">
        <a:xfrm>
          <a:off x="8801100" y="172440600"/>
          <a:ext cx="492" cy="32004"/>
        </a:xfrm>
        <a:prstGeom prst="rect">
          <a:avLst/>
        </a:prstGeom>
        <a:noFill/>
        <a:ln w="9525">
          <a:noFill/>
          <a:miter lim="800000"/>
          <a:headEnd/>
          <a:tailEnd/>
        </a:ln>
      </xdr:spPr>
    </xdr:sp>
    <xdr:clientData/>
  </xdr:twoCellAnchor>
  <xdr:twoCellAnchor editAs="oneCell">
    <xdr:from>
      <xdr:col>8</xdr:col>
      <xdr:colOff>2676525</xdr:colOff>
      <xdr:row>302</xdr:row>
      <xdr:rowOff>657225</xdr:rowOff>
    </xdr:from>
    <xdr:to>
      <xdr:col>9</xdr:col>
      <xdr:colOff>1594</xdr:colOff>
      <xdr:row>302</xdr:row>
      <xdr:rowOff>657225</xdr:rowOff>
    </xdr:to>
    <xdr:sp macro="" textlink="">
      <xdr:nvSpPr>
        <xdr:cNvPr id="88" name="Text Box 29"/>
        <xdr:cNvSpPr txBox="1">
          <a:spLocks noChangeArrowheads="1"/>
        </xdr:cNvSpPr>
      </xdr:nvSpPr>
      <xdr:spPr bwMode="auto">
        <a:xfrm>
          <a:off x="8801100" y="172021500"/>
          <a:ext cx="1594" cy="19812"/>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89" name="Text Box 81"/>
        <xdr:cNvSpPr txBox="1">
          <a:spLocks noChangeArrowheads="1"/>
        </xdr:cNvSpPr>
      </xdr:nvSpPr>
      <xdr:spPr bwMode="auto">
        <a:xfrm>
          <a:off x="8801100" y="171364275"/>
          <a:ext cx="0" cy="24345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90" name="Text Box 82"/>
        <xdr:cNvSpPr txBox="1">
          <a:spLocks noChangeArrowheads="1"/>
        </xdr:cNvSpPr>
      </xdr:nvSpPr>
      <xdr:spPr bwMode="auto">
        <a:xfrm>
          <a:off x="8801100" y="171364275"/>
          <a:ext cx="0" cy="24345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91" name="Text Box 83"/>
        <xdr:cNvSpPr txBox="1">
          <a:spLocks noChangeArrowheads="1"/>
        </xdr:cNvSpPr>
      </xdr:nvSpPr>
      <xdr:spPr bwMode="auto">
        <a:xfrm>
          <a:off x="8801100" y="171364275"/>
          <a:ext cx="0" cy="243459"/>
        </a:xfrm>
        <a:prstGeom prst="rect">
          <a:avLst/>
        </a:prstGeom>
        <a:noFill/>
        <a:ln w="9525">
          <a:noFill/>
          <a:miter lim="800000"/>
          <a:headEnd/>
          <a:tailEnd/>
        </a:ln>
      </xdr:spPr>
    </xdr:sp>
    <xdr:clientData/>
  </xdr:twoCellAnchor>
  <xdr:twoCellAnchor editAs="oneCell">
    <xdr:from>
      <xdr:col>8</xdr:col>
      <xdr:colOff>1247775</xdr:colOff>
      <xdr:row>302</xdr:row>
      <xdr:rowOff>0</xdr:rowOff>
    </xdr:from>
    <xdr:to>
      <xdr:col>9</xdr:col>
      <xdr:colOff>492</xdr:colOff>
      <xdr:row>302</xdr:row>
      <xdr:rowOff>243459</xdr:rowOff>
    </xdr:to>
    <xdr:sp macro="" textlink="">
      <xdr:nvSpPr>
        <xdr:cNvPr id="92" name="Text Box 84"/>
        <xdr:cNvSpPr txBox="1">
          <a:spLocks noChangeArrowheads="1"/>
        </xdr:cNvSpPr>
      </xdr:nvSpPr>
      <xdr:spPr bwMode="auto">
        <a:xfrm>
          <a:off x="8801100" y="171364275"/>
          <a:ext cx="492" cy="243459"/>
        </a:xfrm>
        <a:prstGeom prst="rect">
          <a:avLst/>
        </a:prstGeom>
        <a:noFill/>
        <a:ln w="9525">
          <a:noFill/>
          <a:miter lim="800000"/>
          <a:headEnd/>
          <a:tailEnd/>
        </a:ln>
      </xdr:spPr>
    </xdr:sp>
    <xdr:clientData/>
  </xdr:twoCellAnchor>
  <xdr:twoCellAnchor editAs="oneCell">
    <xdr:from>
      <xdr:col>8</xdr:col>
      <xdr:colOff>2028825</xdr:colOff>
      <xdr:row>302</xdr:row>
      <xdr:rowOff>0</xdr:rowOff>
    </xdr:from>
    <xdr:to>
      <xdr:col>9</xdr:col>
      <xdr:colOff>1594</xdr:colOff>
      <xdr:row>302</xdr:row>
      <xdr:rowOff>243459</xdr:rowOff>
    </xdr:to>
    <xdr:sp macro="" textlink="">
      <xdr:nvSpPr>
        <xdr:cNvPr id="93" name="Text Box 85"/>
        <xdr:cNvSpPr txBox="1">
          <a:spLocks noChangeArrowheads="1"/>
        </xdr:cNvSpPr>
      </xdr:nvSpPr>
      <xdr:spPr bwMode="auto">
        <a:xfrm>
          <a:off x="8801100" y="171364275"/>
          <a:ext cx="1594" cy="243459"/>
        </a:xfrm>
        <a:prstGeom prst="rect">
          <a:avLst/>
        </a:prstGeom>
        <a:noFill/>
        <a:ln w="9525">
          <a:noFill/>
          <a:miter lim="800000"/>
          <a:headEnd/>
          <a:tailEnd/>
        </a:ln>
      </xdr:spPr>
    </xdr:sp>
    <xdr:clientData/>
  </xdr:twoCellAnchor>
  <xdr:twoCellAnchor editAs="oneCell">
    <xdr:from>
      <xdr:col>8</xdr:col>
      <xdr:colOff>2619375</xdr:colOff>
      <xdr:row>302</xdr:row>
      <xdr:rowOff>0</xdr:rowOff>
    </xdr:from>
    <xdr:to>
      <xdr:col>9</xdr:col>
      <xdr:colOff>492</xdr:colOff>
      <xdr:row>302</xdr:row>
      <xdr:rowOff>243459</xdr:rowOff>
    </xdr:to>
    <xdr:sp macro="" textlink="">
      <xdr:nvSpPr>
        <xdr:cNvPr id="94" name="Text Box 86"/>
        <xdr:cNvSpPr txBox="1">
          <a:spLocks noChangeArrowheads="1"/>
        </xdr:cNvSpPr>
      </xdr:nvSpPr>
      <xdr:spPr bwMode="auto">
        <a:xfrm>
          <a:off x="8801100" y="171364275"/>
          <a:ext cx="492" cy="243459"/>
        </a:xfrm>
        <a:prstGeom prst="rect">
          <a:avLst/>
        </a:prstGeom>
        <a:noFill/>
        <a:ln w="9525">
          <a:noFill/>
          <a:miter lim="800000"/>
          <a:headEnd/>
          <a:tailEnd/>
        </a:ln>
      </xdr:spPr>
    </xdr:sp>
    <xdr:clientData/>
  </xdr:twoCellAnchor>
  <xdr:twoCellAnchor editAs="oneCell">
    <xdr:from>
      <xdr:col>8</xdr:col>
      <xdr:colOff>2028825</xdr:colOff>
      <xdr:row>293</xdr:row>
      <xdr:rowOff>2266950</xdr:rowOff>
    </xdr:from>
    <xdr:to>
      <xdr:col>9</xdr:col>
      <xdr:colOff>1594</xdr:colOff>
      <xdr:row>294</xdr:row>
      <xdr:rowOff>38530</xdr:rowOff>
    </xdr:to>
    <xdr:sp macro="" textlink="">
      <xdr:nvSpPr>
        <xdr:cNvPr id="95" name="Text Box 181"/>
        <xdr:cNvSpPr txBox="1">
          <a:spLocks noChangeArrowheads="1"/>
        </xdr:cNvSpPr>
      </xdr:nvSpPr>
      <xdr:spPr bwMode="auto">
        <a:xfrm>
          <a:off x="8801100" y="172888275"/>
          <a:ext cx="1594" cy="38530"/>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1594</xdr:colOff>
      <xdr:row>302</xdr:row>
      <xdr:rowOff>236220</xdr:rowOff>
    </xdr:to>
    <xdr:sp macro="" textlink="">
      <xdr:nvSpPr>
        <xdr:cNvPr id="96" name="Text Box 236"/>
        <xdr:cNvSpPr txBox="1">
          <a:spLocks noChangeArrowheads="1"/>
        </xdr:cNvSpPr>
      </xdr:nvSpPr>
      <xdr:spPr bwMode="auto">
        <a:xfrm>
          <a:off x="8801100" y="171488100"/>
          <a:ext cx="1594" cy="112395"/>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1594</xdr:colOff>
      <xdr:row>302</xdr:row>
      <xdr:rowOff>236220</xdr:rowOff>
    </xdr:to>
    <xdr:sp macro="" textlink="">
      <xdr:nvSpPr>
        <xdr:cNvPr id="97" name="Text Box 236"/>
        <xdr:cNvSpPr txBox="1">
          <a:spLocks noChangeArrowheads="1"/>
        </xdr:cNvSpPr>
      </xdr:nvSpPr>
      <xdr:spPr bwMode="auto">
        <a:xfrm>
          <a:off x="8801100" y="171488100"/>
          <a:ext cx="1594" cy="112395"/>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1594</xdr:colOff>
      <xdr:row>302</xdr:row>
      <xdr:rowOff>236220</xdr:rowOff>
    </xdr:to>
    <xdr:sp macro="" textlink="">
      <xdr:nvSpPr>
        <xdr:cNvPr id="98" name="Text Box 236"/>
        <xdr:cNvSpPr txBox="1">
          <a:spLocks noChangeArrowheads="1"/>
        </xdr:cNvSpPr>
      </xdr:nvSpPr>
      <xdr:spPr bwMode="auto">
        <a:xfrm>
          <a:off x="8801100" y="171488100"/>
          <a:ext cx="1594" cy="112395"/>
        </a:xfrm>
        <a:prstGeom prst="rect">
          <a:avLst/>
        </a:prstGeom>
        <a:noFill/>
        <a:ln w="9525">
          <a:noFill/>
          <a:miter lim="800000"/>
          <a:headEnd/>
          <a:tailEnd/>
        </a:ln>
      </xdr:spPr>
    </xdr:sp>
    <xdr:clientData/>
  </xdr:twoCellAnchor>
  <xdr:twoCellAnchor editAs="oneCell">
    <xdr:from>
      <xdr:col>8</xdr:col>
      <xdr:colOff>2028825</xdr:colOff>
      <xdr:row>293</xdr:row>
      <xdr:rowOff>2266950</xdr:rowOff>
    </xdr:from>
    <xdr:to>
      <xdr:col>9</xdr:col>
      <xdr:colOff>1594</xdr:colOff>
      <xdr:row>294</xdr:row>
      <xdr:rowOff>38530</xdr:rowOff>
    </xdr:to>
    <xdr:sp macro="" textlink="">
      <xdr:nvSpPr>
        <xdr:cNvPr id="99" name="Text Box 181"/>
        <xdr:cNvSpPr txBox="1">
          <a:spLocks noChangeArrowheads="1"/>
        </xdr:cNvSpPr>
      </xdr:nvSpPr>
      <xdr:spPr bwMode="auto">
        <a:xfrm>
          <a:off x="8801100" y="172888275"/>
          <a:ext cx="1594" cy="38530"/>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1594</xdr:colOff>
      <xdr:row>302</xdr:row>
      <xdr:rowOff>236220</xdr:rowOff>
    </xdr:to>
    <xdr:sp macro="" textlink="">
      <xdr:nvSpPr>
        <xdr:cNvPr id="100" name="Text Box 236"/>
        <xdr:cNvSpPr txBox="1">
          <a:spLocks noChangeArrowheads="1"/>
        </xdr:cNvSpPr>
      </xdr:nvSpPr>
      <xdr:spPr bwMode="auto">
        <a:xfrm>
          <a:off x="8801100" y="171488100"/>
          <a:ext cx="1594" cy="112395"/>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1594</xdr:colOff>
      <xdr:row>302</xdr:row>
      <xdr:rowOff>236220</xdr:rowOff>
    </xdr:to>
    <xdr:sp macro="" textlink="">
      <xdr:nvSpPr>
        <xdr:cNvPr id="101" name="Text Box 236"/>
        <xdr:cNvSpPr txBox="1">
          <a:spLocks noChangeArrowheads="1"/>
        </xdr:cNvSpPr>
      </xdr:nvSpPr>
      <xdr:spPr bwMode="auto">
        <a:xfrm>
          <a:off x="8801100" y="171488100"/>
          <a:ext cx="1594" cy="112395"/>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1594</xdr:colOff>
      <xdr:row>302</xdr:row>
      <xdr:rowOff>236220</xdr:rowOff>
    </xdr:to>
    <xdr:sp macro="" textlink="">
      <xdr:nvSpPr>
        <xdr:cNvPr id="102" name="Text Box 236"/>
        <xdr:cNvSpPr txBox="1">
          <a:spLocks noChangeArrowheads="1"/>
        </xdr:cNvSpPr>
      </xdr:nvSpPr>
      <xdr:spPr bwMode="auto">
        <a:xfrm>
          <a:off x="8801100" y="171488100"/>
          <a:ext cx="1594" cy="112395"/>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1594</xdr:colOff>
      <xdr:row>302</xdr:row>
      <xdr:rowOff>236220</xdr:rowOff>
    </xdr:to>
    <xdr:sp macro="" textlink="">
      <xdr:nvSpPr>
        <xdr:cNvPr id="103" name="Text Box 236"/>
        <xdr:cNvSpPr txBox="1">
          <a:spLocks noChangeArrowheads="1"/>
        </xdr:cNvSpPr>
      </xdr:nvSpPr>
      <xdr:spPr bwMode="auto">
        <a:xfrm>
          <a:off x="8801100" y="171488100"/>
          <a:ext cx="1594" cy="112395"/>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104" name="Text Box 315"/>
        <xdr:cNvSpPr txBox="1">
          <a:spLocks noChangeArrowheads="1"/>
        </xdr:cNvSpPr>
      </xdr:nvSpPr>
      <xdr:spPr bwMode="auto">
        <a:xfrm>
          <a:off x="8801100" y="252107700"/>
          <a:ext cx="0" cy="156591"/>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105" name="Text Box 314"/>
        <xdr:cNvSpPr txBox="1">
          <a:spLocks noChangeArrowheads="1"/>
        </xdr:cNvSpPr>
      </xdr:nvSpPr>
      <xdr:spPr bwMode="auto">
        <a:xfrm>
          <a:off x="8801100" y="200729850"/>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106" name="Text Box 315"/>
        <xdr:cNvSpPr txBox="1">
          <a:spLocks noChangeArrowheads="1"/>
        </xdr:cNvSpPr>
      </xdr:nvSpPr>
      <xdr:spPr bwMode="auto">
        <a:xfrm>
          <a:off x="8801100" y="200729850"/>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107" name="Text Box 316"/>
        <xdr:cNvSpPr txBox="1">
          <a:spLocks noChangeArrowheads="1"/>
        </xdr:cNvSpPr>
      </xdr:nvSpPr>
      <xdr:spPr bwMode="auto">
        <a:xfrm>
          <a:off x="8801100" y="200729850"/>
          <a:ext cx="0" cy="159639"/>
        </a:xfrm>
        <a:prstGeom prst="rect">
          <a:avLst/>
        </a:prstGeom>
        <a:noFill/>
        <a:ln w="9525">
          <a:noFill/>
          <a:miter lim="800000"/>
          <a:headEnd/>
          <a:tailEnd/>
        </a:ln>
      </xdr:spPr>
    </xdr:sp>
    <xdr:clientData/>
  </xdr:twoCellAnchor>
  <xdr:twoCellAnchor editAs="oneCell">
    <xdr:from>
      <xdr:col>8</xdr:col>
      <xdr:colOff>1247775</xdr:colOff>
      <xdr:row>313</xdr:row>
      <xdr:rowOff>0</xdr:rowOff>
    </xdr:from>
    <xdr:to>
      <xdr:col>9</xdr:col>
      <xdr:colOff>0</xdr:colOff>
      <xdr:row>313</xdr:row>
      <xdr:rowOff>159639</xdr:rowOff>
    </xdr:to>
    <xdr:sp macro="" textlink="">
      <xdr:nvSpPr>
        <xdr:cNvPr id="108" name="Text Box 317"/>
        <xdr:cNvSpPr txBox="1">
          <a:spLocks noChangeArrowheads="1"/>
        </xdr:cNvSpPr>
      </xdr:nvSpPr>
      <xdr:spPr bwMode="auto">
        <a:xfrm>
          <a:off x="8801100" y="200729850"/>
          <a:ext cx="0" cy="159639"/>
        </a:xfrm>
        <a:prstGeom prst="rect">
          <a:avLst/>
        </a:prstGeom>
        <a:noFill/>
        <a:ln w="9525">
          <a:noFill/>
          <a:miter lim="800000"/>
          <a:headEnd/>
          <a:tailEnd/>
        </a:ln>
      </xdr:spPr>
    </xdr:sp>
    <xdr:clientData/>
  </xdr:twoCellAnchor>
  <xdr:twoCellAnchor editAs="oneCell">
    <xdr:from>
      <xdr:col>8</xdr:col>
      <xdr:colOff>2619375</xdr:colOff>
      <xdr:row>329</xdr:row>
      <xdr:rowOff>0</xdr:rowOff>
    </xdr:from>
    <xdr:to>
      <xdr:col>9</xdr:col>
      <xdr:colOff>0</xdr:colOff>
      <xdr:row>329</xdr:row>
      <xdr:rowOff>0</xdr:rowOff>
    </xdr:to>
    <xdr:sp macro="" textlink="">
      <xdr:nvSpPr>
        <xdr:cNvPr id="109" name="Text Box 23"/>
        <xdr:cNvSpPr txBox="1">
          <a:spLocks noChangeArrowheads="1"/>
        </xdr:cNvSpPr>
      </xdr:nvSpPr>
      <xdr:spPr bwMode="auto">
        <a:xfrm>
          <a:off x="8801100" y="211588350"/>
          <a:ext cx="0" cy="493"/>
        </a:xfrm>
        <a:prstGeom prst="rect">
          <a:avLst/>
        </a:prstGeom>
        <a:noFill/>
        <a:ln w="9525">
          <a:noFill/>
          <a:miter lim="800000"/>
          <a:headEnd/>
          <a:tailEnd/>
        </a:ln>
      </xdr:spPr>
    </xdr:sp>
    <xdr:clientData/>
  </xdr:twoCellAnchor>
  <xdr:twoCellAnchor editAs="oneCell">
    <xdr:from>
      <xdr:col>8</xdr:col>
      <xdr:colOff>2676525</xdr:colOff>
      <xdr:row>329</xdr:row>
      <xdr:rowOff>0</xdr:rowOff>
    </xdr:from>
    <xdr:to>
      <xdr:col>9</xdr:col>
      <xdr:colOff>0</xdr:colOff>
      <xdr:row>329</xdr:row>
      <xdr:rowOff>19812</xdr:rowOff>
    </xdr:to>
    <xdr:sp macro="" textlink="">
      <xdr:nvSpPr>
        <xdr:cNvPr id="110" name="Text Box 29"/>
        <xdr:cNvSpPr txBox="1">
          <a:spLocks noChangeArrowheads="1"/>
        </xdr:cNvSpPr>
      </xdr:nvSpPr>
      <xdr:spPr bwMode="auto">
        <a:xfrm>
          <a:off x="8801100" y="211588350"/>
          <a:ext cx="0" cy="19812"/>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111" name="Text Box 314"/>
        <xdr:cNvSpPr txBox="1">
          <a:spLocks noChangeArrowheads="1"/>
        </xdr:cNvSpPr>
      </xdr:nvSpPr>
      <xdr:spPr bwMode="auto">
        <a:xfrm>
          <a:off x="8801100" y="200729850"/>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112" name="Text Box 315"/>
        <xdr:cNvSpPr txBox="1">
          <a:spLocks noChangeArrowheads="1"/>
        </xdr:cNvSpPr>
      </xdr:nvSpPr>
      <xdr:spPr bwMode="auto">
        <a:xfrm>
          <a:off x="8801100" y="200729850"/>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113" name="Text Box 316"/>
        <xdr:cNvSpPr txBox="1">
          <a:spLocks noChangeArrowheads="1"/>
        </xdr:cNvSpPr>
      </xdr:nvSpPr>
      <xdr:spPr bwMode="auto">
        <a:xfrm>
          <a:off x="8801100" y="200729850"/>
          <a:ext cx="0" cy="159639"/>
        </a:xfrm>
        <a:prstGeom prst="rect">
          <a:avLst/>
        </a:prstGeom>
        <a:noFill/>
        <a:ln w="9525">
          <a:noFill/>
          <a:miter lim="800000"/>
          <a:headEnd/>
          <a:tailEnd/>
        </a:ln>
      </xdr:spPr>
    </xdr:sp>
    <xdr:clientData/>
  </xdr:twoCellAnchor>
  <xdr:twoCellAnchor editAs="oneCell">
    <xdr:from>
      <xdr:col>8</xdr:col>
      <xdr:colOff>1247775</xdr:colOff>
      <xdr:row>313</xdr:row>
      <xdr:rowOff>0</xdr:rowOff>
    </xdr:from>
    <xdr:to>
      <xdr:col>9</xdr:col>
      <xdr:colOff>0</xdr:colOff>
      <xdr:row>313</xdr:row>
      <xdr:rowOff>159639</xdr:rowOff>
    </xdr:to>
    <xdr:sp macro="" textlink="">
      <xdr:nvSpPr>
        <xdr:cNvPr id="114" name="Text Box 317"/>
        <xdr:cNvSpPr txBox="1">
          <a:spLocks noChangeArrowheads="1"/>
        </xdr:cNvSpPr>
      </xdr:nvSpPr>
      <xdr:spPr bwMode="auto">
        <a:xfrm>
          <a:off x="8801100" y="200729850"/>
          <a:ext cx="0" cy="159639"/>
        </a:xfrm>
        <a:prstGeom prst="rect">
          <a:avLst/>
        </a:prstGeom>
        <a:noFill/>
        <a:ln w="9525">
          <a:noFill/>
          <a:miter lim="800000"/>
          <a:headEnd/>
          <a:tailEnd/>
        </a:ln>
      </xdr:spPr>
    </xdr:sp>
    <xdr:clientData/>
  </xdr:twoCellAnchor>
  <xdr:twoCellAnchor editAs="oneCell">
    <xdr:from>
      <xdr:col>8</xdr:col>
      <xdr:colOff>2619375</xdr:colOff>
      <xdr:row>329</xdr:row>
      <xdr:rowOff>0</xdr:rowOff>
    </xdr:from>
    <xdr:to>
      <xdr:col>9</xdr:col>
      <xdr:colOff>0</xdr:colOff>
      <xdr:row>329</xdr:row>
      <xdr:rowOff>0</xdr:rowOff>
    </xdr:to>
    <xdr:sp macro="" textlink="">
      <xdr:nvSpPr>
        <xdr:cNvPr id="115" name="Text Box 23"/>
        <xdr:cNvSpPr txBox="1">
          <a:spLocks noChangeArrowheads="1"/>
        </xdr:cNvSpPr>
      </xdr:nvSpPr>
      <xdr:spPr bwMode="auto">
        <a:xfrm>
          <a:off x="8801100" y="211588350"/>
          <a:ext cx="0" cy="493"/>
        </a:xfrm>
        <a:prstGeom prst="rect">
          <a:avLst/>
        </a:prstGeom>
        <a:noFill/>
        <a:ln w="9525">
          <a:noFill/>
          <a:miter lim="800000"/>
          <a:headEnd/>
          <a:tailEnd/>
        </a:ln>
      </xdr:spPr>
    </xdr:sp>
    <xdr:clientData/>
  </xdr:twoCellAnchor>
  <xdr:twoCellAnchor editAs="oneCell">
    <xdr:from>
      <xdr:col>8</xdr:col>
      <xdr:colOff>2676525</xdr:colOff>
      <xdr:row>329</xdr:row>
      <xdr:rowOff>0</xdr:rowOff>
    </xdr:from>
    <xdr:to>
      <xdr:col>9</xdr:col>
      <xdr:colOff>0</xdr:colOff>
      <xdr:row>329</xdr:row>
      <xdr:rowOff>19812</xdr:rowOff>
    </xdr:to>
    <xdr:sp macro="" textlink="">
      <xdr:nvSpPr>
        <xdr:cNvPr id="116" name="Text Box 29"/>
        <xdr:cNvSpPr txBox="1">
          <a:spLocks noChangeArrowheads="1"/>
        </xdr:cNvSpPr>
      </xdr:nvSpPr>
      <xdr:spPr bwMode="auto">
        <a:xfrm>
          <a:off x="8801100" y="211588350"/>
          <a:ext cx="0" cy="19812"/>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117" name="Text Box 81"/>
        <xdr:cNvSpPr txBox="1">
          <a:spLocks noChangeArrowheads="1"/>
        </xdr:cNvSpPr>
      </xdr:nvSpPr>
      <xdr:spPr bwMode="auto">
        <a:xfrm>
          <a:off x="8801100" y="200729850"/>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118" name="Text Box 82"/>
        <xdr:cNvSpPr txBox="1">
          <a:spLocks noChangeArrowheads="1"/>
        </xdr:cNvSpPr>
      </xdr:nvSpPr>
      <xdr:spPr bwMode="auto">
        <a:xfrm>
          <a:off x="8801100" y="200729850"/>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119" name="Text Box 83"/>
        <xdr:cNvSpPr txBox="1">
          <a:spLocks noChangeArrowheads="1"/>
        </xdr:cNvSpPr>
      </xdr:nvSpPr>
      <xdr:spPr bwMode="auto">
        <a:xfrm>
          <a:off x="8801100" y="200729850"/>
          <a:ext cx="0" cy="159639"/>
        </a:xfrm>
        <a:prstGeom prst="rect">
          <a:avLst/>
        </a:prstGeom>
        <a:noFill/>
        <a:ln w="9525">
          <a:noFill/>
          <a:miter lim="800000"/>
          <a:headEnd/>
          <a:tailEnd/>
        </a:ln>
      </xdr:spPr>
    </xdr:sp>
    <xdr:clientData/>
  </xdr:twoCellAnchor>
  <xdr:twoCellAnchor editAs="oneCell">
    <xdr:from>
      <xdr:col>8</xdr:col>
      <xdr:colOff>1247775</xdr:colOff>
      <xdr:row>313</xdr:row>
      <xdr:rowOff>0</xdr:rowOff>
    </xdr:from>
    <xdr:to>
      <xdr:col>9</xdr:col>
      <xdr:colOff>0</xdr:colOff>
      <xdr:row>313</xdr:row>
      <xdr:rowOff>159639</xdr:rowOff>
    </xdr:to>
    <xdr:sp macro="" textlink="">
      <xdr:nvSpPr>
        <xdr:cNvPr id="120" name="Text Box 84"/>
        <xdr:cNvSpPr txBox="1">
          <a:spLocks noChangeArrowheads="1"/>
        </xdr:cNvSpPr>
      </xdr:nvSpPr>
      <xdr:spPr bwMode="auto">
        <a:xfrm>
          <a:off x="8801100" y="200729850"/>
          <a:ext cx="0" cy="159639"/>
        </a:xfrm>
        <a:prstGeom prst="rect">
          <a:avLst/>
        </a:prstGeom>
        <a:noFill/>
        <a:ln w="9525">
          <a:noFill/>
          <a:miter lim="800000"/>
          <a:headEnd/>
          <a:tailEnd/>
        </a:ln>
      </xdr:spPr>
    </xdr:sp>
    <xdr:clientData/>
  </xdr:twoCellAnchor>
  <xdr:twoCellAnchor editAs="oneCell">
    <xdr:from>
      <xdr:col>8</xdr:col>
      <xdr:colOff>2028825</xdr:colOff>
      <xdr:row>313</xdr:row>
      <xdr:rowOff>0</xdr:rowOff>
    </xdr:from>
    <xdr:to>
      <xdr:col>9</xdr:col>
      <xdr:colOff>0</xdr:colOff>
      <xdr:row>313</xdr:row>
      <xdr:rowOff>159639</xdr:rowOff>
    </xdr:to>
    <xdr:sp macro="" textlink="">
      <xdr:nvSpPr>
        <xdr:cNvPr id="121" name="Text Box 85"/>
        <xdr:cNvSpPr txBox="1">
          <a:spLocks noChangeArrowheads="1"/>
        </xdr:cNvSpPr>
      </xdr:nvSpPr>
      <xdr:spPr bwMode="auto">
        <a:xfrm>
          <a:off x="8801100" y="200729850"/>
          <a:ext cx="0" cy="159639"/>
        </a:xfrm>
        <a:prstGeom prst="rect">
          <a:avLst/>
        </a:prstGeom>
        <a:noFill/>
        <a:ln w="9525">
          <a:noFill/>
          <a:miter lim="800000"/>
          <a:headEnd/>
          <a:tailEnd/>
        </a:ln>
      </xdr:spPr>
    </xdr:sp>
    <xdr:clientData/>
  </xdr:twoCellAnchor>
  <xdr:twoCellAnchor editAs="oneCell">
    <xdr:from>
      <xdr:col>8</xdr:col>
      <xdr:colOff>2619375</xdr:colOff>
      <xdr:row>313</xdr:row>
      <xdr:rowOff>0</xdr:rowOff>
    </xdr:from>
    <xdr:to>
      <xdr:col>9</xdr:col>
      <xdr:colOff>0</xdr:colOff>
      <xdr:row>313</xdr:row>
      <xdr:rowOff>159639</xdr:rowOff>
    </xdr:to>
    <xdr:sp macro="" textlink="">
      <xdr:nvSpPr>
        <xdr:cNvPr id="122" name="Text Box 86"/>
        <xdr:cNvSpPr txBox="1">
          <a:spLocks noChangeArrowheads="1"/>
        </xdr:cNvSpPr>
      </xdr:nvSpPr>
      <xdr:spPr bwMode="auto">
        <a:xfrm>
          <a:off x="8801100" y="200729850"/>
          <a:ext cx="0" cy="159639"/>
        </a:xfrm>
        <a:prstGeom prst="rect">
          <a:avLst/>
        </a:prstGeom>
        <a:noFill/>
        <a:ln w="9525">
          <a:noFill/>
          <a:miter lim="800000"/>
          <a:headEnd/>
          <a:tailEnd/>
        </a:ln>
      </xdr:spPr>
    </xdr:sp>
    <xdr:clientData/>
  </xdr:twoCellAnchor>
  <xdr:twoCellAnchor editAs="oneCell">
    <xdr:from>
      <xdr:col>8</xdr:col>
      <xdr:colOff>1609725</xdr:colOff>
      <xdr:row>313</xdr:row>
      <xdr:rowOff>0</xdr:rowOff>
    </xdr:from>
    <xdr:to>
      <xdr:col>9</xdr:col>
      <xdr:colOff>0</xdr:colOff>
      <xdr:row>313</xdr:row>
      <xdr:rowOff>32699</xdr:rowOff>
    </xdr:to>
    <xdr:sp macro="" textlink="">
      <xdr:nvSpPr>
        <xdr:cNvPr id="123" name="Text Box 236"/>
        <xdr:cNvSpPr txBox="1">
          <a:spLocks noChangeArrowheads="1"/>
        </xdr:cNvSpPr>
      </xdr:nvSpPr>
      <xdr:spPr bwMode="auto">
        <a:xfrm>
          <a:off x="8801100" y="200853675"/>
          <a:ext cx="0" cy="32699"/>
        </a:xfrm>
        <a:prstGeom prst="rect">
          <a:avLst/>
        </a:prstGeom>
        <a:noFill/>
        <a:ln w="9525">
          <a:noFill/>
          <a:miter lim="800000"/>
          <a:headEnd/>
          <a:tailEnd/>
        </a:ln>
      </xdr:spPr>
    </xdr:sp>
    <xdr:clientData/>
  </xdr:twoCellAnchor>
  <xdr:twoCellAnchor editAs="oneCell">
    <xdr:from>
      <xdr:col>8</xdr:col>
      <xdr:colOff>1609725</xdr:colOff>
      <xdr:row>313</xdr:row>
      <xdr:rowOff>0</xdr:rowOff>
    </xdr:from>
    <xdr:to>
      <xdr:col>9</xdr:col>
      <xdr:colOff>0</xdr:colOff>
      <xdr:row>313</xdr:row>
      <xdr:rowOff>32699</xdr:rowOff>
    </xdr:to>
    <xdr:sp macro="" textlink="">
      <xdr:nvSpPr>
        <xdr:cNvPr id="124" name="Text Box 236"/>
        <xdr:cNvSpPr txBox="1">
          <a:spLocks noChangeArrowheads="1"/>
        </xdr:cNvSpPr>
      </xdr:nvSpPr>
      <xdr:spPr bwMode="auto">
        <a:xfrm>
          <a:off x="8801100" y="200853675"/>
          <a:ext cx="0" cy="32699"/>
        </a:xfrm>
        <a:prstGeom prst="rect">
          <a:avLst/>
        </a:prstGeom>
        <a:noFill/>
        <a:ln w="9525">
          <a:noFill/>
          <a:miter lim="800000"/>
          <a:headEnd/>
          <a:tailEnd/>
        </a:ln>
      </xdr:spPr>
    </xdr:sp>
    <xdr:clientData/>
  </xdr:twoCellAnchor>
  <xdr:twoCellAnchor editAs="oneCell">
    <xdr:from>
      <xdr:col>8</xdr:col>
      <xdr:colOff>1609725</xdr:colOff>
      <xdr:row>313</xdr:row>
      <xdr:rowOff>0</xdr:rowOff>
    </xdr:from>
    <xdr:to>
      <xdr:col>9</xdr:col>
      <xdr:colOff>0</xdr:colOff>
      <xdr:row>313</xdr:row>
      <xdr:rowOff>32699</xdr:rowOff>
    </xdr:to>
    <xdr:sp macro="" textlink="">
      <xdr:nvSpPr>
        <xdr:cNvPr id="125" name="Text Box 236"/>
        <xdr:cNvSpPr txBox="1">
          <a:spLocks noChangeArrowheads="1"/>
        </xdr:cNvSpPr>
      </xdr:nvSpPr>
      <xdr:spPr bwMode="auto">
        <a:xfrm>
          <a:off x="8801100" y="200853675"/>
          <a:ext cx="0" cy="32699"/>
        </a:xfrm>
        <a:prstGeom prst="rect">
          <a:avLst/>
        </a:prstGeom>
        <a:noFill/>
        <a:ln w="9525">
          <a:noFill/>
          <a:miter lim="800000"/>
          <a:headEnd/>
          <a:tailEnd/>
        </a:ln>
      </xdr:spPr>
    </xdr:sp>
    <xdr:clientData/>
  </xdr:twoCellAnchor>
  <xdr:twoCellAnchor editAs="oneCell">
    <xdr:from>
      <xdr:col>8</xdr:col>
      <xdr:colOff>1609725</xdr:colOff>
      <xdr:row>313</xdr:row>
      <xdr:rowOff>0</xdr:rowOff>
    </xdr:from>
    <xdr:to>
      <xdr:col>9</xdr:col>
      <xdr:colOff>0</xdr:colOff>
      <xdr:row>313</xdr:row>
      <xdr:rowOff>32699</xdr:rowOff>
    </xdr:to>
    <xdr:sp macro="" textlink="">
      <xdr:nvSpPr>
        <xdr:cNvPr id="126" name="Text Box 236"/>
        <xdr:cNvSpPr txBox="1">
          <a:spLocks noChangeArrowheads="1"/>
        </xdr:cNvSpPr>
      </xdr:nvSpPr>
      <xdr:spPr bwMode="auto">
        <a:xfrm>
          <a:off x="8801100" y="200853675"/>
          <a:ext cx="0" cy="32699"/>
        </a:xfrm>
        <a:prstGeom prst="rect">
          <a:avLst/>
        </a:prstGeom>
        <a:noFill/>
        <a:ln w="9525">
          <a:noFill/>
          <a:miter lim="800000"/>
          <a:headEnd/>
          <a:tailEnd/>
        </a:ln>
      </xdr:spPr>
    </xdr:sp>
    <xdr:clientData/>
  </xdr:twoCellAnchor>
  <xdr:twoCellAnchor editAs="oneCell">
    <xdr:from>
      <xdr:col>8</xdr:col>
      <xdr:colOff>1609725</xdr:colOff>
      <xdr:row>313</xdr:row>
      <xdr:rowOff>0</xdr:rowOff>
    </xdr:from>
    <xdr:to>
      <xdr:col>9</xdr:col>
      <xdr:colOff>0</xdr:colOff>
      <xdr:row>313</xdr:row>
      <xdr:rowOff>32699</xdr:rowOff>
    </xdr:to>
    <xdr:sp macro="" textlink="">
      <xdr:nvSpPr>
        <xdr:cNvPr id="127" name="Text Box 236"/>
        <xdr:cNvSpPr txBox="1">
          <a:spLocks noChangeArrowheads="1"/>
        </xdr:cNvSpPr>
      </xdr:nvSpPr>
      <xdr:spPr bwMode="auto">
        <a:xfrm>
          <a:off x="8801100" y="200853675"/>
          <a:ext cx="0" cy="32699"/>
        </a:xfrm>
        <a:prstGeom prst="rect">
          <a:avLst/>
        </a:prstGeom>
        <a:noFill/>
        <a:ln w="9525">
          <a:noFill/>
          <a:miter lim="800000"/>
          <a:headEnd/>
          <a:tailEnd/>
        </a:ln>
      </xdr:spPr>
    </xdr:sp>
    <xdr:clientData/>
  </xdr:twoCellAnchor>
  <xdr:twoCellAnchor editAs="oneCell">
    <xdr:from>
      <xdr:col>8</xdr:col>
      <xdr:colOff>1609725</xdr:colOff>
      <xdr:row>313</xdr:row>
      <xdr:rowOff>0</xdr:rowOff>
    </xdr:from>
    <xdr:to>
      <xdr:col>9</xdr:col>
      <xdr:colOff>0</xdr:colOff>
      <xdr:row>313</xdr:row>
      <xdr:rowOff>32699</xdr:rowOff>
    </xdr:to>
    <xdr:sp macro="" textlink="">
      <xdr:nvSpPr>
        <xdr:cNvPr id="128" name="Text Box 236"/>
        <xdr:cNvSpPr txBox="1">
          <a:spLocks noChangeArrowheads="1"/>
        </xdr:cNvSpPr>
      </xdr:nvSpPr>
      <xdr:spPr bwMode="auto">
        <a:xfrm>
          <a:off x="8801100" y="200853675"/>
          <a:ext cx="0" cy="32699"/>
        </a:xfrm>
        <a:prstGeom prst="rect">
          <a:avLst/>
        </a:prstGeom>
        <a:noFill/>
        <a:ln w="9525">
          <a:noFill/>
          <a:miter lim="800000"/>
          <a:headEnd/>
          <a:tailEnd/>
        </a:ln>
      </xdr:spPr>
    </xdr:sp>
    <xdr:clientData/>
  </xdr:twoCellAnchor>
  <xdr:twoCellAnchor editAs="oneCell">
    <xdr:from>
      <xdr:col>8</xdr:col>
      <xdr:colOff>1609725</xdr:colOff>
      <xdr:row>313</xdr:row>
      <xdr:rowOff>0</xdr:rowOff>
    </xdr:from>
    <xdr:to>
      <xdr:col>9</xdr:col>
      <xdr:colOff>0</xdr:colOff>
      <xdr:row>313</xdr:row>
      <xdr:rowOff>32699</xdr:rowOff>
    </xdr:to>
    <xdr:sp macro="" textlink="">
      <xdr:nvSpPr>
        <xdr:cNvPr id="129" name="Text Box 236"/>
        <xdr:cNvSpPr txBox="1">
          <a:spLocks noChangeArrowheads="1"/>
        </xdr:cNvSpPr>
      </xdr:nvSpPr>
      <xdr:spPr bwMode="auto">
        <a:xfrm>
          <a:off x="8801100" y="200853675"/>
          <a:ext cx="0" cy="32699"/>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130" name="Text Box 314"/>
        <xdr:cNvSpPr txBox="1">
          <a:spLocks noChangeArrowheads="1"/>
        </xdr:cNvSpPr>
      </xdr:nvSpPr>
      <xdr:spPr bwMode="auto">
        <a:xfrm>
          <a:off x="8801100" y="177765075"/>
          <a:ext cx="0" cy="159639"/>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131" name="Text Box 315"/>
        <xdr:cNvSpPr txBox="1">
          <a:spLocks noChangeArrowheads="1"/>
        </xdr:cNvSpPr>
      </xdr:nvSpPr>
      <xdr:spPr bwMode="auto">
        <a:xfrm>
          <a:off x="8801100" y="177765075"/>
          <a:ext cx="0" cy="159639"/>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132" name="Text Box 316"/>
        <xdr:cNvSpPr txBox="1">
          <a:spLocks noChangeArrowheads="1"/>
        </xdr:cNvSpPr>
      </xdr:nvSpPr>
      <xdr:spPr bwMode="auto">
        <a:xfrm>
          <a:off x="8801100" y="177765075"/>
          <a:ext cx="0" cy="159639"/>
        </a:xfrm>
        <a:prstGeom prst="rect">
          <a:avLst/>
        </a:prstGeom>
        <a:noFill/>
        <a:ln w="9525">
          <a:noFill/>
          <a:miter lim="800000"/>
          <a:headEnd/>
          <a:tailEnd/>
        </a:ln>
      </xdr:spPr>
    </xdr:sp>
    <xdr:clientData/>
  </xdr:twoCellAnchor>
  <xdr:twoCellAnchor editAs="oneCell">
    <xdr:from>
      <xdr:col>8</xdr:col>
      <xdr:colOff>1247775</xdr:colOff>
      <xdr:row>308</xdr:row>
      <xdr:rowOff>0</xdr:rowOff>
    </xdr:from>
    <xdr:to>
      <xdr:col>9</xdr:col>
      <xdr:colOff>0</xdr:colOff>
      <xdr:row>308</xdr:row>
      <xdr:rowOff>159639</xdr:rowOff>
    </xdr:to>
    <xdr:sp macro="" textlink="">
      <xdr:nvSpPr>
        <xdr:cNvPr id="133" name="Text Box 317"/>
        <xdr:cNvSpPr txBox="1">
          <a:spLocks noChangeArrowheads="1"/>
        </xdr:cNvSpPr>
      </xdr:nvSpPr>
      <xdr:spPr bwMode="auto">
        <a:xfrm>
          <a:off x="8801100" y="177765075"/>
          <a:ext cx="0" cy="159639"/>
        </a:xfrm>
        <a:prstGeom prst="rect">
          <a:avLst/>
        </a:prstGeom>
        <a:noFill/>
        <a:ln w="9525">
          <a:noFill/>
          <a:miter lim="800000"/>
          <a:headEnd/>
          <a:tailEnd/>
        </a:ln>
      </xdr:spPr>
    </xdr:sp>
    <xdr:clientData/>
  </xdr:twoCellAnchor>
  <xdr:twoCellAnchor editAs="oneCell">
    <xdr:from>
      <xdr:col>8</xdr:col>
      <xdr:colOff>2619375</xdr:colOff>
      <xdr:row>308</xdr:row>
      <xdr:rowOff>1076325</xdr:rowOff>
    </xdr:from>
    <xdr:to>
      <xdr:col>9</xdr:col>
      <xdr:colOff>0</xdr:colOff>
      <xdr:row>308</xdr:row>
      <xdr:rowOff>1076325</xdr:rowOff>
    </xdr:to>
    <xdr:sp macro="" textlink="">
      <xdr:nvSpPr>
        <xdr:cNvPr id="134" name="Text Box 23"/>
        <xdr:cNvSpPr txBox="1">
          <a:spLocks noChangeArrowheads="1"/>
        </xdr:cNvSpPr>
      </xdr:nvSpPr>
      <xdr:spPr bwMode="auto">
        <a:xfrm>
          <a:off x="8801100" y="178841400"/>
          <a:ext cx="0" cy="493"/>
        </a:xfrm>
        <a:prstGeom prst="rect">
          <a:avLst/>
        </a:prstGeom>
        <a:noFill/>
        <a:ln w="9525">
          <a:noFill/>
          <a:miter lim="800000"/>
          <a:headEnd/>
          <a:tailEnd/>
        </a:ln>
      </xdr:spPr>
    </xdr:sp>
    <xdr:clientData/>
  </xdr:twoCellAnchor>
  <xdr:twoCellAnchor editAs="oneCell">
    <xdr:from>
      <xdr:col>8</xdr:col>
      <xdr:colOff>2676525</xdr:colOff>
      <xdr:row>308</xdr:row>
      <xdr:rowOff>657225</xdr:rowOff>
    </xdr:from>
    <xdr:to>
      <xdr:col>9</xdr:col>
      <xdr:colOff>0</xdr:colOff>
      <xdr:row>308</xdr:row>
      <xdr:rowOff>677037</xdr:rowOff>
    </xdr:to>
    <xdr:sp macro="" textlink="">
      <xdr:nvSpPr>
        <xdr:cNvPr id="135" name="Text Box 29"/>
        <xdr:cNvSpPr txBox="1">
          <a:spLocks noChangeArrowheads="1"/>
        </xdr:cNvSpPr>
      </xdr:nvSpPr>
      <xdr:spPr bwMode="auto">
        <a:xfrm>
          <a:off x="8801100" y="178422300"/>
          <a:ext cx="0" cy="19812"/>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136" name="Text Box 314"/>
        <xdr:cNvSpPr txBox="1">
          <a:spLocks noChangeArrowheads="1"/>
        </xdr:cNvSpPr>
      </xdr:nvSpPr>
      <xdr:spPr bwMode="auto">
        <a:xfrm>
          <a:off x="8801100" y="177765075"/>
          <a:ext cx="0" cy="159639"/>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137" name="Text Box 315"/>
        <xdr:cNvSpPr txBox="1">
          <a:spLocks noChangeArrowheads="1"/>
        </xdr:cNvSpPr>
      </xdr:nvSpPr>
      <xdr:spPr bwMode="auto">
        <a:xfrm>
          <a:off x="8801100" y="177765075"/>
          <a:ext cx="0" cy="159639"/>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138" name="Text Box 316"/>
        <xdr:cNvSpPr txBox="1">
          <a:spLocks noChangeArrowheads="1"/>
        </xdr:cNvSpPr>
      </xdr:nvSpPr>
      <xdr:spPr bwMode="auto">
        <a:xfrm>
          <a:off x="8801100" y="177765075"/>
          <a:ext cx="0" cy="159639"/>
        </a:xfrm>
        <a:prstGeom prst="rect">
          <a:avLst/>
        </a:prstGeom>
        <a:noFill/>
        <a:ln w="9525">
          <a:noFill/>
          <a:miter lim="800000"/>
          <a:headEnd/>
          <a:tailEnd/>
        </a:ln>
      </xdr:spPr>
    </xdr:sp>
    <xdr:clientData/>
  </xdr:twoCellAnchor>
  <xdr:twoCellAnchor editAs="oneCell">
    <xdr:from>
      <xdr:col>8</xdr:col>
      <xdr:colOff>1247775</xdr:colOff>
      <xdr:row>308</xdr:row>
      <xdr:rowOff>0</xdr:rowOff>
    </xdr:from>
    <xdr:to>
      <xdr:col>9</xdr:col>
      <xdr:colOff>0</xdr:colOff>
      <xdr:row>308</xdr:row>
      <xdr:rowOff>159639</xdr:rowOff>
    </xdr:to>
    <xdr:sp macro="" textlink="">
      <xdr:nvSpPr>
        <xdr:cNvPr id="139" name="Text Box 317"/>
        <xdr:cNvSpPr txBox="1">
          <a:spLocks noChangeArrowheads="1"/>
        </xdr:cNvSpPr>
      </xdr:nvSpPr>
      <xdr:spPr bwMode="auto">
        <a:xfrm>
          <a:off x="8801100" y="177765075"/>
          <a:ext cx="0" cy="159639"/>
        </a:xfrm>
        <a:prstGeom prst="rect">
          <a:avLst/>
        </a:prstGeom>
        <a:noFill/>
        <a:ln w="9525">
          <a:noFill/>
          <a:miter lim="800000"/>
          <a:headEnd/>
          <a:tailEnd/>
        </a:ln>
      </xdr:spPr>
    </xdr:sp>
    <xdr:clientData/>
  </xdr:twoCellAnchor>
  <xdr:twoCellAnchor editAs="oneCell">
    <xdr:from>
      <xdr:col>8</xdr:col>
      <xdr:colOff>2619375</xdr:colOff>
      <xdr:row>308</xdr:row>
      <xdr:rowOff>1076325</xdr:rowOff>
    </xdr:from>
    <xdr:to>
      <xdr:col>9</xdr:col>
      <xdr:colOff>0</xdr:colOff>
      <xdr:row>308</xdr:row>
      <xdr:rowOff>1076325</xdr:rowOff>
    </xdr:to>
    <xdr:sp macro="" textlink="">
      <xdr:nvSpPr>
        <xdr:cNvPr id="140" name="Text Box 23"/>
        <xdr:cNvSpPr txBox="1">
          <a:spLocks noChangeArrowheads="1"/>
        </xdr:cNvSpPr>
      </xdr:nvSpPr>
      <xdr:spPr bwMode="auto">
        <a:xfrm>
          <a:off x="8801100" y="178841400"/>
          <a:ext cx="0" cy="493"/>
        </a:xfrm>
        <a:prstGeom prst="rect">
          <a:avLst/>
        </a:prstGeom>
        <a:noFill/>
        <a:ln w="9525">
          <a:noFill/>
          <a:miter lim="800000"/>
          <a:headEnd/>
          <a:tailEnd/>
        </a:ln>
      </xdr:spPr>
    </xdr:sp>
    <xdr:clientData/>
  </xdr:twoCellAnchor>
  <xdr:twoCellAnchor editAs="oneCell">
    <xdr:from>
      <xdr:col>8</xdr:col>
      <xdr:colOff>2676525</xdr:colOff>
      <xdr:row>308</xdr:row>
      <xdr:rowOff>657225</xdr:rowOff>
    </xdr:from>
    <xdr:to>
      <xdr:col>9</xdr:col>
      <xdr:colOff>0</xdr:colOff>
      <xdr:row>308</xdr:row>
      <xdr:rowOff>677037</xdr:rowOff>
    </xdr:to>
    <xdr:sp macro="" textlink="">
      <xdr:nvSpPr>
        <xdr:cNvPr id="141" name="Text Box 29"/>
        <xdr:cNvSpPr txBox="1">
          <a:spLocks noChangeArrowheads="1"/>
        </xdr:cNvSpPr>
      </xdr:nvSpPr>
      <xdr:spPr bwMode="auto">
        <a:xfrm>
          <a:off x="8801100" y="178422300"/>
          <a:ext cx="0" cy="19812"/>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142" name="Text Box 81"/>
        <xdr:cNvSpPr txBox="1">
          <a:spLocks noChangeArrowheads="1"/>
        </xdr:cNvSpPr>
      </xdr:nvSpPr>
      <xdr:spPr bwMode="auto">
        <a:xfrm>
          <a:off x="8801100" y="177765075"/>
          <a:ext cx="0" cy="159639"/>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143" name="Text Box 82"/>
        <xdr:cNvSpPr txBox="1">
          <a:spLocks noChangeArrowheads="1"/>
        </xdr:cNvSpPr>
      </xdr:nvSpPr>
      <xdr:spPr bwMode="auto">
        <a:xfrm>
          <a:off x="8801100" y="177765075"/>
          <a:ext cx="0" cy="159639"/>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144" name="Text Box 83"/>
        <xdr:cNvSpPr txBox="1">
          <a:spLocks noChangeArrowheads="1"/>
        </xdr:cNvSpPr>
      </xdr:nvSpPr>
      <xdr:spPr bwMode="auto">
        <a:xfrm>
          <a:off x="8801100" y="177765075"/>
          <a:ext cx="0" cy="159639"/>
        </a:xfrm>
        <a:prstGeom prst="rect">
          <a:avLst/>
        </a:prstGeom>
        <a:noFill/>
        <a:ln w="9525">
          <a:noFill/>
          <a:miter lim="800000"/>
          <a:headEnd/>
          <a:tailEnd/>
        </a:ln>
      </xdr:spPr>
    </xdr:sp>
    <xdr:clientData/>
  </xdr:twoCellAnchor>
  <xdr:twoCellAnchor editAs="oneCell">
    <xdr:from>
      <xdr:col>8</xdr:col>
      <xdr:colOff>1247775</xdr:colOff>
      <xdr:row>308</xdr:row>
      <xdr:rowOff>0</xdr:rowOff>
    </xdr:from>
    <xdr:to>
      <xdr:col>9</xdr:col>
      <xdr:colOff>0</xdr:colOff>
      <xdr:row>308</xdr:row>
      <xdr:rowOff>159639</xdr:rowOff>
    </xdr:to>
    <xdr:sp macro="" textlink="">
      <xdr:nvSpPr>
        <xdr:cNvPr id="145" name="Text Box 84"/>
        <xdr:cNvSpPr txBox="1">
          <a:spLocks noChangeArrowheads="1"/>
        </xdr:cNvSpPr>
      </xdr:nvSpPr>
      <xdr:spPr bwMode="auto">
        <a:xfrm>
          <a:off x="8801100" y="177765075"/>
          <a:ext cx="0" cy="159639"/>
        </a:xfrm>
        <a:prstGeom prst="rect">
          <a:avLst/>
        </a:prstGeom>
        <a:noFill/>
        <a:ln w="9525">
          <a:noFill/>
          <a:miter lim="800000"/>
          <a:headEnd/>
          <a:tailEnd/>
        </a:ln>
      </xdr:spPr>
    </xdr:sp>
    <xdr:clientData/>
  </xdr:twoCellAnchor>
  <xdr:twoCellAnchor editAs="oneCell">
    <xdr:from>
      <xdr:col>8</xdr:col>
      <xdr:colOff>2028825</xdr:colOff>
      <xdr:row>308</xdr:row>
      <xdr:rowOff>0</xdr:rowOff>
    </xdr:from>
    <xdr:to>
      <xdr:col>9</xdr:col>
      <xdr:colOff>0</xdr:colOff>
      <xdr:row>308</xdr:row>
      <xdr:rowOff>159639</xdr:rowOff>
    </xdr:to>
    <xdr:sp macro="" textlink="">
      <xdr:nvSpPr>
        <xdr:cNvPr id="146" name="Text Box 85"/>
        <xdr:cNvSpPr txBox="1">
          <a:spLocks noChangeArrowheads="1"/>
        </xdr:cNvSpPr>
      </xdr:nvSpPr>
      <xdr:spPr bwMode="auto">
        <a:xfrm>
          <a:off x="8801100" y="177765075"/>
          <a:ext cx="0" cy="159639"/>
        </a:xfrm>
        <a:prstGeom prst="rect">
          <a:avLst/>
        </a:prstGeom>
        <a:noFill/>
        <a:ln w="9525">
          <a:noFill/>
          <a:miter lim="800000"/>
          <a:headEnd/>
          <a:tailEnd/>
        </a:ln>
      </xdr:spPr>
    </xdr:sp>
    <xdr:clientData/>
  </xdr:twoCellAnchor>
  <xdr:twoCellAnchor editAs="oneCell">
    <xdr:from>
      <xdr:col>8</xdr:col>
      <xdr:colOff>2619375</xdr:colOff>
      <xdr:row>308</xdr:row>
      <xdr:rowOff>0</xdr:rowOff>
    </xdr:from>
    <xdr:to>
      <xdr:col>9</xdr:col>
      <xdr:colOff>0</xdr:colOff>
      <xdr:row>308</xdr:row>
      <xdr:rowOff>159639</xdr:rowOff>
    </xdr:to>
    <xdr:sp macro="" textlink="">
      <xdr:nvSpPr>
        <xdr:cNvPr id="147" name="Text Box 86"/>
        <xdr:cNvSpPr txBox="1">
          <a:spLocks noChangeArrowheads="1"/>
        </xdr:cNvSpPr>
      </xdr:nvSpPr>
      <xdr:spPr bwMode="auto">
        <a:xfrm>
          <a:off x="8801100" y="177765075"/>
          <a:ext cx="0" cy="159639"/>
        </a:xfrm>
        <a:prstGeom prst="rect">
          <a:avLst/>
        </a:prstGeom>
        <a:noFill/>
        <a:ln w="9525">
          <a:noFill/>
          <a:miter lim="800000"/>
          <a:headEnd/>
          <a:tailEnd/>
        </a:ln>
      </xdr:spPr>
    </xdr:sp>
    <xdr:clientData/>
  </xdr:twoCellAnchor>
  <xdr:twoCellAnchor editAs="oneCell">
    <xdr:from>
      <xdr:col>8</xdr:col>
      <xdr:colOff>1609725</xdr:colOff>
      <xdr:row>308</xdr:row>
      <xdr:rowOff>123825</xdr:rowOff>
    </xdr:from>
    <xdr:to>
      <xdr:col>9</xdr:col>
      <xdr:colOff>0</xdr:colOff>
      <xdr:row>308</xdr:row>
      <xdr:rowOff>156524</xdr:rowOff>
    </xdr:to>
    <xdr:sp macro="" textlink="">
      <xdr:nvSpPr>
        <xdr:cNvPr id="148" name="Text Box 236"/>
        <xdr:cNvSpPr txBox="1">
          <a:spLocks noChangeArrowheads="1"/>
        </xdr:cNvSpPr>
      </xdr:nvSpPr>
      <xdr:spPr bwMode="auto">
        <a:xfrm>
          <a:off x="8801100" y="177888900"/>
          <a:ext cx="0" cy="32699"/>
        </a:xfrm>
        <a:prstGeom prst="rect">
          <a:avLst/>
        </a:prstGeom>
        <a:noFill/>
        <a:ln w="9525">
          <a:noFill/>
          <a:miter lim="800000"/>
          <a:headEnd/>
          <a:tailEnd/>
        </a:ln>
      </xdr:spPr>
    </xdr:sp>
    <xdr:clientData/>
  </xdr:twoCellAnchor>
  <xdr:twoCellAnchor editAs="oneCell">
    <xdr:from>
      <xdr:col>8</xdr:col>
      <xdr:colOff>1609725</xdr:colOff>
      <xdr:row>308</xdr:row>
      <xdr:rowOff>123825</xdr:rowOff>
    </xdr:from>
    <xdr:to>
      <xdr:col>9</xdr:col>
      <xdr:colOff>0</xdr:colOff>
      <xdr:row>308</xdr:row>
      <xdr:rowOff>156524</xdr:rowOff>
    </xdr:to>
    <xdr:sp macro="" textlink="">
      <xdr:nvSpPr>
        <xdr:cNvPr id="149" name="Text Box 236"/>
        <xdr:cNvSpPr txBox="1">
          <a:spLocks noChangeArrowheads="1"/>
        </xdr:cNvSpPr>
      </xdr:nvSpPr>
      <xdr:spPr bwMode="auto">
        <a:xfrm>
          <a:off x="8801100" y="177888900"/>
          <a:ext cx="0" cy="32699"/>
        </a:xfrm>
        <a:prstGeom prst="rect">
          <a:avLst/>
        </a:prstGeom>
        <a:noFill/>
        <a:ln w="9525">
          <a:noFill/>
          <a:miter lim="800000"/>
          <a:headEnd/>
          <a:tailEnd/>
        </a:ln>
      </xdr:spPr>
    </xdr:sp>
    <xdr:clientData/>
  </xdr:twoCellAnchor>
  <xdr:twoCellAnchor editAs="oneCell">
    <xdr:from>
      <xdr:col>8</xdr:col>
      <xdr:colOff>1609725</xdr:colOff>
      <xdr:row>308</xdr:row>
      <xdr:rowOff>123825</xdr:rowOff>
    </xdr:from>
    <xdr:to>
      <xdr:col>9</xdr:col>
      <xdr:colOff>0</xdr:colOff>
      <xdr:row>308</xdr:row>
      <xdr:rowOff>156524</xdr:rowOff>
    </xdr:to>
    <xdr:sp macro="" textlink="">
      <xdr:nvSpPr>
        <xdr:cNvPr id="150" name="Text Box 236"/>
        <xdr:cNvSpPr txBox="1">
          <a:spLocks noChangeArrowheads="1"/>
        </xdr:cNvSpPr>
      </xdr:nvSpPr>
      <xdr:spPr bwMode="auto">
        <a:xfrm>
          <a:off x="8801100" y="177888900"/>
          <a:ext cx="0" cy="32699"/>
        </a:xfrm>
        <a:prstGeom prst="rect">
          <a:avLst/>
        </a:prstGeom>
        <a:noFill/>
        <a:ln w="9525">
          <a:noFill/>
          <a:miter lim="800000"/>
          <a:headEnd/>
          <a:tailEnd/>
        </a:ln>
      </xdr:spPr>
    </xdr:sp>
    <xdr:clientData/>
  </xdr:twoCellAnchor>
  <xdr:twoCellAnchor editAs="oneCell">
    <xdr:from>
      <xdr:col>8</xdr:col>
      <xdr:colOff>1609725</xdr:colOff>
      <xdr:row>308</xdr:row>
      <xdr:rowOff>123825</xdr:rowOff>
    </xdr:from>
    <xdr:to>
      <xdr:col>9</xdr:col>
      <xdr:colOff>0</xdr:colOff>
      <xdr:row>308</xdr:row>
      <xdr:rowOff>156524</xdr:rowOff>
    </xdr:to>
    <xdr:sp macro="" textlink="">
      <xdr:nvSpPr>
        <xdr:cNvPr id="151" name="Text Box 236"/>
        <xdr:cNvSpPr txBox="1">
          <a:spLocks noChangeArrowheads="1"/>
        </xdr:cNvSpPr>
      </xdr:nvSpPr>
      <xdr:spPr bwMode="auto">
        <a:xfrm>
          <a:off x="8801100" y="177888900"/>
          <a:ext cx="0" cy="32699"/>
        </a:xfrm>
        <a:prstGeom prst="rect">
          <a:avLst/>
        </a:prstGeom>
        <a:noFill/>
        <a:ln w="9525">
          <a:noFill/>
          <a:miter lim="800000"/>
          <a:headEnd/>
          <a:tailEnd/>
        </a:ln>
      </xdr:spPr>
    </xdr:sp>
    <xdr:clientData/>
  </xdr:twoCellAnchor>
  <xdr:twoCellAnchor editAs="oneCell">
    <xdr:from>
      <xdr:col>8</xdr:col>
      <xdr:colOff>1609725</xdr:colOff>
      <xdr:row>308</xdr:row>
      <xdr:rowOff>123825</xdr:rowOff>
    </xdr:from>
    <xdr:to>
      <xdr:col>9</xdr:col>
      <xdr:colOff>0</xdr:colOff>
      <xdr:row>308</xdr:row>
      <xdr:rowOff>156524</xdr:rowOff>
    </xdr:to>
    <xdr:sp macro="" textlink="">
      <xdr:nvSpPr>
        <xdr:cNvPr id="152" name="Text Box 236"/>
        <xdr:cNvSpPr txBox="1">
          <a:spLocks noChangeArrowheads="1"/>
        </xdr:cNvSpPr>
      </xdr:nvSpPr>
      <xdr:spPr bwMode="auto">
        <a:xfrm>
          <a:off x="8801100" y="177888900"/>
          <a:ext cx="0" cy="32699"/>
        </a:xfrm>
        <a:prstGeom prst="rect">
          <a:avLst/>
        </a:prstGeom>
        <a:noFill/>
        <a:ln w="9525">
          <a:noFill/>
          <a:miter lim="800000"/>
          <a:headEnd/>
          <a:tailEnd/>
        </a:ln>
      </xdr:spPr>
    </xdr:sp>
    <xdr:clientData/>
  </xdr:twoCellAnchor>
  <xdr:twoCellAnchor editAs="oneCell">
    <xdr:from>
      <xdr:col>8</xdr:col>
      <xdr:colOff>1609725</xdr:colOff>
      <xdr:row>308</xdr:row>
      <xdr:rowOff>123825</xdr:rowOff>
    </xdr:from>
    <xdr:to>
      <xdr:col>9</xdr:col>
      <xdr:colOff>0</xdr:colOff>
      <xdr:row>308</xdr:row>
      <xdr:rowOff>156524</xdr:rowOff>
    </xdr:to>
    <xdr:sp macro="" textlink="">
      <xdr:nvSpPr>
        <xdr:cNvPr id="153" name="Text Box 236"/>
        <xdr:cNvSpPr txBox="1">
          <a:spLocks noChangeArrowheads="1"/>
        </xdr:cNvSpPr>
      </xdr:nvSpPr>
      <xdr:spPr bwMode="auto">
        <a:xfrm>
          <a:off x="8801100" y="177888900"/>
          <a:ext cx="0" cy="32699"/>
        </a:xfrm>
        <a:prstGeom prst="rect">
          <a:avLst/>
        </a:prstGeom>
        <a:noFill/>
        <a:ln w="9525">
          <a:noFill/>
          <a:miter lim="800000"/>
          <a:headEnd/>
          <a:tailEnd/>
        </a:ln>
      </xdr:spPr>
    </xdr:sp>
    <xdr:clientData/>
  </xdr:twoCellAnchor>
  <xdr:twoCellAnchor editAs="oneCell">
    <xdr:from>
      <xdr:col>8</xdr:col>
      <xdr:colOff>1609725</xdr:colOff>
      <xdr:row>308</xdr:row>
      <xdr:rowOff>123825</xdr:rowOff>
    </xdr:from>
    <xdr:to>
      <xdr:col>9</xdr:col>
      <xdr:colOff>0</xdr:colOff>
      <xdr:row>308</xdr:row>
      <xdr:rowOff>156524</xdr:rowOff>
    </xdr:to>
    <xdr:sp macro="" textlink="">
      <xdr:nvSpPr>
        <xdr:cNvPr id="154" name="Text Box 236"/>
        <xdr:cNvSpPr txBox="1">
          <a:spLocks noChangeArrowheads="1"/>
        </xdr:cNvSpPr>
      </xdr:nvSpPr>
      <xdr:spPr bwMode="auto">
        <a:xfrm>
          <a:off x="8801100" y="177888900"/>
          <a:ext cx="0" cy="3269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155" name="Text Box 314"/>
        <xdr:cNvSpPr txBox="1">
          <a:spLocks noChangeArrowheads="1"/>
        </xdr:cNvSpPr>
      </xdr:nvSpPr>
      <xdr:spPr bwMode="auto">
        <a:xfrm>
          <a:off x="8801100" y="19272885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156" name="Text Box 315"/>
        <xdr:cNvSpPr txBox="1">
          <a:spLocks noChangeArrowheads="1"/>
        </xdr:cNvSpPr>
      </xdr:nvSpPr>
      <xdr:spPr bwMode="auto">
        <a:xfrm>
          <a:off x="8801100" y="19272885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157" name="Text Box 316"/>
        <xdr:cNvSpPr txBox="1">
          <a:spLocks noChangeArrowheads="1"/>
        </xdr:cNvSpPr>
      </xdr:nvSpPr>
      <xdr:spPr bwMode="auto">
        <a:xfrm>
          <a:off x="8801100" y="192728850"/>
          <a:ext cx="0" cy="159639"/>
        </a:xfrm>
        <a:prstGeom prst="rect">
          <a:avLst/>
        </a:prstGeom>
        <a:noFill/>
        <a:ln w="9525">
          <a:noFill/>
          <a:miter lim="800000"/>
          <a:headEnd/>
          <a:tailEnd/>
        </a:ln>
      </xdr:spPr>
    </xdr:sp>
    <xdr:clientData/>
  </xdr:twoCellAnchor>
  <xdr:twoCellAnchor editAs="oneCell">
    <xdr:from>
      <xdr:col>8</xdr:col>
      <xdr:colOff>1247775</xdr:colOff>
      <xdr:row>300</xdr:row>
      <xdr:rowOff>0</xdr:rowOff>
    </xdr:from>
    <xdr:to>
      <xdr:col>9</xdr:col>
      <xdr:colOff>0</xdr:colOff>
      <xdr:row>300</xdr:row>
      <xdr:rowOff>159639</xdr:rowOff>
    </xdr:to>
    <xdr:sp macro="" textlink="">
      <xdr:nvSpPr>
        <xdr:cNvPr id="158" name="Text Box 317"/>
        <xdr:cNvSpPr txBox="1">
          <a:spLocks noChangeArrowheads="1"/>
        </xdr:cNvSpPr>
      </xdr:nvSpPr>
      <xdr:spPr bwMode="auto">
        <a:xfrm>
          <a:off x="8801100" y="192728850"/>
          <a:ext cx="0" cy="159639"/>
        </a:xfrm>
        <a:prstGeom prst="rect">
          <a:avLst/>
        </a:prstGeom>
        <a:noFill/>
        <a:ln w="9525">
          <a:noFill/>
          <a:miter lim="800000"/>
          <a:headEnd/>
          <a:tailEnd/>
        </a:ln>
      </xdr:spPr>
    </xdr:sp>
    <xdr:clientData/>
  </xdr:twoCellAnchor>
  <xdr:twoCellAnchor editAs="oneCell">
    <xdr:from>
      <xdr:col>8</xdr:col>
      <xdr:colOff>2619375</xdr:colOff>
      <xdr:row>300</xdr:row>
      <xdr:rowOff>1076325</xdr:rowOff>
    </xdr:from>
    <xdr:to>
      <xdr:col>9</xdr:col>
      <xdr:colOff>0</xdr:colOff>
      <xdr:row>301</xdr:row>
      <xdr:rowOff>0</xdr:rowOff>
    </xdr:to>
    <xdr:sp macro="" textlink="">
      <xdr:nvSpPr>
        <xdr:cNvPr id="159" name="Text Box 23"/>
        <xdr:cNvSpPr txBox="1">
          <a:spLocks noChangeArrowheads="1"/>
        </xdr:cNvSpPr>
      </xdr:nvSpPr>
      <xdr:spPr bwMode="auto">
        <a:xfrm>
          <a:off x="8801100" y="193805175"/>
          <a:ext cx="0" cy="493"/>
        </a:xfrm>
        <a:prstGeom prst="rect">
          <a:avLst/>
        </a:prstGeom>
        <a:noFill/>
        <a:ln w="9525">
          <a:noFill/>
          <a:miter lim="800000"/>
          <a:headEnd/>
          <a:tailEnd/>
        </a:ln>
      </xdr:spPr>
    </xdr:sp>
    <xdr:clientData/>
  </xdr:twoCellAnchor>
  <xdr:twoCellAnchor editAs="oneCell">
    <xdr:from>
      <xdr:col>8</xdr:col>
      <xdr:colOff>2676525</xdr:colOff>
      <xdr:row>300</xdr:row>
      <xdr:rowOff>657225</xdr:rowOff>
    </xdr:from>
    <xdr:to>
      <xdr:col>9</xdr:col>
      <xdr:colOff>0</xdr:colOff>
      <xdr:row>301</xdr:row>
      <xdr:rowOff>19812</xdr:rowOff>
    </xdr:to>
    <xdr:sp macro="" textlink="">
      <xdr:nvSpPr>
        <xdr:cNvPr id="160" name="Text Box 29"/>
        <xdr:cNvSpPr txBox="1">
          <a:spLocks noChangeArrowheads="1"/>
        </xdr:cNvSpPr>
      </xdr:nvSpPr>
      <xdr:spPr bwMode="auto">
        <a:xfrm>
          <a:off x="8801100" y="193386075"/>
          <a:ext cx="0" cy="19812"/>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161" name="Text Box 314"/>
        <xdr:cNvSpPr txBox="1">
          <a:spLocks noChangeArrowheads="1"/>
        </xdr:cNvSpPr>
      </xdr:nvSpPr>
      <xdr:spPr bwMode="auto">
        <a:xfrm>
          <a:off x="8801100" y="19272885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162" name="Text Box 315"/>
        <xdr:cNvSpPr txBox="1">
          <a:spLocks noChangeArrowheads="1"/>
        </xdr:cNvSpPr>
      </xdr:nvSpPr>
      <xdr:spPr bwMode="auto">
        <a:xfrm>
          <a:off x="8801100" y="19272885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163" name="Text Box 316"/>
        <xdr:cNvSpPr txBox="1">
          <a:spLocks noChangeArrowheads="1"/>
        </xdr:cNvSpPr>
      </xdr:nvSpPr>
      <xdr:spPr bwMode="auto">
        <a:xfrm>
          <a:off x="8801100" y="192728850"/>
          <a:ext cx="0" cy="159639"/>
        </a:xfrm>
        <a:prstGeom prst="rect">
          <a:avLst/>
        </a:prstGeom>
        <a:noFill/>
        <a:ln w="9525">
          <a:noFill/>
          <a:miter lim="800000"/>
          <a:headEnd/>
          <a:tailEnd/>
        </a:ln>
      </xdr:spPr>
    </xdr:sp>
    <xdr:clientData/>
  </xdr:twoCellAnchor>
  <xdr:twoCellAnchor editAs="oneCell">
    <xdr:from>
      <xdr:col>8</xdr:col>
      <xdr:colOff>1247775</xdr:colOff>
      <xdr:row>300</xdr:row>
      <xdr:rowOff>0</xdr:rowOff>
    </xdr:from>
    <xdr:to>
      <xdr:col>9</xdr:col>
      <xdr:colOff>0</xdr:colOff>
      <xdr:row>300</xdr:row>
      <xdr:rowOff>159639</xdr:rowOff>
    </xdr:to>
    <xdr:sp macro="" textlink="">
      <xdr:nvSpPr>
        <xdr:cNvPr id="164" name="Text Box 317"/>
        <xdr:cNvSpPr txBox="1">
          <a:spLocks noChangeArrowheads="1"/>
        </xdr:cNvSpPr>
      </xdr:nvSpPr>
      <xdr:spPr bwMode="auto">
        <a:xfrm>
          <a:off x="8801100" y="192728850"/>
          <a:ext cx="0" cy="159639"/>
        </a:xfrm>
        <a:prstGeom prst="rect">
          <a:avLst/>
        </a:prstGeom>
        <a:noFill/>
        <a:ln w="9525">
          <a:noFill/>
          <a:miter lim="800000"/>
          <a:headEnd/>
          <a:tailEnd/>
        </a:ln>
      </xdr:spPr>
    </xdr:sp>
    <xdr:clientData/>
  </xdr:twoCellAnchor>
  <xdr:twoCellAnchor editAs="oneCell">
    <xdr:from>
      <xdr:col>8</xdr:col>
      <xdr:colOff>2619375</xdr:colOff>
      <xdr:row>300</xdr:row>
      <xdr:rowOff>1076325</xdr:rowOff>
    </xdr:from>
    <xdr:to>
      <xdr:col>9</xdr:col>
      <xdr:colOff>0</xdr:colOff>
      <xdr:row>301</xdr:row>
      <xdr:rowOff>0</xdr:rowOff>
    </xdr:to>
    <xdr:sp macro="" textlink="">
      <xdr:nvSpPr>
        <xdr:cNvPr id="165" name="Text Box 23"/>
        <xdr:cNvSpPr txBox="1">
          <a:spLocks noChangeArrowheads="1"/>
        </xdr:cNvSpPr>
      </xdr:nvSpPr>
      <xdr:spPr bwMode="auto">
        <a:xfrm>
          <a:off x="8801100" y="193805175"/>
          <a:ext cx="0" cy="493"/>
        </a:xfrm>
        <a:prstGeom prst="rect">
          <a:avLst/>
        </a:prstGeom>
        <a:noFill/>
        <a:ln w="9525">
          <a:noFill/>
          <a:miter lim="800000"/>
          <a:headEnd/>
          <a:tailEnd/>
        </a:ln>
      </xdr:spPr>
    </xdr:sp>
    <xdr:clientData/>
  </xdr:twoCellAnchor>
  <xdr:twoCellAnchor editAs="oneCell">
    <xdr:from>
      <xdr:col>8</xdr:col>
      <xdr:colOff>2676525</xdr:colOff>
      <xdr:row>300</xdr:row>
      <xdr:rowOff>657225</xdr:rowOff>
    </xdr:from>
    <xdr:to>
      <xdr:col>9</xdr:col>
      <xdr:colOff>0</xdr:colOff>
      <xdr:row>301</xdr:row>
      <xdr:rowOff>19812</xdr:rowOff>
    </xdr:to>
    <xdr:sp macro="" textlink="">
      <xdr:nvSpPr>
        <xdr:cNvPr id="166" name="Text Box 29"/>
        <xdr:cNvSpPr txBox="1">
          <a:spLocks noChangeArrowheads="1"/>
        </xdr:cNvSpPr>
      </xdr:nvSpPr>
      <xdr:spPr bwMode="auto">
        <a:xfrm>
          <a:off x="8801100" y="193386075"/>
          <a:ext cx="0" cy="19812"/>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167" name="Text Box 81"/>
        <xdr:cNvSpPr txBox="1">
          <a:spLocks noChangeArrowheads="1"/>
        </xdr:cNvSpPr>
      </xdr:nvSpPr>
      <xdr:spPr bwMode="auto">
        <a:xfrm>
          <a:off x="8801100" y="19272885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168" name="Text Box 82"/>
        <xdr:cNvSpPr txBox="1">
          <a:spLocks noChangeArrowheads="1"/>
        </xdr:cNvSpPr>
      </xdr:nvSpPr>
      <xdr:spPr bwMode="auto">
        <a:xfrm>
          <a:off x="8801100" y="19272885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169" name="Text Box 83"/>
        <xdr:cNvSpPr txBox="1">
          <a:spLocks noChangeArrowheads="1"/>
        </xdr:cNvSpPr>
      </xdr:nvSpPr>
      <xdr:spPr bwMode="auto">
        <a:xfrm>
          <a:off x="8801100" y="192728850"/>
          <a:ext cx="0" cy="159639"/>
        </a:xfrm>
        <a:prstGeom prst="rect">
          <a:avLst/>
        </a:prstGeom>
        <a:noFill/>
        <a:ln w="9525">
          <a:noFill/>
          <a:miter lim="800000"/>
          <a:headEnd/>
          <a:tailEnd/>
        </a:ln>
      </xdr:spPr>
    </xdr:sp>
    <xdr:clientData/>
  </xdr:twoCellAnchor>
  <xdr:twoCellAnchor editAs="oneCell">
    <xdr:from>
      <xdr:col>8</xdr:col>
      <xdr:colOff>1247775</xdr:colOff>
      <xdr:row>300</xdr:row>
      <xdr:rowOff>0</xdr:rowOff>
    </xdr:from>
    <xdr:to>
      <xdr:col>9</xdr:col>
      <xdr:colOff>0</xdr:colOff>
      <xdr:row>300</xdr:row>
      <xdr:rowOff>159639</xdr:rowOff>
    </xdr:to>
    <xdr:sp macro="" textlink="">
      <xdr:nvSpPr>
        <xdr:cNvPr id="170" name="Text Box 84"/>
        <xdr:cNvSpPr txBox="1">
          <a:spLocks noChangeArrowheads="1"/>
        </xdr:cNvSpPr>
      </xdr:nvSpPr>
      <xdr:spPr bwMode="auto">
        <a:xfrm>
          <a:off x="8801100" y="192728850"/>
          <a:ext cx="0" cy="159639"/>
        </a:xfrm>
        <a:prstGeom prst="rect">
          <a:avLst/>
        </a:prstGeom>
        <a:noFill/>
        <a:ln w="9525">
          <a:noFill/>
          <a:miter lim="800000"/>
          <a:headEnd/>
          <a:tailEnd/>
        </a:ln>
      </xdr:spPr>
    </xdr:sp>
    <xdr:clientData/>
  </xdr:twoCellAnchor>
  <xdr:twoCellAnchor editAs="oneCell">
    <xdr:from>
      <xdr:col>8</xdr:col>
      <xdr:colOff>2028825</xdr:colOff>
      <xdr:row>300</xdr:row>
      <xdr:rowOff>0</xdr:rowOff>
    </xdr:from>
    <xdr:to>
      <xdr:col>9</xdr:col>
      <xdr:colOff>0</xdr:colOff>
      <xdr:row>300</xdr:row>
      <xdr:rowOff>159639</xdr:rowOff>
    </xdr:to>
    <xdr:sp macro="" textlink="">
      <xdr:nvSpPr>
        <xdr:cNvPr id="171" name="Text Box 85"/>
        <xdr:cNvSpPr txBox="1">
          <a:spLocks noChangeArrowheads="1"/>
        </xdr:cNvSpPr>
      </xdr:nvSpPr>
      <xdr:spPr bwMode="auto">
        <a:xfrm>
          <a:off x="8801100" y="192728850"/>
          <a:ext cx="0" cy="159639"/>
        </a:xfrm>
        <a:prstGeom prst="rect">
          <a:avLst/>
        </a:prstGeom>
        <a:noFill/>
        <a:ln w="9525">
          <a:noFill/>
          <a:miter lim="800000"/>
          <a:headEnd/>
          <a:tailEnd/>
        </a:ln>
      </xdr:spPr>
    </xdr:sp>
    <xdr:clientData/>
  </xdr:twoCellAnchor>
  <xdr:twoCellAnchor editAs="oneCell">
    <xdr:from>
      <xdr:col>8</xdr:col>
      <xdr:colOff>2619375</xdr:colOff>
      <xdr:row>300</xdr:row>
      <xdr:rowOff>0</xdr:rowOff>
    </xdr:from>
    <xdr:to>
      <xdr:col>9</xdr:col>
      <xdr:colOff>0</xdr:colOff>
      <xdr:row>300</xdr:row>
      <xdr:rowOff>159639</xdr:rowOff>
    </xdr:to>
    <xdr:sp macro="" textlink="">
      <xdr:nvSpPr>
        <xdr:cNvPr id="172" name="Text Box 86"/>
        <xdr:cNvSpPr txBox="1">
          <a:spLocks noChangeArrowheads="1"/>
        </xdr:cNvSpPr>
      </xdr:nvSpPr>
      <xdr:spPr bwMode="auto">
        <a:xfrm>
          <a:off x="8801100" y="192728850"/>
          <a:ext cx="0" cy="15963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0</xdr:colOff>
      <xdr:row>300</xdr:row>
      <xdr:rowOff>156524</xdr:rowOff>
    </xdr:to>
    <xdr:sp macro="" textlink="">
      <xdr:nvSpPr>
        <xdr:cNvPr id="173" name="Text Box 236"/>
        <xdr:cNvSpPr txBox="1">
          <a:spLocks noChangeArrowheads="1"/>
        </xdr:cNvSpPr>
      </xdr:nvSpPr>
      <xdr:spPr bwMode="auto">
        <a:xfrm>
          <a:off x="8801100" y="19285267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0</xdr:colOff>
      <xdr:row>300</xdr:row>
      <xdr:rowOff>156524</xdr:rowOff>
    </xdr:to>
    <xdr:sp macro="" textlink="">
      <xdr:nvSpPr>
        <xdr:cNvPr id="174" name="Text Box 236"/>
        <xdr:cNvSpPr txBox="1">
          <a:spLocks noChangeArrowheads="1"/>
        </xdr:cNvSpPr>
      </xdr:nvSpPr>
      <xdr:spPr bwMode="auto">
        <a:xfrm>
          <a:off x="8801100" y="19285267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0</xdr:colOff>
      <xdr:row>300</xdr:row>
      <xdr:rowOff>156524</xdr:rowOff>
    </xdr:to>
    <xdr:sp macro="" textlink="">
      <xdr:nvSpPr>
        <xdr:cNvPr id="175" name="Text Box 236"/>
        <xdr:cNvSpPr txBox="1">
          <a:spLocks noChangeArrowheads="1"/>
        </xdr:cNvSpPr>
      </xdr:nvSpPr>
      <xdr:spPr bwMode="auto">
        <a:xfrm>
          <a:off x="8801100" y="19285267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0</xdr:colOff>
      <xdr:row>300</xdr:row>
      <xdr:rowOff>156524</xdr:rowOff>
    </xdr:to>
    <xdr:sp macro="" textlink="">
      <xdr:nvSpPr>
        <xdr:cNvPr id="176" name="Text Box 236"/>
        <xdr:cNvSpPr txBox="1">
          <a:spLocks noChangeArrowheads="1"/>
        </xdr:cNvSpPr>
      </xdr:nvSpPr>
      <xdr:spPr bwMode="auto">
        <a:xfrm>
          <a:off x="8801100" y="19285267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0</xdr:colOff>
      <xdr:row>300</xdr:row>
      <xdr:rowOff>156524</xdr:rowOff>
    </xdr:to>
    <xdr:sp macro="" textlink="">
      <xdr:nvSpPr>
        <xdr:cNvPr id="177" name="Text Box 236"/>
        <xdr:cNvSpPr txBox="1">
          <a:spLocks noChangeArrowheads="1"/>
        </xdr:cNvSpPr>
      </xdr:nvSpPr>
      <xdr:spPr bwMode="auto">
        <a:xfrm>
          <a:off x="8801100" y="19285267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0</xdr:colOff>
      <xdr:row>300</xdr:row>
      <xdr:rowOff>156524</xdr:rowOff>
    </xdr:to>
    <xdr:sp macro="" textlink="">
      <xdr:nvSpPr>
        <xdr:cNvPr id="178" name="Text Box 236"/>
        <xdr:cNvSpPr txBox="1">
          <a:spLocks noChangeArrowheads="1"/>
        </xdr:cNvSpPr>
      </xdr:nvSpPr>
      <xdr:spPr bwMode="auto">
        <a:xfrm>
          <a:off x="8801100" y="19285267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0</xdr:colOff>
      <xdr:row>300</xdr:row>
      <xdr:rowOff>156524</xdr:rowOff>
    </xdr:to>
    <xdr:sp macro="" textlink="">
      <xdr:nvSpPr>
        <xdr:cNvPr id="179" name="Text Box 236"/>
        <xdr:cNvSpPr txBox="1">
          <a:spLocks noChangeArrowheads="1"/>
        </xdr:cNvSpPr>
      </xdr:nvSpPr>
      <xdr:spPr bwMode="auto">
        <a:xfrm>
          <a:off x="8801100" y="192852675"/>
          <a:ext cx="0" cy="32699"/>
        </a:xfrm>
        <a:prstGeom prst="rect">
          <a:avLst/>
        </a:prstGeom>
        <a:noFill/>
        <a:ln w="9525">
          <a:noFill/>
          <a:miter lim="800000"/>
          <a:headEnd/>
          <a:tailEnd/>
        </a:ln>
      </xdr:spPr>
    </xdr:sp>
    <xdr:clientData/>
  </xdr:twoCellAnchor>
  <xdr:twoCellAnchor editAs="oneCell">
    <xdr:from>
      <xdr:col>2</xdr:col>
      <xdr:colOff>2619375</xdr:colOff>
      <xdr:row>137</xdr:row>
      <xdr:rowOff>1076325</xdr:rowOff>
    </xdr:from>
    <xdr:to>
      <xdr:col>3</xdr:col>
      <xdr:colOff>492</xdr:colOff>
      <xdr:row>138</xdr:row>
      <xdr:rowOff>0</xdr:rowOff>
    </xdr:to>
    <xdr:sp macro="" textlink="">
      <xdr:nvSpPr>
        <xdr:cNvPr id="180" name="Text Box 31"/>
        <xdr:cNvSpPr txBox="1">
          <a:spLocks noChangeArrowheads="1"/>
        </xdr:cNvSpPr>
      </xdr:nvSpPr>
      <xdr:spPr bwMode="auto">
        <a:xfrm>
          <a:off x="2609850" y="55654575"/>
          <a:ext cx="492" cy="350"/>
        </a:xfrm>
        <a:prstGeom prst="rect">
          <a:avLst/>
        </a:prstGeom>
        <a:noFill/>
        <a:ln w="9525">
          <a:noFill/>
          <a:miter lim="800000"/>
          <a:headEnd/>
          <a:tailEnd/>
        </a:ln>
      </xdr:spPr>
    </xdr:sp>
    <xdr:clientData/>
  </xdr:twoCellAnchor>
  <xdr:twoCellAnchor editAs="oneCell">
    <xdr:from>
      <xdr:col>4</xdr:col>
      <xdr:colOff>2619375</xdr:colOff>
      <xdr:row>137</xdr:row>
      <xdr:rowOff>1076325</xdr:rowOff>
    </xdr:from>
    <xdr:to>
      <xdr:col>5</xdr:col>
      <xdr:colOff>492</xdr:colOff>
      <xdr:row>138</xdr:row>
      <xdr:rowOff>0</xdr:rowOff>
    </xdr:to>
    <xdr:sp macro="" textlink="">
      <xdr:nvSpPr>
        <xdr:cNvPr id="181" name="Text Box 31"/>
        <xdr:cNvSpPr txBox="1">
          <a:spLocks noChangeArrowheads="1"/>
        </xdr:cNvSpPr>
      </xdr:nvSpPr>
      <xdr:spPr bwMode="auto">
        <a:xfrm>
          <a:off x="4200525" y="55654575"/>
          <a:ext cx="492" cy="350"/>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182" name="Text Box 31"/>
        <xdr:cNvSpPr txBox="1">
          <a:spLocks noChangeArrowheads="1"/>
        </xdr:cNvSpPr>
      </xdr:nvSpPr>
      <xdr:spPr bwMode="auto">
        <a:xfrm>
          <a:off x="4200525" y="170497500"/>
          <a:ext cx="492" cy="58683"/>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183" name="Text Box 31"/>
        <xdr:cNvSpPr txBox="1">
          <a:spLocks noChangeArrowheads="1"/>
        </xdr:cNvSpPr>
      </xdr:nvSpPr>
      <xdr:spPr bwMode="auto">
        <a:xfrm>
          <a:off x="4200525" y="170497500"/>
          <a:ext cx="492" cy="58683"/>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184" name="Text Box 31"/>
        <xdr:cNvSpPr txBox="1">
          <a:spLocks noChangeArrowheads="1"/>
        </xdr:cNvSpPr>
      </xdr:nvSpPr>
      <xdr:spPr bwMode="auto">
        <a:xfrm>
          <a:off x="4200525" y="170497500"/>
          <a:ext cx="492" cy="58683"/>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185" name="Text Box 317"/>
        <xdr:cNvSpPr txBox="1">
          <a:spLocks noChangeArrowheads="1"/>
        </xdr:cNvSpPr>
      </xdr:nvSpPr>
      <xdr:spPr bwMode="auto">
        <a:xfrm>
          <a:off x="4200525" y="171364275"/>
          <a:ext cx="492" cy="24345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86" name="Text Box 23"/>
        <xdr:cNvSpPr txBox="1">
          <a:spLocks noChangeArrowheads="1"/>
        </xdr:cNvSpPr>
      </xdr:nvSpPr>
      <xdr:spPr bwMode="auto">
        <a:xfrm>
          <a:off x="4200525" y="172440600"/>
          <a:ext cx="492" cy="32004"/>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187" name="Text Box 29"/>
        <xdr:cNvSpPr txBox="1">
          <a:spLocks noChangeArrowheads="1"/>
        </xdr:cNvSpPr>
      </xdr:nvSpPr>
      <xdr:spPr bwMode="auto">
        <a:xfrm>
          <a:off x="4200525" y="172021500"/>
          <a:ext cx="1594" cy="19812"/>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188" name="Text Box 317"/>
        <xdr:cNvSpPr txBox="1">
          <a:spLocks noChangeArrowheads="1"/>
        </xdr:cNvSpPr>
      </xdr:nvSpPr>
      <xdr:spPr bwMode="auto">
        <a:xfrm>
          <a:off x="4200525" y="171364275"/>
          <a:ext cx="492" cy="24345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89" name="Text Box 23"/>
        <xdr:cNvSpPr txBox="1">
          <a:spLocks noChangeArrowheads="1"/>
        </xdr:cNvSpPr>
      </xdr:nvSpPr>
      <xdr:spPr bwMode="auto">
        <a:xfrm>
          <a:off x="4200525" y="172440600"/>
          <a:ext cx="492" cy="32004"/>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190" name="Text Box 29"/>
        <xdr:cNvSpPr txBox="1">
          <a:spLocks noChangeArrowheads="1"/>
        </xdr:cNvSpPr>
      </xdr:nvSpPr>
      <xdr:spPr bwMode="auto">
        <a:xfrm>
          <a:off x="4200525" y="172021500"/>
          <a:ext cx="1594" cy="19812"/>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191" name="Text Box 84"/>
        <xdr:cNvSpPr txBox="1">
          <a:spLocks noChangeArrowheads="1"/>
        </xdr:cNvSpPr>
      </xdr:nvSpPr>
      <xdr:spPr bwMode="auto">
        <a:xfrm>
          <a:off x="4200525" y="171364275"/>
          <a:ext cx="492" cy="243459"/>
        </a:xfrm>
        <a:prstGeom prst="rect">
          <a:avLst/>
        </a:prstGeom>
        <a:noFill/>
        <a:ln w="9525">
          <a:noFill/>
          <a:miter lim="800000"/>
          <a:headEnd/>
          <a:tailEnd/>
        </a:ln>
      </xdr:spPr>
    </xdr:sp>
    <xdr:clientData/>
  </xdr:twoCellAnchor>
  <xdr:twoCellAnchor editAs="oneCell">
    <xdr:from>
      <xdr:col>4</xdr:col>
      <xdr:colOff>2028825</xdr:colOff>
      <xdr:row>302</xdr:row>
      <xdr:rowOff>0</xdr:rowOff>
    </xdr:from>
    <xdr:to>
      <xdr:col>5</xdr:col>
      <xdr:colOff>1594</xdr:colOff>
      <xdr:row>302</xdr:row>
      <xdr:rowOff>243459</xdr:rowOff>
    </xdr:to>
    <xdr:sp macro="" textlink="">
      <xdr:nvSpPr>
        <xdr:cNvPr id="192" name="Text Box 85"/>
        <xdr:cNvSpPr txBox="1">
          <a:spLocks noChangeArrowheads="1"/>
        </xdr:cNvSpPr>
      </xdr:nvSpPr>
      <xdr:spPr bwMode="auto">
        <a:xfrm>
          <a:off x="4200525" y="171364275"/>
          <a:ext cx="1594" cy="243459"/>
        </a:xfrm>
        <a:prstGeom prst="rect">
          <a:avLst/>
        </a:prstGeom>
        <a:noFill/>
        <a:ln w="9525">
          <a:noFill/>
          <a:miter lim="800000"/>
          <a:headEnd/>
          <a:tailEnd/>
        </a:ln>
      </xdr:spPr>
    </xdr:sp>
    <xdr:clientData/>
  </xdr:twoCellAnchor>
  <xdr:twoCellAnchor editAs="oneCell">
    <xdr:from>
      <xdr:col>4</xdr:col>
      <xdr:colOff>2619375</xdr:colOff>
      <xdr:row>302</xdr:row>
      <xdr:rowOff>0</xdr:rowOff>
    </xdr:from>
    <xdr:to>
      <xdr:col>5</xdr:col>
      <xdr:colOff>492</xdr:colOff>
      <xdr:row>302</xdr:row>
      <xdr:rowOff>243459</xdr:rowOff>
    </xdr:to>
    <xdr:sp macro="" textlink="">
      <xdr:nvSpPr>
        <xdr:cNvPr id="193" name="Text Box 86"/>
        <xdr:cNvSpPr txBox="1">
          <a:spLocks noChangeArrowheads="1"/>
        </xdr:cNvSpPr>
      </xdr:nvSpPr>
      <xdr:spPr bwMode="auto">
        <a:xfrm>
          <a:off x="4200525" y="171364275"/>
          <a:ext cx="492" cy="243459"/>
        </a:xfrm>
        <a:prstGeom prst="rect">
          <a:avLst/>
        </a:prstGeom>
        <a:noFill/>
        <a:ln w="9525">
          <a:noFill/>
          <a:miter lim="800000"/>
          <a:headEnd/>
          <a:tailEnd/>
        </a:ln>
      </xdr:spPr>
    </xdr:sp>
    <xdr:clientData/>
  </xdr:twoCellAnchor>
  <xdr:twoCellAnchor editAs="oneCell">
    <xdr:from>
      <xdr:col>4</xdr:col>
      <xdr:colOff>2028825</xdr:colOff>
      <xdr:row>293</xdr:row>
      <xdr:rowOff>2266950</xdr:rowOff>
    </xdr:from>
    <xdr:to>
      <xdr:col>5</xdr:col>
      <xdr:colOff>1594</xdr:colOff>
      <xdr:row>294</xdr:row>
      <xdr:rowOff>38530</xdr:rowOff>
    </xdr:to>
    <xdr:sp macro="" textlink="">
      <xdr:nvSpPr>
        <xdr:cNvPr id="194" name="Text Box 181"/>
        <xdr:cNvSpPr txBox="1">
          <a:spLocks noChangeArrowheads="1"/>
        </xdr:cNvSpPr>
      </xdr:nvSpPr>
      <xdr:spPr bwMode="auto">
        <a:xfrm>
          <a:off x="4200525" y="172888275"/>
          <a:ext cx="1594" cy="38530"/>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95" name="Text Box 236"/>
        <xdr:cNvSpPr txBox="1">
          <a:spLocks noChangeArrowheads="1"/>
        </xdr:cNvSpPr>
      </xdr:nvSpPr>
      <xdr:spPr bwMode="auto">
        <a:xfrm>
          <a:off x="4200525" y="1714881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96" name="Text Box 236"/>
        <xdr:cNvSpPr txBox="1">
          <a:spLocks noChangeArrowheads="1"/>
        </xdr:cNvSpPr>
      </xdr:nvSpPr>
      <xdr:spPr bwMode="auto">
        <a:xfrm>
          <a:off x="4200525" y="1714881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97" name="Text Box 236"/>
        <xdr:cNvSpPr txBox="1">
          <a:spLocks noChangeArrowheads="1"/>
        </xdr:cNvSpPr>
      </xdr:nvSpPr>
      <xdr:spPr bwMode="auto">
        <a:xfrm>
          <a:off x="4200525" y="171488100"/>
          <a:ext cx="1594" cy="112395"/>
        </a:xfrm>
        <a:prstGeom prst="rect">
          <a:avLst/>
        </a:prstGeom>
        <a:noFill/>
        <a:ln w="9525">
          <a:noFill/>
          <a:miter lim="800000"/>
          <a:headEnd/>
          <a:tailEnd/>
        </a:ln>
      </xdr:spPr>
    </xdr:sp>
    <xdr:clientData/>
  </xdr:twoCellAnchor>
  <xdr:twoCellAnchor editAs="oneCell">
    <xdr:from>
      <xdr:col>4</xdr:col>
      <xdr:colOff>2028825</xdr:colOff>
      <xdr:row>293</xdr:row>
      <xdr:rowOff>2266950</xdr:rowOff>
    </xdr:from>
    <xdr:to>
      <xdr:col>5</xdr:col>
      <xdr:colOff>1594</xdr:colOff>
      <xdr:row>294</xdr:row>
      <xdr:rowOff>38530</xdr:rowOff>
    </xdr:to>
    <xdr:sp macro="" textlink="">
      <xdr:nvSpPr>
        <xdr:cNvPr id="198" name="Text Box 181"/>
        <xdr:cNvSpPr txBox="1">
          <a:spLocks noChangeArrowheads="1"/>
        </xdr:cNvSpPr>
      </xdr:nvSpPr>
      <xdr:spPr bwMode="auto">
        <a:xfrm>
          <a:off x="4200525" y="172888275"/>
          <a:ext cx="1594" cy="38530"/>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99" name="Text Box 236"/>
        <xdr:cNvSpPr txBox="1">
          <a:spLocks noChangeArrowheads="1"/>
        </xdr:cNvSpPr>
      </xdr:nvSpPr>
      <xdr:spPr bwMode="auto">
        <a:xfrm>
          <a:off x="4200525" y="1714881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200" name="Text Box 236"/>
        <xdr:cNvSpPr txBox="1">
          <a:spLocks noChangeArrowheads="1"/>
        </xdr:cNvSpPr>
      </xdr:nvSpPr>
      <xdr:spPr bwMode="auto">
        <a:xfrm>
          <a:off x="4200525" y="1714881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201" name="Text Box 236"/>
        <xdr:cNvSpPr txBox="1">
          <a:spLocks noChangeArrowheads="1"/>
        </xdr:cNvSpPr>
      </xdr:nvSpPr>
      <xdr:spPr bwMode="auto">
        <a:xfrm>
          <a:off x="4200525" y="1714881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202" name="Text Box 236"/>
        <xdr:cNvSpPr txBox="1">
          <a:spLocks noChangeArrowheads="1"/>
        </xdr:cNvSpPr>
      </xdr:nvSpPr>
      <xdr:spPr bwMode="auto">
        <a:xfrm>
          <a:off x="4200525" y="171488100"/>
          <a:ext cx="1594" cy="112395"/>
        </a:xfrm>
        <a:prstGeom prst="rect">
          <a:avLst/>
        </a:prstGeom>
        <a:noFill/>
        <a:ln w="9525">
          <a:noFill/>
          <a:miter lim="800000"/>
          <a:headEnd/>
          <a:tailEnd/>
        </a:ln>
      </xdr:spPr>
    </xdr:sp>
    <xdr:clientData/>
  </xdr:twoCellAnchor>
  <xdr:twoCellAnchor editAs="oneCell">
    <xdr:from>
      <xdr:col>2</xdr:col>
      <xdr:colOff>2619375</xdr:colOff>
      <xdr:row>290</xdr:row>
      <xdr:rowOff>1076325</xdr:rowOff>
    </xdr:from>
    <xdr:to>
      <xdr:col>3</xdr:col>
      <xdr:colOff>492</xdr:colOff>
      <xdr:row>290</xdr:row>
      <xdr:rowOff>1135008</xdr:rowOff>
    </xdr:to>
    <xdr:sp macro="" textlink="">
      <xdr:nvSpPr>
        <xdr:cNvPr id="203" name="Text Box 31"/>
        <xdr:cNvSpPr txBox="1">
          <a:spLocks noChangeArrowheads="1"/>
        </xdr:cNvSpPr>
      </xdr:nvSpPr>
      <xdr:spPr bwMode="auto">
        <a:xfrm>
          <a:off x="2609850" y="170497500"/>
          <a:ext cx="492" cy="58683"/>
        </a:xfrm>
        <a:prstGeom prst="rect">
          <a:avLst/>
        </a:prstGeom>
        <a:noFill/>
        <a:ln w="9525">
          <a:noFill/>
          <a:miter lim="800000"/>
          <a:headEnd/>
          <a:tailEnd/>
        </a:ln>
      </xdr:spPr>
    </xdr:sp>
    <xdr:clientData/>
  </xdr:twoCellAnchor>
  <xdr:twoCellAnchor editAs="oneCell">
    <xdr:from>
      <xdr:col>2</xdr:col>
      <xdr:colOff>2619375</xdr:colOff>
      <xdr:row>290</xdr:row>
      <xdr:rowOff>1076325</xdr:rowOff>
    </xdr:from>
    <xdr:to>
      <xdr:col>3</xdr:col>
      <xdr:colOff>492</xdr:colOff>
      <xdr:row>290</xdr:row>
      <xdr:rowOff>1135008</xdr:rowOff>
    </xdr:to>
    <xdr:sp macro="" textlink="">
      <xdr:nvSpPr>
        <xdr:cNvPr id="204" name="Text Box 31"/>
        <xdr:cNvSpPr txBox="1">
          <a:spLocks noChangeArrowheads="1"/>
        </xdr:cNvSpPr>
      </xdr:nvSpPr>
      <xdr:spPr bwMode="auto">
        <a:xfrm>
          <a:off x="2609850" y="170497500"/>
          <a:ext cx="492" cy="58683"/>
        </a:xfrm>
        <a:prstGeom prst="rect">
          <a:avLst/>
        </a:prstGeom>
        <a:noFill/>
        <a:ln w="9525">
          <a:noFill/>
          <a:miter lim="800000"/>
          <a:headEnd/>
          <a:tailEnd/>
        </a:ln>
      </xdr:spPr>
    </xdr:sp>
    <xdr:clientData/>
  </xdr:twoCellAnchor>
  <xdr:twoCellAnchor editAs="oneCell">
    <xdr:from>
      <xdr:col>2</xdr:col>
      <xdr:colOff>2619375</xdr:colOff>
      <xdr:row>290</xdr:row>
      <xdr:rowOff>1076325</xdr:rowOff>
    </xdr:from>
    <xdr:to>
      <xdr:col>3</xdr:col>
      <xdr:colOff>492</xdr:colOff>
      <xdr:row>290</xdr:row>
      <xdr:rowOff>1135008</xdr:rowOff>
    </xdr:to>
    <xdr:sp macro="" textlink="">
      <xdr:nvSpPr>
        <xdr:cNvPr id="205" name="Text Box 31"/>
        <xdr:cNvSpPr txBox="1">
          <a:spLocks noChangeArrowheads="1"/>
        </xdr:cNvSpPr>
      </xdr:nvSpPr>
      <xdr:spPr bwMode="auto">
        <a:xfrm>
          <a:off x="2609850" y="170497500"/>
          <a:ext cx="492" cy="58683"/>
        </a:xfrm>
        <a:prstGeom prst="rect">
          <a:avLst/>
        </a:prstGeom>
        <a:noFill/>
        <a:ln w="9525">
          <a:noFill/>
          <a:miter lim="800000"/>
          <a:headEnd/>
          <a:tailEnd/>
        </a:ln>
      </xdr:spPr>
    </xdr:sp>
    <xdr:clientData/>
  </xdr:twoCellAnchor>
  <xdr:twoCellAnchor editAs="oneCell">
    <xdr:from>
      <xdr:col>2</xdr:col>
      <xdr:colOff>762000</xdr:colOff>
      <xdr:row>296</xdr:row>
      <xdr:rowOff>1038225</xdr:rowOff>
    </xdr:from>
    <xdr:to>
      <xdr:col>2</xdr:col>
      <xdr:colOff>762492</xdr:colOff>
      <xdr:row>297</xdr:row>
      <xdr:rowOff>243459</xdr:rowOff>
    </xdr:to>
    <xdr:sp macro="" textlink="">
      <xdr:nvSpPr>
        <xdr:cNvPr id="206" name="Text Box 317"/>
        <xdr:cNvSpPr txBox="1">
          <a:spLocks noChangeArrowheads="1"/>
        </xdr:cNvSpPr>
      </xdr:nvSpPr>
      <xdr:spPr bwMode="auto">
        <a:xfrm>
          <a:off x="2428875" y="176260125"/>
          <a:ext cx="492" cy="24345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207" name="Text Box 23"/>
        <xdr:cNvSpPr txBox="1">
          <a:spLocks noChangeArrowheads="1"/>
        </xdr:cNvSpPr>
      </xdr:nvSpPr>
      <xdr:spPr bwMode="auto">
        <a:xfrm>
          <a:off x="2609850" y="172440600"/>
          <a:ext cx="492" cy="32004"/>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1594</xdr:colOff>
      <xdr:row>302</xdr:row>
      <xdr:rowOff>657225</xdr:rowOff>
    </xdr:to>
    <xdr:sp macro="" textlink="">
      <xdr:nvSpPr>
        <xdr:cNvPr id="208" name="Text Box 29"/>
        <xdr:cNvSpPr txBox="1">
          <a:spLocks noChangeArrowheads="1"/>
        </xdr:cNvSpPr>
      </xdr:nvSpPr>
      <xdr:spPr bwMode="auto">
        <a:xfrm>
          <a:off x="2609850" y="172021500"/>
          <a:ext cx="1594" cy="19812"/>
        </a:xfrm>
        <a:prstGeom prst="rect">
          <a:avLst/>
        </a:prstGeom>
        <a:noFill/>
        <a:ln w="9525">
          <a:noFill/>
          <a:miter lim="800000"/>
          <a:headEnd/>
          <a:tailEnd/>
        </a:ln>
      </xdr:spPr>
    </xdr:sp>
    <xdr:clientData/>
  </xdr:twoCellAnchor>
  <xdr:twoCellAnchor editAs="oneCell">
    <xdr:from>
      <xdr:col>2</xdr:col>
      <xdr:colOff>885825</xdr:colOff>
      <xdr:row>291</xdr:row>
      <xdr:rowOff>657225</xdr:rowOff>
    </xdr:from>
    <xdr:to>
      <xdr:col>2</xdr:col>
      <xdr:colOff>886317</xdr:colOff>
      <xdr:row>291</xdr:row>
      <xdr:rowOff>900684</xdr:rowOff>
    </xdr:to>
    <xdr:sp macro="" textlink="">
      <xdr:nvSpPr>
        <xdr:cNvPr id="209" name="Text Box 317"/>
        <xdr:cNvSpPr txBox="1">
          <a:spLocks noChangeArrowheads="1"/>
        </xdr:cNvSpPr>
      </xdr:nvSpPr>
      <xdr:spPr bwMode="auto">
        <a:xfrm>
          <a:off x="2552700" y="171154725"/>
          <a:ext cx="492" cy="24345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210" name="Text Box 23"/>
        <xdr:cNvSpPr txBox="1">
          <a:spLocks noChangeArrowheads="1"/>
        </xdr:cNvSpPr>
      </xdr:nvSpPr>
      <xdr:spPr bwMode="auto">
        <a:xfrm>
          <a:off x="2609850" y="172440600"/>
          <a:ext cx="492" cy="32004"/>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1594</xdr:colOff>
      <xdr:row>302</xdr:row>
      <xdr:rowOff>657225</xdr:rowOff>
    </xdr:to>
    <xdr:sp macro="" textlink="">
      <xdr:nvSpPr>
        <xdr:cNvPr id="211" name="Text Box 29"/>
        <xdr:cNvSpPr txBox="1">
          <a:spLocks noChangeArrowheads="1"/>
        </xdr:cNvSpPr>
      </xdr:nvSpPr>
      <xdr:spPr bwMode="auto">
        <a:xfrm>
          <a:off x="2609850" y="172021500"/>
          <a:ext cx="1594" cy="19812"/>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492</xdr:colOff>
      <xdr:row>302</xdr:row>
      <xdr:rowOff>243459</xdr:rowOff>
    </xdr:to>
    <xdr:sp macro="" textlink="">
      <xdr:nvSpPr>
        <xdr:cNvPr id="212" name="Text Box 84"/>
        <xdr:cNvSpPr txBox="1">
          <a:spLocks noChangeArrowheads="1"/>
        </xdr:cNvSpPr>
      </xdr:nvSpPr>
      <xdr:spPr bwMode="auto">
        <a:xfrm>
          <a:off x="2609850" y="171364275"/>
          <a:ext cx="492" cy="243459"/>
        </a:xfrm>
        <a:prstGeom prst="rect">
          <a:avLst/>
        </a:prstGeom>
        <a:noFill/>
        <a:ln w="9525">
          <a:noFill/>
          <a:miter lim="800000"/>
          <a:headEnd/>
          <a:tailEnd/>
        </a:ln>
      </xdr:spPr>
    </xdr:sp>
    <xdr:clientData/>
  </xdr:twoCellAnchor>
  <xdr:twoCellAnchor editAs="oneCell">
    <xdr:from>
      <xdr:col>2</xdr:col>
      <xdr:colOff>2028825</xdr:colOff>
      <xdr:row>302</xdr:row>
      <xdr:rowOff>0</xdr:rowOff>
    </xdr:from>
    <xdr:to>
      <xdr:col>3</xdr:col>
      <xdr:colOff>1594</xdr:colOff>
      <xdr:row>302</xdr:row>
      <xdr:rowOff>243459</xdr:rowOff>
    </xdr:to>
    <xdr:sp macro="" textlink="">
      <xdr:nvSpPr>
        <xdr:cNvPr id="213" name="Text Box 85"/>
        <xdr:cNvSpPr txBox="1">
          <a:spLocks noChangeArrowheads="1"/>
        </xdr:cNvSpPr>
      </xdr:nvSpPr>
      <xdr:spPr bwMode="auto">
        <a:xfrm>
          <a:off x="2609850" y="171364275"/>
          <a:ext cx="1594" cy="243459"/>
        </a:xfrm>
        <a:prstGeom prst="rect">
          <a:avLst/>
        </a:prstGeom>
        <a:noFill/>
        <a:ln w="9525">
          <a:noFill/>
          <a:miter lim="800000"/>
          <a:headEnd/>
          <a:tailEnd/>
        </a:ln>
      </xdr:spPr>
    </xdr:sp>
    <xdr:clientData/>
  </xdr:twoCellAnchor>
  <xdr:twoCellAnchor editAs="oneCell">
    <xdr:from>
      <xdr:col>2</xdr:col>
      <xdr:colOff>2619375</xdr:colOff>
      <xdr:row>302</xdr:row>
      <xdr:rowOff>0</xdr:rowOff>
    </xdr:from>
    <xdr:to>
      <xdr:col>3</xdr:col>
      <xdr:colOff>492</xdr:colOff>
      <xdr:row>302</xdr:row>
      <xdr:rowOff>243459</xdr:rowOff>
    </xdr:to>
    <xdr:sp macro="" textlink="">
      <xdr:nvSpPr>
        <xdr:cNvPr id="214" name="Text Box 86"/>
        <xdr:cNvSpPr txBox="1">
          <a:spLocks noChangeArrowheads="1"/>
        </xdr:cNvSpPr>
      </xdr:nvSpPr>
      <xdr:spPr bwMode="auto">
        <a:xfrm>
          <a:off x="2609850" y="171364275"/>
          <a:ext cx="492" cy="243459"/>
        </a:xfrm>
        <a:prstGeom prst="rect">
          <a:avLst/>
        </a:prstGeom>
        <a:noFill/>
        <a:ln w="9525">
          <a:noFill/>
          <a:miter lim="800000"/>
          <a:headEnd/>
          <a:tailEnd/>
        </a:ln>
      </xdr:spPr>
    </xdr:sp>
    <xdr:clientData/>
  </xdr:twoCellAnchor>
  <xdr:twoCellAnchor editAs="oneCell">
    <xdr:from>
      <xdr:col>2</xdr:col>
      <xdr:colOff>847725</xdr:colOff>
      <xdr:row>302</xdr:row>
      <xdr:rowOff>1200150</xdr:rowOff>
    </xdr:from>
    <xdr:to>
      <xdr:col>2</xdr:col>
      <xdr:colOff>849319</xdr:colOff>
      <xdr:row>303</xdr:row>
      <xdr:rowOff>0</xdr:rowOff>
    </xdr:to>
    <xdr:sp macro="" textlink="">
      <xdr:nvSpPr>
        <xdr:cNvPr id="215" name="Text Box 181"/>
        <xdr:cNvSpPr txBox="1">
          <a:spLocks noChangeArrowheads="1"/>
        </xdr:cNvSpPr>
      </xdr:nvSpPr>
      <xdr:spPr bwMode="auto">
        <a:xfrm>
          <a:off x="2514600" y="172564425"/>
          <a:ext cx="1594" cy="38530"/>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216" name="Text Box 236"/>
        <xdr:cNvSpPr txBox="1">
          <a:spLocks noChangeArrowheads="1"/>
        </xdr:cNvSpPr>
      </xdr:nvSpPr>
      <xdr:spPr bwMode="auto">
        <a:xfrm>
          <a:off x="2609850" y="1714881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217" name="Text Box 236"/>
        <xdr:cNvSpPr txBox="1">
          <a:spLocks noChangeArrowheads="1"/>
        </xdr:cNvSpPr>
      </xdr:nvSpPr>
      <xdr:spPr bwMode="auto">
        <a:xfrm>
          <a:off x="2609850" y="1714881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218" name="Text Box 236"/>
        <xdr:cNvSpPr txBox="1">
          <a:spLocks noChangeArrowheads="1"/>
        </xdr:cNvSpPr>
      </xdr:nvSpPr>
      <xdr:spPr bwMode="auto">
        <a:xfrm>
          <a:off x="2609850" y="171488100"/>
          <a:ext cx="1594" cy="112395"/>
        </a:xfrm>
        <a:prstGeom prst="rect">
          <a:avLst/>
        </a:prstGeom>
        <a:noFill/>
        <a:ln w="9525">
          <a:noFill/>
          <a:miter lim="800000"/>
          <a:headEnd/>
          <a:tailEnd/>
        </a:ln>
      </xdr:spPr>
    </xdr:sp>
    <xdr:clientData/>
  </xdr:twoCellAnchor>
  <xdr:twoCellAnchor editAs="oneCell">
    <xdr:from>
      <xdr:col>2</xdr:col>
      <xdr:colOff>2028825</xdr:colOff>
      <xdr:row>293</xdr:row>
      <xdr:rowOff>2266950</xdr:rowOff>
    </xdr:from>
    <xdr:to>
      <xdr:col>3</xdr:col>
      <xdr:colOff>1594</xdr:colOff>
      <xdr:row>294</xdr:row>
      <xdr:rowOff>38530</xdr:rowOff>
    </xdr:to>
    <xdr:sp macro="" textlink="">
      <xdr:nvSpPr>
        <xdr:cNvPr id="219" name="Text Box 181"/>
        <xdr:cNvSpPr txBox="1">
          <a:spLocks noChangeArrowheads="1"/>
        </xdr:cNvSpPr>
      </xdr:nvSpPr>
      <xdr:spPr bwMode="auto">
        <a:xfrm>
          <a:off x="2609850" y="172888275"/>
          <a:ext cx="1594" cy="38530"/>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220" name="Text Box 236"/>
        <xdr:cNvSpPr txBox="1">
          <a:spLocks noChangeArrowheads="1"/>
        </xdr:cNvSpPr>
      </xdr:nvSpPr>
      <xdr:spPr bwMode="auto">
        <a:xfrm>
          <a:off x="2609850" y="1714881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221" name="Text Box 236"/>
        <xdr:cNvSpPr txBox="1">
          <a:spLocks noChangeArrowheads="1"/>
        </xdr:cNvSpPr>
      </xdr:nvSpPr>
      <xdr:spPr bwMode="auto">
        <a:xfrm>
          <a:off x="2609850" y="1714881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222" name="Text Box 236"/>
        <xdr:cNvSpPr txBox="1">
          <a:spLocks noChangeArrowheads="1"/>
        </xdr:cNvSpPr>
      </xdr:nvSpPr>
      <xdr:spPr bwMode="auto">
        <a:xfrm>
          <a:off x="2609850" y="1714881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223" name="Text Box 236"/>
        <xdr:cNvSpPr txBox="1">
          <a:spLocks noChangeArrowheads="1"/>
        </xdr:cNvSpPr>
      </xdr:nvSpPr>
      <xdr:spPr bwMode="auto">
        <a:xfrm>
          <a:off x="2609850" y="171488100"/>
          <a:ext cx="1594" cy="112395"/>
        </a:xfrm>
        <a:prstGeom prst="rect">
          <a:avLst/>
        </a:prstGeom>
        <a:noFill/>
        <a:ln w="9525">
          <a:noFill/>
          <a:miter lim="800000"/>
          <a:headEnd/>
          <a:tailEnd/>
        </a:ln>
      </xdr:spPr>
    </xdr:sp>
    <xdr:clientData/>
  </xdr:twoCellAnchor>
  <xdr:twoCellAnchor editAs="oneCell">
    <xdr:from>
      <xdr:col>8</xdr:col>
      <xdr:colOff>2619375</xdr:colOff>
      <xdr:row>291</xdr:row>
      <xdr:rowOff>1076325</xdr:rowOff>
    </xdr:from>
    <xdr:to>
      <xdr:col>9</xdr:col>
      <xdr:colOff>492</xdr:colOff>
      <xdr:row>291</xdr:row>
      <xdr:rowOff>1135008</xdr:rowOff>
    </xdr:to>
    <xdr:sp macro="" textlink="">
      <xdr:nvSpPr>
        <xdr:cNvPr id="224" name="Text Box 31"/>
        <xdr:cNvSpPr txBox="1">
          <a:spLocks noChangeArrowheads="1"/>
        </xdr:cNvSpPr>
      </xdr:nvSpPr>
      <xdr:spPr bwMode="auto">
        <a:xfrm>
          <a:off x="8801100" y="171364275"/>
          <a:ext cx="492" cy="58683"/>
        </a:xfrm>
        <a:prstGeom prst="rect">
          <a:avLst/>
        </a:prstGeom>
        <a:noFill/>
        <a:ln w="9525">
          <a:noFill/>
          <a:miter lim="800000"/>
          <a:headEnd/>
          <a:tailEnd/>
        </a:ln>
      </xdr:spPr>
    </xdr:sp>
    <xdr:clientData/>
  </xdr:twoCellAnchor>
  <xdr:twoCellAnchor editAs="oneCell">
    <xdr:from>
      <xdr:col>8</xdr:col>
      <xdr:colOff>2619375</xdr:colOff>
      <xdr:row>291</xdr:row>
      <xdr:rowOff>1076325</xdr:rowOff>
    </xdr:from>
    <xdr:to>
      <xdr:col>9</xdr:col>
      <xdr:colOff>492</xdr:colOff>
      <xdr:row>291</xdr:row>
      <xdr:rowOff>1135008</xdr:rowOff>
    </xdr:to>
    <xdr:sp macro="" textlink="">
      <xdr:nvSpPr>
        <xdr:cNvPr id="225" name="Text Box 31"/>
        <xdr:cNvSpPr txBox="1">
          <a:spLocks noChangeArrowheads="1"/>
        </xdr:cNvSpPr>
      </xdr:nvSpPr>
      <xdr:spPr bwMode="auto">
        <a:xfrm>
          <a:off x="8801100" y="171364275"/>
          <a:ext cx="492" cy="58683"/>
        </a:xfrm>
        <a:prstGeom prst="rect">
          <a:avLst/>
        </a:prstGeom>
        <a:noFill/>
        <a:ln w="9525">
          <a:noFill/>
          <a:miter lim="800000"/>
          <a:headEnd/>
          <a:tailEnd/>
        </a:ln>
      </xdr:spPr>
    </xdr:sp>
    <xdr:clientData/>
  </xdr:twoCellAnchor>
  <xdr:twoCellAnchor editAs="oneCell">
    <xdr:from>
      <xdr:col>8</xdr:col>
      <xdr:colOff>2619375</xdr:colOff>
      <xdr:row>291</xdr:row>
      <xdr:rowOff>1076325</xdr:rowOff>
    </xdr:from>
    <xdr:to>
      <xdr:col>9</xdr:col>
      <xdr:colOff>492</xdr:colOff>
      <xdr:row>291</xdr:row>
      <xdr:rowOff>1135008</xdr:rowOff>
    </xdr:to>
    <xdr:sp macro="" textlink="">
      <xdr:nvSpPr>
        <xdr:cNvPr id="226" name="Text Box 31"/>
        <xdr:cNvSpPr txBox="1">
          <a:spLocks noChangeArrowheads="1"/>
        </xdr:cNvSpPr>
      </xdr:nvSpPr>
      <xdr:spPr bwMode="auto">
        <a:xfrm>
          <a:off x="8801100" y="171364275"/>
          <a:ext cx="492" cy="58683"/>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492</xdr:colOff>
      <xdr:row>303</xdr:row>
      <xdr:rowOff>0</xdr:rowOff>
    </xdr:to>
    <xdr:sp macro="" textlink="">
      <xdr:nvSpPr>
        <xdr:cNvPr id="227" name="Text Box 31"/>
        <xdr:cNvSpPr txBox="1">
          <a:spLocks noChangeArrowheads="1"/>
        </xdr:cNvSpPr>
      </xdr:nvSpPr>
      <xdr:spPr bwMode="auto">
        <a:xfrm>
          <a:off x="8801100" y="172440600"/>
          <a:ext cx="492" cy="58683"/>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492</xdr:colOff>
      <xdr:row>303</xdr:row>
      <xdr:rowOff>0</xdr:rowOff>
    </xdr:to>
    <xdr:sp macro="" textlink="">
      <xdr:nvSpPr>
        <xdr:cNvPr id="228" name="Text Box 31"/>
        <xdr:cNvSpPr txBox="1">
          <a:spLocks noChangeArrowheads="1"/>
        </xdr:cNvSpPr>
      </xdr:nvSpPr>
      <xdr:spPr bwMode="auto">
        <a:xfrm>
          <a:off x="8801100" y="172440600"/>
          <a:ext cx="492" cy="58683"/>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492</xdr:colOff>
      <xdr:row>303</xdr:row>
      <xdr:rowOff>0</xdr:rowOff>
    </xdr:to>
    <xdr:sp macro="" textlink="">
      <xdr:nvSpPr>
        <xdr:cNvPr id="229" name="Text Box 31"/>
        <xdr:cNvSpPr txBox="1">
          <a:spLocks noChangeArrowheads="1"/>
        </xdr:cNvSpPr>
      </xdr:nvSpPr>
      <xdr:spPr bwMode="auto">
        <a:xfrm>
          <a:off x="8801100" y="172440600"/>
          <a:ext cx="492" cy="58683"/>
        </a:xfrm>
        <a:prstGeom prst="rect">
          <a:avLst/>
        </a:prstGeom>
        <a:noFill/>
        <a:ln w="9525">
          <a:noFill/>
          <a:miter lim="800000"/>
          <a:headEnd/>
          <a:tailEnd/>
        </a:ln>
      </xdr:spPr>
    </xdr:sp>
    <xdr:clientData/>
  </xdr:twoCellAnchor>
  <xdr:twoCellAnchor editAs="oneCell">
    <xdr:from>
      <xdr:col>8</xdr:col>
      <xdr:colOff>2619375</xdr:colOff>
      <xdr:row>303</xdr:row>
      <xdr:rowOff>1076325</xdr:rowOff>
    </xdr:from>
    <xdr:to>
      <xdr:col>9</xdr:col>
      <xdr:colOff>492</xdr:colOff>
      <xdr:row>304</xdr:row>
      <xdr:rowOff>58683</xdr:rowOff>
    </xdr:to>
    <xdr:sp macro="" textlink="">
      <xdr:nvSpPr>
        <xdr:cNvPr id="230" name="Text Box 31"/>
        <xdr:cNvSpPr txBox="1">
          <a:spLocks noChangeArrowheads="1"/>
        </xdr:cNvSpPr>
      </xdr:nvSpPr>
      <xdr:spPr bwMode="auto">
        <a:xfrm>
          <a:off x="8801100" y="173964600"/>
          <a:ext cx="492" cy="58683"/>
        </a:xfrm>
        <a:prstGeom prst="rect">
          <a:avLst/>
        </a:prstGeom>
        <a:noFill/>
        <a:ln w="9525">
          <a:noFill/>
          <a:miter lim="800000"/>
          <a:headEnd/>
          <a:tailEnd/>
        </a:ln>
      </xdr:spPr>
    </xdr:sp>
    <xdr:clientData/>
  </xdr:twoCellAnchor>
  <xdr:twoCellAnchor editAs="oneCell">
    <xdr:from>
      <xdr:col>8</xdr:col>
      <xdr:colOff>2619375</xdr:colOff>
      <xdr:row>303</xdr:row>
      <xdr:rowOff>1076325</xdr:rowOff>
    </xdr:from>
    <xdr:to>
      <xdr:col>9</xdr:col>
      <xdr:colOff>492</xdr:colOff>
      <xdr:row>304</xdr:row>
      <xdr:rowOff>58683</xdr:rowOff>
    </xdr:to>
    <xdr:sp macro="" textlink="">
      <xdr:nvSpPr>
        <xdr:cNvPr id="231" name="Text Box 31"/>
        <xdr:cNvSpPr txBox="1">
          <a:spLocks noChangeArrowheads="1"/>
        </xdr:cNvSpPr>
      </xdr:nvSpPr>
      <xdr:spPr bwMode="auto">
        <a:xfrm>
          <a:off x="8801100" y="173964600"/>
          <a:ext cx="492" cy="58683"/>
        </a:xfrm>
        <a:prstGeom prst="rect">
          <a:avLst/>
        </a:prstGeom>
        <a:noFill/>
        <a:ln w="9525">
          <a:noFill/>
          <a:miter lim="800000"/>
          <a:headEnd/>
          <a:tailEnd/>
        </a:ln>
      </xdr:spPr>
    </xdr:sp>
    <xdr:clientData/>
  </xdr:twoCellAnchor>
  <xdr:twoCellAnchor editAs="oneCell">
    <xdr:from>
      <xdr:col>8</xdr:col>
      <xdr:colOff>2619375</xdr:colOff>
      <xdr:row>303</xdr:row>
      <xdr:rowOff>1076325</xdr:rowOff>
    </xdr:from>
    <xdr:to>
      <xdr:col>9</xdr:col>
      <xdr:colOff>492</xdr:colOff>
      <xdr:row>304</xdr:row>
      <xdr:rowOff>58683</xdr:rowOff>
    </xdr:to>
    <xdr:sp macro="" textlink="">
      <xdr:nvSpPr>
        <xdr:cNvPr id="232" name="Text Box 31"/>
        <xdr:cNvSpPr txBox="1">
          <a:spLocks noChangeArrowheads="1"/>
        </xdr:cNvSpPr>
      </xdr:nvSpPr>
      <xdr:spPr bwMode="auto">
        <a:xfrm>
          <a:off x="8801100" y="173964600"/>
          <a:ext cx="492" cy="58683"/>
        </a:xfrm>
        <a:prstGeom prst="rect">
          <a:avLst/>
        </a:prstGeom>
        <a:noFill/>
        <a:ln w="9525">
          <a:noFill/>
          <a:miter lim="800000"/>
          <a:headEnd/>
          <a:tailEnd/>
        </a:ln>
      </xdr:spPr>
    </xdr:sp>
    <xdr:clientData/>
  </xdr:twoCellAnchor>
  <xdr:twoCellAnchor editAs="oneCell">
    <xdr:from>
      <xdr:col>8</xdr:col>
      <xdr:colOff>2619375</xdr:colOff>
      <xdr:row>304</xdr:row>
      <xdr:rowOff>1076325</xdr:rowOff>
    </xdr:from>
    <xdr:to>
      <xdr:col>9</xdr:col>
      <xdr:colOff>492</xdr:colOff>
      <xdr:row>304</xdr:row>
      <xdr:rowOff>1135008</xdr:rowOff>
    </xdr:to>
    <xdr:sp macro="" textlink="">
      <xdr:nvSpPr>
        <xdr:cNvPr id="233" name="Text Box 31"/>
        <xdr:cNvSpPr txBox="1">
          <a:spLocks noChangeArrowheads="1"/>
        </xdr:cNvSpPr>
      </xdr:nvSpPr>
      <xdr:spPr bwMode="auto">
        <a:xfrm>
          <a:off x="8801100" y="175126650"/>
          <a:ext cx="492" cy="58683"/>
        </a:xfrm>
        <a:prstGeom prst="rect">
          <a:avLst/>
        </a:prstGeom>
        <a:noFill/>
        <a:ln w="9525">
          <a:noFill/>
          <a:miter lim="800000"/>
          <a:headEnd/>
          <a:tailEnd/>
        </a:ln>
      </xdr:spPr>
    </xdr:sp>
    <xdr:clientData/>
  </xdr:twoCellAnchor>
  <xdr:twoCellAnchor editAs="oneCell">
    <xdr:from>
      <xdr:col>8</xdr:col>
      <xdr:colOff>2619375</xdr:colOff>
      <xdr:row>304</xdr:row>
      <xdr:rowOff>1076325</xdr:rowOff>
    </xdr:from>
    <xdr:to>
      <xdr:col>9</xdr:col>
      <xdr:colOff>492</xdr:colOff>
      <xdr:row>304</xdr:row>
      <xdr:rowOff>1135008</xdr:rowOff>
    </xdr:to>
    <xdr:sp macro="" textlink="">
      <xdr:nvSpPr>
        <xdr:cNvPr id="234" name="Text Box 31"/>
        <xdr:cNvSpPr txBox="1">
          <a:spLocks noChangeArrowheads="1"/>
        </xdr:cNvSpPr>
      </xdr:nvSpPr>
      <xdr:spPr bwMode="auto">
        <a:xfrm>
          <a:off x="8801100" y="175126650"/>
          <a:ext cx="492" cy="58683"/>
        </a:xfrm>
        <a:prstGeom prst="rect">
          <a:avLst/>
        </a:prstGeom>
        <a:noFill/>
        <a:ln w="9525">
          <a:noFill/>
          <a:miter lim="800000"/>
          <a:headEnd/>
          <a:tailEnd/>
        </a:ln>
      </xdr:spPr>
    </xdr:sp>
    <xdr:clientData/>
  </xdr:twoCellAnchor>
  <xdr:twoCellAnchor editAs="oneCell">
    <xdr:from>
      <xdr:col>8</xdr:col>
      <xdr:colOff>2619375</xdr:colOff>
      <xdr:row>304</xdr:row>
      <xdr:rowOff>1076325</xdr:rowOff>
    </xdr:from>
    <xdr:to>
      <xdr:col>9</xdr:col>
      <xdr:colOff>492</xdr:colOff>
      <xdr:row>304</xdr:row>
      <xdr:rowOff>1135008</xdr:rowOff>
    </xdr:to>
    <xdr:sp macro="" textlink="">
      <xdr:nvSpPr>
        <xdr:cNvPr id="235" name="Text Box 31"/>
        <xdr:cNvSpPr txBox="1">
          <a:spLocks noChangeArrowheads="1"/>
        </xdr:cNvSpPr>
      </xdr:nvSpPr>
      <xdr:spPr bwMode="auto">
        <a:xfrm>
          <a:off x="8801100" y="175126650"/>
          <a:ext cx="492" cy="58683"/>
        </a:xfrm>
        <a:prstGeom prst="rect">
          <a:avLst/>
        </a:prstGeom>
        <a:noFill/>
        <a:ln w="9525">
          <a:noFill/>
          <a:miter lim="800000"/>
          <a:headEnd/>
          <a:tailEnd/>
        </a:ln>
      </xdr:spPr>
    </xdr:sp>
    <xdr:clientData/>
  </xdr:twoCellAnchor>
  <xdr:twoCellAnchor editAs="oneCell">
    <xdr:from>
      <xdr:col>7</xdr:col>
      <xdr:colOff>2619375</xdr:colOff>
      <xdr:row>290</xdr:row>
      <xdr:rowOff>1076325</xdr:rowOff>
    </xdr:from>
    <xdr:to>
      <xdr:col>8</xdr:col>
      <xdr:colOff>492</xdr:colOff>
      <xdr:row>290</xdr:row>
      <xdr:rowOff>1135008</xdr:rowOff>
    </xdr:to>
    <xdr:sp macro="" textlink="">
      <xdr:nvSpPr>
        <xdr:cNvPr id="236" name="Text Box 31"/>
        <xdr:cNvSpPr txBox="1">
          <a:spLocks noChangeArrowheads="1"/>
        </xdr:cNvSpPr>
      </xdr:nvSpPr>
      <xdr:spPr bwMode="auto">
        <a:xfrm>
          <a:off x="7858125" y="170497500"/>
          <a:ext cx="492" cy="58683"/>
        </a:xfrm>
        <a:prstGeom prst="rect">
          <a:avLst/>
        </a:prstGeom>
        <a:noFill/>
        <a:ln w="9525">
          <a:noFill/>
          <a:miter lim="800000"/>
          <a:headEnd/>
          <a:tailEnd/>
        </a:ln>
      </xdr:spPr>
    </xdr:sp>
    <xdr:clientData/>
  </xdr:twoCellAnchor>
  <xdr:twoCellAnchor editAs="oneCell">
    <xdr:from>
      <xdr:col>7</xdr:col>
      <xdr:colOff>2619375</xdr:colOff>
      <xdr:row>290</xdr:row>
      <xdr:rowOff>1076325</xdr:rowOff>
    </xdr:from>
    <xdr:to>
      <xdr:col>8</xdr:col>
      <xdr:colOff>492</xdr:colOff>
      <xdr:row>290</xdr:row>
      <xdr:rowOff>1135008</xdr:rowOff>
    </xdr:to>
    <xdr:sp macro="" textlink="">
      <xdr:nvSpPr>
        <xdr:cNvPr id="237" name="Text Box 31"/>
        <xdr:cNvSpPr txBox="1">
          <a:spLocks noChangeArrowheads="1"/>
        </xdr:cNvSpPr>
      </xdr:nvSpPr>
      <xdr:spPr bwMode="auto">
        <a:xfrm>
          <a:off x="7858125" y="170497500"/>
          <a:ext cx="492" cy="58683"/>
        </a:xfrm>
        <a:prstGeom prst="rect">
          <a:avLst/>
        </a:prstGeom>
        <a:noFill/>
        <a:ln w="9525">
          <a:noFill/>
          <a:miter lim="800000"/>
          <a:headEnd/>
          <a:tailEnd/>
        </a:ln>
      </xdr:spPr>
    </xdr:sp>
    <xdr:clientData/>
  </xdr:twoCellAnchor>
  <xdr:twoCellAnchor editAs="oneCell">
    <xdr:from>
      <xdr:col>7</xdr:col>
      <xdr:colOff>2619375</xdr:colOff>
      <xdr:row>290</xdr:row>
      <xdr:rowOff>1076325</xdr:rowOff>
    </xdr:from>
    <xdr:to>
      <xdr:col>8</xdr:col>
      <xdr:colOff>492</xdr:colOff>
      <xdr:row>290</xdr:row>
      <xdr:rowOff>1135008</xdr:rowOff>
    </xdr:to>
    <xdr:sp macro="" textlink="">
      <xdr:nvSpPr>
        <xdr:cNvPr id="238" name="Text Box 31"/>
        <xdr:cNvSpPr txBox="1">
          <a:spLocks noChangeArrowheads="1"/>
        </xdr:cNvSpPr>
      </xdr:nvSpPr>
      <xdr:spPr bwMode="auto">
        <a:xfrm>
          <a:off x="7858125" y="170497500"/>
          <a:ext cx="492" cy="58683"/>
        </a:xfrm>
        <a:prstGeom prst="rect">
          <a:avLst/>
        </a:prstGeom>
        <a:noFill/>
        <a:ln w="9525">
          <a:noFill/>
          <a:miter lim="800000"/>
          <a:headEnd/>
          <a:tailEnd/>
        </a:ln>
      </xdr:spPr>
    </xdr:sp>
    <xdr:clientData/>
  </xdr:twoCellAnchor>
  <xdr:twoCellAnchor editAs="oneCell">
    <xdr:from>
      <xdr:col>7</xdr:col>
      <xdr:colOff>1247775</xdr:colOff>
      <xdr:row>302</xdr:row>
      <xdr:rowOff>0</xdr:rowOff>
    </xdr:from>
    <xdr:to>
      <xdr:col>7</xdr:col>
      <xdr:colOff>1248267</xdr:colOff>
      <xdr:row>302</xdr:row>
      <xdr:rowOff>243459</xdr:rowOff>
    </xdr:to>
    <xdr:sp macro="" textlink="">
      <xdr:nvSpPr>
        <xdr:cNvPr id="239" name="Text Box 317"/>
        <xdr:cNvSpPr txBox="1">
          <a:spLocks noChangeArrowheads="1"/>
        </xdr:cNvSpPr>
      </xdr:nvSpPr>
      <xdr:spPr bwMode="auto">
        <a:xfrm>
          <a:off x="6867525" y="171364275"/>
          <a:ext cx="492" cy="243459"/>
        </a:xfrm>
        <a:prstGeom prst="rect">
          <a:avLst/>
        </a:prstGeom>
        <a:noFill/>
        <a:ln w="9525">
          <a:noFill/>
          <a:miter lim="800000"/>
          <a:headEnd/>
          <a:tailEnd/>
        </a:ln>
      </xdr:spPr>
    </xdr:sp>
    <xdr:clientData/>
  </xdr:twoCellAnchor>
  <xdr:twoCellAnchor editAs="oneCell">
    <xdr:from>
      <xdr:col>7</xdr:col>
      <xdr:colOff>2619375</xdr:colOff>
      <xdr:row>302</xdr:row>
      <xdr:rowOff>1076325</xdr:rowOff>
    </xdr:from>
    <xdr:to>
      <xdr:col>8</xdr:col>
      <xdr:colOff>492</xdr:colOff>
      <xdr:row>303</xdr:row>
      <xdr:rowOff>0</xdr:rowOff>
    </xdr:to>
    <xdr:sp macro="" textlink="">
      <xdr:nvSpPr>
        <xdr:cNvPr id="240" name="Text Box 23"/>
        <xdr:cNvSpPr txBox="1">
          <a:spLocks noChangeArrowheads="1"/>
        </xdr:cNvSpPr>
      </xdr:nvSpPr>
      <xdr:spPr bwMode="auto">
        <a:xfrm>
          <a:off x="7858125" y="172440600"/>
          <a:ext cx="492" cy="32004"/>
        </a:xfrm>
        <a:prstGeom prst="rect">
          <a:avLst/>
        </a:prstGeom>
        <a:noFill/>
        <a:ln w="9525">
          <a:noFill/>
          <a:miter lim="800000"/>
          <a:headEnd/>
          <a:tailEnd/>
        </a:ln>
      </xdr:spPr>
    </xdr:sp>
    <xdr:clientData/>
  </xdr:twoCellAnchor>
  <xdr:twoCellAnchor editAs="oneCell">
    <xdr:from>
      <xdr:col>7</xdr:col>
      <xdr:colOff>2676525</xdr:colOff>
      <xdr:row>302</xdr:row>
      <xdr:rowOff>657225</xdr:rowOff>
    </xdr:from>
    <xdr:to>
      <xdr:col>8</xdr:col>
      <xdr:colOff>1594</xdr:colOff>
      <xdr:row>302</xdr:row>
      <xdr:rowOff>657225</xdr:rowOff>
    </xdr:to>
    <xdr:sp macro="" textlink="">
      <xdr:nvSpPr>
        <xdr:cNvPr id="241" name="Text Box 29"/>
        <xdr:cNvSpPr txBox="1">
          <a:spLocks noChangeArrowheads="1"/>
        </xdr:cNvSpPr>
      </xdr:nvSpPr>
      <xdr:spPr bwMode="auto">
        <a:xfrm>
          <a:off x="7858125" y="172021500"/>
          <a:ext cx="1594" cy="19812"/>
        </a:xfrm>
        <a:prstGeom prst="rect">
          <a:avLst/>
        </a:prstGeom>
        <a:noFill/>
        <a:ln w="9525">
          <a:noFill/>
          <a:miter lim="800000"/>
          <a:headEnd/>
          <a:tailEnd/>
        </a:ln>
      </xdr:spPr>
    </xdr:sp>
    <xdr:clientData/>
  </xdr:twoCellAnchor>
  <xdr:twoCellAnchor editAs="oneCell">
    <xdr:from>
      <xdr:col>7</xdr:col>
      <xdr:colOff>1247775</xdr:colOff>
      <xdr:row>302</xdr:row>
      <xdr:rowOff>0</xdr:rowOff>
    </xdr:from>
    <xdr:to>
      <xdr:col>7</xdr:col>
      <xdr:colOff>1248267</xdr:colOff>
      <xdr:row>302</xdr:row>
      <xdr:rowOff>243459</xdr:rowOff>
    </xdr:to>
    <xdr:sp macro="" textlink="">
      <xdr:nvSpPr>
        <xdr:cNvPr id="242" name="Text Box 317"/>
        <xdr:cNvSpPr txBox="1">
          <a:spLocks noChangeArrowheads="1"/>
        </xdr:cNvSpPr>
      </xdr:nvSpPr>
      <xdr:spPr bwMode="auto">
        <a:xfrm>
          <a:off x="6867525" y="171364275"/>
          <a:ext cx="492" cy="243459"/>
        </a:xfrm>
        <a:prstGeom prst="rect">
          <a:avLst/>
        </a:prstGeom>
        <a:noFill/>
        <a:ln w="9525">
          <a:noFill/>
          <a:miter lim="800000"/>
          <a:headEnd/>
          <a:tailEnd/>
        </a:ln>
      </xdr:spPr>
    </xdr:sp>
    <xdr:clientData/>
  </xdr:twoCellAnchor>
  <xdr:twoCellAnchor editAs="oneCell">
    <xdr:from>
      <xdr:col>7</xdr:col>
      <xdr:colOff>2619375</xdr:colOff>
      <xdr:row>302</xdr:row>
      <xdr:rowOff>1076325</xdr:rowOff>
    </xdr:from>
    <xdr:to>
      <xdr:col>8</xdr:col>
      <xdr:colOff>492</xdr:colOff>
      <xdr:row>303</xdr:row>
      <xdr:rowOff>0</xdr:rowOff>
    </xdr:to>
    <xdr:sp macro="" textlink="">
      <xdr:nvSpPr>
        <xdr:cNvPr id="243" name="Text Box 23"/>
        <xdr:cNvSpPr txBox="1">
          <a:spLocks noChangeArrowheads="1"/>
        </xdr:cNvSpPr>
      </xdr:nvSpPr>
      <xdr:spPr bwMode="auto">
        <a:xfrm>
          <a:off x="7858125" y="172440600"/>
          <a:ext cx="492" cy="32004"/>
        </a:xfrm>
        <a:prstGeom prst="rect">
          <a:avLst/>
        </a:prstGeom>
        <a:noFill/>
        <a:ln w="9525">
          <a:noFill/>
          <a:miter lim="800000"/>
          <a:headEnd/>
          <a:tailEnd/>
        </a:ln>
      </xdr:spPr>
    </xdr:sp>
    <xdr:clientData/>
  </xdr:twoCellAnchor>
  <xdr:twoCellAnchor editAs="oneCell">
    <xdr:from>
      <xdr:col>7</xdr:col>
      <xdr:colOff>2676525</xdr:colOff>
      <xdr:row>302</xdr:row>
      <xdr:rowOff>657225</xdr:rowOff>
    </xdr:from>
    <xdr:to>
      <xdr:col>8</xdr:col>
      <xdr:colOff>1594</xdr:colOff>
      <xdr:row>302</xdr:row>
      <xdr:rowOff>657225</xdr:rowOff>
    </xdr:to>
    <xdr:sp macro="" textlink="">
      <xdr:nvSpPr>
        <xdr:cNvPr id="244" name="Text Box 29"/>
        <xdr:cNvSpPr txBox="1">
          <a:spLocks noChangeArrowheads="1"/>
        </xdr:cNvSpPr>
      </xdr:nvSpPr>
      <xdr:spPr bwMode="auto">
        <a:xfrm>
          <a:off x="7858125" y="172021500"/>
          <a:ext cx="1594" cy="19812"/>
        </a:xfrm>
        <a:prstGeom prst="rect">
          <a:avLst/>
        </a:prstGeom>
        <a:noFill/>
        <a:ln w="9525">
          <a:noFill/>
          <a:miter lim="800000"/>
          <a:headEnd/>
          <a:tailEnd/>
        </a:ln>
      </xdr:spPr>
    </xdr:sp>
    <xdr:clientData/>
  </xdr:twoCellAnchor>
  <xdr:twoCellAnchor editAs="oneCell">
    <xdr:from>
      <xdr:col>7</xdr:col>
      <xdr:colOff>1247775</xdr:colOff>
      <xdr:row>302</xdr:row>
      <xdr:rowOff>0</xdr:rowOff>
    </xdr:from>
    <xdr:to>
      <xdr:col>7</xdr:col>
      <xdr:colOff>1248267</xdr:colOff>
      <xdr:row>302</xdr:row>
      <xdr:rowOff>243459</xdr:rowOff>
    </xdr:to>
    <xdr:sp macro="" textlink="">
      <xdr:nvSpPr>
        <xdr:cNvPr id="245" name="Text Box 84"/>
        <xdr:cNvSpPr txBox="1">
          <a:spLocks noChangeArrowheads="1"/>
        </xdr:cNvSpPr>
      </xdr:nvSpPr>
      <xdr:spPr bwMode="auto">
        <a:xfrm>
          <a:off x="6867525" y="171364275"/>
          <a:ext cx="492" cy="243459"/>
        </a:xfrm>
        <a:prstGeom prst="rect">
          <a:avLst/>
        </a:prstGeom>
        <a:noFill/>
        <a:ln w="9525">
          <a:noFill/>
          <a:miter lim="800000"/>
          <a:headEnd/>
          <a:tailEnd/>
        </a:ln>
      </xdr:spPr>
    </xdr:sp>
    <xdr:clientData/>
  </xdr:twoCellAnchor>
  <xdr:twoCellAnchor editAs="oneCell">
    <xdr:from>
      <xdr:col>7</xdr:col>
      <xdr:colOff>2028825</xdr:colOff>
      <xdr:row>302</xdr:row>
      <xdr:rowOff>0</xdr:rowOff>
    </xdr:from>
    <xdr:to>
      <xdr:col>7</xdr:col>
      <xdr:colOff>2030419</xdr:colOff>
      <xdr:row>302</xdr:row>
      <xdr:rowOff>243459</xdr:rowOff>
    </xdr:to>
    <xdr:sp macro="" textlink="">
      <xdr:nvSpPr>
        <xdr:cNvPr id="246" name="Text Box 85"/>
        <xdr:cNvSpPr txBox="1">
          <a:spLocks noChangeArrowheads="1"/>
        </xdr:cNvSpPr>
      </xdr:nvSpPr>
      <xdr:spPr bwMode="auto">
        <a:xfrm>
          <a:off x="7648575" y="171364275"/>
          <a:ext cx="1594" cy="243459"/>
        </a:xfrm>
        <a:prstGeom prst="rect">
          <a:avLst/>
        </a:prstGeom>
        <a:noFill/>
        <a:ln w="9525">
          <a:noFill/>
          <a:miter lim="800000"/>
          <a:headEnd/>
          <a:tailEnd/>
        </a:ln>
      </xdr:spPr>
    </xdr:sp>
    <xdr:clientData/>
  </xdr:twoCellAnchor>
  <xdr:twoCellAnchor editAs="oneCell">
    <xdr:from>
      <xdr:col>7</xdr:col>
      <xdr:colOff>2619375</xdr:colOff>
      <xdr:row>302</xdr:row>
      <xdr:rowOff>0</xdr:rowOff>
    </xdr:from>
    <xdr:to>
      <xdr:col>8</xdr:col>
      <xdr:colOff>492</xdr:colOff>
      <xdr:row>302</xdr:row>
      <xdr:rowOff>243459</xdr:rowOff>
    </xdr:to>
    <xdr:sp macro="" textlink="">
      <xdr:nvSpPr>
        <xdr:cNvPr id="247" name="Text Box 86"/>
        <xdr:cNvSpPr txBox="1">
          <a:spLocks noChangeArrowheads="1"/>
        </xdr:cNvSpPr>
      </xdr:nvSpPr>
      <xdr:spPr bwMode="auto">
        <a:xfrm>
          <a:off x="7858125" y="171364275"/>
          <a:ext cx="492" cy="243459"/>
        </a:xfrm>
        <a:prstGeom prst="rect">
          <a:avLst/>
        </a:prstGeom>
        <a:noFill/>
        <a:ln w="9525">
          <a:noFill/>
          <a:miter lim="800000"/>
          <a:headEnd/>
          <a:tailEnd/>
        </a:ln>
      </xdr:spPr>
    </xdr:sp>
    <xdr:clientData/>
  </xdr:twoCellAnchor>
  <xdr:twoCellAnchor editAs="oneCell">
    <xdr:from>
      <xdr:col>7</xdr:col>
      <xdr:colOff>2028825</xdr:colOff>
      <xdr:row>293</xdr:row>
      <xdr:rowOff>2266950</xdr:rowOff>
    </xdr:from>
    <xdr:to>
      <xdr:col>7</xdr:col>
      <xdr:colOff>2030419</xdr:colOff>
      <xdr:row>294</xdr:row>
      <xdr:rowOff>38530</xdr:rowOff>
    </xdr:to>
    <xdr:sp macro="" textlink="">
      <xdr:nvSpPr>
        <xdr:cNvPr id="248" name="Text Box 181"/>
        <xdr:cNvSpPr txBox="1">
          <a:spLocks noChangeArrowheads="1"/>
        </xdr:cNvSpPr>
      </xdr:nvSpPr>
      <xdr:spPr bwMode="auto">
        <a:xfrm>
          <a:off x="7648575" y="172888275"/>
          <a:ext cx="1594" cy="38530"/>
        </a:xfrm>
        <a:prstGeom prst="rect">
          <a:avLst/>
        </a:prstGeom>
        <a:noFill/>
        <a:ln w="9525">
          <a:noFill/>
          <a:miter lim="800000"/>
          <a:headEnd/>
          <a:tailEnd/>
        </a:ln>
      </xdr:spPr>
    </xdr:sp>
    <xdr:clientData/>
  </xdr:twoCellAnchor>
  <xdr:twoCellAnchor editAs="oneCell">
    <xdr:from>
      <xdr:col>7</xdr:col>
      <xdr:colOff>1609725</xdr:colOff>
      <xdr:row>302</xdr:row>
      <xdr:rowOff>123825</xdr:rowOff>
    </xdr:from>
    <xdr:to>
      <xdr:col>7</xdr:col>
      <xdr:colOff>1611319</xdr:colOff>
      <xdr:row>302</xdr:row>
      <xdr:rowOff>236220</xdr:rowOff>
    </xdr:to>
    <xdr:sp macro="" textlink="">
      <xdr:nvSpPr>
        <xdr:cNvPr id="249" name="Text Box 236"/>
        <xdr:cNvSpPr txBox="1">
          <a:spLocks noChangeArrowheads="1"/>
        </xdr:cNvSpPr>
      </xdr:nvSpPr>
      <xdr:spPr bwMode="auto">
        <a:xfrm>
          <a:off x="7229475" y="171488100"/>
          <a:ext cx="1594" cy="112395"/>
        </a:xfrm>
        <a:prstGeom prst="rect">
          <a:avLst/>
        </a:prstGeom>
        <a:noFill/>
        <a:ln w="9525">
          <a:noFill/>
          <a:miter lim="800000"/>
          <a:headEnd/>
          <a:tailEnd/>
        </a:ln>
      </xdr:spPr>
    </xdr:sp>
    <xdr:clientData/>
  </xdr:twoCellAnchor>
  <xdr:twoCellAnchor editAs="oneCell">
    <xdr:from>
      <xdr:col>7</xdr:col>
      <xdr:colOff>1609725</xdr:colOff>
      <xdr:row>302</xdr:row>
      <xdr:rowOff>123825</xdr:rowOff>
    </xdr:from>
    <xdr:to>
      <xdr:col>7</xdr:col>
      <xdr:colOff>1611319</xdr:colOff>
      <xdr:row>302</xdr:row>
      <xdr:rowOff>236220</xdr:rowOff>
    </xdr:to>
    <xdr:sp macro="" textlink="">
      <xdr:nvSpPr>
        <xdr:cNvPr id="250" name="Text Box 236"/>
        <xdr:cNvSpPr txBox="1">
          <a:spLocks noChangeArrowheads="1"/>
        </xdr:cNvSpPr>
      </xdr:nvSpPr>
      <xdr:spPr bwMode="auto">
        <a:xfrm>
          <a:off x="7229475" y="171488100"/>
          <a:ext cx="1594" cy="112395"/>
        </a:xfrm>
        <a:prstGeom prst="rect">
          <a:avLst/>
        </a:prstGeom>
        <a:noFill/>
        <a:ln w="9525">
          <a:noFill/>
          <a:miter lim="800000"/>
          <a:headEnd/>
          <a:tailEnd/>
        </a:ln>
      </xdr:spPr>
    </xdr:sp>
    <xdr:clientData/>
  </xdr:twoCellAnchor>
  <xdr:twoCellAnchor editAs="oneCell">
    <xdr:from>
      <xdr:col>7</xdr:col>
      <xdr:colOff>1609725</xdr:colOff>
      <xdr:row>302</xdr:row>
      <xdr:rowOff>123825</xdr:rowOff>
    </xdr:from>
    <xdr:to>
      <xdr:col>7</xdr:col>
      <xdr:colOff>1611319</xdr:colOff>
      <xdr:row>302</xdr:row>
      <xdr:rowOff>236220</xdr:rowOff>
    </xdr:to>
    <xdr:sp macro="" textlink="">
      <xdr:nvSpPr>
        <xdr:cNvPr id="251" name="Text Box 236"/>
        <xdr:cNvSpPr txBox="1">
          <a:spLocks noChangeArrowheads="1"/>
        </xdr:cNvSpPr>
      </xdr:nvSpPr>
      <xdr:spPr bwMode="auto">
        <a:xfrm>
          <a:off x="7229475" y="171488100"/>
          <a:ext cx="1594" cy="112395"/>
        </a:xfrm>
        <a:prstGeom prst="rect">
          <a:avLst/>
        </a:prstGeom>
        <a:noFill/>
        <a:ln w="9525">
          <a:noFill/>
          <a:miter lim="800000"/>
          <a:headEnd/>
          <a:tailEnd/>
        </a:ln>
      </xdr:spPr>
    </xdr:sp>
    <xdr:clientData/>
  </xdr:twoCellAnchor>
  <xdr:twoCellAnchor editAs="oneCell">
    <xdr:from>
      <xdr:col>7</xdr:col>
      <xdr:colOff>2028825</xdr:colOff>
      <xdr:row>293</xdr:row>
      <xdr:rowOff>2266950</xdr:rowOff>
    </xdr:from>
    <xdr:to>
      <xdr:col>7</xdr:col>
      <xdr:colOff>2030419</xdr:colOff>
      <xdr:row>294</xdr:row>
      <xdr:rowOff>38530</xdr:rowOff>
    </xdr:to>
    <xdr:sp macro="" textlink="">
      <xdr:nvSpPr>
        <xdr:cNvPr id="252" name="Text Box 181"/>
        <xdr:cNvSpPr txBox="1">
          <a:spLocks noChangeArrowheads="1"/>
        </xdr:cNvSpPr>
      </xdr:nvSpPr>
      <xdr:spPr bwMode="auto">
        <a:xfrm>
          <a:off x="7648575" y="172888275"/>
          <a:ext cx="1594" cy="38530"/>
        </a:xfrm>
        <a:prstGeom prst="rect">
          <a:avLst/>
        </a:prstGeom>
        <a:noFill/>
        <a:ln w="9525">
          <a:noFill/>
          <a:miter lim="800000"/>
          <a:headEnd/>
          <a:tailEnd/>
        </a:ln>
      </xdr:spPr>
    </xdr:sp>
    <xdr:clientData/>
  </xdr:twoCellAnchor>
  <xdr:twoCellAnchor editAs="oneCell">
    <xdr:from>
      <xdr:col>7</xdr:col>
      <xdr:colOff>1609725</xdr:colOff>
      <xdr:row>302</xdr:row>
      <xdr:rowOff>123825</xdr:rowOff>
    </xdr:from>
    <xdr:to>
      <xdr:col>7</xdr:col>
      <xdr:colOff>1611319</xdr:colOff>
      <xdr:row>302</xdr:row>
      <xdr:rowOff>236220</xdr:rowOff>
    </xdr:to>
    <xdr:sp macro="" textlink="">
      <xdr:nvSpPr>
        <xdr:cNvPr id="253" name="Text Box 236"/>
        <xdr:cNvSpPr txBox="1">
          <a:spLocks noChangeArrowheads="1"/>
        </xdr:cNvSpPr>
      </xdr:nvSpPr>
      <xdr:spPr bwMode="auto">
        <a:xfrm>
          <a:off x="7229475" y="171488100"/>
          <a:ext cx="1594" cy="112395"/>
        </a:xfrm>
        <a:prstGeom prst="rect">
          <a:avLst/>
        </a:prstGeom>
        <a:noFill/>
        <a:ln w="9525">
          <a:noFill/>
          <a:miter lim="800000"/>
          <a:headEnd/>
          <a:tailEnd/>
        </a:ln>
      </xdr:spPr>
    </xdr:sp>
    <xdr:clientData/>
  </xdr:twoCellAnchor>
  <xdr:twoCellAnchor editAs="oneCell">
    <xdr:from>
      <xdr:col>7</xdr:col>
      <xdr:colOff>1609725</xdr:colOff>
      <xdr:row>302</xdr:row>
      <xdr:rowOff>123825</xdr:rowOff>
    </xdr:from>
    <xdr:to>
      <xdr:col>7</xdr:col>
      <xdr:colOff>1611319</xdr:colOff>
      <xdr:row>302</xdr:row>
      <xdr:rowOff>236220</xdr:rowOff>
    </xdr:to>
    <xdr:sp macro="" textlink="">
      <xdr:nvSpPr>
        <xdr:cNvPr id="254" name="Text Box 236"/>
        <xdr:cNvSpPr txBox="1">
          <a:spLocks noChangeArrowheads="1"/>
        </xdr:cNvSpPr>
      </xdr:nvSpPr>
      <xdr:spPr bwMode="auto">
        <a:xfrm>
          <a:off x="7229475" y="171488100"/>
          <a:ext cx="1594" cy="112395"/>
        </a:xfrm>
        <a:prstGeom prst="rect">
          <a:avLst/>
        </a:prstGeom>
        <a:noFill/>
        <a:ln w="9525">
          <a:noFill/>
          <a:miter lim="800000"/>
          <a:headEnd/>
          <a:tailEnd/>
        </a:ln>
      </xdr:spPr>
    </xdr:sp>
    <xdr:clientData/>
  </xdr:twoCellAnchor>
  <xdr:twoCellAnchor editAs="oneCell">
    <xdr:from>
      <xdr:col>7</xdr:col>
      <xdr:colOff>1609725</xdr:colOff>
      <xdr:row>302</xdr:row>
      <xdr:rowOff>123825</xdr:rowOff>
    </xdr:from>
    <xdr:to>
      <xdr:col>7</xdr:col>
      <xdr:colOff>1611319</xdr:colOff>
      <xdr:row>302</xdr:row>
      <xdr:rowOff>236220</xdr:rowOff>
    </xdr:to>
    <xdr:sp macro="" textlink="">
      <xdr:nvSpPr>
        <xdr:cNvPr id="255" name="Text Box 236"/>
        <xdr:cNvSpPr txBox="1">
          <a:spLocks noChangeArrowheads="1"/>
        </xdr:cNvSpPr>
      </xdr:nvSpPr>
      <xdr:spPr bwMode="auto">
        <a:xfrm>
          <a:off x="7229475" y="171488100"/>
          <a:ext cx="1594" cy="112395"/>
        </a:xfrm>
        <a:prstGeom prst="rect">
          <a:avLst/>
        </a:prstGeom>
        <a:noFill/>
        <a:ln w="9525">
          <a:noFill/>
          <a:miter lim="800000"/>
          <a:headEnd/>
          <a:tailEnd/>
        </a:ln>
      </xdr:spPr>
    </xdr:sp>
    <xdr:clientData/>
  </xdr:twoCellAnchor>
  <xdr:twoCellAnchor editAs="oneCell">
    <xdr:from>
      <xdr:col>7</xdr:col>
      <xdr:colOff>1609725</xdr:colOff>
      <xdr:row>302</xdr:row>
      <xdr:rowOff>123825</xdr:rowOff>
    </xdr:from>
    <xdr:to>
      <xdr:col>7</xdr:col>
      <xdr:colOff>1611319</xdr:colOff>
      <xdr:row>302</xdr:row>
      <xdr:rowOff>236220</xdr:rowOff>
    </xdr:to>
    <xdr:sp macro="" textlink="">
      <xdr:nvSpPr>
        <xdr:cNvPr id="256" name="Text Box 236"/>
        <xdr:cNvSpPr txBox="1">
          <a:spLocks noChangeArrowheads="1"/>
        </xdr:cNvSpPr>
      </xdr:nvSpPr>
      <xdr:spPr bwMode="auto">
        <a:xfrm>
          <a:off x="7229475" y="171488100"/>
          <a:ext cx="1594" cy="112395"/>
        </a:xfrm>
        <a:prstGeom prst="rect">
          <a:avLst/>
        </a:prstGeom>
        <a:noFill/>
        <a:ln w="9525">
          <a:noFill/>
          <a:miter lim="800000"/>
          <a:headEnd/>
          <a:tailEnd/>
        </a:ln>
      </xdr:spPr>
    </xdr:sp>
    <xdr:clientData/>
  </xdr:twoCellAnchor>
  <xdr:twoCellAnchor editAs="oneCell">
    <xdr:from>
      <xdr:col>7</xdr:col>
      <xdr:colOff>2619375</xdr:colOff>
      <xdr:row>291</xdr:row>
      <xdr:rowOff>1076325</xdr:rowOff>
    </xdr:from>
    <xdr:to>
      <xdr:col>8</xdr:col>
      <xdr:colOff>492</xdr:colOff>
      <xdr:row>291</xdr:row>
      <xdr:rowOff>1135008</xdr:rowOff>
    </xdr:to>
    <xdr:sp macro="" textlink="">
      <xdr:nvSpPr>
        <xdr:cNvPr id="257" name="Text Box 31"/>
        <xdr:cNvSpPr txBox="1">
          <a:spLocks noChangeArrowheads="1"/>
        </xdr:cNvSpPr>
      </xdr:nvSpPr>
      <xdr:spPr bwMode="auto">
        <a:xfrm>
          <a:off x="7858125" y="171364275"/>
          <a:ext cx="492" cy="58683"/>
        </a:xfrm>
        <a:prstGeom prst="rect">
          <a:avLst/>
        </a:prstGeom>
        <a:noFill/>
        <a:ln w="9525">
          <a:noFill/>
          <a:miter lim="800000"/>
          <a:headEnd/>
          <a:tailEnd/>
        </a:ln>
      </xdr:spPr>
    </xdr:sp>
    <xdr:clientData/>
  </xdr:twoCellAnchor>
  <xdr:twoCellAnchor editAs="oneCell">
    <xdr:from>
      <xdr:col>7</xdr:col>
      <xdr:colOff>2619375</xdr:colOff>
      <xdr:row>291</xdr:row>
      <xdr:rowOff>1076325</xdr:rowOff>
    </xdr:from>
    <xdr:to>
      <xdr:col>8</xdr:col>
      <xdr:colOff>492</xdr:colOff>
      <xdr:row>291</xdr:row>
      <xdr:rowOff>1135008</xdr:rowOff>
    </xdr:to>
    <xdr:sp macro="" textlink="">
      <xdr:nvSpPr>
        <xdr:cNvPr id="258" name="Text Box 31"/>
        <xdr:cNvSpPr txBox="1">
          <a:spLocks noChangeArrowheads="1"/>
        </xdr:cNvSpPr>
      </xdr:nvSpPr>
      <xdr:spPr bwMode="auto">
        <a:xfrm>
          <a:off x="7858125" y="171364275"/>
          <a:ext cx="492" cy="58683"/>
        </a:xfrm>
        <a:prstGeom prst="rect">
          <a:avLst/>
        </a:prstGeom>
        <a:noFill/>
        <a:ln w="9525">
          <a:noFill/>
          <a:miter lim="800000"/>
          <a:headEnd/>
          <a:tailEnd/>
        </a:ln>
      </xdr:spPr>
    </xdr:sp>
    <xdr:clientData/>
  </xdr:twoCellAnchor>
  <xdr:twoCellAnchor editAs="oneCell">
    <xdr:from>
      <xdr:col>7</xdr:col>
      <xdr:colOff>2619375</xdr:colOff>
      <xdr:row>291</xdr:row>
      <xdr:rowOff>1076325</xdr:rowOff>
    </xdr:from>
    <xdr:to>
      <xdr:col>8</xdr:col>
      <xdr:colOff>492</xdr:colOff>
      <xdr:row>291</xdr:row>
      <xdr:rowOff>1135008</xdr:rowOff>
    </xdr:to>
    <xdr:sp macro="" textlink="">
      <xdr:nvSpPr>
        <xdr:cNvPr id="259" name="Text Box 31"/>
        <xdr:cNvSpPr txBox="1">
          <a:spLocks noChangeArrowheads="1"/>
        </xdr:cNvSpPr>
      </xdr:nvSpPr>
      <xdr:spPr bwMode="auto">
        <a:xfrm>
          <a:off x="7858125" y="171364275"/>
          <a:ext cx="492" cy="58683"/>
        </a:xfrm>
        <a:prstGeom prst="rect">
          <a:avLst/>
        </a:prstGeom>
        <a:noFill/>
        <a:ln w="9525">
          <a:noFill/>
          <a:miter lim="800000"/>
          <a:headEnd/>
          <a:tailEnd/>
        </a:ln>
      </xdr:spPr>
    </xdr:sp>
    <xdr:clientData/>
  </xdr:twoCellAnchor>
  <xdr:twoCellAnchor editAs="oneCell">
    <xdr:from>
      <xdr:col>7</xdr:col>
      <xdr:colOff>2619375</xdr:colOff>
      <xdr:row>302</xdr:row>
      <xdr:rowOff>1076325</xdr:rowOff>
    </xdr:from>
    <xdr:to>
      <xdr:col>8</xdr:col>
      <xdr:colOff>492</xdr:colOff>
      <xdr:row>303</xdr:row>
      <xdr:rowOff>0</xdr:rowOff>
    </xdr:to>
    <xdr:sp macro="" textlink="">
      <xdr:nvSpPr>
        <xdr:cNvPr id="260" name="Text Box 31"/>
        <xdr:cNvSpPr txBox="1">
          <a:spLocks noChangeArrowheads="1"/>
        </xdr:cNvSpPr>
      </xdr:nvSpPr>
      <xdr:spPr bwMode="auto">
        <a:xfrm>
          <a:off x="7858125" y="172440600"/>
          <a:ext cx="492" cy="58683"/>
        </a:xfrm>
        <a:prstGeom prst="rect">
          <a:avLst/>
        </a:prstGeom>
        <a:noFill/>
        <a:ln w="9525">
          <a:noFill/>
          <a:miter lim="800000"/>
          <a:headEnd/>
          <a:tailEnd/>
        </a:ln>
      </xdr:spPr>
    </xdr:sp>
    <xdr:clientData/>
  </xdr:twoCellAnchor>
  <xdr:twoCellAnchor editAs="oneCell">
    <xdr:from>
      <xdr:col>7</xdr:col>
      <xdr:colOff>2619375</xdr:colOff>
      <xdr:row>302</xdr:row>
      <xdr:rowOff>1076325</xdr:rowOff>
    </xdr:from>
    <xdr:to>
      <xdr:col>8</xdr:col>
      <xdr:colOff>492</xdr:colOff>
      <xdr:row>303</xdr:row>
      <xdr:rowOff>0</xdr:rowOff>
    </xdr:to>
    <xdr:sp macro="" textlink="">
      <xdr:nvSpPr>
        <xdr:cNvPr id="261" name="Text Box 31"/>
        <xdr:cNvSpPr txBox="1">
          <a:spLocks noChangeArrowheads="1"/>
        </xdr:cNvSpPr>
      </xdr:nvSpPr>
      <xdr:spPr bwMode="auto">
        <a:xfrm>
          <a:off x="7858125" y="172440600"/>
          <a:ext cx="492" cy="58683"/>
        </a:xfrm>
        <a:prstGeom prst="rect">
          <a:avLst/>
        </a:prstGeom>
        <a:noFill/>
        <a:ln w="9525">
          <a:noFill/>
          <a:miter lim="800000"/>
          <a:headEnd/>
          <a:tailEnd/>
        </a:ln>
      </xdr:spPr>
    </xdr:sp>
    <xdr:clientData/>
  </xdr:twoCellAnchor>
  <xdr:twoCellAnchor editAs="oneCell">
    <xdr:from>
      <xdr:col>7</xdr:col>
      <xdr:colOff>2619375</xdr:colOff>
      <xdr:row>302</xdr:row>
      <xdr:rowOff>1076325</xdr:rowOff>
    </xdr:from>
    <xdr:to>
      <xdr:col>8</xdr:col>
      <xdr:colOff>492</xdr:colOff>
      <xdr:row>303</xdr:row>
      <xdr:rowOff>0</xdr:rowOff>
    </xdr:to>
    <xdr:sp macro="" textlink="">
      <xdr:nvSpPr>
        <xdr:cNvPr id="262" name="Text Box 31"/>
        <xdr:cNvSpPr txBox="1">
          <a:spLocks noChangeArrowheads="1"/>
        </xdr:cNvSpPr>
      </xdr:nvSpPr>
      <xdr:spPr bwMode="auto">
        <a:xfrm>
          <a:off x="7858125" y="172440600"/>
          <a:ext cx="492" cy="58683"/>
        </a:xfrm>
        <a:prstGeom prst="rect">
          <a:avLst/>
        </a:prstGeom>
        <a:noFill/>
        <a:ln w="9525">
          <a:noFill/>
          <a:miter lim="800000"/>
          <a:headEnd/>
          <a:tailEnd/>
        </a:ln>
      </xdr:spPr>
    </xdr:sp>
    <xdr:clientData/>
  </xdr:twoCellAnchor>
  <xdr:twoCellAnchor editAs="oneCell">
    <xdr:from>
      <xdr:col>7</xdr:col>
      <xdr:colOff>2619375</xdr:colOff>
      <xdr:row>303</xdr:row>
      <xdr:rowOff>1076325</xdr:rowOff>
    </xdr:from>
    <xdr:to>
      <xdr:col>8</xdr:col>
      <xdr:colOff>492</xdr:colOff>
      <xdr:row>304</xdr:row>
      <xdr:rowOff>58683</xdr:rowOff>
    </xdr:to>
    <xdr:sp macro="" textlink="">
      <xdr:nvSpPr>
        <xdr:cNvPr id="263" name="Text Box 31"/>
        <xdr:cNvSpPr txBox="1">
          <a:spLocks noChangeArrowheads="1"/>
        </xdr:cNvSpPr>
      </xdr:nvSpPr>
      <xdr:spPr bwMode="auto">
        <a:xfrm>
          <a:off x="7858125" y="173964600"/>
          <a:ext cx="492" cy="58683"/>
        </a:xfrm>
        <a:prstGeom prst="rect">
          <a:avLst/>
        </a:prstGeom>
        <a:noFill/>
        <a:ln w="9525">
          <a:noFill/>
          <a:miter lim="800000"/>
          <a:headEnd/>
          <a:tailEnd/>
        </a:ln>
      </xdr:spPr>
    </xdr:sp>
    <xdr:clientData/>
  </xdr:twoCellAnchor>
  <xdr:twoCellAnchor editAs="oneCell">
    <xdr:from>
      <xdr:col>7</xdr:col>
      <xdr:colOff>2619375</xdr:colOff>
      <xdr:row>303</xdr:row>
      <xdr:rowOff>1076325</xdr:rowOff>
    </xdr:from>
    <xdr:to>
      <xdr:col>8</xdr:col>
      <xdr:colOff>492</xdr:colOff>
      <xdr:row>304</xdr:row>
      <xdr:rowOff>58683</xdr:rowOff>
    </xdr:to>
    <xdr:sp macro="" textlink="">
      <xdr:nvSpPr>
        <xdr:cNvPr id="264" name="Text Box 31"/>
        <xdr:cNvSpPr txBox="1">
          <a:spLocks noChangeArrowheads="1"/>
        </xdr:cNvSpPr>
      </xdr:nvSpPr>
      <xdr:spPr bwMode="auto">
        <a:xfrm>
          <a:off x="7858125" y="173964600"/>
          <a:ext cx="492" cy="58683"/>
        </a:xfrm>
        <a:prstGeom prst="rect">
          <a:avLst/>
        </a:prstGeom>
        <a:noFill/>
        <a:ln w="9525">
          <a:noFill/>
          <a:miter lim="800000"/>
          <a:headEnd/>
          <a:tailEnd/>
        </a:ln>
      </xdr:spPr>
    </xdr:sp>
    <xdr:clientData/>
  </xdr:twoCellAnchor>
  <xdr:twoCellAnchor editAs="oneCell">
    <xdr:from>
      <xdr:col>7</xdr:col>
      <xdr:colOff>2619375</xdr:colOff>
      <xdr:row>303</xdr:row>
      <xdr:rowOff>1076325</xdr:rowOff>
    </xdr:from>
    <xdr:to>
      <xdr:col>8</xdr:col>
      <xdr:colOff>492</xdr:colOff>
      <xdr:row>304</xdr:row>
      <xdr:rowOff>58683</xdr:rowOff>
    </xdr:to>
    <xdr:sp macro="" textlink="">
      <xdr:nvSpPr>
        <xdr:cNvPr id="265" name="Text Box 31"/>
        <xdr:cNvSpPr txBox="1">
          <a:spLocks noChangeArrowheads="1"/>
        </xdr:cNvSpPr>
      </xdr:nvSpPr>
      <xdr:spPr bwMode="auto">
        <a:xfrm>
          <a:off x="7858125" y="173964600"/>
          <a:ext cx="492" cy="58683"/>
        </a:xfrm>
        <a:prstGeom prst="rect">
          <a:avLst/>
        </a:prstGeom>
        <a:noFill/>
        <a:ln w="9525">
          <a:noFill/>
          <a:miter lim="800000"/>
          <a:headEnd/>
          <a:tailEnd/>
        </a:ln>
      </xdr:spPr>
    </xdr:sp>
    <xdr:clientData/>
  </xdr:twoCellAnchor>
  <xdr:twoCellAnchor editAs="oneCell">
    <xdr:from>
      <xdr:col>7</xdr:col>
      <xdr:colOff>2619375</xdr:colOff>
      <xdr:row>304</xdr:row>
      <xdr:rowOff>1076325</xdr:rowOff>
    </xdr:from>
    <xdr:to>
      <xdr:col>8</xdr:col>
      <xdr:colOff>492</xdr:colOff>
      <xdr:row>304</xdr:row>
      <xdr:rowOff>1135008</xdr:rowOff>
    </xdr:to>
    <xdr:sp macro="" textlink="">
      <xdr:nvSpPr>
        <xdr:cNvPr id="266" name="Text Box 31"/>
        <xdr:cNvSpPr txBox="1">
          <a:spLocks noChangeArrowheads="1"/>
        </xdr:cNvSpPr>
      </xdr:nvSpPr>
      <xdr:spPr bwMode="auto">
        <a:xfrm>
          <a:off x="7858125" y="175126650"/>
          <a:ext cx="492" cy="58683"/>
        </a:xfrm>
        <a:prstGeom prst="rect">
          <a:avLst/>
        </a:prstGeom>
        <a:noFill/>
        <a:ln w="9525">
          <a:noFill/>
          <a:miter lim="800000"/>
          <a:headEnd/>
          <a:tailEnd/>
        </a:ln>
      </xdr:spPr>
    </xdr:sp>
    <xdr:clientData/>
  </xdr:twoCellAnchor>
  <xdr:twoCellAnchor editAs="oneCell">
    <xdr:from>
      <xdr:col>7</xdr:col>
      <xdr:colOff>2619375</xdr:colOff>
      <xdr:row>304</xdr:row>
      <xdr:rowOff>1076325</xdr:rowOff>
    </xdr:from>
    <xdr:to>
      <xdr:col>8</xdr:col>
      <xdr:colOff>492</xdr:colOff>
      <xdr:row>304</xdr:row>
      <xdr:rowOff>1135008</xdr:rowOff>
    </xdr:to>
    <xdr:sp macro="" textlink="">
      <xdr:nvSpPr>
        <xdr:cNvPr id="267" name="Text Box 31"/>
        <xdr:cNvSpPr txBox="1">
          <a:spLocks noChangeArrowheads="1"/>
        </xdr:cNvSpPr>
      </xdr:nvSpPr>
      <xdr:spPr bwMode="auto">
        <a:xfrm>
          <a:off x="7858125" y="175126650"/>
          <a:ext cx="492" cy="58683"/>
        </a:xfrm>
        <a:prstGeom prst="rect">
          <a:avLst/>
        </a:prstGeom>
        <a:noFill/>
        <a:ln w="9525">
          <a:noFill/>
          <a:miter lim="800000"/>
          <a:headEnd/>
          <a:tailEnd/>
        </a:ln>
      </xdr:spPr>
    </xdr:sp>
    <xdr:clientData/>
  </xdr:twoCellAnchor>
  <xdr:twoCellAnchor editAs="oneCell">
    <xdr:from>
      <xdr:col>7</xdr:col>
      <xdr:colOff>2619375</xdr:colOff>
      <xdr:row>304</xdr:row>
      <xdr:rowOff>1076325</xdr:rowOff>
    </xdr:from>
    <xdr:to>
      <xdr:col>8</xdr:col>
      <xdr:colOff>492</xdr:colOff>
      <xdr:row>304</xdr:row>
      <xdr:rowOff>1135008</xdr:rowOff>
    </xdr:to>
    <xdr:sp macro="" textlink="">
      <xdr:nvSpPr>
        <xdr:cNvPr id="268" name="Text Box 31"/>
        <xdr:cNvSpPr txBox="1">
          <a:spLocks noChangeArrowheads="1"/>
        </xdr:cNvSpPr>
      </xdr:nvSpPr>
      <xdr:spPr bwMode="auto">
        <a:xfrm>
          <a:off x="7858125" y="175126650"/>
          <a:ext cx="492" cy="58683"/>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269" name="Text Box 314"/>
        <xdr:cNvSpPr txBox="1">
          <a:spLocks noChangeArrowheads="1"/>
        </xdr:cNvSpPr>
      </xdr:nvSpPr>
      <xdr:spPr bwMode="auto">
        <a:xfrm>
          <a:off x="8801100" y="180889275"/>
          <a:ext cx="0" cy="159639"/>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270" name="Text Box 315"/>
        <xdr:cNvSpPr txBox="1">
          <a:spLocks noChangeArrowheads="1"/>
        </xdr:cNvSpPr>
      </xdr:nvSpPr>
      <xdr:spPr bwMode="auto">
        <a:xfrm>
          <a:off x="8801100" y="180889275"/>
          <a:ext cx="0" cy="159639"/>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271" name="Text Box 316"/>
        <xdr:cNvSpPr txBox="1">
          <a:spLocks noChangeArrowheads="1"/>
        </xdr:cNvSpPr>
      </xdr:nvSpPr>
      <xdr:spPr bwMode="auto">
        <a:xfrm>
          <a:off x="8801100" y="180889275"/>
          <a:ext cx="0" cy="159639"/>
        </a:xfrm>
        <a:prstGeom prst="rect">
          <a:avLst/>
        </a:prstGeom>
        <a:noFill/>
        <a:ln w="9525">
          <a:noFill/>
          <a:miter lim="800000"/>
          <a:headEnd/>
          <a:tailEnd/>
        </a:ln>
      </xdr:spPr>
    </xdr:sp>
    <xdr:clientData/>
  </xdr:twoCellAnchor>
  <xdr:twoCellAnchor editAs="oneCell">
    <xdr:from>
      <xdr:col>8</xdr:col>
      <xdr:colOff>1247775</xdr:colOff>
      <xdr:row>310</xdr:row>
      <xdr:rowOff>0</xdr:rowOff>
    </xdr:from>
    <xdr:to>
      <xdr:col>9</xdr:col>
      <xdr:colOff>0</xdr:colOff>
      <xdr:row>310</xdr:row>
      <xdr:rowOff>159639</xdr:rowOff>
    </xdr:to>
    <xdr:sp macro="" textlink="">
      <xdr:nvSpPr>
        <xdr:cNvPr id="272" name="Text Box 317"/>
        <xdr:cNvSpPr txBox="1">
          <a:spLocks noChangeArrowheads="1"/>
        </xdr:cNvSpPr>
      </xdr:nvSpPr>
      <xdr:spPr bwMode="auto">
        <a:xfrm>
          <a:off x="8801100" y="180889275"/>
          <a:ext cx="0" cy="159639"/>
        </a:xfrm>
        <a:prstGeom prst="rect">
          <a:avLst/>
        </a:prstGeom>
        <a:noFill/>
        <a:ln w="9525">
          <a:noFill/>
          <a:miter lim="800000"/>
          <a:headEnd/>
          <a:tailEnd/>
        </a:ln>
      </xdr:spPr>
    </xdr:sp>
    <xdr:clientData/>
  </xdr:twoCellAnchor>
  <xdr:twoCellAnchor editAs="oneCell">
    <xdr:from>
      <xdr:col>8</xdr:col>
      <xdr:colOff>2619375</xdr:colOff>
      <xdr:row>300</xdr:row>
      <xdr:rowOff>1076325</xdr:rowOff>
    </xdr:from>
    <xdr:to>
      <xdr:col>9</xdr:col>
      <xdr:colOff>0</xdr:colOff>
      <xdr:row>301</xdr:row>
      <xdr:rowOff>0</xdr:rowOff>
    </xdr:to>
    <xdr:sp macro="" textlink="">
      <xdr:nvSpPr>
        <xdr:cNvPr id="273" name="Text Box 23"/>
        <xdr:cNvSpPr txBox="1">
          <a:spLocks noChangeArrowheads="1"/>
        </xdr:cNvSpPr>
      </xdr:nvSpPr>
      <xdr:spPr bwMode="auto">
        <a:xfrm>
          <a:off x="8801100" y="181775100"/>
          <a:ext cx="0" cy="493"/>
        </a:xfrm>
        <a:prstGeom prst="rect">
          <a:avLst/>
        </a:prstGeom>
        <a:noFill/>
        <a:ln w="9525">
          <a:noFill/>
          <a:miter lim="800000"/>
          <a:headEnd/>
          <a:tailEnd/>
        </a:ln>
      </xdr:spPr>
    </xdr:sp>
    <xdr:clientData/>
  </xdr:twoCellAnchor>
  <xdr:twoCellAnchor editAs="oneCell">
    <xdr:from>
      <xdr:col>8</xdr:col>
      <xdr:colOff>2676525</xdr:colOff>
      <xdr:row>310</xdr:row>
      <xdr:rowOff>657225</xdr:rowOff>
    </xdr:from>
    <xdr:to>
      <xdr:col>9</xdr:col>
      <xdr:colOff>0</xdr:colOff>
      <xdr:row>310</xdr:row>
      <xdr:rowOff>677037</xdr:rowOff>
    </xdr:to>
    <xdr:sp macro="" textlink="">
      <xdr:nvSpPr>
        <xdr:cNvPr id="274" name="Text Box 29"/>
        <xdr:cNvSpPr txBox="1">
          <a:spLocks noChangeArrowheads="1"/>
        </xdr:cNvSpPr>
      </xdr:nvSpPr>
      <xdr:spPr bwMode="auto">
        <a:xfrm>
          <a:off x="8801100" y="181546500"/>
          <a:ext cx="0" cy="19812"/>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275" name="Text Box 314"/>
        <xdr:cNvSpPr txBox="1">
          <a:spLocks noChangeArrowheads="1"/>
        </xdr:cNvSpPr>
      </xdr:nvSpPr>
      <xdr:spPr bwMode="auto">
        <a:xfrm>
          <a:off x="8801100" y="180889275"/>
          <a:ext cx="0" cy="159639"/>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276" name="Text Box 315"/>
        <xdr:cNvSpPr txBox="1">
          <a:spLocks noChangeArrowheads="1"/>
        </xdr:cNvSpPr>
      </xdr:nvSpPr>
      <xdr:spPr bwMode="auto">
        <a:xfrm>
          <a:off x="8801100" y="180889275"/>
          <a:ext cx="0" cy="159639"/>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277" name="Text Box 316"/>
        <xdr:cNvSpPr txBox="1">
          <a:spLocks noChangeArrowheads="1"/>
        </xdr:cNvSpPr>
      </xdr:nvSpPr>
      <xdr:spPr bwMode="auto">
        <a:xfrm>
          <a:off x="8801100" y="180889275"/>
          <a:ext cx="0" cy="159639"/>
        </a:xfrm>
        <a:prstGeom prst="rect">
          <a:avLst/>
        </a:prstGeom>
        <a:noFill/>
        <a:ln w="9525">
          <a:noFill/>
          <a:miter lim="800000"/>
          <a:headEnd/>
          <a:tailEnd/>
        </a:ln>
      </xdr:spPr>
    </xdr:sp>
    <xdr:clientData/>
  </xdr:twoCellAnchor>
  <xdr:twoCellAnchor editAs="oneCell">
    <xdr:from>
      <xdr:col>8</xdr:col>
      <xdr:colOff>1247775</xdr:colOff>
      <xdr:row>310</xdr:row>
      <xdr:rowOff>0</xdr:rowOff>
    </xdr:from>
    <xdr:to>
      <xdr:col>9</xdr:col>
      <xdr:colOff>0</xdr:colOff>
      <xdr:row>310</xdr:row>
      <xdr:rowOff>159639</xdr:rowOff>
    </xdr:to>
    <xdr:sp macro="" textlink="">
      <xdr:nvSpPr>
        <xdr:cNvPr id="278" name="Text Box 317"/>
        <xdr:cNvSpPr txBox="1">
          <a:spLocks noChangeArrowheads="1"/>
        </xdr:cNvSpPr>
      </xdr:nvSpPr>
      <xdr:spPr bwMode="auto">
        <a:xfrm>
          <a:off x="8801100" y="180889275"/>
          <a:ext cx="0" cy="159639"/>
        </a:xfrm>
        <a:prstGeom prst="rect">
          <a:avLst/>
        </a:prstGeom>
        <a:noFill/>
        <a:ln w="9525">
          <a:noFill/>
          <a:miter lim="800000"/>
          <a:headEnd/>
          <a:tailEnd/>
        </a:ln>
      </xdr:spPr>
    </xdr:sp>
    <xdr:clientData/>
  </xdr:twoCellAnchor>
  <xdr:twoCellAnchor editAs="oneCell">
    <xdr:from>
      <xdr:col>8</xdr:col>
      <xdr:colOff>2619375</xdr:colOff>
      <xdr:row>300</xdr:row>
      <xdr:rowOff>1076325</xdr:rowOff>
    </xdr:from>
    <xdr:to>
      <xdr:col>9</xdr:col>
      <xdr:colOff>0</xdr:colOff>
      <xdr:row>301</xdr:row>
      <xdr:rowOff>0</xdr:rowOff>
    </xdr:to>
    <xdr:sp macro="" textlink="">
      <xdr:nvSpPr>
        <xdr:cNvPr id="279" name="Text Box 23"/>
        <xdr:cNvSpPr txBox="1">
          <a:spLocks noChangeArrowheads="1"/>
        </xdr:cNvSpPr>
      </xdr:nvSpPr>
      <xdr:spPr bwMode="auto">
        <a:xfrm>
          <a:off x="8801100" y="181775100"/>
          <a:ext cx="0" cy="493"/>
        </a:xfrm>
        <a:prstGeom prst="rect">
          <a:avLst/>
        </a:prstGeom>
        <a:noFill/>
        <a:ln w="9525">
          <a:noFill/>
          <a:miter lim="800000"/>
          <a:headEnd/>
          <a:tailEnd/>
        </a:ln>
      </xdr:spPr>
    </xdr:sp>
    <xdr:clientData/>
  </xdr:twoCellAnchor>
  <xdr:twoCellAnchor editAs="oneCell">
    <xdr:from>
      <xdr:col>8</xdr:col>
      <xdr:colOff>2676525</xdr:colOff>
      <xdr:row>310</xdr:row>
      <xdr:rowOff>657225</xdr:rowOff>
    </xdr:from>
    <xdr:to>
      <xdr:col>9</xdr:col>
      <xdr:colOff>0</xdr:colOff>
      <xdr:row>310</xdr:row>
      <xdr:rowOff>677037</xdr:rowOff>
    </xdr:to>
    <xdr:sp macro="" textlink="">
      <xdr:nvSpPr>
        <xdr:cNvPr id="280" name="Text Box 29"/>
        <xdr:cNvSpPr txBox="1">
          <a:spLocks noChangeArrowheads="1"/>
        </xdr:cNvSpPr>
      </xdr:nvSpPr>
      <xdr:spPr bwMode="auto">
        <a:xfrm>
          <a:off x="8801100" y="181546500"/>
          <a:ext cx="0" cy="19812"/>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281" name="Text Box 81"/>
        <xdr:cNvSpPr txBox="1">
          <a:spLocks noChangeArrowheads="1"/>
        </xdr:cNvSpPr>
      </xdr:nvSpPr>
      <xdr:spPr bwMode="auto">
        <a:xfrm>
          <a:off x="8801100" y="180889275"/>
          <a:ext cx="0" cy="159639"/>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282" name="Text Box 82"/>
        <xdr:cNvSpPr txBox="1">
          <a:spLocks noChangeArrowheads="1"/>
        </xdr:cNvSpPr>
      </xdr:nvSpPr>
      <xdr:spPr bwMode="auto">
        <a:xfrm>
          <a:off x="8801100" y="180889275"/>
          <a:ext cx="0" cy="159639"/>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283" name="Text Box 83"/>
        <xdr:cNvSpPr txBox="1">
          <a:spLocks noChangeArrowheads="1"/>
        </xdr:cNvSpPr>
      </xdr:nvSpPr>
      <xdr:spPr bwMode="auto">
        <a:xfrm>
          <a:off x="8801100" y="180889275"/>
          <a:ext cx="0" cy="159639"/>
        </a:xfrm>
        <a:prstGeom prst="rect">
          <a:avLst/>
        </a:prstGeom>
        <a:noFill/>
        <a:ln w="9525">
          <a:noFill/>
          <a:miter lim="800000"/>
          <a:headEnd/>
          <a:tailEnd/>
        </a:ln>
      </xdr:spPr>
    </xdr:sp>
    <xdr:clientData/>
  </xdr:twoCellAnchor>
  <xdr:twoCellAnchor editAs="oneCell">
    <xdr:from>
      <xdr:col>8</xdr:col>
      <xdr:colOff>1247775</xdr:colOff>
      <xdr:row>310</xdr:row>
      <xdr:rowOff>0</xdr:rowOff>
    </xdr:from>
    <xdr:to>
      <xdr:col>9</xdr:col>
      <xdr:colOff>0</xdr:colOff>
      <xdr:row>310</xdr:row>
      <xdr:rowOff>159639</xdr:rowOff>
    </xdr:to>
    <xdr:sp macro="" textlink="">
      <xdr:nvSpPr>
        <xdr:cNvPr id="284" name="Text Box 84"/>
        <xdr:cNvSpPr txBox="1">
          <a:spLocks noChangeArrowheads="1"/>
        </xdr:cNvSpPr>
      </xdr:nvSpPr>
      <xdr:spPr bwMode="auto">
        <a:xfrm>
          <a:off x="8801100" y="180889275"/>
          <a:ext cx="0" cy="159639"/>
        </a:xfrm>
        <a:prstGeom prst="rect">
          <a:avLst/>
        </a:prstGeom>
        <a:noFill/>
        <a:ln w="9525">
          <a:noFill/>
          <a:miter lim="800000"/>
          <a:headEnd/>
          <a:tailEnd/>
        </a:ln>
      </xdr:spPr>
    </xdr:sp>
    <xdr:clientData/>
  </xdr:twoCellAnchor>
  <xdr:twoCellAnchor editAs="oneCell">
    <xdr:from>
      <xdr:col>8</xdr:col>
      <xdr:colOff>2028825</xdr:colOff>
      <xdr:row>310</xdr:row>
      <xdr:rowOff>0</xdr:rowOff>
    </xdr:from>
    <xdr:to>
      <xdr:col>9</xdr:col>
      <xdr:colOff>0</xdr:colOff>
      <xdr:row>310</xdr:row>
      <xdr:rowOff>159639</xdr:rowOff>
    </xdr:to>
    <xdr:sp macro="" textlink="">
      <xdr:nvSpPr>
        <xdr:cNvPr id="285" name="Text Box 85"/>
        <xdr:cNvSpPr txBox="1">
          <a:spLocks noChangeArrowheads="1"/>
        </xdr:cNvSpPr>
      </xdr:nvSpPr>
      <xdr:spPr bwMode="auto">
        <a:xfrm>
          <a:off x="8801100" y="180889275"/>
          <a:ext cx="0" cy="159639"/>
        </a:xfrm>
        <a:prstGeom prst="rect">
          <a:avLst/>
        </a:prstGeom>
        <a:noFill/>
        <a:ln w="9525">
          <a:noFill/>
          <a:miter lim="800000"/>
          <a:headEnd/>
          <a:tailEnd/>
        </a:ln>
      </xdr:spPr>
    </xdr:sp>
    <xdr:clientData/>
  </xdr:twoCellAnchor>
  <xdr:twoCellAnchor editAs="oneCell">
    <xdr:from>
      <xdr:col>8</xdr:col>
      <xdr:colOff>2619375</xdr:colOff>
      <xdr:row>310</xdr:row>
      <xdr:rowOff>0</xdr:rowOff>
    </xdr:from>
    <xdr:to>
      <xdr:col>9</xdr:col>
      <xdr:colOff>0</xdr:colOff>
      <xdr:row>310</xdr:row>
      <xdr:rowOff>159639</xdr:rowOff>
    </xdr:to>
    <xdr:sp macro="" textlink="">
      <xdr:nvSpPr>
        <xdr:cNvPr id="286" name="Text Box 86"/>
        <xdr:cNvSpPr txBox="1">
          <a:spLocks noChangeArrowheads="1"/>
        </xdr:cNvSpPr>
      </xdr:nvSpPr>
      <xdr:spPr bwMode="auto">
        <a:xfrm>
          <a:off x="8801100" y="180889275"/>
          <a:ext cx="0" cy="159639"/>
        </a:xfrm>
        <a:prstGeom prst="rect">
          <a:avLst/>
        </a:prstGeom>
        <a:noFill/>
        <a:ln w="9525">
          <a:noFill/>
          <a:miter lim="800000"/>
          <a:headEnd/>
          <a:tailEnd/>
        </a:ln>
      </xdr:spPr>
    </xdr:sp>
    <xdr:clientData/>
  </xdr:twoCellAnchor>
  <xdr:twoCellAnchor editAs="oneCell">
    <xdr:from>
      <xdr:col>8</xdr:col>
      <xdr:colOff>1609725</xdr:colOff>
      <xdr:row>310</xdr:row>
      <xdr:rowOff>123825</xdr:rowOff>
    </xdr:from>
    <xdr:to>
      <xdr:col>9</xdr:col>
      <xdr:colOff>0</xdr:colOff>
      <xdr:row>310</xdr:row>
      <xdr:rowOff>156524</xdr:rowOff>
    </xdr:to>
    <xdr:sp macro="" textlink="">
      <xdr:nvSpPr>
        <xdr:cNvPr id="287" name="Text Box 236"/>
        <xdr:cNvSpPr txBox="1">
          <a:spLocks noChangeArrowheads="1"/>
        </xdr:cNvSpPr>
      </xdr:nvSpPr>
      <xdr:spPr bwMode="auto">
        <a:xfrm>
          <a:off x="8801100" y="181013100"/>
          <a:ext cx="0" cy="32699"/>
        </a:xfrm>
        <a:prstGeom prst="rect">
          <a:avLst/>
        </a:prstGeom>
        <a:noFill/>
        <a:ln w="9525">
          <a:noFill/>
          <a:miter lim="800000"/>
          <a:headEnd/>
          <a:tailEnd/>
        </a:ln>
      </xdr:spPr>
    </xdr:sp>
    <xdr:clientData/>
  </xdr:twoCellAnchor>
  <xdr:twoCellAnchor editAs="oneCell">
    <xdr:from>
      <xdr:col>8</xdr:col>
      <xdr:colOff>1609725</xdr:colOff>
      <xdr:row>310</xdr:row>
      <xdr:rowOff>123825</xdr:rowOff>
    </xdr:from>
    <xdr:to>
      <xdr:col>9</xdr:col>
      <xdr:colOff>0</xdr:colOff>
      <xdr:row>310</xdr:row>
      <xdr:rowOff>156524</xdr:rowOff>
    </xdr:to>
    <xdr:sp macro="" textlink="">
      <xdr:nvSpPr>
        <xdr:cNvPr id="288" name="Text Box 236"/>
        <xdr:cNvSpPr txBox="1">
          <a:spLocks noChangeArrowheads="1"/>
        </xdr:cNvSpPr>
      </xdr:nvSpPr>
      <xdr:spPr bwMode="auto">
        <a:xfrm>
          <a:off x="8801100" y="181013100"/>
          <a:ext cx="0" cy="32699"/>
        </a:xfrm>
        <a:prstGeom prst="rect">
          <a:avLst/>
        </a:prstGeom>
        <a:noFill/>
        <a:ln w="9525">
          <a:noFill/>
          <a:miter lim="800000"/>
          <a:headEnd/>
          <a:tailEnd/>
        </a:ln>
      </xdr:spPr>
    </xdr:sp>
    <xdr:clientData/>
  </xdr:twoCellAnchor>
  <xdr:twoCellAnchor editAs="oneCell">
    <xdr:from>
      <xdr:col>8</xdr:col>
      <xdr:colOff>1609725</xdr:colOff>
      <xdr:row>310</xdr:row>
      <xdr:rowOff>123825</xdr:rowOff>
    </xdr:from>
    <xdr:to>
      <xdr:col>9</xdr:col>
      <xdr:colOff>0</xdr:colOff>
      <xdr:row>310</xdr:row>
      <xdr:rowOff>156524</xdr:rowOff>
    </xdr:to>
    <xdr:sp macro="" textlink="">
      <xdr:nvSpPr>
        <xdr:cNvPr id="289" name="Text Box 236"/>
        <xdr:cNvSpPr txBox="1">
          <a:spLocks noChangeArrowheads="1"/>
        </xdr:cNvSpPr>
      </xdr:nvSpPr>
      <xdr:spPr bwMode="auto">
        <a:xfrm>
          <a:off x="8801100" y="181013100"/>
          <a:ext cx="0" cy="32699"/>
        </a:xfrm>
        <a:prstGeom prst="rect">
          <a:avLst/>
        </a:prstGeom>
        <a:noFill/>
        <a:ln w="9525">
          <a:noFill/>
          <a:miter lim="800000"/>
          <a:headEnd/>
          <a:tailEnd/>
        </a:ln>
      </xdr:spPr>
    </xdr:sp>
    <xdr:clientData/>
  </xdr:twoCellAnchor>
  <xdr:twoCellAnchor editAs="oneCell">
    <xdr:from>
      <xdr:col>8</xdr:col>
      <xdr:colOff>1609725</xdr:colOff>
      <xdr:row>310</xdr:row>
      <xdr:rowOff>123825</xdr:rowOff>
    </xdr:from>
    <xdr:to>
      <xdr:col>9</xdr:col>
      <xdr:colOff>0</xdr:colOff>
      <xdr:row>310</xdr:row>
      <xdr:rowOff>156524</xdr:rowOff>
    </xdr:to>
    <xdr:sp macro="" textlink="">
      <xdr:nvSpPr>
        <xdr:cNvPr id="290" name="Text Box 236"/>
        <xdr:cNvSpPr txBox="1">
          <a:spLocks noChangeArrowheads="1"/>
        </xdr:cNvSpPr>
      </xdr:nvSpPr>
      <xdr:spPr bwMode="auto">
        <a:xfrm>
          <a:off x="8801100" y="181013100"/>
          <a:ext cx="0" cy="32699"/>
        </a:xfrm>
        <a:prstGeom prst="rect">
          <a:avLst/>
        </a:prstGeom>
        <a:noFill/>
        <a:ln w="9525">
          <a:noFill/>
          <a:miter lim="800000"/>
          <a:headEnd/>
          <a:tailEnd/>
        </a:ln>
      </xdr:spPr>
    </xdr:sp>
    <xdr:clientData/>
  </xdr:twoCellAnchor>
  <xdr:twoCellAnchor editAs="oneCell">
    <xdr:from>
      <xdr:col>8</xdr:col>
      <xdr:colOff>1609725</xdr:colOff>
      <xdr:row>310</xdr:row>
      <xdr:rowOff>123825</xdr:rowOff>
    </xdr:from>
    <xdr:to>
      <xdr:col>9</xdr:col>
      <xdr:colOff>0</xdr:colOff>
      <xdr:row>310</xdr:row>
      <xdr:rowOff>156524</xdr:rowOff>
    </xdr:to>
    <xdr:sp macro="" textlink="">
      <xdr:nvSpPr>
        <xdr:cNvPr id="291" name="Text Box 236"/>
        <xdr:cNvSpPr txBox="1">
          <a:spLocks noChangeArrowheads="1"/>
        </xdr:cNvSpPr>
      </xdr:nvSpPr>
      <xdr:spPr bwMode="auto">
        <a:xfrm>
          <a:off x="8801100" y="181013100"/>
          <a:ext cx="0" cy="32699"/>
        </a:xfrm>
        <a:prstGeom prst="rect">
          <a:avLst/>
        </a:prstGeom>
        <a:noFill/>
        <a:ln w="9525">
          <a:noFill/>
          <a:miter lim="800000"/>
          <a:headEnd/>
          <a:tailEnd/>
        </a:ln>
      </xdr:spPr>
    </xdr:sp>
    <xdr:clientData/>
  </xdr:twoCellAnchor>
  <xdr:twoCellAnchor editAs="oneCell">
    <xdr:from>
      <xdr:col>8</xdr:col>
      <xdr:colOff>1609725</xdr:colOff>
      <xdr:row>310</xdr:row>
      <xdr:rowOff>123825</xdr:rowOff>
    </xdr:from>
    <xdr:to>
      <xdr:col>9</xdr:col>
      <xdr:colOff>0</xdr:colOff>
      <xdr:row>310</xdr:row>
      <xdr:rowOff>156524</xdr:rowOff>
    </xdr:to>
    <xdr:sp macro="" textlink="">
      <xdr:nvSpPr>
        <xdr:cNvPr id="292" name="Text Box 236"/>
        <xdr:cNvSpPr txBox="1">
          <a:spLocks noChangeArrowheads="1"/>
        </xdr:cNvSpPr>
      </xdr:nvSpPr>
      <xdr:spPr bwMode="auto">
        <a:xfrm>
          <a:off x="8801100" y="181013100"/>
          <a:ext cx="0" cy="32699"/>
        </a:xfrm>
        <a:prstGeom prst="rect">
          <a:avLst/>
        </a:prstGeom>
        <a:noFill/>
        <a:ln w="9525">
          <a:noFill/>
          <a:miter lim="800000"/>
          <a:headEnd/>
          <a:tailEnd/>
        </a:ln>
      </xdr:spPr>
    </xdr:sp>
    <xdr:clientData/>
  </xdr:twoCellAnchor>
  <xdr:twoCellAnchor editAs="oneCell">
    <xdr:from>
      <xdr:col>8</xdr:col>
      <xdr:colOff>1609725</xdr:colOff>
      <xdr:row>310</xdr:row>
      <xdr:rowOff>123825</xdr:rowOff>
    </xdr:from>
    <xdr:to>
      <xdr:col>9</xdr:col>
      <xdr:colOff>0</xdr:colOff>
      <xdr:row>310</xdr:row>
      <xdr:rowOff>156524</xdr:rowOff>
    </xdr:to>
    <xdr:sp macro="" textlink="">
      <xdr:nvSpPr>
        <xdr:cNvPr id="293" name="Text Box 236"/>
        <xdr:cNvSpPr txBox="1">
          <a:spLocks noChangeArrowheads="1"/>
        </xdr:cNvSpPr>
      </xdr:nvSpPr>
      <xdr:spPr bwMode="auto">
        <a:xfrm>
          <a:off x="8801100" y="181013100"/>
          <a:ext cx="0" cy="32699"/>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294" name="Text Box 314"/>
        <xdr:cNvSpPr txBox="1">
          <a:spLocks noChangeArrowheads="1"/>
        </xdr:cNvSpPr>
      </xdr:nvSpPr>
      <xdr:spPr bwMode="auto">
        <a:xfrm>
          <a:off x="8801100" y="181775100"/>
          <a:ext cx="0" cy="159639"/>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295" name="Text Box 315"/>
        <xdr:cNvSpPr txBox="1">
          <a:spLocks noChangeArrowheads="1"/>
        </xdr:cNvSpPr>
      </xdr:nvSpPr>
      <xdr:spPr bwMode="auto">
        <a:xfrm>
          <a:off x="8801100" y="181775100"/>
          <a:ext cx="0" cy="159639"/>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296" name="Text Box 316"/>
        <xdr:cNvSpPr txBox="1">
          <a:spLocks noChangeArrowheads="1"/>
        </xdr:cNvSpPr>
      </xdr:nvSpPr>
      <xdr:spPr bwMode="auto">
        <a:xfrm>
          <a:off x="8801100" y="181775100"/>
          <a:ext cx="0" cy="159639"/>
        </a:xfrm>
        <a:prstGeom prst="rect">
          <a:avLst/>
        </a:prstGeom>
        <a:noFill/>
        <a:ln w="9525">
          <a:noFill/>
          <a:miter lim="800000"/>
          <a:headEnd/>
          <a:tailEnd/>
        </a:ln>
      </xdr:spPr>
    </xdr:sp>
    <xdr:clientData/>
  </xdr:twoCellAnchor>
  <xdr:twoCellAnchor editAs="oneCell">
    <xdr:from>
      <xdr:col>8</xdr:col>
      <xdr:colOff>1247775</xdr:colOff>
      <xdr:row>311</xdr:row>
      <xdr:rowOff>0</xdr:rowOff>
    </xdr:from>
    <xdr:to>
      <xdr:col>9</xdr:col>
      <xdr:colOff>0</xdr:colOff>
      <xdr:row>311</xdr:row>
      <xdr:rowOff>159639</xdr:rowOff>
    </xdr:to>
    <xdr:sp macro="" textlink="">
      <xdr:nvSpPr>
        <xdr:cNvPr id="297" name="Text Box 317"/>
        <xdr:cNvSpPr txBox="1">
          <a:spLocks noChangeArrowheads="1"/>
        </xdr:cNvSpPr>
      </xdr:nvSpPr>
      <xdr:spPr bwMode="auto">
        <a:xfrm>
          <a:off x="8801100" y="181775100"/>
          <a:ext cx="0" cy="159639"/>
        </a:xfrm>
        <a:prstGeom prst="rect">
          <a:avLst/>
        </a:prstGeom>
        <a:noFill/>
        <a:ln w="9525">
          <a:noFill/>
          <a:miter lim="800000"/>
          <a:headEnd/>
          <a:tailEnd/>
        </a:ln>
      </xdr:spPr>
    </xdr:sp>
    <xdr:clientData/>
  </xdr:twoCellAnchor>
  <xdr:twoCellAnchor editAs="oneCell">
    <xdr:from>
      <xdr:col>8</xdr:col>
      <xdr:colOff>2619375</xdr:colOff>
      <xdr:row>301</xdr:row>
      <xdr:rowOff>1076325</xdr:rowOff>
    </xdr:from>
    <xdr:to>
      <xdr:col>9</xdr:col>
      <xdr:colOff>0</xdr:colOff>
      <xdr:row>301</xdr:row>
      <xdr:rowOff>1076325</xdr:rowOff>
    </xdr:to>
    <xdr:sp macro="" textlink="">
      <xdr:nvSpPr>
        <xdr:cNvPr id="298" name="Text Box 23"/>
        <xdr:cNvSpPr txBox="1">
          <a:spLocks noChangeArrowheads="1"/>
        </xdr:cNvSpPr>
      </xdr:nvSpPr>
      <xdr:spPr bwMode="auto">
        <a:xfrm>
          <a:off x="8801100" y="182756175"/>
          <a:ext cx="0" cy="493"/>
        </a:xfrm>
        <a:prstGeom prst="rect">
          <a:avLst/>
        </a:prstGeom>
        <a:noFill/>
        <a:ln w="9525">
          <a:noFill/>
          <a:miter lim="800000"/>
          <a:headEnd/>
          <a:tailEnd/>
        </a:ln>
      </xdr:spPr>
    </xdr:sp>
    <xdr:clientData/>
  </xdr:twoCellAnchor>
  <xdr:twoCellAnchor editAs="oneCell">
    <xdr:from>
      <xdr:col>8</xdr:col>
      <xdr:colOff>2676525</xdr:colOff>
      <xdr:row>311</xdr:row>
      <xdr:rowOff>0</xdr:rowOff>
    </xdr:from>
    <xdr:to>
      <xdr:col>9</xdr:col>
      <xdr:colOff>0</xdr:colOff>
      <xdr:row>311</xdr:row>
      <xdr:rowOff>19812</xdr:rowOff>
    </xdr:to>
    <xdr:sp macro="" textlink="">
      <xdr:nvSpPr>
        <xdr:cNvPr id="299" name="Text Box 29"/>
        <xdr:cNvSpPr txBox="1">
          <a:spLocks noChangeArrowheads="1"/>
        </xdr:cNvSpPr>
      </xdr:nvSpPr>
      <xdr:spPr bwMode="auto">
        <a:xfrm>
          <a:off x="8801100" y="182432325"/>
          <a:ext cx="0" cy="19812"/>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300" name="Text Box 314"/>
        <xdr:cNvSpPr txBox="1">
          <a:spLocks noChangeArrowheads="1"/>
        </xdr:cNvSpPr>
      </xdr:nvSpPr>
      <xdr:spPr bwMode="auto">
        <a:xfrm>
          <a:off x="8801100" y="181775100"/>
          <a:ext cx="0" cy="159639"/>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301" name="Text Box 315"/>
        <xdr:cNvSpPr txBox="1">
          <a:spLocks noChangeArrowheads="1"/>
        </xdr:cNvSpPr>
      </xdr:nvSpPr>
      <xdr:spPr bwMode="auto">
        <a:xfrm>
          <a:off x="8801100" y="181775100"/>
          <a:ext cx="0" cy="159639"/>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302" name="Text Box 316"/>
        <xdr:cNvSpPr txBox="1">
          <a:spLocks noChangeArrowheads="1"/>
        </xdr:cNvSpPr>
      </xdr:nvSpPr>
      <xdr:spPr bwMode="auto">
        <a:xfrm>
          <a:off x="8801100" y="181775100"/>
          <a:ext cx="0" cy="159639"/>
        </a:xfrm>
        <a:prstGeom prst="rect">
          <a:avLst/>
        </a:prstGeom>
        <a:noFill/>
        <a:ln w="9525">
          <a:noFill/>
          <a:miter lim="800000"/>
          <a:headEnd/>
          <a:tailEnd/>
        </a:ln>
      </xdr:spPr>
    </xdr:sp>
    <xdr:clientData/>
  </xdr:twoCellAnchor>
  <xdr:twoCellAnchor editAs="oneCell">
    <xdr:from>
      <xdr:col>8</xdr:col>
      <xdr:colOff>1247775</xdr:colOff>
      <xdr:row>311</xdr:row>
      <xdr:rowOff>0</xdr:rowOff>
    </xdr:from>
    <xdr:to>
      <xdr:col>9</xdr:col>
      <xdr:colOff>0</xdr:colOff>
      <xdr:row>311</xdr:row>
      <xdr:rowOff>159639</xdr:rowOff>
    </xdr:to>
    <xdr:sp macro="" textlink="">
      <xdr:nvSpPr>
        <xdr:cNvPr id="303" name="Text Box 317"/>
        <xdr:cNvSpPr txBox="1">
          <a:spLocks noChangeArrowheads="1"/>
        </xdr:cNvSpPr>
      </xdr:nvSpPr>
      <xdr:spPr bwMode="auto">
        <a:xfrm>
          <a:off x="8801100" y="181775100"/>
          <a:ext cx="0" cy="159639"/>
        </a:xfrm>
        <a:prstGeom prst="rect">
          <a:avLst/>
        </a:prstGeom>
        <a:noFill/>
        <a:ln w="9525">
          <a:noFill/>
          <a:miter lim="800000"/>
          <a:headEnd/>
          <a:tailEnd/>
        </a:ln>
      </xdr:spPr>
    </xdr:sp>
    <xdr:clientData/>
  </xdr:twoCellAnchor>
  <xdr:twoCellAnchor editAs="oneCell">
    <xdr:from>
      <xdr:col>8</xdr:col>
      <xdr:colOff>2619375</xdr:colOff>
      <xdr:row>301</xdr:row>
      <xdr:rowOff>1076325</xdr:rowOff>
    </xdr:from>
    <xdr:to>
      <xdr:col>9</xdr:col>
      <xdr:colOff>0</xdr:colOff>
      <xdr:row>301</xdr:row>
      <xdr:rowOff>1076325</xdr:rowOff>
    </xdr:to>
    <xdr:sp macro="" textlink="">
      <xdr:nvSpPr>
        <xdr:cNvPr id="304" name="Text Box 23"/>
        <xdr:cNvSpPr txBox="1">
          <a:spLocks noChangeArrowheads="1"/>
        </xdr:cNvSpPr>
      </xdr:nvSpPr>
      <xdr:spPr bwMode="auto">
        <a:xfrm>
          <a:off x="8801100" y="182756175"/>
          <a:ext cx="0" cy="493"/>
        </a:xfrm>
        <a:prstGeom prst="rect">
          <a:avLst/>
        </a:prstGeom>
        <a:noFill/>
        <a:ln w="9525">
          <a:noFill/>
          <a:miter lim="800000"/>
          <a:headEnd/>
          <a:tailEnd/>
        </a:ln>
      </xdr:spPr>
    </xdr:sp>
    <xdr:clientData/>
  </xdr:twoCellAnchor>
  <xdr:twoCellAnchor editAs="oneCell">
    <xdr:from>
      <xdr:col>8</xdr:col>
      <xdr:colOff>2676525</xdr:colOff>
      <xdr:row>311</xdr:row>
      <xdr:rowOff>0</xdr:rowOff>
    </xdr:from>
    <xdr:to>
      <xdr:col>9</xdr:col>
      <xdr:colOff>0</xdr:colOff>
      <xdr:row>311</xdr:row>
      <xdr:rowOff>19812</xdr:rowOff>
    </xdr:to>
    <xdr:sp macro="" textlink="">
      <xdr:nvSpPr>
        <xdr:cNvPr id="305" name="Text Box 29"/>
        <xdr:cNvSpPr txBox="1">
          <a:spLocks noChangeArrowheads="1"/>
        </xdr:cNvSpPr>
      </xdr:nvSpPr>
      <xdr:spPr bwMode="auto">
        <a:xfrm>
          <a:off x="8801100" y="182432325"/>
          <a:ext cx="0" cy="19812"/>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306" name="Text Box 81"/>
        <xdr:cNvSpPr txBox="1">
          <a:spLocks noChangeArrowheads="1"/>
        </xdr:cNvSpPr>
      </xdr:nvSpPr>
      <xdr:spPr bwMode="auto">
        <a:xfrm>
          <a:off x="8801100" y="181775100"/>
          <a:ext cx="0" cy="159639"/>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307" name="Text Box 82"/>
        <xdr:cNvSpPr txBox="1">
          <a:spLocks noChangeArrowheads="1"/>
        </xdr:cNvSpPr>
      </xdr:nvSpPr>
      <xdr:spPr bwMode="auto">
        <a:xfrm>
          <a:off x="8801100" y="181775100"/>
          <a:ext cx="0" cy="159639"/>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308" name="Text Box 83"/>
        <xdr:cNvSpPr txBox="1">
          <a:spLocks noChangeArrowheads="1"/>
        </xdr:cNvSpPr>
      </xdr:nvSpPr>
      <xdr:spPr bwMode="auto">
        <a:xfrm>
          <a:off x="8801100" y="181775100"/>
          <a:ext cx="0" cy="159639"/>
        </a:xfrm>
        <a:prstGeom prst="rect">
          <a:avLst/>
        </a:prstGeom>
        <a:noFill/>
        <a:ln w="9525">
          <a:noFill/>
          <a:miter lim="800000"/>
          <a:headEnd/>
          <a:tailEnd/>
        </a:ln>
      </xdr:spPr>
    </xdr:sp>
    <xdr:clientData/>
  </xdr:twoCellAnchor>
  <xdr:twoCellAnchor editAs="oneCell">
    <xdr:from>
      <xdr:col>8</xdr:col>
      <xdr:colOff>1247775</xdr:colOff>
      <xdr:row>311</xdr:row>
      <xdr:rowOff>0</xdr:rowOff>
    </xdr:from>
    <xdr:to>
      <xdr:col>9</xdr:col>
      <xdr:colOff>0</xdr:colOff>
      <xdr:row>311</xdr:row>
      <xdr:rowOff>159639</xdr:rowOff>
    </xdr:to>
    <xdr:sp macro="" textlink="">
      <xdr:nvSpPr>
        <xdr:cNvPr id="309" name="Text Box 84"/>
        <xdr:cNvSpPr txBox="1">
          <a:spLocks noChangeArrowheads="1"/>
        </xdr:cNvSpPr>
      </xdr:nvSpPr>
      <xdr:spPr bwMode="auto">
        <a:xfrm>
          <a:off x="8801100" y="181775100"/>
          <a:ext cx="0" cy="159639"/>
        </a:xfrm>
        <a:prstGeom prst="rect">
          <a:avLst/>
        </a:prstGeom>
        <a:noFill/>
        <a:ln w="9525">
          <a:noFill/>
          <a:miter lim="800000"/>
          <a:headEnd/>
          <a:tailEnd/>
        </a:ln>
      </xdr:spPr>
    </xdr:sp>
    <xdr:clientData/>
  </xdr:twoCellAnchor>
  <xdr:twoCellAnchor editAs="oneCell">
    <xdr:from>
      <xdr:col>8</xdr:col>
      <xdr:colOff>2028825</xdr:colOff>
      <xdr:row>311</xdr:row>
      <xdr:rowOff>0</xdr:rowOff>
    </xdr:from>
    <xdr:to>
      <xdr:col>9</xdr:col>
      <xdr:colOff>0</xdr:colOff>
      <xdr:row>311</xdr:row>
      <xdr:rowOff>159639</xdr:rowOff>
    </xdr:to>
    <xdr:sp macro="" textlink="">
      <xdr:nvSpPr>
        <xdr:cNvPr id="310" name="Text Box 85"/>
        <xdr:cNvSpPr txBox="1">
          <a:spLocks noChangeArrowheads="1"/>
        </xdr:cNvSpPr>
      </xdr:nvSpPr>
      <xdr:spPr bwMode="auto">
        <a:xfrm>
          <a:off x="8801100" y="181775100"/>
          <a:ext cx="0" cy="159639"/>
        </a:xfrm>
        <a:prstGeom prst="rect">
          <a:avLst/>
        </a:prstGeom>
        <a:noFill/>
        <a:ln w="9525">
          <a:noFill/>
          <a:miter lim="800000"/>
          <a:headEnd/>
          <a:tailEnd/>
        </a:ln>
      </xdr:spPr>
    </xdr:sp>
    <xdr:clientData/>
  </xdr:twoCellAnchor>
  <xdr:twoCellAnchor editAs="oneCell">
    <xdr:from>
      <xdr:col>8</xdr:col>
      <xdr:colOff>2619375</xdr:colOff>
      <xdr:row>311</xdr:row>
      <xdr:rowOff>0</xdr:rowOff>
    </xdr:from>
    <xdr:to>
      <xdr:col>9</xdr:col>
      <xdr:colOff>0</xdr:colOff>
      <xdr:row>311</xdr:row>
      <xdr:rowOff>159639</xdr:rowOff>
    </xdr:to>
    <xdr:sp macro="" textlink="">
      <xdr:nvSpPr>
        <xdr:cNvPr id="311" name="Text Box 86"/>
        <xdr:cNvSpPr txBox="1">
          <a:spLocks noChangeArrowheads="1"/>
        </xdr:cNvSpPr>
      </xdr:nvSpPr>
      <xdr:spPr bwMode="auto">
        <a:xfrm>
          <a:off x="8801100" y="181775100"/>
          <a:ext cx="0" cy="159639"/>
        </a:xfrm>
        <a:prstGeom prst="rect">
          <a:avLst/>
        </a:prstGeom>
        <a:noFill/>
        <a:ln w="9525">
          <a:noFill/>
          <a:miter lim="800000"/>
          <a:headEnd/>
          <a:tailEnd/>
        </a:ln>
      </xdr:spPr>
    </xdr:sp>
    <xdr:clientData/>
  </xdr:twoCellAnchor>
  <xdr:twoCellAnchor editAs="oneCell">
    <xdr:from>
      <xdr:col>8</xdr:col>
      <xdr:colOff>1609725</xdr:colOff>
      <xdr:row>311</xdr:row>
      <xdr:rowOff>0</xdr:rowOff>
    </xdr:from>
    <xdr:to>
      <xdr:col>9</xdr:col>
      <xdr:colOff>0</xdr:colOff>
      <xdr:row>311</xdr:row>
      <xdr:rowOff>32699</xdr:rowOff>
    </xdr:to>
    <xdr:sp macro="" textlink="">
      <xdr:nvSpPr>
        <xdr:cNvPr id="312" name="Text Box 236"/>
        <xdr:cNvSpPr txBox="1">
          <a:spLocks noChangeArrowheads="1"/>
        </xdr:cNvSpPr>
      </xdr:nvSpPr>
      <xdr:spPr bwMode="auto">
        <a:xfrm>
          <a:off x="8801100" y="181898925"/>
          <a:ext cx="0" cy="32699"/>
        </a:xfrm>
        <a:prstGeom prst="rect">
          <a:avLst/>
        </a:prstGeom>
        <a:noFill/>
        <a:ln w="9525">
          <a:noFill/>
          <a:miter lim="800000"/>
          <a:headEnd/>
          <a:tailEnd/>
        </a:ln>
      </xdr:spPr>
    </xdr:sp>
    <xdr:clientData/>
  </xdr:twoCellAnchor>
  <xdr:twoCellAnchor editAs="oneCell">
    <xdr:from>
      <xdr:col>8</xdr:col>
      <xdr:colOff>1609725</xdr:colOff>
      <xdr:row>311</xdr:row>
      <xdr:rowOff>0</xdr:rowOff>
    </xdr:from>
    <xdr:to>
      <xdr:col>9</xdr:col>
      <xdr:colOff>0</xdr:colOff>
      <xdr:row>311</xdr:row>
      <xdr:rowOff>32699</xdr:rowOff>
    </xdr:to>
    <xdr:sp macro="" textlink="">
      <xdr:nvSpPr>
        <xdr:cNvPr id="313" name="Text Box 236"/>
        <xdr:cNvSpPr txBox="1">
          <a:spLocks noChangeArrowheads="1"/>
        </xdr:cNvSpPr>
      </xdr:nvSpPr>
      <xdr:spPr bwMode="auto">
        <a:xfrm>
          <a:off x="8801100" y="181898925"/>
          <a:ext cx="0" cy="32699"/>
        </a:xfrm>
        <a:prstGeom prst="rect">
          <a:avLst/>
        </a:prstGeom>
        <a:noFill/>
        <a:ln w="9525">
          <a:noFill/>
          <a:miter lim="800000"/>
          <a:headEnd/>
          <a:tailEnd/>
        </a:ln>
      </xdr:spPr>
    </xdr:sp>
    <xdr:clientData/>
  </xdr:twoCellAnchor>
  <xdr:twoCellAnchor editAs="oneCell">
    <xdr:from>
      <xdr:col>8</xdr:col>
      <xdr:colOff>1609725</xdr:colOff>
      <xdr:row>311</xdr:row>
      <xdr:rowOff>0</xdr:rowOff>
    </xdr:from>
    <xdr:to>
      <xdr:col>9</xdr:col>
      <xdr:colOff>0</xdr:colOff>
      <xdr:row>311</xdr:row>
      <xdr:rowOff>32699</xdr:rowOff>
    </xdr:to>
    <xdr:sp macro="" textlink="">
      <xdr:nvSpPr>
        <xdr:cNvPr id="314" name="Text Box 236"/>
        <xdr:cNvSpPr txBox="1">
          <a:spLocks noChangeArrowheads="1"/>
        </xdr:cNvSpPr>
      </xdr:nvSpPr>
      <xdr:spPr bwMode="auto">
        <a:xfrm>
          <a:off x="8801100" y="181898925"/>
          <a:ext cx="0" cy="32699"/>
        </a:xfrm>
        <a:prstGeom prst="rect">
          <a:avLst/>
        </a:prstGeom>
        <a:noFill/>
        <a:ln w="9525">
          <a:noFill/>
          <a:miter lim="800000"/>
          <a:headEnd/>
          <a:tailEnd/>
        </a:ln>
      </xdr:spPr>
    </xdr:sp>
    <xdr:clientData/>
  </xdr:twoCellAnchor>
  <xdr:twoCellAnchor editAs="oneCell">
    <xdr:from>
      <xdr:col>8</xdr:col>
      <xdr:colOff>1609725</xdr:colOff>
      <xdr:row>311</xdr:row>
      <xdr:rowOff>0</xdr:rowOff>
    </xdr:from>
    <xdr:to>
      <xdr:col>9</xdr:col>
      <xdr:colOff>0</xdr:colOff>
      <xdr:row>311</xdr:row>
      <xdr:rowOff>32699</xdr:rowOff>
    </xdr:to>
    <xdr:sp macro="" textlink="">
      <xdr:nvSpPr>
        <xdr:cNvPr id="315" name="Text Box 236"/>
        <xdr:cNvSpPr txBox="1">
          <a:spLocks noChangeArrowheads="1"/>
        </xdr:cNvSpPr>
      </xdr:nvSpPr>
      <xdr:spPr bwMode="auto">
        <a:xfrm>
          <a:off x="8801100" y="181898925"/>
          <a:ext cx="0" cy="32699"/>
        </a:xfrm>
        <a:prstGeom prst="rect">
          <a:avLst/>
        </a:prstGeom>
        <a:noFill/>
        <a:ln w="9525">
          <a:noFill/>
          <a:miter lim="800000"/>
          <a:headEnd/>
          <a:tailEnd/>
        </a:ln>
      </xdr:spPr>
    </xdr:sp>
    <xdr:clientData/>
  </xdr:twoCellAnchor>
  <xdr:twoCellAnchor editAs="oneCell">
    <xdr:from>
      <xdr:col>8</xdr:col>
      <xdr:colOff>1609725</xdr:colOff>
      <xdr:row>311</xdr:row>
      <xdr:rowOff>0</xdr:rowOff>
    </xdr:from>
    <xdr:to>
      <xdr:col>9</xdr:col>
      <xdr:colOff>0</xdr:colOff>
      <xdr:row>311</xdr:row>
      <xdr:rowOff>32699</xdr:rowOff>
    </xdr:to>
    <xdr:sp macro="" textlink="">
      <xdr:nvSpPr>
        <xdr:cNvPr id="316" name="Text Box 236"/>
        <xdr:cNvSpPr txBox="1">
          <a:spLocks noChangeArrowheads="1"/>
        </xdr:cNvSpPr>
      </xdr:nvSpPr>
      <xdr:spPr bwMode="auto">
        <a:xfrm>
          <a:off x="8801100" y="181898925"/>
          <a:ext cx="0" cy="32699"/>
        </a:xfrm>
        <a:prstGeom prst="rect">
          <a:avLst/>
        </a:prstGeom>
        <a:noFill/>
        <a:ln w="9525">
          <a:noFill/>
          <a:miter lim="800000"/>
          <a:headEnd/>
          <a:tailEnd/>
        </a:ln>
      </xdr:spPr>
    </xdr:sp>
    <xdr:clientData/>
  </xdr:twoCellAnchor>
  <xdr:twoCellAnchor editAs="oneCell">
    <xdr:from>
      <xdr:col>8</xdr:col>
      <xdr:colOff>1609725</xdr:colOff>
      <xdr:row>311</xdr:row>
      <xdr:rowOff>0</xdr:rowOff>
    </xdr:from>
    <xdr:to>
      <xdr:col>9</xdr:col>
      <xdr:colOff>0</xdr:colOff>
      <xdr:row>311</xdr:row>
      <xdr:rowOff>32699</xdr:rowOff>
    </xdr:to>
    <xdr:sp macro="" textlink="">
      <xdr:nvSpPr>
        <xdr:cNvPr id="317" name="Text Box 236"/>
        <xdr:cNvSpPr txBox="1">
          <a:spLocks noChangeArrowheads="1"/>
        </xdr:cNvSpPr>
      </xdr:nvSpPr>
      <xdr:spPr bwMode="auto">
        <a:xfrm>
          <a:off x="8801100" y="181898925"/>
          <a:ext cx="0" cy="32699"/>
        </a:xfrm>
        <a:prstGeom prst="rect">
          <a:avLst/>
        </a:prstGeom>
        <a:noFill/>
        <a:ln w="9525">
          <a:noFill/>
          <a:miter lim="800000"/>
          <a:headEnd/>
          <a:tailEnd/>
        </a:ln>
      </xdr:spPr>
    </xdr:sp>
    <xdr:clientData/>
  </xdr:twoCellAnchor>
  <xdr:twoCellAnchor editAs="oneCell">
    <xdr:from>
      <xdr:col>8</xdr:col>
      <xdr:colOff>1609725</xdr:colOff>
      <xdr:row>311</xdr:row>
      <xdr:rowOff>0</xdr:rowOff>
    </xdr:from>
    <xdr:to>
      <xdr:col>9</xdr:col>
      <xdr:colOff>0</xdr:colOff>
      <xdr:row>311</xdr:row>
      <xdr:rowOff>32699</xdr:rowOff>
    </xdr:to>
    <xdr:sp macro="" textlink="">
      <xdr:nvSpPr>
        <xdr:cNvPr id="318" name="Text Box 236"/>
        <xdr:cNvSpPr txBox="1">
          <a:spLocks noChangeArrowheads="1"/>
        </xdr:cNvSpPr>
      </xdr:nvSpPr>
      <xdr:spPr bwMode="auto">
        <a:xfrm>
          <a:off x="8801100" y="181898925"/>
          <a:ext cx="0" cy="32699"/>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319" name="Text Box 314"/>
        <xdr:cNvSpPr txBox="1">
          <a:spLocks noChangeArrowheads="1"/>
        </xdr:cNvSpPr>
      </xdr:nvSpPr>
      <xdr:spPr bwMode="auto">
        <a:xfrm>
          <a:off x="8801100" y="182756175"/>
          <a:ext cx="0" cy="159639"/>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320" name="Text Box 315"/>
        <xdr:cNvSpPr txBox="1">
          <a:spLocks noChangeArrowheads="1"/>
        </xdr:cNvSpPr>
      </xdr:nvSpPr>
      <xdr:spPr bwMode="auto">
        <a:xfrm>
          <a:off x="8801100" y="182756175"/>
          <a:ext cx="0" cy="159639"/>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321" name="Text Box 316"/>
        <xdr:cNvSpPr txBox="1">
          <a:spLocks noChangeArrowheads="1"/>
        </xdr:cNvSpPr>
      </xdr:nvSpPr>
      <xdr:spPr bwMode="auto">
        <a:xfrm>
          <a:off x="8801100" y="182756175"/>
          <a:ext cx="0" cy="159639"/>
        </a:xfrm>
        <a:prstGeom prst="rect">
          <a:avLst/>
        </a:prstGeom>
        <a:noFill/>
        <a:ln w="9525">
          <a:noFill/>
          <a:miter lim="800000"/>
          <a:headEnd/>
          <a:tailEnd/>
        </a:ln>
      </xdr:spPr>
    </xdr:sp>
    <xdr:clientData/>
  </xdr:twoCellAnchor>
  <xdr:twoCellAnchor editAs="oneCell">
    <xdr:from>
      <xdr:col>8</xdr:col>
      <xdr:colOff>1247775</xdr:colOff>
      <xdr:row>312</xdr:row>
      <xdr:rowOff>0</xdr:rowOff>
    </xdr:from>
    <xdr:to>
      <xdr:col>9</xdr:col>
      <xdr:colOff>0</xdr:colOff>
      <xdr:row>312</xdr:row>
      <xdr:rowOff>159639</xdr:rowOff>
    </xdr:to>
    <xdr:sp macro="" textlink="">
      <xdr:nvSpPr>
        <xdr:cNvPr id="322" name="Text Box 317"/>
        <xdr:cNvSpPr txBox="1">
          <a:spLocks noChangeArrowheads="1"/>
        </xdr:cNvSpPr>
      </xdr:nvSpPr>
      <xdr:spPr bwMode="auto">
        <a:xfrm>
          <a:off x="8801100" y="182756175"/>
          <a:ext cx="0" cy="159639"/>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0</xdr:colOff>
      <xdr:row>303</xdr:row>
      <xdr:rowOff>0</xdr:rowOff>
    </xdr:to>
    <xdr:sp macro="" textlink="">
      <xdr:nvSpPr>
        <xdr:cNvPr id="323" name="Text Box 23"/>
        <xdr:cNvSpPr txBox="1">
          <a:spLocks noChangeArrowheads="1"/>
        </xdr:cNvSpPr>
      </xdr:nvSpPr>
      <xdr:spPr bwMode="auto">
        <a:xfrm>
          <a:off x="8801100" y="183403875"/>
          <a:ext cx="0" cy="493"/>
        </a:xfrm>
        <a:prstGeom prst="rect">
          <a:avLst/>
        </a:prstGeom>
        <a:noFill/>
        <a:ln w="9525">
          <a:noFill/>
          <a:miter lim="800000"/>
          <a:headEnd/>
          <a:tailEnd/>
        </a:ln>
      </xdr:spPr>
    </xdr:sp>
    <xdr:clientData/>
  </xdr:twoCellAnchor>
  <xdr:twoCellAnchor editAs="oneCell">
    <xdr:from>
      <xdr:col>8</xdr:col>
      <xdr:colOff>2676525</xdr:colOff>
      <xdr:row>302</xdr:row>
      <xdr:rowOff>657225</xdr:rowOff>
    </xdr:from>
    <xdr:to>
      <xdr:col>9</xdr:col>
      <xdr:colOff>0</xdr:colOff>
      <xdr:row>302</xdr:row>
      <xdr:rowOff>677037</xdr:rowOff>
    </xdr:to>
    <xdr:sp macro="" textlink="">
      <xdr:nvSpPr>
        <xdr:cNvPr id="324" name="Text Box 29"/>
        <xdr:cNvSpPr txBox="1">
          <a:spLocks noChangeArrowheads="1"/>
        </xdr:cNvSpPr>
      </xdr:nvSpPr>
      <xdr:spPr bwMode="auto">
        <a:xfrm>
          <a:off x="8801100" y="183403875"/>
          <a:ext cx="0" cy="19812"/>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325" name="Text Box 314"/>
        <xdr:cNvSpPr txBox="1">
          <a:spLocks noChangeArrowheads="1"/>
        </xdr:cNvSpPr>
      </xdr:nvSpPr>
      <xdr:spPr bwMode="auto">
        <a:xfrm>
          <a:off x="8801100" y="182756175"/>
          <a:ext cx="0" cy="159639"/>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326" name="Text Box 315"/>
        <xdr:cNvSpPr txBox="1">
          <a:spLocks noChangeArrowheads="1"/>
        </xdr:cNvSpPr>
      </xdr:nvSpPr>
      <xdr:spPr bwMode="auto">
        <a:xfrm>
          <a:off x="8801100" y="182756175"/>
          <a:ext cx="0" cy="159639"/>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327" name="Text Box 316"/>
        <xdr:cNvSpPr txBox="1">
          <a:spLocks noChangeArrowheads="1"/>
        </xdr:cNvSpPr>
      </xdr:nvSpPr>
      <xdr:spPr bwMode="auto">
        <a:xfrm>
          <a:off x="8801100" y="182756175"/>
          <a:ext cx="0" cy="159639"/>
        </a:xfrm>
        <a:prstGeom prst="rect">
          <a:avLst/>
        </a:prstGeom>
        <a:noFill/>
        <a:ln w="9525">
          <a:noFill/>
          <a:miter lim="800000"/>
          <a:headEnd/>
          <a:tailEnd/>
        </a:ln>
      </xdr:spPr>
    </xdr:sp>
    <xdr:clientData/>
  </xdr:twoCellAnchor>
  <xdr:twoCellAnchor editAs="oneCell">
    <xdr:from>
      <xdr:col>8</xdr:col>
      <xdr:colOff>1247775</xdr:colOff>
      <xdr:row>312</xdr:row>
      <xdr:rowOff>0</xdr:rowOff>
    </xdr:from>
    <xdr:to>
      <xdr:col>9</xdr:col>
      <xdr:colOff>0</xdr:colOff>
      <xdr:row>312</xdr:row>
      <xdr:rowOff>159639</xdr:rowOff>
    </xdr:to>
    <xdr:sp macro="" textlink="">
      <xdr:nvSpPr>
        <xdr:cNvPr id="328" name="Text Box 317"/>
        <xdr:cNvSpPr txBox="1">
          <a:spLocks noChangeArrowheads="1"/>
        </xdr:cNvSpPr>
      </xdr:nvSpPr>
      <xdr:spPr bwMode="auto">
        <a:xfrm>
          <a:off x="8801100" y="182756175"/>
          <a:ext cx="0" cy="159639"/>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0</xdr:colOff>
      <xdr:row>303</xdr:row>
      <xdr:rowOff>0</xdr:rowOff>
    </xdr:to>
    <xdr:sp macro="" textlink="">
      <xdr:nvSpPr>
        <xdr:cNvPr id="329" name="Text Box 23"/>
        <xdr:cNvSpPr txBox="1">
          <a:spLocks noChangeArrowheads="1"/>
        </xdr:cNvSpPr>
      </xdr:nvSpPr>
      <xdr:spPr bwMode="auto">
        <a:xfrm>
          <a:off x="8801100" y="183403875"/>
          <a:ext cx="0" cy="493"/>
        </a:xfrm>
        <a:prstGeom prst="rect">
          <a:avLst/>
        </a:prstGeom>
        <a:noFill/>
        <a:ln w="9525">
          <a:noFill/>
          <a:miter lim="800000"/>
          <a:headEnd/>
          <a:tailEnd/>
        </a:ln>
      </xdr:spPr>
    </xdr:sp>
    <xdr:clientData/>
  </xdr:twoCellAnchor>
  <xdr:twoCellAnchor editAs="oneCell">
    <xdr:from>
      <xdr:col>8</xdr:col>
      <xdr:colOff>2676525</xdr:colOff>
      <xdr:row>302</xdr:row>
      <xdr:rowOff>657225</xdr:rowOff>
    </xdr:from>
    <xdr:to>
      <xdr:col>9</xdr:col>
      <xdr:colOff>0</xdr:colOff>
      <xdr:row>302</xdr:row>
      <xdr:rowOff>677037</xdr:rowOff>
    </xdr:to>
    <xdr:sp macro="" textlink="">
      <xdr:nvSpPr>
        <xdr:cNvPr id="330" name="Text Box 29"/>
        <xdr:cNvSpPr txBox="1">
          <a:spLocks noChangeArrowheads="1"/>
        </xdr:cNvSpPr>
      </xdr:nvSpPr>
      <xdr:spPr bwMode="auto">
        <a:xfrm>
          <a:off x="8801100" y="183403875"/>
          <a:ext cx="0" cy="19812"/>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331" name="Text Box 81"/>
        <xdr:cNvSpPr txBox="1">
          <a:spLocks noChangeArrowheads="1"/>
        </xdr:cNvSpPr>
      </xdr:nvSpPr>
      <xdr:spPr bwMode="auto">
        <a:xfrm>
          <a:off x="8801100" y="182756175"/>
          <a:ext cx="0" cy="159639"/>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332" name="Text Box 82"/>
        <xdr:cNvSpPr txBox="1">
          <a:spLocks noChangeArrowheads="1"/>
        </xdr:cNvSpPr>
      </xdr:nvSpPr>
      <xdr:spPr bwMode="auto">
        <a:xfrm>
          <a:off x="8801100" y="182756175"/>
          <a:ext cx="0" cy="159639"/>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333" name="Text Box 83"/>
        <xdr:cNvSpPr txBox="1">
          <a:spLocks noChangeArrowheads="1"/>
        </xdr:cNvSpPr>
      </xdr:nvSpPr>
      <xdr:spPr bwMode="auto">
        <a:xfrm>
          <a:off x="8801100" y="182756175"/>
          <a:ext cx="0" cy="159639"/>
        </a:xfrm>
        <a:prstGeom prst="rect">
          <a:avLst/>
        </a:prstGeom>
        <a:noFill/>
        <a:ln w="9525">
          <a:noFill/>
          <a:miter lim="800000"/>
          <a:headEnd/>
          <a:tailEnd/>
        </a:ln>
      </xdr:spPr>
    </xdr:sp>
    <xdr:clientData/>
  </xdr:twoCellAnchor>
  <xdr:twoCellAnchor editAs="oneCell">
    <xdr:from>
      <xdr:col>8</xdr:col>
      <xdr:colOff>1247775</xdr:colOff>
      <xdr:row>312</xdr:row>
      <xdr:rowOff>0</xdr:rowOff>
    </xdr:from>
    <xdr:to>
      <xdr:col>9</xdr:col>
      <xdr:colOff>0</xdr:colOff>
      <xdr:row>312</xdr:row>
      <xdr:rowOff>159639</xdr:rowOff>
    </xdr:to>
    <xdr:sp macro="" textlink="">
      <xdr:nvSpPr>
        <xdr:cNvPr id="334" name="Text Box 84"/>
        <xdr:cNvSpPr txBox="1">
          <a:spLocks noChangeArrowheads="1"/>
        </xdr:cNvSpPr>
      </xdr:nvSpPr>
      <xdr:spPr bwMode="auto">
        <a:xfrm>
          <a:off x="8801100" y="182756175"/>
          <a:ext cx="0" cy="159639"/>
        </a:xfrm>
        <a:prstGeom prst="rect">
          <a:avLst/>
        </a:prstGeom>
        <a:noFill/>
        <a:ln w="9525">
          <a:noFill/>
          <a:miter lim="800000"/>
          <a:headEnd/>
          <a:tailEnd/>
        </a:ln>
      </xdr:spPr>
    </xdr:sp>
    <xdr:clientData/>
  </xdr:twoCellAnchor>
  <xdr:twoCellAnchor editAs="oneCell">
    <xdr:from>
      <xdr:col>8</xdr:col>
      <xdr:colOff>2028825</xdr:colOff>
      <xdr:row>312</xdr:row>
      <xdr:rowOff>0</xdr:rowOff>
    </xdr:from>
    <xdr:to>
      <xdr:col>9</xdr:col>
      <xdr:colOff>0</xdr:colOff>
      <xdr:row>312</xdr:row>
      <xdr:rowOff>159639</xdr:rowOff>
    </xdr:to>
    <xdr:sp macro="" textlink="">
      <xdr:nvSpPr>
        <xdr:cNvPr id="335" name="Text Box 85"/>
        <xdr:cNvSpPr txBox="1">
          <a:spLocks noChangeArrowheads="1"/>
        </xdr:cNvSpPr>
      </xdr:nvSpPr>
      <xdr:spPr bwMode="auto">
        <a:xfrm>
          <a:off x="8801100" y="182756175"/>
          <a:ext cx="0" cy="159639"/>
        </a:xfrm>
        <a:prstGeom prst="rect">
          <a:avLst/>
        </a:prstGeom>
        <a:noFill/>
        <a:ln w="9525">
          <a:noFill/>
          <a:miter lim="800000"/>
          <a:headEnd/>
          <a:tailEnd/>
        </a:ln>
      </xdr:spPr>
    </xdr:sp>
    <xdr:clientData/>
  </xdr:twoCellAnchor>
  <xdr:twoCellAnchor editAs="oneCell">
    <xdr:from>
      <xdr:col>8</xdr:col>
      <xdr:colOff>2619375</xdr:colOff>
      <xdr:row>312</xdr:row>
      <xdr:rowOff>0</xdr:rowOff>
    </xdr:from>
    <xdr:to>
      <xdr:col>9</xdr:col>
      <xdr:colOff>0</xdr:colOff>
      <xdr:row>312</xdr:row>
      <xdr:rowOff>159639</xdr:rowOff>
    </xdr:to>
    <xdr:sp macro="" textlink="">
      <xdr:nvSpPr>
        <xdr:cNvPr id="336" name="Text Box 86"/>
        <xdr:cNvSpPr txBox="1">
          <a:spLocks noChangeArrowheads="1"/>
        </xdr:cNvSpPr>
      </xdr:nvSpPr>
      <xdr:spPr bwMode="auto">
        <a:xfrm>
          <a:off x="8801100" y="182756175"/>
          <a:ext cx="0" cy="159639"/>
        </a:xfrm>
        <a:prstGeom prst="rect">
          <a:avLst/>
        </a:prstGeom>
        <a:noFill/>
        <a:ln w="9525">
          <a:noFill/>
          <a:miter lim="800000"/>
          <a:headEnd/>
          <a:tailEnd/>
        </a:ln>
      </xdr:spPr>
    </xdr:sp>
    <xdr:clientData/>
  </xdr:twoCellAnchor>
  <xdr:twoCellAnchor editAs="oneCell">
    <xdr:from>
      <xdr:col>8</xdr:col>
      <xdr:colOff>1609725</xdr:colOff>
      <xdr:row>312</xdr:row>
      <xdr:rowOff>123825</xdr:rowOff>
    </xdr:from>
    <xdr:to>
      <xdr:col>9</xdr:col>
      <xdr:colOff>0</xdr:colOff>
      <xdr:row>312</xdr:row>
      <xdr:rowOff>156524</xdr:rowOff>
    </xdr:to>
    <xdr:sp macro="" textlink="">
      <xdr:nvSpPr>
        <xdr:cNvPr id="337" name="Text Box 236"/>
        <xdr:cNvSpPr txBox="1">
          <a:spLocks noChangeArrowheads="1"/>
        </xdr:cNvSpPr>
      </xdr:nvSpPr>
      <xdr:spPr bwMode="auto">
        <a:xfrm>
          <a:off x="8801100" y="182880000"/>
          <a:ext cx="0" cy="32699"/>
        </a:xfrm>
        <a:prstGeom prst="rect">
          <a:avLst/>
        </a:prstGeom>
        <a:noFill/>
        <a:ln w="9525">
          <a:noFill/>
          <a:miter lim="800000"/>
          <a:headEnd/>
          <a:tailEnd/>
        </a:ln>
      </xdr:spPr>
    </xdr:sp>
    <xdr:clientData/>
  </xdr:twoCellAnchor>
  <xdr:twoCellAnchor editAs="oneCell">
    <xdr:from>
      <xdr:col>8</xdr:col>
      <xdr:colOff>1609725</xdr:colOff>
      <xdr:row>312</xdr:row>
      <xdr:rowOff>123825</xdr:rowOff>
    </xdr:from>
    <xdr:to>
      <xdr:col>9</xdr:col>
      <xdr:colOff>0</xdr:colOff>
      <xdr:row>312</xdr:row>
      <xdr:rowOff>156524</xdr:rowOff>
    </xdr:to>
    <xdr:sp macro="" textlink="">
      <xdr:nvSpPr>
        <xdr:cNvPr id="338" name="Text Box 236"/>
        <xdr:cNvSpPr txBox="1">
          <a:spLocks noChangeArrowheads="1"/>
        </xdr:cNvSpPr>
      </xdr:nvSpPr>
      <xdr:spPr bwMode="auto">
        <a:xfrm>
          <a:off x="8801100" y="182880000"/>
          <a:ext cx="0" cy="32699"/>
        </a:xfrm>
        <a:prstGeom prst="rect">
          <a:avLst/>
        </a:prstGeom>
        <a:noFill/>
        <a:ln w="9525">
          <a:noFill/>
          <a:miter lim="800000"/>
          <a:headEnd/>
          <a:tailEnd/>
        </a:ln>
      </xdr:spPr>
    </xdr:sp>
    <xdr:clientData/>
  </xdr:twoCellAnchor>
  <xdr:twoCellAnchor editAs="oneCell">
    <xdr:from>
      <xdr:col>8</xdr:col>
      <xdr:colOff>1609725</xdr:colOff>
      <xdr:row>312</xdr:row>
      <xdr:rowOff>123825</xdr:rowOff>
    </xdr:from>
    <xdr:to>
      <xdr:col>9</xdr:col>
      <xdr:colOff>0</xdr:colOff>
      <xdr:row>312</xdr:row>
      <xdr:rowOff>156524</xdr:rowOff>
    </xdr:to>
    <xdr:sp macro="" textlink="">
      <xdr:nvSpPr>
        <xdr:cNvPr id="339" name="Text Box 236"/>
        <xdr:cNvSpPr txBox="1">
          <a:spLocks noChangeArrowheads="1"/>
        </xdr:cNvSpPr>
      </xdr:nvSpPr>
      <xdr:spPr bwMode="auto">
        <a:xfrm>
          <a:off x="8801100" y="182880000"/>
          <a:ext cx="0" cy="32699"/>
        </a:xfrm>
        <a:prstGeom prst="rect">
          <a:avLst/>
        </a:prstGeom>
        <a:noFill/>
        <a:ln w="9525">
          <a:noFill/>
          <a:miter lim="800000"/>
          <a:headEnd/>
          <a:tailEnd/>
        </a:ln>
      </xdr:spPr>
    </xdr:sp>
    <xdr:clientData/>
  </xdr:twoCellAnchor>
  <xdr:twoCellAnchor editAs="oneCell">
    <xdr:from>
      <xdr:col>8</xdr:col>
      <xdr:colOff>1609725</xdr:colOff>
      <xdr:row>312</xdr:row>
      <xdr:rowOff>123825</xdr:rowOff>
    </xdr:from>
    <xdr:to>
      <xdr:col>9</xdr:col>
      <xdr:colOff>0</xdr:colOff>
      <xdr:row>312</xdr:row>
      <xdr:rowOff>156524</xdr:rowOff>
    </xdr:to>
    <xdr:sp macro="" textlink="">
      <xdr:nvSpPr>
        <xdr:cNvPr id="340" name="Text Box 236"/>
        <xdr:cNvSpPr txBox="1">
          <a:spLocks noChangeArrowheads="1"/>
        </xdr:cNvSpPr>
      </xdr:nvSpPr>
      <xdr:spPr bwMode="auto">
        <a:xfrm>
          <a:off x="8801100" y="182880000"/>
          <a:ext cx="0" cy="32699"/>
        </a:xfrm>
        <a:prstGeom prst="rect">
          <a:avLst/>
        </a:prstGeom>
        <a:noFill/>
        <a:ln w="9525">
          <a:noFill/>
          <a:miter lim="800000"/>
          <a:headEnd/>
          <a:tailEnd/>
        </a:ln>
      </xdr:spPr>
    </xdr:sp>
    <xdr:clientData/>
  </xdr:twoCellAnchor>
  <xdr:twoCellAnchor editAs="oneCell">
    <xdr:from>
      <xdr:col>8</xdr:col>
      <xdr:colOff>1609725</xdr:colOff>
      <xdr:row>312</xdr:row>
      <xdr:rowOff>123825</xdr:rowOff>
    </xdr:from>
    <xdr:to>
      <xdr:col>9</xdr:col>
      <xdr:colOff>0</xdr:colOff>
      <xdr:row>312</xdr:row>
      <xdr:rowOff>156524</xdr:rowOff>
    </xdr:to>
    <xdr:sp macro="" textlink="">
      <xdr:nvSpPr>
        <xdr:cNvPr id="341" name="Text Box 236"/>
        <xdr:cNvSpPr txBox="1">
          <a:spLocks noChangeArrowheads="1"/>
        </xdr:cNvSpPr>
      </xdr:nvSpPr>
      <xdr:spPr bwMode="auto">
        <a:xfrm>
          <a:off x="8801100" y="182880000"/>
          <a:ext cx="0" cy="32699"/>
        </a:xfrm>
        <a:prstGeom prst="rect">
          <a:avLst/>
        </a:prstGeom>
        <a:noFill/>
        <a:ln w="9525">
          <a:noFill/>
          <a:miter lim="800000"/>
          <a:headEnd/>
          <a:tailEnd/>
        </a:ln>
      </xdr:spPr>
    </xdr:sp>
    <xdr:clientData/>
  </xdr:twoCellAnchor>
  <xdr:twoCellAnchor editAs="oneCell">
    <xdr:from>
      <xdr:col>8</xdr:col>
      <xdr:colOff>1609725</xdr:colOff>
      <xdr:row>312</xdr:row>
      <xdr:rowOff>123825</xdr:rowOff>
    </xdr:from>
    <xdr:to>
      <xdr:col>9</xdr:col>
      <xdr:colOff>0</xdr:colOff>
      <xdr:row>312</xdr:row>
      <xdr:rowOff>156524</xdr:rowOff>
    </xdr:to>
    <xdr:sp macro="" textlink="">
      <xdr:nvSpPr>
        <xdr:cNvPr id="342" name="Text Box 236"/>
        <xdr:cNvSpPr txBox="1">
          <a:spLocks noChangeArrowheads="1"/>
        </xdr:cNvSpPr>
      </xdr:nvSpPr>
      <xdr:spPr bwMode="auto">
        <a:xfrm>
          <a:off x="8801100" y="182880000"/>
          <a:ext cx="0" cy="32699"/>
        </a:xfrm>
        <a:prstGeom prst="rect">
          <a:avLst/>
        </a:prstGeom>
        <a:noFill/>
        <a:ln w="9525">
          <a:noFill/>
          <a:miter lim="800000"/>
          <a:headEnd/>
          <a:tailEnd/>
        </a:ln>
      </xdr:spPr>
    </xdr:sp>
    <xdr:clientData/>
  </xdr:twoCellAnchor>
  <xdr:twoCellAnchor editAs="oneCell">
    <xdr:from>
      <xdr:col>8</xdr:col>
      <xdr:colOff>1609725</xdr:colOff>
      <xdr:row>312</xdr:row>
      <xdr:rowOff>123825</xdr:rowOff>
    </xdr:from>
    <xdr:to>
      <xdr:col>9</xdr:col>
      <xdr:colOff>0</xdr:colOff>
      <xdr:row>312</xdr:row>
      <xdr:rowOff>156524</xdr:rowOff>
    </xdr:to>
    <xdr:sp macro="" textlink="">
      <xdr:nvSpPr>
        <xdr:cNvPr id="343" name="Text Box 236"/>
        <xdr:cNvSpPr txBox="1">
          <a:spLocks noChangeArrowheads="1"/>
        </xdr:cNvSpPr>
      </xdr:nvSpPr>
      <xdr:spPr bwMode="auto">
        <a:xfrm>
          <a:off x="8801100" y="182880000"/>
          <a:ext cx="0" cy="3269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344" name="Text Box 314"/>
        <xdr:cNvSpPr txBox="1">
          <a:spLocks noChangeArrowheads="1"/>
        </xdr:cNvSpPr>
      </xdr:nvSpPr>
      <xdr:spPr bwMode="auto">
        <a:xfrm>
          <a:off x="8801100" y="183403875"/>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345" name="Text Box 315"/>
        <xdr:cNvSpPr txBox="1">
          <a:spLocks noChangeArrowheads="1"/>
        </xdr:cNvSpPr>
      </xdr:nvSpPr>
      <xdr:spPr bwMode="auto">
        <a:xfrm>
          <a:off x="8801100" y="183403875"/>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346" name="Text Box 316"/>
        <xdr:cNvSpPr txBox="1">
          <a:spLocks noChangeArrowheads="1"/>
        </xdr:cNvSpPr>
      </xdr:nvSpPr>
      <xdr:spPr bwMode="auto">
        <a:xfrm>
          <a:off x="8801100" y="183403875"/>
          <a:ext cx="0" cy="159639"/>
        </a:xfrm>
        <a:prstGeom prst="rect">
          <a:avLst/>
        </a:prstGeom>
        <a:noFill/>
        <a:ln w="9525">
          <a:noFill/>
          <a:miter lim="800000"/>
          <a:headEnd/>
          <a:tailEnd/>
        </a:ln>
      </xdr:spPr>
    </xdr:sp>
    <xdr:clientData/>
  </xdr:twoCellAnchor>
  <xdr:twoCellAnchor editAs="oneCell">
    <xdr:from>
      <xdr:col>8</xdr:col>
      <xdr:colOff>1247775</xdr:colOff>
      <xdr:row>313</xdr:row>
      <xdr:rowOff>0</xdr:rowOff>
    </xdr:from>
    <xdr:to>
      <xdr:col>9</xdr:col>
      <xdr:colOff>0</xdr:colOff>
      <xdr:row>313</xdr:row>
      <xdr:rowOff>159639</xdr:rowOff>
    </xdr:to>
    <xdr:sp macro="" textlink="">
      <xdr:nvSpPr>
        <xdr:cNvPr id="347" name="Text Box 317"/>
        <xdr:cNvSpPr txBox="1">
          <a:spLocks noChangeArrowheads="1"/>
        </xdr:cNvSpPr>
      </xdr:nvSpPr>
      <xdr:spPr bwMode="auto">
        <a:xfrm>
          <a:off x="8801100" y="183403875"/>
          <a:ext cx="0" cy="159639"/>
        </a:xfrm>
        <a:prstGeom prst="rect">
          <a:avLst/>
        </a:prstGeom>
        <a:noFill/>
        <a:ln w="9525">
          <a:noFill/>
          <a:miter lim="800000"/>
          <a:headEnd/>
          <a:tailEnd/>
        </a:ln>
      </xdr:spPr>
    </xdr:sp>
    <xdr:clientData/>
  </xdr:twoCellAnchor>
  <xdr:twoCellAnchor editAs="oneCell">
    <xdr:from>
      <xdr:col>8</xdr:col>
      <xdr:colOff>2619375</xdr:colOff>
      <xdr:row>313</xdr:row>
      <xdr:rowOff>1076325</xdr:rowOff>
    </xdr:from>
    <xdr:to>
      <xdr:col>9</xdr:col>
      <xdr:colOff>0</xdr:colOff>
      <xdr:row>313</xdr:row>
      <xdr:rowOff>1076325</xdr:rowOff>
    </xdr:to>
    <xdr:sp macro="" textlink="">
      <xdr:nvSpPr>
        <xdr:cNvPr id="348" name="Text Box 23"/>
        <xdr:cNvSpPr txBox="1">
          <a:spLocks noChangeArrowheads="1"/>
        </xdr:cNvSpPr>
      </xdr:nvSpPr>
      <xdr:spPr bwMode="auto">
        <a:xfrm>
          <a:off x="8801100" y="184480200"/>
          <a:ext cx="0" cy="493"/>
        </a:xfrm>
        <a:prstGeom prst="rect">
          <a:avLst/>
        </a:prstGeom>
        <a:noFill/>
        <a:ln w="9525">
          <a:noFill/>
          <a:miter lim="800000"/>
          <a:headEnd/>
          <a:tailEnd/>
        </a:ln>
      </xdr:spPr>
    </xdr:sp>
    <xdr:clientData/>
  </xdr:twoCellAnchor>
  <xdr:twoCellAnchor editAs="oneCell">
    <xdr:from>
      <xdr:col>8</xdr:col>
      <xdr:colOff>2676525</xdr:colOff>
      <xdr:row>313</xdr:row>
      <xdr:rowOff>657225</xdr:rowOff>
    </xdr:from>
    <xdr:to>
      <xdr:col>9</xdr:col>
      <xdr:colOff>0</xdr:colOff>
      <xdr:row>313</xdr:row>
      <xdr:rowOff>657225</xdr:rowOff>
    </xdr:to>
    <xdr:sp macro="" textlink="">
      <xdr:nvSpPr>
        <xdr:cNvPr id="349" name="Text Box 29"/>
        <xdr:cNvSpPr txBox="1">
          <a:spLocks noChangeArrowheads="1"/>
        </xdr:cNvSpPr>
      </xdr:nvSpPr>
      <xdr:spPr bwMode="auto">
        <a:xfrm>
          <a:off x="8801100" y="184061100"/>
          <a:ext cx="0" cy="19812"/>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350" name="Text Box 314"/>
        <xdr:cNvSpPr txBox="1">
          <a:spLocks noChangeArrowheads="1"/>
        </xdr:cNvSpPr>
      </xdr:nvSpPr>
      <xdr:spPr bwMode="auto">
        <a:xfrm>
          <a:off x="8801100" y="183403875"/>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351" name="Text Box 315"/>
        <xdr:cNvSpPr txBox="1">
          <a:spLocks noChangeArrowheads="1"/>
        </xdr:cNvSpPr>
      </xdr:nvSpPr>
      <xdr:spPr bwMode="auto">
        <a:xfrm>
          <a:off x="8801100" y="183403875"/>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352" name="Text Box 316"/>
        <xdr:cNvSpPr txBox="1">
          <a:spLocks noChangeArrowheads="1"/>
        </xdr:cNvSpPr>
      </xdr:nvSpPr>
      <xdr:spPr bwMode="auto">
        <a:xfrm>
          <a:off x="8801100" y="183403875"/>
          <a:ext cx="0" cy="159639"/>
        </a:xfrm>
        <a:prstGeom prst="rect">
          <a:avLst/>
        </a:prstGeom>
        <a:noFill/>
        <a:ln w="9525">
          <a:noFill/>
          <a:miter lim="800000"/>
          <a:headEnd/>
          <a:tailEnd/>
        </a:ln>
      </xdr:spPr>
    </xdr:sp>
    <xdr:clientData/>
  </xdr:twoCellAnchor>
  <xdr:twoCellAnchor editAs="oneCell">
    <xdr:from>
      <xdr:col>8</xdr:col>
      <xdr:colOff>1247775</xdr:colOff>
      <xdr:row>313</xdr:row>
      <xdr:rowOff>0</xdr:rowOff>
    </xdr:from>
    <xdr:to>
      <xdr:col>9</xdr:col>
      <xdr:colOff>0</xdr:colOff>
      <xdr:row>313</xdr:row>
      <xdr:rowOff>159639</xdr:rowOff>
    </xdr:to>
    <xdr:sp macro="" textlink="">
      <xdr:nvSpPr>
        <xdr:cNvPr id="353" name="Text Box 317"/>
        <xdr:cNvSpPr txBox="1">
          <a:spLocks noChangeArrowheads="1"/>
        </xdr:cNvSpPr>
      </xdr:nvSpPr>
      <xdr:spPr bwMode="auto">
        <a:xfrm>
          <a:off x="8801100" y="183403875"/>
          <a:ext cx="0" cy="159639"/>
        </a:xfrm>
        <a:prstGeom prst="rect">
          <a:avLst/>
        </a:prstGeom>
        <a:noFill/>
        <a:ln w="9525">
          <a:noFill/>
          <a:miter lim="800000"/>
          <a:headEnd/>
          <a:tailEnd/>
        </a:ln>
      </xdr:spPr>
    </xdr:sp>
    <xdr:clientData/>
  </xdr:twoCellAnchor>
  <xdr:twoCellAnchor editAs="oneCell">
    <xdr:from>
      <xdr:col>8</xdr:col>
      <xdr:colOff>2619375</xdr:colOff>
      <xdr:row>313</xdr:row>
      <xdr:rowOff>1076325</xdr:rowOff>
    </xdr:from>
    <xdr:to>
      <xdr:col>9</xdr:col>
      <xdr:colOff>0</xdr:colOff>
      <xdr:row>313</xdr:row>
      <xdr:rowOff>1076325</xdr:rowOff>
    </xdr:to>
    <xdr:sp macro="" textlink="">
      <xdr:nvSpPr>
        <xdr:cNvPr id="354" name="Text Box 23"/>
        <xdr:cNvSpPr txBox="1">
          <a:spLocks noChangeArrowheads="1"/>
        </xdr:cNvSpPr>
      </xdr:nvSpPr>
      <xdr:spPr bwMode="auto">
        <a:xfrm>
          <a:off x="8801100" y="184480200"/>
          <a:ext cx="0" cy="493"/>
        </a:xfrm>
        <a:prstGeom prst="rect">
          <a:avLst/>
        </a:prstGeom>
        <a:noFill/>
        <a:ln w="9525">
          <a:noFill/>
          <a:miter lim="800000"/>
          <a:headEnd/>
          <a:tailEnd/>
        </a:ln>
      </xdr:spPr>
    </xdr:sp>
    <xdr:clientData/>
  </xdr:twoCellAnchor>
  <xdr:twoCellAnchor editAs="oneCell">
    <xdr:from>
      <xdr:col>8</xdr:col>
      <xdr:colOff>2676525</xdr:colOff>
      <xdr:row>313</xdr:row>
      <xdr:rowOff>657225</xdr:rowOff>
    </xdr:from>
    <xdr:to>
      <xdr:col>9</xdr:col>
      <xdr:colOff>0</xdr:colOff>
      <xdr:row>313</xdr:row>
      <xdr:rowOff>657225</xdr:rowOff>
    </xdr:to>
    <xdr:sp macro="" textlink="">
      <xdr:nvSpPr>
        <xdr:cNvPr id="355" name="Text Box 29"/>
        <xdr:cNvSpPr txBox="1">
          <a:spLocks noChangeArrowheads="1"/>
        </xdr:cNvSpPr>
      </xdr:nvSpPr>
      <xdr:spPr bwMode="auto">
        <a:xfrm>
          <a:off x="8801100" y="184061100"/>
          <a:ext cx="0" cy="19812"/>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356" name="Text Box 81"/>
        <xdr:cNvSpPr txBox="1">
          <a:spLocks noChangeArrowheads="1"/>
        </xdr:cNvSpPr>
      </xdr:nvSpPr>
      <xdr:spPr bwMode="auto">
        <a:xfrm>
          <a:off x="8801100" y="183403875"/>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357" name="Text Box 82"/>
        <xdr:cNvSpPr txBox="1">
          <a:spLocks noChangeArrowheads="1"/>
        </xdr:cNvSpPr>
      </xdr:nvSpPr>
      <xdr:spPr bwMode="auto">
        <a:xfrm>
          <a:off x="8801100" y="183403875"/>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358" name="Text Box 83"/>
        <xdr:cNvSpPr txBox="1">
          <a:spLocks noChangeArrowheads="1"/>
        </xdr:cNvSpPr>
      </xdr:nvSpPr>
      <xdr:spPr bwMode="auto">
        <a:xfrm>
          <a:off x="8801100" y="183403875"/>
          <a:ext cx="0" cy="159639"/>
        </a:xfrm>
        <a:prstGeom prst="rect">
          <a:avLst/>
        </a:prstGeom>
        <a:noFill/>
        <a:ln w="9525">
          <a:noFill/>
          <a:miter lim="800000"/>
          <a:headEnd/>
          <a:tailEnd/>
        </a:ln>
      </xdr:spPr>
    </xdr:sp>
    <xdr:clientData/>
  </xdr:twoCellAnchor>
  <xdr:twoCellAnchor editAs="oneCell">
    <xdr:from>
      <xdr:col>8</xdr:col>
      <xdr:colOff>1247775</xdr:colOff>
      <xdr:row>313</xdr:row>
      <xdr:rowOff>0</xdr:rowOff>
    </xdr:from>
    <xdr:to>
      <xdr:col>9</xdr:col>
      <xdr:colOff>0</xdr:colOff>
      <xdr:row>313</xdr:row>
      <xdr:rowOff>159639</xdr:rowOff>
    </xdr:to>
    <xdr:sp macro="" textlink="">
      <xdr:nvSpPr>
        <xdr:cNvPr id="359" name="Text Box 84"/>
        <xdr:cNvSpPr txBox="1">
          <a:spLocks noChangeArrowheads="1"/>
        </xdr:cNvSpPr>
      </xdr:nvSpPr>
      <xdr:spPr bwMode="auto">
        <a:xfrm>
          <a:off x="8801100" y="183403875"/>
          <a:ext cx="0" cy="159639"/>
        </a:xfrm>
        <a:prstGeom prst="rect">
          <a:avLst/>
        </a:prstGeom>
        <a:noFill/>
        <a:ln w="9525">
          <a:noFill/>
          <a:miter lim="800000"/>
          <a:headEnd/>
          <a:tailEnd/>
        </a:ln>
      </xdr:spPr>
    </xdr:sp>
    <xdr:clientData/>
  </xdr:twoCellAnchor>
  <xdr:twoCellAnchor editAs="oneCell">
    <xdr:from>
      <xdr:col>8</xdr:col>
      <xdr:colOff>2028825</xdr:colOff>
      <xdr:row>313</xdr:row>
      <xdr:rowOff>0</xdr:rowOff>
    </xdr:from>
    <xdr:to>
      <xdr:col>9</xdr:col>
      <xdr:colOff>0</xdr:colOff>
      <xdr:row>313</xdr:row>
      <xdr:rowOff>159639</xdr:rowOff>
    </xdr:to>
    <xdr:sp macro="" textlink="">
      <xdr:nvSpPr>
        <xdr:cNvPr id="360" name="Text Box 85"/>
        <xdr:cNvSpPr txBox="1">
          <a:spLocks noChangeArrowheads="1"/>
        </xdr:cNvSpPr>
      </xdr:nvSpPr>
      <xdr:spPr bwMode="auto">
        <a:xfrm>
          <a:off x="8801100" y="183403875"/>
          <a:ext cx="0" cy="159639"/>
        </a:xfrm>
        <a:prstGeom prst="rect">
          <a:avLst/>
        </a:prstGeom>
        <a:noFill/>
        <a:ln w="9525">
          <a:noFill/>
          <a:miter lim="800000"/>
          <a:headEnd/>
          <a:tailEnd/>
        </a:ln>
      </xdr:spPr>
    </xdr:sp>
    <xdr:clientData/>
  </xdr:twoCellAnchor>
  <xdr:twoCellAnchor editAs="oneCell">
    <xdr:from>
      <xdr:col>8</xdr:col>
      <xdr:colOff>2619375</xdr:colOff>
      <xdr:row>313</xdr:row>
      <xdr:rowOff>0</xdr:rowOff>
    </xdr:from>
    <xdr:to>
      <xdr:col>9</xdr:col>
      <xdr:colOff>0</xdr:colOff>
      <xdr:row>313</xdr:row>
      <xdr:rowOff>159639</xdr:rowOff>
    </xdr:to>
    <xdr:sp macro="" textlink="">
      <xdr:nvSpPr>
        <xdr:cNvPr id="361" name="Text Box 86"/>
        <xdr:cNvSpPr txBox="1">
          <a:spLocks noChangeArrowheads="1"/>
        </xdr:cNvSpPr>
      </xdr:nvSpPr>
      <xdr:spPr bwMode="auto">
        <a:xfrm>
          <a:off x="8801100" y="183403875"/>
          <a:ext cx="0" cy="159639"/>
        </a:xfrm>
        <a:prstGeom prst="rect">
          <a:avLst/>
        </a:prstGeom>
        <a:noFill/>
        <a:ln w="9525">
          <a:noFill/>
          <a:miter lim="800000"/>
          <a:headEnd/>
          <a:tailEnd/>
        </a:ln>
      </xdr:spPr>
    </xdr:sp>
    <xdr:clientData/>
  </xdr:twoCellAnchor>
  <xdr:twoCellAnchor editAs="oneCell">
    <xdr:from>
      <xdr:col>8</xdr:col>
      <xdr:colOff>1609725</xdr:colOff>
      <xdr:row>313</xdr:row>
      <xdr:rowOff>123825</xdr:rowOff>
    </xdr:from>
    <xdr:to>
      <xdr:col>9</xdr:col>
      <xdr:colOff>0</xdr:colOff>
      <xdr:row>313</xdr:row>
      <xdr:rowOff>156524</xdr:rowOff>
    </xdr:to>
    <xdr:sp macro="" textlink="">
      <xdr:nvSpPr>
        <xdr:cNvPr id="362" name="Text Box 236"/>
        <xdr:cNvSpPr txBox="1">
          <a:spLocks noChangeArrowheads="1"/>
        </xdr:cNvSpPr>
      </xdr:nvSpPr>
      <xdr:spPr bwMode="auto">
        <a:xfrm>
          <a:off x="8801100" y="183527700"/>
          <a:ext cx="0" cy="32699"/>
        </a:xfrm>
        <a:prstGeom prst="rect">
          <a:avLst/>
        </a:prstGeom>
        <a:noFill/>
        <a:ln w="9525">
          <a:noFill/>
          <a:miter lim="800000"/>
          <a:headEnd/>
          <a:tailEnd/>
        </a:ln>
      </xdr:spPr>
    </xdr:sp>
    <xdr:clientData/>
  </xdr:twoCellAnchor>
  <xdr:twoCellAnchor editAs="oneCell">
    <xdr:from>
      <xdr:col>8</xdr:col>
      <xdr:colOff>1609725</xdr:colOff>
      <xdr:row>313</xdr:row>
      <xdr:rowOff>123825</xdr:rowOff>
    </xdr:from>
    <xdr:to>
      <xdr:col>9</xdr:col>
      <xdr:colOff>0</xdr:colOff>
      <xdr:row>313</xdr:row>
      <xdr:rowOff>156524</xdr:rowOff>
    </xdr:to>
    <xdr:sp macro="" textlink="">
      <xdr:nvSpPr>
        <xdr:cNvPr id="363" name="Text Box 236"/>
        <xdr:cNvSpPr txBox="1">
          <a:spLocks noChangeArrowheads="1"/>
        </xdr:cNvSpPr>
      </xdr:nvSpPr>
      <xdr:spPr bwMode="auto">
        <a:xfrm>
          <a:off x="8801100" y="183527700"/>
          <a:ext cx="0" cy="32699"/>
        </a:xfrm>
        <a:prstGeom prst="rect">
          <a:avLst/>
        </a:prstGeom>
        <a:noFill/>
        <a:ln w="9525">
          <a:noFill/>
          <a:miter lim="800000"/>
          <a:headEnd/>
          <a:tailEnd/>
        </a:ln>
      </xdr:spPr>
    </xdr:sp>
    <xdr:clientData/>
  </xdr:twoCellAnchor>
  <xdr:twoCellAnchor editAs="oneCell">
    <xdr:from>
      <xdr:col>8</xdr:col>
      <xdr:colOff>1609725</xdr:colOff>
      <xdr:row>313</xdr:row>
      <xdr:rowOff>123825</xdr:rowOff>
    </xdr:from>
    <xdr:to>
      <xdr:col>9</xdr:col>
      <xdr:colOff>0</xdr:colOff>
      <xdr:row>313</xdr:row>
      <xdr:rowOff>156524</xdr:rowOff>
    </xdr:to>
    <xdr:sp macro="" textlink="">
      <xdr:nvSpPr>
        <xdr:cNvPr id="364" name="Text Box 236"/>
        <xdr:cNvSpPr txBox="1">
          <a:spLocks noChangeArrowheads="1"/>
        </xdr:cNvSpPr>
      </xdr:nvSpPr>
      <xdr:spPr bwMode="auto">
        <a:xfrm>
          <a:off x="8801100" y="183527700"/>
          <a:ext cx="0" cy="32699"/>
        </a:xfrm>
        <a:prstGeom prst="rect">
          <a:avLst/>
        </a:prstGeom>
        <a:noFill/>
        <a:ln w="9525">
          <a:noFill/>
          <a:miter lim="800000"/>
          <a:headEnd/>
          <a:tailEnd/>
        </a:ln>
      </xdr:spPr>
    </xdr:sp>
    <xdr:clientData/>
  </xdr:twoCellAnchor>
  <xdr:twoCellAnchor editAs="oneCell">
    <xdr:from>
      <xdr:col>8</xdr:col>
      <xdr:colOff>1609725</xdr:colOff>
      <xdr:row>313</xdr:row>
      <xdr:rowOff>123825</xdr:rowOff>
    </xdr:from>
    <xdr:to>
      <xdr:col>9</xdr:col>
      <xdr:colOff>0</xdr:colOff>
      <xdr:row>313</xdr:row>
      <xdr:rowOff>156524</xdr:rowOff>
    </xdr:to>
    <xdr:sp macro="" textlink="">
      <xdr:nvSpPr>
        <xdr:cNvPr id="365" name="Text Box 236"/>
        <xdr:cNvSpPr txBox="1">
          <a:spLocks noChangeArrowheads="1"/>
        </xdr:cNvSpPr>
      </xdr:nvSpPr>
      <xdr:spPr bwMode="auto">
        <a:xfrm>
          <a:off x="8801100" y="183527700"/>
          <a:ext cx="0" cy="32699"/>
        </a:xfrm>
        <a:prstGeom prst="rect">
          <a:avLst/>
        </a:prstGeom>
        <a:noFill/>
        <a:ln w="9525">
          <a:noFill/>
          <a:miter lim="800000"/>
          <a:headEnd/>
          <a:tailEnd/>
        </a:ln>
      </xdr:spPr>
    </xdr:sp>
    <xdr:clientData/>
  </xdr:twoCellAnchor>
  <xdr:twoCellAnchor editAs="oneCell">
    <xdr:from>
      <xdr:col>8</xdr:col>
      <xdr:colOff>1609725</xdr:colOff>
      <xdr:row>313</xdr:row>
      <xdr:rowOff>123825</xdr:rowOff>
    </xdr:from>
    <xdr:to>
      <xdr:col>9</xdr:col>
      <xdr:colOff>0</xdr:colOff>
      <xdr:row>313</xdr:row>
      <xdr:rowOff>156524</xdr:rowOff>
    </xdr:to>
    <xdr:sp macro="" textlink="">
      <xdr:nvSpPr>
        <xdr:cNvPr id="366" name="Text Box 236"/>
        <xdr:cNvSpPr txBox="1">
          <a:spLocks noChangeArrowheads="1"/>
        </xdr:cNvSpPr>
      </xdr:nvSpPr>
      <xdr:spPr bwMode="auto">
        <a:xfrm>
          <a:off x="8801100" y="183527700"/>
          <a:ext cx="0" cy="32699"/>
        </a:xfrm>
        <a:prstGeom prst="rect">
          <a:avLst/>
        </a:prstGeom>
        <a:noFill/>
        <a:ln w="9525">
          <a:noFill/>
          <a:miter lim="800000"/>
          <a:headEnd/>
          <a:tailEnd/>
        </a:ln>
      </xdr:spPr>
    </xdr:sp>
    <xdr:clientData/>
  </xdr:twoCellAnchor>
  <xdr:twoCellAnchor editAs="oneCell">
    <xdr:from>
      <xdr:col>8</xdr:col>
      <xdr:colOff>1609725</xdr:colOff>
      <xdr:row>313</xdr:row>
      <xdr:rowOff>123825</xdr:rowOff>
    </xdr:from>
    <xdr:to>
      <xdr:col>9</xdr:col>
      <xdr:colOff>0</xdr:colOff>
      <xdr:row>313</xdr:row>
      <xdr:rowOff>156524</xdr:rowOff>
    </xdr:to>
    <xdr:sp macro="" textlink="">
      <xdr:nvSpPr>
        <xdr:cNvPr id="367" name="Text Box 236"/>
        <xdr:cNvSpPr txBox="1">
          <a:spLocks noChangeArrowheads="1"/>
        </xdr:cNvSpPr>
      </xdr:nvSpPr>
      <xdr:spPr bwMode="auto">
        <a:xfrm>
          <a:off x="8801100" y="183527700"/>
          <a:ext cx="0" cy="32699"/>
        </a:xfrm>
        <a:prstGeom prst="rect">
          <a:avLst/>
        </a:prstGeom>
        <a:noFill/>
        <a:ln w="9525">
          <a:noFill/>
          <a:miter lim="800000"/>
          <a:headEnd/>
          <a:tailEnd/>
        </a:ln>
      </xdr:spPr>
    </xdr:sp>
    <xdr:clientData/>
  </xdr:twoCellAnchor>
  <xdr:twoCellAnchor editAs="oneCell">
    <xdr:from>
      <xdr:col>8</xdr:col>
      <xdr:colOff>1609725</xdr:colOff>
      <xdr:row>313</xdr:row>
      <xdr:rowOff>123825</xdr:rowOff>
    </xdr:from>
    <xdr:to>
      <xdr:col>9</xdr:col>
      <xdr:colOff>0</xdr:colOff>
      <xdr:row>313</xdr:row>
      <xdr:rowOff>156524</xdr:rowOff>
    </xdr:to>
    <xdr:sp macro="" textlink="">
      <xdr:nvSpPr>
        <xdr:cNvPr id="368" name="Text Box 236"/>
        <xdr:cNvSpPr txBox="1">
          <a:spLocks noChangeArrowheads="1"/>
        </xdr:cNvSpPr>
      </xdr:nvSpPr>
      <xdr:spPr bwMode="auto">
        <a:xfrm>
          <a:off x="8801100" y="183527700"/>
          <a:ext cx="0" cy="32699"/>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369" name="Text Box 314"/>
        <xdr:cNvSpPr txBox="1">
          <a:spLocks noChangeArrowheads="1"/>
        </xdr:cNvSpPr>
      </xdr:nvSpPr>
      <xdr:spPr bwMode="auto">
        <a:xfrm>
          <a:off x="8801100" y="184708800"/>
          <a:ext cx="0" cy="159639"/>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370" name="Text Box 315"/>
        <xdr:cNvSpPr txBox="1">
          <a:spLocks noChangeArrowheads="1"/>
        </xdr:cNvSpPr>
      </xdr:nvSpPr>
      <xdr:spPr bwMode="auto">
        <a:xfrm>
          <a:off x="8801100" y="184708800"/>
          <a:ext cx="0" cy="159639"/>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371" name="Text Box 316"/>
        <xdr:cNvSpPr txBox="1">
          <a:spLocks noChangeArrowheads="1"/>
        </xdr:cNvSpPr>
      </xdr:nvSpPr>
      <xdr:spPr bwMode="auto">
        <a:xfrm>
          <a:off x="8801100" y="184708800"/>
          <a:ext cx="0" cy="159639"/>
        </a:xfrm>
        <a:prstGeom prst="rect">
          <a:avLst/>
        </a:prstGeom>
        <a:noFill/>
        <a:ln w="9525">
          <a:noFill/>
          <a:miter lim="800000"/>
          <a:headEnd/>
          <a:tailEnd/>
        </a:ln>
      </xdr:spPr>
    </xdr:sp>
    <xdr:clientData/>
  </xdr:twoCellAnchor>
  <xdr:twoCellAnchor editAs="oneCell">
    <xdr:from>
      <xdr:col>8</xdr:col>
      <xdr:colOff>1247775</xdr:colOff>
      <xdr:row>293</xdr:row>
      <xdr:rowOff>0</xdr:rowOff>
    </xdr:from>
    <xdr:to>
      <xdr:col>9</xdr:col>
      <xdr:colOff>0</xdr:colOff>
      <xdr:row>293</xdr:row>
      <xdr:rowOff>159639</xdr:rowOff>
    </xdr:to>
    <xdr:sp macro="" textlink="">
      <xdr:nvSpPr>
        <xdr:cNvPr id="372" name="Text Box 317"/>
        <xdr:cNvSpPr txBox="1">
          <a:spLocks noChangeArrowheads="1"/>
        </xdr:cNvSpPr>
      </xdr:nvSpPr>
      <xdr:spPr bwMode="auto">
        <a:xfrm>
          <a:off x="8801100" y="184708800"/>
          <a:ext cx="0" cy="159639"/>
        </a:xfrm>
        <a:prstGeom prst="rect">
          <a:avLst/>
        </a:prstGeom>
        <a:noFill/>
        <a:ln w="9525">
          <a:noFill/>
          <a:miter lim="800000"/>
          <a:headEnd/>
          <a:tailEnd/>
        </a:ln>
      </xdr:spPr>
    </xdr:sp>
    <xdr:clientData/>
  </xdr:twoCellAnchor>
  <xdr:twoCellAnchor editAs="oneCell">
    <xdr:from>
      <xdr:col>8</xdr:col>
      <xdr:colOff>2619375</xdr:colOff>
      <xdr:row>293</xdr:row>
      <xdr:rowOff>1076325</xdr:rowOff>
    </xdr:from>
    <xdr:to>
      <xdr:col>9</xdr:col>
      <xdr:colOff>0</xdr:colOff>
      <xdr:row>293</xdr:row>
      <xdr:rowOff>1076325</xdr:rowOff>
    </xdr:to>
    <xdr:sp macro="" textlink="">
      <xdr:nvSpPr>
        <xdr:cNvPr id="373" name="Text Box 23"/>
        <xdr:cNvSpPr txBox="1">
          <a:spLocks noChangeArrowheads="1"/>
        </xdr:cNvSpPr>
      </xdr:nvSpPr>
      <xdr:spPr bwMode="auto">
        <a:xfrm>
          <a:off x="8801100" y="185785125"/>
          <a:ext cx="0" cy="493"/>
        </a:xfrm>
        <a:prstGeom prst="rect">
          <a:avLst/>
        </a:prstGeom>
        <a:noFill/>
        <a:ln w="9525">
          <a:noFill/>
          <a:miter lim="800000"/>
          <a:headEnd/>
          <a:tailEnd/>
        </a:ln>
      </xdr:spPr>
    </xdr:sp>
    <xdr:clientData/>
  </xdr:twoCellAnchor>
  <xdr:twoCellAnchor editAs="oneCell">
    <xdr:from>
      <xdr:col>8</xdr:col>
      <xdr:colOff>2676525</xdr:colOff>
      <xdr:row>293</xdr:row>
      <xdr:rowOff>657225</xdr:rowOff>
    </xdr:from>
    <xdr:to>
      <xdr:col>9</xdr:col>
      <xdr:colOff>0</xdr:colOff>
      <xdr:row>293</xdr:row>
      <xdr:rowOff>677037</xdr:rowOff>
    </xdr:to>
    <xdr:sp macro="" textlink="">
      <xdr:nvSpPr>
        <xdr:cNvPr id="374" name="Text Box 29"/>
        <xdr:cNvSpPr txBox="1">
          <a:spLocks noChangeArrowheads="1"/>
        </xdr:cNvSpPr>
      </xdr:nvSpPr>
      <xdr:spPr bwMode="auto">
        <a:xfrm>
          <a:off x="8801100" y="185366025"/>
          <a:ext cx="0" cy="19812"/>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375" name="Text Box 314"/>
        <xdr:cNvSpPr txBox="1">
          <a:spLocks noChangeArrowheads="1"/>
        </xdr:cNvSpPr>
      </xdr:nvSpPr>
      <xdr:spPr bwMode="auto">
        <a:xfrm>
          <a:off x="8801100" y="184708800"/>
          <a:ext cx="0" cy="159639"/>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376" name="Text Box 315"/>
        <xdr:cNvSpPr txBox="1">
          <a:spLocks noChangeArrowheads="1"/>
        </xdr:cNvSpPr>
      </xdr:nvSpPr>
      <xdr:spPr bwMode="auto">
        <a:xfrm>
          <a:off x="8801100" y="184708800"/>
          <a:ext cx="0" cy="159639"/>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377" name="Text Box 316"/>
        <xdr:cNvSpPr txBox="1">
          <a:spLocks noChangeArrowheads="1"/>
        </xdr:cNvSpPr>
      </xdr:nvSpPr>
      <xdr:spPr bwMode="auto">
        <a:xfrm>
          <a:off x="8801100" y="184708800"/>
          <a:ext cx="0" cy="159639"/>
        </a:xfrm>
        <a:prstGeom prst="rect">
          <a:avLst/>
        </a:prstGeom>
        <a:noFill/>
        <a:ln w="9525">
          <a:noFill/>
          <a:miter lim="800000"/>
          <a:headEnd/>
          <a:tailEnd/>
        </a:ln>
      </xdr:spPr>
    </xdr:sp>
    <xdr:clientData/>
  </xdr:twoCellAnchor>
  <xdr:twoCellAnchor editAs="oneCell">
    <xdr:from>
      <xdr:col>8</xdr:col>
      <xdr:colOff>1247775</xdr:colOff>
      <xdr:row>293</xdr:row>
      <xdr:rowOff>0</xdr:rowOff>
    </xdr:from>
    <xdr:to>
      <xdr:col>9</xdr:col>
      <xdr:colOff>0</xdr:colOff>
      <xdr:row>293</xdr:row>
      <xdr:rowOff>159639</xdr:rowOff>
    </xdr:to>
    <xdr:sp macro="" textlink="">
      <xdr:nvSpPr>
        <xdr:cNvPr id="378" name="Text Box 317"/>
        <xdr:cNvSpPr txBox="1">
          <a:spLocks noChangeArrowheads="1"/>
        </xdr:cNvSpPr>
      </xdr:nvSpPr>
      <xdr:spPr bwMode="auto">
        <a:xfrm>
          <a:off x="8801100" y="184708800"/>
          <a:ext cx="0" cy="159639"/>
        </a:xfrm>
        <a:prstGeom prst="rect">
          <a:avLst/>
        </a:prstGeom>
        <a:noFill/>
        <a:ln w="9525">
          <a:noFill/>
          <a:miter lim="800000"/>
          <a:headEnd/>
          <a:tailEnd/>
        </a:ln>
      </xdr:spPr>
    </xdr:sp>
    <xdr:clientData/>
  </xdr:twoCellAnchor>
  <xdr:twoCellAnchor editAs="oneCell">
    <xdr:from>
      <xdr:col>8</xdr:col>
      <xdr:colOff>2619375</xdr:colOff>
      <xdr:row>293</xdr:row>
      <xdr:rowOff>1076325</xdr:rowOff>
    </xdr:from>
    <xdr:to>
      <xdr:col>9</xdr:col>
      <xdr:colOff>0</xdr:colOff>
      <xdr:row>293</xdr:row>
      <xdr:rowOff>1076325</xdr:rowOff>
    </xdr:to>
    <xdr:sp macro="" textlink="">
      <xdr:nvSpPr>
        <xdr:cNvPr id="379" name="Text Box 23"/>
        <xdr:cNvSpPr txBox="1">
          <a:spLocks noChangeArrowheads="1"/>
        </xdr:cNvSpPr>
      </xdr:nvSpPr>
      <xdr:spPr bwMode="auto">
        <a:xfrm>
          <a:off x="8801100" y="185785125"/>
          <a:ext cx="0" cy="493"/>
        </a:xfrm>
        <a:prstGeom prst="rect">
          <a:avLst/>
        </a:prstGeom>
        <a:noFill/>
        <a:ln w="9525">
          <a:noFill/>
          <a:miter lim="800000"/>
          <a:headEnd/>
          <a:tailEnd/>
        </a:ln>
      </xdr:spPr>
    </xdr:sp>
    <xdr:clientData/>
  </xdr:twoCellAnchor>
  <xdr:twoCellAnchor editAs="oneCell">
    <xdr:from>
      <xdr:col>8</xdr:col>
      <xdr:colOff>2676525</xdr:colOff>
      <xdr:row>293</xdr:row>
      <xdr:rowOff>657225</xdr:rowOff>
    </xdr:from>
    <xdr:to>
      <xdr:col>9</xdr:col>
      <xdr:colOff>0</xdr:colOff>
      <xdr:row>293</xdr:row>
      <xdr:rowOff>677037</xdr:rowOff>
    </xdr:to>
    <xdr:sp macro="" textlink="">
      <xdr:nvSpPr>
        <xdr:cNvPr id="380" name="Text Box 29"/>
        <xdr:cNvSpPr txBox="1">
          <a:spLocks noChangeArrowheads="1"/>
        </xdr:cNvSpPr>
      </xdr:nvSpPr>
      <xdr:spPr bwMode="auto">
        <a:xfrm>
          <a:off x="8801100" y="185366025"/>
          <a:ext cx="0" cy="19812"/>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381" name="Text Box 81"/>
        <xdr:cNvSpPr txBox="1">
          <a:spLocks noChangeArrowheads="1"/>
        </xdr:cNvSpPr>
      </xdr:nvSpPr>
      <xdr:spPr bwMode="auto">
        <a:xfrm>
          <a:off x="8801100" y="184708800"/>
          <a:ext cx="0" cy="159639"/>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382" name="Text Box 82"/>
        <xdr:cNvSpPr txBox="1">
          <a:spLocks noChangeArrowheads="1"/>
        </xdr:cNvSpPr>
      </xdr:nvSpPr>
      <xdr:spPr bwMode="auto">
        <a:xfrm>
          <a:off x="8801100" y="184708800"/>
          <a:ext cx="0" cy="159639"/>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383" name="Text Box 83"/>
        <xdr:cNvSpPr txBox="1">
          <a:spLocks noChangeArrowheads="1"/>
        </xdr:cNvSpPr>
      </xdr:nvSpPr>
      <xdr:spPr bwMode="auto">
        <a:xfrm>
          <a:off x="8801100" y="184708800"/>
          <a:ext cx="0" cy="159639"/>
        </a:xfrm>
        <a:prstGeom prst="rect">
          <a:avLst/>
        </a:prstGeom>
        <a:noFill/>
        <a:ln w="9525">
          <a:noFill/>
          <a:miter lim="800000"/>
          <a:headEnd/>
          <a:tailEnd/>
        </a:ln>
      </xdr:spPr>
    </xdr:sp>
    <xdr:clientData/>
  </xdr:twoCellAnchor>
  <xdr:twoCellAnchor editAs="oneCell">
    <xdr:from>
      <xdr:col>8</xdr:col>
      <xdr:colOff>1247775</xdr:colOff>
      <xdr:row>293</xdr:row>
      <xdr:rowOff>0</xdr:rowOff>
    </xdr:from>
    <xdr:to>
      <xdr:col>9</xdr:col>
      <xdr:colOff>0</xdr:colOff>
      <xdr:row>293</xdr:row>
      <xdr:rowOff>159639</xdr:rowOff>
    </xdr:to>
    <xdr:sp macro="" textlink="">
      <xdr:nvSpPr>
        <xdr:cNvPr id="384" name="Text Box 84"/>
        <xdr:cNvSpPr txBox="1">
          <a:spLocks noChangeArrowheads="1"/>
        </xdr:cNvSpPr>
      </xdr:nvSpPr>
      <xdr:spPr bwMode="auto">
        <a:xfrm>
          <a:off x="8801100" y="184708800"/>
          <a:ext cx="0" cy="159639"/>
        </a:xfrm>
        <a:prstGeom prst="rect">
          <a:avLst/>
        </a:prstGeom>
        <a:noFill/>
        <a:ln w="9525">
          <a:noFill/>
          <a:miter lim="800000"/>
          <a:headEnd/>
          <a:tailEnd/>
        </a:ln>
      </xdr:spPr>
    </xdr:sp>
    <xdr:clientData/>
  </xdr:twoCellAnchor>
  <xdr:twoCellAnchor editAs="oneCell">
    <xdr:from>
      <xdr:col>8</xdr:col>
      <xdr:colOff>2028825</xdr:colOff>
      <xdr:row>293</xdr:row>
      <xdr:rowOff>0</xdr:rowOff>
    </xdr:from>
    <xdr:to>
      <xdr:col>9</xdr:col>
      <xdr:colOff>0</xdr:colOff>
      <xdr:row>293</xdr:row>
      <xdr:rowOff>159639</xdr:rowOff>
    </xdr:to>
    <xdr:sp macro="" textlink="">
      <xdr:nvSpPr>
        <xdr:cNvPr id="385" name="Text Box 85"/>
        <xdr:cNvSpPr txBox="1">
          <a:spLocks noChangeArrowheads="1"/>
        </xdr:cNvSpPr>
      </xdr:nvSpPr>
      <xdr:spPr bwMode="auto">
        <a:xfrm>
          <a:off x="8801100" y="184708800"/>
          <a:ext cx="0" cy="159639"/>
        </a:xfrm>
        <a:prstGeom prst="rect">
          <a:avLst/>
        </a:prstGeom>
        <a:noFill/>
        <a:ln w="9525">
          <a:noFill/>
          <a:miter lim="800000"/>
          <a:headEnd/>
          <a:tailEnd/>
        </a:ln>
      </xdr:spPr>
    </xdr:sp>
    <xdr:clientData/>
  </xdr:twoCellAnchor>
  <xdr:twoCellAnchor editAs="oneCell">
    <xdr:from>
      <xdr:col>8</xdr:col>
      <xdr:colOff>2619375</xdr:colOff>
      <xdr:row>293</xdr:row>
      <xdr:rowOff>0</xdr:rowOff>
    </xdr:from>
    <xdr:to>
      <xdr:col>9</xdr:col>
      <xdr:colOff>0</xdr:colOff>
      <xdr:row>293</xdr:row>
      <xdr:rowOff>159639</xdr:rowOff>
    </xdr:to>
    <xdr:sp macro="" textlink="">
      <xdr:nvSpPr>
        <xdr:cNvPr id="386" name="Text Box 86"/>
        <xdr:cNvSpPr txBox="1">
          <a:spLocks noChangeArrowheads="1"/>
        </xdr:cNvSpPr>
      </xdr:nvSpPr>
      <xdr:spPr bwMode="auto">
        <a:xfrm>
          <a:off x="8801100" y="184708800"/>
          <a:ext cx="0" cy="159639"/>
        </a:xfrm>
        <a:prstGeom prst="rect">
          <a:avLst/>
        </a:prstGeom>
        <a:noFill/>
        <a:ln w="9525">
          <a:noFill/>
          <a:miter lim="800000"/>
          <a:headEnd/>
          <a:tailEnd/>
        </a:ln>
      </xdr:spPr>
    </xdr:sp>
    <xdr:clientData/>
  </xdr:twoCellAnchor>
  <xdr:twoCellAnchor editAs="oneCell">
    <xdr:from>
      <xdr:col>8</xdr:col>
      <xdr:colOff>1609725</xdr:colOff>
      <xdr:row>293</xdr:row>
      <xdr:rowOff>123825</xdr:rowOff>
    </xdr:from>
    <xdr:to>
      <xdr:col>9</xdr:col>
      <xdr:colOff>0</xdr:colOff>
      <xdr:row>293</xdr:row>
      <xdr:rowOff>156524</xdr:rowOff>
    </xdr:to>
    <xdr:sp macro="" textlink="">
      <xdr:nvSpPr>
        <xdr:cNvPr id="387" name="Text Box 236"/>
        <xdr:cNvSpPr txBox="1">
          <a:spLocks noChangeArrowheads="1"/>
        </xdr:cNvSpPr>
      </xdr:nvSpPr>
      <xdr:spPr bwMode="auto">
        <a:xfrm>
          <a:off x="8801100" y="184832625"/>
          <a:ext cx="0" cy="32699"/>
        </a:xfrm>
        <a:prstGeom prst="rect">
          <a:avLst/>
        </a:prstGeom>
        <a:noFill/>
        <a:ln w="9525">
          <a:noFill/>
          <a:miter lim="800000"/>
          <a:headEnd/>
          <a:tailEnd/>
        </a:ln>
      </xdr:spPr>
    </xdr:sp>
    <xdr:clientData/>
  </xdr:twoCellAnchor>
  <xdr:twoCellAnchor editAs="oneCell">
    <xdr:from>
      <xdr:col>8</xdr:col>
      <xdr:colOff>1609725</xdr:colOff>
      <xdr:row>293</xdr:row>
      <xdr:rowOff>123825</xdr:rowOff>
    </xdr:from>
    <xdr:to>
      <xdr:col>9</xdr:col>
      <xdr:colOff>0</xdr:colOff>
      <xdr:row>293</xdr:row>
      <xdr:rowOff>156524</xdr:rowOff>
    </xdr:to>
    <xdr:sp macro="" textlink="">
      <xdr:nvSpPr>
        <xdr:cNvPr id="388" name="Text Box 236"/>
        <xdr:cNvSpPr txBox="1">
          <a:spLocks noChangeArrowheads="1"/>
        </xdr:cNvSpPr>
      </xdr:nvSpPr>
      <xdr:spPr bwMode="auto">
        <a:xfrm>
          <a:off x="8801100" y="184832625"/>
          <a:ext cx="0" cy="32699"/>
        </a:xfrm>
        <a:prstGeom prst="rect">
          <a:avLst/>
        </a:prstGeom>
        <a:noFill/>
        <a:ln w="9525">
          <a:noFill/>
          <a:miter lim="800000"/>
          <a:headEnd/>
          <a:tailEnd/>
        </a:ln>
      </xdr:spPr>
    </xdr:sp>
    <xdr:clientData/>
  </xdr:twoCellAnchor>
  <xdr:twoCellAnchor editAs="oneCell">
    <xdr:from>
      <xdr:col>8</xdr:col>
      <xdr:colOff>1609725</xdr:colOff>
      <xdr:row>293</xdr:row>
      <xdr:rowOff>123825</xdr:rowOff>
    </xdr:from>
    <xdr:to>
      <xdr:col>9</xdr:col>
      <xdr:colOff>0</xdr:colOff>
      <xdr:row>293</xdr:row>
      <xdr:rowOff>156524</xdr:rowOff>
    </xdr:to>
    <xdr:sp macro="" textlink="">
      <xdr:nvSpPr>
        <xdr:cNvPr id="389" name="Text Box 236"/>
        <xdr:cNvSpPr txBox="1">
          <a:spLocks noChangeArrowheads="1"/>
        </xdr:cNvSpPr>
      </xdr:nvSpPr>
      <xdr:spPr bwMode="auto">
        <a:xfrm>
          <a:off x="8801100" y="184832625"/>
          <a:ext cx="0" cy="32699"/>
        </a:xfrm>
        <a:prstGeom prst="rect">
          <a:avLst/>
        </a:prstGeom>
        <a:noFill/>
        <a:ln w="9525">
          <a:noFill/>
          <a:miter lim="800000"/>
          <a:headEnd/>
          <a:tailEnd/>
        </a:ln>
      </xdr:spPr>
    </xdr:sp>
    <xdr:clientData/>
  </xdr:twoCellAnchor>
  <xdr:twoCellAnchor editAs="oneCell">
    <xdr:from>
      <xdr:col>8</xdr:col>
      <xdr:colOff>1609725</xdr:colOff>
      <xdr:row>293</xdr:row>
      <xdr:rowOff>123825</xdr:rowOff>
    </xdr:from>
    <xdr:to>
      <xdr:col>9</xdr:col>
      <xdr:colOff>0</xdr:colOff>
      <xdr:row>293</xdr:row>
      <xdr:rowOff>156524</xdr:rowOff>
    </xdr:to>
    <xdr:sp macro="" textlink="">
      <xdr:nvSpPr>
        <xdr:cNvPr id="390" name="Text Box 236"/>
        <xdr:cNvSpPr txBox="1">
          <a:spLocks noChangeArrowheads="1"/>
        </xdr:cNvSpPr>
      </xdr:nvSpPr>
      <xdr:spPr bwMode="auto">
        <a:xfrm>
          <a:off x="8801100" y="184832625"/>
          <a:ext cx="0" cy="32699"/>
        </a:xfrm>
        <a:prstGeom prst="rect">
          <a:avLst/>
        </a:prstGeom>
        <a:noFill/>
        <a:ln w="9525">
          <a:noFill/>
          <a:miter lim="800000"/>
          <a:headEnd/>
          <a:tailEnd/>
        </a:ln>
      </xdr:spPr>
    </xdr:sp>
    <xdr:clientData/>
  </xdr:twoCellAnchor>
  <xdr:twoCellAnchor editAs="oneCell">
    <xdr:from>
      <xdr:col>8</xdr:col>
      <xdr:colOff>1609725</xdr:colOff>
      <xdr:row>293</xdr:row>
      <xdr:rowOff>123825</xdr:rowOff>
    </xdr:from>
    <xdr:to>
      <xdr:col>9</xdr:col>
      <xdr:colOff>0</xdr:colOff>
      <xdr:row>293</xdr:row>
      <xdr:rowOff>156524</xdr:rowOff>
    </xdr:to>
    <xdr:sp macro="" textlink="">
      <xdr:nvSpPr>
        <xdr:cNvPr id="391" name="Text Box 236"/>
        <xdr:cNvSpPr txBox="1">
          <a:spLocks noChangeArrowheads="1"/>
        </xdr:cNvSpPr>
      </xdr:nvSpPr>
      <xdr:spPr bwMode="auto">
        <a:xfrm>
          <a:off x="8801100" y="184832625"/>
          <a:ext cx="0" cy="32699"/>
        </a:xfrm>
        <a:prstGeom prst="rect">
          <a:avLst/>
        </a:prstGeom>
        <a:noFill/>
        <a:ln w="9525">
          <a:noFill/>
          <a:miter lim="800000"/>
          <a:headEnd/>
          <a:tailEnd/>
        </a:ln>
      </xdr:spPr>
    </xdr:sp>
    <xdr:clientData/>
  </xdr:twoCellAnchor>
  <xdr:twoCellAnchor editAs="oneCell">
    <xdr:from>
      <xdr:col>8</xdr:col>
      <xdr:colOff>1609725</xdr:colOff>
      <xdr:row>293</xdr:row>
      <xdr:rowOff>123825</xdr:rowOff>
    </xdr:from>
    <xdr:to>
      <xdr:col>9</xdr:col>
      <xdr:colOff>0</xdr:colOff>
      <xdr:row>293</xdr:row>
      <xdr:rowOff>156524</xdr:rowOff>
    </xdr:to>
    <xdr:sp macro="" textlink="">
      <xdr:nvSpPr>
        <xdr:cNvPr id="392" name="Text Box 236"/>
        <xdr:cNvSpPr txBox="1">
          <a:spLocks noChangeArrowheads="1"/>
        </xdr:cNvSpPr>
      </xdr:nvSpPr>
      <xdr:spPr bwMode="auto">
        <a:xfrm>
          <a:off x="8801100" y="184832625"/>
          <a:ext cx="0" cy="32699"/>
        </a:xfrm>
        <a:prstGeom prst="rect">
          <a:avLst/>
        </a:prstGeom>
        <a:noFill/>
        <a:ln w="9525">
          <a:noFill/>
          <a:miter lim="800000"/>
          <a:headEnd/>
          <a:tailEnd/>
        </a:ln>
      </xdr:spPr>
    </xdr:sp>
    <xdr:clientData/>
  </xdr:twoCellAnchor>
  <xdr:twoCellAnchor editAs="oneCell">
    <xdr:from>
      <xdr:col>8</xdr:col>
      <xdr:colOff>1609725</xdr:colOff>
      <xdr:row>293</xdr:row>
      <xdr:rowOff>123825</xdr:rowOff>
    </xdr:from>
    <xdr:to>
      <xdr:col>9</xdr:col>
      <xdr:colOff>0</xdr:colOff>
      <xdr:row>293</xdr:row>
      <xdr:rowOff>156524</xdr:rowOff>
    </xdr:to>
    <xdr:sp macro="" textlink="">
      <xdr:nvSpPr>
        <xdr:cNvPr id="393" name="Text Box 236"/>
        <xdr:cNvSpPr txBox="1">
          <a:spLocks noChangeArrowheads="1"/>
        </xdr:cNvSpPr>
      </xdr:nvSpPr>
      <xdr:spPr bwMode="auto">
        <a:xfrm>
          <a:off x="8801100" y="184832625"/>
          <a:ext cx="0" cy="32699"/>
        </a:xfrm>
        <a:prstGeom prst="rect">
          <a:avLst/>
        </a:prstGeom>
        <a:noFill/>
        <a:ln w="9525">
          <a:noFill/>
          <a:miter lim="800000"/>
          <a:headEnd/>
          <a:tailEnd/>
        </a:ln>
      </xdr:spPr>
    </xdr:sp>
    <xdr:clientData/>
  </xdr:twoCellAnchor>
  <xdr:twoCellAnchor editAs="oneCell">
    <xdr:from>
      <xdr:col>4</xdr:col>
      <xdr:colOff>2619375</xdr:colOff>
      <xdr:row>401</xdr:row>
      <xdr:rowOff>1076325</xdr:rowOff>
    </xdr:from>
    <xdr:to>
      <xdr:col>5</xdr:col>
      <xdr:colOff>492</xdr:colOff>
      <xdr:row>402</xdr:row>
      <xdr:rowOff>0</xdr:rowOff>
    </xdr:to>
    <xdr:sp macro="" textlink="">
      <xdr:nvSpPr>
        <xdr:cNvPr id="394" name="Text Box 26"/>
        <xdr:cNvSpPr txBox="1">
          <a:spLocks noChangeArrowheads="1"/>
        </xdr:cNvSpPr>
      </xdr:nvSpPr>
      <xdr:spPr bwMode="auto">
        <a:xfrm>
          <a:off x="4200525" y="252107700"/>
          <a:ext cx="492" cy="0"/>
        </a:xfrm>
        <a:prstGeom prst="rect">
          <a:avLst/>
        </a:prstGeom>
        <a:noFill/>
        <a:ln w="9525">
          <a:noFill/>
          <a:miter lim="800000"/>
          <a:headEnd/>
          <a:tailEnd/>
        </a:ln>
      </xdr:spPr>
    </xdr:sp>
    <xdr:clientData/>
  </xdr:twoCellAnchor>
  <xdr:twoCellAnchor editAs="oneCell">
    <xdr:from>
      <xdr:col>4</xdr:col>
      <xdr:colOff>1247775</xdr:colOff>
      <xdr:row>402</xdr:row>
      <xdr:rowOff>0</xdr:rowOff>
    </xdr:from>
    <xdr:to>
      <xdr:col>5</xdr:col>
      <xdr:colOff>492</xdr:colOff>
      <xdr:row>402</xdr:row>
      <xdr:rowOff>156591</xdr:rowOff>
    </xdr:to>
    <xdr:sp macro="" textlink="">
      <xdr:nvSpPr>
        <xdr:cNvPr id="395" name="Text Box 317"/>
        <xdr:cNvSpPr txBox="1">
          <a:spLocks noChangeArrowheads="1"/>
        </xdr:cNvSpPr>
      </xdr:nvSpPr>
      <xdr:spPr bwMode="auto">
        <a:xfrm>
          <a:off x="4200525" y="252107700"/>
          <a:ext cx="492" cy="156591"/>
        </a:xfrm>
        <a:prstGeom prst="rect">
          <a:avLst/>
        </a:prstGeom>
        <a:noFill/>
        <a:ln w="9525">
          <a:noFill/>
          <a:miter lim="800000"/>
          <a:headEnd/>
          <a:tailEnd/>
        </a:ln>
      </xdr:spPr>
    </xdr:sp>
    <xdr:clientData/>
  </xdr:twoCellAnchor>
  <xdr:twoCellAnchor editAs="oneCell">
    <xdr:from>
      <xdr:col>4</xdr:col>
      <xdr:colOff>2676525</xdr:colOff>
      <xdr:row>402</xdr:row>
      <xdr:rowOff>657225</xdr:rowOff>
    </xdr:from>
    <xdr:to>
      <xdr:col>5</xdr:col>
      <xdr:colOff>1594</xdr:colOff>
      <xdr:row>402</xdr:row>
      <xdr:rowOff>677037</xdr:rowOff>
    </xdr:to>
    <xdr:sp macro="" textlink="">
      <xdr:nvSpPr>
        <xdr:cNvPr id="396" name="Text Box 29"/>
        <xdr:cNvSpPr txBox="1">
          <a:spLocks noChangeArrowheads="1"/>
        </xdr:cNvSpPr>
      </xdr:nvSpPr>
      <xdr:spPr bwMode="auto">
        <a:xfrm>
          <a:off x="4200525" y="252764925"/>
          <a:ext cx="1594" cy="19812"/>
        </a:xfrm>
        <a:prstGeom prst="rect">
          <a:avLst/>
        </a:prstGeom>
        <a:noFill/>
        <a:ln w="9525">
          <a:noFill/>
          <a:miter lim="800000"/>
          <a:headEnd/>
          <a:tailEnd/>
        </a:ln>
      </xdr:spPr>
    </xdr:sp>
    <xdr:clientData/>
  </xdr:twoCellAnchor>
  <xdr:twoCellAnchor editAs="oneCell">
    <xdr:from>
      <xdr:col>4</xdr:col>
      <xdr:colOff>1247775</xdr:colOff>
      <xdr:row>402</xdr:row>
      <xdr:rowOff>0</xdr:rowOff>
    </xdr:from>
    <xdr:to>
      <xdr:col>5</xdr:col>
      <xdr:colOff>492</xdr:colOff>
      <xdr:row>402</xdr:row>
      <xdr:rowOff>156591</xdr:rowOff>
    </xdr:to>
    <xdr:sp macro="" textlink="">
      <xdr:nvSpPr>
        <xdr:cNvPr id="397" name="Text Box 317"/>
        <xdr:cNvSpPr txBox="1">
          <a:spLocks noChangeArrowheads="1"/>
        </xdr:cNvSpPr>
      </xdr:nvSpPr>
      <xdr:spPr bwMode="auto">
        <a:xfrm>
          <a:off x="4200525" y="252107700"/>
          <a:ext cx="492" cy="156591"/>
        </a:xfrm>
        <a:prstGeom prst="rect">
          <a:avLst/>
        </a:prstGeom>
        <a:noFill/>
        <a:ln w="9525">
          <a:noFill/>
          <a:miter lim="800000"/>
          <a:headEnd/>
          <a:tailEnd/>
        </a:ln>
      </xdr:spPr>
    </xdr:sp>
    <xdr:clientData/>
  </xdr:twoCellAnchor>
  <xdr:twoCellAnchor editAs="oneCell">
    <xdr:from>
      <xdr:col>4</xdr:col>
      <xdr:colOff>2676525</xdr:colOff>
      <xdr:row>402</xdr:row>
      <xdr:rowOff>657225</xdr:rowOff>
    </xdr:from>
    <xdr:to>
      <xdr:col>5</xdr:col>
      <xdr:colOff>1594</xdr:colOff>
      <xdr:row>402</xdr:row>
      <xdr:rowOff>677037</xdr:rowOff>
    </xdr:to>
    <xdr:sp macro="" textlink="">
      <xdr:nvSpPr>
        <xdr:cNvPr id="398" name="Text Box 29"/>
        <xdr:cNvSpPr txBox="1">
          <a:spLocks noChangeArrowheads="1"/>
        </xdr:cNvSpPr>
      </xdr:nvSpPr>
      <xdr:spPr bwMode="auto">
        <a:xfrm>
          <a:off x="4200525" y="252764925"/>
          <a:ext cx="1594" cy="19812"/>
        </a:xfrm>
        <a:prstGeom prst="rect">
          <a:avLst/>
        </a:prstGeom>
        <a:noFill/>
        <a:ln w="9525">
          <a:noFill/>
          <a:miter lim="800000"/>
          <a:headEnd/>
          <a:tailEnd/>
        </a:ln>
      </xdr:spPr>
    </xdr:sp>
    <xdr:clientData/>
  </xdr:twoCellAnchor>
  <xdr:twoCellAnchor editAs="oneCell">
    <xdr:from>
      <xdr:col>4</xdr:col>
      <xdr:colOff>1247775</xdr:colOff>
      <xdr:row>402</xdr:row>
      <xdr:rowOff>0</xdr:rowOff>
    </xdr:from>
    <xdr:to>
      <xdr:col>5</xdr:col>
      <xdr:colOff>492</xdr:colOff>
      <xdr:row>402</xdr:row>
      <xdr:rowOff>156591</xdr:rowOff>
    </xdr:to>
    <xdr:sp macro="" textlink="">
      <xdr:nvSpPr>
        <xdr:cNvPr id="399" name="Text Box 84"/>
        <xdr:cNvSpPr txBox="1">
          <a:spLocks noChangeArrowheads="1"/>
        </xdr:cNvSpPr>
      </xdr:nvSpPr>
      <xdr:spPr bwMode="auto">
        <a:xfrm>
          <a:off x="4200525" y="252107700"/>
          <a:ext cx="492" cy="156591"/>
        </a:xfrm>
        <a:prstGeom prst="rect">
          <a:avLst/>
        </a:prstGeom>
        <a:noFill/>
        <a:ln w="9525">
          <a:noFill/>
          <a:miter lim="800000"/>
          <a:headEnd/>
          <a:tailEnd/>
        </a:ln>
      </xdr:spPr>
    </xdr:sp>
    <xdr:clientData/>
  </xdr:twoCellAnchor>
  <xdr:twoCellAnchor editAs="oneCell">
    <xdr:from>
      <xdr:col>4</xdr:col>
      <xdr:colOff>2028825</xdr:colOff>
      <xdr:row>402</xdr:row>
      <xdr:rowOff>0</xdr:rowOff>
    </xdr:from>
    <xdr:to>
      <xdr:col>5</xdr:col>
      <xdr:colOff>1594</xdr:colOff>
      <xdr:row>402</xdr:row>
      <xdr:rowOff>156591</xdr:rowOff>
    </xdr:to>
    <xdr:sp macro="" textlink="">
      <xdr:nvSpPr>
        <xdr:cNvPr id="400" name="Text Box 85"/>
        <xdr:cNvSpPr txBox="1">
          <a:spLocks noChangeArrowheads="1"/>
        </xdr:cNvSpPr>
      </xdr:nvSpPr>
      <xdr:spPr bwMode="auto">
        <a:xfrm>
          <a:off x="4200525" y="252107700"/>
          <a:ext cx="1594" cy="156591"/>
        </a:xfrm>
        <a:prstGeom prst="rect">
          <a:avLst/>
        </a:prstGeom>
        <a:noFill/>
        <a:ln w="9525">
          <a:noFill/>
          <a:miter lim="800000"/>
          <a:headEnd/>
          <a:tailEnd/>
        </a:ln>
      </xdr:spPr>
    </xdr:sp>
    <xdr:clientData/>
  </xdr:twoCellAnchor>
  <xdr:twoCellAnchor editAs="oneCell">
    <xdr:from>
      <xdr:col>4</xdr:col>
      <xdr:colOff>2619375</xdr:colOff>
      <xdr:row>402</xdr:row>
      <xdr:rowOff>0</xdr:rowOff>
    </xdr:from>
    <xdr:to>
      <xdr:col>5</xdr:col>
      <xdr:colOff>492</xdr:colOff>
      <xdr:row>402</xdr:row>
      <xdr:rowOff>156591</xdr:rowOff>
    </xdr:to>
    <xdr:sp macro="" textlink="">
      <xdr:nvSpPr>
        <xdr:cNvPr id="401" name="Text Box 86"/>
        <xdr:cNvSpPr txBox="1">
          <a:spLocks noChangeArrowheads="1"/>
        </xdr:cNvSpPr>
      </xdr:nvSpPr>
      <xdr:spPr bwMode="auto">
        <a:xfrm>
          <a:off x="4200525" y="252107700"/>
          <a:ext cx="492" cy="156591"/>
        </a:xfrm>
        <a:prstGeom prst="rect">
          <a:avLst/>
        </a:prstGeom>
        <a:noFill/>
        <a:ln w="9525">
          <a:noFill/>
          <a:miter lim="800000"/>
          <a:headEnd/>
          <a:tailEnd/>
        </a:ln>
      </xdr:spPr>
    </xdr:sp>
    <xdr:clientData/>
  </xdr:twoCellAnchor>
  <xdr:twoCellAnchor editAs="oneCell">
    <xdr:from>
      <xdr:col>4</xdr:col>
      <xdr:colOff>1609725</xdr:colOff>
      <xdr:row>402</xdr:row>
      <xdr:rowOff>123825</xdr:rowOff>
    </xdr:from>
    <xdr:to>
      <xdr:col>5</xdr:col>
      <xdr:colOff>1594</xdr:colOff>
      <xdr:row>402</xdr:row>
      <xdr:rowOff>148209</xdr:rowOff>
    </xdr:to>
    <xdr:sp macro="" textlink="">
      <xdr:nvSpPr>
        <xdr:cNvPr id="402" name="Text Box 236"/>
        <xdr:cNvSpPr txBox="1">
          <a:spLocks noChangeArrowheads="1"/>
        </xdr:cNvSpPr>
      </xdr:nvSpPr>
      <xdr:spPr bwMode="auto">
        <a:xfrm>
          <a:off x="4200525" y="252231525"/>
          <a:ext cx="1594" cy="24384"/>
        </a:xfrm>
        <a:prstGeom prst="rect">
          <a:avLst/>
        </a:prstGeom>
        <a:noFill/>
        <a:ln w="9525">
          <a:noFill/>
          <a:miter lim="800000"/>
          <a:headEnd/>
          <a:tailEnd/>
        </a:ln>
      </xdr:spPr>
    </xdr:sp>
    <xdr:clientData/>
  </xdr:twoCellAnchor>
  <xdr:twoCellAnchor editAs="oneCell">
    <xdr:from>
      <xdr:col>4</xdr:col>
      <xdr:colOff>1609725</xdr:colOff>
      <xdr:row>402</xdr:row>
      <xdr:rowOff>123825</xdr:rowOff>
    </xdr:from>
    <xdr:to>
      <xdr:col>5</xdr:col>
      <xdr:colOff>1594</xdr:colOff>
      <xdr:row>402</xdr:row>
      <xdr:rowOff>148209</xdr:rowOff>
    </xdr:to>
    <xdr:sp macro="" textlink="">
      <xdr:nvSpPr>
        <xdr:cNvPr id="403" name="Text Box 236"/>
        <xdr:cNvSpPr txBox="1">
          <a:spLocks noChangeArrowheads="1"/>
        </xdr:cNvSpPr>
      </xdr:nvSpPr>
      <xdr:spPr bwMode="auto">
        <a:xfrm>
          <a:off x="4200525" y="252231525"/>
          <a:ext cx="1594" cy="24384"/>
        </a:xfrm>
        <a:prstGeom prst="rect">
          <a:avLst/>
        </a:prstGeom>
        <a:noFill/>
        <a:ln w="9525">
          <a:noFill/>
          <a:miter lim="800000"/>
          <a:headEnd/>
          <a:tailEnd/>
        </a:ln>
      </xdr:spPr>
    </xdr:sp>
    <xdr:clientData/>
  </xdr:twoCellAnchor>
  <xdr:twoCellAnchor editAs="oneCell">
    <xdr:from>
      <xdr:col>4</xdr:col>
      <xdr:colOff>1609725</xdr:colOff>
      <xdr:row>402</xdr:row>
      <xdr:rowOff>123825</xdr:rowOff>
    </xdr:from>
    <xdr:to>
      <xdr:col>5</xdr:col>
      <xdr:colOff>1594</xdr:colOff>
      <xdr:row>402</xdr:row>
      <xdr:rowOff>148209</xdr:rowOff>
    </xdr:to>
    <xdr:sp macro="" textlink="">
      <xdr:nvSpPr>
        <xdr:cNvPr id="404" name="Text Box 236"/>
        <xdr:cNvSpPr txBox="1">
          <a:spLocks noChangeArrowheads="1"/>
        </xdr:cNvSpPr>
      </xdr:nvSpPr>
      <xdr:spPr bwMode="auto">
        <a:xfrm>
          <a:off x="4200525" y="252231525"/>
          <a:ext cx="1594" cy="24384"/>
        </a:xfrm>
        <a:prstGeom prst="rect">
          <a:avLst/>
        </a:prstGeom>
        <a:noFill/>
        <a:ln w="9525">
          <a:noFill/>
          <a:miter lim="800000"/>
          <a:headEnd/>
          <a:tailEnd/>
        </a:ln>
      </xdr:spPr>
    </xdr:sp>
    <xdr:clientData/>
  </xdr:twoCellAnchor>
  <xdr:twoCellAnchor editAs="oneCell">
    <xdr:from>
      <xdr:col>2</xdr:col>
      <xdr:colOff>2619375</xdr:colOff>
      <xdr:row>401</xdr:row>
      <xdr:rowOff>1076325</xdr:rowOff>
    </xdr:from>
    <xdr:to>
      <xdr:col>3</xdr:col>
      <xdr:colOff>492</xdr:colOff>
      <xdr:row>402</xdr:row>
      <xdr:rowOff>0</xdr:rowOff>
    </xdr:to>
    <xdr:sp macro="" textlink="">
      <xdr:nvSpPr>
        <xdr:cNvPr id="405" name="Text Box 26"/>
        <xdr:cNvSpPr txBox="1">
          <a:spLocks noChangeArrowheads="1"/>
        </xdr:cNvSpPr>
      </xdr:nvSpPr>
      <xdr:spPr bwMode="auto">
        <a:xfrm>
          <a:off x="2609850" y="252107700"/>
          <a:ext cx="492" cy="0"/>
        </a:xfrm>
        <a:prstGeom prst="rect">
          <a:avLst/>
        </a:prstGeom>
        <a:noFill/>
        <a:ln w="9525">
          <a:noFill/>
          <a:miter lim="800000"/>
          <a:headEnd/>
          <a:tailEnd/>
        </a:ln>
      </xdr:spPr>
    </xdr:sp>
    <xdr:clientData/>
  </xdr:twoCellAnchor>
  <xdr:twoCellAnchor editAs="oneCell">
    <xdr:from>
      <xdr:col>2</xdr:col>
      <xdr:colOff>1247775</xdr:colOff>
      <xdr:row>402</xdr:row>
      <xdr:rowOff>0</xdr:rowOff>
    </xdr:from>
    <xdr:to>
      <xdr:col>3</xdr:col>
      <xdr:colOff>492</xdr:colOff>
      <xdr:row>402</xdr:row>
      <xdr:rowOff>156591</xdr:rowOff>
    </xdr:to>
    <xdr:sp macro="" textlink="">
      <xdr:nvSpPr>
        <xdr:cNvPr id="406" name="Text Box 317"/>
        <xdr:cNvSpPr txBox="1">
          <a:spLocks noChangeArrowheads="1"/>
        </xdr:cNvSpPr>
      </xdr:nvSpPr>
      <xdr:spPr bwMode="auto">
        <a:xfrm>
          <a:off x="2609850" y="252107700"/>
          <a:ext cx="492" cy="156591"/>
        </a:xfrm>
        <a:prstGeom prst="rect">
          <a:avLst/>
        </a:prstGeom>
        <a:noFill/>
        <a:ln w="9525">
          <a:noFill/>
          <a:miter lim="800000"/>
          <a:headEnd/>
          <a:tailEnd/>
        </a:ln>
      </xdr:spPr>
    </xdr:sp>
    <xdr:clientData/>
  </xdr:twoCellAnchor>
  <xdr:twoCellAnchor editAs="oneCell">
    <xdr:from>
      <xdr:col>2</xdr:col>
      <xdr:colOff>2676525</xdr:colOff>
      <xdr:row>402</xdr:row>
      <xdr:rowOff>657225</xdr:rowOff>
    </xdr:from>
    <xdr:to>
      <xdr:col>3</xdr:col>
      <xdr:colOff>1594</xdr:colOff>
      <xdr:row>402</xdr:row>
      <xdr:rowOff>677037</xdr:rowOff>
    </xdr:to>
    <xdr:sp macro="" textlink="">
      <xdr:nvSpPr>
        <xdr:cNvPr id="407" name="Text Box 29"/>
        <xdr:cNvSpPr txBox="1">
          <a:spLocks noChangeArrowheads="1"/>
        </xdr:cNvSpPr>
      </xdr:nvSpPr>
      <xdr:spPr bwMode="auto">
        <a:xfrm>
          <a:off x="2609850" y="252764925"/>
          <a:ext cx="1594" cy="19812"/>
        </a:xfrm>
        <a:prstGeom prst="rect">
          <a:avLst/>
        </a:prstGeom>
        <a:noFill/>
        <a:ln w="9525">
          <a:noFill/>
          <a:miter lim="800000"/>
          <a:headEnd/>
          <a:tailEnd/>
        </a:ln>
      </xdr:spPr>
    </xdr:sp>
    <xdr:clientData/>
  </xdr:twoCellAnchor>
  <xdr:twoCellAnchor editAs="oneCell">
    <xdr:from>
      <xdr:col>2</xdr:col>
      <xdr:colOff>1247775</xdr:colOff>
      <xdr:row>402</xdr:row>
      <xdr:rowOff>0</xdr:rowOff>
    </xdr:from>
    <xdr:to>
      <xdr:col>3</xdr:col>
      <xdr:colOff>492</xdr:colOff>
      <xdr:row>402</xdr:row>
      <xdr:rowOff>156591</xdr:rowOff>
    </xdr:to>
    <xdr:sp macro="" textlink="">
      <xdr:nvSpPr>
        <xdr:cNvPr id="408" name="Text Box 317"/>
        <xdr:cNvSpPr txBox="1">
          <a:spLocks noChangeArrowheads="1"/>
        </xdr:cNvSpPr>
      </xdr:nvSpPr>
      <xdr:spPr bwMode="auto">
        <a:xfrm>
          <a:off x="2609850" y="252107700"/>
          <a:ext cx="492" cy="156591"/>
        </a:xfrm>
        <a:prstGeom prst="rect">
          <a:avLst/>
        </a:prstGeom>
        <a:noFill/>
        <a:ln w="9525">
          <a:noFill/>
          <a:miter lim="800000"/>
          <a:headEnd/>
          <a:tailEnd/>
        </a:ln>
      </xdr:spPr>
    </xdr:sp>
    <xdr:clientData/>
  </xdr:twoCellAnchor>
  <xdr:twoCellAnchor editAs="oneCell">
    <xdr:from>
      <xdr:col>2</xdr:col>
      <xdr:colOff>2676525</xdr:colOff>
      <xdr:row>402</xdr:row>
      <xdr:rowOff>657225</xdr:rowOff>
    </xdr:from>
    <xdr:to>
      <xdr:col>3</xdr:col>
      <xdr:colOff>1594</xdr:colOff>
      <xdr:row>402</xdr:row>
      <xdr:rowOff>677037</xdr:rowOff>
    </xdr:to>
    <xdr:sp macro="" textlink="">
      <xdr:nvSpPr>
        <xdr:cNvPr id="409" name="Text Box 29"/>
        <xdr:cNvSpPr txBox="1">
          <a:spLocks noChangeArrowheads="1"/>
        </xdr:cNvSpPr>
      </xdr:nvSpPr>
      <xdr:spPr bwMode="auto">
        <a:xfrm>
          <a:off x="2609850" y="252764925"/>
          <a:ext cx="1594" cy="19812"/>
        </a:xfrm>
        <a:prstGeom prst="rect">
          <a:avLst/>
        </a:prstGeom>
        <a:noFill/>
        <a:ln w="9525">
          <a:noFill/>
          <a:miter lim="800000"/>
          <a:headEnd/>
          <a:tailEnd/>
        </a:ln>
      </xdr:spPr>
    </xdr:sp>
    <xdr:clientData/>
  </xdr:twoCellAnchor>
  <xdr:twoCellAnchor editAs="oneCell">
    <xdr:from>
      <xdr:col>2</xdr:col>
      <xdr:colOff>1247775</xdr:colOff>
      <xdr:row>402</xdr:row>
      <xdr:rowOff>0</xdr:rowOff>
    </xdr:from>
    <xdr:to>
      <xdr:col>3</xdr:col>
      <xdr:colOff>492</xdr:colOff>
      <xdr:row>402</xdr:row>
      <xdr:rowOff>156591</xdr:rowOff>
    </xdr:to>
    <xdr:sp macro="" textlink="">
      <xdr:nvSpPr>
        <xdr:cNvPr id="410" name="Text Box 84"/>
        <xdr:cNvSpPr txBox="1">
          <a:spLocks noChangeArrowheads="1"/>
        </xdr:cNvSpPr>
      </xdr:nvSpPr>
      <xdr:spPr bwMode="auto">
        <a:xfrm>
          <a:off x="2609850" y="252107700"/>
          <a:ext cx="492" cy="156591"/>
        </a:xfrm>
        <a:prstGeom prst="rect">
          <a:avLst/>
        </a:prstGeom>
        <a:noFill/>
        <a:ln w="9525">
          <a:noFill/>
          <a:miter lim="800000"/>
          <a:headEnd/>
          <a:tailEnd/>
        </a:ln>
      </xdr:spPr>
    </xdr:sp>
    <xdr:clientData/>
  </xdr:twoCellAnchor>
  <xdr:twoCellAnchor editAs="oneCell">
    <xdr:from>
      <xdr:col>2</xdr:col>
      <xdr:colOff>2028825</xdr:colOff>
      <xdr:row>402</xdr:row>
      <xdr:rowOff>0</xdr:rowOff>
    </xdr:from>
    <xdr:to>
      <xdr:col>3</xdr:col>
      <xdr:colOff>1594</xdr:colOff>
      <xdr:row>402</xdr:row>
      <xdr:rowOff>156591</xdr:rowOff>
    </xdr:to>
    <xdr:sp macro="" textlink="">
      <xdr:nvSpPr>
        <xdr:cNvPr id="411" name="Text Box 85"/>
        <xdr:cNvSpPr txBox="1">
          <a:spLocks noChangeArrowheads="1"/>
        </xdr:cNvSpPr>
      </xdr:nvSpPr>
      <xdr:spPr bwMode="auto">
        <a:xfrm>
          <a:off x="2609850" y="252107700"/>
          <a:ext cx="1594" cy="156591"/>
        </a:xfrm>
        <a:prstGeom prst="rect">
          <a:avLst/>
        </a:prstGeom>
        <a:noFill/>
        <a:ln w="9525">
          <a:noFill/>
          <a:miter lim="800000"/>
          <a:headEnd/>
          <a:tailEnd/>
        </a:ln>
      </xdr:spPr>
    </xdr:sp>
    <xdr:clientData/>
  </xdr:twoCellAnchor>
  <xdr:twoCellAnchor editAs="oneCell">
    <xdr:from>
      <xdr:col>2</xdr:col>
      <xdr:colOff>2619375</xdr:colOff>
      <xdr:row>402</xdr:row>
      <xdr:rowOff>0</xdr:rowOff>
    </xdr:from>
    <xdr:to>
      <xdr:col>3</xdr:col>
      <xdr:colOff>492</xdr:colOff>
      <xdr:row>402</xdr:row>
      <xdr:rowOff>156591</xdr:rowOff>
    </xdr:to>
    <xdr:sp macro="" textlink="">
      <xdr:nvSpPr>
        <xdr:cNvPr id="412" name="Text Box 86"/>
        <xdr:cNvSpPr txBox="1">
          <a:spLocks noChangeArrowheads="1"/>
        </xdr:cNvSpPr>
      </xdr:nvSpPr>
      <xdr:spPr bwMode="auto">
        <a:xfrm>
          <a:off x="2609850" y="252107700"/>
          <a:ext cx="492" cy="156591"/>
        </a:xfrm>
        <a:prstGeom prst="rect">
          <a:avLst/>
        </a:prstGeom>
        <a:noFill/>
        <a:ln w="9525">
          <a:noFill/>
          <a:miter lim="800000"/>
          <a:headEnd/>
          <a:tailEnd/>
        </a:ln>
      </xdr:spPr>
    </xdr:sp>
    <xdr:clientData/>
  </xdr:twoCellAnchor>
  <xdr:twoCellAnchor editAs="oneCell">
    <xdr:from>
      <xdr:col>2</xdr:col>
      <xdr:colOff>1609725</xdr:colOff>
      <xdr:row>402</xdr:row>
      <xdr:rowOff>123825</xdr:rowOff>
    </xdr:from>
    <xdr:to>
      <xdr:col>3</xdr:col>
      <xdr:colOff>1594</xdr:colOff>
      <xdr:row>402</xdr:row>
      <xdr:rowOff>148209</xdr:rowOff>
    </xdr:to>
    <xdr:sp macro="" textlink="">
      <xdr:nvSpPr>
        <xdr:cNvPr id="413" name="Text Box 236"/>
        <xdr:cNvSpPr txBox="1">
          <a:spLocks noChangeArrowheads="1"/>
        </xdr:cNvSpPr>
      </xdr:nvSpPr>
      <xdr:spPr bwMode="auto">
        <a:xfrm>
          <a:off x="2609850" y="252231525"/>
          <a:ext cx="1594" cy="24384"/>
        </a:xfrm>
        <a:prstGeom prst="rect">
          <a:avLst/>
        </a:prstGeom>
        <a:noFill/>
        <a:ln w="9525">
          <a:noFill/>
          <a:miter lim="800000"/>
          <a:headEnd/>
          <a:tailEnd/>
        </a:ln>
      </xdr:spPr>
    </xdr:sp>
    <xdr:clientData/>
  </xdr:twoCellAnchor>
  <xdr:twoCellAnchor editAs="oneCell">
    <xdr:from>
      <xdr:col>2</xdr:col>
      <xdr:colOff>1609725</xdr:colOff>
      <xdr:row>402</xdr:row>
      <xdr:rowOff>123825</xdr:rowOff>
    </xdr:from>
    <xdr:to>
      <xdr:col>3</xdr:col>
      <xdr:colOff>1594</xdr:colOff>
      <xdr:row>402</xdr:row>
      <xdr:rowOff>148209</xdr:rowOff>
    </xdr:to>
    <xdr:sp macro="" textlink="">
      <xdr:nvSpPr>
        <xdr:cNvPr id="414" name="Text Box 236"/>
        <xdr:cNvSpPr txBox="1">
          <a:spLocks noChangeArrowheads="1"/>
        </xdr:cNvSpPr>
      </xdr:nvSpPr>
      <xdr:spPr bwMode="auto">
        <a:xfrm>
          <a:off x="2609850" y="252231525"/>
          <a:ext cx="1594" cy="24384"/>
        </a:xfrm>
        <a:prstGeom prst="rect">
          <a:avLst/>
        </a:prstGeom>
        <a:noFill/>
        <a:ln w="9525">
          <a:noFill/>
          <a:miter lim="800000"/>
          <a:headEnd/>
          <a:tailEnd/>
        </a:ln>
      </xdr:spPr>
    </xdr:sp>
    <xdr:clientData/>
  </xdr:twoCellAnchor>
  <xdr:twoCellAnchor editAs="oneCell">
    <xdr:from>
      <xdr:col>2</xdr:col>
      <xdr:colOff>1609725</xdr:colOff>
      <xdr:row>402</xdr:row>
      <xdr:rowOff>123825</xdr:rowOff>
    </xdr:from>
    <xdr:to>
      <xdr:col>3</xdr:col>
      <xdr:colOff>1594</xdr:colOff>
      <xdr:row>402</xdr:row>
      <xdr:rowOff>148209</xdr:rowOff>
    </xdr:to>
    <xdr:sp macro="" textlink="">
      <xdr:nvSpPr>
        <xdr:cNvPr id="415" name="Text Box 236"/>
        <xdr:cNvSpPr txBox="1">
          <a:spLocks noChangeArrowheads="1"/>
        </xdr:cNvSpPr>
      </xdr:nvSpPr>
      <xdr:spPr bwMode="auto">
        <a:xfrm>
          <a:off x="2609850" y="252231525"/>
          <a:ext cx="1594" cy="24384"/>
        </a:xfrm>
        <a:prstGeom prst="rect">
          <a:avLst/>
        </a:prstGeom>
        <a:noFill/>
        <a:ln w="9525">
          <a:noFill/>
          <a:miter lim="800000"/>
          <a:headEnd/>
          <a:tailEnd/>
        </a:ln>
      </xdr:spPr>
    </xdr:sp>
    <xdr:clientData/>
  </xdr:twoCellAnchor>
  <xdr:twoCellAnchor editAs="oneCell">
    <xdr:from>
      <xdr:col>4</xdr:col>
      <xdr:colOff>2619375</xdr:colOff>
      <xdr:row>402</xdr:row>
      <xdr:rowOff>1076325</xdr:rowOff>
    </xdr:from>
    <xdr:to>
      <xdr:col>5</xdr:col>
      <xdr:colOff>492</xdr:colOff>
      <xdr:row>403</xdr:row>
      <xdr:rowOff>20236</xdr:rowOff>
    </xdr:to>
    <xdr:sp macro="" textlink="">
      <xdr:nvSpPr>
        <xdr:cNvPr id="416" name="Text Box 23"/>
        <xdr:cNvSpPr txBox="1">
          <a:spLocks noChangeArrowheads="1"/>
        </xdr:cNvSpPr>
      </xdr:nvSpPr>
      <xdr:spPr bwMode="auto">
        <a:xfrm>
          <a:off x="4200525" y="253088775"/>
          <a:ext cx="492" cy="20236"/>
        </a:xfrm>
        <a:prstGeom prst="rect">
          <a:avLst/>
        </a:prstGeom>
        <a:noFill/>
        <a:ln w="9525">
          <a:noFill/>
          <a:miter lim="800000"/>
          <a:headEnd/>
          <a:tailEnd/>
        </a:ln>
      </xdr:spPr>
    </xdr:sp>
    <xdr:clientData/>
  </xdr:twoCellAnchor>
  <xdr:twoCellAnchor editAs="oneCell">
    <xdr:from>
      <xdr:col>4</xdr:col>
      <xdr:colOff>2619375</xdr:colOff>
      <xdr:row>402</xdr:row>
      <xdr:rowOff>1076325</xdr:rowOff>
    </xdr:from>
    <xdr:to>
      <xdr:col>5</xdr:col>
      <xdr:colOff>492</xdr:colOff>
      <xdr:row>403</xdr:row>
      <xdr:rowOff>20236</xdr:rowOff>
    </xdr:to>
    <xdr:sp macro="" textlink="">
      <xdr:nvSpPr>
        <xdr:cNvPr id="417" name="Text Box 23"/>
        <xdr:cNvSpPr txBox="1">
          <a:spLocks noChangeArrowheads="1"/>
        </xdr:cNvSpPr>
      </xdr:nvSpPr>
      <xdr:spPr bwMode="auto">
        <a:xfrm>
          <a:off x="4200525" y="253088775"/>
          <a:ext cx="492" cy="20236"/>
        </a:xfrm>
        <a:prstGeom prst="rect">
          <a:avLst/>
        </a:prstGeom>
        <a:noFill/>
        <a:ln w="9525">
          <a:noFill/>
          <a:miter lim="800000"/>
          <a:headEnd/>
          <a:tailEnd/>
        </a:ln>
      </xdr:spPr>
    </xdr:sp>
    <xdr:clientData/>
  </xdr:twoCellAnchor>
  <xdr:twoCellAnchor editAs="oneCell">
    <xdr:from>
      <xdr:col>4</xdr:col>
      <xdr:colOff>2028825</xdr:colOff>
      <xdr:row>402</xdr:row>
      <xdr:rowOff>2266950</xdr:rowOff>
    </xdr:from>
    <xdr:to>
      <xdr:col>5</xdr:col>
      <xdr:colOff>1594</xdr:colOff>
      <xdr:row>403</xdr:row>
      <xdr:rowOff>30946</xdr:rowOff>
    </xdr:to>
    <xdr:sp macro="" textlink="">
      <xdr:nvSpPr>
        <xdr:cNvPr id="418" name="Text Box 181"/>
        <xdr:cNvSpPr txBox="1">
          <a:spLocks noChangeArrowheads="1"/>
        </xdr:cNvSpPr>
      </xdr:nvSpPr>
      <xdr:spPr bwMode="auto">
        <a:xfrm>
          <a:off x="4200525" y="253088775"/>
          <a:ext cx="1594" cy="30946"/>
        </a:xfrm>
        <a:prstGeom prst="rect">
          <a:avLst/>
        </a:prstGeom>
        <a:noFill/>
        <a:ln w="9525">
          <a:noFill/>
          <a:miter lim="800000"/>
          <a:headEnd/>
          <a:tailEnd/>
        </a:ln>
      </xdr:spPr>
    </xdr:sp>
    <xdr:clientData/>
  </xdr:twoCellAnchor>
  <xdr:twoCellAnchor editAs="oneCell">
    <xdr:from>
      <xdr:col>2</xdr:col>
      <xdr:colOff>2619375</xdr:colOff>
      <xdr:row>402</xdr:row>
      <xdr:rowOff>1076325</xdr:rowOff>
    </xdr:from>
    <xdr:to>
      <xdr:col>3</xdr:col>
      <xdr:colOff>492</xdr:colOff>
      <xdr:row>403</xdr:row>
      <xdr:rowOff>20236</xdr:rowOff>
    </xdr:to>
    <xdr:sp macro="" textlink="">
      <xdr:nvSpPr>
        <xdr:cNvPr id="419" name="Text Box 23"/>
        <xdr:cNvSpPr txBox="1">
          <a:spLocks noChangeArrowheads="1"/>
        </xdr:cNvSpPr>
      </xdr:nvSpPr>
      <xdr:spPr bwMode="auto">
        <a:xfrm>
          <a:off x="2609850" y="253088775"/>
          <a:ext cx="492" cy="20236"/>
        </a:xfrm>
        <a:prstGeom prst="rect">
          <a:avLst/>
        </a:prstGeom>
        <a:noFill/>
        <a:ln w="9525">
          <a:noFill/>
          <a:miter lim="800000"/>
          <a:headEnd/>
          <a:tailEnd/>
        </a:ln>
      </xdr:spPr>
    </xdr:sp>
    <xdr:clientData/>
  </xdr:twoCellAnchor>
  <xdr:twoCellAnchor editAs="oneCell">
    <xdr:from>
      <xdr:col>2</xdr:col>
      <xdr:colOff>2619375</xdr:colOff>
      <xdr:row>402</xdr:row>
      <xdr:rowOff>1076325</xdr:rowOff>
    </xdr:from>
    <xdr:to>
      <xdr:col>3</xdr:col>
      <xdr:colOff>492</xdr:colOff>
      <xdr:row>403</xdr:row>
      <xdr:rowOff>20236</xdr:rowOff>
    </xdr:to>
    <xdr:sp macro="" textlink="">
      <xdr:nvSpPr>
        <xdr:cNvPr id="420" name="Text Box 23"/>
        <xdr:cNvSpPr txBox="1">
          <a:spLocks noChangeArrowheads="1"/>
        </xdr:cNvSpPr>
      </xdr:nvSpPr>
      <xdr:spPr bwMode="auto">
        <a:xfrm>
          <a:off x="2609850" y="253088775"/>
          <a:ext cx="492" cy="20236"/>
        </a:xfrm>
        <a:prstGeom prst="rect">
          <a:avLst/>
        </a:prstGeom>
        <a:noFill/>
        <a:ln w="9525">
          <a:noFill/>
          <a:miter lim="800000"/>
          <a:headEnd/>
          <a:tailEnd/>
        </a:ln>
      </xdr:spPr>
    </xdr:sp>
    <xdr:clientData/>
  </xdr:twoCellAnchor>
  <xdr:twoCellAnchor editAs="oneCell">
    <xdr:from>
      <xdr:col>2</xdr:col>
      <xdr:colOff>2028825</xdr:colOff>
      <xdr:row>402</xdr:row>
      <xdr:rowOff>2266950</xdr:rowOff>
    </xdr:from>
    <xdr:to>
      <xdr:col>3</xdr:col>
      <xdr:colOff>1594</xdr:colOff>
      <xdr:row>403</xdr:row>
      <xdr:rowOff>30946</xdr:rowOff>
    </xdr:to>
    <xdr:sp macro="" textlink="">
      <xdr:nvSpPr>
        <xdr:cNvPr id="421" name="Text Box 181"/>
        <xdr:cNvSpPr txBox="1">
          <a:spLocks noChangeArrowheads="1"/>
        </xdr:cNvSpPr>
      </xdr:nvSpPr>
      <xdr:spPr bwMode="auto">
        <a:xfrm>
          <a:off x="2609850" y="253088775"/>
          <a:ext cx="1594" cy="30946"/>
        </a:xfrm>
        <a:prstGeom prst="rect">
          <a:avLst/>
        </a:prstGeom>
        <a:noFill/>
        <a:ln w="9525">
          <a:noFill/>
          <a:miter lim="800000"/>
          <a:headEnd/>
          <a:tailEnd/>
        </a:ln>
      </xdr:spPr>
    </xdr:sp>
    <xdr:clientData/>
  </xdr:twoCellAnchor>
  <xdr:twoCellAnchor editAs="oneCell">
    <xdr:from>
      <xdr:col>8</xdr:col>
      <xdr:colOff>2619375</xdr:colOff>
      <xdr:row>402</xdr:row>
      <xdr:rowOff>1076325</xdr:rowOff>
    </xdr:from>
    <xdr:to>
      <xdr:col>9</xdr:col>
      <xdr:colOff>492</xdr:colOff>
      <xdr:row>403</xdr:row>
      <xdr:rowOff>0</xdr:rowOff>
    </xdr:to>
    <xdr:sp macro="" textlink="">
      <xdr:nvSpPr>
        <xdr:cNvPr id="422" name="Text Box 26"/>
        <xdr:cNvSpPr txBox="1">
          <a:spLocks noChangeArrowheads="1"/>
        </xdr:cNvSpPr>
      </xdr:nvSpPr>
      <xdr:spPr bwMode="auto">
        <a:xfrm>
          <a:off x="8801100" y="253088775"/>
          <a:ext cx="492" cy="583"/>
        </a:xfrm>
        <a:prstGeom prst="rect">
          <a:avLst/>
        </a:prstGeom>
        <a:noFill/>
        <a:ln w="9525">
          <a:noFill/>
          <a:miter lim="800000"/>
          <a:headEnd/>
          <a:tailEnd/>
        </a:ln>
      </xdr:spPr>
    </xdr:sp>
    <xdr:clientData/>
  </xdr:twoCellAnchor>
  <xdr:twoCellAnchor editAs="oneCell">
    <xdr:from>
      <xdr:col>8</xdr:col>
      <xdr:colOff>1247775</xdr:colOff>
      <xdr:row>403</xdr:row>
      <xdr:rowOff>0</xdr:rowOff>
    </xdr:from>
    <xdr:to>
      <xdr:col>9</xdr:col>
      <xdr:colOff>492</xdr:colOff>
      <xdr:row>403</xdr:row>
      <xdr:rowOff>156591</xdr:rowOff>
    </xdr:to>
    <xdr:sp macro="" textlink="">
      <xdr:nvSpPr>
        <xdr:cNvPr id="423" name="Text Box 317"/>
        <xdr:cNvSpPr txBox="1">
          <a:spLocks noChangeArrowheads="1"/>
        </xdr:cNvSpPr>
      </xdr:nvSpPr>
      <xdr:spPr bwMode="auto">
        <a:xfrm>
          <a:off x="8801100" y="253088775"/>
          <a:ext cx="492" cy="156591"/>
        </a:xfrm>
        <a:prstGeom prst="rect">
          <a:avLst/>
        </a:prstGeom>
        <a:noFill/>
        <a:ln w="9525">
          <a:noFill/>
          <a:miter lim="800000"/>
          <a:headEnd/>
          <a:tailEnd/>
        </a:ln>
      </xdr:spPr>
    </xdr:sp>
    <xdr:clientData/>
  </xdr:twoCellAnchor>
  <xdr:twoCellAnchor editAs="oneCell">
    <xdr:from>
      <xdr:col>8</xdr:col>
      <xdr:colOff>2676525</xdr:colOff>
      <xdr:row>403</xdr:row>
      <xdr:rowOff>657225</xdr:rowOff>
    </xdr:from>
    <xdr:to>
      <xdr:col>9</xdr:col>
      <xdr:colOff>1594</xdr:colOff>
      <xdr:row>403</xdr:row>
      <xdr:rowOff>677037</xdr:rowOff>
    </xdr:to>
    <xdr:sp macro="" textlink="">
      <xdr:nvSpPr>
        <xdr:cNvPr id="424" name="Text Box 29"/>
        <xdr:cNvSpPr txBox="1">
          <a:spLocks noChangeArrowheads="1"/>
        </xdr:cNvSpPr>
      </xdr:nvSpPr>
      <xdr:spPr bwMode="auto">
        <a:xfrm>
          <a:off x="8801100" y="253746000"/>
          <a:ext cx="1594" cy="19812"/>
        </a:xfrm>
        <a:prstGeom prst="rect">
          <a:avLst/>
        </a:prstGeom>
        <a:noFill/>
        <a:ln w="9525">
          <a:noFill/>
          <a:miter lim="800000"/>
          <a:headEnd/>
          <a:tailEnd/>
        </a:ln>
      </xdr:spPr>
    </xdr:sp>
    <xdr:clientData/>
  </xdr:twoCellAnchor>
  <xdr:twoCellAnchor editAs="oneCell">
    <xdr:from>
      <xdr:col>8</xdr:col>
      <xdr:colOff>1247775</xdr:colOff>
      <xdr:row>403</xdr:row>
      <xdr:rowOff>0</xdr:rowOff>
    </xdr:from>
    <xdr:to>
      <xdr:col>9</xdr:col>
      <xdr:colOff>492</xdr:colOff>
      <xdr:row>403</xdr:row>
      <xdr:rowOff>156591</xdr:rowOff>
    </xdr:to>
    <xdr:sp macro="" textlink="">
      <xdr:nvSpPr>
        <xdr:cNvPr id="425" name="Text Box 317"/>
        <xdr:cNvSpPr txBox="1">
          <a:spLocks noChangeArrowheads="1"/>
        </xdr:cNvSpPr>
      </xdr:nvSpPr>
      <xdr:spPr bwMode="auto">
        <a:xfrm>
          <a:off x="8801100" y="253088775"/>
          <a:ext cx="492" cy="156591"/>
        </a:xfrm>
        <a:prstGeom prst="rect">
          <a:avLst/>
        </a:prstGeom>
        <a:noFill/>
        <a:ln w="9525">
          <a:noFill/>
          <a:miter lim="800000"/>
          <a:headEnd/>
          <a:tailEnd/>
        </a:ln>
      </xdr:spPr>
    </xdr:sp>
    <xdr:clientData/>
  </xdr:twoCellAnchor>
  <xdr:twoCellAnchor editAs="oneCell">
    <xdr:from>
      <xdr:col>8</xdr:col>
      <xdr:colOff>2676525</xdr:colOff>
      <xdr:row>403</xdr:row>
      <xdr:rowOff>657225</xdr:rowOff>
    </xdr:from>
    <xdr:to>
      <xdr:col>9</xdr:col>
      <xdr:colOff>1594</xdr:colOff>
      <xdr:row>403</xdr:row>
      <xdr:rowOff>677037</xdr:rowOff>
    </xdr:to>
    <xdr:sp macro="" textlink="">
      <xdr:nvSpPr>
        <xdr:cNvPr id="426" name="Text Box 29"/>
        <xdr:cNvSpPr txBox="1">
          <a:spLocks noChangeArrowheads="1"/>
        </xdr:cNvSpPr>
      </xdr:nvSpPr>
      <xdr:spPr bwMode="auto">
        <a:xfrm>
          <a:off x="8801100" y="253746000"/>
          <a:ext cx="1594" cy="19812"/>
        </a:xfrm>
        <a:prstGeom prst="rect">
          <a:avLst/>
        </a:prstGeom>
        <a:noFill/>
        <a:ln w="9525">
          <a:noFill/>
          <a:miter lim="800000"/>
          <a:headEnd/>
          <a:tailEnd/>
        </a:ln>
      </xdr:spPr>
    </xdr:sp>
    <xdr:clientData/>
  </xdr:twoCellAnchor>
  <xdr:twoCellAnchor editAs="oneCell">
    <xdr:from>
      <xdr:col>8</xdr:col>
      <xdr:colOff>1247775</xdr:colOff>
      <xdr:row>403</xdr:row>
      <xdr:rowOff>0</xdr:rowOff>
    </xdr:from>
    <xdr:to>
      <xdr:col>9</xdr:col>
      <xdr:colOff>492</xdr:colOff>
      <xdr:row>403</xdr:row>
      <xdr:rowOff>156591</xdr:rowOff>
    </xdr:to>
    <xdr:sp macro="" textlink="">
      <xdr:nvSpPr>
        <xdr:cNvPr id="427" name="Text Box 84"/>
        <xdr:cNvSpPr txBox="1">
          <a:spLocks noChangeArrowheads="1"/>
        </xdr:cNvSpPr>
      </xdr:nvSpPr>
      <xdr:spPr bwMode="auto">
        <a:xfrm>
          <a:off x="8801100" y="253088775"/>
          <a:ext cx="492" cy="156591"/>
        </a:xfrm>
        <a:prstGeom prst="rect">
          <a:avLst/>
        </a:prstGeom>
        <a:noFill/>
        <a:ln w="9525">
          <a:noFill/>
          <a:miter lim="800000"/>
          <a:headEnd/>
          <a:tailEnd/>
        </a:ln>
      </xdr:spPr>
    </xdr:sp>
    <xdr:clientData/>
  </xdr:twoCellAnchor>
  <xdr:twoCellAnchor editAs="oneCell">
    <xdr:from>
      <xdr:col>8</xdr:col>
      <xdr:colOff>2028825</xdr:colOff>
      <xdr:row>403</xdr:row>
      <xdr:rowOff>0</xdr:rowOff>
    </xdr:from>
    <xdr:to>
      <xdr:col>9</xdr:col>
      <xdr:colOff>1594</xdr:colOff>
      <xdr:row>403</xdr:row>
      <xdr:rowOff>156591</xdr:rowOff>
    </xdr:to>
    <xdr:sp macro="" textlink="">
      <xdr:nvSpPr>
        <xdr:cNvPr id="428" name="Text Box 85"/>
        <xdr:cNvSpPr txBox="1">
          <a:spLocks noChangeArrowheads="1"/>
        </xdr:cNvSpPr>
      </xdr:nvSpPr>
      <xdr:spPr bwMode="auto">
        <a:xfrm>
          <a:off x="8801100" y="253088775"/>
          <a:ext cx="1594" cy="156591"/>
        </a:xfrm>
        <a:prstGeom prst="rect">
          <a:avLst/>
        </a:prstGeom>
        <a:noFill/>
        <a:ln w="9525">
          <a:noFill/>
          <a:miter lim="800000"/>
          <a:headEnd/>
          <a:tailEnd/>
        </a:ln>
      </xdr:spPr>
    </xdr:sp>
    <xdr:clientData/>
  </xdr:twoCellAnchor>
  <xdr:twoCellAnchor editAs="oneCell">
    <xdr:from>
      <xdr:col>8</xdr:col>
      <xdr:colOff>2619375</xdr:colOff>
      <xdr:row>403</xdr:row>
      <xdr:rowOff>0</xdr:rowOff>
    </xdr:from>
    <xdr:to>
      <xdr:col>9</xdr:col>
      <xdr:colOff>492</xdr:colOff>
      <xdr:row>403</xdr:row>
      <xdr:rowOff>156591</xdr:rowOff>
    </xdr:to>
    <xdr:sp macro="" textlink="">
      <xdr:nvSpPr>
        <xdr:cNvPr id="429" name="Text Box 86"/>
        <xdr:cNvSpPr txBox="1">
          <a:spLocks noChangeArrowheads="1"/>
        </xdr:cNvSpPr>
      </xdr:nvSpPr>
      <xdr:spPr bwMode="auto">
        <a:xfrm>
          <a:off x="8801100" y="253088775"/>
          <a:ext cx="492" cy="156591"/>
        </a:xfrm>
        <a:prstGeom prst="rect">
          <a:avLst/>
        </a:prstGeom>
        <a:noFill/>
        <a:ln w="9525">
          <a:noFill/>
          <a:miter lim="800000"/>
          <a:headEnd/>
          <a:tailEnd/>
        </a:ln>
      </xdr:spPr>
    </xdr:sp>
    <xdr:clientData/>
  </xdr:twoCellAnchor>
  <xdr:twoCellAnchor editAs="oneCell">
    <xdr:from>
      <xdr:col>8</xdr:col>
      <xdr:colOff>1609725</xdr:colOff>
      <xdr:row>403</xdr:row>
      <xdr:rowOff>123825</xdr:rowOff>
    </xdr:from>
    <xdr:to>
      <xdr:col>9</xdr:col>
      <xdr:colOff>1594</xdr:colOff>
      <xdr:row>403</xdr:row>
      <xdr:rowOff>148209</xdr:rowOff>
    </xdr:to>
    <xdr:sp macro="" textlink="">
      <xdr:nvSpPr>
        <xdr:cNvPr id="430" name="Text Box 236"/>
        <xdr:cNvSpPr txBox="1">
          <a:spLocks noChangeArrowheads="1"/>
        </xdr:cNvSpPr>
      </xdr:nvSpPr>
      <xdr:spPr bwMode="auto">
        <a:xfrm>
          <a:off x="8801100" y="253212600"/>
          <a:ext cx="1594" cy="24384"/>
        </a:xfrm>
        <a:prstGeom prst="rect">
          <a:avLst/>
        </a:prstGeom>
        <a:noFill/>
        <a:ln w="9525">
          <a:noFill/>
          <a:miter lim="800000"/>
          <a:headEnd/>
          <a:tailEnd/>
        </a:ln>
      </xdr:spPr>
    </xdr:sp>
    <xdr:clientData/>
  </xdr:twoCellAnchor>
  <xdr:twoCellAnchor editAs="oneCell">
    <xdr:from>
      <xdr:col>8</xdr:col>
      <xdr:colOff>1609725</xdr:colOff>
      <xdr:row>403</xdr:row>
      <xdr:rowOff>123825</xdr:rowOff>
    </xdr:from>
    <xdr:to>
      <xdr:col>9</xdr:col>
      <xdr:colOff>1594</xdr:colOff>
      <xdr:row>403</xdr:row>
      <xdr:rowOff>148209</xdr:rowOff>
    </xdr:to>
    <xdr:sp macro="" textlink="">
      <xdr:nvSpPr>
        <xdr:cNvPr id="431" name="Text Box 236"/>
        <xdr:cNvSpPr txBox="1">
          <a:spLocks noChangeArrowheads="1"/>
        </xdr:cNvSpPr>
      </xdr:nvSpPr>
      <xdr:spPr bwMode="auto">
        <a:xfrm>
          <a:off x="8801100" y="253212600"/>
          <a:ext cx="1594" cy="24384"/>
        </a:xfrm>
        <a:prstGeom prst="rect">
          <a:avLst/>
        </a:prstGeom>
        <a:noFill/>
        <a:ln w="9525">
          <a:noFill/>
          <a:miter lim="800000"/>
          <a:headEnd/>
          <a:tailEnd/>
        </a:ln>
      </xdr:spPr>
    </xdr:sp>
    <xdr:clientData/>
  </xdr:twoCellAnchor>
  <xdr:twoCellAnchor editAs="oneCell">
    <xdr:from>
      <xdr:col>8</xdr:col>
      <xdr:colOff>1609725</xdr:colOff>
      <xdr:row>403</xdr:row>
      <xdr:rowOff>123825</xdr:rowOff>
    </xdr:from>
    <xdr:to>
      <xdr:col>9</xdr:col>
      <xdr:colOff>1594</xdr:colOff>
      <xdr:row>403</xdr:row>
      <xdr:rowOff>148209</xdr:rowOff>
    </xdr:to>
    <xdr:sp macro="" textlink="">
      <xdr:nvSpPr>
        <xdr:cNvPr id="432" name="Text Box 236"/>
        <xdr:cNvSpPr txBox="1">
          <a:spLocks noChangeArrowheads="1"/>
        </xdr:cNvSpPr>
      </xdr:nvSpPr>
      <xdr:spPr bwMode="auto">
        <a:xfrm>
          <a:off x="8801100" y="253212600"/>
          <a:ext cx="1594" cy="24384"/>
        </a:xfrm>
        <a:prstGeom prst="rect">
          <a:avLst/>
        </a:prstGeom>
        <a:noFill/>
        <a:ln w="9525">
          <a:noFill/>
          <a:miter lim="800000"/>
          <a:headEnd/>
          <a:tailEnd/>
        </a:ln>
      </xdr:spPr>
    </xdr:sp>
    <xdr:clientData/>
  </xdr:twoCellAnchor>
  <xdr:twoCellAnchor editAs="oneCell">
    <xdr:from>
      <xdr:col>4</xdr:col>
      <xdr:colOff>2028825</xdr:colOff>
      <xdr:row>505</xdr:row>
      <xdr:rowOff>2266950</xdr:rowOff>
    </xdr:from>
    <xdr:to>
      <xdr:col>5</xdr:col>
      <xdr:colOff>1594</xdr:colOff>
      <xdr:row>506</xdr:row>
      <xdr:rowOff>0</xdr:rowOff>
    </xdr:to>
    <xdr:sp macro="" textlink="">
      <xdr:nvSpPr>
        <xdr:cNvPr id="433" name="Text Box 181"/>
        <xdr:cNvSpPr txBox="1">
          <a:spLocks noChangeArrowheads="1"/>
        </xdr:cNvSpPr>
      </xdr:nvSpPr>
      <xdr:spPr bwMode="auto">
        <a:xfrm>
          <a:off x="4200525" y="316182375"/>
          <a:ext cx="1594" cy="1215"/>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89154</xdr:rowOff>
    </xdr:to>
    <xdr:sp macro="" textlink="">
      <xdr:nvSpPr>
        <xdr:cNvPr id="434" name="Text Box 317"/>
        <xdr:cNvSpPr txBox="1">
          <a:spLocks noChangeArrowheads="1"/>
        </xdr:cNvSpPr>
      </xdr:nvSpPr>
      <xdr:spPr bwMode="auto">
        <a:xfrm>
          <a:off x="4200525" y="315582300"/>
          <a:ext cx="492" cy="89154"/>
        </a:xfrm>
        <a:prstGeom prst="rect">
          <a:avLst/>
        </a:prstGeom>
        <a:noFill/>
        <a:ln w="9525">
          <a:noFill/>
          <a:miter lim="800000"/>
          <a:headEnd/>
          <a:tailEnd/>
        </a:ln>
      </xdr:spPr>
    </xdr:sp>
    <xdr:clientData/>
  </xdr:twoCellAnchor>
  <xdr:twoCellAnchor editAs="oneCell">
    <xdr:from>
      <xdr:col>4</xdr:col>
      <xdr:colOff>2619375</xdr:colOff>
      <xdr:row>505</xdr:row>
      <xdr:rowOff>1076325</xdr:rowOff>
    </xdr:from>
    <xdr:to>
      <xdr:col>5</xdr:col>
      <xdr:colOff>492</xdr:colOff>
      <xdr:row>506</xdr:row>
      <xdr:rowOff>0</xdr:rowOff>
    </xdr:to>
    <xdr:sp macro="" textlink="">
      <xdr:nvSpPr>
        <xdr:cNvPr id="435" name="Text Box 23"/>
        <xdr:cNvSpPr txBox="1">
          <a:spLocks noChangeArrowheads="1"/>
        </xdr:cNvSpPr>
      </xdr:nvSpPr>
      <xdr:spPr bwMode="auto">
        <a:xfrm>
          <a:off x="4200525" y="316182375"/>
          <a:ext cx="492" cy="2317"/>
        </a:xfrm>
        <a:prstGeom prst="rect">
          <a:avLst/>
        </a:prstGeom>
        <a:noFill/>
        <a:ln w="9525">
          <a:noFill/>
          <a:miter lim="800000"/>
          <a:headEnd/>
          <a:tailEnd/>
        </a:ln>
      </xdr:spPr>
    </xdr:sp>
    <xdr:clientData/>
  </xdr:twoCellAnchor>
  <xdr:twoCellAnchor editAs="oneCell">
    <xdr:from>
      <xdr:col>4</xdr:col>
      <xdr:colOff>2676525</xdr:colOff>
      <xdr:row>505</xdr:row>
      <xdr:rowOff>657225</xdr:rowOff>
    </xdr:from>
    <xdr:to>
      <xdr:col>5</xdr:col>
      <xdr:colOff>1594</xdr:colOff>
      <xdr:row>506</xdr:row>
      <xdr:rowOff>0</xdr:rowOff>
    </xdr:to>
    <xdr:sp macro="" textlink="">
      <xdr:nvSpPr>
        <xdr:cNvPr id="436" name="Text Box 29"/>
        <xdr:cNvSpPr txBox="1">
          <a:spLocks noChangeArrowheads="1"/>
        </xdr:cNvSpPr>
      </xdr:nvSpPr>
      <xdr:spPr bwMode="auto">
        <a:xfrm>
          <a:off x="4200525" y="316182375"/>
          <a:ext cx="1594" cy="2317"/>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89916</xdr:rowOff>
    </xdr:to>
    <xdr:sp macro="" textlink="">
      <xdr:nvSpPr>
        <xdr:cNvPr id="437" name="Text Box 84"/>
        <xdr:cNvSpPr txBox="1">
          <a:spLocks noChangeArrowheads="1"/>
        </xdr:cNvSpPr>
      </xdr:nvSpPr>
      <xdr:spPr bwMode="auto">
        <a:xfrm>
          <a:off x="4200525" y="315582300"/>
          <a:ext cx="492" cy="89916"/>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89916</xdr:rowOff>
    </xdr:to>
    <xdr:sp macro="" textlink="">
      <xdr:nvSpPr>
        <xdr:cNvPr id="438" name="Text Box 85"/>
        <xdr:cNvSpPr txBox="1">
          <a:spLocks noChangeArrowheads="1"/>
        </xdr:cNvSpPr>
      </xdr:nvSpPr>
      <xdr:spPr bwMode="auto">
        <a:xfrm>
          <a:off x="4200525" y="315582300"/>
          <a:ext cx="1594" cy="89916"/>
        </a:xfrm>
        <a:prstGeom prst="rect">
          <a:avLst/>
        </a:prstGeom>
        <a:noFill/>
        <a:ln w="9525">
          <a:noFill/>
          <a:miter lim="800000"/>
          <a:headEnd/>
          <a:tailEnd/>
        </a:ln>
      </xdr:spPr>
    </xdr:sp>
    <xdr:clientData/>
  </xdr:twoCellAnchor>
  <xdr:twoCellAnchor editAs="oneCell">
    <xdr:from>
      <xdr:col>4</xdr:col>
      <xdr:colOff>2619375</xdr:colOff>
      <xdr:row>506</xdr:row>
      <xdr:rowOff>0</xdr:rowOff>
    </xdr:from>
    <xdr:to>
      <xdr:col>5</xdr:col>
      <xdr:colOff>492</xdr:colOff>
      <xdr:row>506</xdr:row>
      <xdr:rowOff>89916</xdr:rowOff>
    </xdr:to>
    <xdr:sp macro="" textlink="">
      <xdr:nvSpPr>
        <xdr:cNvPr id="439" name="Text Box 86"/>
        <xdr:cNvSpPr txBox="1">
          <a:spLocks noChangeArrowheads="1"/>
        </xdr:cNvSpPr>
      </xdr:nvSpPr>
      <xdr:spPr bwMode="auto">
        <a:xfrm>
          <a:off x="4200525" y="315582300"/>
          <a:ext cx="492" cy="89916"/>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89535</xdr:rowOff>
    </xdr:to>
    <xdr:sp macro="" textlink="">
      <xdr:nvSpPr>
        <xdr:cNvPr id="440" name="Text Box 296"/>
        <xdr:cNvSpPr txBox="1">
          <a:spLocks noChangeArrowheads="1"/>
        </xdr:cNvSpPr>
      </xdr:nvSpPr>
      <xdr:spPr bwMode="auto">
        <a:xfrm>
          <a:off x="4200525" y="315582300"/>
          <a:ext cx="492"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441" name="Text Box 297"/>
        <xdr:cNvSpPr txBox="1">
          <a:spLocks noChangeArrowheads="1"/>
        </xdr:cNvSpPr>
      </xdr:nvSpPr>
      <xdr:spPr bwMode="auto">
        <a:xfrm>
          <a:off x="4200525" y="315582300"/>
          <a:ext cx="1594"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442" name="Text Box 299"/>
        <xdr:cNvSpPr txBox="1">
          <a:spLocks noChangeArrowheads="1"/>
        </xdr:cNvSpPr>
      </xdr:nvSpPr>
      <xdr:spPr bwMode="auto">
        <a:xfrm>
          <a:off x="4200525" y="315582300"/>
          <a:ext cx="1594" cy="89535"/>
        </a:xfrm>
        <a:prstGeom prst="rect">
          <a:avLst/>
        </a:prstGeom>
        <a:noFill/>
        <a:ln w="9525">
          <a:noFill/>
          <a:miter lim="800000"/>
          <a:headEnd/>
          <a:tailEnd/>
        </a:ln>
      </xdr:spPr>
    </xdr:sp>
    <xdr:clientData/>
  </xdr:twoCellAnchor>
  <xdr:twoCellAnchor editAs="oneCell">
    <xdr:from>
      <xdr:col>4</xdr:col>
      <xdr:colOff>1609725</xdr:colOff>
      <xdr:row>506</xdr:row>
      <xdr:rowOff>123825</xdr:rowOff>
    </xdr:from>
    <xdr:to>
      <xdr:col>5</xdr:col>
      <xdr:colOff>1594</xdr:colOff>
      <xdr:row>506</xdr:row>
      <xdr:rowOff>123825</xdr:rowOff>
    </xdr:to>
    <xdr:sp macro="" textlink="">
      <xdr:nvSpPr>
        <xdr:cNvPr id="443" name="Text Box 236"/>
        <xdr:cNvSpPr txBox="1">
          <a:spLocks noChangeArrowheads="1"/>
        </xdr:cNvSpPr>
      </xdr:nvSpPr>
      <xdr:spPr bwMode="auto">
        <a:xfrm>
          <a:off x="4200525" y="315706125"/>
          <a:ext cx="1594" cy="2667"/>
        </a:xfrm>
        <a:prstGeom prst="rect">
          <a:avLst/>
        </a:prstGeom>
        <a:noFill/>
        <a:ln w="9525">
          <a:noFill/>
          <a:miter lim="800000"/>
          <a:headEnd/>
          <a:tailEnd/>
        </a:ln>
      </xdr:spPr>
    </xdr:sp>
    <xdr:clientData/>
  </xdr:twoCellAnchor>
  <xdr:twoCellAnchor editAs="oneCell">
    <xdr:from>
      <xdr:col>2</xdr:col>
      <xdr:colOff>2028825</xdr:colOff>
      <xdr:row>505</xdr:row>
      <xdr:rowOff>2266950</xdr:rowOff>
    </xdr:from>
    <xdr:to>
      <xdr:col>3</xdr:col>
      <xdr:colOff>1594</xdr:colOff>
      <xdr:row>506</xdr:row>
      <xdr:rowOff>0</xdr:rowOff>
    </xdr:to>
    <xdr:sp macro="" textlink="">
      <xdr:nvSpPr>
        <xdr:cNvPr id="444" name="Text Box 181"/>
        <xdr:cNvSpPr txBox="1">
          <a:spLocks noChangeArrowheads="1"/>
        </xdr:cNvSpPr>
      </xdr:nvSpPr>
      <xdr:spPr bwMode="auto">
        <a:xfrm>
          <a:off x="2609850" y="316182375"/>
          <a:ext cx="1594" cy="1215"/>
        </a:xfrm>
        <a:prstGeom prst="rect">
          <a:avLst/>
        </a:prstGeom>
        <a:noFill/>
        <a:ln w="9525">
          <a:noFill/>
          <a:miter lim="800000"/>
          <a:headEnd/>
          <a:tailEnd/>
        </a:ln>
      </xdr:spPr>
    </xdr:sp>
    <xdr:clientData/>
  </xdr:twoCellAnchor>
  <xdr:twoCellAnchor editAs="oneCell">
    <xdr:from>
      <xdr:col>2</xdr:col>
      <xdr:colOff>1247775</xdr:colOff>
      <xdr:row>506</xdr:row>
      <xdr:rowOff>0</xdr:rowOff>
    </xdr:from>
    <xdr:to>
      <xdr:col>3</xdr:col>
      <xdr:colOff>492</xdr:colOff>
      <xdr:row>506</xdr:row>
      <xdr:rowOff>89154</xdr:rowOff>
    </xdr:to>
    <xdr:sp macro="" textlink="">
      <xdr:nvSpPr>
        <xdr:cNvPr id="445" name="Text Box 317"/>
        <xdr:cNvSpPr txBox="1">
          <a:spLocks noChangeArrowheads="1"/>
        </xdr:cNvSpPr>
      </xdr:nvSpPr>
      <xdr:spPr bwMode="auto">
        <a:xfrm>
          <a:off x="2609850" y="315582300"/>
          <a:ext cx="492" cy="89154"/>
        </a:xfrm>
        <a:prstGeom prst="rect">
          <a:avLst/>
        </a:prstGeom>
        <a:noFill/>
        <a:ln w="9525">
          <a:noFill/>
          <a:miter lim="800000"/>
          <a:headEnd/>
          <a:tailEnd/>
        </a:ln>
      </xdr:spPr>
    </xdr:sp>
    <xdr:clientData/>
  </xdr:twoCellAnchor>
  <xdr:twoCellAnchor editAs="oneCell">
    <xdr:from>
      <xdr:col>2</xdr:col>
      <xdr:colOff>2619375</xdr:colOff>
      <xdr:row>505</xdr:row>
      <xdr:rowOff>1076325</xdr:rowOff>
    </xdr:from>
    <xdr:to>
      <xdr:col>3</xdr:col>
      <xdr:colOff>492</xdr:colOff>
      <xdr:row>506</xdr:row>
      <xdr:rowOff>0</xdr:rowOff>
    </xdr:to>
    <xdr:sp macro="" textlink="">
      <xdr:nvSpPr>
        <xdr:cNvPr id="446" name="Text Box 23"/>
        <xdr:cNvSpPr txBox="1">
          <a:spLocks noChangeArrowheads="1"/>
        </xdr:cNvSpPr>
      </xdr:nvSpPr>
      <xdr:spPr bwMode="auto">
        <a:xfrm>
          <a:off x="2609850" y="316182375"/>
          <a:ext cx="492" cy="2317"/>
        </a:xfrm>
        <a:prstGeom prst="rect">
          <a:avLst/>
        </a:prstGeom>
        <a:noFill/>
        <a:ln w="9525">
          <a:noFill/>
          <a:miter lim="800000"/>
          <a:headEnd/>
          <a:tailEnd/>
        </a:ln>
      </xdr:spPr>
    </xdr:sp>
    <xdr:clientData/>
  </xdr:twoCellAnchor>
  <xdr:twoCellAnchor editAs="oneCell">
    <xdr:from>
      <xdr:col>2</xdr:col>
      <xdr:colOff>2676525</xdr:colOff>
      <xdr:row>505</xdr:row>
      <xdr:rowOff>657225</xdr:rowOff>
    </xdr:from>
    <xdr:to>
      <xdr:col>3</xdr:col>
      <xdr:colOff>1594</xdr:colOff>
      <xdr:row>506</xdr:row>
      <xdr:rowOff>0</xdr:rowOff>
    </xdr:to>
    <xdr:sp macro="" textlink="">
      <xdr:nvSpPr>
        <xdr:cNvPr id="447" name="Text Box 29"/>
        <xdr:cNvSpPr txBox="1">
          <a:spLocks noChangeArrowheads="1"/>
        </xdr:cNvSpPr>
      </xdr:nvSpPr>
      <xdr:spPr bwMode="auto">
        <a:xfrm>
          <a:off x="2609850" y="316182375"/>
          <a:ext cx="1594" cy="2317"/>
        </a:xfrm>
        <a:prstGeom prst="rect">
          <a:avLst/>
        </a:prstGeom>
        <a:noFill/>
        <a:ln w="9525">
          <a:noFill/>
          <a:miter lim="800000"/>
          <a:headEnd/>
          <a:tailEnd/>
        </a:ln>
      </xdr:spPr>
    </xdr:sp>
    <xdr:clientData/>
  </xdr:twoCellAnchor>
  <xdr:twoCellAnchor editAs="oneCell">
    <xdr:from>
      <xdr:col>2</xdr:col>
      <xdr:colOff>1247775</xdr:colOff>
      <xdr:row>506</xdr:row>
      <xdr:rowOff>0</xdr:rowOff>
    </xdr:from>
    <xdr:to>
      <xdr:col>3</xdr:col>
      <xdr:colOff>492</xdr:colOff>
      <xdr:row>506</xdr:row>
      <xdr:rowOff>89916</xdr:rowOff>
    </xdr:to>
    <xdr:sp macro="" textlink="">
      <xdr:nvSpPr>
        <xdr:cNvPr id="448" name="Text Box 84"/>
        <xdr:cNvSpPr txBox="1">
          <a:spLocks noChangeArrowheads="1"/>
        </xdr:cNvSpPr>
      </xdr:nvSpPr>
      <xdr:spPr bwMode="auto">
        <a:xfrm>
          <a:off x="2609850" y="315582300"/>
          <a:ext cx="492" cy="89916"/>
        </a:xfrm>
        <a:prstGeom prst="rect">
          <a:avLst/>
        </a:prstGeom>
        <a:noFill/>
        <a:ln w="9525">
          <a:noFill/>
          <a:miter lim="800000"/>
          <a:headEnd/>
          <a:tailEnd/>
        </a:ln>
      </xdr:spPr>
    </xdr:sp>
    <xdr:clientData/>
  </xdr:twoCellAnchor>
  <xdr:twoCellAnchor editAs="oneCell">
    <xdr:from>
      <xdr:col>2</xdr:col>
      <xdr:colOff>2028825</xdr:colOff>
      <xdr:row>506</xdr:row>
      <xdr:rowOff>0</xdr:rowOff>
    </xdr:from>
    <xdr:to>
      <xdr:col>3</xdr:col>
      <xdr:colOff>1594</xdr:colOff>
      <xdr:row>506</xdr:row>
      <xdr:rowOff>89916</xdr:rowOff>
    </xdr:to>
    <xdr:sp macro="" textlink="">
      <xdr:nvSpPr>
        <xdr:cNvPr id="449" name="Text Box 85"/>
        <xdr:cNvSpPr txBox="1">
          <a:spLocks noChangeArrowheads="1"/>
        </xdr:cNvSpPr>
      </xdr:nvSpPr>
      <xdr:spPr bwMode="auto">
        <a:xfrm>
          <a:off x="2609850" y="315582300"/>
          <a:ext cx="1594" cy="89916"/>
        </a:xfrm>
        <a:prstGeom prst="rect">
          <a:avLst/>
        </a:prstGeom>
        <a:noFill/>
        <a:ln w="9525">
          <a:noFill/>
          <a:miter lim="800000"/>
          <a:headEnd/>
          <a:tailEnd/>
        </a:ln>
      </xdr:spPr>
    </xdr:sp>
    <xdr:clientData/>
  </xdr:twoCellAnchor>
  <xdr:twoCellAnchor editAs="oneCell">
    <xdr:from>
      <xdr:col>2</xdr:col>
      <xdr:colOff>2619375</xdr:colOff>
      <xdr:row>506</xdr:row>
      <xdr:rowOff>0</xdr:rowOff>
    </xdr:from>
    <xdr:to>
      <xdr:col>3</xdr:col>
      <xdr:colOff>492</xdr:colOff>
      <xdr:row>506</xdr:row>
      <xdr:rowOff>89916</xdr:rowOff>
    </xdr:to>
    <xdr:sp macro="" textlink="">
      <xdr:nvSpPr>
        <xdr:cNvPr id="450" name="Text Box 86"/>
        <xdr:cNvSpPr txBox="1">
          <a:spLocks noChangeArrowheads="1"/>
        </xdr:cNvSpPr>
      </xdr:nvSpPr>
      <xdr:spPr bwMode="auto">
        <a:xfrm>
          <a:off x="2609850" y="315582300"/>
          <a:ext cx="492" cy="89916"/>
        </a:xfrm>
        <a:prstGeom prst="rect">
          <a:avLst/>
        </a:prstGeom>
        <a:noFill/>
        <a:ln w="9525">
          <a:noFill/>
          <a:miter lim="800000"/>
          <a:headEnd/>
          <a:tailEnd/>
        </a:ln>
      </xdr:spPr>
    </xdr:sp>
    <xdr:clientData/>
  </xdr:twoCellAnchor>
  <xdr:twoCellAnchor editAs="oneCell">
    <xdr:from>
      <xdr:col>2</xdr:col>
      <xdr:colOff>1247775</xdr:colOff>
      <xdr:row>506</xdr:row>
      <xdr:rowOff>0</xdr:rowOff>
    </xdr:from>
    <xdr:to>
      <xdr:col>3</xdr:col>
      <xdr:colOff>492</xdr:colOff>
      <xdr:row>506</xdr:row>
      <xdr:rowOff>89535</xdr:rowOff>
    </xdr:to>
    <xdr:sp macro="" textlink="">
      <xdr:nvSpPr>
        <xdr:cNvPr id="451" name="Text Box 296"/>
        <xdr:cNvSpPr txBox="1">
          <a:spLocks noChangeArrowheads="1"/>
        </xdr:cNvSpPr>
      </xdr:nvSpPr>
      <xdr:spPr bwMode="auto">
        <a:xfrm>
          <a:off x="2609850" y="315582300"/>
          <a:ext cx="492" cy="89535"/>
        </a:xfrm>
        <a:prstGeom prst="rect">
          <a:avLst/>
        </a:prstGeom>
        <a:noFill/>
        <a:ln w="9525">
          <a:noFill/>
          <a:miter lim="800000"/>
          <a:headEnd/>
          <a:tailEnd/>
        </a:ln>
      </xdr:spPr>
    </xdr:sp>
    <xdr:clientData/>
  </xdr:twoCellAnchor>
  <xdr:twoCellAnchor editAs="oneCell">
    <xdr:from>
      <xdr:col>2</xdr:col>
      <xdr:colOff>2028825</xdr:colOff>
      <xdr:row>506</xdr:row>
      <xdr:rowOff>0</xdr:rowOff>
    </xdr:from>
    <xdr:to>
      <xdr:col>3</xdr:col>
      <xdr:colOff>1594</xdr:colOff>
      <xdr:row>506</xdr:row>
      <xdr:rowOff>89535</xdr:rowOff>
    </xdr:to>
    <xdr:sp macro="" textlink="">
      <xdr:nvSpPr>
        <xdr:cNvPr id="452" name="Text Box 297"/>
        <xdr:cNvSpPr txBox="1">
          <a:spLocks noChangeArrowheads="1"/>
        </xdr:cNvSpPr>
      </xdr:nvSpPr>
      <xdr:spPr bwMode="auto">
        <a:xfrm>
          <a:off x="2609850" y="315582300"/>
          <a:ext cx="1594" cy="89535"/>
        </a:xfrm>
        <a:prstGeom prst="rect">
          <a:avLst/>
        </a:prstGeom>
        <a:noFill/>
        <a:ln w="9525">
          <a:noFill/>
          <a:miter lim="800000"/>
          <a:headEnd/>
          <a:tailEnd/>
        </a:ln>
      </xdr:spPr>
    </xdr:sp>
    <xdr:clientData/>
  </xdr:twoCellAnchor>
  <xdr:twoCellAnchor editAs="oneCell">
    <xdr:from>
      <xdr:col>2</xdr:col>
      <xdr:colOff>2028825</xdr:colOff>
      <xdr:row>506</xdr:row>
      <xdr:rowOff>0</xdr:rowOff>
    </xdr:from>
    <xdr:to>
      <xdr:col>3</xdr:col>
      <xdr:colOff>1594</xdr:colOff>
      <xdr:row>506</xdr:row>
      <xdr:rowOff>89535</xdr:rowOff>
    </xdr:to>
    <xdr:sp macro="" textlink="">
      <xdr:nvSpPr>
        <xdr:cNvPr id="453" name="Text Box 299"/>
        <xdr:cNvSpPr txBox="1">
          <a:spLocks noChangeArrowheads="1"/>
        </xdr:cNvSpPr>
      </xdr:nvSpPr>
      <xdr:spPr bwMode="auto">
        <a:xfrm>
          <a:off x="2609850" y="315582300"/>
          <a:ext cx="1594" cy="89535"/>
        </a:xfrm>
        <a:prstGeom prst="rect">
          <a:avLst/>
        </a:prstGeom>
        <a:noFill/>
        <a:ln w="9525">
          <a:noFill/>
          <a:miter lim="800000"/>
          <a:headEnd/>
          <a:tailEnd/>
        </a:ln>
      </xdr:spPr>
    </xdr:sp>
    <xdr:clientData/>
  </xdr:twoCellAnchor>
  <xdr:twoCellAnchor editAs="oneCell">
    <xdr:from>
      <xdr:col>2</xdr:col>
      <xdr:colOff>1609725</xdr:colOff>
      <xdr:row>506</xdr:row>
      <xdr:rowOff>123825</xdr:rowOff>
    </xdr:from>
    <xdr:to>
      <xdr:col>3</xdr:col>
      <xdr:colOff>1594</xdr:colOff>
      <xdr:row>506</xdr:row>
      <xdr:rowOff>123825</xdr:rowOff>
    </xdr:to>
    <xdr:sp macro="" textlink="">
      <xdr:nvSpPr>
        <xdr:cNvPr id="454" name="Text Box 236"/>
        <xdr:cNvSpPr txBox="1">
          <a:spLocks noChangeArrowheads="1"/>
        </xdr:cNvSpPr>
      </xdr:nvSpPr>
      <xdr:spPr bwMode="auto">
        <a:xfrm>
          <a:off x="2609850" y="315706125"/>
          <a:ext cx="1594" cy="2667"/>
        </a:xfrm>
        <a:prstGeom prst="rect">
          <a:avLst/>
        </a:prstGeom>
        <a:noFill/>
        <a:ln w="9525">
          <a:noFill/>
          <a:miter lim="800000"/>
          <a:headEnd/>
          <a:tailEnd/>
        </a:ln>
      </xdr:spPr>
    </xdr:sp>
    <xdr:clientData/>
  </xdr:twoCellAnchor>
  <xdr:twoCellAnchor editAs="oneCell">
    <xdr:from>
      <xdr:col>8</xdr:col>
      <xdr:colOff>2619375</xdr:colOff>
      <xdr:row>155</xdr:row>
      <xdr:rowOff>1076325</xdr:rowOff>
    </xdr:from>
    <xdr:to>
      <xdr:col>9</xdr:col>
      <xdr:colOff>492</xdr:colOff>
      <xdr:row>156</xdr:row>
      <xdr:rowOff>0</xdr:rowOff>
    </xdr:to>
    <xdr:sp macro="" textlink="">
      <xdr:nvSpPr>
        <xdr:cNvPr id="455" name="Text Box 31"/>
        <xdr:cNvSpPr txBox="1">
          <a:spLocks noChangeArrowheads="1"/>
        </xdr:cNvSpPr>
      </xdr:nvSpPr>
      <xdr:spPr bwMode="auto">
        <a:xfrm>
          <a:off x="8801100" y="63541275"/>
          <a:ext cx="492" cy="253"/>
        </a:xfrm>
        <a:prstGeom prst="rect">
          <a:avLst/>
        </a:prstGeom>
        <a:noFill/>
        <a:ln w="9525">
          <a:noFill/>
          <a:miter lim="800000"/>
          <a:headEnd/>
          <a:tailEnd/>
        </a:ln>
      </xdr:spPr>
    </xdr:sp>
    <xdr:clientData/>
  </xdr:twoCellAnchor>
  <xdr:twoCellAnchor editAs="oneCell">
    <xdr:from>
      <xdr:col>8</xdr:col>
      <xdr:colOff>2619375</xdr:colOff>
      <xdr:row>156</xdr:row>
      <xdr:rowOff>1076325</xdr:rowOff>
    </xdr:from>
    <xdr:to>
      <xdr:col>9</xdr:col>
      <xdr:colOff>492</xdr:colOff>
      <xdr:row>157</xdr:row>
      <xdr:rowOff>0</xdr:rowOff>
    </xdr:to>
    <xdr:sp macro="" textlink="">
      <xdr:nvSpPr>
        <xdr:cNvPr id="456" name="Text Box 31"/>
        <xdr:cNvSpPr txBox="1">
          <a:spLocks noChangeArrowheads="1"/>
        </xdr:cNvSpPr>
      </xdr:nvSpPr>
      <xdr:spPr bwMode="auto">
        <a:xfrm>
          <a:off x="8801100" y="64217550"/>
          <a:ext cx="492" cy="253"/>
        </a:xfrm>
        <a:prstGeom prst="rect">
          <a:avLst/>
        </a:prstGeom>
        <a:noFill/>
        <a:ln w="9525">
          <a:noFill/>
          <a:miter lim="800000"/>
          <a:headEnd/>
          <a:tailEnd/>
        </a:ln>
      </xdr:spPr>
    </xdr:sp>
    <xdr:clientData/>
  </xdr:twoCellAnchor>
  <xdr:twoCellAnchor editAs="oneCell">
    <xdr:from>
      <xdr:col>8</xdr:col>
      <xdr:colOff>2619375</xdr:colOff>
      <xdr:row>161</xdr:row>
      <xdr:rowOff>1076325</xdr:rowOff>
    </xdr:from>
    <xdr:to>
      <xdr:col>9</xdr:col>
      <xdr:colOff>492</xdr:colOff>
      <xdr:row>162</xdr:row>
      <xdr:rowOff>0</xdr:rowOff>
    </xdr:to>
    <xdr:sp macro="" textlink="">
      <xdr:nvSpPr>
        <xdr:cNvPr id="457" name="Text Box 31"/>
        <xdr:cNvSpPr txBox="1">
          <a:spLocks noChangeArrowheads="1"/>
        </xdr:cNvSpPr>
      </xdr:nvSpPr>
      <xdr:spPr bwMode="auto">
        <a:xfrm>
          <a:off x="8801100" y="64893825"/>
          <a:ext cx="492" cy="253"/>
        </a:xfrm>
        <a:prstGeom prst="rect">
          <a:avLst/>
        </a:prstGeom>
        <a:noFill/>
        <a:ln w="9525">
          <a:noFill/>
          <a:miter lim="800000"/>
          <a:headEnd/>
          <a:tailEnd/>
        </a:ln>
      </xdr:spPr>
    </xdr:sp>
    <xdr:clientData/>
  </xdr:twoCellAnchor>
  <xdr:twoCellAnchor editAs="oneCell">
    <xdr:from>
      <xdr:col>8</xdr:col>
      <xdr:colOff>2619375</xdr:colOff>
      <xdr:row>162</xdr:row>
      <xdr:rowOff>1076325</xdr:rowOff>
    </xdr:from>
    <xdr:to>
      <xdr:col>9</xdr:col>
      <xdr:colOff>492</xdr:colOff>
      <xdr:row>163</xdr:row>
      <xdr:rowOff>0</xdr:rowOff>
    </xdr:to>
    <xdr:sp macro="" textlink="">
      <xdr:nvSpPr>
        <xdr:cNvPr id="458" name="Text Box 31"/>
        <xdr:cNvSpPr txBox="1">
          <a:spLocks noChangeArrowheads="1"/>
        </xdr:cNvSpPr>
      </xdr:nvSpPr>
      <xdr:spPr bwMode="auto">
        <a:xfrm>
          <a:off x="8801100" y="65570100"/>
          <a:ext cx="492" cy="253"/>
        </a:xfrm>
        <a:prstGeom prst="rect">
          <a:avLst/>
        </a:prstGeom>
        <a:noFill/>
        <a:ln w="9525">
          <a:noFill/>
          <a:miter lim="800000"/>
          <a:headEnd/>
          <a:tailEnd/>
        </a:ln>
      </xdr:spPr>
    </xdr:sp>
    <xdr:clientData/>
  </xdr:twoCellAnchor>
  <xdr:twoCellAnchor editAs="oneCell">
    <xdr:from>
      <xdr:col>8</xdr:col>
      <xdr:colOff>2619375</xdr:colOff>
      <xdr:row>163</xdr:row>
      <xdr:rowOff>1076325</xdr:rowOff>
    </xdr:from>
    <xdr:to>
      <xdr:col>9</xdr:col>
      <xdr:colOff>492</xdr:colOff>
      <xdr:row>164</xdr:row>
      <xdr:rowOff>0</xdr:rowOff>
    </xdr:to>
    <xdr:sp macro="" textlink="">
      <xdr:nvSpPr>
        <xdr:cNvPr id="459" name="Text Box 31"/>
        <xdr:cNvSpPr txBox="1">
          <a:spLocks noChangeArrowheads="1"/>
        </xdr:cNvSpPr>
      </xdr:nvSpPr>
      <xdr:spPr bwMode="auto">
        <a:xfrm>
          <a:off x="8801100" y="66246375"/>
          <a:ext cx="492" cy="253"/>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460" name="Text Box 31"/>
        <xdr:cNvSpPr txBox="1">
          <a:spLocks noChangeArrowheads="1"/>
        </xdr:cNvSpPr>
      </xdr:nvSpPr>
      <xdr:spPr bwMode="auto">
        <a:xfrm>
          <a:off x="2609850" y="173269275"/>
          <a:ext cx="492" cy="58683"/>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461" name="Text Box 31"/>
        <xdr:cNvSpPr txBox="1">
          <a:spLocks noChangeArrowheads="1"/>
        </xdr:cNvSpPr>
      </xdr:nvSpPr>
      <xdr:spPr bwMode="auto">
        <a:xfrm>
          <a:off x="2609850" y="173269275"/>
          <a:ext cx="492" cy="58683"/>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462" name="Text Box 31"/>
        <xdr:cNvSpPr txBox="1">
          <a:spLocks noChangeArrowheads="1"/>
        </xdr:cNvSpPr>
      </xdr:nvSpPr>
      <xdr:spPr bwMode="auto">
        <a:xfrm>
          <a:off x="2609850" y="173269275"/>
          <a:ext cx="492" cy="58683"/>
        </a:xfrm>
        <a:prstGeom prst="rect">
          <a:avLst/>
        </a:prstGeom>
        <a:noFill/>
        <a:ln w="9525">
          <a:noFill/>
          <a:miter lim="800000"/>
          <a:headEnd/>
          <a:tailEnd/>
        </a:ln>
      </xdr:spPr>
    </xdr:sp>
    <xdr:clientData/>
  </xdr:twoCellAnchor>
  <xdr:twoCellAnchor editAs="oneCell">
    <xdr:from>
      <xdr:col>4</xdr:col>
      <xdr:colOff>762000</xdr:colOff>
      <xdr:row>296</xdr:row>
      <xdr:rowOff>1038225</xdr:rowOff>
    </xdr:from>
    <xdr:to>
      <xdr:col>4</xdr:col>
      <xdr:colOff>762492</xdr:colOff>
      <xdr:row>297</xdr:row>
      <xdr:rowOff>243459</xdr:rowOff>
    </xdr:to>
    <xdr:sp macro="" textlink="">
      <xdr:nvSpPr>
        <xdr:cNvPr id="463" name="Text Box 317"/>
        <xdr:cNvSpPr txBox="1">
          <a:spLocks noChangeArrowheads="1"/>
        </xdr:cNvSpPr>
      </xdr:nvSpPr>
      <xdr:spPr bwMode="auto">
        <a:xfrm>
          <a:off x="2428875" y="179031900"/>
          <a:ext cx="492" cy="24345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464" name="Text Box 23"/>
        <xdr:cNvSpPr txBox="1">
          <a:spLocks noChangeArrowheads="1"/>
        </xdr:cNvSpPr>
      </xdr:nvSpPr>
      <xdr:spPr bwMode="auto">
        <a:xfrm>
          <a:off x="2609850" y="175212375"/>
          <a:ext cx="492" cy="32004"/>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465" name="Text Box 29"/>
        <xdr:cNvSpPr txBox="1">
          <a:spLocks noChangeArrowheads="1"/>
        </xdr:cNvSpPr>
      </xdr:nvSpPr>
      <xdr:spPr bwMode="auto">
        <a:xfrm>
          <a:off x="2609850" y="174793275"/>
          <a:ext cx="1594" cy="19812"/>
        </a:xfrm>
        <a:prstGeom prst="rect">
          <a:avLst/>
        </a:prstGeom>
        <a:noFill/>
        <a:ln w="9525">
          <a:noFill/>
          <a:miter lim="800000"/>
          <a:headEnd/>
          <a:tailEnd/>
        </a:ln>
      </xdr:spPr>
    </xdr:sp>
    <xdr:clientData/>
  </xdr:twoCellAnchor>
  <xdr:twoCellAnchor editAs="oneCell">
    <xdr:from>
      <xdr:col>4</xdr:col>
      <xdr:colOff>885825</xdr:colOff>
      <xdr:row>291</xdr:row>
      <xdr:rowOff>657225</xdr:rowOff>
    </xdr:from>
    <xdr:to>
      <xdr:col>5</xdr:col>
      <xdr:colOff>492</xdr:colOff>
      <xdr:row>291</xdr:row>
      <xdr:rowOff>900684</xdr:rowOff>
    </xdr:to>
    <xdr:sp macro="" textlink="">
      <xdr:nvSpPr>
        <xdr:cNvPr id="466" name="Text Box 317"/>
        <xdr:cNvSpPr txBox="1">
          <a:spLocks noChangeArrowheads="1"/>
        </xdr:cNvSpPr>
      </xdr:nvSpPr>
      <xdr:spPr bwMode="auto">
        <a:xfrm>
          <a:off x="2552700" y="173926500"/>
          <a:ext cx="492" cy="24345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467" name="Text Box 23"/>
        <xdr:cNvSpPr txBox="1">
          <a:spLocks noChangeArrowheads="1"/>
        </xdr:cNvSpPr>
      </xdr:nvSpPr>
      <xdr:spPr bwMode="auto">
        <a:xfrm>
          <a:off x="2609850" y="175212375"/>
          <a:ext cx="492" cy="32004"/>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468" name="Text Box 29"/>
        <xdr:cNvSpPr txBox="1">
          <a:spLocks noChangeArrowheads="1"/>
        </xdr:cNvSpPr>
      </xdr:nvSpPr>
      <xdr:spPr bwMode="auto">
        <a:xfrm>
          <a:off x="2609850" y="174793275"/>
          <a:ext cx="1594" cy="19812"/>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469" name="Text Box 84"/>
        <xdr:cNvSpPr txBox="1">
          <a:spLocks noChangeArrowheads="1"/>
        </xdr:cNvSpPr>
      </xdr:nvSpPr>
      <xdr:spPr bwMode="auto">
        <a:xfrm>
          <a:off x="2609850" y="174136050"/>
          <a:ext cx="492" cy="243459"/>
        </a:xfrm>
        <a:prstGeom prst="rect">
          <a:avLst/>
        </a:prstGeom>
        <a:noFill/>
        <a:ln w="9525">
          <a:noFill/>
          <a:miter lim="800000"/>
          <a:headEnd/>
          <a:tailEnd/>
        </a:ln>
      </xdr:spPr>
    </xdr:sp>
    <xdr:clientData/>
  </xdr:twoCellAnchor>
  <xdr:twoCellAnchor editAs="oneCell">
    <xdr:from>
      <xdr:col>4</xdr:col>
      <xdr:colOff>2028825</xdr:colOff>
      <xdr:row>302</xdr:row>
      <xdr:rowOff>0</xdr:rowOff>
    </xdr:from>
    <xdr:to>
      <xdr:col>5</xdr:col>
      <xdr:colOff>1594</xdr:colOff>
      <xdr:row>302</xdr:row>
      <xdr:rowOff>243459</xdr:rowOff>
    </xdr:to>
    <xdr:sp macro="" textlink="">
      <xdr:nvSpPr>
        <xdr:cNvPr id="470" name="Text Box 85"/>
        <xdr:cNvSpPr txBox="1">
          <a:spLocks noChangeArrowheads="1"/>
        </xdr:cNvSpPr>
      </xdr:nvSpPr>
      <xdr:spPr bwMode="auto">
        <a:xfrm>
          <a:off x="2609850" y="174136050"/>
          <a:ext cx="1594" cy="243459"/>
        </a:xfrm>
        <a:prstGeom prst="rect">
          <a:avLst/>
        </a:prstGeom>
        <a:noFill/>
        <a:ln w="9525">
          <a:noFill/>
          <a:miter lim="800000"/>
          <a:headEnd/>
          <a:tailEnd/>
        </a:ln>
      </xdr:spPr>
    </xdr:sp>
    <xdr:clientData/>
  </xdr:twoCellAnchor>
  <xdr:twoCellAnchor editAs="oneCell">
    <xdr:from>
      <xdr:col>4</xdr:col>
      <xdr:colOff>2619375</xdr:colOff>
      <xdr:row>302</xdr:row>
      <xdr:rowOff>0</xdr:rowOff>
    </xdr:from>
    <xdr:to>
      <xdr:col>5</xdr:col>
      <xdr:colOff>492</xdr:colOff>
      <xdr:row>302</xdr:row>
      <xdr:rowOff>243459</xdr:rowOff>
    </xdr:to>
    <xdr:sp macro="" textlink="">
      <xdr:nvSpPr>
        <xdr:cNvPr id="471" name="Text Box 86"/>
        <xdr:cNvSpPr txBox="1">
          <a:spLocks noChangeArrowheads="1"/>
        </xdr:cNvSpPr>
      </xdr:nvSpPr>
      <xdr:spPr bwMode="auto">
        <a:xfrm>
          <a:off x="2609850" y="174136050"/>
          <a:ext cx="492" cy="243459"/>
        </a:xfrm>
        <a:prstGeom prst="rect">
          <a:avLst/>
        </a:prstGeom>
        <a:noFill/>
        <a:ln w="9525">
          <a:noFill/>
          <a:miter lim="800000"/>
          <a:headEnd/>
          <a:tailEnd/>
        </a:ln>
      </xdr:spPr>
    </xdr:sp>
    <xdr:clientData/>
  </xdr:twoCellAnchor>
  <xdr:twoCellAnchor editAs="oneCell">
    <xdr:from>
      <xdr:col>4</xdr:col>
      <xdr:colOff>847725</xdr:colOff>
      <xdr:row>302</xdr:row>
      <xdr:rowOff>1200150</xdr:rowOff>
    </xdr:from>
    <xdr:to>
      <xdr:col>5</xdr:col>
      <xdr:colOff>1594</xdr:colOff>
      <xdr:row>303</xdr:row>
      <xdr:rowOff>0</xdr:rowOff>
    </xdr:to>
    <xdr:sp macro="" textlink="">
      <xdr:nvSpPr>
        <xdr:cNvPr id="472" name="Text Box 181"/>
        <xdr:cNvSpPr txBox="1">
          <a:spLocks noChangeArrowheads="1"/>
        </xdr:cNvSpPr>
      </xdr:nvSpPr>
      <xdr:spPr bwMode="auto">
        <a:xfrm>
          <a:off x="2514600" y="175336200"/>
          <a:ext cx="1594" cy="38530"/>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473" name="Text Box 236"/>
        <xdr:cNvSpPr txBox="1">
          <a:spLocks noChangeArrowheads="1"/>
        </xdr:cNvSpPr>
      </xdr:nvSpPr>
      <xdr:spPr bwMode="auto">
        <a:xfrm>
          <a:off x="2609850" y="174259875"/>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474" name="Text Box 236"/>
        <xdr:cNvSpPr txBox="1">
          <a:spLocks noChangeArrowheads="1"/>
        </xdr:cNvSpPr>
      </xdr:nvSpPr>
      <xdr:spPr bwMode="auto">
        <a:xfrm>
          <a:off x="2609850" y="174259875"/>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475" name="Text Box 236"/>
        <xdr:cNvSpPr txBox="1">
          <a:spLocks noChangeArrowheads="1"/>
        </xdr:cNvSpPr>
      </xdr:nvSpPr>
      <xdr:spPr bwMode="auto">
        <a:xfrm>
          <a:off x="2609850" y="174259875"/>
          <a:ext cx="1594" cy="112395"/>
        </a:xfrm>
        <a:prstGeom prst="rect">
          <a:avLst/>
        </a:prstGeom>
        <a:noFill/>
        <a:ln w="9525">
          <a:noFill/>
          <a:miter lim="800000"/>
          <a:headEnd/>
          <a:tailEnd/>
        </a:ln>
      </xdr:spPr>
    </xdr:sp>
    <xdr:clientData/>
  </xdr:twoCellAnchor>
  <xdr:twoCellAnchor editAs="oneCell">
    <xdr:from>
      <xdr:col>4</xdr:col>
      <xdr:colOff>2028825</xdr:colOff>
      <xdr:row>293</xdr:row>
      <xdr:rowOff>2266950</xdr:rowOff>
    </xdr:from>
    <xdr:to>
      <xdr:col>5</xdr:col>
      <xdr:colOff>1594</xdr:colOff>
      <xdr:row>294</xdr:row>
      <xdr:rowOff>38530</xdr:rowOff>
    </xdr:to>
    <xdr:sp macro="" textlink="">
      <xdr:nvSpPr>
        <xdr:cNvPr id="476" name="Text Box 181"/>
        <xdr:cNvSpPr txBox="1">
          <a:spLocks noChangeArrowheads="1"/>
        </xdr:cNvSpPr>
      </xdr:nvSpPr>
      <xdr:spPr bwMode="auto">
        <a:xfrm>
          <a:off x="2609850" y="175660050"/>
          <a:ext cx="1594" cy="38530"/>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477" name="Text Box 236"/>
        <xdr:cNvSpPr txBox="1">
          <a:spLocks noChangeArrowheads="1"/>
        </xdr:cNvSpPr>
      </xdr:nvSpPr>
      <xdr:spPr bwMode="auto">
        <a:xfrm>
          <a:off x="2609850" y="174259875"/>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478" name="Text Box 236"/>
        <xdr:cNvSpPr txBox="1">
          <a:spLocks noChangeArrowheads="1"/>
        </xdr:cNvSpPr>
      </xdr:nvSpPr>
      <xdr:spPr bwMode="auto">
        <a:xfrm>
          <a:off x="2609850" y="174259875"/>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479" name="Text Box 236"/>
        <xdr:cNvSpPr txBox="1">
          <a:spLocks noChangeArrowheads="1"/>
        </xdr:cNvSpPr>
      </xdr:nvSpPr>
      <xdr:spPr bwMode="auto">
        <a:xfrm>
          <a:off x="2609850" y="174259875"/>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480" name="Text Box 236"/>
        <xdr:cNvSpPr txBox="1">
          <a:spLocks noChangeArrowheads="1"/>
        </xdr:cNvSpPr>
      </xdr:nvSpPr>
      <xdr:spPr bwMode="auto">
        <a:xfrm>
          <a:off x="2609850" y="174259875"/>
          <a:ext cx="1594" cy="112395"/>
        </a:xfrm>
        <a:prstGeom prst="rect">
          <a:avLst/>
        </a:prstGeom>
        <a:noFill/>
        <a:ln w="9525">
          <a:noFill/>
          <a:miter lim="800000"/>
          <a:headEnd/>
          <a:tailEnd/>
        </a:ln>
      </xdr:spPr>
    </xdr:sp>
    <xdr:clientData/>
  </xdr:twoCellAnchor>
  <xdr:twoCellAnchor editAs="oneCell">
    <xdr:from>
      <xdr:col>4</xdr:col>
      <xdr:colOff>2619375</xdr:colOff>
      <xdr:row>137</xdr:row>
      <xdr:rowOff>1076325</xdr:rowOff>
    </xdr:from>
    <xdr:to>
      <xdr:col>5</xdr:col>
      <xdr:colOff>492</xdr:colOff>
      <xdr:row>138</xdr:row>
      <xdr:rowOff>0</xdr:rowOff>
    </xdr:to>
    <xdr:sp macro="" textlink="">
      <xdr:nvSpPr>
        <xdr:cNvPr id="481" name="Text Box 31"/>
        <xdr:cNvSpPr txBox="1">
          <a:spLocks noChangeArrowheads="1"/>
        </xdr:cNvSpPr>
      </xdr:nvSpPr>
      <xdr:spPr bwMode="auto">
        <a:xfrm>
          <a:off x="2609850" y="56064150"/>
          <a:ext cx="492" cy="350"/>
        </a:xfrm>
        <a:prstGeom prst="rect">
          <a:avLst/>
        </a:prstGeom>
        <a:noFill/>
        <a:ln w="9525">
          <a:noFill/>
          <a:miter lim="800000"/>
          <a:headEnd/>
          <a:tailEnd/>
        </a:ln>
      </xdr:spPr>
    </xdr:sp>
    <xdr:clientData/>
  </xdr:twoCellAnchor>
  <xdr:twoCellAnchor editAs="oneCell">
    <xdr:from>
      <xdr:col>4</xdr:col>
      <xdr:colOff>1247775</xdr:colOff>
      <xdr:row>402</xdr:row>
      <xdr:rowOff>0</xdr:rowOff>
    </xdr:from>
    <xdr:to>
      <xdr:col>5</xdr:col>
      <xdr:colOff>492</xdr:colOff>
      <xdr:row>402</xdr:row>
      <xdr:rowOff>156591</xdr:rowOff>
    </xdr:to>
    <xdr:sp macro="" textlink="">
      <xdr:nvSpPr>
        <xdr:cNvPr id="482" name="Text Box 317"/>
        <xdr:cNvSpPr txBox="1">
          <a:spLocks noChangeArrowheads="1"/>
        </xdr:cNvSpPr>
      </xdr:nvSpPr>
      <xdr:spPr bwMode="auto">
        <a:xfrm>
          <a:off x="2609850" y="254974725"/>
          <a:ext cx="492" cy="156591"/>
        </a:xfrm>
        <a:prstGeom prst="rect">
          <a:avLst/>
        </a:prstGeom>
        <a:noFill/>
        <a:ln w="9525">
          <a:noFill/>
          <a:miter lim="800000"/>
          <a:headEnd/>
          <a:tailEnd/>
        </a:ln>
      </xdr:spPr>
    </xdr:sp>
    <xdr:clientData/>
  </xdr:twoCellAnchor>
  <xdr:twoCellAnchor editAs="oneCell">
    <xdr:from>
      <xdr:col>4</xdr:col>
      <xdr:colOff>2676525</xdr:colOff>
      <xdr:row>402</xdr:row>
      <xdr:rowOff>657225</xdr:rowOff>
    </xdr:from>
    <xdr:to>
      <xdr:col>5</xdr:col>
      <xdr:colOff>1594</xdr:colOff>
      <xdr:row>402</xdr:row>
      <xdr:rowOff>677037</xdr:rowOff>
    </xdr:to>
    <xdr:sp macro="" textlink="">
      <xdr:nvSpPr>
        <xdr:cNvPr id="483" name="Text Box 29"/>
        <xdr:cNvSpPr txBox="1">
          <a:spLocks noChangeArrowheads="1"/>
        </xdr:cNvSpPr>
      </xdr:nvSpPr>
      <xdr:spPr bwMode="auto">
        <a:xfrm>
          <a:off x="2609850" y="255631950"/>
          <a:ext cx="1594" cy="19812"/>
        </a:xfrm>
        <a:prstGeom prst="rect">
          <a:avLst/>
        </a:prstGeom>
        <a:noFill/>
        <a:ln w="9525">
          <a:noFill/>
          <a:miter lim="800000"/>
          <a:headEnd/>
          <a:tailEnd/>
        </a:ln>
      </xdr:spPr>
    </xdr:sp>
    <xdr:clientData/>
  </xdr:twoCellAnchor>
  <xdr:twoCellAnchor editAs="oneCell">
    <xdr:from>
      <xdr:col>4</xdr:col>
      <xdr:colOff>1247775</xdr:colOff>
      <xdr:row>402</xdr:row>
      <xdr:rowOff>0</xdr:rowOff>
    </xdr:from>
    <xdr:to>
      <xdr:col>5</xdr:col>
      <xdr:colOff>492</xdr:colOff>
      <xdr:row>402</xdr:row>
      <xdr:rowOff>156591</xdr:rowOff>
    </xdr:to>
    <xdr:sp macro="" textlink="">
      <xdr:nvSpPr>
        <xdr:cNvPr id="484" name="Text Box 317"/>
        <xdr:cNvSpPr txBox="1">
          <a:spLocks noChangeArrowheads="1"/>
        </xdr:cNvSpPr>
      </xdr:nvSpPr>
      <xdr:spPr bwMode="auto">
        <a:xfrm>
          <a:off x="2609850" y="254974725"/>
          <a:ext cx="492" cy="156591"/>
        </a:xfrm>
        <a:prstGeom prst="rect">
          <a:avLst/>
        </a:prstGeom>
        <a:noFill/>
        <a:ln w="9525">
          <a:noFill/>
          <a:miter lim="800000"/>
          <a:headEnd/>
          <a:tailEnd/>
        </a:ln>
      </xdr:spPr>
    </xdr:sp>
    <xdr:clientData/>
  </xdr:twoCellAnchor>
  <xdr:twoCellAnchor editAs="oneCell">
    <xdr:from>
      <xdr:col>4</xdr:col>
      <xdr:colOff>2676525</xdr:colOff>
      <xdr:row>402</xdr:row>
      <xdr:rowOff>657225</xdr:rowOff>
    </xdr:from>
    <xdr:to>
      <xdr:col>5</xdr:col>
      <xdr:colOff>1594</xdr:colOff>
      <xdr:row>402</xdr:row>
      <xdr:rowOff>677037</xdr:rowOff>
    </xdr:to>
    <xdr:sp macro="" textlink="">
      <xdr:nvSpPr>
        <xdr:cNvPr id="485" name="Text Box 29"/>
        <xdr:cNvSpPr txBox="1">
          <a:spLocks noChangeArrowheads="1"/>
        </xdr:cNvSpPr>
      </xdr:nvSpPr>
      <xdr:spPr bwMode="auto">
        <a:xfrm>
          <a:off x="2609850" y="255631950"/>
          <a:ext cx="1594" cy="19812"/>
        </a:xfrm>
        <a:prstGeom prst="rect">
          <a:avLst/>
        </a:prstGeom>
        <a:noFill/>
        <a:ln w="9525">
          <a:noFill/>
          <a:miter lim="800000"/>
          <a:headEnd/>
          <a:tailEnd/>
        </a:ln>
      </xdr:spPr>
    </xdr:sp>
    <xdr:clientData/>
  </xdr:twoCellAnchor>
  <xdr:twoCellAnchor editAs="oneCell">
    <xdr:from>
      <xdr:col>4</xdr:col>
      <xdr:colOff>1247775</xdr:colOff>
      <xdr:row>402</xdr:row>
      <xdr:rowOff>0</xdr:rowOff>
    </xdr:from>
    <xdr:to>
      <xdr:col>5</xdr:col>
      <xdr:colOff>492</xdr:colOff>
      <xdr:row>402</xdr:row>
      <xdr:rowOff>156591</xdr:rowOff>
    </xdr:to>
    <xdr:sp macro="" textlink="">
      <xdr:nvSpPr>
        <xdr:cNvPr id="486" name="Text Box 84"/>
        <xdr:cNvSpPr txBox="1">
          <a:spLocks noChangeArrowheads="1"/>
        </xdr:cNvSpPr>
      </xdr:nvSpPr>
      <xdr:spPr bwMode="auto">
        <a:xfrm>
          <a:off x="2609850" y="254974725"/>
          <a:ext cx="492" cy="156591"/>
        </a:xfrm>
        <a:prstGeom prst="rect">
          <a:avLst/>
        </a:prstGeom>
        <a:noFill/>
        <a:ln w="9525">
          <a:noFill/>
          <a:miter lim="800000"/>
          <a:headEnd/>
          <a:tailEnd/>
        </a:ln>
      </xdr:spPr>
    </xdr:sp>
    <xdr:clientData/>
  </xdr:twoCellAnchor>
  <xdr:twoCellAnchor editAs="oneCell">
    <xdr:from>
      <xdr:col>4</xdr:col>
      <xdr:colOff>2028825</xdr:colOff>
      <xdr:row>402</xdr:row>
      <xdr:rowOff>0</xdr:rowOff>
    </xdr:from>
    <xdr:to>
      <xdr:col>5</xdr:col>
      <xdr:colOff>1594</xdr:colOff>
      <xdr:row>402</xdr:row>
      <xdr:rowOff>156591</xdr:rowOff>
    </xdr:to>
    <xdr:sp macro="" textlink="">
      <xdr:nvSpPr>
        <xdr:cNvPr id="487" name="Text Box 85"/>
        <xdr:cNvSpPr txBox="1">
          <a:spLocks noChangeArrowheads="1"/>
        </xdr:cNvSpPr>
      </xdr:nvSpPr>
      <xdr:spPr bwMode="auto">
        <a:xfrm>
          <a:off x="2609850" y="254974725"/>
          <a:ext cx="1594" cy="156591"/>
        </a:xfrm>
        <a:prstGeom prst="rect">
          <a:avLst/>
        </a:prstGeom>
        <a:noFill/>
        <a:ln w="9525">
          <a:noFill/>
          <a:miter lim="800000"/>
          <a:headEnd/>
          <a:tailEnd/>
        </a:ln>
      </xdr:spPr>
    </xdr:sp>
    <xdr:clientData/>
  </xdr:twoCellAnchor>
  <xdr:twoCellAnchor editAs="oneCell">
    <xdr:from>
      <xdr:col>4</xdr:col>
      <xdr:colOff>2619375</xdr:colOff>
      <xdr:row>402</xdr:row>
      <xdr:rowOff>0</xdr:rowOff>
    </xdr:from>
    <xdr:to>
      <xdr:col>5</xdr:col>
      <xdr:colOff>492</xdr:colOff>
      <xdr:row>402</xdr:row>
      <xdr:rowOff>156591</xdr:rowOff>
    </xdr:to>
    <xdr:sp macro="" textlink="">
      <xdr:nvSpPr>
        <xdr:cNvPr id="488" name="Text Box 86"/>
        <xdr:cNvSpPr txBox="1">
          <a:spLocks noChangeArrowheads="1"/>
        </xdr:cNvSpPr>
      </xdr:nvSpPr>
      <xdr:spPr bwMode="auto">
        <a:xfrm>
          <a:off x="2609850" y="254974725"/>
          <a:ext cx="492" cy="156591"/>
        </a:xfrm>
        <a:prstGeom prst="rect">
          <a:avLst/>
        </a:prstGeom>
        <a:noFill/>
        <a:ln w="9525">
          <a:noFill/>
          <a:miter lim="800000"/>
          <a:headEnd/>
          <a:tailEnd/>
        </a:ln>
      </xdr:spPr>
    </xdr:sp>
    <xdr:clientData/>
  </xdr:twoCellAnchor>
  <xdr:twoCellAnchor editAs="oneCell">
    <xdr:from>
      <xdr:col>4</xdr:col>
      <xdr:colOff>1609725</xdr:colOff>
      <xdr:row>402</xdr:row>
      <xdr:rowOff>123825</xdr:rowOff>
    </xdr:from>
    <xdr:to>
      <xdr:col>5</xdr:col>
      <xdr:colOff>1594</xdr:colOff>
      <xdr:row>402</xdr:row>
      <xdr:rowOff>148209</xdr:rowOff>
    </xdr:to>
    <xdr:sp macro="" textlink="">
      <xdr:nvSpPr>
        <xdr:cNvPr id="489" name="Text Box 236"/>
        <xdr:cNvSpPr txBox="1">
          <a:spLocks noChangeArrowheads="1"/>
        </xdr:cNvSpPr>
      </xdr:nvSpPr>
      <xdr:spPr bwMode="auto">
        <a:xfrm>
          <a:off x="2609850" y="255098550"/>
          <a:ext cx="1594" cy="24384"/>
        </a:xfrm>
        <a:prstGeom prst="rect">
          <a:avLst/>
        </a:prstGeom>
        <a:noFill/>
        <a:ln w="9525">
          <a:noFill/>
          <a:miter lim="800000"/>
          <a:headEnd/>
          <a:tailEnd/>
        </a:ln>
      </xdr:spPr>
    </xdr:sp>
    <xdr:clientData/>
  </xdr:twoCellAnchor>
  <xdr:twoCellAnchor editAs="oneCell">
    <xdr:from>
      <xdr:col>4</xdr:col>
      <xdr:colOff>1609725</xdr:colOff>
      <xdr:row>402</xdr:row>
      <xdr:rowOff>123825</xdr:rowOff>
    </xdr:from>
    <xdr:to>
      <xdr:col>5</xdr:col>
      <xdr:colOff>1594</xdr:colOff>
      <xdr:row>402</xdr:row>
      <xdr:rowOff>148209</xdr:rowOff>
    </xdr:to>
    <xdr:sp macro="" textlink="">
      <xdr:nvSpPr>
        <xdr:cNvPr id="490" name="Text Box 236"/>
        <xdr:cNvSpPr txBox="1">
          <a:spLocks noChangeArrowheads="1"/>
        </xdr:cNvSpPr>
      </xdr:nvSpPr>
      <xdr:spPr bwMode="auto">
        <a:xfrm>
          <a:off x="2609850" y="255098550"/>
          <a:ext cx="1594" cy="24384"/>
        </a:xfrm>
        <a:prstGeom prst="rect">
          <a:avLst/>
        </a:prstGeom>
        <a:noFill/>
        <a:ln w="9525">
          <a:noFill/>
          <a:miter lim="800000"/>
          <a:headEnd/>
          <a:tailEnd/>
        </a:ln>
      </xdr:spPr>
    </xdr:sp>
    <xdr:clientData/>
  </xdr:twoCellAnchor>
  <xdr:twoCellAnchor editAs="oneCell">
    <xdr:from>
      <xdr:col>4</xdr:col>
      <xdr:colOff>1609725</xdr:colOff>
      <xdr:row>402</xdr:row>
      <xdr:rowOff>123825</xdr:rowOff>
    </xdr:from>
    <xdr:to>
      <xdr:col>5</xdr:col>
      <xdr:colOff>1594</xdr:colOff>
      <xdr:row>402</xdr:row>
      <xdr:rowOff>148209</xdr:rowOff>
    </xdr:to>
    <xdr:sp macro="" textlink="">
      <xdr:nvSpPr>
        <xdr:cNvPr id="491" name="Text Box 236"/>
        <xdr:cNvSpPr txBox="1">
          <a:spLocks noChangeArrowheads="1"/>
        </xdr:cNvSpPr>
      </xdr:nvSpPr>
      <xdr:spPr bwMode="auto">
        <a:xfrm>
          <a:off x="2609850" y="255098550"/>
          <a:ext cx="1594" cy="24384"/>
        </a:xfrm>
        <a:prstGeom prst="rect">
          <a:avLst/>
        </a:prstGeom>
        <a:noFill/>
        <a:ln w="9525">
          <a:noFill/>
          <a:miter lim="800000"/>
          <a:headEnd/>
          <a:tailEnd/>
        </a:ln>
      </xdr:spPr>
    </xdr:sp>
    <xdr:clientData/>
  </xdr:twoCellAnchor>
  <xdr:twoCellAnchor editAs="oneCell">
    <xdr:from>
      <xdr:col>4</xdr:col>
      <xdr:colOff>2619375</xdr:colOff>
      <xdr:row>402</xdr:row>
      <xdr:rowOff>1076325</xdr:rowOff>
    </xdr:from>
    <xdr:to>
      <xdr:col>5</xdr:col>
      <xdr:colOff>492</xdr:colOff>
      <xdr:row>403</xdr:row>
      <xdr:rowOff>20236</xdr:rowOff>
    </xdr:to>
    <xdr:sp macro="" textlink="">
      <xdr:nvSpPr>
        <xdr:cNvPr id="492" name="Text Box 23"/>
        <xdr:cNvSpPr txBox="1">
          <a:spLocks noChangeArrowheads="1"/>
        </xdr:cNvSpPr>
      </xdr:nvSpPr>
      <xdr:spPr bwMode="auto">
        <a:xfrm>
          <a:off x="2609850" y="255955800"/>
          <a:ext cx="492" cy="20236"/>
        </a:xfrm>
        <a:prstGeom prst="rect">
          <a:avLst/>
        </a:prstGeom>
        <a:noFill/>
        <a:ln w="9525">
          <a:noFill/>
          <a:miter lim="800000"/>
          <a:headEnd/>
          <a:tailEnd/>
        </a:ln>
      </xdr:spPr>
    </xdr:sp>
    <xdr:clientData/>
  </xdr:twoCellAnchor>
  <xdr:twoCellAnchor editAs="oneCell">
    <xdr:from>
      <xdr:col>4</xdr:col>
      <xdr:colOff>2619375</xdr:colOff>
      <xdr:row>402</xdr:row>
      <xdr:rowOff>1076325</xdr:rowOff>
    </xdr:from>
    <xdr:to>
      <xdr:col>5</xdr:col>
      <xdr:colOff>492</xdr:colOff>
      <xdr:row>403</xdr:row>
      <xdr:rowOff>20236</xdr:rowOff>
    </xdr:to>
    <xdr:sp macro="" textlink="">
      <xdr:nvSpPr>
        <xdr:cNvPr id="493" name="Text Box 23"/>
        <xdr:cNvSpPr txBox="1">
          <a:spLocks noChangeArrowheads="1"/>
        </xdr:cNvSpPr>
      </xdr:nvSpPr>
      <xdr:spPr bwMode="auto">
        <a:xfrm>
          <a:off x="2609850" y="255955800"/>
          <a:ext cx="492" cy="20236"/>
        </a:xfrm>
        <a:prstGeom prst="rect">
          <a:avLst/>
        </a:prstGeom>
        <a:noFill/>
        <a:ln w="9525">
          <a:noFill/>
          <a:miter lim="800000"/>
          <a:headEnd/>
          <a:tailEnd/>
        </a:ln>
      </xdr:spPr>
    </xdr:sp>
    <xdr:clientData/>
  </xdr:twoCellAnchor>
  <xdr:twoCellAnchor editAs="oneCell">
    <xdr:from>
      <xdr:col>4</xdr:col>
      <xdr:colOff>2028825</xdr:colOff>
      <xdr:row>402</xdr:row>
      <xdr:rowOff>2266950</xdr:rowOff>
    </xdr:from>
    <xdr:to>
      <xdr:col>5</xdr:col>
      <xdr:colOff>1594</xdr:colOff>
      <xdr:row>403</xdr:row>
      <xdr:rowOff>30946</xdr:rowOff>
    </xdr:to>
    <xdr:sp macro="" textlink="">
      <xdr:nvSpPr>
        <xdr:cNvPr id="494" name="Text Box 181"/>
        <xdr:cNvSpPr txBox="1">
          <a:spLocks noChangeArrowheads="1"/>
        </xdr:cNvSpPr>
      </xdr:nvSpPr>
      <xdr:spPr bwMode="auto">
        <a:xfrm>
          <a:off x="2609850" y="255955800"/>
          <a:ext cx="1594" cy="30946"/>
        </a:xfrm>
        <a:prstGeom prst="rect">
          <a:avLst/>
        </a:prstGeom>
        <a:noFill/>
        <a:ln w="9525">
          <a:noFill/>
          <a:miter lim="800000"/>
          <a:headEnd/>
          <a:tailEnd/>
        </a:ln>
      </xdr:spPr>
    </xdr:sp>
    <xdr:clientData/>
  </xdr:twoCellAnchor>
  <xdr:twoCellAnchor editAs="oneCell">
    <xdr:from>
      <xdr:col>4</xdr:col>
      <xdr:colOff>2028825</xdr:colOff>
      <xdr:row>505</xdr:row>
      <xdr:rowOff>2266950</xdr:rowOff>
    </xdr:from>
    <xdr:to>
      <xdr:col>5</xdr:col>
      <xdr:colOff>1594</xdr:colOff>
      <xdr:row>506</xdr:row>
      <xdr:rowOff>0</xdr:rowOff>
    </xdr:to>
    <xdr:sp macro="" textlink="">
      <xdr:nvSpPr>
        <xdr:cNvPr id="495" name="Text Box 181"/>
        <xdr:cNvSpPr txBox="1">
          <a:spLocks noChangeArrowheads="1"/>
        </xdr:cNvSpPr>
      </xdr:nvSpPr>
      <xdr:spPr bwMode="auto">
        <a:xfrm>
          <a:off x="2609850" y="319049400"/>
          <a:ext cx="1594" cy="1215"/>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89154</xdr:rowOff>
    </xdr:to>
    <xdr:sp macro="" textlink="">
      <xdr:nvSpPr>
        <xdr:cNvPr id="496" name="Text Box 317"/>
        <xdr:cNvSpPr txBox="1">
          <a:spLocks noChangeArrowheads="1"/>
        </xdr:cNvSpPr>
      </xdr:nvSpPr>
      <xdr:spPr bwMode="auto">
        <a:xfrm>
          <a:off x="2609850" y="318449325"/>
          <a:ext cx="492" cy="89154"/>
        </a:xfrm>
        <a:prstGeom prst="rect">
          <a:avLst/>
        </a:prstGeom>
        <a:noFill/>
        <a:ln w="9525">
          <a:noFill/>
          <a:miter lim="800000"/>
          <a:headEnd/>
          <a:tailEnd/>
        </a:ln>
      </xdr:spPr>
    </xdr:sp>
    <xdr:clientData/>
  </xdr:twoCellAnchor>
  <xdr:twoCellAnchor editAs="oneCell">
    <xdr:from>
      <xdr:col>4</xdr:col>
      <xdr:colOff>2619375</xdr:colOff>
      <xdr:row>505</xdr:row>
      <xdr:rowOff>1076325</xdr:rowOff>
    </xdr:from>
    <xdr:to>
      <xdr:col>5</xdr:col>
      <xdr:colOff>492</xdr:colOff>
      <xdr:row>506</xdr:row>
      <xdr:rowOff>0</xdr:rowOff>
    </xdr:to>
    <xdr:sp macro="" textlink="">
      <xdr:nvSpPr>
        <xdr:cNvPr id="497" name="Text Box 23"/>
        <xdr:cNvSpPr txBox="1">
          <a:spLocks noChangeArrowheads="1"/>
        </xdr:cNvSpPr>
      </xdr:nvSpPr>
      <xdr:spPr bwMode="auto">
        <a:xfrm>
          <a:off x="2609850" y="319049400"/>
          <a:ext cx="492" cy="2317"/>
        </a:xfrm>
        <a:prstGeom prst="rect">
          <a:avLst/>
        </a:prstGeom>
        <a:noFill/>
        <a:ln w="9525">
          <a:noFill/>
          <a:miter lim="800000"/>
          <a:headEnd/>
          <a:tailEnd/>
        </a:ln>
      </xdr:spPr>
    </xdr:sp>
    <xdr:clientData/>
  </xdr:twoCellAnchor>
  <xdr:twoCellAnchor editAs="oneCell">
    <xdr:from>
      <xdr:col>4</xdr:col>
      <xdr:colOff>2676525</xdr:colOff>
      <xdr:row>505</xdr:row>
      <xdr:rowOff>657225</xdr:rowOff>
    </xdr:from>
    <xdr:to>
      <xdr:col>5</xdr:col>
      <xdr:colOff>1594</xdr:colOff>
      <xdr:row>506</xdr:row>
      <xdr:rowOff>0</xdr:rowOff>
    </xdr:to>
    <xdr:sp macro="" textlink="">
      <xdr:nvSpPr>
        <xdr:cNvPr id="498" name="Text Box 29"/>
        <xdr:cNvSpPr txBox="1">
          <a:spLocks noChangeArrowheads="1"/>
        </xdr:cNvSpPr>
      </xdr:nvSpPr>
      <xdr:spPr bwMode="auto">
        <a:xfrm>
          <a:off x="2609850" y="319049400"/>
          <a:ext cx="1594" cy="2317"/>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89916</xdr:rowOff>
    </xdr:to>
    <xdr:sp macro="" textlink="">
      <xdr:nvSpPr>
        <xdr:cNvPr id="499" name="Text Box 84"/>
        <xdr:cNvSpPr txBox="1">
          <a:spLocks noChangeArrowheads="1"/>
        </xdr:cNvSpPr>
      </xdr:nvSpPr>
      <xdr:spPr bwMode="auto">
        <a:xfrm>
          <a:off x="2609850" y="318449325"/>
          <a:ext cx="492" cy="89916"/>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89916</xdr:rowOff>
    </xdr:to>
    <xdr:sp macro="" textlink="">
      <xdr:nvSpPr>
        <xdr:cNvPr id="500" name="Text Box 85"/>
        <xdr:cNvSpPr txBox="1">
          <a:spLocks noChangeArrowheads="1"/>
        </xdr:cNvSpPr>
      </xdr:nvSpPr>
      <xdr:spPr bwMode="auto">
        <a:xfrm>
          <a:off x="2609850" y="318449325"/>
          <a:ext cx="1594" cy="89916"/>
        </a:xfrm>
        <a:prstGeom prst="rect">
          <a:avLst/>
        </a:prstGeom>
        <a:noFill/>
        <a:ln w="9525">
          <a:noFill/>
          <a:miter lim="800000"/>
          <a:headEnd/>
          <a:tailEnd/>
        </a:ln>
      </xdr:spPr>
    </xdr:sp>
    <xdr:clientData/>
  </xdr:twoCellAnchor>
  <xdr:twoCellAnchor editAs="oneCell">
    <xdr:from>
      <xdr:col>4</xdr:col>
      <xdr:colOff>2619375</xdr:colOff>
      <xdr:row>506</xdr:row>
      <xdr:rowOff>0</xdr:rowOff>
    </xdr:from>
    <xdr:to>
      <xdr:col>5</xdr:col>
      <xdr:colOff>492</xdr:colOff>
      <xdr:row>506</xdr:row>
      <xdr:rowOff>89916</xdr:rowOff>
    </xdr:to>
    <xdr:sp macro="" textlink="">
      <xdr:nvSpPr>
        <xdr:cNvPr id="501" name="Text Box 86"/>
        <xdr:cNvSpPr txBox="1">
          <a:spLocks noChangeArrowheads="1"/>
        </xdr:cNvSpPr>
      </xdr:nvSpPr>
      <xdr:spPr bwMode="auto">
        <a:xfrm>
          <a:off x="2609850" y="318449325"/>
          <a:ext cx="492" cy="89916"/>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89535</xdr:rowOff>
    </xdr:to>
    <xdr:sp macro="" textlink="">
      <xdr:nvSpPr>
        <xdr:cNvPr id="502" name="Text Box 296"/>
        <xdr:cNvSpPr txBox="1">
          <a:spLocks noChangeArrowheads="1"/>
        </xdr:cNvSpPr>
      </xdr:nvSpPr>
      <xdr:spPr bwMode="auto">
        <a:xfrm>
          <a:off x="2609850" y="318449325"/>
          <a:ext cx="492"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503" name="Text Box 297"/>
        <xdr:cNvSpPr txBox="1">
          <a:spLocks noChangeArrowheads="1"/>
        </xdr:cNvSpPr>
      </xdr:nvSpPr>
      <xdr:spPr bwMode="auto">
        <a:xfrm>
          <a:off x="2609850" y="318449325"/>
          <a:ext cx="1594"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504" name="Text Box 299"/>
        <xdr:cNvSpPr txBox="1">
          <a:spLocks noChangeArrowheads="1"/>
        </xdr:cNvSpPr>
      </xdr:nvSpPr>
      <xdr:spPr bwMode="auto">
        <a:xfrm>
          <a:off x="2609850" y="318449325"/>
          <a:ext cx="1594" cy="89535"/>
        </a:xfrm>
        <a:prstGeom prst="rect">
          <a:avLst/>
        </a:prstGeom>
        <a:noFill/>
        <a:ln w="9525">
          <a:noFill/>
          <a:miter lim="800000"/>
          <a:headEnd/>
          <a:tailEnd/>
        </a:ln>
      </xdr:spPr>
    </xdr:sp>
    <xdr:clientData/>
  </xdr:twoCellAnchor>
  <xdr:twoCellAnchor editAs="oneCell">
    <xdr:from>
      <xdr:col>4</xdr:col>
      <xdr:colOff>1609725</xdr:colOff>
      <xdr:row>506</xdr:row>
      <xdr:rowOff>123825</xdr:rowOff>
    </xdr:from>
    <xdr:to>
      <xdr:col>5</xdr:col>
      <xdr:colOff>1594</xdr:colOff>
      <xdr:row>506</xdr:row>
      <xdr:rowOff>123825</xdr:rowOff>
    </xdr:to>
    <xdr:sp macro="" textlink="">
      <xdr:nvSpPr>
        <xdr:cNvPr id="505" name="Text Box 236"/>
        <xdr:cNvSpPr txBox="1">
          <a:spLocks noChangeArrowheads="1"/>
        </xdr:cNvSpPr>
      </xdr:nvSpPr>
      <xdr:spPr bwMode="auto">
        <a:xfrm>
          <a:off x="2609850" y="318573150"/>
          <a:ext cx="1594" cy="2667"/>
        </a:xfrm>
        <a:prstGeom prst="rect">
          <a:avLst/>
        </a:prstGeom>
        <a:noFill/>
        <a:ln w="9525">
          <a:noFill/>
          <a:miter lim="800000"/>
          <a:headEnd/>
          <a:tailEnd/>
        </a:ln>
      </xdr:spPr>
    </xdr:sp>
    <xdr:clientData/>
  </xdr:twoCellAnchor>
  <xdr:twoCellAnchor editAs="oneCell">
    <xdr:from>
      <xdr:col>8</xdr:col>
      <xdr:colOff>2619375</xdr:colOff>
      <xdr:row>154</xdr:row>
      <xdr:rowOff>1076325</xdr:rowOff>
    </xdr:from>
    <xdr:to>
      <xdr:col>9</xdr:col>
      <xdr:colOff>492</xdr:colOff>
      <xdr:row>155</xdr:row>
      <xdr:rowOff>0</xdr:rowOff>
    </xdr:to>
    <xdr:sp macro="" textlink="">
      <xdr:nvSpPr>
        <xdr:cNvPr id="506" name="Text Box 31"/>
        <xdr:cNvSpPr txBox="1">
          <a:spLocks noChangeArrowheads="1"/>
        </xdr:cNvSpPr>
      </xdr:nvSpPr>
      <xdr:spPr bwMode="auto">
        <a:xfrm>
          <a:off x="8905875" y="86648925"/>
          <a:ext cx="492" cy="0"/>
        </a:xfrm>
        <a:prstGeom prst="rect">
          <a:avLst/>
        </a:prstGeom>
        <a:noFill/>
        <a:ln w="9525">
          <a:noFill/>
          <a:miter lim="800000"/>
          <a:headEnd/>
          <a:tailEnd/>
        </a:ln>
      </xdr:spPr>
    </xdr:sp>
    <xdr:clientData/>
  </xdr:twoCellAnchor>
  <xdr:twoCellAnchor editAs="oneCell">
    <xdr:from>
      <xdr:col>8</xdr:col>
      <xdr:colOff>2619375</xdr:colOff>
      <xdr:row>137</xdr:row>
      <xdr:rowOff>1076325</xdr:rowOff>
    </xdr:from>
    <xdr:to>
      <xdr:col>9</xdr:col>
      <xdr:colOff>492</xdr:colOff>
      <xdr:row>138</xdr:row>
      <xdr:rowOff>0</xdr:rowOff>
    </xdr:to>
    <xdr:sp macro="" textlink="">
      <xdr:nvSpPr>
        <xdr:cNvPr id="507" name="Text Box 31"/>
        <xdr:cNvSpPr txBox="1">
          <a:spLocks noChangeArrowheads="1"/>
        </xdr:cNvSpPr>
      </xdr:nvSpPr>
      <xdr:spPr bwMode="auto">
        <a:xfrm>
          <a:off x="8905875" y="75790425"/>
          <a:ext cx="492" cy="0"/>
        </a:xfrm>
        <a:prstGeom prst="rect">
          <a:avLst/>
        </a:prstGeom>
        <a:noFill/>
        <a:ln w="9525">
          <a:noFill/>
          <a:miter lim="800000"/>
          <a:headEnd/>
          <a:tailEnd/>
        </a:ln>
      </xdr:spPr>
    </xdr:sp>
    <xdr:clientData/>
  </xdr:twoCellAnchor>
  <xdr:twoCellAnchor editAs="oneCell">
    <xdr:from>
      <xdr:col>8</xdr:col>
      <xdr:colOff>2619375</xdr:colOff>
      <xdr:row>290</xdr:row>
      <xdr:rowOff>1076325</xdr:rowOff>
    </xdr:from>
    <xdr:to>
      <xdr:col>9</xdr:col>
      <xdr:colOff>492</xdr:colOff>
      <xdr:row>290</xdr:row>
      <xdr:rowOff>1135008</xdr:rowOff>
    </xdr:to>
    <xdr:sp macro="" textlink="">
      <xdr:nvSpPr>
        <xdr:cNvPr id="508" name="Text Box 31"/>
        <xdr:cNvSpPr txBox="1">
          <a:spLocks noChangeArrowheads="1"/>
        </xdr:cNvSpPr>
      </xdr:nvSpPr>
      <xdr:spPr bwMode="auto">
        <a:xfrm>
          <a:off x="8905875" y="201472800"/>
          <a:ext cx="492" cy="58683"/>
        </a:xfrm>
        <a:prstGeom prst="rect">
          <a:avLst/>
        </a:prstGeom>
        <a:noFill/>
        <a:ln w="9525">
          <a:noFill/>
          <a:miter lim="800000"/>
          <a:headEnd/>
          <a:tailEnd/>
        </a:ln>
      </xdr:spPr>
    </xdr:sp>
    <xdr:clientData/>
  </xdr:twoCellAnchor>
  <xdr:twoCellAnchor editAs="oneCell">
    <xdr:from>
      <xdr:col>8</xdr:col>
      <xdr:colOff>2619375</xdr:colOff>
      <xdr:row>290</xdr:row>
      <xdr:rowOff>1076325</xdr:rowOff>
    </xdr:from>
    <xdr:to>
      <xdr:col>9</xdr:col>
      <xdr:colOff>492</xdr:colOff>
      <xdr:row>290</xdr:row>
      <xdr:rowOff>1135008</xdr:rowOff>
    </xdr:to>
    <xdr:sp macro="" textlink="">
      <xdr:nvSpPr>
        <xdr:cNvPr id="509" name="Text Box 31"/>
        <xdr:cNvSpPr txBox="1">
          <a:spLocks noChangeArrowheads="1"/>
        </xdr:cNvSpPr>
      </xdr:nvSpPr>
      <xdr:spPr bwMode="auto">
        <a:xfrm>
          <a:off x="8905875" y="201472800"/>
          <a:ext cx="492" cy="58683"/>
        </a:xfrm>
        <a:prstGeom prst="rect">
          <a:avLst/>
        </a:prstGeom>
        <a:noFill/>
        <a:ln w="9525">
          <a:noFill/>
          <a:miter lim="800000"/>
          <a:headEnd/>
          <a:tailEnd/>
        </a:ln>
      </xdr:spPr>
    </xdr:sp>
    <xdr:clientData/>
  </xdr:twoCellAnchor>
  <xdr:twoCellAnchor editAs="oneCell">
    <xdr:from>
      <xdr:col>8</xdr:col>
      <xdr:colOff>2619375</xdr:colOff>
      <xdr:row>290</xdr:row>
      <xdr:rowOff>1076325</xdr:rowOff>
    </xdr:from>
    <xdr:to>
      <xdr:col>9</xdr:col>
      <xdr:colOff>492</xdr:colOff>
      <xdr:row>290</xdr:row>
      <xdr:rowOff>1135008</xdr:rowOff>
    </xdr:to>
    <xdr:sp macro="" textlink="">
      <xdr:nvSpPr>
        <xdr:cNvPr id="510" name="Text Box 31"/>
        <xdr:cNvSpPr txBox="1">
          <a:spLocks noChangeArrowheads="1"/>
        </xdr:cNvSpPr>
      </xdr:nvSpPr>
      <xdr:spPr bwMode="auto">
        <a:xfrm>
          <a:off x="8905875" y="201472800"/>
          <a:ext cx="492" cy="58683"/>
        </a:xfrm>
        <a:prstGeom prst="rect">
          <a:avLst/>
        </a:prstGeom>
        <a:noFill/>
        <a:ln w="9525">
          <a:noFill/>
          <a:miter lim="800000"/>
          <a:headEnd/>
          <a:tailEnd/>
        </a:ln>
      </xdr:spPr>
    </xdr:sp>
    <xdr:clientData/>
  </xdr:twoCellAnchor>
  <xdr:twoCellAnchor editAs="oneCell">
    <xdr:from>
      <xdr:col>8</xdr:col>
      <xdr:colOff>2028825</xdr:colOff>
      <xdr:row>505</xdr:row>
      <xdr:rowOff>2266950</xdr:rowOff>
    </xdr:from>
    <xdr:to>
      <xdr:col>9</xdr:col>
      <xdr:colOff>1594</xdr:colOff>
      <xdr:row>506</xdr:row>
      <xdr:rowOff>0</xdr:rowOff>
    </xdr:to>
    <xdr:sp macro="" textlink="">
      <xdr:nvSpPr>
        <xdr:cNvPr id="511" name="Text Box 181"/>
        <xdr:cNvSpPr txBox="1">
          <a:spLocks noChangeArrowheads="1"/>
        </xdr:cNvSpPr>
      </xdr:nvSpPr>
      <xdr:spPr bwMode="auto">
        <a:xfrm>
          <a:off x="8905875" y="380866650"/>
          <a:ext cx="1594" cy="0"/>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89154</xdr:rowOff>
    </xdr:to>
    <xdr:sp macro="" textlink="">
      <xdr:nvSpPr>
        <xdr:cNvPr id="512" name="Text Box 314"/>
        <xdr:cNvSpPr txBox="1">
          <a:spLocks noChangeArrowheads="1"/>
        </xdr:cNvSpPr>
      </xdr:nvSpPr>
      <xdr:spPr bwMode="auto">
        <a:xfrm>
          <a:off x="8905875" y="380866650"/>
          <a:ext cx="0" cy="89154"/>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89154</xdr:rowOff>
    </xdr:to>
    <xdr:sp macro="" textlink="">
      <xdr:nvSpPr>
        <xdr:cNvPr id="513" name="Text Box 315"/>
        <xdr:cNvSpPr txBox="1">
          <a:spLocks noChangeArrowheads="1"/>
        </xdr:cNvSpPr>
      </xdr:nvSpPr>
      <xdr:spPr bwMode="auto">
        <a:xfrm>
          <a:off x="8905875" y="380866650"/>
          <a:ext cx="0" cy="89154"/>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89154</xdr:rowOff>
    </xdr:to>
    <xdr:sp macro="" textlink="">
      <xdr:nvSpPr>
        <xdr:cNvPr id="514" name="Text Box 316"/>
        <xdr:cNvSpPr txBox="1">
          <a:spLocks noChangeArrowheads="1"/>
        </xdr:cNvSpPr>
      </xdr:nvSpPr>
      <xdr:spPr bwMode="auto">
        <a:xfrm>
          <a:off x="8905875" y="380866650"/>
          <a:ext cx="0" cy="89154"/>
        </a:xfrm>
        <a:prstGeom prst="rect">
          <a:avLst/>
        </a:prstGeom>
        <a:noFill/>
        <a:ln w="9525">
          <a:noFill/>
          <a:miter lim="800000"/>
          <a:headEnd/>
          <a:tailEnd/>
        </a:ln>
      </xdr:spPr>
    </xdr:sp>
    <xdr:clientData/>
  </xdr:twoCellAnchor>
  <xdr:twoCellAnchor editAs="oneCell">
    <xdr:from>
      <xdr:col>8</xdr:col>
      <xdr:colOff>1247775</xdr:colOff>
      <xdr:row>506</xdr:row>
      <xdr:rowOff>0</xdr:rowOff>
    </xdr:from>
    <xdr:to>
      <xdr:col>9</xdr:col>
      <xdr:colOff>492</xdr:colOff>
      <xdr:row>506</xdr:row>
      <xdr:rowOff>89154</xdr:rowOff>
    </xdr:to>
    <xdr:sp macro="" textlink="">
      <xdr:nvSpPr>
        <xdr:cNvPr id="515" name="Text Box 317"/>
        <xdr:cNvSpPr txBox="1">
          <a:spLocks noChangeArrowheads="1"/>
        </xdr:cNvSpPr>
      </xdr:nvSpPr>
      <xdr:spPr bwMode="auto">
        <a:xfrm>
          <a:off x="8905875" y="380866650"/>
          <a:ext cx="492" cy="89154"/>
        </a:xfrm>
        <a:prstGeom prst="rect">
          <a:avLst/>
        </a:prstGeom>
        <a:noFill/>
        <a:ln w="9525">
          <a:noFill/>
          <a:miter lim="800000"/>
          <a:headEnd/>
          <a:tailEnd/>
        </a:ln>
      </xdr:spPr>
    </xdr:sp>
    <xdr:clientData/>
  </xdr:twoCellAnchor>
  <xdr:twoCellAnchor editAs="oneCell">
    <xdr:from>
      <xdr:col>8</xdr:col>
      <xdr:colOff>2619375</xdr:colOff>
      <xdr:row>505</xdr:row>
      <xdr:rowOff>1076325</xdr:rowOff>
    </xdr:from>
    <xdr:to>
      <xdr:col>9</xdr:col>
      <xdr:colOff>492</xdr:colOff>
      <xdr:row>506</xdr:row>
      <xdr:rowOff>0</xdr:rowOff>
    </xdr:to>
    <xdr:sp macro="" textlink="">
      <xdr:nvSpPr>
        <xdr:cNvPr id="516" name="Text Box 23"/>
        <xdr:cNvSpPr txBox="1">
          <a:spLocks noChangeArrowheads="1"/>
        </xdr:cNvSpPr>
      </xdr:nvSpPr>
      <xdr:spPr bwMode="auto">
        <a:xfrm>
          <a:off x="8905875" y="380866650"/>
          <a:ext cx="492" cy="0"/>
        </a:xfrm>
        <a:prstGeom prst="rect">
          <a:avLst/>
        </a:prstGeom>
        <a:noFill/>
        <a:ln w="9525">
          <a:noFill/>
          <a:miter lim="800000"/>
          <a:headEnd/>
          <a:tailEnd/>
        </a:ln>
      </xdr:spPr>
    </xdr:sp>
    <xdr:clientData/>
  </xdr:twoCellAnchor>
  <xdr:twoCellAnchor editAs="oneCell">
    <xdr:from>
      <xdr:col>8</xdr:col>
      <xdr:colOff>2676525</xdr:colOff>
      <xdr:row>505</xdr:row>
      <xdr:rowOff>657225</xdr:rowOff>
    </xdr:from>
    <xdr:to>
      <xdr:col>9</xdr:col>
      <xdr:colOff>1594</xdr:colOff>
      <xdr:row>506</xdr:row>
      <xdr:rowOff>0</xdr:rowOff>
    </xdr:to>
    <xdr:sp macro="" textlink="">
      <xdr:nvSpPr>
        <xdr:cNvPr id="517" name="Text Box 29"/>
        <xdr:cNvSpPr txBox="1">
          <a:spLocks noChangeArrowheads="1"/>
        </xdr:cNvSpPr>
      </xdr:nvSpPr>
      <xdr:spPr bwMode="auto">
        <a:xfrm>
          <a:off x="8905875" y="380866650"/>
          <a:ext cx="1594" cy="0"/>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89916</xdr:rowOff>
    </xdr:to>
    <xdr:sp macro="" textlink="">
      <xdr:nvSpPr>
        <xdr:cNvPr id="518" name="Text Box 81"/>
        <xdr:cNvSpPr txBox="1">
          <a:spLocks noChangeArrowheads="1"/>
        </xdr:cNvSpPr>
      </xdr:nvSpPr>
      <xdr:spPr bwMode="auto">
        <a:xfrm>
          <a:off x="8905875" y="380866650"/>
          <a:ext cx="0" cy="89916"/>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89916</xdr:rowOff>
    </xdr:to>
    <xdr:sp macro="" textlink="">
      <xdr:nvSpPr>
        <xdr:cNvPr id="519" name="Text Box 82"/>
        <xdr:cNvSpPr txBox="1">
          <a:spLocks noChangeArrowheads="1"/>
        </xdr:cNvSpPr>
      </xdr:nvSpPr>
      <xdr:spPr bwMode="auto">
        <a:xfrm>
          <a:off x="8905875" y="380866650"/>
          <a:ext cx="0" cy="89916"/>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89916</xdr:rowOff>
    </xdr:to>
    <xdr:sp macro="" textlink="">
      <xdr:nvSpPr>
        <xdr:cNvPr id="520" name="Text Box 83"/>
        <xdr:cNvSpPr txBox="1">
          <a:spLocks noChangeArrowheads="1"/>
        </xdr:cNvSpPr>
      </xdr:nvSpPr>
      <xdr:spPr bwMode="auto">
        <a:xfrm>
          <a:off x="8905875" y="380866650"/>
          <a:ext cx="0" cy="89916"/>
        </a:xfrm>
        <a:prstGeom prst="rect">
          <a:avLst/>
        </a:prstGeom>
        <a:noFill/>
        <a:ln w="9525">
          <a:noFill/>
          <a:miter lim="800000"/>
          <a:headEnd/>
          <a:tailEnd/>
        </a:ln>
      </xdr:spPr>
    </xdr:sp>
    <xdr:clientData/>
  </xdr:twoCellAnchor>
  <xdr:twoCellAnchor editAs="oneCell">
    <xdr:from>
      <xdr:col>8</xdr:col>
      <xdr:colOff>1247775</xdr:colOff>
      <xdr:row>506</xdr:row>
      <xdr:rowOff>0</xdr:rowOff>
    </xdr:from>
    <xdr:to>
      <xdr:col>9</xdr:col>
      <xdr:colOff>492</xdr:colOff>
      <xdr:row>506</xdr:row>
      <xdr:rowOff>89916</xdr:rowOff>
    </xdr:to>
    <xdr:sp macro="" textlink="">
      <xdr:nvSpPr>
        <xdr:cNvPr id="521" name="Text Box 84"/>
        <xdr:cNvSpPr txBox="1">
          <a:spLocks noChangeArrowheads="1"/>
        </xdr:cNvSpPr>
      </xdr:nvSpPr>
      <xdr:spPr bwMode="auto">
        <a:xfrm>
          <a:off x="8905875" y="380866650"/>
          <a:ext cx="492" cy="89916"/>
        </a:xfrm>
        <a:prstGeom prst="rect">
          <a:avLst/>
        </a:prstGeom>
        <a:noFill/>
        <a:ln w="9525">
          <a:noFill/>
          <a:miter lim="800000"/>
          <a:headEnd/>
          <a:tailEnd/>
        </a:ln>
      </xdr:spPr>
    </xdr:sp>
    <xdr:clientData/>
  </xdr:twoCellAnchor>
  <xdr:twoCellAnchor editAs="oneCell">
    <xdr:from>
      <xdr:col>8</xdr:col>
      <xdr:colOff>2028825</xdr:colOff>
      <xdr:row>506</xdr:row>
      <xdr:rowOff>0</xdr:rowOff>
    </xdr:from>
    <xdr:to>
      <xdr:col>9</xdr:col>
      <xdr:colOff>1594</xdr:colOff>
      <xdr:row>506</xdr:row>
      <xdr:rowOff>89916</xdr:rowOff>
    </xdr:to>
    <xdr:sp macro="" textlink="">
      <xdr:nvSpPr>
        <xdr:cNvPr id="522" name="Text Box 85"/>
        <xdr:cNvSpPr txBox="1">
          <a:spLocks noChangeArrowheads="1"/>
        </xdr:cNvSpPr>
      </xdr:nvSpPr>
      <xdr:spPr bwMode="auto">
        <a:xfrm>
          <a:off x="8905875" y="380866650"/>
          <a:ext cx="1594" cy="89916"/>
        </a:xfrm>
        <a:prstGeom prst="rect">
          <a:avLst/>
        </a:prstGeom>
        <a:noFill/>
        <a:ln w="9525">
          <a:noFill/>
          <a:miter lim="800000"/>
          <a:headEnd/>
          <a:tailEnd/>
        </a:ln>
      </xdr:spPr>
    </xdr:sp>
    <xdr:clientData/>
  </xdr:twoCellAnchor>
  <xdr:twoCellAnchor editAs="oneCell">
    <xdr:from>
      <xdr:col>8</xdr:col>
      <xdr:colOff>2619375</xdr:colOff>
      <xdr:row>506</xdr:row>
      <xdr:rowOff>0</xdr:rowOff>
    </xdr:from>
    <xdr:to>
      <xdr:col>9</xdr:col>
      <xdr:colOff>492</xdr:colOff>
      <xdr:row>506</xdr:row>
      <xdr:rowOff>89916</xdr:rowOff>
    </xdr:to>
    <xdr:sp macro="" textlink="">
      <xdr:nvSpPr>
        <xdr:cNvPr id="523" name="Text Box 86"/>
        <xdr:cNvSpPr txBox="1">
          <a:spLocks noChangeArrowheads="1"/>
        </xdr:cNvSpPr>
      </xdr:nvSpPr>
      <xdr:spPr bwMode="auto">
        <a:xfrm>
          <a:off x="8905875" y="380866650"/>
          <a:ext cx="492" cy="89916"/>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89916</xdr:rowOff>
    </xdr:to>
    <xdr:sp macro="" textlink="">
      <xdr:nvSpPr>
        <xdr:cNvPr id="524" name="Text Box 128"/>
        <xdr:cNvSpPr txBox="1">
          <a:spLocks noChangeArrowheads="1"/>
        </xdr:cNvSpPr>
      </xdr:nvSpPr>
      <xdr:spPr bwMode="auto">
        <a:xfrm>
          <a:off x="8905875" y="380866650"/>
          <a:ext cx="0" cy="89916"/>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89916</xdr:rowOff>
    </xdr:to>
    <xdr:sp macro="" textlink="">
      <xdr:nvSpPr>
        <xdr:cNvPr id="525" name="Text Box 129"/>
        <xdr:cNvSpPr txBox="1">
          <a:spLocks noChangeArrowheads="1"/>
        </xdr:cNvSpPr>
      </xdr:nvSpPr>
      <xdr:spPr bwMode="auto">
        <a:xfrm>
          <a:off x="8905875" y="380866650"/>
          <a:ext cx="0" cy="89916"/>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89916</xdr:rowOff>
    </xdr:to>
    <xdr:sp macro="" textlink="">
      <xdr:nvSpPr>
        <xdr:cNvPr id="526" name="Text Box 130"/>
        <xdr:cNvSpPr txBox="1">
          <a:spLocks noChangeArrowheads="1"/>
        </xdr:cNvSpPr>
      </xdr:nvSpPr>
      <xdr:spPr bwMode="auto">
        <a:xfrm>
          <a:off x="8905875" y="380866650"/>
          <a:ext cx="0" cy="89916"/>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89535</xdr:rowOff>
    </xdr:to>
    <xdr:sp macro="" textlink="">
      <xdr:nvSpPr>
        <xdr:cNvPr id="527" name="Text Box 293"/>
        <xdr:cNvSpPr txBox="1">
          <a:spLocks noChangeArrowheads="1"/>
        </xdr:cNvSpPr>
      </xdr:nvSpPr>
      <xdr:spPr bwMode="auto">
        <a:xfrm>
          <a:off x="8905875" y="380866650"/>
          <a:ext cx="0" cy="89535"/>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89535</xdr:rowOff>
    </xdr:to>
    <xdr:sp macro="" textlink="">
      <xdr:nvSpPr>
        <xdr:cNvPr id="528" name="Text Box 294"/>
        <xdr:cNvSpPr txBox="1">
          <a:spLocks noChangeArrowheads="1"/>
        </xdr:cNvSpPr>
      </xdr:nvSpPr>
      <xdr:spPr bwMode="auto">
        <a:xfrm>
          <a:off x="8905875" y="380866650"/>
          <a:ext cx="0" cy="89535"/>
        </a:xfrm>
        <a:prstGeom prst="rect">
          <a:avLst/>
        </a:prstGeom>
        <a:noFill/>
        <a:ln w="9525">
          <a:noFill/>
          <a:miter lim="800000"/>
          <a:headEnd/>
          <a:tailEnd/>
        </a:ln>
      </xdr:spPr>
    </xdr:sp>
    <xdr:clientData/>
  </xdr:twoCellAnchor>
  <xdr:twoCellAnchor editAs="oneCell">
    <xdr:from>
      <xdr:col>8</xdr:col>
      <xdr:colOff>1314450</xdr:colOff>
      <xdr:row>506</xdr:row>
      <xdr:rowOff>0</xdr:rowOff>
    </xdr:from>
    <xdr:to>
      <xdr:col>9</xdr:col>
      <xdr:colOff>0</xdr:colOff>
      <xdr:row>506</xdr:row>
      <xdr:rowOff>89535</xdr:rowOff>
    </xdr:to>
    <xdr:sp macro="" textlink="">
      <xdr:nvSpPr>
        <xdr:cNvPr id="529" name="Text Box 295"/>
        <xdr:cNvSpPr txBox="1">
          <a:spLocks noChangeArrowheads="1"/>
        </xdr:cNvSpPr>
      </xdr:nvSpPr>
      <xdr:spPr bwMode="auto">
        <a:xfrm>
          <a:off x="8905875" y="380866650"/>
          <a:ext cx="0" cy="89535"/>
        </a:xfrm>
        <a:prstGeom prst="rect">
          <a:avLst/>
        </a:prstGeom>
        <a:noFill/>
        <a:ln w="9525">
          <a:noFill/>
          <a:miter lim="800000"/>
          <a:headEnd/>
          <a:tailEnd/>
        </a:ln>
      </xdr:spPr>
    </xdr:sp>
    <xdr:clientData/>
  </xdr:twoCellAnchor>
  <xdr:twoCellAnchor editAs="oneCell">
    <xdr:from>
      <xdr:col>8</xdr:col>
      <xdr:colOff>1247775</xdr:colOff>
      <xdr:row>506</xdr:row>
      <xdr:rowOff>0</xdr:rowOff>
    </xdr:from>
    <xdr:to>
      <xdr:col>9</xdr:col>
      <xdr:colOff>492</xdr:colOff>
      <xdr:row>506</xdr:row>
      <xdr:rowOff>89535</xdr:rowOff>
    </xdr:to>
    <xdr:sp macro="" textlink="">
      <xdr:nvSpPr>
        <xdr:cNvPr id="530" name="Text Box 296"/>
        <xdr:cNvSpPr txBox="1">
          <a:spLocks noChangeArrowheads="1"/>
        </xdr:cNvSpPr>
      </xdr:nvSpPr>
      <xdr:spPr bwMode="auto">
        <a:xfrm>
          <a:off x="8905875" y="380866650"/>
          <a:ext cx="492" cy="89535"/>
        </a:xfrm>
        <a:prstGeom prst="rect">
          <a:avLst/>
        </a:prstGeom>
        <a:noFill/>
        <a:ln w="9525">
          <a:noFill/>
          <a:miter lim="800000"/>
          <a:headEnd/>
          <a:tailEnd/>
        </a:ln>
      </xdr:spPr>
    </xdr:sp>
    <xdr:clientData/>
  </xdr:twoCellAnchor>
  <xdr:twoCellAnchor editAs="oneCell">
    <xdr:from>
      <xdr:col>8</xdr:col>
      <xdr:colOff>2028825</xdr:colOff>
      <xdr:row>506</xdr:row>
      <xdr:rowOff>0</xdr:rowOff>
    </xdr:from>
    <xdr:to>
      <xdr:col>9</xdr:col>
      <xdr:colOff>1594</xdr:colOff>
      <xdr:row>506</xdr:row>
      <xdr:rowOff>89535</xdr:rowOff>
    </xdr:to>
    <xdr:sp macro="" textlink="">
      <xdr:nvSpPr>
        <xdr:cNvPr id="531" name="Text Box 297"/>
        <xdr:cNvSpPr txBox="1">
          <a:spLocks noChangeArrowheads="1"/>
        </xdr:cNvSpPr>
      </xdr:nvSpPr>
      <xdr:spPr bwMode="auto">
        <a:xfrm>
          <a:off x="8905875" y="380866650"/>
          <a:ext cx="1594" cy="89535"/>
        </a:xfrm>
        <a:prstGeom prst="rect">
          <a:avLst/>
        </a:prstGeom>
        <a:noFill/>
        <a:ln w="9525">
          <a:noFill/>
          <a:miter lim="800000"/>
          <a:headEnd/>
          <a:tailEnd/>
        </a:ln>
      </xdr:spPr>
    </xdr:sp>
    <xdr:clientData/>
  </xdr:twoCellAnchor>
  <xdr:twoCellAnchor editAs="oneCell">
    <xdr:from>
      <xdr:col>8</xdr:col>
      <xdr:colOff>2028825</xdr:colOff>
      <xdr:row>506</xdr:row>
      <xdr:rowOff>0</xdr:rowOff>
    </xdr:from>
    <xdr:to>
      <xdr:col>9</xdr:col>
      <xdr:colOff>1594</xdr:colOff>
      <xdr:row>506</xdr:row>
      <xdr:rowOff>89535</xdr:rowOff>
    </xdr:to>
    <xdr:sp macro="" textlink="">
      <xdr:nvSpPr>
        <xdr:cNvPr id="532" name="Text Box 299"/>
        <xdr:cNvSpPr txBox="1">
          <a:spLocks noChangeArrowheads="1"/>
        </xdr:cNvSpPr>
      </xdr:nvSpPr>
      <xdr:spPr bwMode="auto">
        <a:xfrm>
          <a:off x="8905875" y="380866650"/>
          <a:ext cx="1594" cy="89535"/>
        </a:xfrm>
        <a:prstGeom prst="rect">
          <a:avLst/>
        </a:prstGeom>
        <a:noFill/>
        <a:ln w="9525">
          <a:noFill/>
          <a:miter lim="800000"/>
          <a:headEnd/>
          <a:tailEnd/>
        </a:ln>
      </xdr:spPr>
    </xdr:sp>
    <xdr:clientData/>
  </xdr:twoCellAnchor>
  <xdr:twoCellAnchor editAs="oneCell">
    <xdr:from>
      <xdr:col>8</xdr:col>
      <xdr:colOff>1609725</xdr:colOff>
      <xdr:row>506</xdr:row>
      <xdr:rowOff>123825</xdr:rowOff>
    </xdr:from>
    <xdr:to>
      <xdr:col>9</xdr:col>
      <xdr:colOff>1594</xdr:colOff>
      <xdr:row>506</xdr:row>
      <xdr:rowOff>123825</xdr:rowOff>
    </xdr:to>
    <xdr:sp macro="" textlink="">
      <xdr:nvSpPr>
        <xdr:cNvPr id="533" name="Text Box 236"/>
        <xdr:cNvSpPr txBox="1">
          <a:spLocks noChangeArrowheads="1"/>
        </xdr:cNvSpPr>
      </xdr:nvSpPr>
      <xdr:spPr bwMode="auto">
        <a:xfrm>
          <a:off x="8905875" y="380990475"/>
          <a:ext cx="1594" cy="0"/>
        </a:xfrm>
        <a:prstGeom prst="rect">
          <a:avLst/>
        </a:prstGeom>
        <a:noFill/>
        <a:ln w="9525">
          <a:noFill/>
          <a:miter lim="800000"/>
          <a:headEnd/>
          <a:tailEnd/>
        </a:ln>
      </xdr:spPr>
    </xdr:sp>
    <xdr:clientData/>
  </xdr:twoCellAnchor>
  <xdr:twoCellAnchor editAs="oneCell">
    <xdr:from>
      <xdr:col>8</xdr:col>
      <xdr:colOff>2028825</xdr:colOff>
      <xdr:row>612</xdr:row>
      <xdr:rowOff>2266950</xdr:rowOff>
    </xdr:from>
    <xdr:to>
      <xdr:col>9</xdr:col>
      <xdr:colOff>1594</xdr:colOff>
      <xdr:row>613</xdr:row>
      <xdr:rowOff>498419</xdr:rowOff>
    </xdr:to>
    <xdr:sp macro="" textlink="">
      <xdr:nvSpPr>
        <xdr:cNvPr id="534" name="Text Box 181"/>
        <xdr:cNvSpPr txBox="1">
          <a:spLocks noChangeArrowheads="1"/>
        </xdr:cNvSpPr>
      </xdr:nvSpPr>
      <xdr:spPr bwMode="auto">
        <a:xfrm>
          <a:off x="8905875" y="478878900"/>
          <a:ext cx="1594" cy="498419"/>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162306</xdr:rowOff>
    </xdr:to>
    <xdr:sp macro="" textlink="">
      <xdr:nvSpPr>
        <xdr:cNvPr id="535" name="Text Box 314"/>
        <xdr:cNvSpPr txBox="1">
          <a:spLocks noChangeArrowheads="1"/>
        </xdr:cNvSpPr>
      </xdr:nvSpPr>
      <xdr:spPr bwMode="auto">
        <a:xfrm>
          <a:off x="8905875" y="487213275"/>
          <a:ext cx="0" cy="162306"/>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162306</xdr:rowOff>
    </xdr:to>
    <xdr:sp macro="" textlink="">
      <xdr:nvSpPr>
        <xdr:cNvPr id="536" name="Text Box 315"/>
        <xdr:cNvSpPr txBox="1">
          <a:spLocks noChangeArrowheads="1"/>
        </xdr:cNvSpPr>
      </xdr:nvSpPr>
      <xdr:spPr bwMode="auto">
        <a:xfrm>
          <a:off x="8905875" y="487213275"/>
          <a:ext cx="0" cy="162306"/>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162306</xdr:rowOff>
    </xdr:to>
    <xdr:sp macro="" textlink="">
      <xdr:nvSpPr>
        <xdr:cNvPr id="537" name="Text Box 316"/>
        <xdr:cNvSpPr txBox="1">
          <a:spLocks noChangeArrowheads="1"/>
        </xdr:cNvSpPr>
      </xdr:nvSpPr>
      <xdr:spPr bwMode="auto">
        <a:xfrm>
          <a:off x="8905875" y="487213275"/>
          <a:ext cx="0" cy="162306"/>
        </a:xfrm>
        <a:prstGeom prst="rect">
          <a:avLst/>
        </a:prstGeom>
        <a:noFill/>
        <a:ln w="9525">
          <a:noFill/>
          <a:miter lim="800000"/>
          <a:headEnd/>
          <a:tailEnd/>
        </a:ln>
      </xdr:spPr>
    </xdr:sp>
    <xdr:clientData/>
  </xdr:twoCellAnchor>
  <xdr:twoCellAnchor editAs="oneCell">
    <xdr:from>
      <xdr:col>8</xdr:col>
      <xdr:colOff>1247775</xdr:colOff>
      <xdr:row>622</xdr:row>
      <xdr:rowOff>0</xdr:rowOff>
    </xdr:from>
    <xdr:to>
      <xdr:col>9</xdr:col>
      <xdr:colOff>492</xdr:colOff>
      <xdr:row>622</xdr:row>
      <xdr:rowOff>162306</xdr:rowOff>
    </xdr:to>
    <xdr:sp macro="" textlink="">
      <xdr:nvSpPr>
        <xdr:cNvPr id="538" name="Text Box 317"/>
        <xdr:cNvSpPr txBox="1">
          <a:spLocks noChangeArrowheads="1"/>
        </xdr:cNvSpPr>
      </xdr:nvSpPr>
      <xdr:spPr bwMode="auto">
        <a:xfrm>
          <a:off x="8905875" y="487213275"/>
          <a:ext cx="492" cy="162306"/>
        </a:xfrm>
        <a:prstGeom prst="rect">
          <a:avLst/>
        </a:prstGeom>
        <a:noFill/>
        <a:ln w="9525">
          <a:noFill/>
          <a:miter lim="800000"/>
          <a:headEnd/>
          <a:tailEnd/>
        </a:ln>
      </xdr:spPr>
    </xdr:sp>
    <xdr:clientData/>
  </xdr:twoCellAnchor>
  <xdr:twoCellAnchor editAs="oneCell">
    <xdr:from>
      <xdr:col>8</xdr:col>
      <xdr:colOff>2619375</xdr:colOff>
      <xdr:row>612</xdr:row>
      <xdr:rowOff>1076325</xdr:rowOff>
    </xdr:from>
    <xdr:to>
      <xdr:col>9</xdr:col>
      <xdr:colOff>492</xdr:colOff>
      <xdr:row>613</xdr:row>
      <xdr:rowOff>522704</xdr:rowOff>
    </xdr:to>
    <xdr:sp macro="" textlink="">
      <xdr:nvSpPr>
        <xdr:cNvPr id="539" name="Text Box 23"/>
        <xdr:cNvSpPr txBox="1">
          <a:spLocks noChangeArrowheads="1"/>
        </xdr:cNvSpPr>
      </xdr:nvSpPr>
      <xdr:spPr bwMode="auto">
        <a:xfrm>
          <a:off x="8905875" y="478878900"/>
          <a:ext cx="492" cy="522704"/>
        </a:xfrm>
        <a:prstGeom prst="rect">
          <a:avLst/>
        </a:prstGeom>
        <a:noFill/>
        <a:ln w="9525">
          <a:noFill/>
          <a:miter lim="800000"/>
          <a:headEnd/>
          <a:tailEnd/>
        </a:ln>
      </xdr:spPr>
    </xdr:sp>
    <xdr:clientData/>
  </xdr:twoCellAnchor>
  <xdr:twoCellAnchor editAs="oneCell">
    <xdr:from>
      <xdr:col>8</xdr:col>
      <xdr:colOff>2676525</xdr:colOff>
      <xdr:row>622</xdr:row>
      <xdr:rowOff>657225</xdr:rowOff>
    </xdr:from>
    <xdr:to>
      <xdr:col>9</xdr:col>
      <xdr:colOff>1594</xdr:colOff>
      <xdr:row>622</xdr:row>
      <xdr:rowOff>676275</xdr:rowOff>
    </xdr:to>
    <xdr:sp macro="" textlink="">
      <xdr:nvSpPr>
        <xdr:cNvPr id="540" name="Text Box 29"/>
        <xdr:cNvSpPr txBox="1">
          <a:spLocks noChangeArrowheads="1"/>
        </xdr:cNvSpPr>
      </xdr:nvSpPr>
      <xdr:spPr bwMode="auto">
        <a:xfrm>
          <a:off x="8905875" y="487870500"/>
          <a:ext cx="1594" cy="19050"/>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541" name="Text Box 81"/>
        <xdr:cNvSpPr txBox="1">
          <a:spLocks noChangeArrowheads="1"/>
        </xdr:cNvSpPr>
      </xdr:nvSpPr>
      <xdr:spPr bwMode="auto">
        <a:xfrm>
          <a:off x="8905875" y="487213275"/>
          <a:ext cx="0" cy="162687"/>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542" name="Text Box 82"/>
        <xdr:cNvSpPr txBox="1">
          <a:spLocks noChangeArrowheads="1"/>
        </xdr:cNvSpPr>
      </xdr:nvSpPr>
      <xdr:spPr bwMode="auto">
        <a:xfrm>
          <a:off x="8905875" y="487213275"/>
          <a:ext cx="0" cy="162687"/>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543" name="Text Box 83"/>
        <xdr:cNvSpPr txBox="1">
          <a:spLocks noChangeArrowheads="1"/>
        </xdr:cNvSpPr>
      </xdr:nvSpPr>
      <xdr:spPr bwMode="auto">
        <a:xfrm>
          <a:off x="8905875" y="487213275"/>
          <a:ext cx="0" cy="162687"/>
        </a:xfrm>
        <a:prstGeom prst="rect">
          <a:avLst/>
        </a:prstGeom>
        <a:noFill/>
        <a:ln w="9525">
          <a:noFill/>
          <a:miter lim="800000"/>
          <a:headEnd/>
          <a:tailEnd/>
        </a:ln>
      </xdr:spPr>
    </xdr:sp>
    <xdr:clientData/>
  </xdr:twoCellAnchor>
  <xdr:twoCellAnchor editAs="oneCell">
    <xdr:from>
      <xdr:col>8</xdr:col>
      <xdr:colOff>1247775</xdr:colOff>
      <xdr:row>622</xdr:row>
      <xdr:rowOff>0</xdr:rowOff>
    </xdr:from>
    <xdr:to>
      <xdr:col>9</xdr:col>
      <xdr:colOff>492</xdr:colOff>
      <xdr:row>622</xdr:row>
      <xdr:rowOff>162687</xdr:rowOff>
    </xdr:to>
    <xdr:sp macro="" textlink="">
      <xdr:nvSpPr>
        <xdr:cNvPr id="544" name="Text Box 84"/>
        <xdr:cNvSpPr txBox="1">
          <a:spLocks noChangeArrowheads="1"/>
        </xdr:cNvSpPr>
      </xdr:nvSpPr>
      <xdr:spPr bwMode="auto">
        <a:xfrm>
          <a:off x="8905875" y="487213275"/>
          <a:ext cx="492" cy="162687"/>
        </a:xfrm>
        <a:prstGeom prst="rect">
          <a:avLst/>
        </a:prstGeom>
        <a:noFill/>
        <a:ln w="9525">
          <a:noFill/>
          <a:miter lim="800000"/>
          <a:headEnd/>
          <a:tailEnd/>
        </a:ln>
      </xdr:spPr>
    </xdr:sp>
    <xdr:clientData/>
  </xdr:twoCellAnchor>
  <xdr:twoCellAnchor editAs="oneCell">
    <xdr:from>
      <xdr:col>8</xdr:col>
      <xdr:colOff>2028825</xdr:colOff>
      <xdr:row>622</xdr:row>
      <xdr:rowOff>0</xdr:rowOff>
    </xdr:from>
    <xdr:to>
      <xdr:col>9</xdr:col>
      <xdr:colOff>1594</xdr:colOff>
      <xdr:row>622</xdr:row>
      <xdr:rowOff>162687</xdr:rowOff>
    </xdr:to>
    <xdr:sp macro="" textlink="">
      <xdr:nvSpPr>
        <xdr:cNvPr id="545" name="Text Box 85"/>
        <xdr:cNvSpPr txBox="1">
          <a:spLocks noChangeArrowheads="1"/>
        </xdr:cNvSpPr>
      </xdr:nvSpPr>
      <xdr:spPr bwMode="auto">
        <a:xfrm>
          <a:off x="8905875" y="487213275"/>
          <a:ext cx="1594" cy="162687"/>
        </a:xfrm>
        <a:prstGeom prst="rect">
          <a:avLst/>
        </a:prstGeom>
        <a:noFill/>
        <a:ln w="9525">
          <a:noFill/>
          <a:miter lim="800000"/>
          <a:headEnd/>
          <a:tailEnd/>
        </a:ln>
      </xdr:spPr>
    </xdr:sp>
    <xdr:clientData/>
  </xdr:twoCellAnchor>
  <xdr:twoCellAnchor editAs="oneCell">
    <xdr:from>
      <xdr:col>8</xdr:col>
      <xdr:colOff>2619375</xdr:colOff>
      <xdr:row>622</xdr:row>
      <xdr:rowOff>0</xdr:rowOff>
    </xdr:from>
    <xdr:to>
      <xdr:col>9</xdr:col>
      <xdr:colOff>492</xdr:colOff>
      <xdr:row>622</xdr:row>
      <xdr:rowOff>162687</xdr:rowOff>
    </xdr:to>
    <xdr:sp macro="" textlink="">
      <xdr:nvSpPr>
        <xdr:cNvPr id="546" name="Text Box 86"/>
        <xdr:cNvSpPr txBox="1">
          <a:spLocks noChangeArrowheads="1"/>
        </xdr:cNvSpPr>
      </xdr:nvSpPr>
      <xdr:spPr bwMode="auto">
        <a:xfrm>
          <a:off x="8905875" y="487213275"/>
          <a:ext cx="492" cy="162687"/>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547" name="Text Box 128"/>
        <xdr:cNvSpPr txBox="1">
          <a:spLocks noChangeArrowheads="1"/>
        </xdr:cNvSpPr>
      </xdr:nvSpPr>
      <xdr:spPr bwMode="auto">
        <a:xfrm>
          <a:off x="8905875" y="487213275"/>
          <a:ext cx="0" cy="162687"/>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548" name="Text Box 129"/>
        <xdr:cNvSpPr txBox="1">
          <a:spLocks noChangeArrowheads="1"/>
        </xdr:cNvSpPr>
      </xdr:nvSpPr>
      <xdr:spPr bwMode="auto">
        <a:xfrm>
          <a:off x="8905875" y="487213275"/>
          <a:ext cx="0" cy="162687"/>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549" name="Text Box 130"/>
        <xdr:cNvSpPr txBox="1">
          <a:spLocks noChangeArrowheads="1"/>
        </xdr:cNvSpPr>
      </xdr:nvSpPr>
      <xdr:spPr bwMode="auto">
        <a:xfrm>
          <a:off x="8905875" y="487213275"/>
          <a:ext cx="0" cy="162687"/>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550" name="Text Box 293"/>
        <xdr:cNvSpPr txBox="1">
          <a:spLocks noChangeArrowheads="1"/>
        </xdr:cNvSpPr>
      </xdr:nvSpPr>
      <xdr:spPr bwMode="auto">
        <a:xfrm>
          <a:off x="8905875" y="487213275"/>
          <a:ext cx="0" cy="162687"/>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551" name="Text Box 294"/>
        <xdr:cNvSpPr txBox="1">
          <a:spLocks noChangeArrowheads="1"/>
        </xdr:cNvSpPr>
      </xdr:nvSpPr>
      <xdr:spPr bwMode="auto">
        <a:xfrm>
          <a:off x="8905875" y="487213275"/>
          <a:ext cx="0" cy="162687"/>
        </a:xfrm>
        <a:prstGeom prst="rect">
          <a:avLst/>
        </a:prstGeom>
        <a:noFill/>
        <a:ln w="9525">
          <a:noFill/>
          <a:miter lim="800000"/>
          <a:headEnd/>
          <a:tailEnd/>
        </a:ln>
      </xdr:spPr>
    </xdr:sp>
    <xdr:clientData/>
  </xdr:twoCellAnchor>
  <xdr:twoCellAnchor editAs="oneCell">
    <xdr:from>
      <xdr:col>8</xdr:col>
      <xdr:colOff>1314450</xdr:colOff>
      <xdr:row>622</xdr:row>
      <xdr:rowOff>0</xdr:rowOff>
    </xdr:from>
    <xdr:to>
      <xdr:col>9</xdr:col>
      <xdr:colOff>0</xdr:colOff>
      <xdr:row>622</xdr:row>
      <xdr:rowOff>162687</xdr:rowOff>
    </xdr:to>
    <xdr:sp macro="" textlink="">
      <xdr:nvSpPr>
        <xdr:cNvPr id="552" name="Text Box 295"/>
        <xdr:cNvSpPr txBox="1">
          <a:spLocks noChangeArrowheads="1"/>
        </xdr:cNvSpPr>
      </xdr:nvSpPr>
      <xdr:spPr bwMode="auto">
        <a:xfrm>
          <a:off x="8905875" y="487213275"/>
          <a:ext cx="0" cy="162687"/>
        </a:xfrm>
        <a:prstGeom prst="rect">
          <a:avLst/>
        </a:prstGeom>
        <a:noFill/>
        <a:ln w="9525">
          <a:noFill/>
          <a:miter lim="800000"/>
          <a:headEnd/>
          <a:tailEnd/>
        </a:ln>
      </xdr:spPr>
    </xdr:sp>
    <xdr:clientData/>
  </xdr:twoCellAnchor>
  <xdr:twoCellAnchor editAs="oneCell">
    <xdr:from>
      <xdr:col>8</xdr:col>
      <xdr:colOff>1247775</xdr:colOff>
      <xdr:row>622</xdr:row>
      <xdr:rowOff>0</xdr:rowOff>
    </xdr:from>
    <xdr:to>
      <xdr:col>9</xdr:col>
      <xdr:colOff>492</xdr:colOff>
      <xdr:row>622</xdr:row>
      <xdr:rowOff>162687</xdr:rowOff>
    </xdr:to>
    <xdr:sp macro="" textlink="">
      <xdr:nvSpPr>
        <xdr:cNvPr id="553" name="Text Box 296"/>
        <xdr:cNvSpPr txBox="1">
          <a:spLocks noChangeArrowheads="1"/>
        </xdr:cNvSpPr>
      </xdr:nvSpPr>
      <xdr:spPr bwMode="auto">
        <a:xfrm>
          <a:off x="8905875" y="487213275"/>
          <a:ext cx="492" cy="162687"/>
        </a:xfrm>
        <a:prstGeom prst="rect">
          <a:avLst/>
        </a:prstGeom>
        <a:noFill/>
        <a:ln w="9525">
          <a:noFill/>
          <a:miter lim="800000"/>
          <a:headEnd/>
          <a:tailEnd/>
        </a:ln>
      </xdr:spPr>
    </xdr:sp>
    <xdr:clientData/>
  </xdr:twoCellAnchor>
  <xdr:twoCellAnchor editAs="oneCell">
    <xdr:from>
      <xdr:col>8</xdr:col>
      <xdr:colOff>2028825</xdr:colOff>
      <xdr:row>622</xdr:row>
      <xdr:rowOff>0</xdr:rowOff>
    </xdr:from>
    <xdr:to>
      <xdr:col>9</xdr:col>
      <xdr:colOff>1594</xdr:colOff>
      <xdr:row>622</xdr:row>
      <xdr:rowOff>162687</xdr:rowOff>
    </xdr:to>
    <xdr:sp macro="" textlink="">
      <xdr:nvSpPr>
        <xdr:cNvPr id="554" name="Text Box 297"/>
        <xdr:cNvSpPr txBox="1">
          <a:spLocks noChangeArrowheads="1"/>
        </xdr:cNvSpPr>
      </xdr:nvSpPr>
      <xdr:spPr bwMode="auto">
        <a:xfrm>
          <a:off x="8905875" y="487213275"/>
          <a:ext cx="1594" cy="162687"/>
        </a:xfrm>
        <a:prstGeom prst="rect">
          <a:avLst/>
        </a:prstGeom>
        <a:noFill/>
        <a:ln w="9525">
          <a:noFill/>
          <a:miter lim="800000"/>
          <a:headEnd/>
          <a:tailEnd/>
        </a:ln>
      </xdr:spPr>
    </xdr:sp>
    <xdr:clientData/>
  </xdr:twoCellAnchor>
  <xdr:twoCellAnchor editAs="oneCell">
    <xdr:from>
      <xdr:col>8</xdr:col>
      <xdr:colOff>2028825</xdr:colOff>
      <xdr:row>622</xdr:row>
      <xdr:rowOff>0</xdr:rowOff>
    </xdr:from>
    <xdr:to>
      <xdr:col>9</xdr:col>
      <xdr:colOff>1594</xdr:colOff>
      <xdr:row>622</xdr:row>
      <xdr:rowOff>162687</xdr:rowOff>
    </xdr:to>
    <xdr:sp macro="" textlink="">
      <xdr:nvSpPr>
        <xdr:cNvPr id="555" name="Text Box 299"/>
        <xdr:cNvSpPr txBox="1">
          <a:spLocks noChangeArrowheads="1"/>
        </xdr:cNvSpPr>
      </xdr:nvSpPr>
      <xdr:spPr bwMode="auto">
        <a:xfrm>
          <a:off x="8905875" y="487213275"/>
          <a:ext cx="1594" cy="162687"/>
        </a:xfrm>
        <a:prstGeom prst="rect">
          <a:avLst/>
        </a:prstGeom>
        <a:noFill/>
        <a:ln w="9525">
          <a:noFill/>
          <a:miter lim="800000"/>
          <a:headEnd/>
          <a:tailEnd/>
        </a:ln>
      </xdr:spPr>
    </xdr:sp>
    <xdr:clientData/>
  </xdr:twoCellAnchor>
  <xdr:twoCellAnchor editAs="oneCell">
    <xdr:from>
      <xdr:col>8</xdr:col>
      <xdr:colOff>1609725</xdr:colOff>
      <xdr:row>622</xdr:row>
      <xdr:rowOff>123825</xdr:rowOff>
    </xdr:from>
    <xdr:to>
      <xdr:col>9</xdr:col>
      <xdr:colOff>1594</xdr:colOff>
      <xdr:row>622</xdr:row>
      <xdr:rowOff>153543</xdr:rowOff>
    </xdr:to>
    <xdr:sp macro="" textlink="">
      <xdr:nvSpPr>
        <xdr:cNvPr id="556" name="Text Box 236"/>
        <xdr:cNvSpPr txBox="1">
          <a:spLocks noChangeArrowheads="1"/>
        </xdr:cNvSpPr>
      </xdr:nvSpPr>
      <xdr:spPr bwMode="auto">
        <a:xfrm>
          <a:off x="8905875" y="487337100"/>
          <a:ext cx="1594" cy="29718"/>
        </a:xfrm>
        <a:prstGeom prst="rect">
          <a:avLst/>
        </a:prstGeom>
        <a:noFill/>
        <a:ln w="9525">
          <a:noFill/>
          <a:miter lim="800000"/>
          <a:headEnd/>
          <a:tailEnd/>
        </a:ln>
      </xdr:spPr>
    </xdr:sp>
    <xdr:clientData/>
  </xdr:twoCellAnchor>
  <xdr:twoCellAnchor editAs="oneCell">
    <xdr:from>
      <xdr:col>8</xdr:col>
      <xdr:colOff>1609725</xdr:colOff>
      <xdr:row>622</xdr:row>
      <xdr:rowOff>123825</xdr:rowOff>
    </xdr:from>
    <xdr:to>
      <xdr:col>9</xdr:col>
      <xdr:colOff>1594</xdr:colOff>
      <xdr:row>622</xdr:row>
      <xdr:rowOff>153543</xdr:rowOff>
    </xdr:to>
    <xdr:sp macro="" textlink="">
      <xdr:nvSpPr>
        <xdr:cNvPr id="557" name="Text Box 236"/>
        <xdr:cNvSpPr txBox="1">
          <a:spLocks noChangeArrowheads="1"/>
        </xdr:cNvSpPr>
      </xdr:nvSpPr>
      <xdr:spPr bwMode="auto">
        <a:xfrm>
          <a:off x="8905875" y="487337100"/>
          <a:ext cx="1594" cy="29718"/>
        </a:xfrm>
        <a:prstGeom prst="rect">
          <a:avLst/>
        </a:prstGeom>
        <a:noFill/>
        <a:ln w="9525">
          <a:noFill/>
          <a:miter lim="800000"/>
          <a:headEnd/>
          <a:tailEnd/>
        </a:ln>
      </xdr:spPr>
    </xdr:sp>
    <xdr:clientData/>
  </xdr:twoCellAnchor>
  <xdr:twoCellAnchor editAs="oneCell">
    <xdr:from>
      <xdr:col>8</xdr:col>
      <xdr:colOff>1609725</xdr:colOff>
      <xdr:row>622</xdr:row>
      <xdr:rowOff>123825</xdr:rowOff>
    </xdr:from>
    <xdr:to>
      <xdr:col>9</xdr:col>
      <xdr:colOff>1594</xdr:colOff>
      <xdr:row>622</xdr:row>
      <xdr:rowOff>153543</xdr:rowOff>
    </xdr:to>
    <xdr:sp macro="" textlink="">
      <xdr:nvSpPr>
        <xdr:cNvPr id="558" name="Text Box 236"/>
        <xdr:cNvSpPr txBox="1">
          <a:spLocks noChangeArrowheads="1"/>
        </xdr:cNvSpPr>
      </xdr:nvSpPr>
      <xdr:spPr bwMode="auto">
        <a:xfrm>
          <a:off x="8905875" y="487337100"/>
          <a:ext cx="1594" cy="29718"/>
        </a:xfrm>
        <a:prstGeom prst="rect">
          <a:avLst/>
        </a:prstGeom>
        <a:noFill/>
        <a:ln w="9525">
          <a:noFill/>
          <a:miter lim="800000"/>
          <a:headEnd/>
          <a:tailEnd/>
        </a:ln>
      </xdr:spPr>
    </xdr:sp>
    <xdr:clientData/>
  </xdr:twoCellAnchor>
  <xdr:twoCellAnchor editAs="oneCell">
    <xdr:from>
      <xdr:col>8</xdr:col>
      <xdr:colOff>2619375</xdr:colOff>
      <xdr:row>401</xdr:row>
      <xdr:rowOff>1076325</xdr:rowOff>
    </xdr:from>
    <xdr:to>
      <xdr:col>9</xdr:col>
      <xdr:colOff>492</xdr:colOff>
      <xdr:row>402</xdr:row>
      <xdr:rowOff>0</xdr:rowOff>
    </xdr:to>
    <xdr:sp macro="" textlink="">
      <xdr:nvSpPr>
        <xdr:cNvPr id="559" name="Text Box 26"/>
        <xdr:cNvSpPr txBox="1">
          <a:spLocks noChangeArrowheads="1"/>
        </xdr:cNvSpPr>
      </xdr:nvSpPr>
      <xdr:spPr bwMode="auto">
        <a:xfrm>
          <a:off x="8905875" y="299389800"/>
          <a:ext cx="492" cy="0"/>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560" name="Text Box 314"/>
        <xdr:cNvSpPr txBox="1">
          <a:spLocks noChangeArrowheads="1"/>
        </xdr:cNvSpPr>
      </xdr:nvSpPr>
      <xdr:spPr bwMode="auto">
        <a:xfrm>
          <a:off x="8905875" y="299389800"/>
          <a:ext cx="0" cy="156591"/>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561" name="Text Box 316"/>
        <xdr:cNvSpPr txBox="1">
          <a:spLocks noChangeArrowheads="1"/>
        </xdr:cNvSpPr>
      </xdr:nvSpPr>
      <xdr:spPr bwMode="auto">
        <a:xfrm>
          <a:off x="8905875" y="299389800"/>
          <a:ext cx="0" cy="156591"/>
        </a:xfrm>
        <a:prstGeom prst="rect">
          <a:avLst/>
        </a:prstGeom>
        <a:noFill/>
        <a:ln w="9525">
          <a:noFill/>
          <a:miter lim="800000"/>
          <a:headEnd/>
          <a:tailEnd/>
        </a:ln>
      </xdr:spPr>
    </xdr:sp>
    <xdr:clientData/>
  </xdr:twoCellAnchor>
  <xdr:twoCellAnchor editAs="oneCell">
    <xdr:from>
      <xdr:col>8</xdr:col>
      <xdr:colOff>1247775</xdr:colOff>
      <xdr:row>402</xdr:row>
      <xdr:rowOff>0</xdr:rowOff>
    </xdr:from>
    <xdr:to>
      <xdr:col>9</xdr:col>
      <xdr:colOff>492</xdr:colOff>
      <xdr:row>402</xdr:row>
      <xdr:rowOff>156591</xdr:rowOff>
    </xdr:to>
    <xdr:sp macro="" textlink="">
      <xdr:nvSpPr>
        <xdr:cNvPr id="562" name="Text Box 317"/>
        <xdr:cNvSpPr txBox="1">
          <a:spLocks noChangeArrowheads="1"/>
        </xdr:cNvSpPr>
      </xdr:nvSpPr>
      <xdr:spPr bwMode="auto">
        <a:xfrm>
          <a:off x="8905875" y="299389800"/>
          <a:ext cx="492" cy="156591"/>
        </a:xfrm>
        <a:prstGeom prst="rect">
          <a:avLst/>
        </a:prstGeom>
        <a:noFill/>
        <a:ln w="9525">
          <a:noFill/>
          <a:miter lim="800000"/>
          <a:headEnd/>
          <a:tailEnd/>
        </a:ln>
      </xdr:spPr>
    </xdr:sp>
    <xdr:clientData/>
  </xdr:twoCellAnchor>
  <xdr:twoCellAnchor editAs="oneCell">
    <xdr:from>
      <xdr:col>8</xdr:col>
      <xdr:colOff>2619375</xdr:colOff>
      <xdr:row>402</xdr:row>
      <xdr:rowOff>1076325</xdr:rowOff>
    </xdr:from>
    <xdr:to>
      <xdr:col>9</xdr:col>
      <xdr:colOff>492</xdr:colOff>
      <xdr:row>403</xdr:row>
      <xdr:rowOff>20236</xdr:rowOff>
    </xdr:to>
    <xdr:sp macro="" textlink="">
      <xdr:nvSpPr>
        <xdr:cNvPr id="563" name="Text Box 23"/>
        <xdr:cNvSpPr txBox="1">
          <a:spLocks noChangeArrowheads="1"/>
        </xdr:cNvSpPr>
      </xdr:nvSpPr>
      <xdr:spPr bwMode="auto">
        <a:xfrm>
          <a:off x="8905875" y="300342300"/>
          <a:ext cx="492" cy="20236"/>
        </a:xfrm>
        <a:prstGeom prst="rect">
          <a:avLst/>
        </a:prstGeom>
        <a:noFill/>
        <a:ln w="9525">
          <a:noFill/>
          <a:miter lim="800000"/>
          <a:headEnd/>
          <a:tailEnd/>
        </a:ln>
      </xdr:spPr>
    </xdr:sp>
    <xdr:clientData/>
  </xdr:twoCellAnchor>
  <xdr:twoCellAnchor editAs="oneCell">
    <xdr:from>
      <xdr:col>8</xdr:col>
      <xdr:colOff>2676525</xdr:colOff>
      <xdr:row>402</xdr:row>
      <xdr:rowOff>657225</xdr:rowOff>
    </xdr:from>
    <xdr:to>
      <xdr:col>9</xdr:col>
      <xdr:colOff>1594</xdr:colOff>
      <xdr:row>402</xdr:row>
      <xdr:rowOff>677037</xdr:rowOff>
    </xdr:to>
    <xdr:sp macro="" textlink="">
      <xdr:nvSpPr>
        <xdr:cNvPr id="564" name="Text Box 29"/>
        <xdr:cNvSpPr txBox="1">
          <a:spLocks noChangeArrowheads="1"/>
        </xdr:cNvSpPr>
      </xdr:nvSpPr>
      <xdr:spPr bwMode="auto">
        <a:xfrm>
          <a:off x="8905875" y="300047025"/>
          <a:ext cx="1594" cy="19812"/>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565" name="Text Box 314"/>
        <xdr:cNvSpPr txBox="1">
          <a:spLocks noChangeArrowheads="1"/>
        </xdr:cNvSpPr>
      </xdr:nvSpPr>
      <xdr:spPr bwMode="auto">
        <a:xfrm>
          <a:off x="8905875" y="299389800"/>
          <a:ext cx="0" cy="156591"/>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566" name="Text Box 315"/>
        <xdr:cNvSpPr txBox="1">
          <a:spLocks noChangeArrowheads="1"/>
        </xdr:cNvSpPr>
      </xdr:nvSpPr>
      <xdr:spPr bwMode="auto">
        <a:xfrm>
          <a:off x="8905875" y="299389800"/>
          <a:ext cx="0" cy="156591"/>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567" name="Text Box 316"/>
        <xdr:cNvSpPr txBox="1">
          <a:spLocks noChangeArrowheads="1"/>
        </xdr:cNvSpPr>
      </xdr:nvSpPr>
      <xdr:spPr bwMode="auto">
        <a:xfrm>
          <a:off x="8905875" y="299389800"/>
          <a:ext cx="0" cy="156591"/>
        </a:xfrm>
        <a:prstGeom prst="rect">
          <a:avLst/>
        </a:prstGeom>
        <a:noFill/>
        <a:ln w="9525">
          <a:noFill/>
          <a:miter lim="800000"/>
          <a:headEnd/>
          <a:tailEnd/>
        </a:ln>
      </xdr:spPr>
    </xdr:sp>
    <xdr:clientData/>
  </xdr:twoCellAnchor>
  <xdr:twoCellAnchor editAs="oneCell">
    <xdr:from>
      <xdr:col>8</xdr:col>
      <xdr:colOff>1247775</xdr:colOff>
      <xdr:row>402</xdr:row>
      <xdr:rowOff>0</xdr:rowOff>
    </xdr:from>
    <xdr:to>
      <xdr:col>9</xdr:col>
      <xdr:colOff>492</xdr:colOff>
      <xdr:row>402</xdr:row>
      <xdr:rowOff>156591</xdr:rowOff>
    </xdr:to>
    <xdr:sp macro="" textlink="">
      <xdr:nvSpPr>
        <xdr:cNvPr id="568" name="Text Box 317"/>
        <xdr:cNvSpPr txBox="1">
          <a:spLocks noChangeArrowheads="1"/>
        </xdr:cNvSpPr>
      </xdr:nvSpPr>
      <xdr:spPr bwMode="auto">
        <a:xfrm>
          <a:off x="8905875" y="299389800"/>
          <a:ext cx="492" cy="156591"/>
        </a:xfrm>
        <a:prstGeom prst="rect">
          <a:avLst/>
        </a:prstGeom>
        <a:noFill/>
        <a:ln w="9525">
          <a:noFill/>
          <a:miter lim="800000"/>
          <a:headEnd/>
          <a:tailEnd/>
        </a:ln>
      </xdr:spPr>
    </xdr:sp>
    <xdr:clientData/>
  </xdr:twoCellAnchor>
  <xdr:twoCellAnchor editAs="oneCell">
    <xdr:from>
      <xdr:col>8</xdr:col>
      <xdr:colOff>2619375</xdr:colOff>
      <xdr:row>402</xdr:row>
      <xdr:rowOff>1076325</xdr:rowOff>
    </xdr:from>
    <xdr:to>
      <xdr:col>9</xdr:col>
      <xdr:colOff>492</xdr:colOff>
      <xdr:row>403</xdr:row>
      <xdr:rowOff>20236</xdr:rowOff>
    </xdr:to>
    <xdr:sp macro="" textlink="">
      <xdr:nvSpPr>
        <xdr:cNvPr id="569" name="Text Box 23"/>
        <xdr:cNvSpPr txBox="1">
          <a:spLocks noChangeArrowheads="1"/>
        </xdr:cNvSpPr>
      </xdr:nvSpPr>
      <xdr:spPr bwMode="auto">
        <a:xfrm>
          <a:off x="8905875" y="300342300"/>
          <a:ext cx="492" cy="20236"/>
        </a:xfrm>
        <a:prstGeom prst="rect">
          <a:avLst/>
        </a:prstGeom>
        <a:noFill/>
        <a:ln w="9525">
          <a:noFill/>
          <a:miter lim="800000"/>
          <a:headEnd/>
          <a:tailEnd/>
        </a:ln>
      </xdr:spPr>
    </xdr:sp>
    <xdr:clientData/>
  </xdr:twoCellAnchor>
  <xdr:twoCellAnchor editAs="oneCell">
    <xdr:from>
      <xdr:col>8</xdr:col>
      <xdr:colOff>2676525</xdr:colOff>
      <xdr:row>402</xdr:row>
      <xdr:rowOff>657225</xdr:rowOff>
    </xdr:from>
    <xdr:to>
      <xdr:col>9</xdr:col>
      <xdr:colOff>1594</xdr:colOff>
      <xdr:row>402</xdr:row>
      <xdr:rowOff>677037</xdr:rowOff>
    </xdr:to>
    <xdr:sp macro="" textlink="">
      <xdr:nvSpPr>
        <xdr:cNvPr id="570" name="Text Box 29"/>
        <xdr:cNvSpPr txBox="1">
          <a:spLocks noChangeArrowheads="1"/>
        </xdr:cNvSpPr>
      </xdr:nvSpPr>
      <xdr:spPr bwMode="auto">
        <a:xfrm>
          <a:off x="8905875" y="300047025"/>
          <a:ext cx="1594" cy="19812"/>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571" name="Text Box 81"/>
        <xdr:cNvSpPr txBox="1">
          <a:spLocks noChangeArrowheads="1"/>
        </xdr:cNvSpPr>
      </xdr:nvSpPr>
      <xdr:spPr bwMode="auto">
        <a:xfrm>
          <a:off x="8905875" y="299389800"/>
          <a:ext cx="0" cy="156591"/>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572" name="Text Box 82"/>
        <xdr:cNvSpPr txBox="1">
          <a:spLocks noChangeArrowheads="1"/>
        </xdr:cNvSpPr>
      </xdr:nvSpPr>
      <xdr:spPr bwMode="auto">
        <a:xfrm>
          <a:off x="8905875" y="299389800"/>
          <a:ext cx="0" cy="156591"/>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573" name="Text Box 83"/>
        <xdr:cNvSpPr txBox="1">
          <a:spLocks noChangeArrowheads="1"/>
        </xdr:cNvSpPr>
      </xdr:nvSpPr>
      <xdr:spPr bwMode="auto">
        <a:xfrm>
          <a:off x="8905875" y="299389800"/>
          <a:ext cx="0" cy="156591"/>
        </a:xfrm>
        <a:prstGeom prst="rect">
          <a:avLst/>
        </a:prstGeom>
        <a:noFill/>
        <a:ln w="9525">
          <a:noFill/>
          <a:miter lim="800000"/>
          <a:headEnd/>
          <a:tailEnd/>
        </a:ln>
      </xdr:spPr>
    </xdr:sp>
    <xdr:clientData/>
  </xdr:twoCellAnchor>
  <xdr:twoCellAnchor editAs="oneCell">
    <xdr:from>
      <xdr:col>8</xdr:col>
      <xdr:colOff>1247775</xdr:colOff>
      <xdr:row>402</xdr:row>
      <xdr:rowOff>0</xdr:rowOff>
    </xdr:from>
    <xdr:to>
      <xdr:col>9</xdr:col>
      <xdr:colOff>492</xdr:colOff>
      <xdr:row>402</xdr:row>
      <xdr:rowOff>156591</xdr:rowOff>
    </xdr:to>
    <xdr:sp macro="" textlink="">
      <xdr:nvSpPr>
        <xdr:cNvPr id="574" name="Text Box 84"/>
        <xdr:cNvSpPr txBox="1">
          <a:spLocks noChangeArrowheads="1"/>
        </xdr:cNvSpPr>
      </xdr:nvSpPr>
      <xdr:spPr bwMode="auto">
        <a:xfrm>
          <a:off x="8905875" y="299389800"/>
          <a:ext cx="492" cy="156591"/>
        </a:xfrm>
        <a:prstGeom prst="rect">
          <a:avLst/>
        </a:prstGeom>
        <a:noFill/>
        <a:ln w="9525">
          <a:noFill/>
          <a:miter lim="800000"/>
          <a:headEnd/>
          <a:tailEnd/>
        </a:ln>
      </xdr:spPr>
    </xdr:sp>
    <xdr:clientData/>
  </xdr:twoCellAnchor>
  <xdr:twoCellAnchor editAs="oneCell">
    <xdr:from>
      <xdr:col>8</xdr:col>
      <xdr:colOff>2028825</xdr:colOff>
      <xdr:row>402</xdr:row>
      <xdr:rowOff>0</xdr:rowOff>
    </xdr:from>
    <xdr:to>
      <xdr:col>9</xdr:col>
      <xdr:colOff>1594</xdr:colOff>
      <xdr:row>402</xdr:row>
      <xdr:rowOff>156591</xdr:rowOff>
    </xdr:to>
    <xdr:sp macro="" textlink="">
      <xdr:nvSpPr>
        <xdr:cNvPr id="575" name="Text Box 85"/>
        <xdr:cNvSpPr txBox="1">
          <a:spLocks noChangeArrowheads="1"/>
        </xdr:cNvSpPr>
      </xdr:nvSpPr>
      <xdr:spPr bwMode="auto">
        <a:xfrm>
          <a:off x="8905875" y="299389800"/>
          <a:ext cx="1594" cy="156591"/>
        </a:xfrm>
        <a:prstGeom prst="rect">
          <a:avLst/>
        </a:prstGeom>
        <a:noFill/>
        <a:ln w="9525">
          <a:noFill/>
          <a:miter lim="800000"/>
          <a:headEnd/>
          <a:tailEnd/>
        </a:ln>
      </xdr:spPr>
    </xdr:sp>
    <xdr:clientData/>
  </xdr:twoCellAnchor>
  <xdr:twoCellAnchor editAs="oneCell">
    <xdr:from>
      <xdr:col>8</xdr:col>
      <xdr:colOff>2619375</xdr:colOff>
      <xdr:row>402</xdr:row>
      <xdr:rowOff>0</xdr:rowOff>
    </xdr:from>
    <xdr:to>
      <xdr:col>9</xdr:col>
      <xdr:colOff>492</xdr:colOff>
      <xdr:row>402</xdr:row>
      <xdr:rowOff>156591</xdr:rowOff>
    </xdr:to>
    <xdr:sp macro="" textlink="">
      <xdr:nvSpPr>
        <xdr:cNvPr id="576" name="Text Box 86"/>
        <xdr:cNvSpPr txBox="1">
          <a:spLocks noChangeArrowheads="1"/>
        </xdr:cNvSpPr>
      </xdr:nvSpPr>
      <xdr:spPr bwMode="auto">
        <a:xfrm>
          <a:off x="8905875" y="299389800"/>
          <a:ext cx="492" cy="156591"/>
        </a:xfrm>
        <a:prstGeom prst="rect">
          <a:avLst/>
        </a:prstGeom>
        <a:noFill/>
        <a:ln w="9525">
          <a:noFill/>
          <a:miter lim="800000"/>
          <a:headEnd/>
          <a:tailEnd/>
        </a:ln>
      </xdr:spPr>
    </xdr:sp>
    <xdr:clientData/>
  </xdr:twoCellAnchor>
  <xdr:twoCellAnchor editAs="oneCell">
    <xdr:from>
      <xdr:col>8</xdr:col>
      <xdr:colOff>2028825</xdr:colOff>
      <xdr:row>402</xdr:row>
      <xdr:rowOff>2266950</xdr:rowOff>
    </xdr:from>
    <xdr:to>
      <xdr:col>9</xdr:col>
      <xdr:colOff>1594</xdr:colOff>
      <xdr:row>403</xdr:row>
      <xdr:rowOff>30946</xdr:rowOff>
    </xdr:to>
    <xdr:sp macro="" textlink="">
      <xdr:nvSpPr>
        <xdr:cNvPr id="577" name="Text Box 181"/>
        <xdr:cNvSpPr txBox="1">
          <a:spLocks noChangeArrowheads="1"/>
        </xdr:cNvSpPr>
      </xdr:nvSpPr>
      <xdr:spPr bwMode="auto">
        <a:xfrm>
          <a:off x="8905875" y="300342300"/>
          <a:ext cx="1594" cy="30946"/>
        </a:xfrm>
        <a:prstGeom prst="rect">
          <a:avLst/>
        </a:prstGeom>
        <a:noFill/>
        <a:ln w="9525">
          <a:noFill/>
          <a:miter lim="800000"/>
          <a:headEnd/>
          <a:tailEnd/>
        </a:ln>
      </xdr:spPr>
    </xdr:sp>
    <xdr:clientData/>
  </xdr:twoCellAnchor>
  <xdr:twoCellAnchor editAs="oneCell">
    <xdr:from>
      <xdr:col>8</xdr:col>
      <xdr:colOff>1609725</xdr:colOff>
      <xdr:row>402</xdr:row>
      <xdr:rowOff>123825</xdr:rowOff>
    </xdr:from>
    <xdr:to>
      <xdr:col>9</xdr:col>
      <xdr:colOff>1594</xdr:colOff>
      <xdr:row>402</xdr:row>
      <xdr:rowOff>148209</xdr:rowOff>
    </xdr:to>
    <xdr:sp macro="" textlink="">
      <xdr:nvSpPr>
        <xdr:cNvPr id="578" name="Text Box 236"/>
        <xdr:cNvSpPr txBox="1">
          <a:spLocks noChangeArrowheads="1"/>
        </xdr:cNvSpPr>
      </xdr:nvSpPr>
      <xdr:spPr bwMode="auto">
        <a:xfrm>
          <a:off x="8905875" y="299513625"/>
          <a:ext cx="1594" cy="24384"/>
        </a:xfrm>
        <a:prstGeom prst="rect">
          <a:avLst/>
        </a:prstGeom>
        <a:noFill/>
        <a:ln w="9525">
          <a:noFill/>
          <a:miter lim="800000"/>
          <a:headEnd/>
          <a:tailEnd/>
        </a:ln>
      </xdr:spPr>
    </xdr:sp>
    <xdr:clientData/>
  </xdr:twoCellAnchor>
  <xdr:twoCellAnchor editAs="oneCell">
    <xdr:from>
      <xdr:col>8</xdr:col>
      <xdr:colOff>1609725</xdr:colOff>
      <xdr:row>402</xdr:row>
      <xdr:rowOff>123825</xdr:rowOff>
    </xdr:from>
    <xdr:to>
      <xdr:col>9</xdr:col>
      <xdr:colOff>1594</xdr:colOff>
      <xdr:row>402</xdr:row>
      <xdr:rowOff>148209</xdr:rowOff>
    </xdr:to>
    <xdr:sp macro="" textlink="">
      <xdr:nvSpPr>
        <xdr:cNvPr id="579" name="Text Box 236"/>
        <xdr:cNvSpPr txBox="1">
          <a:spLocks noChangeArrowheads="1"/>
        </xdr:cNvSpPr>
      </xdr:nvSpPr>
      <xdr:spPr bwMode="auto">
        <a:xfrm>
          <a:off x="8905875" y="299513625"/>
          <a:ext cx="1594" cy="24384"/>
        </a:xfrm>
        <a:prstGeom prst="rect">
          <a:avLst/>
        </a:prstGeom>
        <a:noFill/>
        <a:ln w="9525">
          <a:noFill/>
          <a:miter lim="800000"/>
          <a:headEnd/>
          <a:tailEnd/>
        </a:ln>
      </xdr:spPr>
    </xdr:sp>
    <xdr:clientData/>
  </xdr:twoCellAnchor>
  <xdr:twoCellAnchor editAs="oneCell">
    <xdr:from>
      <xdr:col>8</xdr:col>
      <xdr:colOff>1609725</xdr:colOff>
      <xdr:row>402</xdr:row>
      <xdr:rowOff>123825</xdr:rowOff>
    </xdr:from>
    <xdr:to>
      <xdr:col>9</xdr:col>
      <xdr:colOff>1594</xdr:colOff>
      <xdr:row>402</xdr:row>
      <xdr:rowOff>148209</xdr:rowOff>
    </xdr:to>
    <xdr:sp macro="" textlink="">
      <xdr:nvSpPr>
        <xdr:cNvPr id="580" name="Text Box 236"/>
        <xdr:cNvSpPr txBox="1">
          <a:spLocks noChangeArrowheads="1"/>
        </xdr:cNvSpPr>
      </xdr:nvSpPr>
      <xdr:spPr bwMode="auto">
        <a:xfrm>
          <a:off x="8905875" y="299513625"/>
          <a:ext cx="1594" cy="24384"/>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581" name="Text Box 314"/>
        <xdr:cNvSpPr txBox="1">
          <a:spLocks noChangeArrowheads="1"/>
        </xdr:cNvSpPr>
      </xdr:nvSpPr>
      <xdr:spPr bwMode="auto">
        <a:xfrm>
          <a:off x="8905875" y="212588475"/>
          <a:ext cx="0" cy="24345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582" name="Text Box 315"/>
        <xdr:cNvSpPr txBox="1">
          <a:spLocks noChangeArrowheads="1"/>
        </xdr:cNvSpPr>
      </xdr:nvSpPr>
      <xdr:spPr bwMode="auto">
        <a:xfrm>
          <a:off x="8905875" y="212588475"/>
          <a:ext cx="0" cy="24345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583" name="Text Box 316"/>
        <xdr:cNvSpPr txBox="1">
          <a:spLocks noChangeArrowheads="1"/>
        </xdr:cNvSpPr>
      </xdr:nvSpPr>
      <xdr:spPr bwMode="auto">
        <a:xfrm>
          <a:off x="8905875" y="212588475"/>
          <a:ext cx="0" cy="243459"/>
        </a:xfrm>
        <a:prstGeom prst="rect">
          <a:avLst/>
        </a:prstGeom>
        <a:noFill/>
        <a:ln w="9525">
          <a:noFill/>
          <a:miter lim="800000"/>
          <a:headEnd/>
          <a:tailEnd/>
        </a:ln>
      </xdr:spPr>
    </xdr:sp>
    <xdr:clientData/>
  </xdr:twoCellAnchor>
  <xdr:twoCellAnchor editAs="oneCell">
    <xdr:from>
      <xdr:col>8</xdr:col>
      <xdr:colOff>1247775</xdr:colOff>
      <xdr:row>302</xdr:row>
      <xdr:rowOff>0</xdr:rowOff>
    </xdr:from>
    <xdr:to>
      <xdr:col>9</xdr:col>
      <xdr:colOff>492</xdr:colOff>
      <xdr:row>302</xdr:row>
      <xdr:rowOff>243459</xdr:rowOff>
    </xdr:to>
    <xdr:sp macro="" textlink="">
      <xdr:nvSpPr>
        <xdr:cNvPr id="584" name="Text Box 317"/>
        <xdr:cNvSpPr txBox="1">
          <a:spLocks noChangeArrowheads="1"/>
        </xdr:cNvSpPr>
      </xdr:nvSpPr>
      <xdr:spPr bwMode="auto">
        <a:xfrm>
          <a:off x="8905875" y="212588475"/>
          <a:ext cx="492" cy="243459"/>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492</xdr:colOff>
      <xdr:row>303</xdr:row>
      <xdr:rowOff>0</xdr:rowOff>
    </xdr:to>
    <xdr:sp macro="" textlink="">
      <xdr:nvSpPr>
        <xdr:cNvPr id="585" name="Text Box 23"/>
        <xdr:cNvSpPr txBox="1">
          <a:spLocks noChangeArrowheads="1"/>
        </xdr:cNvSpPr>
      </xdr:nvSpPr>
      <xdr:spPr bwMode="auto">
        <a:xfrm>
          <a:off x="8905875" y="213540975"/>
          <a:ext cx="492" cy="0"/>
        </a:xfrm>
        <a:prstGeom prst="rect">
          <a:avLst/>
        </a:prstGeom>
        <a:noFill/>
        <a:ln w="9525">
          <a:noFill/>
          <a:miter lim="800000"/>
          <a:headEnd/>
          <a:tailEnd/>
        </a:ln>
      </xdr:spPr>
    </xdr:sp>
    <xdr:clientData/>
  </xdr:twoCellAnchor>
  <xdr:twoCellAnchor editAs="oneCell">
    <xdr:from>
      <xdr:col>8</xdr:col>
      <xdr:colOff>2676525</xdr:colOff>
      <xdr:row>302</xdr:row>
      <xdr:rowOff>657225</xdr:rowOff>
    </xdr:from>
    <xdr:to>
      <xdr:col>9</xdr:col>
      <xdr:colOff>1594</xdr:colOff>
      <xdr:row>302</xdr:row>
      <xdr:rowOff>657225</xdr:rowOff>
    </xdr:to>
    <xdr:sp macro="" textlink="">
      <xdr:nvSpPr>
        <xdr:cNvPr id="586" name="Text Box 29"/>
        <xdr:cNvSpPr txBox="1">
          <a:spLocks noChangeArrowheads="1"/>
        </xdr:cNvSpPr>
      </xdr:nvSpPr>
      <xdr:spPr bwMode="auto">
        <a:xfrm>
          <a:off x="8905875" y="213245700"/>
          <a:ext cx="1594" cy="0"/>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587" name="Text Box 314"/>
        <xdr:cNvSpPr txBox="1">
          <a:spLocks noChangeArrowheads="1"/>
        </xdr:cNvSpPr>
      </xdr:nvSpPr>
      <xdr:spPr bwMode="auto">
        <a:xfrm>
          <a:off x="8905875" y="212588475"/>
          <a:ext cx="0" cy="24345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588" name="Text Box 315"/>
        <xdr:cNvSpPr txBox="1">
          <a:spLocks noChangeArrowheads="1"/>
        </xdr:cNvSpPr>
      </xdr:nvSpPr>
      <xdr:spPr bwMode="auto">
        <a:xfrm>
          <a:off x="8905875" y="212588475"/>
          <a:ext cx="0" cy="24345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589" name="Text Box 316"/>
        <xdr:cNvSpPr txBox="1">
          <a:spLocks noChangeArrowheads="1"/>
        </xdr:cNvSpPr>
      </xdr:nvSpPr>
      <xdr:spPr bwMode="auto">
        <a:xfrm>
          <a:off x="8905875" y="212588475"/>
          <a:ext cx="0" cy="243459"/>
        </a:xfrm>
        <a:prstGeom prst="rect">
          <a:avLst/>
        </a:prstGeom>
        <a:noFill/>
        <a:ln w="9525">
          <a:noFill/>
          <a:miter lim="800000"/>
          <a:headEnd/>
          <a:tailEnd/>
        </a:ln>
      </xdr:spPr>
    </xdr:sp>
    <xdr:clientData/>
  </xdr:twoCellAnchor>
  <xdr:twoCellAnchor editAs="oneCell">
    <xdr:from>
      <xdr:col>8</xdr:col>
      <xdr:colOff>1247775</xdr:colOff>
      <xdr:row>302</xdr:row>
      <xdr:rowOff>0</xdr:rowOff>
    </xdr:from>
    <xdr:to>
      <xdr:col>9</xdr:col>
      <xdr:colOff>492</xdr:colOff>
      <xdr:row>302</xdr:row>
      <xdr:rowOff>243459</xdr:rowOff>
    </xdr:to>
    <xdr:sp macro="" textlink="">
      <xdr:nvSpPr>
        <xdr:cNvPr id="590" name="Text Box 317"/>
        <xdr:cNvSpPr txBox="1">
          <a:spLocks noChangeArrowheads="1"/>
        </xdr:cNvSpPr>
      </xdr:nvSpPr>
      <xdr:spPr bwMode="auto">
        <a:xfrm>
          <a:off x="8905875" y="212588475"/>
          <a:ext cx="492" cy="243459"/>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492</xdr:colOff>
      <xdr:row>303</xdr:row>
      <xdr:rowOff>0</xdr:rowOff>
    </xdr:to>
    <xdr:sp macro="" textlink="">
      <xdr:nvSpPr>
        <xdr:cNvPr id="591" name="Text Box 23"/>
        <xdr:cNvSpPr txBox="1">
          <a:spLocks noChangeArrowheads="1"/>
        </xdr:cNvSpPr>
      </xdr:nvSpPr>
      <xdr:spPr bwMode="auto">
        <a:xfrm>
          <a:off x="8905875" y="213540975"/>
          <a:ext cx="492" cy="0"/>
        </a:xfrm>
        <a:prstGeom prst="rect">
          <a:avLst/>
        </a:prstGeom>
        <a:noFill/>
        <a:ln w="9525">
          <a:noFill/>
          <a:miter lim="800000"/>
          <a:headEnd/>
          <a:tailEnd/>
        </a:ln>
      </xdr:spPr>
    </xdr:sp>
    <xdr:clientData/>
  </xdr:twoCellAnchor>
  <xdr:twoCellAnchor editAs="oneCell">
    <xdr:from>
      <xdr:col>8</xdr:col>
      <xdr:colOff>2676525</xdr:colOff>
      <xdr:row>302</xdr:row>
      <xdr:rowOff>657225</xdr:rowOff>
    </xdr:from>
    <xdr:to>
      <xdr:col>9</xdr:col>
      <xdr:colOff>1594</xdr:colOff>
      <xdr:row>302</xdr:row>
      <xdr:rowOff>657225</xdr:rowOff>
    </xdr:to>
    <xdr:sp macro="" textlink="">
      <xdr:nvSpPr>
        <xdr:cNvPr id="592" name="Text Box 29"/>
        <xdr:cNvSpPr txBox="1">
          <a:spLocks noChangeArrowheads="1"/>
        </xdr:cNvSpPr>
      </xdr:nvSpPr>
      <xdr:spPr bwMode="auto">
        <a:xfrm>
          <a:off x="8905875" y="213245700"/>
          <a:ext cx="1594" cy="0"/>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593" name="Text Box 81"/>
        <xdr:cNvSpPr txBox="1">
          <a:spLocks noChangeArrowheads="1"/>
        </xdr:cNvSpPr>
      </xdr:nvSpPr>
      <xdr:spPr bwMode="auto">
        <a:xfrm>
          <a:off x="8905875" y="212588475"/>
          <a:ext cx="0" cy="24345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594" name="Text Box 82"/>
        <xdr:cNvSpPr txBox="1">
          <a:spLocks noChangeArrowheads="1"/>
        </xdr:cNvSpPr>
      </xdr:nvSpPr>
      <xdr:spPr bwMode="auto">
        <a:xfrm>
          <a:off x="8905875" y="212588475"/>
          <a:ext cx="0" cy="24345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0</xdr:colOff>
      <xdr:row>302</xdr:row>
      <xdr:rowOff>243459</xdr:rowOff>
    </xdr:to>
    <xdr:sp macro="" textlink="">
      <xdr:nvSpPr>
        <xdr:cNvPr id="595" name="Text Box 83"/>
        <xdr:cNvSpPr txBox="1">
          <a:spLocks noChangeArrowheads="1"/>
        </xdr:cNvSpPr>
      </xdr:nvSpPr>
      <xdr:spPr bwMode="auto">
        <a:xfrm>
          <a:off x="8905875" y="212588475"/>
          <a:ext cx="0" cy="243459"/>
        </a:xfrm>
        <a:prstGeom prst="rect">
          <a:avLst/>
        </a:prstGeom>
        <a:noFill/>
        <a:ln w="9525">
          <a:noFill/>
          <a:miter lim="800000"/>
          <a:headEnd/>
          <a:tailEnd/>
        </a:ln>
      </xdr:spPr>
    </xdr:sp>
    <xdr:clientData/>
  </xdr:twoCellAnchor>
  <xdr:twoCellAnchor editAs="oneCell">
    <xdr:from>
      <xdr:col>8</xdr:col>
      <xdr:colOff>1247775</xdr:colOff>
      <xdr:row>302</xdr:row>
      <xdr:rowOff>0</xdr:rowOff>
    </xdr:from>
    <xdr:to>
      <xdr:col>9</xdr:col>
      <xdr:colOff>492</xdr:colOff>
      <xdr:row>302</xdr:row>
      <xdr:rowOff>243459</xdr:rowOff>
    </xdr:to>
    <xdr:sp macro="" textlink="">
      <xdr:nvSpPr>
        <xdr:cNvPr id="596" name="Text Box 84"/>
        <xdr:cNvSpPr txBox="1">
          <a:spLocks noChangeArrowheads="1"/>
        </xdr:cNvSpPr>
      </xdr:nvSpPr>
      <xdr:spPr bwMode="auto">
        <a:xfrm>
          <a:off x="8905875" y="212588475"/>
          <a:ext cx="492" cy="243459"/>
        </a:xfrm>
        <a:prstGeom prst="rect">
          <a:avLst/>
        </a:prstGeom>
        <a:noFill/>
        <a:ln w="9525">
          <a:noFill/>
          <a:miter lim="800000"/>
          <a:headEnd/>
          <a:tailEnd/>
        </a:ln>
      </xdr:spPr>
    </xdr:sp>
    <xdr:clientData/>
  </xdr:twoCellAnchor>
  <xdr:twoCellAnchor editAs="oneCell">
    <xdr:from>
      <xdr:col>8</xdr:col>
      <xdr:colOff>2028825</xdr:colOff>
      <xdr:row>302</xdr:row>
      <xdr:rowOff>0</xdr:rowOff>
    </xdr:from>
    <xdr:to>
      <xdr:col>9</xdr:col>
      <xdr:colOff>1594</xdr:colOff>
      <xdr:row>302</xdr:row>
      <xdr:rowOff>243459</xdr:rowOff>
    </xdr:to>
    <xdr:sp macro="" textlink="">
      <xdr:nvSpPr>
        <xdr:cNvPr id="597" name="Text Box 85"/>
        <xdr:cNvSpPr txBox="1">
          <a:spLocks noChangeArrowheads="1"/>
        </xdr:cNvSpPr>
      </xdr:nvSpPr>
      <xdr:spPr bwMode="auto">
        <a:xfrm>
          <a:off x="8905875" y="212588475"/>
          <a:ext cx="1594" cy="243459"/>
        </a:xfrm>
        <a:prstGeom prst="rect">
          <a:avLst/>
        </a:prstGeom>
        <a:noFill/>
        <a:ln w="9525">
          <a:noFill/>
          <a:miter lim="800000"/>
          <a:headEnd/>
          <a:tailEnd/>
        </a:ln>
      </xdr:spPr>
    </xdr:sp>
    <xdr:clientData/>
  </xdr:twoCellAnchor>
  <xdr:twoCellAnchor editAs="oneCell">
    <xdr:from>
      <xdr:col>8</xdr:col>
      <xdr:colOff>2619375</xdr:colOff>
      <xdr:row>302</xdr:row>
      <xdr:rowOff>0</xdr:rowOff>
    </xdr:from>
    <xdr:to>
      <xdr:col>9</xdr:col>
      <xdr:colOff>492</xdr:colOff>
      <xdr:row>302</xdr:row>
      <xdr:rowOff>243459</xdr:rowOff>
    </xdr:to>
    <xdr:sp macro="" textlink="">
      <xdr:nvSpPr>
        <xdr:cNvPr id="598" name="Text Box 86"/>
        <xdr:cNvSpPr txBox="1">
          <a:spLocks noChangeArrowheads="1"/>
        </xdr:cNvSpPr>
      </xdr:nvSpPr>
      <xdr:spPr bwMode="auto">
        <a:xfrm>
          <a:off x="8905875" y="212588475"/>
          <a:ext cx="492" cy="243459"/>
        </a:xfrm>
        <a:prstGeom prst="rect">
          <a:avLst/>
        </a:prstGeom>
        <a:noFill/>
        <a:ln w="9525">
          <a:noFill/>
          <a:miter lim="800000"/>
          <a:headEnd/>
          <a:tailEnd/>
        </a:ln>
      </xdr:spPr>
    </xdr:sp>
    <xdr:clientData/>
  </xdr:twoCellAnchor>
  <xdr:twoCellAnchor editAs="oneCell">
    <xdr:from>
      <xdr:col>8</xdr:col>
      <xdr:colOff>2028825</xdr:colOff>
      <xdr:row>293</xdr:row>
      <xdr:rowOff>2266950</xdr:rowOff>
    </xdr:from>
    <xdr:to>
      <xdr:col>9</xdr:col>
      <xdr:colOff>1594</xdr:colOff>
      <xdr:row>294</xdr:row>
      <xdr:rowOff>38530</xdr:rowOff>
    </xdr:to>
    <xdr:sp macro="" textlink="">
      <xdr:nvSpPr>
        <xdr:cNvPr id="599" name="Text Box 181"/>
        <xdr:cNvSpPr txBox="1">
          <a:spLocks noChangeArrowheads="1"/>
        </xdr:cNvSpPr>
      </xdr:nvSpPr>
      <xdr:spPr bwMode="auto">
        <a:xfrm>
          <a:off x="8905875" y="205035150"/>
          <a:ext cx="1594" cy="38530"/>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1594</xdr:colOff>
      <xdr:row>302</xdr:row>
      <xdr:rowOff>236220</xdr:rowOff>
    </xdr:to>
    <xdr:sp macro="" textlink="">
      <xdr:nvSpPr>
        <xdr:cNvPr id="600" name="Text Box 236"/>
        <xdr:cNvSpPr txBox="1">
          <a:spLocks noChangeArrowheads="1"/>
        </xdr:cNvSpPr>
      </xdr:nvSpPr>
      <xdr:spPr bwMode="auto">
        <a:xfrm>
          <a:off x="8905875" y="212712300"/>
          <a:ext cx="1594" cy="112395"/>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1594</xdr:colOff>
      <xdr:row>302</xdr:row>
      <xdr:rowOff>236220</xdr:rowOff>
    </xdr:to>
    <xdr:sp macro="" textlink="">
      <xdr:nvSpPr>
        <xdr:cNvPr id="601" name="Text Box 236"/>
        <xdr:cNvSpPr txBox="1">
          <a:spLocks noChangeArrowheads="1"/>
        </xdr:cNvSpPr>
      </xdr:nvSpPr>
      <xdr:spPr bwMode="auto">
        <a:xfrm>
          <a:off x="8905875" y="212712300"/>
          <a:ext cx="1594" cy="112395"/>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1594</xdr:colOff>
      <xdr:row>302</xdr:row>
      <xdr:rowOff>236220</xdr:rowOff>
    </xdr:to>
    <xdr:sp macro="" textlink="">
      <xdr:nvSpPr>
        <xdr:cNvPr id="602" name="Text Box 236"/>
        <xdr:cNvSpPr txBox="1">
          <a:spLocks noChangeArrowheads="1"/>
        </xdr:cNvSpPr>
      </xdr:nvSpPr>
      <xdr:spPr bwMode="auto">
        <a:xfrm>
          <a:off x="8905875" y="212712300"/>
          <a:ext cx="1594" cy="112395"/>
        </a:xfrm>
        <a:prstGeom prst="rect">
          <a:avLst/>
        </a:prstGeom>
        <a:noFill/>
        <a:ln w="9525">
          <a:noFill/>
          <a:miter lim="800000"/>
          <a:headEnd/>
          <a:tailEnd/>
        </a:ln>
      </xdr:spPr>
    </xdr:sp>
    <xdr:clientData/>
  </xdr:twoCellAnchor>
  <xdr:twoCellAnchor editAs="oneCell">
    <xdr:from>
      <xdr:col>8</xdr:col>
      <xdr:colOff>2028825</xdr:colOff>
      <xdr:row>293</xdr:row>
      <xdr:rowOff>2266950</xdr:rowOff>
    </xdr:from>
    <xdr:to>
      <xdr:col>9</xdr:col>
      <xdr:colOff>1594</xdr:colOff>
      <xdr:row>294</xdr:row>
      <xdr:rowOff>38530</xdr:rowOff>
    </xdr:to>
    <xdr:sp macro="" textlink="">
      <xdr:nvSpPr>
        <xdr:cNvPr id="603" name="Text Box 181"/>
        <xdr:cNvSpPr txBox="1">
          <a:spLocks noChangeArrowheads="1"/>
        </xdr:cNvSpPr>
      </xdr:nvSpPr>
      <xdr:spPr bwMode="auto">
        <a:xfrm>
          <a:off x="8905875" y="205035150"/>
          <a:ext cx="1594" cy="38530"/>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1594</xdr:colOff>
      <xdr:row>302</xdr:row>
      <xdr:rowOff>236220</xdr:rowOff>
    </xdr:to>
    <xdr:sp macro="" textlink="">
      <xdr:nvSpPr>
        <xdr:cNvPr id="604" name="Text Box 236"/>
        <xdr:cNvSpPr txBox="1">
          <a:spLocks noChangeArrowheads="1"/>
        </xdr:cNvSpPr>
      </xdr:nvSpPr>
      <xdr:spPr bwMode="auto">
        <a:xfrm>
          <a:off x="8905875" y="212712300"/>
          <a:ext cx="1594" cy="112395"/>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1594</xdr:colOff>
      <xdr:row>302</xdr:row>
      <xdr:rowOff>236220</xdr:rowOff>
    </xdr:to>
    <xdr:sp macro="" textlink="">
      <xdr:nvSpPr>
        <xdr:cNvPr id="605" name="Text Box 236"/>
        <xdr:cNvSpPr txBox="1">
          <a:spLocks noChangeArrowheads="1"/>
        </xdr:cNvSpPr>
      </xdr:nvSpPr>
      <xdr:spPr bwMode="auto">
        <a:xfrm>
          <a:off x="8905875" y="212712300"/>
          <a:ext cx="1594" cy="112395"/>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1594</xdr:colOff>
      <xdr:row>302</xdr:row>
      <xdr:rowOff>236220</xdr:rowOff>
    </xdr:to>
    <xdr:sp macro="" textlink="">
      <xdr:nvSpPr>
        <xdr:cNvPr id="606" name="Text Box 236"/>
        <xdr:cNvSpPr txBox="1">
          <a:spLocks noChangeArrowheads="1"/>
        </xdr:cNvSpPr>
      </xdr:nvSpPr>
      <xdr:spPr bwMode="auto">
        <a:xfrm>
          <a:off x="8905875" y="212712300"/>
          <a:ext cx="1594" cy="112395"/>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1594</xdr:colOff>
      <xdr:row>302</xdr:row>
      <xdr:rowOff>236220</xdr:rowOff>
    </xdr:to>
    <xdr:sp macro="" textlink="">
      <xdr:nvSpPr>
        <xdr:cNvPr id="607" name="Text Box 236"/>
        <xdr:cNvSpPr txBox="1">
          <a:spLocks noChangeArrowheads="1"/>
        </xdr:cNvSpPr>
      </xdr:nvSpPr>
      <xdr:spPr bwMode="auto">
        <a:xfrm>
          <a:off x="8905875" y="212712300"/>
          <a:ext cx="1594" cy="112395"/>
        </a:xfrm>
        <a:prstGeom prst="rect">
          <a:avLst/>
        </a:prstGeom>
        <a:noFill/>
        <a:ln w="9525">
          <a:noFill/>
          <a:miter lim="800000"/>
          <a:headEnd/>
          <a:tailEnd/>
        </a:ln>
      </xdr:spPr>
    </xdr:sp>
    <xdr:clientData/>
  </xdr:twoCellAnchor>
  <xdr:twoCellAnchor editAs="oneCell">
    <xdr:from>
      <xdr:col>8</xdr:col>
      <xdr:colOff>1314450</xdr:colOff>
      <xdr:row>402</xdr:row>
      <xdr:rowOff>0</xdr:rowOff>
    </xdr:from>
    <xdr:to>
      <xdr:col>9</xdr:col>
      <xdr:colOff>0</xdr:colOff>
      <xdr:row>402</xdr:row>
      <xdr:rowOff>156591</xdr:rowOff>
    </xdr:to>
    <xdr:sp macro="" textlink="">
      <xdr:nvSpPr>
        <xdr:cNvPr id="608" name="Text Box 315"/>
        <xdr:cNvSpPr txBox="1">
          <a:spLocks noChangeArrowheads="1"/>
        </xdr:cNvSpPr>
      </xdr:nvSpPr>
      <xdr:spPr bwMode="auto">
        <a:xfrm>
          <a:off x="8905875" y="299389800"/>
          <a:ext cx="0" cy="156591"/>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609" name="Text Box 314"/>
        <xdr:cNvSpPr txBox="1">
          <a:spLocks noChangeArrowheads="1"/>
        </xdr:cNvSpPr>
      </xdr:nvSpPr>
      <xdr:spPr bwMode="auto">
        <a:xfrm>
          <a:off x="8905875" y="229657275"/>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610" name="Text Box 315"/>
        <xdr:cNvSpPr txBox="1">
          <a:spLocks noChangeArrowheads="1"/>
        </xdr:cNvSpPr>
      </xdr:nvSpPr>
      <xdr:spPr bwMode="auto">
        <a:xfrm>
          <a:off x="8905875" y="229657275"/>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611" name="Text Box 316"/>
        <xdr:cNvSpPr txBox="1">
          <a:spLocks noChangeArrowheads="1"/>
        </xdr:cNvSpPr>
      </xdr:nvSpPr>
      <xdr:spPr bwMode="auto">
        <a:xfrm>
          <a:off x="8905875" y="229657275"/>
          <a:ext cx="0" cy="159639"/>
        </a:xfrm>
        <a:prstGeom prst="rect">
          <a:avLst/>
        </a:prstGeom>
        <a:noFill/>
        <a:ln w="9525">
          <a:noFill/>
          <a:miter lim="800000"/>
          <a:headEnd/>
          <a:tailEnd/>
        </a:ln>
      </xdr:spPr>
    </xdr:sp>
    <xdr:clientData/>
  </xdr:twoCellAnchor>
  <xdr:twoCellAnchor editAs="oneCell">
    <xdr:from>
      <xdr:col>8</xdr:col>
      <xdr:colOff>1247775</xdr:colOff>
      <xdr:row>313</xdr:row>
      <xdr:rowOff>0</xdr:rowOff>
    </xdr:from>
    <xdr:to>
      <xdr:col>9</xdr:col>
      <xdr:colOff>0</xdr:colOff>
      <xdr:row>313</xdr:row>
      <xdr:rowOff>159639</xdr:rowOff>
    </xdr:to>
    <xdr:sp macro="" textlink="">
      <xdr:nvSpPr>
        <xdr:cNvPr id="612" name="Text Box 317"/>
        <xdr:cNvSpPr txBox="1">
          <a:spLocks noChangeArrowheads="1"/>
        </xdr:cNvSpPr>
      </xdr:nvSpPr>
      <xdr:spPr bwMode="auto">
        <a:xfrm>
          <a:off x="8905875" y="229657275"/>
          <a:ext cx="0" cy="159639"/>
        </a:xfrm>
        <a:prstGeom prst="rect">
          <a:avLst/>
        </a:prstGeom>
        <a:noFill/>
        <a:ln w="9525">
          <a:noFill/>
          <a:miter lim="800000"/>
          <a:headEnd/>
          <a:tailEnd/>
        </a:ln>
      </xdr:spPr>
    </xdr:sp>
    <xdr:clientData/>
  </xdr:twoCellAnchor>
  <xdr:twoCellAnchor editAs="oneCell">
    <xdr:from>
      <xdr:col>8</xdr:col>
      <xdr:colOff>2619375</xdr:colOff>
      <xdr:row>329</xdr:row>
      <xdr:rowOff>0</xdr:rowOff>
    </xdr:from>
    <xdr:to>
      <xdr:col>9</xdr:col>
      <xdr:colOff>0</xdr:colOff>
      <xdr:row>329</xdr:row>
      <xdr:rowOff>0</xdr:rowOff>
    </xdr:to>
    <xdr:sp macro="" textlink="">
      <xdr:nvSpPr>
        <xdr:cNvPr id="613" name="Text Box 23"/>
        <xdr:cNvSpPr txBox="1">
          <a:spLocks noChangeArrowheads="1"/>
        </xdr:cNvSpPr>
      </xdr:nvSpPr>
      <xdr:spPr bwMode="auto">
        <a:xfrm>
          <a:off x="8905875" y="248964450"/>
          <a:ext cx="0" cy="0"/>
        </a:xfrm>
        <a:prstGeom prst="rect">
          <a:avLst/>
        </a:prstGeom>
        <a:noFill/>
        <a:ln w="9525">
          <a:noFill/>
          <a:miter lim="800000"/>
          <a:headEnd/>
          <a:tailEnd/>
        </a:ln>
      </xdr:spPr>
    </xdr:sp>
    <xdr:clientData/>
  </xdr:twoCellAnchor>
  <xdr:twoCellAnchor editAs="oneCell">
    <xdr:from>
      <xdr:col>8</xdr:col>
      <xdr:colOff>2676525</xdr:colOff>
      <xdr:row>329</xdr:row>
      <xdr:rowOff>0</xdr:rowOff>
    </xdr:from>
    <xdr:to>
      <xdr:col>9</xdr:col>
      <xdr:colOff>0</xdr:colOff>
      <xdr:row>329</xdr:row>
      <xdr:rowOff>19812</xdr:rowOff>
    </xdr:to>
    <xdr:sp macro="" textlink="">
      <xdr:nvSpPr>
        <xdr:cNvPr id="614" name="Text Box 29"/>
        <xdr:cNvSpPr txBox="1">
          <a:spLocks noChangeArrowheads="1"/>
        </xdr:cNvSpPr>
      </xdr:nvSpPr>
      <xdr:spPr bwMode="auto">
        <a:xfrm>
          <a:off x="8905875" y="248964450"/>
          <a:ext cx="0" cy="19812"/>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615" name="Text Box 314"/>
        <xdr:cNvSpPr txBox="1">
          <a:spLocks noChangeArrowheads="1"/>
        </xdr:cNvSpPr>
      </xdr:nvSpPr>
      <xdr:spPr bwMode="auto">
        <a:xfrm>
          <a:off x="8905875" y="229657275"/>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616" name="Text Box 315"/>
        <xdr:cNvSpPr txBox="1">
          <a:spLocks noChangeArrowheads="1"/>
        </xdr:cNvSpPr>
      </xdr:nvSpPr>
      <xdr:spPr bwMode="auto">
        <a:xfrm>
          <a:off x="8905875" y="229657275"/>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617" name="Text Box 316"/>
        <xdr:cNvSpPr txBox="1">
          <a:spLocks noChangeArrowheads="1"/>
        </xdr:cNvSpPr>
      </xdr:nvSpPr>
      <xdr:spPr bwMode="auto">
        <a:xfrm>
          <a:off x="8905875" y="229657275"/>
          <a:ext cx="0" cy="159639"/>
        </a:xfrm>
        <a:prstGeom prst="rect">
          <a:avLst/>
        </a:prstGeom>
        <a:noFill/>
        <a:ln w="9525">
          <a:noFill/>
          <a:miter lim="800000"/>
          <a:headEnd/>
          <a:tailEnd/>
        </a:ln>
      </xdr:spPr>
    </xdr:sp>
    <xdr:clientData/>
  </xdr:twoCellAnchor>
  <xdr:twoCellAnchor editAs="oneCell">
    <xdr:from>
      <xdr:col>8</xdr:col>
      <xdr:colOff>1247775</xdr:colOff>
      <xdr:row>313</xdr:row>
      <xdr:rowOff>0</xdr:rowOff>
    </xdr:from>
    <xdr:to>
      <xdr:col>9</xdr:col>
      <xdr:colOff>0</xdr:colOff>
      <xdr:row>313</xdr:row>
      <xdr:rowOff>159639</xdr:rowOff>
    </xdr:to>
    <xdr:sp macro="" textlink="">
      <xdr:nvSpPr>
        <xdr:cNvPr id="618" name="Text Box 317"/>
        <xdr:cNvSpPr txBox="1">
          <a:spLocks noChangeArrowheads="1"/>
        </xdr:cNvSpPr>
      </xdr:nvSpPr>
      <xdr:spPr bwMode="auto">
        <a:xfrm>
          <a:off x="8905875" y="229657275"/>
          <a:ext cx="0" cy="159639"/>
        </a:xfrm>
        <a:prstGeom prst="rect">
          <a:avLst/>
        </a:prstGeom>
        <a:noFill/>
        <a:ln w="9525">
          <a:noFill/>
          <a:miter lim="800000"/>
          <a:headEnd/>
          <a:tailEnd/>
        </a:ln>
      </xdr:spPr>
    </xdr:sp>
    <xdr:clientData/>
  </xdr:twoCellAnchor>
  <xdr:twoCellAnchor editAs="oneCell">
    <xdr:from>
      <xdr:col>8</xdr:col>
      <xdr:colOff>2619375</xdr:colOff>
      <xdr:row>329</xdr:row>
      <xdr:rowOff>0</xdr:rowOff>
    </xdr:from>
    <xdr:to>
      <xdr:col>9</xdr:col>
      <xdr:colOff>0</xdr:colOff>
      <xdr:row>329</xdr:row>
      <xdr:rowOff>0</xdr:rowOff>
    </xdr:to>
    <xdr:sp macro="" textlink="">
      <xdr:nvSpPr>
        <xdr:cNvPr id="619" name="Text Box 23"/>
        <xdr:cNvSpPr txBox="1">
          <a:spLocks noChangeArrowheads="1"/>
        </xdr:cNvSpPr>
      </xdr:nvSpPr>
      <xdr:spPr bwMode="auto">
        <a:xfrm>
          <a:off x="8905875" y="248964450"/>
          <a:ext cx="0" cy="0"/>
        </a:xfrm>
        <a:prstGeom prst="rect">
          <a:avLst/>
        </a:prstGeom>
        <a:noFill/>
        <a:ln w="9525">
          <a:noFill/>
          <a:miter lim="800000"/>
          <a:headEnd/>
          <a:tailEnd/>
        </a:ln>
      </xdr:spPr>
    </xdr:sp>
    <xdr:clientData/>
  </xdr:twoCellAnchor>
  <xdr:twoCellAnchor editAs="oneCell">
    <xdr:from>
      <xdr:col>8</xdr:col>
      <xdr:colOff>2676525</xdr:colOff>
      <xdr:row>329</xdr:row>
      <xdr:rowOff>0</xdr:rowOff>
    </xdr:from>
    <xdr:to>
      <xdr:col>9</xdr:col>
      <xdr:colOff>0</xdr:colOff>
      <xdr:row>329</xdr:row>
      <xdr:rowOff>19812</xdr:rowOff>
    </xdr:to>
    <xdr:sp macro="" textlink="">
      <xdr:nvSpPr>
        <xdr:cNvPr id="620" name="Text Box 29"/>
        <xdr:cNvSpPr txBox="1">
          <a:spLocks noChangeArrowheads="1"/>
        </xdr:cNvSpPr>
      </xdr:nvSpPr>
      <xdr:spPr bwMode="auto">
        <a:xfrm>
          <a:off x="8905875" y="248964450"/>
          <a:ext cx="0" cy="19812"/>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621" name="Text Box 81"/>
        <xdr:cNvSpPr txBox="1">
          <a:spLocks noChangeArrowheads="1"/>
        </xdr:cNvSpPr>
      </xdr:nvSpPr>
      <xdr:spPr bwMode="auto">
        <a:xfrm>
          <a:off x="8905875" y="229657275"/>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622" name="Text Box 82"/>
        <xdr:cNvSpPr txBox="1">
          <a:spLocks noChangeArrowheads="1"/>
        </xdr:cNvSpPr>
      </xdr:nvSpPr>
      <xdr:spPr bwMode="auto">
        <a:xfrm>
          <a:off x="8905875" y="229657275"/>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623" name="Text Box 83"/>
        <xdr:cNvSpPr txBox="1">
          <a:spLocks noChangeArrowheads="1"/>
        </xdr:cNvSpPr>
      </xdr:nvSpPr>
      <xdr:spPr bwMode="auto">
        <a:xfrm>
          <a:off x="8905875" y="229657275"/>
          <a:ext cx="0" cy="159639"/>
        </a:xfrm>
        <a:prstGeom prst="rect">
          <a:avLst/>
        </a:prstGeom>
        <a:noFill/>
        <a:ln w="9525">
          <a:noFill/>
          <a:miter lim="800000"/>
          <a:headEnd/>
          <a:tailEnd/>
        </a:ln>
      </xdr:spPr>
    </xdr:sp>
    <xdr:clientData/>
  </xdr:twoCellAnchor>
  <xdr:twoCellAnchor editAs="oneCell">
    <xdr:from>
      <xdr:col>8</xdr:col>
      <xdr:colOff>1247775</xdr:colOff>
      <xdr:row>313</xdr:row>
      <xdr:rowOff>0</xdr:rowOff>
    </xdr:from>
    <xdr:to>
      <xdr:col>9</xdr:col>
      <xdr:colOff>0</xdr:colOff>
      <xdr:row>313</xdr:row>
      <xdr:rowOff>159639</xdr:rowOff>
    </xdr:to>
    <xdr:sp macro="" textlink="">
      <xdr:nvSpPr>
        <xdr:cNvPr id="624" name="Text Box 84"/>
        <xdr:cNvSpPr txBox="1">
          <a:spLocks noChangeArrowheads="1"/>
        </xdr:cNvSpPr>
      </xdr:nvSpPr>
      <xdr:spPr bwMode="auto">
        <a:xfrm>
          <a:off x="8905875" y="229657275"/>
          <a:ext cx="0" cy="159639"/>
        </a:xfrm>
        <a:prstGeom prst="rect">
          <a:avLst/>
        </a:prstGeom>
        <a:noFill/>
        <a:ln w="9525">
          <a:noFill/>
          <a:miter lim="800000"/>
          <a:headEnd/>
          <a:tailEnd/>
        </a:ln>
      </xdr:spPr>
    </xdr:sp>
    <xdr:clientData/>
  </xdr:twoCellAnchor>
  <xdr:twoCellAnchor editAs="oneCell">
    <xdr:from>
      <xdr:col>8</xdr:col>
      <xdr:colOff>2028825</xdr:colOff>
      <xdr:row>313</xdr:row>
      <xdr:rowOff>0</xdr:rowOff>
    </xdr:from>
    <xdr:to>
      <xdr:col>9</xdr:col>
      <xdr:colOff>0</xdr:colOff>
      <xdr:row>313</xdr:row>
      <xdr:rowOff>159639</xdr:rowOff>
    </xdr:to>
    <xdr:sp macro="" textlink="">
      <xdr:nvSpPr>
        <xdr:cNvPr id="625" name="Text Box 85"/>
        <xdr:cNvSpPr txBox="1">
          <a:spLocks noChangeArrowheads="1"/>
        </xdr:cNvSpPr>
      </xdr:nvSpPr>
      <xdr:spPr bwMode="auto">
        <a:xfrm>
          <a:off x="8905875" y="229657275"/>
          <a:ext cx="0" cy="159639"/>
        </a:xfrm>
        <a:prstGeom prst="rect">
          <a:avLst/>
        </a:prstGeom>
        <a:noFill/>
        <a:ln w="9525">
          <a:noFill/>
          <a:miter lim="800000"/>
          <a:headEnd/>
          <a:tailEnd/>
        </a:ln>
      </xdr:spPr>
    </xdr:sp>
    <xdr:clientData/>
  </xdr:twoCellAnchor>
  <xdr:twoCellAnchor editAs="oneCell">
    <xdr:from>
      <xdr:col>8</xdr:col>
      <xdr:colOff>2619375</xdr:colOff>
      <xdr:row>313</xdr:row>
      <xdr:rowOff>0</xdr:rowOff>
    </xdr:from>
    <xdr:to>
      <xdr:col>9</xdr:col>
      <xdr:colOff>0</xdr:colOff>
      <xdr:row>313</xdr:row>
      <xdr:rowOff>159639</xdr:rowOff>
    </xdr:to>
    <xdr:sp macro="" textlink="">
      <xdr:nvSpPr>
        <xdr:cNvPr id="626" name="Text Box 86"/>
        <xdr:cNvSpPr txBox="1">
          <a:spLocks noChangeArrowheads="1"/>
        </xdr:cNvSpPr>
      </xdr:nvSpPr>
      <xdr:spPr bwMode="auto">
        <a:xfrm>
          <a:off x="8905875" y="229657275"/>
          <a:ext cx="0" cy="159639"/>
        </a:xfrm>
        <a:prstGeom prst="rect">
          <a:avLst/>
        </a:prstGeom>
        <a:noFill/>
        <a:ln w="9525">
          <a:noFill/>
          <a:miter lim="800000"/>
          <a:headEnd/>
          <a:tailEnd/>
        </a:ln>
      </xdr:spPr>
    </xdr:sp>
    <xdr:clientData/>
  </xdr:twoCellAnchor>
  <xdr:twoCellAnchor editAs="oneCell">
    <xdr:from>
      <xdr:col>8</xdr:col>
      <xdr:colOff>1609725</xdr:colOff>
      <xdr:row>313</xdr:row>
      <xdr:rowOff>0</xdr:rowOff>
    </xdr:from>
    <xdr:to>
      <xdr:col>9</xdr:col>
      <xdr:colOff>0</xdr:colOff>
      <xdr:row>313</xdr:row>
      <xdr:rowOff>32699</xdr:rowOff>
    </xdr:to>
    <xdr:sp macro="" textlink="">
      <xdr:nvSpPr>
        <xdr:cNvPr id="627" name="Text Box 236"/>
        <xdr:cNvSpPr txBox="1">
          <a:spLocks noChangeArrowheads="1"/>
        </xdr:cNvSpPr>
      </xdr:nvSpPr>
      <xdr:spPr bwMode="auto">
        <a:xfrm>
          <a:off x="8905875" y="229781100"/>
          <a:ext cx="0" cy="32699"/>
        </a:xfrm>
        <a:prstGeom prst="rect">
          <a:avLst/>
        </a:prstGeom>
        <a:noFill/>
        <a:ln w="9525">
          <a:noFill/>
          <a:miter lim="800000"/>
          <a:headEnd/>
          <a:tailEnd/>
        </a:ln>
      </xdr:spPr>
    </xdr:sp>
    <xdr:clientData/>
  </xdr:twoCellAnchor>
  <xdr:twoCellAnchor editAs="oneCell">
    <xdr:from>
      <xdr:col>8</xdr:col>
      <xdr:colOff>1609725</xdr:colOff>
      <xdr:row>313</xdr:row>
      <xdr:rowOff>0</xdr:rowOff>
    </xdr:from>
    <xdr:to>
      <xdr:col>9</xdr:col>
      <xdr:colOff>0</xdr:colOff>
      <xdr:row>313</xdr:row>
      <xdr:rowOff>32699</xdr:rowOff>
    </xdr:to>
    <xdr:sp macro="" textlink="">
      <xdr:nvSpPr>
        <xdr:cNvPr id="628" name="Text Box 236"/>
        <xdr:cNvSpPr txBox="1">
          <a:spLocks noChangeArrowheads="1"/>
        </xdr:cNvSpPr>
      </xdr:nvSpPr>
      <xdr:spPr bwMode="auto">
        <a:xfrm>
          <a:off x="8905875" y="229781100"/>
          <a:ext cx="0" cy="32699"/>
        </a:xfrm>
        <a:prstGeom prst="rect">
          <a:avLst/>
        </a:prstGeom>
        <a:noFill/>
        <a:ln w="9525">
          <a:noFill/>
          <a:miter lim="800000"/>
          <a:headEnd/>
          <a:tailEnd/>
        </a:ln>
      </xdr:spPr>
    </xdr:sp>
    <xdr:clientData/>
  </xdr:twoCellAnchor>
  <xdr:twoCellAnchor editAs="oneCell">
    <xdr:from>
      <xdr:col>8</xdr:col>
      <xdr:colOff>1609725</xdr:colOff>
      <xdr:row>313</xdr:row>
      <xdr:rowOff>0</xdr:rowOff>
    </xdr:from>
    <xdr:to>
      <xdr:col>9</xdr:col>
      <xdr:colOff>0</xdr:colOff>
      <xdr:row>313</xdr:row>
      <xdr:rowOff>32699</xdr:rowOff>
    </xdr:to>
    <xdr:sp macro="" textlink="">
      <xdr:nvSpPr>
        <xdr:cNvPr id="629" name="Text Box 236"/>
        <xdr:cNvSpPr txBox="1">
          <a:spLocks noChangeArrowheads="1"/>
        </xdr:cNvSpPr>
      </xdr:nvSpPr>
      <xdr:spPr bwMode="auto">
        <a:xfrm>
          <a:off x="8905875" y="229781100"/>
          <a:ext cx="0" cy="32699"/>
        </a:xfrm>
        <a:prstGeom prst="rect">
          <a:avLst/>
        </a:prstGeom>
        <a:noFill/>
        <a:ln w="9525">
          <a:noFill/>
          <a:miter lim="800000"/>
          <a:headEnd/>
          <a:tailEnd/>
        </a:ln>
      </xdr:spPr>
    </xdr:sp>
    <xdr:clientData/>
  </xdr:twoCellAnchor>
  <xdr:twoCellAnchor editAs="oneCell">
    <xdr:from>
      <xdr:col>8</xdr:col>
      <xdr:colOff>1609725</xdr:colOff>
      <xdr:row>313</xdr:row>
      <xdr:rowOff>0</xdr:rowOff>
    </xdr:from>
    <xdr:to>
      <xdr:col>9</xdr:col>
      <xdr:colOff>0</xdr:colOff>
      <xdr:row>313</xdr:row>
      <xdr:rowOff>32699</xdr:rowOff>
    </xdr:to>
    <xdr:sp macro="" textlink="">
      <xdr:nvSpPr>
        <xdr:cNvPr id="630" name="Text Box 236"/>
        <xdr:cNvSpPr txBox="1">
          <a:spLocks noChangeArrowheads="1"/>
        </xdr:cNvSpPr>
      </xdr:nvSpPr>
      <xdr:spPr bwMode="auto">
        <a:xfrm>
          <a:off x="8905875" y="229781100"/>
          <a:ext cx="0" cy="32699"/>
        </a:xfrm>
        <a:prstGeom prst="rect">
          <a:avLst/>
        </a:prstGeom>
        <a:noFill/>
        <a:ln w="9525">
          <a:noFill/>
          <a:miter lim="800000"/>
          <a:headEnd/>
          <a:tailEnd/>
        </a:ln>
      </xdr:spPr>
    </xdr:sp>
    <xdr:clientData/>
  </xdr:twoCellAnchor>
  <xdr:twoCellAnchor editAs="oneCell">
    <xdr:from>
      <xdr:col>8</xdr:col>
      <xdr:colOff>1609725</xdr:colOff>
      <xdr:row>313</xdr:row>
      <xdr:rowOff>0</xdr:rowOff>
    </xdr:from>
    <xdr:to>
      <xdr:col>9</xdr:col>
      <xdr:colOff>0</xdr:colOff>
      <xdr:row>313</xdr:row>
      <xdr:rowOff>32699</xdr:rowOff>
    </xdr:to>
    <xdr:sp macro="" textlink="">
      <xdr:nvSpPr>
        <xdr:cNvPr id="631" name="Text Box 236"/>
        <xdr:cNvSpPr txBox="1">
          <a:spLocks noChangeArrowheads="1"/>
        </xdr:cNvSpPr>
      </xdr:nvSpPr>
      <xdr:spPr bwMode="auto">
        <a:xfrm>
          <a:off x="8905875" y="229781100"/>
          <a:ext cx="0" cy="32699"/>
        </a:xfrm>
        <a:prstGeom prst="rect">
          <a:avLst/>
        </a:prstGeom>
        <a:noFill/>
        <a:ln w="9525">
          <a:noFill/>
          <a:miter lim="800000"/>
          <a:headEnd/>
          <a:tailEnd/>
        </a:ln>
      </xdr:spPr>
    </xdr:sp>
    <xdr:clientData/>
  </xdr:twoCellAnchor>
  <xdr:twoCellAnchor editAs="oneCell">
    <xdr:from>
      <xdr:col>8</xdr:col>
      <xdr:colOff>1609725</xdr:colOff>
      <xdr:row>313</xdr:row>
      <xdr:rowOff>0</xdr:rowOff>
    </xdr:from>
    <xdr:to>
      <xdr:col>9</xdr:col>
      <xdr:colOff>0</xdr:colOff>
      <xdr:row>313</xdr:row>
      <xdr:rowOff>32699</xdr:rowOff>
    </xdr:to>
    <xdr:sp macro="" textlink="">
      <xdr:nvSpPr>
        <xdr:cNvPr id="632" name="Text Box 236"/>
        <xdr:cNvSpPr txBox="1">
          <a:spLocks noChangeArrowheads="1"/>
        </xdr:cNvSpPr>
      </xdr:nvSpPr>
      <xdr:spPr bwMode="auto">
        <a:xfrm>
          <a:off x="8905875" y="229781100"/>
          <a:ext cx="0" cy="32699"/>
        </a:xfrm>
        <a:prstGeom prst="rect">
          <a:avLst/>
        </a:prstGeom>
        <a:noFill/>
        <a:ln w="9525">
          <a:noFill/>
          <a:miter lim="800000"/>
          <a:headEnd/>
          <a:tailEnd/>
        </a:ln>
      </xdr:spPr>
    </xdr:sp>
    <xdr:clientData/>
  </xdr:twoCellAnchor>
  <xdr:twoCellAnchor editAs="oneCell">
    <xdr:from>
      <xdr:col>8</xdr:col>
      <xdr:colOff>1609725</xdr:colOff>
      <xdr:row>313</xdr:row>
      <xdr:rowOff>0</xdr:rowOff>
    </xdr:from>
    <xdr:to>
      <xdr:col>9</xdr:col>
      <xdr:colOff>0</xdr:colOff>
      <xdr:row>313</xdr:row>
      <xdr:rowOff>32699</xdr:rowOff>
    </xdr:to>
    <xdr:sp macro="" textlink="">
      <xdr:nvSpPr>
        <xdr:cNvPr id="633" name="Text Box 236"/>
        <xdr:cNvSpPr txBox="1">
          <a:spLocks noChangeArrowheads="1"/>
        </xdr:cNvSpPr>
      </xdr:nvSpPr>
      <xdr:spPr bwMode="auto">
        <a:xfrm>
          <a:off x="8905875" y="229781100"/>
          <a:ext cx="0" cy="32699"/>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634" name="Text Box 314"/>
        <xdr:cNvSpPr txBox="1">
          <a:spLocks noChangeArrowheads="1"/>
        </xdr:cNvSpPr>
      </xdr:nvSpPr>
      <xdr:spPr bwMode="auto">
        <a:xfrm>
          <a:off x="8905875" y="218255850"/>
          <a:ext cx="0" cy="159639"/>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635" name="Text Box 315"/>
        <xdr:cNvSpPr txBox="1">
          <a:spLocks noChangeArrowheads="1"/>
        </xdr:cNvSpPr>
      </xdr:nvSpPr>
      <xdr:spPr bwMode="auto">
        <a:xfrm>
          <a:off x="8905875" y="218255850"/>
          <a:ext cx="0" cy="159639"/>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636" name="Text Box 316"/>
        <xdr:cNvSpPr txBox="1">
          <a:spLocks noChangeArrowheads="1"/>
        </xdr:cNvSpPr>
      </xdr:nvSpPr>
      <xdr:spPr bwMode="auto">
        <a:xfrm>
          <a:off x="8905875" y="218255850"/>
          <a:ext cx="0" cy="159639"/>
        </a:xfrm>
        <a:prstGeom prst="rect">
          <a:avLst/>
        </a:prstGeom>
        <a:noFill/>
        <a:ln w="9525">
          <a:noFill/>
          <a:miter lim="800000"/>
          <a:headEnd/>
          <a:tailEnd/>
        </a:ln>
      </xdr:spPr>
    </xdr:sp>
    <xdr:clientData/>
  </xdr:twoCellAnchor>
  <xdr:twoCellAnchor editAs="oneCell">
    <xdr:from>
      <xdr:col>8</xdr:col>
      <xdr:colOff>1247775</xdr:colOff>
      <xdr:row>308</xdr:row>
      <xdr:rowOff>0</xdr:rowOff>
    </xdr:from>
    <xdr:to>
      <xdr:col>9</xdr:col>
      <xdr:colOff>0</xdr:colOff>
      <xdr:row>308</xdr:row>
      <xdr:rowOff>159639</xdr:rowOff>
    </xdr:to>
    <xdr:sp macro="" textlink="">
      <xdr:nvSpPr>
        <xdr:cNvPr id="637" name="Text Box 317"/>
        <xdr:cNvSpPr txBox="1">
          <a:spLocks noChangeArrowheads="1"/>
        </xdr:cNvSpPr>
      </xdr:nvSpPr>
      <xdr:spPr bwMode="auto">
        <a:xfrm>
          <a:off x="8905875" y="218255850"/>
          <a:ext cx="0" cy="159639"/>
        </a:xfrm>
        <a:prstGeom prst="rect">
          <a:avLst/>
        </a:prstGeom>
        <a:noFill/>
        <a:ln w="9525">
          <a:noFill/>
          <a:miter lim="800000"/>
          <a:headEnd/>
          <a:tailEnd/>
        </a:ln>
      </xdr:spPr>
    </xdr:sp>
    <xdr:clientData/>
  </xdr:twoCellAnchor>
  <xdr:twoCellAnchor editAs="oneCell">
    <xdr:from>
      <xdr:col>8</xdr:col>
      <xdr:colOff>2619375</xdr:colOff>
      <xdr:row>308</xdr:row>
      <xdr:rowOff>1076325</xdr:rowOff>
    </xdr:from>
    <xdr:to>
      <xdr:col>9</xdr:col>
      <xdr:colOff>0</xdr:colOff>
      <xdr:row>308</xdr:row>
      <xdr:rowOff>1076325</xdr:rowOff>
    </xdr:to>
    <xdr:sp macro="" textlink="">
      <xdr:nvSpPr>
        <xdr:cNvPr id="638" name="Text Box 23"/>
        <xdr:cNvSpPr txBox="1">
          <a:spLocks noChangeArrowheads="1"/>
        </xdr:cNvSpPr>
      </xdr:nvSpPr>
      <xdr:spPr bwMode="auto">
        <a:xfrm>
          <a:off x="8905875" y="219332175"/>
          <a:ext cx="0" cy="0"/>
        </a:xfrm>
        <a:prstGeom prst="rect">
          <a:avLst/>
        </a:prstGeom>
        <a:noFill/>
        <a:ln w="9525">
          <a:noFill/>
          <a:miter lim="800000"/>
          <a:headEnd/>
          <a:tailEnd/>
        </a:ln>
      </xdr:spPr>
    </xdr:sp>
    <xdr:clientData/>
  </xdr:twoCellAnchor>
  <xdr:twoCellAnchor editAs="oneCell">
    <xdr:from>
      <xdr:col>8</xdr:col>
      <xdr:colOff>2676525</xdr:colOff>
      <xdr:row>308</xdr:row>
      <xdr:rowOff>657225</xdr:rowOff>
    </xdr:from>
    <xdr:to>
      <xdr:col>9</xdr:col>
      <xdr:colOff>0</xdr:colOff>
      <xdr:row>308</xdr:row>
      <xdr:rowOff>677037</xdr:rowOff>
    </xdr:to>
    <xdr:sp macro="" textlink="">
      <xdr:nvSpPr>
        <xdr:cNvPr id="639" name="Text Box 29"/>
        <xdr:cNvSpPr txBox="1">
          <a:spLocks noChangeArrowheads="1"/>
        </xdr:cNvSpPr>
      </xdr:nvSpPr>
      <xdr:spPr bwMode="auto">
        <a:xfrm>
          <a:off x="8905875" y="218913075"/>
          <a:ext cx="0" cy="19812"/>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640" name="Text Box 314"/>
        <xdr:cNvSpPr txBox="1">
          <a:spLocks noChangeArrowheads="1"/>
        </xdr:cNvSpPr>
      </xdr:nvSpPr>
      <xdr:spPr bwMode="auto">
        <a:xfrm>
          <a:off x="8905875" y="218255850"/>
          <a:ext cx="0" cy="159639"/>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641" name="Text Box 315"/>
        <xdr:cNvSpPr txBox="1">
          <a:spLocks noChangeArrowheads="1"/>
        </xdr:cNvSpPr>
      </xdr:nvSpPr>
      <xdr:spPr bwMode="auto">
        <a:xfrm>
          <a:off x="8905875" y="218255850"/>
          <a:ext cx="0" cy="159639"/>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642" name="Text Box 316"/>
        <xdr:cNvSpPr txBox="1">
          <a:spLocks noChangeArrowheads="1"/>
        </xdr:cNvSpPr>
      </xdr:nvSpPr>
      <xdr:spPr bwMode="auto">
        <a:xfrm>
          <a:off x="8905875" y="218255850"/>
          <a:ext cx="0" cy="159639"/>
        </a:xfrm>
        <a:prstGeom prst="rect">
          <a:avLst/>
        </a:prstGeom>
        <a:noFill/>
        <a:ln w="9525">
          <a:noFill/>
          <a:miter lim="800000"/>
          <a:headEnd/>
          <a:tailEnd/>
        </a:ln>
      </xdr:spPr>
    </xdr:sp>
    <xdr:clientData/>
  </xdr:twoCellAnchor>
  <xdr:twoCellAnchor editAs="oneCell">
    <xdr:from>
      <xdr:col>8</xdr:col>
      <xdr:colOff>1247775</xdr:colOff>
      <xdr:row>308</xdr:row>
      <xdr:rowOff>0</xdr:rowOff>
    </xdr:from>
    <xdr:to>
      <xdr:col>9</xdr:col>
      <xdr:colOff>0</xdr:colOff>
      <xdr:row>308</xdr:row>
      <xdr:rowOff>159639</xdr:rowOff>
    </xdr:to>
    <xdr:sp macro="" textlink="">
      <xdr:nvSpPr>
        <xdr:cNvPr id="643" name="Text Box 317"/>
        <xdr:cNvSpPr txBox="1">
          <a:spLocks noChangeArrowheads="1"/>
        </xdr:cNvSpPr>
      </xdr:nvSpPr>
      <xdr:spPr bwMode="auto">
        <a:xfrm>
          <a:off x="8905875" y="218255850"/>
          <a:ext cx="0" cy="159639"/>
        </a:xfrm>
        <a:prstGeom prst="rect">
          <a:avLst/>
        </a:prstGeom>
        <a:noFill/>
        <a:ln w="9525">
          <a:noFill/>
          <a:miter lim="800000"/>
          <a:headEnd/>
          <a:tailEnd/>
        </a:ln>
      </xdr:spPr>
    </xdr:sp>
    <xdr:clientData/>
  </xdr:twoCellAnchor>
  <xdr:twoCellAnchor editAs="oneCell">
    <xdr:from>
      <xdr:col>8</xdr:col>
      <xdr:colOff>2619375</xdr:colOff>
      <xdr:row>308</xdr:row>
      <xdr:rowOff>1076325</xdr:rowOff>
    </xdr:from>
    <xdr:to>
      <xdr:col>9</xdr:col>
      <xdr:colOff>0</xdr:colOff>
      <xdr:row>308</xdr:row>
      <xdr:rowOff>1076325</xdr:rowOff>
    </xdr:to>
    <xdr:sp macro="" textlink="">
      <xdr:nvSpPr>
        <xdr:cNvPr id="644" name="Text Box 23"/>
        <xdr:cNvSpPr txBox="1">
          <a:spLocks noChangeArrowheads="1"/>
        </xdr:cNvSpPr>
      </xdr:nvSpPr>
      <xdr:spPr bwMode="auto">
        <a:xfrm>
          <a:off x="8905875" y="219332175"/>
          <a:ext cx="0" cy="0"/>
        </a:xfrm>
        <a:prstGeom prst="rect">
          <a:avLst/>
        </a:prstGeom>
        <a:noFill/>
        <a:ln w="9525">
          <a:noFill/>
          <a:miter lim="800000"/>
          <a:headEnd/>
          <a:tailEnd/>
        </a:ln>
      </xdr:spPr>
    </xdr:sp>
    <xdr:clientData/>
  </xdr:twoCellAnchor>
  <xdr:twoCellAnchor editAs="oneCell">
    <xdr:from>
      <xdr:col>8</xdr:col>
      <xdr:colOff>2676525</xdr:colOff>
      <xdr:row>308</xdr:row>
      <xdr:rowOff>657225</xdr:rowOff>
    </xdr:from>
    <xdr:to>
      <xdr:col>9</xdr:col>
      <xdr:colOff>0</xdr:colOff>
      <xdr:row>308</xdr:row>
      <xdr:rowOff>677037</xdr:rowOff>
    </xdr:to>
    <xdr:sp macro="" textlink="">
      <xdr:nvSpPr>
        <xdr:cNvPr id="645" name="Text Box 29"/>
        <xdr:cNvSpPr txBox="1">
          <a:spLocks noChangeArrowheads="1"/>
        </xdr:cNvSpPr>
      </xdr:nvSpPr>
      <xdr:spPr bwMode="auto">
        <a:xfrm>
          <a:off x="8905875" y="218913075"/>
          <a:ext cx="0" cy="19812"/>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646" name="Text Box 81"/>
        <xdr:cNvSpPr txBox="1">
          <a:spLocks noChangeArrowheads="1"/>
        </xdr:cNvSpPr>
      </xdr:nvSpPr>
      <xdr:spPr bwMode="auto">
        <a:xfrm>
          <a:off x="8905875" y="218255850"/>
          <a:ext cx="0" cy="159639"/>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647" name="Text Box 82"/>
        <xdr:cNvSpPr txBox="1">
          <a:spLocks noChangeArrowheads="1"/>
        </xdr:cNvSpPr>
      </xdr:nvSpPr>
      <xdr:spPr bwMode="auto">
        <a:xfrm>
          <a:off x="8905875" y="218255850"/>
          <a:ext cx="0" cy="159639"/>
        </a:xfrm>
        <a:prstGeom prst="rect">
          <a:avLst/>
        </a:prstGeom>
        <a:noFill/>
        <a:ln w="9525">
          <a:noFill/>
          <a:miter lim="800000"/>
          <a:headEnd/>
          <a:tailEnd/>
        </a:ln>
      </xdr:spPr>
    </xdr:sp>
    <xdr:clientData/>
  </xdr:twoCellAnchor>
  <xdr:twoCellAnchor editAs="oneCell">
    <xdr:from>
      <xdr:col>8</xdr:col>
      <xdr:colOff>1314450</xdr:colOff>
      <xdr:row>308</xdr:row>
      <xdr:rowOff>0</xdr:rowOff>
    </xdr:from>
    <xdr:to>
      <xdr:col>9</xdr:col>
      <xdr:colOff>0</xdr:colOff>
      <xdr:row>308</xdr:row>
      <xdr:rowOff>159639</xdr:rowOff>
    </xdr:to>
    <xdr:sp macro="" textlink="">
      <xdr:nvSpPr>
        <xdr:cNvPr id="648" name="Text Box 83"/>
        <xdr:cNvSpPr txBox="1">
          <a:spLocks noChangeArrowheads="1"/>
        </xdr:cNvSpPr>
      </xdr:nvSpPr>
      <xdr:spPr bwMode="auto">
        <a:xfrm>
          <a:off x="8905875" y="218255850"/>
          <a:ext cx="0" cy="159639"/>
        </a:xfrm>
        <a:prstGeom prst="rect">
          <a:avLst/>
        </a:prstGeom>
        <a:noFill/>
        <a:ln w="9525">
          <a:noFill/>
          <a:miter lim="800000"/>
          <a:headEnd/>
          <a:tailEnd/>
        </a:ln>
      </xdr:spPr>
    </xdr:sp>
    <xdr:clientData/>
  </xdr:twoCellAnchor>
  <xdr:twoCellAnchor editAs="oneCell">
    <xdr:from>
      <xdr:col>8</xdr:col>
      <xdr:colOff>1247775</xdr:colOff>
      <xdr:row>308</xdr:row>
      <xdr:rowOff>0</xdr:rowOff>
    </xdr:from>
    <xdr:to>
      <xdr:col>9</xdr:col>
      <xdr:colOff>0</xdr:colOff>
      <xdr:row>308</xdr:row>
      <xdr:rowOff>159639</xdr:rowOff>
    </xdr:to>
    <xdr:sp macro="" textlink="">
      <xdr:nvSpPr>
        <xdr:cNvPr id="649" name="Text Box 84"/>
        <xdr:cNvSpPr txBox="1">
          <a:spLocks noChangeArrowheads="1"/>
        </xdr:cNvSpPr>
      </xdr:nvSpPr>
      <xdr:spPr bwMode="auto">
        <a:xfrm>
          <a:off x="8905875" y="218255850"/>
          <a:ext cx="0" cy="159639"/>
        </a:xfrm>
        <a:prstGeom prst="rect">
          <a:avLst/>
        </a:prstGeom>
        <a:noFill/>
        <a:ln w="9525">
          <a:noFill/>
          <a:miter lim="800000"/>
          <a:headEnd/>
          <a:tailEnd/>
        </a:ln>
      </xdr:spPr>
    </xdr:sp>
    <xdr:clientData/>
  </xdr:twoCellAnchor>
  <xdr:twoCellAnchor editAs="oneCell">
    <xdr:from>
      <xdr:col>8</xdr:col>
      <xdr:colOff>2028825</xdr:colOff>
      <xdr:row>308</xdr:row>
      <xdr:rowOff>0</xdr:rowOff>
    </xdr:from>
    <xdr:to>
      <xdr:col>9</xdr:col>
      <xdr:colOff>0</xdr:colOff>
      <xdr:row>308</xdr:row>
      <xdr:rowOff>159639</xdr:rowOff>
    </xdr:to>
    <xdr:sp macro="" textlink="">
      <xdr:nvSpPr>
        <xdr:cNvPr id="650" name="Text Box 85"/>
        <xdr:cNvSpPr txBox="1">
          <a:spLocks noChangeArrowheads="1"/>
        </xdr:cNvSpPr>
      </xdr:nvSpPr>
      <xdr:spPr bwMode="auto">
        <a:xfrm>
          <a:off x="8905875" y="218255850"/>
          <a:ext cx="0" cy="159639"/>
        </a:xfrm>
        <a:prstGeom prst="rect">
          <a:avLst/>
        </a:prstGeom>
        <a:noFill/>
        <a:ln w="9525">
          <a:noFill/>
          <a:miter lim="800000"/>
          <a:headEnd/>
          <a:tailEnd/>
        </a:ln>
      </xdr:spPr>
    </xdr:sp>
    <xdr:clientData/>
  </xdr:twoCellAnchor>
  <xdr:twoCellAnchor editAs="oneCell">
    <xdr:from>
      <xdr:col>8</xdr:col>
      <xdr:colOff>2619375</xdr:colOff>
      <xdr:row>308</xdr:row>
      <xdr:rowOff>0</xdr:rowOff>
    </xdr:from>
    <xdr:to>
      <xdr:col>9</xdr:col>
      <xdr:colOff>0</xdr:colOff>
      <xdr:row>308</xdr:row>
      <xdr:rowOff>159639</xdr:rowOff>
    </xdr:to>
    <xdr:sp macro="" textlink="">
      <xdr:nvSpPr>
        <xdr:cNvPr id="651" name="Text Box 86"/>
        <xdr:cNvSpPr txBox="1">
          <a:spLocks noChangeArrowheads="1"/>
        </xdr:cNvSpPr>
      </xdr:nvSpPr>
      <xdr:spPr bwMode="auto">
        <a:xfrm>
          <a:off x="8905875" y="218255850"/>
          <a:ext cx="0" cy="159639"/>
        </a:xfrm>
        <a:prstGeom prst="rect">
          <a:avLst/>
        </a:prstGeom>
        <a:noFill/>
        <a:ln w="9525">
          <a:noFill/>
          <a:miter lim="800000"/>
          <a:headEnd/>
          <a:tailEnd/>
        </a:ln>
      </xdr:spPr>
    </xdr:sp>
    <xdr:clientData/>
  </xdr:twoCellAnchor>
  <xdr:twoCellAnchor editAs="oneCell">
    <xdr:from>
      <xdr:col>8</xdr:col>
      <xdr:colOff>1609725</xdr:colOff>
      <xdr:row>308</xdr:row>
      <xdr:rowOff>123825</xdr:rowOff>
    </xdr:from>
    <xdr:to>
      <xdr:col>9</xdr:col>
      <xdr:colOff>0</xdr:colOff>
      <xdr:row>308</xdr:row>
      <xdr:rowOff>156524</xdr:rowOff>
    </xdr:to>
    <xdr:sp macro="" textlink="">
      <xdr:nvSpPr>
        <xdr:cNvPr id="652" name="Text Box 236"/>
        <xdr:cNvSpPr txBox="1">
          <a:spLocks noChangeArrowheads="1"/>
        </xdr:cNvSpPr>
      </xdr:nvSpPr>
      <xdr:spPr bwMode="auto">
        <a:xfrm>
          <a:off x="8905875" y="218379675"/>
          <a:ext cx="0" cy="32699"/>
        </a:xfrm>
        <a:prstGeom prst="rect">
          <a:avLst/>
        </a:prstGeom>
        <a:noFill/>
        <a:ln w="9525">
          <a:noFill/>
          <a:miter lim="800000"/>
          <a:headEnd/>
          <a:tailEnd/>
        </a:ln>
      </xdr:spPr>
    </xdr:sp>
    <xdr:clientData/>
  </xdr:twoCellAnchor>
  <xdr:twoCellAnchor editAs="oneCell">
    <xdr:from>
      <xdr:col>8</xdr:col>
      <xdr:colOff>1609725</xdr:colOff>
      <xdr:row>308</xdr:row>
      <xdr:rowOff>123825</xdr:rowOff>
    </xdr:from>
    <xdr:to>
      <xdr:col>9</xdr:col>
      <xdr:colOff>0</xdr:colOff>
      <xdr:row>308</xdr:row>
      <xdr:rowOff>156524</xdr:rowOff>
    </xdr:to>
    <xdr:sp macro="" textlink="">
      <xdr:nvSpPr>
        <xdr:cNvPr id="653" name="Text Box 236"/>
        <xdr:cNvSpPr txBox="1">
          <a:spLocks noChangeArrowheads="1"/>
        </xdr:cNvSpPr>
      </xdr:nvSpPr>
      <xdr:spPr bwMode="auto">
        <a:xfrm>
          <a:off x="8905875" y="218379675"/>
          <a:ext cx="0" cy="32699"/>
        </a:xfrm>
        <a:prstGeom prst="rect">
          <a:avLst/>
        </a:prstGeom>
        <a:noFill/>
        <a:ln w="9525">
          <a:noFill/>
          <a:miter lim="800000"/>
          <a:headEnd/>
          <a:tailEnd/>
        </a:ln>
      </xdr:spPr>
    </xdr:sp>
    <xdr:clientData/>
  </xdr:twoCellAnchor>
  <xdr:twoCellAnchor editAs="oneCell">
    <xdr:from>
      <xdr:col>8</xdr:col>
      <xdr:colOff>1609725</xdr:colOff>
      <xdr:row>308</xdr:row>
      <xdr:rowOff>123825</xdr:rowOff>
    </xdr:from>
    <xdr:to>
      <xdr:col>9</xdr:col>
      <xdr:colOff>0</xdr:colOff>
      <xdr:row>308</xdr:row>
      <xdr:rowOff>156524</xdr:rowOff>
    </xdr:to>
    <xdr:sp macro="" textlink="">
      <xdr:nvSpPr>
        <xdr:cNvPr id="654" name="Text Box 236"/>
        <xdr:cNvSpPr txBox="1">
          <a:spLocks noChangeArrowheads="1"/>
        </xdr:cNvSpPr>
      </xdr:nvSpPr>
      <xdr:spPr bwMode="auto">
        <a:xfrm>
          <a:off x="8905875" y="218379675"/>
          <a:ext cx="0" cy="32699"/>
        </a:xfrm>
        <a:prstGeom prst="rect">
          <a:avLst/>
        </a:prstGeom>
        <a:noFill/>
        <a:ln w="9525">
          <a:noFill/>
          <a:miter lim="800000"/>
          <a:headEnd/>
          <a:tailEnd/>
        </a:ln>
      </xdr:spPr>
    </xdr:sp>
    <xdr:clientData/>
  </xdr:twoCellAnchor>
  <xdr:twoCellAnchor editAs="oneCell">
    <xdr:from>
      <xdr:col>8</xdr:col>
      <xdr:colOff>1609725</xdr:colOff>
      <xdr:row>308</xdr:row>
      <xdr:rowOff>123825</xdr:rowOff>
    </xdr:from>
    <xdr:to>
      <xdr:col>9</xdr:col>
      <xdr:colOff>0</xdr:colOff>
      <xdr:row>308</xdr:row>
      <xdr:rowOff>156524</xdr:rowOff>
    </xdr:to>
    <xdr:sp macro="" textlink="">
      <xdr:nvSpPr>
        <xdr:cNvPr id="655" name="Text Box 236"/>
        <xdr:cNvSpPr txBox="1">
          <a:spLocks noChangeArrowheads="1"/>
        </xdr:cNvSpPr>
      </xdr:nvSpPr>
      <xdr:spPr bwMode="auto">
        <a:xfrm>
          <a:off x="8905875" y="218379675"/>
          <a:ext cx="0" cy="32699"/>
        </a:xfrm>
        <a:prstGeom prst="rect">
          <a:avLst/>
        </a:prstGeom>
        <a:noFill/>
        <a:ln w="9525">
          <a:noFill/>
          <a:miter lim="800000"/>
          <a:headEnd/>
          <a:tailEnd/>
        </a:ln>
      </xdr:spPr>
    </xdr:sp>
    <xdr:clientData/>
  </xdr:twoCellAnchor>
  <xdr:twoCellAnchor editAs="oneCell">
    <xdr:from>
      <xdr:col>8</xdr:col>
      <xdr:colOff>1609725</xdr:colOff>
      <xdr:row>308</xdr:row>
      <xdr:rowOff>123825</xdr:rowOff>
    </xdr:from>
    <xdr:to>
      <xdr:col>9</xdr:col>
      <xdr:colOff>0</xdr:colOff>
      <xdr:row>308</xdr:row>
      <xdr:rowOff>156524</xdr:rowOff>
    </xdr:to>
    <xdr:sp macro="" textlink="">
      <xdr:nvSpPr>
        <xdr:cNvPr id="656" name="Text Box 236"/>
        <xdr:cNvSpPr txBox="1">
          <a:spLocks noChangeArrowheads="1"/>
        </xdr:cNvSpPr>
      </xdr:nvSpPr>
      <xdr:spPr bwMode="auto">
        <a:xfrm>
          <a:off x="8905875" y="218379675"/>
          <a:ext cx="0" cy="32699"/>
        </a:xfrm>
        <a:prstGeom prst="rect">
          <a:avLst/>
        </a:prstGeom>
        <a:noFill/>
        <a:ln w="9525">
          <a:noFill/>
          <a:miter lim="800000"/>
          <a:headEnd/>
          <a:tailEnd/>
        </a:ln>
      </xdr:spPr>
    </xdr:sp>
    <xdr:clientData/>
  </xdr:twoCellAnchor>
  <xdr:twoCellAnchor editAs="oneCell">
    <xdr:from>
      <xdr:col>8</xdr:col>
      <xdr:colOff>1609725</xdr:colOff>
      <xdr:row>308</xdr:row>
      <xdr:rowOff>123825</xdr:rowOff>
    </xdr:from>
    <xdr:to>
      <xdr:col>9</xdr:col>
      <xdr:colOff>0</xdr:colOff>
      <xdr:row>308</xdr:row>
      <xdr:rowOff>156524</xdr:rowOff>
    </xdr:to>
    <xdr:sp macro="" textlink="">
      <xdr:nvSpPr>
        <xdr:cNvPr id="657" name="Text Box 236"/>
        <xdr:cNvSpPr txBox="1">
          <a:spLocks noChangeArrowheads="1"/>
        </xdr:cNvSpPr>
      </xdr:nvSpPr>
      <xdr:spPr bwMode="auto">
        <a:xfrm>
          <a:off x="8905875" y="218379675"/>
          <a:ext cx="0" cy="32699"/>
        </a:xfrm>
        <a:prstGeom prst="rect">
          <a:avLst/>
        </a:prstGeom>
        <a:noFill/>
        <a:ln w="9525">
          <a:noFill/>
          <a:miter lim="800000"/>
          <a:headEnd/>
          <a:tailEnd/>
        </a:ln>
      </xdr:spPr>
    </xdr:sp>
    <xdr:clientData/>
  </xdr:twoCellAnchor>
  <xdr:twoCellAnchor editAs="oneCell">
    <xdr:from>
      <xdr:col>8</xdr:col>
      <xdr:colOff>1609725</xdr:colOff>
      <xdr:row>308</xdr:row>
      <xdr:rowOff>123825</xdr:rowOff>
    </xdr:from>
    <xdr:to>
      <xdr:col>9</xdr:col>
      <xdr:colOff>0</xdr:colOff>
      <xdr:row>308</xdr:row>
      <xdr:rowOff>156524</xdr:rowOff>
    </xdr:to>
    <xdr:sp macro="" textlink="">
      <xdr:nvSpPr>
        <xdr:cNvPr id="658" name="Text Box 236"/>
        <xdr:cNvSpPr txBox="1">
          <a:spLocks noChangeArrowheads="1"/>
        </xdr:cNvSpPr>
      </xdr:nvSpPr>
      <xdr:spPr bwMode="auto">
        <a:xfrm>
          <a:off x="8905875" y="218379675"/>
          <a:ext cx="0" cy="3269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659" name="Text Box 314"/>
        <xdr:cNvSpPr txBox="1">
          <a:spLocks noChangeArrowheads="1"/>
        </xdr:cNvSpPr>
      </xdr:nvSpPr>
      <xdr:spPr bwMode="auto">
        <a:xfrm>
          <a:off x="8905875" y="21078825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660" name="Text Box 315"/>
        <xdr:cNvSpPr txBox="1">
          <a:spLocks noChangeArrowheads="1"/>
        </xdr:cNvSpPr>
      </xdr:nvSpPr>
      <xdr:spPr bwMode="auto">
        <a:xfrm>
          <a:off x="8905875" y="21078825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661" name="Text Box 316"/>
        <xdr:cNvSpPr txBox="1">
          <a:spLocks noChangeArrowheads="1"/>
        </xdr:cNvSpPr>
      </xdr:nvSpPr>
      <xdr:spPr bwMode="auto">
        <a:xfrm>
          <a:off x="8905875" y="210788250"/>
          <a:ext cx="0" cy="159639"/>
        </a:xfrm>
        <a:prstGeom prst="rect">
          <a:avLst/>
        </a:prstGeom>
        <a:noFill/>
        <a:ln w="9525">
          <a:noFill/>
          <a:miter lim="800000"/>
          <a:headEnd/>
          <a:tailEnd/>
        </a:ln>
      </xdr:spPr>
    </xdr:sp>
    <xdr:clientData/>
  </xdr:twoCellAnchor>
  <xdr:twoCellAnchor editAs="oneCell">
    <xdr:from>
      <xdr:col>8</xdr:col>
      <xdr:colOff>1247775</xdr:colOff>
      <xdr:row>300</xdr:row>
      <xdr:rowOff>0</xdr:rowOff>
    </xdr:from>
    <xdr:to>
      <xdr:col>9</xdr:col>
      <xdr:colOff>0</xdr:colOff>
      <xdr:row>300</xdr:row>
      <xdr:rowOff>159639</xdr:rowOff>
    </xdr:to>
    <xdr:sp macro="" textlink="">
      <xdr:nvSpPr>
        <xdr:cNvPr id="662" name="Text Box 317"/>
        <xdr:cNvSpPr txBox="1">
          <a:spLocks noChangeArrowheads="1"/>
        </xdr:cNvSpPr>
      </xdr:nvSpPr>
      <xdr:spPr bwMode="auto">
        <a:xfrm>
          <a:off x="8905875" y="210788250"/>
          <a:ext cx="0" cy="159639"/>
        </a:xfrm>
        <a:prstGeom prst="rect">
          <a:avLst/>
        </a:prstGeom>
        <a:noFill/>
        <a:ln w="9525">
          <a:noFill/>
          <a:miter lim="800000"/>
          <a:headEnd/>
          <a:tailEnd/>
        </a:ln>
      </xdr:spPr>
    </xdr:sp>
    <xdr:clientData/>
  </xdr:twoCellAnchor>
  <xdr:twoCellAnchor editAs="oneCell">
    <xdr:from>
      <xdr:col>8</xdr:col>
      <xdr:colOff>2619375</xdr:colOff>
      <xdr:row>300</xdr:row>
      <xdr:rowOff>1076325</xdr:rowOff>
    </xdr:from>
    <xdr:to>
      <xdr:col>9</xdr:col>
      <xdr:colOff>0</xdr:colOff>
      <xdr:row>301</xdr:row>
      <xdr:rowOff>0</xdr:rowOff>
    </xdr:to>
    <xdr:sp macro="" textlink="">
      <xdr:nvSpPr>
        <xdr:cNvPr id="663" name="Text Box 23"/>
        <xdr:cNvSpPr txBox="1">
          <a:spLocks noChangeArrowheads="1"/>
        </xdr:cNvSpPr>
      </xdr:nvSpPr>
      <xdr:spPr bwMode="auto">
        <a:xfrm>
          <a:off x="8905875" y="211388325"/>
          <a:ext cx="0" cy="0"/>
        </a:xfrm>
        <a:prstGeom prst="rect">
          <a:avLst/>
        </a:prstGeom>
        <a:noFill/>
        <a:ln w="9525">
          <a:noFill/>
          <a:miter lim="800000"/>
          <a:headEnd/>
          <a:tailEnd/>
        </a:ln>
      </xdr:spPr>
    </xdr:sp>
    <xdr:clientData/>
  </xdr:twoCellAnchor>
  <xdr:twoCellAnchor editAs="oneCell">
    <xdr:from>
      <xdr:col>8</xdr:col>
      <xdr:colOff>2676525</xdr:colOff>
      <xdr:row>300</xdr:row>
      <xdr:rowOff>657225</xdr:rowOff>
    </xdr:from>
    <xdr:to>
      <xdr:col>9</xdr:col>
      <xdr:colOff>0</xdr:colOff>
      <xdr:row>301</xdr:row>
      <xdr:rowOff>19812</xdr:rowOff>
    </xdr:to>
    <xdr:sp macro="" textlink="">
      <xdr:nvSpPr>
        <xdr:cNvPr id="664" name="Text Box 29"/>
        <xdr:cNvSpPr txBox="1">
          <a:spLocks noChangeArrowheads="1"/>
        </xdr:cNvSpPr>
      </xdr:nvSpPr>
      <xdr:spPr bwMode="auto">
        <a:xfrm>
          <a:off x="8905875" y="211388325"/>
          <a:ext cx="0" cy="19812"/>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665" name="Text Box 314"/>
        <xdr:cNvSpPr txBox="1">
          <a:spLocks noChangeArrowheads="1"/>
        </xdr:cNvSpPr>
      </xdr:nvSpPr>
      <xdr:spPr bwMode="auto">
        <a:xfrm>
          <a:off x="8905875" y="21078825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666" name="Text Box 315"/>
        <xdr:cNvSpPr txBox="1">
          <a:spLocks noChangeArrowheads="1"/>
        </xdr:cNvSpPr>
      </xdr:nvSpPr>
      <xdr:spPr bwMode="auto">
        <a:xfrm>
          <a:off x="8905875" y="21078825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667" name="Text Box 316"/>
        <xdr:cNvSpPr txBox="1">
          <a:spLocks noChangeArrowheads="1"/>
        </xdr:cNvSpPr>
      </xdr:nvSpPr>
      <xdr:spPr bwMode="auto">
        <a:xfrm>
          <a:off x="8905875" y="210788250"/>
          <a:ext cx="0" cy="159639"/>
        </a:xfrm>
        <a:prstGeom prst="rect">
          <a:avLst/>
        </a:prstGeom>
        <a:noFill/>
        <a:ln w="9525">
          <a:noFill/>
          <a:miter lim="800000"/>
          <a:headEnd/>
          <a:tailEnd/>
        </a:ln>
      </xdr:spPr>
    </xdr:sp>
    <xdr:clientData/>
  </xdr:twoCellAnchor>
  <xdr:twoCellAnchor editAs="oneCell">
    <xdr:from>
      <xdr:col>8</xdr:col>
      <xdr:colOff>1247775</xdr:colOff>
      <xdr:row>300</xdr:row>
      <xdr:rowOff>0</xdr:rowOff>
    </xdr:from>
    <xdr:to>
      <xdr:col>9</xdr:col>
      <xdr:colOff>0</xdr:colOff>
      <xdr:row>300</xdr:row>
      <xdr:rowOff>159639</xdr:rowOff>
    </xdr:to>
    <xdr:sp macro="" textlink="">
      <xdr:nvSpPr>
        <xdr:cNvPr id="668" name="Text Box 317"/>
        <xdr:cNvSpPr txBox="1">
          <a:spLocks noChangeArrowheads="1"/>
        </xdr:cNvSpPr>
      </xdr:nvSpPr>
      <xdr:spPr bwMode="auto">
        <a:xfrm>
          <a:off x="8905875" y="210788250"/>
          <a:ext cx="0" cy="159639"/>
        </a:xfrm>
        <a:prstGeom prst="rect">
          <a:avLst/>
        </a:prstGeom>
        <a:noFill/>
        <a:ln w="9525">
          <a:noFill/>
          <a:miter lim="800000"/>
          <a:headEnd/>
          <a:tailEnd/>
        </a:ln>
      </xdr:spPr>
    </xdr:sp>
    <xdr:clientData/>
  </xdr:twoCellAnchor>
  <xdr:twoCellAnchor editAs="oneCell">
    <xdr:from>
      <xdr:col>8</xdr:col>
      <xdr:colOff>2619375</xdr:colOff>
      <xdr:row>300</xdr:row>
      <xdr:rowOff>1076325</xdr:rowOff>
    </xdr:from>
    <xdr:to>
      <xdr:col>9</xdr:col>
      <xdr:colOff>0</xdr:colOff>
      <xdr:row>301</xdr:row>
      <xdr:rowOff>0</xdr:rowOff>
    </xdr:to>
    <xdr:sp macro="" textlink="">
      <xdr:nvSpPr>
        <xdr:cNvPr id="669" name="Text Box 23"/>
        <xdr:cNvSpPr txBox="1">
          <a:spLocks noChangeArrowheads="1"/>
        </xdr:cNvSpPr>
      </xdr:nvSpPr>
      <xdr:spPr bwMode="auto">
        <a:xfrm>
          <a:off x="8905875" y="211388325"/>
          <a:ext cx="0" cy="0"/>
        </a:xfrm>
        <a:prstGeom prst="rect">
          <a:avLst/>
        </a:prstGeom>
        <a:noFill/>
        <a:ln w="9525">
          <a:noFill/>
          <a:miter lim="800000"/>
          <a:headEnd/>
          <a:tailEnd/>
        </a:ln>
      </xdr:spPr>
    </xdr:sp>
    <xdr:clientData/>
  </xdr:twoCellAnchor>
  <xdr:twoCellAnchor editAs="oneCell">
    <xdr:from>
      <xdr:col>8</xdr:col>
      <xdr:colOff>2676525</xdr:colOff>
      <xdr:row>300</xdr:row>
      <xdr:rowOff>657225</xdr:rowOff>
    </xdr:from>
    <xdr:to>
      <xdr:col>9</xdr:col>
      <xdr:colOff>0</xdr:colOff>
      <xdr:row>301</xdr:row>
      <xdr:rowOff>19812</xdr:rowOff>
    </xdr:to>
    <xdr:sp macro="" textlink="">
      <xdr:nvSpPr>
        <xdr:cNvPr id="670" name="Text Box 29"/>
        <xdr:cNvSpPr txBox="1">
          <a:spLocks noChangeArrowheads="1"/>
        </xdr:cNvSpPr>
      </xdr:nvSpPr>
      <xdr:spPr bwMode="auto">
        <a:xfrm>
          <a:off x="8905875" y="211388325"/>
          <a:ext cx="0" cy="19812"/>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671" name="Text Box 81"/>
        <xdr:cNvSpPr txBox="1">
          <a:spLocks noChangeArrowheads="1"/>
        </xdr:cNvSpPr>
      </xdr:nvSpPr>
      <xdr:spPr bwMode="auto">
        <a:xfrm>
          <a:off x="8905875" y="21078825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672" name="Text Box 82"/>
        <xdr:cNvSpPr txBox="1">
          <a:spLocks noChangeArrowheads="1"/>
        </xdr:cNvSpPr>
      </xdr:nvSpPr>
      <xdr:spPr bwMode="auto">
        <a:xfrm>
          <a:off x="8905875" y="21078825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0</xdr:colOff>
      <xdr:row>300</xdr:row>
      <xdr:rowOff>159639</xdr:rowOff>
    </xdr:to>
    <xdr:sp macro="" textlink="">
      <xdr:nvSpPr>
        <xdr:cNvPr id="673" name="Text Box 83"/>
        <xdr:cNvSpPr txBox="1">
          <a:spLocks noChangeArrowheads="1"/>
        </xdr:cNvSpPr>
      </xdr:nvSpPr>
      <xdr:spPr bwMode="auto">
        <a:xfrm>
          <a:off x="8905875" y="210788250"/>
          <a:ext cx="0" cy="159639"/>
        </a:xfrm>
        <a:prstGeom prst="rect">
          <a:avLst/>
        </a:prstGeom>
        <a:noFill/>
        <a:ln w="9525">
          <a:noFill/>
          <a:miter lim="800000"/>
          <a:headEnd/>
          <a:tailEnd/>
        </a:ln>
      </xdr:spPr>
    </xdr:sp>
    <xdr:clientData/>
  </xdr:twoCellAnchor>
  <xdr:twoCellAnchor editAs="oneCell">
    <xdr:from>
      <xdr:col>8</xdr:col>
      <xdr:colOff>1247775</xdr:colOff>
      <xdr:row>300</xdr:row>
      <xdr:rowOff>0</xdr:rowOff>
    </xdr:from>
    <xdr:to>
      <xdr:col>9</xdr:col>
      <xdr:colOff>0</xdr:colOff>
      <xdr:row>300</xdr:row>
      <xdr:rowOff>159639</xdr:rowOff>
    </xdr:to>
    <xdr:sp macro="" textlink="">
      <xdr:nvSpPr>
        <xdr:cNvPr id="674" name="Text Box 84"/>
        <xdr:cNvSpPr txBox="1">
          <a:spLocks noChangeArrowheads="1"/>
        </xdr:cNvSpPr>
      </xdr:nvSpPr>
      <xdr:spPr bwMode="auto">
        <a:xfrm>
          <a:off x="8905875" y="210788250"/>
          <a:ext cx="0" cy="159639"/>
        </a:xfrm>
        <a:prstGeom prst="rect">
          <a:avLst/>
        </a:prstGeom>
        <a:noFill/>
        <a:ln w="9525">
          <a:noFill/>
          <a:miter lim="800000"/>
          <a:headEnd/>
          <a:tailEnd/>
        </a:ln>
      </xdr:spPr>
    </xdr:sp>
    <xdr:clientData/>
  </xdr:twoCellAnchor>
  <xdr:twoCellAnchor editAs="oneCell">
    <xdr:from>
      <xdr:col>8</xdr:col>
      <xdr:colOff>2028825</xdr:colOff>
      <xdr:row>300</xdr:row>
      <xdr:rowOff>0</xdr:rowOff>
    </xdr:from>
    <xdr:to>
      <xdr:col>9</xdr:col>
      <xdr:colOff>0</xdr:colOff>
      <xdr:row>300</xdr:row>
      <xdr:rowOff>159639</xdr:rowOff>
    </xdr:to>
    <xdr:sp macro="" textlink="">
      <xdr:nvSpPr>
        <xdr:cNvPr id="675" name="Text Box 85"/>
        <xdr:cNvSpPr txBox="1">
          <a:spLocks noChangeArrowheads="1"/>
        </xdr:cNvSpPr>
      </xdr:nvSpPr>
      <xdr:spPr bwMode="auto">
        <a:xfrm>
          <a:off x="8905875" y="210788250"/>
          <a:ext cx="0" cy="159639"/>
        </a:xfrm>
        <a:prstGeom prst="rect">
          <a:avLst/>
        </a:prstGeom>
        <a:noFill/>
        <a:ln w="9525">
          <a:noFill/>
          <a:miter lim="800000"/>
          <a:headEnd/>
          <a:tailEnd/>
        </a:ln>
      </xdr:spPr>
    </xdr:sp>
    <xdr:clientData/>
  </xdr:twoCellAnchor>
  <xdr:twoCellAnchor editAs="oneCell">
    <xdr:from>
      <xdr:col>8</xdr:col>
      <xdr:colOff>2619375</xdr:colOff>
      <xdr:row>300</xdr:row>
      <xdr:rowOff>0</xdr:rowOff>
    </xdr:from>
    <xdr:to>
      <xdr:col>9</xdr:col>
      <xdr:colOff>0</xdr:colOff>
      <xdr:row>300</xdr:row>
      <xdr:rowOff>159639</xdr:rowOff>
    </xdr:to>
    <xdr:sp macro="" textlink="">
      <xdr:nvSpPr>
        <xdr:cNvPr id="676" name="Text Box 86"/>
        <xdr:cNvSpPr txBox="1">
          <a:spLocks noChangeArrowheads="1"/>
        </xdr:cNvSpPr>
      </xdr:nvSpPr>
      <xdr:spPr bwMode="auto">
        <a:xfrm>
          <a:off x="8905875" y="210788250"/>
          <a:ext cx="0" cy="15963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0</xdr:colOff>
      <xdr:row>300</xdr:row>
      <xdr:rowOff>156524</xdr:rowOff>
    </xdr:to>
    <xdr:sp macro="" textlink="">
      <xdr:nvSpPr>
        <xdr:cNvPr id="677" name="Text Box 236"/>
        <xdr:cNvSpPr txBox="1">
          <a:spLocks noChangeArrowheads="1"/>
        </xdr:cNvSpPr>
      </xdr:nvSpPr>
      <xdr:spPr bwMode="auto">
        <a:xfrm>
          <a:off x="8905875" y="21091207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0</xdr:colOff>
      <xdr:row>300</xdr:row>
      <xdr:rowOff>156524</xdr:rowOff>
    </xdr:to>
    <xdr:sp macro="" textlink="">
      <xdr:nvSpPr>
        <xdr:cNvPr id="678" name="Text Box 236"/>
        <xdr:cNvSpPr txBox="1">
          <a:spLocks noChangeArrowheads="1"/>
        </xdr:cNvSpPr>
      </xdr:nvSpPr>
      <xdr:spPr bwMode="auto">
        <a:xfrm>
          <a:off x="8905875" y="21091207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0</xdr:colOff>
      <xdr:row>300</xdr:row>
      <xdr:rowOff>156524</xdr:rowOff>
    </xdr:to>
    <xdr:sp macro="" textlink="">
      <xdr:nvSpPr>
        <xdr:cNvPr id="679" name="Text Box 236"/>
        <xdr:cNvSpPr txBox="1">
          <a:spLocks noChangeArrowheads="1"/>
        </xdr:cNvSpPr>
      </xdr:nvSpPr>
      <xdr:spPr bwMode="auto">
        <a:xfrm>
          <a:off x="8905875" y="21091207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0</xdr:colOff>
      <xdr:row>300</xdr:row>
      <xdr:rowOff>156524</xdr:rowOff>
    </xdr:to>
    <xdr:sp macro="" textlink="">
      <xdr:nvSpPr>
        <xdr:cNvPr id="680" name="Text Box 236"/>
        <xdr:cNvSpPr txBox="1">
          <a:spLocks noChangeArrowheads="1"/>
        </xdr:cNvSpPr>
      </xdr:nvSpPr>
      <xdr:spPr bwMode="auto">
        <a:xfrm>
          <a:off x="8905875" y="21091207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0</xdr:colOff>
      <xdr:row>300</xdr:row>
      <xdr:rowOff>156524</xdr:rowOff>
    </xdr:to>
    <xdr:sp macro="" textlink="">
      <xdr:nvSpPr>
        <xdr:cNvPr id="681" name="Text Box 236"/>
        <xdr:cNvSpPr txBox="1">
          <a:spLocks noChangeArrowheads="1"/>
        </xdr:cNvSpPr>
      </xdr:nvSpPr>
      <xdr:spPr bwMode="auto">
        <a:xfrm>
          <a:off x="8905875" y="21091207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0</xdr:colOff>
      <xdr:row>300</xdr:row>
      <xdr:rowOff>156524</xdr:rowOff>
    </xdr:to>
    <xdr:sp macro="" textlink="">
      <xdr:nvSpPr>
        <xdr:cNvPr id="682" name="Text Box 236"/>
        <xdr:cNvSpPr txBox="1">
          <a:spLocks noChangeArrowheads="1"/>
        </xdr:cNvSpPr>
      </xdr:nvSpPr>
      <xdr:spPr bwMode="auto">
        <a:xfrm>
          <a:off x="8905875" y="21091207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0</xdr:colOff>
      <xdr:row>300</xdr:row>
      <xdr:rowOff>156524</xdr:rowOff>
    </xdr:to>
    <xdr:sp macro="" textlink="">
      <xdr:nvSpPr>
        <xdr:cNvPr id="683" name="Text Box 236"/>
        <xdr:cNvSpPr txBox="1">
          <a:spLocks noChangeArrowheads="1"/>
        </xdr:cNvSpPr>
      </xdr:nvSpPr>
      <xdr:spPr bwMode="auto">
        <a:xfrm>
          <a:off x="8905875" y="210912075"/>
          <a:ext cx="0" cy="32699"/>
        </a:xfrm>
        <a:prstGeom prst="rect">
          <a:avLst/>
        </a:prstGeom>
        <a:noFill/>
        <a:ln w="9525">
          <a:noFill/>
          <a:miter lim="800000"/>
          <a:headEnd/>
          <a:tailEnd/>
        </a:ln>
      </xdr:spPr>
    </xdr:sp>
    <xdr:clientData/>
  </xdr:twoCellAnchor>
  <xdr:twoCellAnchor editAs="oneCell">
    <xdr:from>
      <xdr:col>2</xdr:col>
      <xdr:colOff>2619375</xdr:colOff>
      <xdr:row>137</xdr:row>
      <xdr:rowOff>1076325</xdr:rowOff>
    </xdr:from>
    <xdr:to>
      <xdr:col>3</xdr:col>
      <xdr:colOff>492</xdr:colOff>
      <xdr:row>138</xdr:row>
      <xdr:rowOff>0</xdr:rowOff>
    </xdr:to>
    <xdr:sp macro="" textlink="">
      <xdr:nvSpPr>
        <xdr:cNvPr id="684" name="Text Box 31"/>
        <xdr:cNvSpPr txBox="1">
          <a:spLocks noChangeArrowheads="1"/>
        </xdr:cNvSpPr>
      </xdr:nvSpPr>
      <xdr:spPr bwMode="auto">
        <a:xfrm>
          <a:off x="2714625" y="75790425"/>
          <a:ext cx="492" cy="0"/>
        </a:xfrm>
        <a:prstGeom prst="rect">
          <a:avLst/>
        </a:prstGeom>
        <a:noFill/>
        <a:ln w="9525">
          <a:noFill/>
          <a:miter lim="800000"/>
          <a:headEnd/>
          <a:tailEnd/>
        </a:ln>
      </xdr:spPr>
    </xdr:sp>
    <xdr:clientData/>
  </xdr:twoCellAnchor>
  <xdr:twoCellAnchor editAs="oneCell">
    <xdr:from>
      <xdr:col>4</xdr:col>
      <xdr:colOff>2619375</xdr:colOff>
      <xdr:row>137</xdr:row>
      <xdr:rowOff>1076325</xdr:rowOff>
    </xdr:from>
    <xdr:to>
      <xdr:col>5</xdr:col>
      <xdr:colOff>492</xdr:colOff>
      <xdr:row>138</xdr:row>
      <xdr:rowOff>0</xdr:rowOff>
    </xdr:to>
    <xdr:sp macro="" textlink="">
      <xdr:nvSpPr>
        <xdr:cNvPr id="685" name="Text Box 31"/>
        <xdr:cNvSpPr txBox="1">
          <a:spLocks noChangeArrowheads="1"/>
        </xdr:cNvSpPr>
      </xdr:nvSpPr>
      <xdr:spPr bwMode="auto">
        <a:xfrm>
          <a:off x="4305300" y="75790425"/>
          <a:ext cx="492" cy="0"/>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686" name="Text Box 31"/>
        <xdr:cNvSpPr txBox="1">
          <a:spLocks noChangeArrowheads="1"/>
        </xdr:cNvSpPr>
      </xdr:nvSpPr>
      <xdr:spPr bwMode="auto">
        <a:xfrm>
          <a:off x="4305300" y="201472800"/>
          <a:ext cx="492" cy="58683"/>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687" name="Text Box 31"/>
        <xdr:cNvSpPr txBox="1">
          <a:spLocks noChangeArrowheads="1"/>
        </xdr:cNvSpPr>
      </xdr:nvSpPr>
      <xdr:spPr bwMode="auto">
        <a:xfrm>
          <a:off x="4305300" y="201472800"/>
          <a:ext cx="492" cy="58683"/>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688" name="Text Box 31"/>
        <xdr:cNvSpPr txBox="1">
          <a:spLocks noChangeArrowheads="1"/>
        </xdr:cNvSpPr>
      </xdr:nvSpPr>
      <xdr:spPr bwMode="auto">
        <a:xfrm>
          <a:off x="4305300" y="201472800"/>
          <a:ext cx="492" cy="58683"/>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689" name="Text Box 317"/>
        <xdr:cNvSpPr txBox="1">
          <a:spLocks noChangeArrowheads="1"/>
        </xdr:cNvSpPr>
      </xdr:nvSpPr>
      <xdr:spPr bwMode="auto">
        <a:xfrm>
          <a:off x="4305300" y="212588475"/>
          <a:ext cx="492" cy="24345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690" name="Text Box 23"/>
        <xdr:cNvSpPr txBox="1">
          <a:spLocks noChangeArrowheads="1"/>
        </xdr:cNvSpPr>
      </xdr:nvSpPr>
      <xdr:spPr bwMode="auto">
        <a:xfrm>
          <a:off x="4305300" y="213540975"/>
          <a:ext cx="492"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691" name="Text Box 29"/>
        <xdr:cNvSpPr txBox="1">
          <a:spLocks noChangeArrowheads="1"/>
        </xdr:cNvSpPr>
      </xdr:nvSpPr>
      <xdr:spPr bwMode="auto">
        <a:xfrm>
          <a:off x="4305300" y="213245700"/>
          <a:ext cx="1594" cy="0"/>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692" name="Text Box 317"/>
        <xdr:cNvSpPr txBox="1">
          <a:spLocks noChangeArrowheads="1"/>
        </xdr:cNvSpPr>
      </xdr:nvSpPr>
      <xdr:spPr bwMode="auto">
        <a:xfrm>
          <a:off x="4305300" y="212588475"/>
          <a:ext cx="492" cy="24345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693" name="Text Box 23"/>
        <xdr:cNvSpPr txBox="1">
          <a:spLocks noChangeArrowheads="1"/>
        </xdr:cNvSpPr>
      </xdr:nvSpPr>
      <xdr:spPr bwMode="auto">
        <a:xfrm>
          <a:off x="4305300" y="213540975"/>
          <a:ext cx="492"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694" name="Text Box 29"/>
        <xdr:cNvSpPr txBox="1">
          <a:spLocks noChangeArrowheads="1"/>
        </xdr:cNvSpPr>
      </xdr:nvSpPr>
      <xdr:spPr bwMode="auto">
        <a:xfrm>
          <a:off x="4305300" y="213245700"/>
          <a:ext cx="1594" cy="0"/>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695" name="Text Box 84"/>
        <xdr:cNvSpPr txBox="1">
          <a:spLocks noChangeArrowheads="1"/>
        </xdr:cNvSpPr>
      </xdr:nvSpPr>
      <xdr:spPr bwMode="auto">
        <a:xfrm>
          <a:off x="4305300" y="212588475"/>
          <a:ext cx="492" cy="243459"/>
        </a:xfrm>
        <a:prstGeom prst="rect">
          <a:avLst/>
        </a:prstGeom>
        <a:noFill/>
        <a:ln w="9525">
          <a:noFill/>
          <a:miter lim="800000"/>
          <a:headEnd/>
          <a:tailEnd/>
        </a:ln>
      </xdr:spPr>
    </xdr:sp>
    <xdr:clientData/>
  </xdr:twoCellAnchor>
  <xdr:twoCellAnchor editAs="oneCell">
    <xdr:from>
      <xdr:col>4</xdr:col>
      <xdr:colOff>2028825</xdr:colOff>
      <xdr:row>302</xdr:row>
      <xdr:rowOff>0</xdr:rowOff>
    </xdr:from>
    <xdr:to>
      <xdr:col>5</xdr:col>
      <xdr:colOff>1594</xdr:colOff>
      <xdr:row>302</xdr:row>
      <xdr:rowOff>243459</xdr:rowOff>
    </xdr:to>
    <xdr:sp macro="" textlink="">
      <xdr:nvSpPr>
        <xdr:cNvPr id="696" name="Text Box 85"/>
        <xdr:cNvSpPr txBox="1">
          <a:spLocks noChangeArrowheads="1"/>
        </xdr:cNvSpPr>
      </xdr:nvSpPr>
      <xdr:spPr bwMode="auto">
        <a:xfrm>
          <a:off x="4305300" y="212588475"/>
          <a:ext cx="1594" cy="243459"/>
        </a:xfrm>
        <a:prstGeom prst="rect">
          <a:avLst/>
        </a:prstGeom>
        <a:noFill/>
        <a:ln w="9525">
          <a:noFill/>
          <a:miter lim="800000"/>
          <a:headEnd/>
          <a:tailEnd/>
        </a:ln>
      </xdr:spPr>
    </xdr:sp>
    <xdr:clientData/>
  </xdr:twoCellAnchor>
  <xdr:twoCellAnchor editAs="oneCell">
    <xdr:from>
      <xdr:col>4</xdr:col>
      <xdr:colOff>2619375</xdr:colOff>
      <xdr:row>302</xdr:row>
      <xdr:rowOff>0</xdr:rowOff>
    </xdr:from>
    <xdr:to>
      <xdr:col>5</xdr:col>
      <xdr:colOff>492</xdr:colOff>
      <xdr:row>302</xdr:row>
      <xdr:rowOff>243459</xdr:rowOff>
    </xdr:to>
    <xdr:sp macro="" textlink="">
      <xdr:nvSpPr>
        <xdr:cNvPr id="697" name="Text Box 86"/>
        <xdr:cNvSpPr txBox="1">
          <a:spLocks noChangeArrowheads="1"/>
        </xdr:cNvSpPr>
      </xdr:nvSpPr>
      <xdr:spPr bwMode="auto">
        <a:xfrm>
          <a:off x="4305300" y="212588475"/>
          <a:ext cx="492" cy="243459"/>
        </a:xfrm>
        <a:prstGeom prst="rect">
          <a:avLst/>
        </a:prstGeom>
        <a:noFill/>
        <a:ln w="9525">
          <a:noFill/>
          <a:miter lim="800000"/>
          <a:headEnd/>
          <a:tailEnd/>
        </a:ln>
      </xdr:spPr>
    </xdr:sp>
    <xdr:clientData/>
  </xdr:twoCellAnchor>
  <xdr:twoCellAnchor editAs="oneCell">
    <xdr:from>
      <xdr:col>4</xdr:col>
      <xdr:colOff>2028825</xdr:colOff>
      <xdr:row>293</xdr:row>
      <xdr:rowOff>2266950</xdr:rowOff>
    </xdr:from>
    <xdr:to>
      <xdr:col>5</xdr:col>
      <xdr:colOff>1594</xdr:colOff>
      <xdr:row>294</xdr:row>
      <xdr:rowOff>38530</xdr:rowOff>
    </xdr:to>
    <xdr:sp macro="" textlink="">
      <xdr:nvSpPr>
        <xdr:cNvPr id="698" name="Text Box 181"/>
        <xdr:cNvSpPr txBox="1">
          <a:spLocks noChangeArrowheads="1"/>
        </xdr:cNvSpPr>
      </xdr:nvSpPr>
      <xdr:spPr bwMode="auto">
        <a:xfrm>
          <a:off x="4305300" y="205035150"/>
          <a:ext cx="1594" cy="38530"/>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699" name="Text Box 236"/>
        <xdr:cNvSpPr txBox="1">
          <a:spLocks noChangeArrowheads="1"/>
        </xdr:cNvSpPr>
      </xdr:nvSpPr>
      <xdr:spPr bwMode="auto">
        <a:xfrm>
          <a:off x="4305300" y="2127123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700" name="Text Box 236"/>
        <xdr:cNvSpPr txBox="1">
          <a:spLocks noChangeArrowheads="1"/>
        </xdr:cNvSpPr>
      </xdr:nvSpPr>
      <xdr:spPr bwMode="auto">
        <a:xfrm>
          <a:off x="4305300" y="2127123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701" name="Text Box 236"/>
        <xdr:cNvSpPr txBox="1">
          <a:spLocks noChangeArrowheads="1"/>
        </xdr:cNvSpPr>
      </xdr:nvSpPr>
      <xdr:spPr bwMode="auto">
        <a:xfrm>
          <a:off x="4305300" y="212712300"/>
          <a:ext cx="1594" cy="112395"/>
        </a:xfrm>
        <a:prstGeom prst="rect">
          <a:avLst/>
        </a:prstGeom>
        <a:noFill/>
        <a:ln w="9525">
          <a:noFill/>
          <a:miter lim="800000"/>
          <a:headEnd/>
          <a:tailEnd/>
        </a:ln>
      </xdr:spPr>
    </xdr:sp>
    <xdr:clientData/>
  </xdr:twoCellAnchor>
  <xdr:twoCellAnchor editAs="oneCell">
    <xdr:from>
      <xdr:col>4</xdr:col>
      <xdr:colOff>2028825</xdr:colOff>
      <xdr:row>293</xdr:row>
      <xdr:rowOff>2266950</xdr:rowOff>
    </xdr:from>
    <xdr:to>
      <xdr:col>5</xdr:col>
      <xdr:colOff>1594</xdr:colOff>
      <xdr:row>294</xdr:row>
      <xdr:rowOff>38530</xdr:rowOff>
    </xdr:to>
    <xdr:sp macro="" textlink="">
      <xdr:nvSpPr>
        <xdr:cNvPr id="702" name="Text Box 181"/>
        <xdr:cNvSpPr txBox="1">
          <a:spLocks noChangeArrowheads="1"/>
        </xdr:cNvSpPr>
      </xdr:nvSpPr>
      <xdr:spPr bwMode="auto">
        <a:xfrm>
          <a:off x="4305300" y="205035150"/>
          <a:ext cx="1594" cy="38530"/>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703" name="Text Box 236"/>
        <xdr:cNvSpPr txBox="1">
          <a:spLocks noChangeArrowheads="1"/>
        </xdr:cNvSpPr>
      </xdr:nvSpPr>
      <xdr:spPr bwMode="auto">
        <a:xfrm>
          <a:off x="4305300" y="2127123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704" name="Text Box 236"/>
        <xdr:cNvSpPr txBox="1">
          <a:spLocks noChangeArrowheads="1"/>
        </xdr:cNvSpPr>
      </xdr:nvSpPr>
      <xdr:spPr bwMode="auto">
        <a:xfrm>
          <a:off x="4305300" y="2127123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705" name="Text Box 236"/>
        <xdr:cNvSpPr txBox="1">
          <a:spLocks noChangeArrowheads="1"/>
        </xdr:cNvSpPr>
      </xdr:nvSpPr>
      <xdr:spPr bwMode="auto">
        <a:xfrm>
          <a:off x="4305300" y="2127123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706" name="Text Box 236"/>
        <xdr:cNvSpPr txBox="1">
          <a:spLocks noChangeArrowheads="1"/>
        </xdr:cNvSpPr>
      </xdr:nvSpPr>
      <xdr:spPr bwMode="auto">
        <a:xfrm>
          <a:off x="4305300" y="212712300"/>
          <a:ext cx="1594" cy="112395"/>
        </a:xfrm>
        <a:prstGeom prst="rect">
          <a:avLst/>
        </a:prstGeom>
        <a:noFill/>
        <a:ln w="9525">
          <a:noFill/>
          <a:miter lim="800000"/>
          <a:headEnd/>
          <a:tailEnd/>
        </a:ln>
      </xdr:spPr>
    </xdr:sp>
    <xdr:clientData/>
  </xdr:twoCellAnchor>
  <xdr:twoCellAnchor editAs="oneCell">
    <xdr:from>
      <xdr:col>2</xdr:col>
      <xdr:colOff>2619375</xdr:colOff>
      <xdr:row>290</xdr:row>
      <xdr:rowOff>1076325</xdr:rowOff>
    </xdr:from>
    <xdr:to>
      <xdr:col>3</xdr:col>
      <xdr:colOff>492</xdr:colOff>
      <xdr:row>290</xdr:row>
      <xdr:rowOff>1135008</xdr:rowOff>
    </xdr:to>
    <xdr:sp macro="" textlink="">
      <xdr:nvSpPr>
        <xdr:cNvPr id="707" name="Text Box 31"/>
        <xdr:cNvSpPr txBox="1">
          <a:spLocks noChangeArrowheads="1"/>
        </xdr:cNvSpPr>
      </xdr:nvSpPr>
      <xdr:spPr bwMode="auto">
        <a:xfrm>
          <a:off x="2714625" y="201472800"/>
          <a:ext cx="492" cy="58683"/>
        </a:xfrm>
        <a:prstGeom prst="rect">
          <a:avLst/>
        </a:prstGeom>
        <a:noFill/>
        <a:ln w="9525">
          <a:noFill/>
          <a:miter lim="800000"/>
          <a:headEnd/>
          <a:tailEnd/>
        </a:ln>
      </xdr:spPr>
    </xdr:sp>
    <xdr:clientData/>
  </xdr:twoCellAnchor>
  <xdr:twoCellAnchor editAs="oneCell">
    <xdr:from>
      <xdr:col>2</xdr:col>
      <xdr:colOff>2619375</xdr:colOff>
      <xdr:row>290</xdr:row>
      <xdr:rowOff>1076325</xdr:rowOff>
    </xdr:from>
    <xdr:to>
      <xdr:col>3</xdr:col>
      <xdr:colOff>492</xdr:colOff>
      <xdr:row>290</xdr:row>
      <xdr:rowOff>1135008</xdr:rowOff>
    </xdr:to>
    <xdr:sp macro="" textlink="">
      <xdr:nvSpPr>
        <xdr:cNvPr id="708" name="Text Box 31"/>
        <xdr:cNvSpPr txBox="1">
          <a:spLocks noChangeArrowheads="1"/>
        </xdr:cNvSpPr>
      </xdr:nvSpPr>
      <xdr:spPr bwMode="auto">
        <a:xfrm>
          <a:off x="2714625" y="201472800"/>
          <a:ext cx="492" cy="58683"/>
        </a:xfrm>
        <a:prstGeom prst="rect">
          <a:avLst/>
        </a:prstGeom>
        <a:noFill/>
        <a:ln w="9525">
          <a:noFill/>
          <a:miter lim="800000"/>
          <a:headEnd/>
          <a:tailEnd/>
        </a:ln>
      </xdr:spPr>
    </xdr:sp>
    <xdr:clientData/>
  </xdr:twoCellAnchor>
  <xdr:twoCellAnchor editAs="oneCell">
    <xdr:from>
      <xdr:col>2</xdr:col>
      <xdr:colOff>2619375</xdr:colOff>
      <xdr:row>290</xdr:row>
      <xdr:rowOff>1076325</xdr:rowOff>
    </xdr:from>
    <xdr:to>
      <xdr:col>3</xdr:col>
      <xdr:colOff>492</xdr:colOff>
      <xdr:row>290</xdr:row>
      <xdr:rowOff>1135008</xdr:rowOff>
    </xdr:to>
    <xdr:sp macro="" textlink="">
      <xdr:nvSpPr>
        <xdr:cNvPr id="709" name="Text Box 31"/>
        <xdr:cNvSpPr txBox="1">
          <a:spLocks noChangeArrowheads="1"/>
        </xdr:cNvSpPr>
      </xdr:nvSpPr>
      <xdr:spPr bwMode="auto">
        <a:xfrm>
          <a:off x="2714625" y="201472800"/>
          <a:ext cx="492" cy="58683"/>
        </a:xfrm>
        <a:prstGeom prst="rect">
          <a:avLst/>
        </a:prstGeom>
        <a:noFill/>
        <a:ln w="9525">
          <a:noFill/>
          <a:miter lim="800000"/>
          <a:headEnd/>
          <a:tailEnd/>
        </a:ln>
      </xdr:spPr>
    </xdr:sp>
    <xdr:clientData/>
  </xdr:twoCellAnchor>
  <xdr:twoCellAnchor editAs="oneCell">
    <xdr:from>
      <xdr:col>2</xdr:col>
      <xdr:colOff>762000</xdr:colOff>
      <xdr:row>296</xdr:row>
      <xdr:rowOff>1038225</xdr:rowOff>
    </xdr:from>
    <xdr:to>
      <xdr:col>2</xdr:col>
      <xdr:colOff>762492</xdr:colOff>
      <xdr:row>297</xdr:row>
      <xdr:rowOff>243459</xdr:rowOff>
    </xdr:to>
    <xdr:sp macro="" textlink="">
      <xdr:nvSpPr>
        <xdr:cNvPr id="710" name="Text Box 317"/>
        <xdr:cNvSpPr txBox="1">
          <a:spLocks noChangeArrowheads="1"/>
        </xdr:cNvSpPr>
      </xdr:nvSpPr>
      <xdr:spPr bwMode="auto">
        <a:xfrm>
          <a:off x="2428875" y="207987900"/>
          <a:ext cx="492" cy="24345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711" name="Text Box 23"/>
        <xdr:cNvSpPr txBox="1">
          <a:spLocks noChangeArrowheads="1"/>
        </xdr:cNvSpPr>
      </xdr:nvSpPr>
      <xdr:spPr bwMode="auto">
        <a:xfrm>
          <a:off x="2714625" y="213540975"/>
          <a:ext cx="492" cy="0"/>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1594</xdr:colOff>
      <xdr:row>302</xdr:row>
      <xdr:rowOff>657225</xdr:rowOff>
    </xdr:to>
    <xdr:sp macro="" textlink="">
      <xdr:nvSpPr>
        <xdr:cNvPr id="712" name="Text Box 29"/>
        <xdr:cNvSpPr txBox="1">
          <a:spLocks noChangeArrowheads="1"/>
        </xdr:cNvSpPr>
      </xdr:nvSpPr>
      <xdr:spPr bwMode="auto">
        <a:xfrm>
          <a:off x="2714625" y="213245700"/>
          <a:ext cx="1594" cy="0"/>
        </a:xfrm>
        <a:prstGeom prst="rect">
          <a:avLst/>
        </a:prstGeom>
        <a:noFill/>
        <a:ln w="9525">
          <a:noFill/>
          <a:miter lim="800000"/>
          <a:headEnd/>
          <a:tailEnd/>
        </a:ln>
      </xdr:spPr>
    </xdr:sp>
    <xdr:clientData/>
  </xdr:twoCellAnchor>
  <xdr:twoCellAnchor editAs="oneCell">
    <xdr:from>
      <xdr:col>2</xdr:col>
      <xdr:colOff>885825</xdr:colOff>
      <xdr:row>291</xdr:row>
      <xdr:rowOff>657225</xdr:rowOff>
    </xdr:from>
    <xdr:to>
      <xdr:col>2</xdr:col>
      <xdr:colOff>886317</xdr:colOff>
      <xdr:row>291</xdr:row>
      <xdr:rowOff>900684</xdr:rowOff>
    </xdr:to>
    <xdr:sp macro="" textlink="">
      <xdr:nvSpPr>
        <xdr:cNvPr id="713" name="Text Box 317"/>
        <xdr:cNvSpPr txBox="1">
          <a:spLocks noChangeArrowheads="1"/>
        </xdr:cNvSpPr>
      </xdr:nvSpPr>
      <xdr:spPr bwMode="auto">
        <a:xfrm>
          <a:off x="2552700" y="202387200"/>
          <a:ext cx="492" cy="24345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714" name="Text Box 23"/>
        <xdr:cNvSpPr txBox="1">
          <a:spLocks noChangeArrowheads="1"/>
        </xdr:cNvSpPr>
      </xdr:nvSpPr>
      <xdr:spPr bwMode="auto">
        <a:xfrm>
          <a:off x="2714625" y="213540975"/>
          <a:ext cx="492" cy="0"/>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1594</xdr:colOff>
      <xdr:row>302</xdr:row>
      <xdr:rowOff>657225</xdr:rowOff>
    </xdr:to>
    <xdr:sp macro="" textlink="">
      <xdr:nvSpPr>
        <xdr:cNvPr id="715" name="Text Box 29"/>
        <xdr:cNvSpPr txBox="1">
          <a:spLocks noChangeArrowheads="1"/>
        </xdr:cNvSpPr>
      </xdr:nvSpPr>
      <xdr:spPr bwMode="auto">
        <a:xfrm>
          <a:off x="2714625" y="213245700"/>
          <a:ext cx="1594" cy="0"/>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492</xdr:colOff>
      <xdr:row>302</xdr:row>
      <xdr:rowOff>243459</xdr:rowOff>
    </xdr:to>
    <xdr:sp macro="" textlink="">
      <xdr:nvSpPr>
        <xdr:cNvPr id="716" name="Text Box 84"/>
        <xdr:cNvSpPr txBox="1">
          <a:spLocks noChangeArrowheads="1"/>
        </xdr:cNvSpPr>
      </xdr:nvSpPr>
      <xdr:spPr bwMode="auto">
        <a:xfrm>
          <a:off x="2714625" y="212588475"/>
          <a:ext cx="492" cy="243459"/>
        </a:xfrm>
        <a:prstGeom prst="rect">
          <a:avLst/>
        </a:prstGeom>
        <a:noFill/>
        <a:ln w="9525">
          <a:noFill/>
          <a:miter lim="800000"/>
          <a:headEnd/>
          <a:tailEnd/>
        </a:ln>
      </xdr:spPr>
    </xdr:sp>
    <xdr:clientData/>
  </xdr:twoCellAnchor>
  <xdr:twoCellAnchor editAs="oneCell">
    <xdr:from>
      <xdr:col>2</xdr:col>
      <xdr:colOff>2028825</xdr:colOff>
      <xdr:row>302</xdr:row>
      <xdr:rowOff>0</xdr:rowOff>
    </xdr:from>
    <xdr:to>
      <xdr:col>3</xdr:col>
      <xdr:colOff>1594</xdr:colOff>
      <xdr:row>302</xdr:row>
      <xdr:rowOff>243459</xdr:rowOff>
    </xdr:to>
    <xdr:sp macro="" textlink="">
      <xdr:nvSpPr>
        <xdr:cNvPr id="717" name="Text Box 85"/>
        <xdr:cNvSpPr txBox="1">
          <a:spLocks noChangeArrowheads="1"/>
        </xdr:cNvSpPr>
      </xdr:nvSpPr>
      <xdr:spPr bwMode="auto">
        <a:xfrm>
          <a:off x="2714625" y="212588475"/>
          <a:ext cx="1594" cy="243459"/>
        </a:xfrm>
        <a:prstGeom prst="rect">
          <a:avLst/>
        </a:prstGeom>
        <a:noFill/>
        <a:ln w="9525">
          <a:noFill/>
          <a:miter lim="800000"/>
          <a:headEnd/>
          <a:tailEnd/>
        </a:ln>
      </xdr:spPr>
    </xdr:sp>
    <xdr:clientData/>
  </xdr:twoCellAnchor>
  <xdr:twoCellAnchor editAs="oneCell">
    <xdr:from>
      <xdr:col>2</xdr:col>
      <xdr:colOff>2619375</xdr:colOff>
      <xdr:row>302</xdr:row>
      <xdr:rowOff>0</xdr:rowOff>
    </xdr:from>
    <xdr:to>
      <xdr:col>3</xdr:col>
      <xdr:colOff>492</xdr:colOff>
      <xdr:row>302</xdr:row>
      <xdr:rowOff>243459</xdr:rowOff>
    </xdr:to>
    <xdr:sp macro="" textlink="">
      <xdr:nvSpPr>
        <xdr:cNvPr id="718" name="Text Box 86"/>
        <xdr:cNvSpPr txBox="1">
          <a:spLocks noChangeArrowheads="1"/>
        </xdr:cNvSpPr>
      </xdr:nvSpPr>
      <xdr:spPr bwMode="auto">
        <a:xfrm>
          <a:off x="2714625" y="212588475"/>
          <a:ext cx="492" cy="243459"/>
        </a:xfrm>
        <a:prstGeom prst="rect">
          <a:avLst/>
        </a:prstGeom>
        <a:noFill/>
        <a:ln w="9525">
          <a:noFill/>
          <a:miter lim="800000"/>
          <a:headEnd/>
          <a:tailEnd/>
        </a:ln>
      </xdr:spPr>
    </xdr:sp>
    <xdr:clientData/>
  </xdr:twoCellAnchor>
  <xdr:twoCellAnchor editAs="oneCell">
    <xdr:from>
      <xdr:col>2</xdr:col>
      <xdr:colOff>847725</xdr:colOff>
      <xdr:row>302</xdr:row>
      <xdr:rowOff>1200150</xdr:rowOff>
    </xdr:from>
    <xdr:to>
      <xdr:col>2</xdr:col>
      <xdr:colOff>849319</xdr:colOff>
      <xdr:row>303</xdr:row>
      <xdr:rowOff>0</xdr:rowOff>
    </xdr:to>
    <xdr:sp macro="" textlink="">
      <xdr:nvSpPr>
        <xdr:cNvPr id="719" name="Text Box 181"/>
        <xdr:cNvSpPr txBox="1">
          <a:spLocks noChangeArrowheads="1"/>
        </xdr:cNvSpPr>
      </xdr:nvSpPr>
      <xdr:spPr bwMode="auto">
        <a:xfrm>
          <a:off x="2514600" y="213540975"/>
          <a:ext cx="1594" cy="0"/>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720" name="Text Box 236"/>
        <xdr:cNvSpPr txBox="1">
          <a:spLocks noChangeArrowheads="1"/>
        </xdr:cNvSpPr>
      </xdr:nvSpPr>
      <xdr:spPr bwMode="auto">
        <a:xfrm>
          <a:off x="2714625" y="2127123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721" name="Text Box 236"/>
        <xdr:cNvSpPr txBox="1">
          <a:spLocks noChangeArrowheads="1"/>
        </xdr:cNvSpPr>
      </xdr:nvSpPr>
      <xdr:spPr bwMode="auto">
        <a:xfrm>
          <a:off x="2714625" y="2127123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722" name="Text Box 236"/>
        <xdr:cNvSpPr txBox="1">
          <a:spLocks noChangeArrowheads="1"/>
        </xdr:cNvSpPr>
      </xdr:nvSpPr>
      <xdr:spPr bwMode="auto">
        <a:xfrm>
          <a:off x="2714625" y="212712300"/>
          <a:ext cx="1594" cy="112395"/>
        </a:xfrm>
        <a:prstGeom prst="rect">
          <a:avLst/>
        </a:prstGeom>
        <a:noFill/>
        <a:ln w="9525">
          <a:noFill/>
          <a:miter lim="800000"/>
          <a:headEnd/>
          <a:tailEnd/>
        </a:ln>
      </xdr:spPr>
    </xdr:sp>
    <xdr:clientData/>
  </xdr:twoCellAnchor>
  <xdr:twoCellAnchor editAs="oneCell">
    <xdr:from>
      <xdr:col>2</xdr:col>
      <xdr:colOff>2028825</xdr:colOff>
      <xdr:row>293</xdr:row>
      <xdr:rowOff>2266950</xdr:rowOff>
    </xdr:from>
    <xdr:to>
      <xdr:col>3</xdr:col>
      <xdr:colOff>1594</xdr:colOff>
      <xdr:row>294</xdr:row>
      <xdr:rowOff>38530</xdr:rowOff>
    </xdr:to>
    <xdr:sp macro="" textlink="">
      <xdr:nvSpPr>
        <xdr:cNvPr id="723" name="Text Box 181"/>
        <xdr:cNvSpPr txBox="1">
          <a:spLocks noChangeArrowheads="1"/>
        </xdr:cNvSpPr>
      </xdr:nvSpPr>
      <xdr:spPr bwMode="auto">
        <a:xfrm>
          <a:off x="2714625" y="205035150"/>
          <a:ext cx="1594" cy="38530"/>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724" name="Text Box 236"/>
        <xdr:cNvSpPr txBox="1">
          <a:spLocks noChangeArrowheads="1"/>
        </xdr:cNvSpPr>
      </xdr:nvSpPr>
      <xdr:spPr bwMode="auto">
        <a:xfrm>
          <a:off x="2714625" y="2127123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725" name="Text Box 236"/>
        <xdr:cNvSpPr txBox="1">
          <a:spLocks noChangeArrowheads="1"/>
        </xdr:cNvSpPr>
      </xdr:nvSpPr>
      <xdr:spPr bwMode="auto">
        <a:xfrm>
          <a:off x="2714625" y="2127123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726" name="Text Box 236"/>
        <xdr:cNvSpPr txBox="1">
          <a:spLocks noChangeArrowheads="1"/>
        </xdr:cNvSpPr>
      </xdr:nvSpPr>
      <xdr:spPr bwMode="auto">
        <a:xfrm>
          <a:off x="2714625" y="2127123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727" name="Text Box 236"/>
        <xdr:cNvSpPr txBox="1">
          <a:spLocks noChangeArrowheads="1"/>
        </xdr:cNvSpPr>
      </xdr:nvSpPr>
      <xdr:spPr bwMode="auto">
        <a:xfrm>
          <a:off x="2714625" y="212712300"/>
          <a:ext cx="1594" cy="112395"/>
        </a:xfrm>
        <a:prstGeom prst="rect">
          <a:avLst/>
        </a:prstGeom>
        <a:noFill/>
        <a:ln w="9525">
          <a:noFill/>
          <a:miter lim="800000"/>
          <a:headEnd/>
          <a:tailEnd/>
        </a:ln>
      </xdr:spPr>
    </xdr:sp>
    <xdr:clientData/>
  </xdr:twoCellAnchor>
  <xdr:twoCellAnchor editAs="oneCell">
    <xdr:from>
      <xdr:col>8</xdr:col>
      <xdr:colOff>2619375</xdr:colOff>
      <xdr:row>291</xdr:row>
      <xdr:rowOff>1076325</xdr:rowOff>
    </xdr:from>
    <xdr:to>
      <xdr:col>9</xdr:col>
      <xdr:colOff>492</xdr:colOff>
      <xdr:row>291</xdr:row>
      <xdr:rowOff>1135008</xdr:rowOff>
    </xdr:to>
    <xdr:sp macro="" textlink="">
      <xdr:nvSpPr>
        <xdr:cNvPr id="728" name="Text Box 31"/>
        <xdr:cNvSpPr txBox="1">
          <a:spLocks noChangeArrowheads="1"/>
        </xdr:cNvSpPr>
      </xdr:nvSpPr>
      <xdr:spPr bwMode="auto">
        <a:xfrm>
          <a:off x="8905875" y="202806300"/>
          <a:ext cx="492" cy="58683"/>
        </a:xfrm>
        <a:prstGeom prst="rect">
          <a:avLst/>
        </a:prstGeom>
        <a:noFill/>
        <a:ln w="9525">
          <a:noFill/>
          <a:miter lim="800000"/>
          <a:headEnd/>
          <a:tailEnd/>
        </a:ln>
      </xdr:spPr>
    </xdr:sp>
    <xdr:clientData/>
  </xdr:twoCellAnchor>
  <xdr:twoCellAnchor editAs="oneCell">
    <xdr:from>
      <xdr:col>8</xdr:col>
      <xdr:colOff>2619375</xdr:colOff>
      <xdr:row>291</xdr:row>
      <xdr:rowOff>1076325</xdr:rowOff>
    </xdr:from>
    <xdr:to>
      <xdr:col>9</xdr:col>
      <xdr:colOff>492</xdr:colOff>
      <xdr:row>291</xdr:row>
      <xdr:rowOff>1135008</xdr:rowOff>
    </xdr:to>
    <xdr:sp macro="" textlink="">
      <xdr:nvSpPr>
        <xdr:cNvPr id="729" name="Text Box 31"/>
        <xdr:cNvSpPr txBox="1">
          <a:spLocks noChangeArrowheads="1"/>
        </xdr:cNvSpPr>
      </xdr:nvSpPr>
      <xdr:spPr bwMode="auto">
        <a:xfrm>
          <a:off x="8905875" y="202806300"/>
          <a:ext cx="492" cy="58683"/>
        </a:xfrm>
        <a:prstGeom prst="rect">
          <a:avLst/>
        </a:prstGeom>
        <a:noFill/>
        <a:ln w="9525">
          <a:noFill/>
          <a:miter lim="800000"/>
          <a:headEnd/>
          <a:tailEnd/>
        </a:ln>
      </xdr:spPr>
    </xdr:sp>
    <xdr:clientData/>
  </xdr:twoCellAnchor>
  <xdr:twoCellAnchor editAs="oneCell">
    <xdr:from>
      <xdr:col>8</xdr:col>
      <xdr:colOff>2619375</xdr:colOff>
      <xdr:row>291</xdr:row>
      <xdr:rowOff>1076325</xdr:rowOff>
    </xdr:from>
    <xdr:to>
      <xdr:col>9</xdr:col>
      <xdr:colOff>492</xdr:colOff>
      <xdr:row>291</xdr:row>
      <xdr:rowOff>1135008</xdr:rowOff>
    </xdr:to>
    <xdr:sp macro="" textlink="">
      <xdr:nvSpPr>
        <xdr:cNvPr id="730" name="Text Box 31"/>
        <xdr:cNvSpPr txBox="1">
          <a:spLocks noChangeArrowheads="1"/>
        </xdr:cNvSpPr>
      </xdr:nvSpPr>
      <xdr:spPr bwMode="auto">
        <a:xfrm>
          <a:off x="8905875" y="202806300"/>
          <a:ext cx="492" cy="58683"/>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492</xdr:colOff>
      <xdr:row>303</xdr:row>
      <xdr:rowOff>0</xdr:rowOff>
    </xdr:to>
    <xdr:sp macro="" textlink="">
      <xdr:nvSpPr>
        <xdr:cNvPr id="731" name="Text Box 31"/>
        <xdr:cNvSpPr txBox="1">
          <a:spLocks noChangeArrowheads="1"/>
        </xdr:cNvSpPr>
      </xdr:nvSpPr>
      <xdr:spPr bwMode="auto">
        <a:xfrm>
          <a:off x="8905875" y="213540975"/>
          <a:ext cx="492" cy="0"/>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492</xdr:colOff>
      <xdr:row>303</xdr:row>
      <xdr:rowOff>0</xdr:rowOff>
    </xdr:to>
    <xdr:sp macro="" textlink="">
      <xdr:nvSpPr>
        <xdr:cNvPr id="732" name="Text Box 31"/>
        <xdr:cNvSpPr txBox="1">
          <a:spLocks noChangeArrowheads="1"/>
        </xdr:cNvSpPr>
      </xdr:nvSpPr>
      <xdr:spPr bwMode="auto">
        <a:xfrm>
          <a:off x="8905875" y="213540975"/>
          <a:ext cx="492" cy="0"/>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492</xdr:colOff>
      <xdr:row>303</xdr:row>
      <xdr:rowOff>0</xdr:rowOff>
    </xdr:to>
    <xdr:sp macro="" textlink="">
      <xdr:nvSpPr>
        <xdr:cNvPr id="733" name="Text Box 31"/>
        <xdr:cNvSpPr txBox="1">
          <a:spLocks noChangeArrowheads="1"/>
        </xdr:cNvSpPr>
      </xdr:nvSpPr>
      <xdr:spPr bwMode="auto">
        <a:xfrm>
          <a:off x="8905875" y="213540975"/>
          <a:ext cx="492" cy="0"/>
        </a:xfrm>
        <a:prstGeom prst="rect">
          <a:avLst/>
        </a:prstGeom>
        <a:noFill/>
        <a:ln w="9525">
          <a:noFill/>
          <a:miter lim="800000"/>
          <a:headEnd/>
          <a:tailEnd/>
        </a:ln>
      </xdr:spPr>
    </xdr:sp>
    <xdr:clientData/>
  </xdr:twoCellAnchor>
  <xdr:twoCellAnchor editAs="oneCell">
    <xdr:from>
      <xdr:col>8</xdr:col>
      <xdr:colOff>2619375</xdr:colOff>
      <xdr:row>303</xdr:row>
      <xdr:rowOff>1076325</xdr:rowOff>
    </xdr:from>
    <xdr:to>
      <xdr:col>9</xdr:col>
      <xdr:colOff>492</xdr:colOff>
      <xdr:row>304</xdr:row>
      <xdr:rowOff>58683</xdr:rowOff>
    </xdr:to>
    <xdr:sp macro="" textlink="">
      <xdr:nvSpPr>
        <xdr:cNvPr id="734" name="Text Box 31"/>
        <xdr:cNvSpPr txBox="1">
          <a:spLocks noChangeArrowheads="1"/>
        </xdr:cNvSpPr>
      </xdr:nvSpPr>
      <xdr:spPr bwMode="auto">
        <a:xfrm>
          <a:off x="8905875" y="214112475"/>
          <a:ext cx="492" cy="58683"/>
        </a:xfrm>
        <a:prstGeom prst="rect">
          <a:avLst/>
        </a:prstGeom>
        <a:noFill/>
        <a:ln w="9525">
          <a:noFill/>
          <a:miter lim="800000"/>
          <a:headEnd/>
          <a:tailEnd/>
        </a:ln>
      </xdr:spPr>
    </xdr:sp>
    <xdr:clientData/>
  </xdr:twoCellAnchor>
  <xdr:twoCellAnchor editAs="oneCell">
    <xdr:from>
      <xdr:col>8</xdr:col>
      <xdr:colOff>2619375</xdr:colOff>
      <xdr:row>303</xdr:row>
      <xdr:rowOff>1076325</xdr:rowOff>
    </xdr:from>
    <xdr:to>
      <xdr:col>9</xdr:col>
      <xdr:colOff>492</xdr:colOff>
      <xdr:row>304</xdr:row>
      <xdr:rowOff>58683</xdr:rowOff>
    </xdr:to>
    <xdr:sp macro="" textlink="">
      <xdr:nvSpPr>
        <xdr:cNvPr id="735" name="Text Box 31"/>
        <xdr:cNvSpPr txBox="1">
          <a:spLocks noChangeArrowheads="1"/>
        </xdr:cNvSpPr>
      </xdr:nvSpPr>
      <xdr:spPr bwMode="auto">
        <a:xfrm>
          <a:off x="8905875" y="214112475"/>
          <a:ext cx="492" cy="58683"/>
        </a:xfrm>
        <a:prstGeom prst="rect">
          <a:avLst/>
        </a:prstGeom>
        <a:noFill/>
        <a:ln w="9525">
          <a:noFill/>
          <a:miter lim="800000"/>
          <a:headEnd/>
          <a:tailEnd/>
        </a:ln>
      </xdr:spPr>
    </xdr:sp>
    <xdr:clientData/>
  </xdr:twoCellAnchor>
  <xdr:twoCellAnchor editAs="oneCell">
    <xdr:from>
      <xdr:col>8</xdr:col>
      <xdr:colOff>2619375</xdr:colOff>
      <xdr:row>303</xdr:row>
      <xdr:rowOff>1076325</xdr:rowOff>
    </xdr:from>
    <xdr:to>
      <xdr:col>9</xdr:col>
      <xdr:colOff>492</xdr:colOff>
      <xdr:row>304</xdr:row>
      <xdr:rowOff>58683</xdr:rowOff>
    </xdr:to>
    <xdr:sp macro="" textlink="">
      <xdr:nvSpPr>
        <xdr:cNvPr id="736" name="Text Box 31"/>
        <xdr:cNvSpPr txBox="1">
          <a:spLocks noChangeArrowheads="1"/>
        </xdr:cNvSpPr>
      </xdr:nvSpPr>
      <xdr:spPr bwMode="auto">
        <a:xfrm>
          <a:off x="8905875" y="214112475"/>
          <a:ext cx="492" cy="58683"/>
        </a:xfrm>
        <a:prstGeom prst="rect">
          <a:avLst/>
        </a:prstGeom>
        <a:noFill/>
        <a:ln w="9525">
          <a:noFill/>
          <a:miter lim="800000"/>
          <a:headEnd/>
          <a:tailEnd/>
        </a:ln>
      </xdr:spPr>
    </xdr:sp>
    <xdr:clientData/>
  </xdr:twoCellAnchor>
  <xdr:twoCellAnchor editAs="oneCell">
    <xdr:from>
      <xdr:col>8</xdr:col>
      <xdr:colOff>2619375</xdr:colOff>
      <xdr:row>304</xdr:row>
      <xdr:rowOff>1076325</xdr:rowOff>
    </xdr:from>
    <xdr:to>
      <xdr:col>9</xdr:col>
      <xdr:colOff>492</xdr:colOff>
      <xdr:row>304</xdr:row>
      <xdr:rowOff>1135008</xdr:rowOff>
    </xdr:to>
    <xdr:sp macro="" textlink="">
      <xdr:nvSpPr>
        <xdr:cNvPr id="737" name="Text Box 31"/>
        <xdr:cNvSpPr txBox="1">
          <a:spLocks noChangeArrowheads="1"/>
        </xdr:cNvSpPr>
      </xdr:nvSpPr>
      <xdr:spPr bwMode="auto">
        <a:xfrm>
          <a:off x="8905875" y="215188800"/>
          <a:ext cx="492" cy="58683"/>
        </a:xfrm>
        <a:prstGeom prst="rect">
          <a:avLst/>
        </a:prstGeom>
        <a:noFill/>
        <a:ln w="9525">
          <a:noFill/>
          <a:miter lim="800000"/>
          <a:headEnd/>
          <a:tailEnd/>
        </a:ln>
      </xdr:spPr>
    </xdr:sp>
    <xdr:clientData/>
  </xdr:twoCellAnchor>
  <xdr:twoCellAnchor editAs="oneCell">
    <xdr:from>
      <xdr:col>8</xdr:col>
      <xdr:colOff>2619375</xdr:colOff>
      <xdr:row>304</xdr:row>
      <xdr:rowOff>1076325</xdr:rowOff>
    </xdr:from>
    <xdr:to>
      <xdr:col>9</xdr:col>
      <xdr:colOff>492</xdr:colOff>
      <xdr:row>304</xdr:row>
      <xdr:rowOff>1135008</xdr:rowOff>
    </xdr:to>
    <xdr:sp macro="" textlink="">
      <xdr:nvSpPr>
        <xdr:cNvPr id="738" name="Text Box 31"/>
        <xdr:cNvSpPr txBox="1">
          <a:spLocks noChangeArrowheads="1"/>
        </xdr:cNvSpPr>
      </xdr:nvSpPr>
      <xdr:spPr bwMode="auto">
        <a:xfrm>
          <a:off x="8905875" y="215188800"/>
          <a:ext cx="492" cy="58683"/>
        </a:xfrm>
        <a:prstGeom prst="rect">
          <a:avLst/>
        </a:prstGeom>
        <a:noFill/>
        <a:ln w="9525">
          <a:noFill/>
          <a:miter lim="800000"/>
          <a:headEnd/>
          <a:tailEnd/>
        </a:ln>
      </xdr:spPr>
    </xdr:sp>
    <xdr:clientData/>
  </xdr:twoCellAnchor>
  <xdr:twoCellAnchor editAs="oneCell">
    <xdr:from>
      <xdr:col>8</xdr:col>
      <xdr:colOff>2619375</xdr:colOff>
      <xdr:row>304</xdr:row>
      <xdr:rowOff>1076325</xdr:rowOff>
    </xdr:from>
    <xdr:to>
      <xdr:col>9</xdr:col>
      <xdr:colOff>492</xdr:colOff>
      <xdr:row>304</xdr:row>
      <xdr:rowOff>1135008</xdr:rowOff>
    </xdr:to>
    <xdr:sp macro="" textlink="">
      <xdr:nvSpPr>
        <xdr:cNvPr id="739" name="Text Box 31"/>
        <xdr:cNvSpPr txBox="1">
          <a:spLocks noChangeArrowheads="1"/>
        </xdr:cNvSpPr>
      </xdr:nvSpPr>
      <xdr:spPr bwMode="auto">
        <a:xfrm>
          <a:off x="8905875" y="215188800"/>
          <a:ext cx="492" cy="58683"/>
        </a:xfrm>
        <a:prstGeom prst="rect">
          <a:avLst/>
        </a:prstGeom>
        <a:noFill/>
        <a:ln w="9525">
          <a:noFill/>
          <a:miter lim="800000"/>
          <a:headEnd/>
          <a:tailEnd/>
        </a:ln>
      </xdr:spPr>
    </xdr:sp>
    <xdr:clientData/>
  </xdr:twoCellAnchor>
  <xdr:twoCellAnchor editAs="oneCell">
    <xdr:from>
      <xdr:col>7</xdr:col>
      <xdr:colOff>2619375</xdr:colOff>
      <xdr:row>290</xdr:row>
      <xdr:rowOff>1076325</xdr:rowOff>
    </xdr:from>
    <xdr:to>
      <xdr:col>8</xdr:col>
      <xdr:colOff>492</xdr:colOff>
      <xdr:row>290</xdr:row>
      <xdr:rowOff>1135008</xdr:rowOff>
    </xdr:to>
    <xdr:sp macro="" textlink="">
      <xdr:nvSpPr>
        <xdr:cNvPr id="740" name="Text Box 31"/>
        <xdr:cNvSpPr txBox="1">
          <a:spLocks noChangeArrowheads="1"/>
        </xdr:cNvSpPr>
      </xdr:nvSpPr>
      <xdr:spPr bwMode="auto">
        <a:xfrm>
          <a:off x="7962900" y="201472800"/>
          <a:ext cx="492" cy="58683"/>
        </a:xfrm>
        <a:prstGeom prst="rect">
          <a:avLst/>
        </a:prstGeom>
        <a:noFill/>
        <a:ln w="9525">
          <a:noFill/>
          <a:miter lim="800000"/>
          <a:headEnd/>
          <a:tailEnd/>
        </a:ln>
      </xdr:spPr>
    </xdr:sp>
    <xdr:clientData/>
  </xdr:twoCellAnchor>
  <xdr:twoCellAnchor editAs="oneCell">
    <xdr:from>
      <xdr:col>7</xdr:col>
      <xdr:colOff>2619375</xdr:colOff>
      <xdr:row>290</xdr:row>
      <xdr:rowOff>1076325</xdr:rowOff>
    </xdr:from>
    <xdr:to>
      <xdr:col>8</xdr:col>
      <xdr:colOff>492</xdr:colOff>
      <xdr:row>290</xdr:row>
      <xdr:rowOff>1135008</xdr:rowOff>
    </xdr:to>
    <xdr:sp macro="" textlink="">
      <xdr:nvSpPr>
        <xdr:cNvPr id="741" name="Text Box 31"/>
        <xdr:cNvSpPr txBox="1">
          <a:spLocks noChangeArrowheads="1"/>
        </xdr:cNvSpPr>
      </xdr:nvSpPr>
      <xdr:spPr bwMode="auto">
        <a:xfrm>
          <a:off x="7962900" y="201472800"/>
          <a:ext cx="492" cy="58683"/>
        </a:xfrm>
        <a:prstGeom prst="rect">
          <a:avLst/>
        </a:prstGeom>
        <a:noFill/>
        <a:ln w="9525">
          <a:noFill/>
          <a:miter lim="800000"/>
          <a:headEnd/>
          <a:tailEnd/>
        </a:ln>
      </xdr:spPr>
    </xdr:sp>
    <xdr:clientData/>
  </xdr:twoCellAnchor>
  <xdr:twoCellAnchor editAs="oneCell">
    <xdr:from>
      <xdr:col>7</xdr:col>
      <xdr:colOff>2619375</xdr:colOff>
      <xdr:row>290</xdr:row>
      <xdr:rowOff>1076325</xdr:rowOff>
    </xdr:from>
    <xdr:to>
      <xdr:col>8</xdr:col>
      <xdr:colOff>492</xdr:colOff>
      <xdr:row>290</xdr:row>
      <xdr:rowOff>1135008</xdr:rowOff>
    </xdr:to>
    <xdr:sp macro="" textlink="">
      <xdr:nvSpPr>
        <xdr:cNvPr id="742" name="Text Box 31"/>
        <xdr:cNvSpPr txBox="1">
          <a:spLocks noChangeArrowheads="1"/>
        </xdr:cNvSpPr>
      </xdr:nvSpPr>
      <xdr:spPr bwMode="auto">
        <a:xfrm>
          <a:off x="7962900" y="201472800"/>
          <a:ext cx="492" cy="58683"/>
        </a:xfrm>
        <a:prstGeom prst="rect">
          <a:avLst/>
        </a:prstGeom>
        <a:noFill/>
        <a:ln w="9525">
          <a:noFill/>
          <a:miter lim="800000"/>
          <a:headEnd/>
          <a:tailEnd/>
        </a:ln>
      </xdr:spPr>
    </xdr:sp>
    <xdr:clientData/>
  </xdr:twoCellAnchor>
  <xdr:twoCellAnchor editAs="oneCell">
    <xdr:from>
      <xdr:col>7</xdr:col>
      <xdr:colOff>1247775</xdr:colOff>
      <xdr:row>302</xdr:row>
      <xdr:rowOff>0</xdr:rowOff>
    </xdr:from>
    <xdr:to>
      <xdr:col>7</xdr:col>
      <xdr:colOff>1248267</xdr:colOff>
      <xdr:row>302</xdr:row>
      <xdr:rowOff>243459</xdr:rowOff>
    </xdr:to>
    <xdr:sp macro="" textlink="">
      <xdr:nvSpPr>
        <xdr:cNvPr id="743" name="Text Box 317"/>
        <xdr:cNvSpPr txBox="1">
          <a:spLocks noChangeArrowheads="1"/>
        </xdr:cNvSpPr>
      </xdr:nvSpPr>
      <xdr:spPr bwMode="auto">
        <a:xfrm>
          <a:off x="6972300" y="212588475"/>
          <a:ext cx="492" cy="243459"/>
        </a:xfrm>
        <a:prstGeom prst="rect">
          <a:avLst/>
        </a:prstGeom>
        <a:noFill/>
        <a:ln w="9525">
          <a:noFill/>
          <a:miter lim="800000"/>
          <a:headEnd/>
          <a:tailEnd/>
        </a:ln>
      </xdr:spPr>
    </xdr:sp>
    <xdr:clientData/>
  </xdr:twoCellAnchor>
  <xdr:twoCellAnchor editAs="oneCell">
    <xdr:from>
      <xdr:col>7</xdr:col>
      <xdr:colOff>2619375</xdr:colOff>
      <xdr:row>302</xdr:row>
      <xdr:rowOff>1076325</xdr:rowOff>
    </xdr:from>
    <xdr:to>
      <xdr:col>8</xdr:col>
      <xdr:colOff>492</xdr:colOff>
      <xdr:row>303</xdr:row>
      <xdr:rowOff>0</xdr:rowOff>
    </xdr:to>
    <xdr:sp macro="" textlink="">
      <xdr:nvSpPr>
        <xdr:cNvPr id="744" name="Text Box 23"/>
        <xdr:cNvSpPr txBox="1">
          <a:spLocks noChangeArrowheads="1"/>
        </xdr:cNvSpPr>
      </xdr:nvSpPr>
      <xdr:spPr bwMode="auto">
        <a:xfrm>
          <a:off x="7962900" y="213540975"/>
          <a:ext cx="492" cy="0"/>
        </a:xfrm>
        <a:prstGeom prst="rect">
          <a:avLst/>
        </a:prstGeom>
        <a:noFill/>
        <a:ln w="9525">
          <a:noFill/>
          <a:miter lim="800000"/>
          <a:headEnd/>
          <a:tailEnd/>
        </a:ln>
      </xdr:spPr>
    </xdr:sp>
    <xdr:clientData/>
  </xdr:twoCellAnchor>
  <xdr:twoCellAnchor editAs="oneCell">
    <xdr:from>
      <xdr:col>7</xdr:col>
      <xdr:colOff>2676525</xdr:colOff>
      <xdr:row>302</xdr:row>
      <xdr:rowOff>657225</xdr:rowOff>
    </xdr:from>
    <xdr:to>
      <xdr:col>8</xdr:col>
      <xdr:colOff>1594</xdr:colOff>
      <xdr:row>302</xdr:row>
      <xdr:rowOff>657225</xdr:rowOff>
    </xdr:to>
    <xdr:sp macro="" textlink="">
      <xdr:nvSpPr>
        <xdr:cNvPr id="745" name="Text Box 29"/>
        <xdr:cNvSpPr txBox="1">
          <a:spLocks noChangeArrowheads="1"/>
        </xdr:cNvSpPr>
      </xdr:nvSpPr>
      <xdr:spPr bwMode="auto">
        <a:xfrm>
          <a:off x="7962900" y="213245700"/>
          <a:ext cx="1594" cy="0"/>
        </a:xfrm>
        <a:prstGeom prst="rect">
          <a:avLst/>
        </a:prstGeom>
        <a:noFill/>
        <a:ln w="9525">
          <a:noFill/>
          <a:miter lim="800000"/>
          <a:headEnd/>
          <a:tailEnd/>
        </a:ln>
      </xdr:spPr>
    </xdr:sp>
    <xdr:clientData/>
  </xdr:twoCellAnchor>
  <xdr:twoCellAnchor editAs="oneCell">
    <xdr:from>
      <xdr:col>7</xdr:col>
      <xdr:colOff>1247775</xdr:colOff>
      <xdr:row>302</xdr:row>
      <xdr:rowOff>0</xdr:rowOff>
    </xdr:from>
    <xdr:to>
      <xdr:col>7</xdr:col>
      <xdr:colOff>1248267</xdr:colOff>
      <xdr:row>302</xdr:row>
      <xdr:rowOff>243459</xdr:rowOff>
    </xdr:to>
    <xdr:sp macro="" textlink="">
      <xdr:nvSpPr>
        <xdr:cNvPr id="746" name="Text Box 317"/>
        <xdr:cNvSpPr txBox="1">
          <a:spLocks noChangeArrowheads="1"/>
        </xdr:cNvSpPr>
      </xdr:nvSpPr>
      <xdr:spPr bwMode="auto">
        <a:xfrm>
          <a:off x="6972300" y="212588475"/>
          <a:ext cx="492" cy="243459"/>
        </a:xfrm>
        <a:prstGeom prst="rect">
          <a:avLst/>
        </a:prstGeom>
        <a:noFill/>
        <a:ln w="9525">
          <a:noFill/>
          <a:miter lim="800000"/>
          <a:headEnd/>
          <a:tailEnd/>
        </a:ln>
      </xdr:spPr>
    </xdr:sp>
    <xdr:clientData/>
  </xdr:twoCellAnchor>
  <xdr:twoCellAnchor editAs="oneCell">
    <xdr:from>
      <xdr:col>7</xdr:col>
      <xdr:colOff>2619375</xdr:colOff>
      <xdr:row>302</xdr:row>
      <xdr:rowOff>1076325</xdr:rowOff>
    </xdr:from>
    <xdr:to>
      <xdr:col>8</xdr:col>
      <xdr:colOff>492</xdr:colOff>
      <xdr:row>303</xdr:row>
      <xdr:rowOff>0</xdr:rowOff>
    </xdr:to>
    <xdr:sp macro="" textlink="">
      <xdr:nvSpPr>
        <xdr:cNvPr id="747" name="Text Box 23"/>
        <xdr:cNvSpPr txBox="1">
          <a:spLocks noChangeArrowheads="1"/>
        </xdr:cNvSpPr>
      </xdr:nvSpPr>
      <xdr:spPr bwMode="auto">
        <a:xfrm>
          <a:off x="7962900" y="213540975"/>
          <a:ext cx="492" cy="0"/>
        </a:xfrm>
        <a:prstGeom prst="rect">
          <a:avLst/>
        </a:prstGeom>
        <a:noFill/>
        <a:ln w="9525">
          <a:noFill/>
          <a:miter lim="800000"/>
          <a:headEnd/>
          <a:tailEnd/>
        </a:ln>
      </xdr:spPr>
    </xdr:sp>
    <xdr:clientData/>
  </xdr:twoCellAnchor>
  <xdr:twoCellAnchor editAs="oneCell">
    <xdr:from>
      <xdr:col>7</xdr:col>
      <xdr:colOff>2676525</xdr:colOff>
      <xdr:row>302</xdr:row>
      <xdr:rowOff>657225</xdr:rowOff>
    </xdr:from>
    <xdr:to>
      <xdr:col>8</xdr:col>
      <xdr:colOff>1594</xdr:colOff>
      <xdr:row>302</xdr:row>
      <xdr:rowOff>657225</xdr:rowOff>
    </xdr:to>
    <xdr:sp macro="" textlink="">
      <xdr:nvSpPr>
        <xdr:cNvPr id="748" name="Text Box 29"/>
        <xdr:cNvSpPr txBox="1">
          <a:spLocks noChangeArrowheads="1"/>
        </xdr:cNvSpPr>
      </xdr:nvSpPr>
      <xdr:spPr bwMode="auto">
        <a:xfrm>
          <a:off x="7962900" y="213245700"/>
          <a:ext cx="1594" cy="0"/>
        </a:xfrm>
        <a:prstGeom prst="rect">
          <a:avLst/>
        </a:prstGeom>
        <a:noFill/>
        <a:ln w="9525">
          <a:noFill/>
          <a:miter lim="800000"/>
          <a:headEnd/>
          <a:tailEnd/>
        </a:ln>
      </xdr:spPr>
    </xdr:sp>
    <xdr:clientData/>
  </xdr:twoCellAnchor>
  <xdr:twoCellAnchor editAs="oneCell">
    <xdr:from>
      <xdr:col>7</xdr:col>
      <xdr:colOff>1247775</xdr:colOff>
      <xdr:row>302</xdr:row>
      <xdr:rowOff>0</xdr:rowOff>
    </xdr:from>
    <xdr:to>
      <xdr:col>7</xdr:col>
      <xdr:colOff>1248267</xdr:colOff>
      <xdr:row>302</xdr:row>
      <xdr:rowOff>243459</xdr:rowOff>
    </xdr:to>
    <xdr:sp macro="" textlink="">
      <xdr:nvSpPr>
        <xdr:cNvPr id="749" name="Text Box 84"/>
        <xdr:cNvSpPr txBox="1">
          <a:spLocks noChangeArrowheads="1"/>
        </xdr:cNvSpPr>
      </xdr:nvSpPr>
      <xdr:spPr bwMode="auto">
        <a:xfrm>
          <a:off x="6972300" y="212588475"/>
          <a:ext cx="492" cy="243459"/>
        </a:xfrm>
        <a:prstGeom prst="rect">
          <a:avLst/>
        </a:prstGeom>
        <a:noFill/>
        <a:ln w="9525">
          <a:noFill/>
          <a:miter lim="800000"/>
          <a:headEnd/>
          <a:tailEnd/>
        </a:ln>
      </xdr:spPr>
    </xdr:sp>
    <xdr:clientData/>
  </xdr:twoCellAnchor>
  <xdr:twoCellAnchor editAs="oneCell">
    <xdr:from>
      <xdr:col>7</xdr:col>
      <xdr:colOff>2028825</xdr:colOff>
      <xdr:row>302</xdr:row>
      <xdr:rowOff>0</xdr:rowOff>
    </xdr:from>
    <xdr:to>
      <xdr:col>7</xdr:col>
      <xdr:colOff>2030419</xdr:colOff>
      <xdr:row>302</xdr:row>
      <xdr:rowOff>243459</xdr:rowOff>
    </xdr:to>
    <xdr:sp macro="" textlink="">
      <xdr:nvSpPr>
        <xdr:cNvPr id="750" name="Text Box 85"/>
        <xdr:cNvSpPr txBox="1">
          <a:spLocks noChangeArrowheads="1"/>
        </xdr:cNvSpPr>
      </xdr:nvSpPr>
      <xdr:spPr bwMode="auto">
        <a:xfrm>
          <a:off x="7753350" y="212588475"/>
          <a:ext cx="1594" cy="243459"/>
        </a:xfrm>
        <a:prstGeom prst="rect">
          <a:avLst/>
        </a:prstGeom>
        <a:noFill/>
        <a:ln w="9525">
          <a:noFill/>
          <a:miter lim="800000"/>
          <a:headEnd/>
          <a:tailEnd/>
        </a:ln>
      </xdr:spPr>
    </xdr:sp>
    <xdr:clientData/>
  </xdr:twoCellAnchor>
  <xdr:twoCellAnchor editAs="oneCell">
    <xdr:from>
      <xdr:col>7</xdr:col>
      <xdr:colOff>2619375</xdr:colOff>
      <xdr:row>302</xdr:row>
      <xdr:rowOff>0</xdr:rowOff>
    </xdr:from>
    <xdr:to>
      <xdr:col>8</xdr:col>
      <xdr:colOff>492</xdr:colOff>
      <xdr:row>302</xdr:row>
      <xdr:rowOff>243459</xdr:rowOff>
    </xdr:to>
    <xdr:sp macro="" textlink="">
      <xdr:nvSpPr>
        <xdr:cNvPr id="751" name="Text Box 86"/>
        <xdr:cNvSpPr txBox="1">
          <a:spLocks noChangeArrowheads="1"/>
        </xdr:cNvSpPr>
      </xdr:nvSpPr>
      <xdr:spPr bwMode="auto">
        <a:xfrm>
          <a:off x="7962900" y="212588475"/>
          <a:ext cx="492" cy="243459"/>
        </a:xfrm>
        <a:prstGeom prst="rect">
          <a:avLst/>
        </a:prstGeom>
        <a:noFill/>
        <a:ln w="9525">
          <a:noFill/>
          <a:miter lim="800000"/>
          <a:headEnd/>
          <a:tailEnd/>
        </a:ln>
      </xdr:spPr>
    </xdr:sp>
    <xdr:clientData/>
  </xdr:twoCellAnchor>
  <xdr:twoCellAnchor editAs="oneCell">
    <xdr:from>
      <xdr:col>7</xdr:col>
      <xdr:colOff>2028825</xdr:colOff>
      <xdr:row>293</xdr:row>
      <xdr:rowOff>2266950</xdr:rowOff>
    </xdr:from>
    <xdr:to>
      <xdr:col>7</xdr:col>
      <xdr:colOff>2030419</xdr:colOff>
      <xdr:row>294</xdr:row>
      <xdr:rowOff>38530</xdr:rowOff>
    </xdr:to>
    <xdr:sp macro="" textlink="">
      <xdr:nvSpPr>
        <xdr:cNvPr id="752" name="Text Box 181"/>
        <xdr:cNvSpPr txBox="1">
          <a:spLocks noChangeArrowheads="1"/>
        </xdr:cNvSpPr>
      </xdr:nvSpPr>
      <xdr:spPr bwMode="auto">
        <a:xfrm>
          <a:off x="7753350" y="205035150"/>
          <a:ext cx="1594" cy="38530"/>
        </a:xfrm>
        <a:prstGeom prst="rect">
          <a:avLst/>
        </a:prstGeom>
        <a:noFill/>
        <a:ln w="9525">
          <a:noFill/>
          <a:miter lim="800000"/>
          <a:headEnd/>
          <a:tailEnd/>
        </a:ln>
      </xdr:spPr>
    </xdr:sp>
    <xdr:clientData/>
  </xdr:twoCellAnchor>
  <xdr:twoCellAnchor editAs="oneCell">
    <xdr:from>
      <xdr:col>7</xdr:col>
      <xdr:colOff>1609725</xdr:colOff>
      <xdr:row>302</xdr:row>
      <xdr:rowOff>123825</xdr:rowOff>
    </xdr:from>
    <xdr:to>
      <xdr:col>7</xdr:col>
      <xdr:colOff>1611319</xdr:colOff>
      <xdr:row>302</xdr:row>
      <xdr:rowOff>236220</xdr:rowOff>
    </xdr:to>
    <xdr:sp macro="" textlink="">
      <xdr:nvSpPr>
        <xdr:cNvPr id="753" name="Text Box 236"/>
        <xdr:cNvSpPr txBox="1">
          <a:spLocks noChangeArrowheads="1"/>
        </xdr:cNvSpPr>
      </xdr:nvSpPr>
      <xdr:spPr bwMode="auto">
        <a:xfrm>
          <a:off x="7334250" y="212712300"/>
          <a:ext cx="1594" cy="112395"/>
        </a:xfrm>
        <a:prstGeom prst="rect">
          <a:avLst/>
        </a:prstGeom>
        <a:noFill/>
        <a:ln w="9525">
          <a:noFill/>
          <a:miter lim="800000"/>
          <a:headEnd/>
          <a:tailEnd/>
        </a:ln>
      </xdr:spPr>
    </xdr:sp>
    <xdr:clientData/>
  </xdr:twoCellAnchor>
  <xdr:twoCellAnchor editAs="oneCell">
    <xdr:from>
      <xdr:col>7</xdr:col>
      <xdr:colOff>1609725</xdr:colOff>
      <xdr:row>302</xdr:row>
      <xdr:rowOff>123825</xdr:rowOff>
    </xdr:from>
    <xdr:to>
      <xdr:col>7</xdr:col>
      <xdr:colOff>1611319</xdr:colOff>
      <xdr:row>302</xdr:row>
      <xdr:rowOff>236220</xdr:rowOff>
    </xdr:to>
    <xdr:sp macro="" textlink="">
      <xdr:nvSpPr>
        <xdr:cNvPr id="754" name="Text Box 236"/>
        <xdr:cNvSpPr txBox="1">
          <a:spLocks noChangeArrowheads="1"/>
        </xdr:cNvSpPr>
      </xdr:nvSpPr>
      <xdr:spPr bwMode="auto">
        <a:xfrm>
          <a:off x="7334250" y="212712300"/>
          <a:ext cx="1594" cy="112395"/>
        </a:xfrm>
        <a:prstGeom prst="rect">
          <a:avLst/>
        </a:prstGeom>
        <a:noFill/>
        <a:ln w="9525">
          <a:noFill/>
          <a:miter lim="800000"/>
          <a:headEnd/>
          <a:tailEnd/>
        </a:ln>
      </xdr:spPr>
    </xdr:sp>
    <xdr:clientData/>
  </xdr:twoCellAnchor>
  <xdr:twoCellAnchor editAs="oneCell">
    <xdr:from>
      <xdr:col>7</xdr:col>
      <xdr:colOff>1609725</xdr:colOff>
      <xdr:row>302</xdr:row>
      <xdr:rowOff>123825</xdr:rowOff>
    </xdr:from>
    <xdr:to>
      <xdr:col>7</xdr:col>
      <xdr:colOff>1611319</xdr:colOff>
      <xdr:row>302</xdr:row>
      <xdr:rowOff>236220</xdr:rowOff>
    </xdr:to>
    <xdr:sp macro="" textlink="">
      <xdr:nvSpPr>
        <xdr:cNvPr id="755" name="Text Box 236"/>
        <xdr:cNvSpPr txBox="1">
          <a:spLocks noChangeArrowheads="1"/>
        </xdr:cNvSpPr>
      </xdr:nvSpPr>
      <xdr:spPr bwMode="auto">
        <a:xfrm>
          <a:off x="7334250" y="212712300"/>
          <a:ext cx="1594" cy="112395"/>
        </a:xfrm>
        <a:prstGeom prst="rect">
          <a:avLst/>
        </a:prstGeom>
        <a:noFill/>
        <a:ln w="9525">
          <a:noFill/>
          <a:miter lim="800000"/>
          <a:headEnd/>
          <a:tailEnd/>
        </a:ln>
      </xdr:spPr>
    </xdr:sp>
    <xdr:clientData/>
  </xdr:twoCellAnchor>
  <xdr:twoCellAnchor editAs="oneCell">
    <xdr:from>
      <xdr:col>7</xdr:col>
      <xdr:colOff>2028825</xdr:colOff>
      <xdr:row>293</xdr:row>
      <xdr:rowOff>2266950</xdr:rowOff>
    </xdr:from>
    <xdr:to>
      <xdr:col>7</xdr:col>
      <xdr:colOff>2030419</xdr:colOff>
      <xdr:row>294</xdr:row>
      <xdr:rowOff>38530</xdr:rowOff>
    </xdr:to>
    <xdr:sp macro="" textlink="">
      <xdr:nvSpPr>
        <xdr:cNvPr id="756" name="Text Box 181"/>
        <xdr:cNvSpPr txBox="1">
          <a:spLocks noChangeArrowheads="1"/>
        </xdr:cNvSpPr>
      </xdr:nvSpPr>
      <xdr:spPr bwMode="auto">
        <a:xfrm>
          <a:off x="7753350" y="205035150"/>
          <a:ext cx="1594" cy="38530"/>
        </a:xfrm>
        <a:prstGeom prst="rect">
          <a:avLst/>
        </a:prstGeom>
        <a:noFill/>
        <a:ln w="9525">
          <a:noFill/>
          <a:miter lim="800000"/>
          <a:headEnd/>
          <a:tailEnd/>
        </a:ln>
      </xdr:spPr>
    </xdr:sp>
    <xdr:clientData/>
  </xdr:twoCellAnchor>
  <xdr:twoCellAnchor editAs="oneCell">
    <xdr:from>
      <xdr:col>7</xdr:col>
      <xdr:colOff>1609725</xdr:colOff>
      <xdr:row>302</xdr:row>
      <xdr:rowOff>123825</xdr:rowOff>
    </xdr:from>
    <xdr:to>
      <xdr:col>7</xdr:col>
      <xdr:colOff>1611319</xdr:colOff>
      <xdr:row>302</xdr:row>
      <xdr:rowOff>236220</xdr:rowOff>
    </xdr:to>
    <xdr:sp macro="" textlink="">
      <xdr:nvSpPr>
        <xdr:cNvPr id="757" name="Text Box 236"/>
        <xdr:cNvSpPr txBox="1">
          <a:spLocks noChangeArrowheads="1"/>
        </xdr:cNvSpPr>
      </xdr:nvSpPr>
      <xdr:spPr bwMode="auto">
        <a:xfrm>
          <a:off x="7334250" y="212712300"/>
          <a:ext cx="1594" cy="112395"/>
        </a:xfrm>
        <a:prstGeom prst="rect">
          <a:avLst/>
        </a:prstGeom>
        <a:noFill/>
        <a:ln w="9525">
          <a:noFill/>
          <a:miter lim="800000"/>
          <a:headEnd/>
          <a:tailEnd/>
        </a:ln>
      </xdr:spPr>
    </xdr:sp>
    <xdr:clientData/>
  </xdr:twoCellAnchor>
  <xdr:twoCellAnchor editAs="oneCell">
    <xdr:from>
      <xdr:col>7</xdr:col>
      <xdr:colOff>1609725</xdr:colOff>
      <xdr:row>302</xdr:row>
      <xdr:rowOff>123825</xdr:rowOff>
    </xdr:from>
    <xdr:to>
      <xdr:col>7</xdr:col>
      <xdr:colOff>1611319</xdr:colOff>
      <xdr:row>302</xdr:row>
      <xdr:rowOff>236220</xdr:rowOff>
    </xdr:to>
    <xdr:sp macro="" textlink="">
      <xdr:nvSpPr>
        <xdr:cNvPr id="758" name="Text Box 236"/>
        <xdr:cNvSpPr txBox="1">
          <a:spLocks noChangeArrowheads="1"/>
        </xdr:cNvSpPr>
      </xdr:nvSpPr>
      <xdr:spPr bwMode="auto">
        <a:xfrm>
          <a:off x="7334250" y="212712300"/>
          <a:ext cx="1594" cy="112395"/>
        </a:xfrm>
        <a:prstGeom prst="rect">
          <a:avLst/>
        </a:prstGeom>
        <a:noFill/>
        <a:ln w="9525">
          <a:noFill/>
          <a:miter lim="800000"/>
          <a:headEnd/>
          <a:tailEnd/>
        </a:ln>
      </xdr:spPr>
    </xdr:sp>
    <xdr:clientData/>
  </xdr:twoCellAnchor>
  <xdr:twoCellAnchor editAs="oneCell">
    <xdr:from>
      <xdr:col>7</xdr:col>
      <xdr:colOff>1609725</xdr:colOff>
      <xdr:row>302</xdr:row>
      <xdr:rowOff>123825</xdr:rowOff>
    </xdr:from>
    <xdr:to>
      <xdr:col>7</xdr:col>
      <xdr:colOff>1611319</xdr:colOff>
      <xdr:row>302</xdr:row>
      <xdr:rowOff>236220</xdr:rowOff>
    </xdr:to>
    <xdr:sp macro="" textlink="">
      <xdr:nvSpPr>
        <xdr:cNvPr id="759" name="Text Box 236"/>
        <xdr:cNvSpPr txBox="1">
          <a:spLocks noChangeArrowheads="1"/>
        </xdr:cNvSpPr>
      </xdr:nvSpPr>
      <xdr:spPr bwMode="auto">
        <a:xfrm>
          <a:off x="7334250" y="212712300"/>
          <a:ext cx="1594" cy="112395"/>
        </a:xfrm>
        <a:prstGeom prst="rect">
          <a:avLst/>
        </a:prstGeom>
        <a:noFill/>
        <a:ln w="9525">
          <a:noFill/>
          <a:miter lim="800000"/>
          <a:headEnd/>
          <a:tailEnd/>
        </a:ln>
      </xdr:spPr>
    </xdr:sp>
    <xdr:clientData/>
  </xdr:twoCellAnchor>
  <xdr:twoCellAnchor editAs="oneCell">
    <xdr:from>
      <xdr:col>7</xdr:col>
      <xdr:colOff>1609725</xdr:colOff>
      <xdr:row>302</xdr:row>
      <xdr:rowOff>123825</xdr:rowOff>
    </xdr:from>
    <xdr:to>
      <xdr:col>7</xdr:col>
      <xdr:colOff>1611319</xdr:colOff>
      <xdr:row>302</xdr:row>
      <xdr:rowOff>236220</xdr:rowOff>
    </xdr:to>
    <xdr:sp macro="" textlink="">
      <xdr:nvSpPr>
        <xdr:cNvPr id="760" name="Text Box 236"/>
        <xdr:cNvSpPr txBox="1">
          <a:spLocks noChangeArrowheads="1"/>
        </xdr:cNvSpPr>
      </xdr:nvSpPr>
      <xdr:spPr bwMode="auto">
        <a:xfrm>
          <a:off x="7334250" y="212712300"/>
          <a:ext cx="1594" cy="112395"/>
        </a:xfrm>
        <a:prstGeom prst="rect">
          <a:avLst/>
        </a:prstGeom>
        <a:noFill/>
        <a:ln w="9525">
          <a:noFill/>
          <a:miter lim="800000"/>
          <a:headEnd/>
          <a:tailEnd/>
        </a:ln>
      </xdr:spPr>
    </xdr:sp>
    <xdr:clientData/>
  </xdr:twoCellAnchor>
  <xdr:twoCellAnchor editAs="oneCell">
    <xdr:from>
      <xdr:col>7</xdr:col>
      <xdr:colOff>2619375</xdr:colOff>
      <xdr:row>291</xdr:row>
      <xdr:rowOff>1076325</xdr:rowOff>
    </xdr:from>
    <xdr:to>
      <xdr:col>8</xdr:col>
      <xdr:colOff>492</xdr:colOff>
      <xdr:row>291</xdr:row>
      <xdr:rowOff>1135008</xdr:rowOff>
    </xdr:to>
    <xdr:sp macro="" textlink="">
      <xdr:nvSpPr>
        <xdr:cNvPr id="761" name="Text Box 31"/>
        <xdr:cNvSpPr txBox="1">
          <a:spLocks noChangeArrowheads="1"/>
        </xdr:cNvSpPr>
      </xdr:nvSpPr>
      <xdr:spPr bwMode="auto">
        <a:xfrm>
          <a:off x="7962900" y="202806300"/>
          <a:ext cx="492" cy="58683"/>
        </a:xfrm>
        <a:prstGeom prst="rect">
          <a:avLst/>
        </a:prstGeom>
        <a:noFill/>
        <a:ln w="9525">
          <a:noFill/>
          <a:miter lim="800000"/>
          <a:headEnd/>
          <a:tailEnd/>
        </a:ln>
      </xdr:spPr>
    </xdr:sp>
    <xdr:clientData/>
  </xdr:twoCellAnchor>
  <xdr:twoCellAnchor editAs="oneCell">
    <xdr:from>
      <xdr:col>7</xdr:col>
      <xdr:colOff>2619375</xdr:colOff>
      <xdr:row>291</xdr:row>
      <xdr:rowOff>1076325</xdr:rowOff>
    </xdr:from>
    <xdr:to>
      <xdr:col>8</xdr:col>
      <xdr:colOff>492</xdr:colOff>
      <xdr:row>291</xdr:row>
      <xdr:rowOff>1135008</xdr:rowOff>
    </xdr:to>
    <xdr:sp macro="" textlink="">
      <xdr:nvSpPr>
        <xdr:cNvPr id="762" name="Text Box 31"/>
        <xdr:cNvSpPr txBox="1">
          <a:spLocks noChangeArrowheads="1"/>
        </xdr:cNvSpPr>
      </xdr:nvSpPr>
      <xdr:spPr bwMode="auto">
        <a:xfrm>
          <a:off x="7962900" y="202806300"/>
          <a:ext cx="492" cy="58683"/>
        </a:xfrm>
        <a:prstGeom prst="rect">
          <a:avLst/>
        </a:prstGeom>
        <a:noFill/>
        <a:ln w="9525">
          <a:noFill/>
          <a:miter lim="800000"/>
          <a:headEnd/>
          <a:tailEnd/>
        </a:ln>
      </xdr:spPr>
    </xdr:sp>
    <xdr:clientData/>
  </xdr:twoCellAnchor>
  <xdr:twoCellAnchor editAs="oneCell">
    <xdr:from>
      <xdr:col>7</xdr:col>
      <xdr:colOff>2619375</xdr:colOff>
      <xdr:row>291</xdr:row>
      <xdr:rowOff>1076325</xdr:rowOff>
    </xdr:from>
    <xdr:to>
      <xdr:col>8</xdr:col>
      <xdr:colOff>492</xdr:colOff>
      <xdr:row>291</xdr:row>
      <xdr:rowOff>1135008</xdr:rowOff>
    </xdr:to>
    <xdr:sp macro="" textlink="">
      <xdr:nvSpPr>
        <xdr:cNvPr id="763" name="Text Box 31"/>
        <xdr:cNvSpPr txBox="1">
          <a:spLocks noChangeArrowheads="1"/>
        </xdr:cNvSpPr>
      </xdr:nvSpPr>
      <xdr:spPr bwMode="auto">
        <a:xfrm>
          <a:off x="7962900" y="202806300"/>
          <a:ext cx="492" cy="58683"/>
        </a:xfrm>
        <a:prstGeom prst="rect">
          <a:avLst/>
        </a:prstGeom>
        <a:noFill/>
        <a:ln w="9525">
          <a:noFill/>
          <a:miter lim="800000"/>
          <a:headEnd/>
          <a:tailEnd/>
        </a:ln>
      </xdr:spPr>
    </xdr:sp>
    <xdr:clientData/>
  </xdr:twoCellAnchor>
  <xdr:twoCellAnchor editAs="oneCell">
    <xdr:from>
      <xdr:col>7</xdr:col>
      <xdr:colOff>2619375</xdr:colOff>
      <xdr:row>302</xdr:row>
      <xdr:rowOff>1076325</xdr:rowOff>
    </xdr:from>
    <xdr:to>
      <xdr:col>8</xdr:col>
      <xdr:colOff>492</xdr:colOff>
      <xdr:row>303</xdr:row>
      <xdr:rowOff>0</xdr:rowOff>
    </xdr:to>
    <xdr:sp macro="" textlink="">
      <xdr:nvSpPr>
        <xdr:cNvPr id="764" name="Text Box 31"/>
        <xdr:cNvSpPr txBox="1">
          <a:spLocks noChangeArrowheads="1"/>
        </xdr:cNvSpPr>
      </xdr:nvSpPr>
      <xdr:spPr bwMode="auto">
        <a:xfrm>
          <a:off x="7962900" y="213540975"/>
          <a:ext cx="492" cy="0"/>
        </a:xfrm>
        <a:prstGeom prst="rect">
          <a:avLst/>
        </a:prstGeom>
        <a:noFill/>
        <a:ln w="9525">
          <a:noFill/>
          <a:miter lim="800000"/>
          <a:headEnd/>
          <a:tailEnd/>
        </a:ln>
      </xdr:spPr>
    </xdr:sp>
    <xdr:clientData/>
  </xdr:twoCellAnchor>
  <xdr:twoCellAnchor editAs="oneCell">
    <xdr:from>
      <xdr:col>7</xdr:col>
      <xdr:colOff>2619375</xdr:colOff>
      <xdr:row>302</xdr:row>
      <xdr:rowOff>1076325</xdr:rowOff>
    </xdr:from>
    <xdr:to>
      <xdr:col>8</xdr:col>
      <xdr:colOff>492</xdr:colOff>
      <xdr:row>303</xdr:row>
      <xdr:rowOff>0</xdr:rowOff>
    </xdr:to>
    <xdr:sp macro="" textlink="">
      <xdr:nvSpPr>
        <xdr:cNvPr id="765" name="Text Box 31"/>
        <xdr:cNvSpPr txBox="1">
          <a:spLocks noChangeArrowheads="1"/>
        </xdr:cNvSpPr>
      </xdr:nvSpPr>
      <xdr:spPr bwMode="auto">
        <a:xfrm>
          <a:off x="7962900" y="213540975"/>
          <a:ext cx="492" cy="0"/>
        </a:xfrm>
        <a:prstGeom prst="rect">
          <a:avLst/>
        </a:prstGeom>
        <a:noFill/>
        <a:ln w="9525">
          <a:noFill/>
          <a:miter lim="800000"/>
          <a:headEnd/>
          <a:tailEnd/>
        </a:ln>
      </xdr:spPr>
    </xdr:sp>
    <xdr:clientData/>
  </xdr:twoCellAnchor>
  <xdr:twoCellAnchor editAs="oneCell">
    <xdr:from>
      <xdr:col>7</xdr:col>
      <xdr:colOff>2619375</xdr:colOff>
      <xdr:row>302</xdr:row>
      <xdr:rowOff>1076325</xdr:rowOff>
    </xdr:from>
    <xdr:to>
      <xdr:col>8</xdr:col>
      <xdr:colOff>492</xdr:colOff>
      <xdr:row>303</xdr:row>
      <xdr:rowOff>0</xdr:rowOff>
    </xdr:to>
    <xdr:sp macro="" textlink="">
      <xdr:nvSpPr>
        <xdr:cNvPr id="766" name="Text Box 31"/>
        <xdr:cNvSpPr txBox="1">
          <a:spLocks noChangeArrowheads="1"/>
        </xdr:cNvSpPr>
      </xdr:nvSpPr>
      <xdr:spPr bwMode="auto">
        <a:xfrm>
          <a:off x="7962900" y="213540975"/>
          <a:ext cx="492" cy="0"/>
        </a:xfrm>
        <a:prstGeom prst="rect">
          <a:avLst/>
        </a:prstGeom>
        <a:noFill/>
        <a:ln w="9525">
          <a:noFill/>
          <a:miter lim="800000"/>
          <a:headEnd/>
          <a:tailEnd/>
        </a:ln>
      </xdr:spPr>
    </xdr:sp>
    <xdr:clientData/>
  </xdr:twoCellAnchor>
  <xdr:twoCellAnchor editAs="oneCell">
    <xdr:from>
      <xdr:col>7</xdr:col>
      <xdr:colOff>2619375</xdr:colOff>
      <xdr:row>303</xdr:row>
      <xdr:rowOff>1076325</xdr:rowOff>
    </xdr:from>
    <xdr:to>
      <xdr:col>8</xdr:col>
      <xdr:colOff>492</xdr:colOff>
      <xdr:row>304</xdr:row>
      <xdr:rowOff>58683</xdr:rowOff>
    </xdr:to>
    <xdr:sp macro="" textlink="">
      <xdr:nvSpPr>
        <xdr:cNvPr id="767" name="Text Box 31"/>
        <xdr:cNvSpPr txBox="1">
          <a:spLocks noChangeArrowheads="1"/>
        </xdr:cNvSpPr>
      </xdr:nvSpPr>
      <xdr:spPr bwMode="auto">
        <a:xfrm>
          <a:off x="7962900" y="214112475"/>
          <a:ext cx="492" cy="58683"/>
        </a:xfrm>
        <a:prstGeom prst="rect">
          <a:avLst/>
        </a:prstGeom>
        <a:noFill/>
        <a:ln w="9525">
          <a:noFill/>
          <a:miter lim="800000"/>
          <a:headEnd/>
          <a:tailEnd/>
        </a:ln>
      </xdr:spPr>
    </xdr:sp>
    <xdr:clientData/>
  </xdr:twoCellAnchor>
  <xdr:twoCellAnchor editAs="oneCell">
    <xdr:from>
      <xdr:col>7</xdr:col>
      <xdr:colOff>2619375</xdr:colOff>
      <xdr:row>303</xdr:row>
      <xdr:rowOff>1076325</xdr:rowOff>
    </xdr:from>
    <xdr:to>
      <xdr:col>8</xdr:col>
      <xdr:colOff>492</xdr:colOff>
      <xdr:row>304</xdr:row>
      <xdr:rowOff>58683</xdr:rowOff>
    </xdr:to>
    <xdr:sp macro="" textlink="">
      <xdr:nvSpPr>
        <xdr:cNvPr id="768" name="Text Box 31"/>
        <xdr:cNvSpPr txBox="1">
          <a:spLocks noChangeArrowheads="1"/>
        </xdr:cNvSpPr>
      </xdr:nvSpPr>
      <xdr:spPr bwMode="auto">
        <a:xfrm>
          <a:off x="7962900" y="214112475"/>
          <a:ext cx="492" cy="58683"/>
        </a:xfrm>
        <a:prstGeom prst="rect">
          <a:avLst/>
        </a:prstGeom>
        <a:noFill/>
        <a:ln w="9525">
          <a:noFill/>
          <a:miter lim="800000"/>
          <a:headEnd/>
          <a:tailEnd/>
        </a:ln>
      </xdr:spPr>
    </xdr:sp>
    <xdr:clientData/>
  </xdr:twoCellAnchor>
  <xdr:twoCellAnchor editAs="oneCell">
    <xdr:from>
      <xdr:col>7</xdr:col>
      <xdr:colOff>2619375</xdr:colOff>
      <xdr:row>303</xdr:row>
      <xdr:rowOff>1076325</xdr:rowOff>
    </xdr:from>
    <xdr:to>
      <xdr:col>8</xdr:col>
      <xdr:colOff>492</xdr:colOff>
      <xdr:row>304</xdr:row>
      <xdr:rowOff>58683</xdr:rowOff>
    </xdr:to>
    <xdr:sp macro="" textlink="">
      <xdr:nvSpPr>
        <xdr:cNvPr id="769" name="Text Box 31"/>
        <xdr:cNvSpPr txBox="1">
          <a:spLocks noChangeArrowheads="1"/>
        </xdr:cNvSpPr>
      </xdr:nvSpPr>
      <xdr:spPr bwMode="auto">
        <a:xfrm>
          <a:off x="7962900" y="214112475"/>
          <a:ext cx="492" cy="58683"/>
        </a:xfrm>
        <a:prstGeom prst="rect">
          <a:avLst/>
        </a:prstGeom>
        <a:noFill/>
        <a:ln w="9525">
          <a:noFill/>
          <a:miter lim="800000"/>
          <a:headEnd/>
          <a:tailEnd/>
        </a:ln>
      </xdr:spPr>
    </xdr:sp>
    <xdr:clientData/>
  </xdr:twoCellAnchor>
  <xdr:twoCellAnchor editAs="oneCell">
    <xdr:from>
      <xdr:col>7</xdr:col>
      <xdr:colOff>2619375</xdr:colOff>
      <xdr:row>304</xdr:row>
      <xdr:rowOff>1076325</xdr:rowOff>
    </xdr:from>
    <xdr:to>
      <xdr:col>8</xdr:col>
      <xdr:colOff>492</xdr:colOff>
      <xdr:row>304</xdr:row>
      <xdr:rowOff>1135008</xdr:rowOff>
    </xdr:to>
    <xdr:sp macro="" textlink="">
      <xdr:nvSpPr>
        <xdr:cNvPr id="770" name="Text Box 31"/>
        <xdr:cNvSpPr txBox="1">
          <a:spLocks noChangeArrowheads="1"/>
        </xdr:cNvSpPr>
      </xdr:nvSpPr>
      <xdr:spPr bwMode="auto">
        <a:xfrm>
          <a:off x="7962900" y="215188800"/>
          <a:ext cx="492" cy="58683"/>
        </a:xfrm>
        <a:prstGeom prst="rect">
          <a:avLst/>
        </a:prstGeom>
        <a:noFill/>
        <a:ln w="9525">
          <a:noFill/>
          <a:miter lim="800000"/>
          <a:headEnd/>
          <a:tailEnd/>
        </a:ln>
      </xdr:spPr>
    </xdr:sp>
    <xdr:clientData/>
  </xdr:twoCellAnchor>
  <xdr:twoCellAnchor editAs="oneCell">
    <xdr:from>
      <xdr:col>7</xdr:col>
      <xdr:colOff>2619375</xdr:colOff>
      <xdr:row>304</xdr:row>
      <xdr:rowOff>1076325</xdr:rowOff>
    </xdr:from>
    <xdr:to>
      <xdr:col>8</xdr:col>
      <xdr:colOff>492</xdr:colOff>
      <xdr:row>304</xdr:row>
      <xdr:rowOff>1135008</xdr:rowOff>
    </xdr:to>
    <xdr:sp macro="" textlink="">
      <xdr:nvSpPr>
        <xdr:cNvPr id="771" name="Text Box 31"/>
        <xdr:cNvSpPr txBox="1">
          <a:spLocks noChangeArrowheads="1"/>
        </xdr:cNvSpPr>
      </xdr:nvSpPr>
      <xdr:spPr bwMode="auto">
        <a:xfrm>
          <a:off x="7962900" y="215188800"/>
          <a:ext cx="492" cy="58683"/>
        </a:xfrm>
        <a:prstGeom prst="rect">
          <a:avLst/>
        </a:prstGeom>
        <a:noFill/>
        <a:ln w="9525">
          <a:noFill/>
          <a:miter lim="800000"/>
          <a:headEnd/>
          <a:tailEnd/>
        </a:ln>
      </xdr:spPr>
    </xdr:sp>
    <xdr:clientData/>
  </xdr:twoCellAnchor>
  <xdr:twoCellAnchor editAs="oneCell">
    <xdr:from>
      <xdr:col>7</xdr:col>
      <xdr:colOff>2619375</xdr:colOff>
      <xdr:row>304</xdr:row>
      <xdr:rowOff>1076325</xdr:rowOff>
    </xdr:from>
    <xdr:to>
      <xdr:col>8</xdr:col>
      <xdr:colOff>492</xdr:colOff>
      <xdr:row>304</xdr:row>
      <xdr:rowOff>1135008</xdr:rowOff>
    </xdr:to>
    <xdr:sp macro="" textlink="">
      <xdr:nvSpPr>
        <xdr:cNvPr id="772" name="Text Box 31"/>
        <xdr:cNvSpPr txBox="1">
          <a:spLocks noChangeArrowheads="1"/>
        </xdr:cNvSpPr>
      </xdr:nvSpPr>
      <xdr:spPr bwMode="auto">
        <a:xfrm>
          <a:off x="7962900" y="215188800"/>
          <a:ext cx="492" cy="58683"/>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773" name="Text Box 314"/>
        <xdr:cNvSpPr txBox="1">
          <a:spLocks noChangeArrowheads="1"/>
        </xdr:cNvSpPr>
      </xdr:nvSpPr>
      <xdr:spPr bwMode="auto">
        <a:xfrm>
          <a:off x="8905875" y="223056450"/>
          <a:ext cx="0" cy="159639"/>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774" name="Text Box 315"/>
        <xdr:cNvSpPr txBox="1">
          <a:spLocks noChangeArrowheads="1"/>
        </xdr:cNvSpPr>
      </xdr:nvSpPr>
      <xdr:spPr bwMode="auto">
        <a:xfrm>
          <a:off x="8905875" y="223056450"/>
          <a:ext cx="0" cy="159639"/>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775" name="Text Box 316"/>
        <xdr:cNvSpPr txBox="1">
          <a:spLocks noChangeArrowheads="1"/>
        </xdr:cNvSpPr>
      </xdr:nvSpPr>
      <xdr:spPr bwMode="auto">
        <a:xfrm>
          <a:off x="8905875" y="223056450"/>
          <a:ext cx="0" cy="159639"/>
        </a:xfrm>
        <a:prstGeom prst="rect">
          <a:avLst/>
        </a:prstGeom>
        <a:noFill/>
        <a:ln w="9525">
          <a:noFill/>
          <a:miter lim="800000"/>
          <a:headEnd/>
          <a:tailEnd/>
        </a:ln>
      </xdr:spPr>
    </xdr:sp>
    <xdr:clientData/>
  </xdr:twoCellAnchor>
  <xdr:twoCellAnchor editAs="oneCell">
    <xdr:from>
      <xdr:col>8</xdr:col>
      <xdr:colOff>1247775</xdr:colOff>
      <xdr:row>310</xdr:row>
      <xdr:rowOff>0</xdr:rowOff>
    </xdr:from>
    <xdr:to>
      <xdr:col>9</xdr:col>
      <xdr:colOff>0</xdr:colOff>
      <xdr:row>310</xdr:row>
      <xdr:rowOff>159639</xdr:rowOff>
    </xdr:to>
    <xdr:sp macro="" textlink="">
      <xdr:nvSpPr>
        <xdr:cNvPr id="776" name="Text Box 317"/>
        <xdr:cNvSpPr txBox="1">
          <a:spLocks noChangeArrowheads="1"/>
        </xdr:cNvSpPr>
      </xdr:nvSpPr>
      <xdr:spPr bwMode="auto">
        <a:xfrm>
          <a:off x="8905875" y="223056450"/>
          <a:ext cx="0" cy="159639"/>
        </a:xfrm>
        <a:prstGeom prst="rect">
          <a:avLst/>
        </a:prstGeom>
        <a:noFill/>
        <a:ln w="9525">
          <a:noFill/>
          <a:miter lim="800000"/>
          <a:headEnd/>
          <a:tailEnd/>
        </a:ln>
      </xdr:spPr>
    </xdr:sp>
    <xdr:clientData/>
  </xdr:twoCellAnchor>
  <xdr:twoCellAnchor editAs="oneCell">
    <xdr:from>
      <xdr:col>8</xdr:col>
      <xdr:colOff>2619375</xdr:colOff>
      <xdr:row>300</xdr:row>
      <xdr:rowOff>1076325</xdr:rowOff>
    </xdr:from>
    <xdr:to>
      <xdr:col>9</xdr:col>
      <xdr:colOff>0</xdr:colOff>
      <xdr:row>301</xdr:row>
      <xdr:rowOff>0</xdr:rowOff>
    </xdr:to>
    <xdr:sp macro="" textlink="">
      <xdr:nvSpPr>
        <xdr:cNvPr id="777" name="Text Box 23"/>
        <xdr:cNvSpPr txBox="1">
          <a:spLocks noChangeArrowheads="1"/>
        </xdr:cNvSpPr>
      </xdr:nvSpPr>
      <xdr:spPr bwMode="auto">
        <a:xfrm>
          <a:off x="8905875" y="211388325"/>
          <a:ext cx="0" cy="0"/>
        </a:xfrm>
        <a:prstGeom prst="rect">
          <a:avLst/>
        </a:prstGeom>
        <a:noFill/>
        <a:ln w="9525">
          <a:noFill/>
          <a:miter lim="800000"/>
          <a:headEnd/>
          <a:tailEnd/>
        </a:ln>
      </xdr:spPr>
    </xdr:sp>
    <xdr:clientData/>
  </xdr:twoCellAnchor>
  <xdr:twoCellAnchor editAs="oneCell">
    <xdr:from>
      <xdr:col>8</xdr:col>
      <xdr:colOff>2676525</xdr:colOff>
      <xdr:row>310</xdr:row>
      <xdr:rowOff>657225</xdr:rowOff>
    </xdr:from>
    <xdr:to>
      <xdr:col>9</xdr:col>
      <xdr:colOff>0</xdr:colOff>
      <xdr:row>310</xdr:row>
      <xdr:rowOff>677037</xdr:rowOff>
    </xdr:to>
    <xdr:sp macro="" textlink="">
      <xdr:nvSpPr>
        <xdr:cNvPr id="778" name="Text Box 29"/>
        <xdr:cNvSpPr txBox="1">
          <a:spLocks noChangeArrowheads="1"/>
        </xdr:cNvSpPr>
      </xdr:nvSpPr>
      <xdr:spPr bwMode="auto">
        <a:xfrm>
          <a:off x="8905875" y="223713675"/>
          <a:ext cx="0" cy="19812"/>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779" name="Text Box 314"/>
        <xdr:cNvSpPr txBox="1">
          <a:spLocks noChangeArrowheads="1"/>
        </xdr:cNvSpPr>
      </xdr:nvSpPr>
      <xdr:spPr bwMode="auto">
        <a:xfrm>
          <a:off x="8905875" y="223056450"/>
          <a:ext cx="0" cy="159639"/>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780" name="Text Box 315"/>
        <xdr:cNvSpPr txBox="1">
          <a:spLocks noChangeArrowheads="1"/>
        </xdr:cNvSpPr>
      </xdr:nvSpPr>
      <xdr:spPr bwMode="auto">
        <a:xfrm>
          <a:off x="8905875" y="223056450"/>
          <a:ext cx="0" cy="159639"/>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781" name="Text Box 316"/>
        <xdr:cNvSpPr txBox="1">
          <a:spLocks noChangeArrowheads="1"/>
        </xdr:cNvSpPr>
      </xdr:nvSpPr>
      <xdr:spPr bwMode="auto">
        <a:xfrm>
          <a:off x="8905875" y="223056450"/>
          <a:ext cx="0" cy="159639"/>
        </a:xfrm>
        <a:prstGeom prst="rect">
          <a:avLst/>
        </a:prstGeom>
        <a:noFill/>
        <a:ln w="9525">
          <a:noFill/>
          <a:miter lim="800000"/>
          <a:headEnd/>
          <a:tailEnd/>
        </a:ln>
      </xdr:spPr>
    </xdr:sp>
    <xdr:clientData/>
  </xdr:twoCellAnchor>
  <xdr:twoCellAnchor editAs="oneCell">
    <xdr:from>
      <xdr:col>8</xdr:col>
      <xdr:colOff>1247775</xdr:colOff>
      <xdr:row>310</xdr:row>
      <xdr:rowOff>0</xdr:rowOff>
    </xdr:from>
    <xdr:to>
      <xdr:col>9</xdr:col>
      <xdr:colOff>0</xdr:colOff>
      <xdr:row>310</xdr:row>
      <xdr:rowOff>159639</xdr:rowOff>
    </xdr:to>
    <xdr:sp macro="" textlink="">
      <xdr:nvSpPr>
        <xdr:cNvPr id="782" name="Text Box 317"/>
        <xdr:cNvSpPr txBox="1">
          <a:spLocks noChangeArrowheads="1"/>
        </xdr:cNvSpPr>
      </xdr:nvSpPr>
      <xdr:spPr bwMode="auto">
        <a:xfrm>
          <a:off x="8905875" y="223056450"/>
          <a:ext cx="0" cy="159639"/>
        </a:xfrm>
        <a:prstGeom prst="rect">
          <a:avLst/>
        </a:prstGeom>
        <a:noFill/>
        <a:ln w="9525">
          <a:noFill/>
          <a:miter lim="800000"/>
          <a:headEnd/>
          <a:tailEnd/>
        </a:ln>
      </xdr:spPr>
    </xdr:sp>
    <xdr:clientData/>
  </xdr:twoCellAnchor>
  <xdr:twoCellAnchor editAs="oneCell">
    <xdr:from>
      <xdr:col>8</xdr:col>
      <xdr:colOff>2619375</xdr:colOff>
      <xdr:row>300</xdr:row>
      <xdr:rowOff>1076325</xdr:rowOff>
    </xdr:from>
    <xdr:to>
      <xdr:col>9</xdr:col>
      <xdr:colOff>0</xdr:colOff>
      <xdr:row>301</xdr:row>
      <xdr:rowOff>0</xdr:rowOff>
    </xdr:to>
    <xdr:sp macro="" textlink="">
      <xdr:nvSpPr>
        <xdr:cNvPr id="783" name="Text Box 23"/>
        <xdr:cNvSpPr txBox="1">
          <a:spLocks noChangeArrowheads="1"/>
        </xdr:cNvSpPr>
      </xdr:nvSpPr>
      <xdr:spPr bwMode="auto">
        <a:xfrm>
          <a:off x="8905875" y="211388325"/>
          <a:ext cx="0" cy="0"/>
        </a:xfrm>
        <a:prstGeom prst="rect">
          <a:avLst/>
        </a:prstGeom>
        <a:noFill/>
        <a:ln w="9525">
          <a:noFill/>
          <a:miter lim="800000"/>
          <a:headEnd/>
          <a:tailEnd/>
        </a:ln>
      </xdr:spPr>
    </xdr:sp>
    <xdr:clientData/>
  </xdr:twoCellAnchor>
  <xdr:twoCellAnchor editAs="oneCell">
    <xdr:from>
      <xdr:col>8</xdr:col>
      <xdr:colOff>2676525</xdr:colOff>
      <xdr:row>310</xdr:row>
      <xdr:rowOff>657225</xdr:rowOff>
    </xdr:from>
    <xdr:to>
      <xdr:col>9</xdr:col>
      <xdr:colOff>0</xdr:colOff>
      <xdr:row>310</xdr:row>
      <xdr:rowOff>677037</xdr:rowOff>
    </xdr:to>
    <xdr:sp macro="" textlink="">
      <xdr:nvSpPr>
        <xdr:cNvPr id="784" name="Text Box 29"/>
        <xdr:cNvSpPr txBox="1">
          <a:spLocks noChangeArrowheads="1"/>
        </xdr:cNvSpPr>
      </xdr:nvSpPr>
      <xdr:spPr bwMode="auto">
        <a:xfrm>
          <a:off x="8905875" y="223713675"/>
          <a:ext cx="0" cy="19812"/>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785" name="Text Box 81"/>
        <xdr:cNvSpPr txBox="1">
          <a:spLocks noChangeArrowheads="1"/>
        </xdr:cNvSpPr>
      </xdr:nvSpPr>
      <xdr:spPr bwMode="auto">
        <a:xfrm>
          <a:off x="8905875" y="223056450"/>
          <a:ext cx="0" cy="159639"/>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786" name="Text Box 82"/>
        <xdr:cNvSpPr txBox="1">
          <a:spLocks noChangeArrowheads="1"/>
        </xdr:cNvSpPr>
      </xdr:nvSpPr>
      <xdr:spPr bwMode="auto">
        <a:xfrm>
          <a:off x="8905875" y="223056450"/>
          <a:ext cx="0" cy="159639"/>
        </a:xfrm>
        <a:prstGeom prst="rect">
          <a:avLst/>
        </a:prstGeom>
        <a:noFill/>
        <a:ln w="9525">
          <a:noFill/>
          <a:miter lim="800000"/>
          <a:headEnd/>
          <a:tailEnd/>
        </a:ln>
      </xdr:spPr>
    </xdr:sp>
    <xdr:clientData/>
  </xdr:twoCellAnchor>
  <xdr:twoCellAnchor editAs="oneCell">
    <xdr:from>
      <xdr:col>8</xdr:col>
      <xdr:colOff>1314450</xdr:colOff>
      <xdr:row>310</xdr:row>
      <xdr:rowOff>0</xdr:rowOff>
    </xdr:from>
    <xdr:to>
      <xdr:col>9</xdr:col>
      <xdr:colOff>0</xdr:colOff>
      <xdr:row>310</xdr:row>
      <xdr:rowOff>159639</xdr:rowOff>
    </xdr:to>
    <xdr:sp macro="" textlink="">
      <xdr:nvSpPr>
        <xdr:cNvPr id="787" name="Text Box 83"/>
        <xdr:cNvSpPr txBox="1">
          <a:spLocks noChangeArrowheads="1"/>
        </xdr:cNvSpPr>
      </xdr:nvSpPr>
      <xdr:spPr bwMode="auto">
        <a:xfrm>
          <a:off x="8905875" y="223056450"/>
          <a:ext cx="0" cy="159639"/>
        </a:xfrm>
        <a:prstGeom prst="rect">
          <a:avLst/>
        </a:prstGeom>
        <a:noFill/>
        <a:ln w="9525">
          <a:noFill/>
          <a:miter lim="800000"/>
          <a:headEnd/>
          <a:tailEnd/>
        </a:ln>
      </xdr:spPr>
    </xdr:sp>
    <xdr:clientData/>
  </xdr:twoCellAnchor>
  <xdr:twoCellAnchor editAs="oneCell">
    <xdr:from>
      <xdr:col>8</xdr:col>
      <xdr:colOff>1247775</xdr:colOff>
      <xdr:row>310</xdr:row>
      <xdr:rowOff>0</xdr:rowOff>
    </xdr:from>
    <xdr:to>
      <xdr:col>9</xdr:col>
      <xdr:colOff>0</xdr:colOff>
      <xdr:row>310</xdr:row>
      <xdr:rowOff>159639</xdr:rowOff>
    </xdr:to>
    <xdr:sp macro="" textlink="">
      <xdr:nvSpPr>
        <xdr:cNvPr id="788" name="Text Box 84"/>
        <xdr:cNvSpPr txBox="1">
          <a:spLocks noChangeArrowheads="1"/>
        </xdr:cNvSpPr>
      </xdr:nvSpPr>
      <xdr:spPr bwMode="auto">
        <a:xfrm>
          <a:off x="8905875" y="223056450"/>
          <a:ext cx="0" cy="159639"/>
        </a:xfrm>
        <a:prstGeom prst="rect">
          <a:avLst/>
        </a:prstGeom>
        <a:noFill/>
        <a:ln w="9525">
          <a:noFill/>
          <a:miter lim="800000"/>
          <a:headEnd/>
          <a:tailEnd/>
        </a:ln>
      </xdr:spPr>
    </xdr:sp>
    <xdr:clientData/>
  </xdr:twoCellAnchor>
  <xdr:twoCellAnchor editAs="oneCell">
    <xdr:from>
      <xdr:col>8</xdr:col>
      <xdr:colOff>2028825</xdr:colOff>
      <xdr:row>310</xdr:row>
      <xdr:rowOff>0</xdr:rowOff>
    </xdr:from>
    <xdr:to>
      <xdr:col>9</xdr:col>
      <xdr:colOff>0</xdr:colOff>
      <xdr:row>310</xdr:row>
      <xdr:rowOff>159639</xdr:rowOff>
    </xdr:to>
    <xdr:sp macro="" textlink="">
      <xdr:nvSpPr>
        <xdr:cNvPr id="789" name="Text Box 85"/>
        <xdr:cNvSpPr txBox="1">
          <a:spLocks noChangeArrowheads="1"/>
        </xdr:cNvSpPr>
      </xdr:nvSpPr>
      <xdr:spPr bwMode="auto">
        <a:xfrm>
          <a:off x="8905875" y="223056450"/>
          <a:ext cx="0" cy="159639"/>
        </a:xfrm>
        <a:prstGeom prst="rect">
          <a:avLst/>
        </a:prstGeom>
        <a:noFill/>
        <a:ln w="9525">
          <a:noFill/>
          <a:miter lim="800000"/>
          <a:headEnd/>
          <a:tailEnd/>
        </a:ln>
      </xdr:spPr>
    </xdr:sp>
    <xdr:clientData/>
  </xdr:twoCellAnchor>
  <xdr:twoCellAnchor editAs="oneCell">
    <xdr:from>
      <xdr:col>8</xdr:col>
      <xdr:colOff>2619375</xdr:colOff>
      <xdr:row>310</xdr:row>
      <xdr:rowOff>0</xdr:rowOff>
    </xdr:from>
    <xdr:to>
      <xdr:col>9</xdr:col>
      <xdr:colOff>0</xdr:colOff>
      <xdr:row>310</xdr:row>
      <xdr:rowOff>159639</xdr:rowOff>
    </xdr:to>
    <xdr:sp macro="" textlink="">
      <xdr:nvSpPr>
        <xdr:cNvPr id="790" name="Text Box 86"/>
        <xdr:cNvSpPr txBox="1">
          <a:spLocks noChangeArrowheads="1"/>
        </xdr:cNvSpPr>
      </xdr:nvSpPr>
      <xdr:spPr bwMode="auto">
        <a:xfrm>
          <a:off x="8905875" y="223056450"/>
          <a:ext cx="0" cy="159639"/>
        </a:xfrm>
        <a:prstGeom prst="rect">
          <a:avLst/>
        </a:prstGeom>
        <a:noFill/>
        <a:ln w="9525">
          <a:noFill/>
          <a:miter lim="800000"/>
          <a:headEnd/>
          <a:tailEnd/>
        </a:ln>
      </xdr:spPr>
    </xdr:sp>
    <xdr:clientData/>
  </xdr:twoCellAnchor>
  <xdr:twoCellAnchor editAs="oneCell">
    <xdr:from>
      <xdr:col>8</xdr:col>
      <xdr:colOff>1609725</xdr:colOff>
      <xdr:row>310</xdr:row>
      <xdr:rowOff>123825</xdr:rowOff>
    </xdr:from>
    <xdr:to>
      <xdr:col>9</xdr:col>
      <xdr:colOff>0</xdr:colOff>
      <xdr:row>310</xdr:row>
      <xdr:rowOff>156524</xdr:rowOff>
    </xdr:to>
    <xdr:sp macro="" textlink="">
      <xdr:nvSpPr>
        <xdr:cNvPr id="791" name="Text Box 236"/>
        <xdr:cNvSpPr txBox="1">
          <a:spLocks noChangeArrowheads="1"/>
        </xdr:cNvSpPr>
      </xdr:nvSpPr>
      <xdr:spPr bwMode="auto">
        <a:xfrm>
          <a:off x="8905875" y="223180275"/>
          <a:ext cx="0" cy="32699"/>
        </a:xfrm>
        <a:prstGeom prst="rect">
          <a:avLst/>
        </a:prstGeom>
        <a:noFill/>
        <a:ln w="9525">
          <a:noFill/>
          <a:miter lim="800000"/>
          <a:headEnd/>
          <a:tailEnd/>
        </a:ln>
      </xdr:spPr>
    </xdr:sp>
    <xdr:clientData/>
  </xdr:twoCellAnchor>
  <xdr:twoCellAnchor editAs="oneCell">
    <xdr:from>
      <xdr:col>8</xdr:col>
      <xdr:colOff>1609725</xdr:colOff>
      <xdr:row>310</xdr:row>
      <xdr:rowOff>123825</xdr:rowOff>
    </xdr:from>
    <xdr:to>
      <xdr:col>9</xdr:col>
      <xdr:colOff>0</xdr:colOff>
      <xdr:row>310</xdr:row>
      <xdr:rowOff>156524</xdr:rowOff>
    </xdr:to>
    <xdr:sp macro="" textlink="">
      <xdr:nvSpPr>
        <xdr:cNvPr id="792" name="Text Box 236"/>
        <xdr:cNvSpPr txBox="1">
          <a:spLocks noChangeArrowheads="1"/>
        </xdr:cNvSpPr>
      </xdr:nvSpPr>
      <xdr:spPr bwMode="auto">
        <a:xfrm>
          <a:off x="8905875" y="223180275"/>
          <a:ext cx="0" cy="32699"/>
        </a:xfrm>
        <a:prstGeom prst="rect">
          <a:avLst/>
        </a:prstGeom>
        <a:noFill/>
        <a:ln w="9525">
          <a:noFill/>
          <a:miter lim="800000"/>
          <a:headEnd/>
          <a:tailEnd/>
        </a:ln>
      </xdr:spPr>
    </xdr:sp>
    <xdr:clientData/>
  </xdr:twoCellAnchor>
  <xdr:twoCellAnchor editAs="oneCell">
    <xdr:from>
      <xdr:col>8</xdr:col>
      <xdr:colOff>1609725</xdr:colOff>
      <xdr:row>310</xdr:row>
      <xdr:rowOff>123825</xdr:rowOff>
    </xdr:from>
    <xdr:to>
      <xdr:col>9</xdr:col>
      <xdr:colOff>0</xdr:colOff>
      <xdr:row>310</xdr:row>
      <xdr:rowOff>156524</xdr:rowOff>
    </xdr:to>
    <xdr:sp macro="" textlink="">
      <xdr:nvSpPr>
        <xdr:cNvPr id="793" name="Text Box 236"/>
        <xdr:cNvSpPr txBox="1">
          <a:spLocks noChangeArrowheads="1"/>
        </xdr:cNvSpPr>
      </xdr:nvSpPr>
      <xdr:spPr bwMode="auto">
        <a:xfrm>
          <a:off x="8905875" y="223180275"/>
          <a:ext cx="0" cy="32699"/>
        </a:xfrm>
        <a:prstGeom prst="rect">
          <a:avLst/>
        </a:prstGeom>
        <a:noFill/>
        <a:ln w="9525">
          <a:noFill/>
          <a:miter lim="800000"/>
          <a:headEnd/>
          <a:tailEnd/>
        </a:ln>
      </xdr:spPr>
    </xdr:sp>
    <xdr:clientData/>
  </xdr:twoCellAnchor>
  <xdr:twoCellAnchor editAs="oneCell">
    <xdr:from>
      <xdr:col>8</xdr:col>
      <xdr:colOff>1609725</xdr:colOff>
      <xdr:row>310</xdr:row>
      <xdr:rowOff>123825</xdr:rowOff>
    </xdr:from>
    <xdr:to>
      <xdr:col>9</xdr:col>
      <xdr:colOff>0</xdr:colOff>
      <xdr:row>310</xdr:row>
      <xdr:rowOff>156524</xdr:rowOff>
    </xdr:to>
    <xdr:sp macro="" textlink="">
      <xdr:nvSpPr>
        <xdr:cNvPr id="794" name="Text Box 236"/>
        <xdr:cNvSpPr txBox="1">
          <a:spLocks noChangeArrowheads="1"/>
        </xdr:cNvSpPr>
      </xdr:nvSpPr>
      <xdr:spPr bwMode="auto">
        <a:xfrm>
          <a:off x="8905875" y="223180275"/>
          <a:ext cx="0" cy="32699"/>
        </a:xfrm>
        <a:prstGeom prst="rect">
          <a:avLst/>
        </a:prstGeom>
        <a:noFill/>
        <a:ln w="9525">
          <a:noFill/>
          <a:miter lim="800000"/>
          <a:headEnd/>
          <a:tailEnd/>
        </a:ln>
      </xdr:spPr>
    </xdr:sp>
    <xdr:clientData/>
  </xdr:twoCellAnchor>
  <xdr:twoCellAnchor editAs="oneCell">
    <xdr:from>
      <xdr:col>8</xdr:col>
      <xdr:colOff>1609725</xdr:colOff>
      <xdr:row>310</xdr:row>
      <xdr:rowOff>123825</xdr:rowOff>
    </xdr:from>
    <xdr:to>
      <xdr:col>9</xdr:col>
      <xdr:colOff>0</xdr:colOff>
      <xdr:row>310</xdr:row>
      <xdr:rowOff>156524</xdr:rowOff>
    </xdr:to>
    <xdr:sp macro="" textlink="">
      <xdr:nvSpPr>
        <xdr:cNvPr id="795" name="Text Box 236"/>
        <xdr:cNvSpPr txBox="1">
          <a:spLocks noChangeArrowheads="1"/>
        </xdr:cNvSpPr>
      </xdr:nvSpPr>
      <xdr:spPr bwMode="auto">
        <a:xfrm>
          <a:off x="8905875" y="223180275"/>
          <a:ext cx="0" cy="32699"/>
        </a:xfrm>
        <a:prstGeom prst="rect">
          <a:avLst/>
        </a:prstGeom>
        <a:noFill/>
        <a:ln w="9525">
          <a:noFill/>
          <a:miter lim="800000"/>
          <a:headEnd/>
          <a:tailEnd/>
        </a:ln>
      </xdr:spPr>
    </xdr:sp>
    <xdr:clientData/>
  </xdr:twoCellAnchor>
  <xdr:twoCellAnchor editAs="oneCell">
    <xdr:from>
      <xdr:col>8</xdr:col>
      <xdr:colOff>1609725</xdr:colOff>
      <xdr:row>310</xdr:row>
      <xdr:rowOff>123825</xdr:rowOff>
    </xdr:from>
    <xdr:to>
      <xdr:col>9</xdr:col>
      <xdr:colOff>0</xdr:colOff>
      <xdr:row>310</xdr:row>
      <xdr:rowOff>156524</xdr:rowOff>
    </xdr:to>
    <xdr:sp macro="" textlink="">
      <xdr:nvSpPr>
        <xdr:cNvPr id="796" name="Text Box 236"/>
        <xdr:cNvSpPr txBox="1">
          <a:spLocks noChangeArrowheads="1"/>
        </xdr:cNvSpPr>
      </xdr:nvSpPr>
      <xdr:spPr bwMode="auto">
        <a:xfrm>
          <a:off x="8905875" y="223180275"/>
          <a:ext cx="0" cy="32699"/>
        </a:xfrm>
        <a:prstGeom prst="rect">
          <a:avLst/>
        </a:prstGeom>
        <a:noFill/>
        <a:ln w="9525">
          <a:noFill/>
          <a:miter lim="800000"/>
          <a:headEnd/>
          <a:tailEnd/>
        </a:ln>
      </xdr:spPr>
    </xdr:sp>
    <xdr:clientData/>
  </xdr:twoCellAnchor>
  <xdr:twoCellAnchor editAs="oneCell">
    <xdr:from>
      <xdr:col>8</xdr:col>
      <xdr:colOff>1609725</xdr:colOff>
      <xdr:row>310</xdr:row>
      <xdr:rowOff>123825</xdr:rowOff>
    </xdr:from>
    <xdr:to>
      <xdr:col>9</xdr:col>
      <xdr:colOff>0</xdr:colOff>
      <xdr:row>310</xdr:row>
      <xdr:rowOff>156524</xdr:rowOff>
    </xdr:to>
    <xdr:sp macro="" textlink="">
      <xdr:nvSpPr>
        <xdr:cNvPr id="797" name="Text Box 236"/>
        <xdr:cNvSpPr txBox="1">
          <a:spLocks noChangeArrowheads="1"/>
        </xdr:cNvSpPr>
      </xdr:nvSpPr>
      <xdr:spPr bwMode="auto">
        <a:xfrm>
          <a:off x="8905875" y="223180275"/>
          <a:ext cx="0" cy="32699"/>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798" name="Text Box 314"/>
        <xdr:cNvSpPr txBox="1">
          <a:spLocks noChangeArrowheads="1"/>
        </xdr:cNvSpPr>
      </xdr:nvSpPr>
      <xdr:spPr bwMode="auto">
        <a:xfrm>
          <a:off x="8905875" y="225456750"/>
          <a:ext cx="0" cy="159639"/>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799" name="Text Box 315"/>
        <xdr:cNvSpPr txBox="1">
          <a:spLocks noChangeArrowheads="1"/>
        </xdr:cNvSpPr>
      </xdr:nvSpPr>
      <xdr:spPr bwMode="auto">
        <a:xfrm>
          <a:off x="8905875" y="225456750"/>
          <a:ext cx="0" cy="159639"/>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800" name="Text Box 316"/>
        <xdr:cNvSpPr txBox="1">
          <a:spLocks noChangeArrowheads="1"/>
        </xdr:cNvSpPr>
      </xdr:nvSpPr>
      <xdr:spPr bwMode="auto">
        <a:xfrm>
          <a:off x="8905875" y="225456750"/>
          <a:ext cx="0" cy="159639"/>
        </a:xfrm>
        <a:prstGeom prst="rect">
          <a:avLst/>
        </a:prstGeom>
        <a:noFill/>
        <a:ln w="9525">
          <a:noFill/>
          <a:miter lim="800000"/>
          <a:headEnd/>
          <a:tailEnd/>
        </a:ln>
      </xdr:spPr>
    </xdr:sp>
    <xdr:clientData/>
  </xdr:twoCellAnchor>
  <xdr:twoCellAnchor editAs="oneCell">
    <xdr:from>
      <xdr:col>8</xdr:col>
      <xdr:colOff>1247775</xdr:colOff>
      <xdr:row>311</xdr:row>
      <xdr:rowOff>0</xdr:rowOff>
    </xdr:from>
    <xdr:to>
      <xdr:col>9</xdr:col>
      <xdr:colOff>0</xdr:colOff>
      <xdr:row>311</xdr:row>
      <xdr:rowOff>159639</xdr:rowOff>
    </xdr:to>
    <xdr:sp macro="" textlink="">
      <xdr:nvSpPr>
        <xdr:cNvPr id="801" name="Text Box 317"/>
        <xdr:cNvSpPr txBox="1">
          <a:spLocks noChangeArrowheads="1"/>
        </xdr:cNvSpPr>
      </xdr:nvSpPr>
      <xdr:spPr bwMode="auto">
        <a:xfrm>
          <a:off x="8905875" y="225456750"/>
          <a:ext cx="0" cy="159639"/>
        </a:xfrm>
        <a:prstGeom prst="rect">
          <a:avLst/>
        </a:prstGeom>
        <a:noFill/>
        <a:ln w="9525">
          <a:noFill/>
          <a:miter lim="800000"/>
          <a:headEnd/>
          <a:tailEnd/>
        </a:ln>
      </xdr:spPr>
    </xdr:sp>
    <xdr:clientData/>
  </xdr:twoCellAnchor>
  <xdr:twoCellAnchor editAs="oneCell">
    <xdr:from>
      <xdr:col>8</xdr:col>
      <xdr:colOff>2619375</xdr:colOff>
      <xdr:row>301</xdr:row>
      <xdr:rowOff>1076325</xdr:rowOff>
    </xdr:from>
    <xdr:to>
      <xdr:col>9</xdr:col>
      <xdr:colOff>0</xdr:colOff>
      <xdr:row>301</xdr:row>
      <xdr:rowOff>1076325</xdr:rowOff>
    </xdr:to>
    <xdr:sp macro="" textlink="">
      <xdr:nvSpPr>
        <xdr:cNvPr id="802" name="Text Box 23"/>
        <xdr:cNvSpPr txBox="1">
          <a:spLocks noChangeArrowheads="1"/>
        </xdr:cNvSpPr>
      </xdr:nvSpPr>
      <xdr:spPr bwMode="auto">
        <a:xfrm>
          <a:off x="8905875" y="212464650"/>
          <a:ext cx="0" cy="0"/>
        </a:xfrm>
        <a:prstGeom prst="rect">
          <a:avLst/>
        </a:prstGeom>
        <a:noFill/>
        <a:ln w="9525">
          <a:noFill/>
          <a:miter lim="800000"/>
          <a:headEnd/>
          <a:tailEnd/>
        </a:ln>
      </xdr:spPr>
    </xdr:sp>
    <xdr:clientData/>
  </xdr:twoCellAnchor>
  <xdr:twoCellAnchor editAs="oneCell">
    <xdr:from>
      <xdr:col>8</xdr:col>
      <xdr:colOff>2676525</xdr:colOff>
      <xdr:row>311</xdr:row>
      <xdr:rowOff>0</xdr:rowOff>
    </xdr:from>
    <xdr:to>
      <xdr:col>9</xdr:col>
      <xdr:colOff>0</xdr:colOff>
      <xdr:row>311</xdr:row>
      <xdr:rowOff>19812</xdr:rowOff>
    </xdr:to>
    <xdr:sp macro="" textlink="">
      <xdr:nvSpPr>
        <xdr:cNvPr id="803" name="Text Box 29"/>
        <xdr:cNvSpPr txBox="1">
          <a:spLocks noChangeArrowheads="1"/>
        </xdr:cNvSpPr>
      </xdr:nvSpPr>
      <xdr:spPr bwMode="auto">
        <a:xfrm>
          <a:off x="8905875" y="226113975"/>
          <a:ext cx="0" cy="19812"/>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804" name="Text Box 314"/>
        <xdr:cNvSpPr txBox="1">
          <a:spLocks noChangeArrowheads="1"/>
        </xdr:cNvSpPr>
      </xdr:nvSpPr>
      <xdr:spPr bwMode="auto">
        <a:xfrm>
          <a:off x="8905875" y="225456750"/>
          <a:ext cx="0" cy="159639"/>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805" name="Text Box 315"/>
        <xdr:cNvSpPr txBox="1">
          <a:spLocks noChangeArrowheads="1"/>
        </xdr:cNvSpPr>
      </xdr:nvSpPr>
      <xdr:spPr bwMode="auto">
        <a:xfrm>
          <a:off x="8905875" y="225456750"/>
          <a:ext cx="0" cy="159639"/>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806" name="Text Box 316"/>
        <xdr:cNvSpPr txBox="1">
          <a:spLocks noChangeArrowheads="1"/>
        </xdr:cNvSpPr>
      </xdr:nvSpPr>
      <xdr:spPr bwMode="auto">
        <a:xfrm>
          <a:off x="8905875" y="225456750"/>
          <a:ext cx="0" cy="159639"/>
        </a:xfrm>
        <a:prstGeom prst="rect">
          <a:avLst/>
        </a:prstGeom>
        <a:noFill/>
        <a:ln w="9525">
          <a:noFill/>
          <a:miter lim="800000"/>
          <a:headEnd/>
          <a:tailEnd/>
        </a:ln>
      </xdr:spPr>
    </xdr:sp>
    <xdr:clientData/>
  </xdr:twoCellAnchor>
  <xdr:twoCellAnchor editAs="oneCell">
    <xdr:from>
      <xdr:col>8</xdr:col>
      <xdr:colOff>1247775</xdr:colOff>
      <xdr:row>311</xdr:row>
      <xdr:rowOff>0</xdr:rowOff>
    </xdr:from>
    <xdr:to>
      <xdr:col>9</xdr:col>
      <xdr:colOff>0</xdr:colOff>
      <xdr:row>311</xdr:row>
      <xdr:rowOff>159639</xdr:rowOff>
    </xdr:to>
    <xdr:sp macro="" textlink="">
      <xdr:nvSpPr>
        <xdr:cNvPr id="807" name="Text Box 317"/>
        <xdr:cNvSpPr txBox="1">
          <a:spLocks noChangeArrowheads="1"/>
        </xdr:cNvSpPr>
      </xdr:nvSpPr>
      <xdr:spPr bwMode="auto">
        <a:xfrm>
          <a:off x="8905875" y="225456750"/>
          <a:ext cx="0" cy="159639"/>
        </a:xfrm>
        <a:prstGeom prst="rect">
          <a:avLst/>
        </a:prstGeom>
        <a:noFill/>
        <a:ln w="9525">
          <a:noFill/>
          <a:miter lim="800000"/>
          <a:headEnd/>
          <a:tailEnd/>
        </a:ln>
      </xdr:spPr>
    </xdr:sp>
    <xdr:clientData/>
  </xdr:twoCellAnchor>
  <xdr:twoCellAnchor editAs="oneCell">
    <xdr:from>
      <xdr:col>8</xdr:col>
      <xdr:colOff>2619375</xdr:colOff>
      <xdr:row>301</xdr:row>
      <xdr:rowOff>1076325</xdr:rowOff>
    </xdr:from>
    <xdr:to>
      <xdr:col>9</xdr:col>
      <xdr:colOff>0</xdr:colOff>
      <xdr:row>301</xdr:row>
      <xdr:rowOff>1076325</xdr:rowOff>
    </xdr:to>
    <xdr:sp macro="" textlink="">
      <xdr:nvSpPr>
        <xdr:cNvPr id="808" name="Text Box 23"/>
        <xdr:cNvSpPr txBox="1">
          <a:spLocks noChangeArrowheads="1"/>
        </xdr:cNvSpPr>
      </xdr:nvSpPr>
      <xdr:spPr bwMode="auto">
        <a:xfrm>
          <a:off x="8905875" y="212464650"/>
          <a:ext cx="0" cy="0"/>
        </a:xfrm>
        <a:prstGeom prst="rect">
          <a:avLst/>
        </a:prstGeom>
        <a:noFill/>
        <a:ln w="9525">
          <a:noFill/>
          <a:miter lim="800000"/>
          <a:headEnd/>
          <a:tailEnd/>
        </a:ln>
      </xdr:spPr>
    </xdr:sp>
    <xdr:clientData/>
  </xdr:twoCellAnchor>
  <xdr:twoCellAnchor editAs="oneCell">
    <xdr:from>
      <xdr:col>8</xdr:col>
      <xdr:colOff>2676525</xdr:colOff>
      <xdr:row>311</xdr:row>
      <xdr:rowOff>0</xdr:rowOff>
    </xdr:from>
    <xdr:to>
      <xdr:col>9</xdr:col>
      <xdr:colOff>0</xdr:colOff>
      <xdr:row>311</xdr:row>
      <xdr:rowOff>19812</xdr:rowOff>
    </xdr:to>
    <xdr:sp macro="" textlink="">
      <xdr:nvSpPr>
        <xdr:cNvPr id="809" name="Text Box 29"/>
        <xdr:cNvSpPr txBox="1">
          <a:spLocks noChangeArrowheads="1"/>
        </xdr:cNvSpPr>
      </xdr:nvSpPr>
      <xdr:spPr bwMode="auto">
        <a:xfrm>
          <a:off x="8905875" y="226113975"/>
          <a:ext cx="0" cy="19812"/>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810" name="Text Box 81"/>
        <xdr:cNvSpPr txBox="1">
          <a:spLocks noChangeArrowheads="1"/>
        </xdr:cNvSpPr>
      </xdr:nvSpPr>
      <xdr:spPr bwMode="auto">
        <a:xfrm>
          <a:off x="8905875" y="225456750"/>
          <a:ext cx="0" cy="159639"/>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811" name="Text Box 82"/>
        <xdr:cNvSpPr txBox="1">
          <a:spLocks noChangeArrowheads="1"/>
        </xdr:cNvSpPr>
      </xdr:nvSpPr>
      <xdr:spPr bwMode="auto">
        <a:xfrm>
          <a:off x="8905875" y="225456750"/>
          <a:ext cx="0" cy="159639"/>
        </a:xfrm>
        <a:prstGeom prst="rect">
          <a:avLst/>
        </a:prstGeom>
        <a:noFill/>
        <a:ln w="9525">
          <a:noFill/>
          <a:miter lim="800000"/>
          <a:headEnd/>
          <a:tailEnd/>
        </a:ln>
      </xdr:spPr>
    </xdr:sp>
    <xdr:clientData/>
  </xdr:twoCellAnchor>
  <xdr:twoCellAnchor editAs="oneCell">
    <xdr:from>
      <xdr:col>8</xdr:col>
      <xdr:colOff>1314450</xdr:colOff>
      <xdr:row>311</xdr:row>
      <xdr:rowOff>0</xdr:rowOff>
    </xdr:from>
    <xdr:to>
      <xdr:col>9</xdr:col>
      <xdr:colOff>0</xdr:colOff>
      <xdr:row>311</xdr:row>
      <xdr:rowOff>159639</xdr:rowOff>
    </xdr:to>
    <xdr:sp macro="" textlink="">
      <xdr:nvSpPr>
        <xdr:cNvPr id="812" name="Text Box 83"/>
        <xdr:cNvSpPr txBox="1">
          <a:spLocks noChangeArrowheads="1"/>
        </xdr:cNvSpPr>
      </xdr:nvSpPr>
      <xdr:spPr bwMode="auto">
        <a:xfrm>
          <a:off x="8905875" y="225456750"/>
          <a:ext cx="0" cy="159639"/>
        </a:xfrm>
        <a:prstGeom prst="rect">
          <a:avLst/>
        </a:prstGeom>
        <a:noFill/>
        <a:ln w="9525">
          <a:noFill/>
          <a:miter lim="800000"/>
          <a:headEnd/>
          <a:tailEnd/>
        </a:ln>
      </xdr:spPr>
    </xdr:sp>
    <xdr:clientData/>
  </xdr:twoCellAnchor>
  <xdr:twoCellAnchor editAs="oneCell">
    <xdr:from>
      <xdr:col>8</xdr:col>
      <xdr:colOff>1247775</xdr:colOff>
      <xdr:row>311</xdr:row>
      <xdr:rowOff>0</xdr:rowOff>
    </xdr:from>
    <xdr:to>
      <xdr:col>9</xdr:col>
      <xdr:colOff>0</xdr:colOff>
      <xdr:row>311</xdr:row>
      <xdr:rowOff>159639</xdr:rowOff>
    </xdr:to>
    <xdr:sp macro="" textlink="">
      <xdr:nvSpPr>
        <xdr:cNvPr id="813" name="Text Box 84"/>
        <xdr:cNvSpPr txBox="1">
          <a:spLocks noChangeArrowheads="1"/>
        </xdr:cNvSpPr>
      </xdr:nvSpPr>
      <xdr:spPr bwMode="auto">
        <a:xfrm>
          <a:off x="8905875" y="225456750"/>
          <a:ext cx="0" cy="159639"/>
        </a:xfrm>
        <a:prstGeom prst="rect">
          <a:avLst/>
        </a:prstGeom>
        <a:noFill/>
        <a:ln w="9525">
          <a:noFill/>
          <a:miter lim="800000"/>
          <a:headEnd/>
          <a:tailEnd/>
        </a:ln>
      </xdr:spPr>
    </xdr:sp>
    <xdr:clientData/>
  </xdr:twoCellAnchor>
  <xdr:twoCellAnchor editAs="oneCell">
    <xdr:from>
      <xdr:col>8</xdr:col>
      <xdr:colOff>2028825</xdr:colOff>
      <xdr:row>311</xdr:row>
      <xdr:rowOff>0</xdr:rowOff>
    </xdr:from>
    <xdr:to>
      <xdr:col>9</xdr:col>
      <xdr:colOff>0</xdr:colOff>
      <xdr:row>311</xdr:row>
      <xdr:rowOff>159639</xdr:rowOff>
    </xdr:to>
    <xdr:sp macro="" textlink="">
      <xdr:nvSpPr>
        <xdr:cNvPr id="814" name="Text Box 85"/>
        <xdr:cNvSpPr txBox="1">
          <a:spLocks noChangeArrowheads="1"/>
        </xdr:cNvSpPr>
      </xdr:nvSpPr>
      <xdr:spPr bwMode="auto">
        <a:xfrm>
          <a:off x="8905875" y="225456750"/>
          <a:ext cx="0" cy="159639"/>
        </a:xfrm>
        <a:prstGeom prst="rect">
          <a:avLst/>
        </a:prstGeom>
        <a:noFill/>
        <a:ln w="9525">
          <a:noFill/>
          <a:miter lim="800000"/>
          <a:headEnd/>
          <a:tailEnd/>
        </a:ln>
      </xdr:spPr>
    </xdr:sp>
    <xdr:clientData/>
  </xdr:twoCellAnchor>
  <xdr:twoCellAnchor editAs="oneCell">
    <xdr:from>
      <xdr:col>8</xdr:col>
      <xdr:colOff>2619375</xdr:colOff>
      <xdr:row>311</xdr:row>
      <xdr:rowOff>0</xdr:rowOff>
    </xdr:from>
    <xdr:to>
      <xdr:col>9</xdr:col>
      <xdr:colOff>0</xdr:colOff>
      <xdr:row>311</xdr:row>
      <xdr:rowOff>159639</xdr:rowOff>
    </xdr:to>
    <xdr:sp macro="" textlink="">
      <xdr:nvSpPr>
        <xdr:cNvPr id="815" name="Text Box 86"/>
        <xdr:cNvSpPr txBox="1">
          <a:spLocks noChangeArrowheads="1"/>
        </xdr:cNvSpPr>
      </xdr:nvSpPr>
      <xdr:spPr bwMode="auto">
        <a:xfrm>
          <a:off x="8905875" y="225456750"/>
          <a:ext cx="0" cy="159639"/>
        </a:xfrm>
        <a:prstGeom prst="rect">
          <a:avLst/>
        </a:prstGeom>
        <a:noFill/>
        <a:ln w="9525">
          <a:noFill/>
          <a:miter lim="800000"/>
          <a:headEnd/>
          <a:tailEnd/>
        </a:ln>
      </xdr:spPr>
    </xdr:sp>
    <xdr:clientData/>
  </xdr:twoCellAnchor>
  <xdr:twoCellAnchor editAs="oneCell">
    <xdr:from>
      <xdr:col>8</xdr:col>
      <xdr:colOff>1609725</xdr:colOff>
      <xdr:row>311</xdr:row>
      <xdr:rowOff>0</xdr:rowOff>
    </xdr:from>
    <xdr:to>
      <xdr:col>9</xdr:col>
      <xdr:colOff>0</xdr:colOff>
      <xdr:row>311</xdr:row>
      <xdr:rowOff>32699</xdr:rowOff>
    </xdr:to>
    <xdr:sp macro="" textlink="">
      <xdr:nvSpPr>
        <xdr:cNvPr id="816" name="Text Box 236"/>
        <xdr:cNvSpPr txBox="1">
          <a:spLocks noChangeArrowheads="1"/>
        </xdr:cNvSpPr>
      </xdr:nvSpPr>
      <xdr:spPr bwMode="auto">
        <a:xfrm>
          <a:off x="8905875" y="225580575"/>
          <a:ext cx="0" cy="32699"/>
        </a:xfrm>
        <a:prstGeom prst="rect">
          <a:avLst/>
        </a:prstGeom>
        <a:noFill/>
        <a:ln w="9525">
          <a:noFill/>
          <a:miter lim="800000"/>
          <a:headEnd/>
          <a:tailEnd/>
        </a:ln>
      </xdr:spPr>
    </xdr:sp>
    <xdr:clientData/>
  </xdr:twoCellAnchor>
  <xdr:twoCellAnchor editAs="oneCell">
    <xdr:from>
      <xdr:col>8</xdr:col>
      <xdr:colOff>1609725</xdr:colOff>
      <xdr:row>311</xdr:row>
      <xdr:rowOff>0</xdr:rowOff>
    </xdr:from>
    <xdr:to>
      <xdr:col>9</xdr:col>
      <xdr:colOff>0</xdr:colOff>
      <xdr:row>311</xdr:row>
      <xdr:rowOff>32699</xdr:rowOff>
    </xdr:to>
    <xdr:sp macro="" textlink="">
      <xdr:nvSpPr>
        <xdr:cNvPr id="817" name="Text Box 236"/>
        <xdr:cNvSpPr txBox="1">
          <a:spLocks noChangeArrowheads="1"/>
        </xdr:cNvSpPr>
      </xdr:nvSpPr>
      <xdr:spPr bwMode="auto">
        <a:xfrm>
          <a:off x="8905875" y="225580575"/>
          <a:ext cx="0" cy="32699"/>
        </a:xfrm>
        <a:prstGeom prst="rect">
          <a:avLst/>
        </a:prstGeom>
        <a:noFill/>
        <a:ln w="9525">
          <a:noFill/>
          <a:miter lim="800000"/>
          <a:headEnd/>
          <a:tailEnd/>
        </a:ln>
      </xdr:spPr>
    </xdr:sp>
    <xdr:clientData/>
  </xdr:twoCellAnchor>
  <xdr:twoCellAnchor editAs="oneCell">
    <xdr:from>
      <xdr:col>8</xdr:col>
      <xdr:colOff>1609725</xdr:colOff>
      <xdr:row>311</xdr:row>
      <xdr:rowOff>0</xdr:rowOff>
    </xdr:from>
    <xdr:to>
      <xdr:col>9</xdr:col>
      <xdr:colOff>0</xdr:colOff>
      <xdr:row>311</xdr:row>
      <xdr:rowOff>32699</xdr:rowOff>
    </xdr:to>
    <xdr:sp macro="" textlink="">
      <xdr:nvSpPr>
        <xdr:cNvPr id="818" name="Text Box 236"/>
        <xdr:cNvSpPr txBox="1">
          <a:spLocks noChangeArrowheads="1"/>
        </xdr:cNvSpPr>
      </xdr:nvSpPr>
      <xdr:spPr bwMode="auto">
        <a:xfrm>
          <a:off x="8905875" y="225580575"/>
          <a:ext cx="0" cy="32699"/>
        </a:xfrm>
        <a:prstGeom prst="rect">
          <a:avLst/>
        </a:prstGeom>
        <a:noFill/>
        <a:ln w="9525">
          <a:noFill/>
          <a:miter lim="800000"/>
          <a:headEnd/>
          <a:tailEnd/>
        </a:ln>
      </xdr:spPr>
    </xdr:sp>
    <xdr:clientData/>
  </xdr:twoCellAnchor>
  <xdr:twoCellAnchor editAs="oneCell">
    <xdr:from>
      <xdr:col>8</xdr:col>
      <xdr:colOff>1609725</xdr:colOff>
      <xdr:row>311</xdr:row>
      <xdr:rowOff>0</xdr:rowOff>
    </xdr:from>
    <xdr:to>
      <xdr:col>9</xdr:col>
      <xdr:colOff>0</xdr:colOff>
      <xdr:row>311</xdr:row>
      <xdr:rowOff>32699</xdr:rowOff>
    </xdr:to>
    <xdr:sp macro="" textlink="">
      <xdr:nvSpPr>
        <xdr:cNvPr id="819" name="Text Box 236"/>
        <xdr:cNvSpPr txBox="1">
          <a:spLocks noChangeArrowheads="1"/>
        </xdr:cNvSpPr>
      </xdr:nvSpPr>
      <xdr:spPr bwMode="auto">
        <a:xfrm>
          <a:off x="8905875" y="225580575"/>
          <a:ext cx="0" cy="32699"/>
        </a:xfrm>
        <a:prstGeom prst="rect">
          <a:avLst/>
        </a:prstGeom>
        <a:noFill/>
        <a:ln w="9525">
          <a:noFill/>
          <a:miter lim="800000"/>
          <a:headEnd/>
          <a:tailEnd/>
        </a:ln>
      </xdr:spPr>
    </xdr:sp>
    <xdr:clientData/>
  </xdr:twoCellAnchor>
  <xdr:twoCellAnchor editAs="oneCell">
    <xdr:from>
      <xdr:col>8</xdr:col>
      <xdr:colOff>1609725</xdr:colOff>
      <xdr:row>311</xdr:row>
      <xdr:rowOff>0</xdr:rowOff>
    </xdr:from>
    <xdr:to>
      <xdr:col>9</xdr:col>
      <xdr:colOff>0</xdr:colOff>
      <xdr:row>311</xdr:row>
      <xdr:rowOff>32699</xdr:rowOff>
    </xdr:to>
    <xdr:sp macro="" textlink="">
      <xdr:nvSpPr>
        <xdr:cNvPr id="820" name="Text Box 236"/>
        <xdr:cNvSpPr txBox="1">
          <a:spLocks noChangeArrowheads="1"/>
        </xdr:cNvSpPr>
      </xdr:nvSpPr>
      <xdr:spPr bwMode="auto">
        <a:xfrm>
          <a:off x="8905875" y="225580575"/>
          <a:ext cx="0" cy="32699"/>
        </a:xfrm>
        <a:prstGeom prst="rect">
          <a:avLst/>
        </a:prstGeom>
        <a:noFill/>
        <a:ln w="9525">
          <a:noFill/>
          <a:miter lim="800000"/>
          <a:headEnd/>
          <a:tailEnd/>
        </a:ln>
      </xdr:spPr>
    </xdr:sp>
    <xdr:clientData/>
  </xdr:twoCellAnchor>
  <xdr:twoCellAnchor editAs="oneCell">
    <xdr:from>
      <xdr:col>8</xdr:col>
      <xdr:colOff>1609725</xdr:colOff>
      <xdr:row>311</xdr:row>
      <xdr:rowOff>0</xdr:rowOff>
    </xdr:from>
    <xdr:to>
      <xdr:col>9</xdr:col>
      <xdr:colOff>0</xdr:colOff>
      <xdr:row>311</xdr:row>
      <xdr:rowOff>32699</xdr:rowOff>
    </xdr:to>
    <xdr:sp macro="" textlink="">
      <xdr:nvSpPr>
        <xdr:cNvPr id="821" name="Text Box 236"/>
        <xdr:cNvSpPr txBox="1">
          <a:spLocks noChangeArrowheads="1"/>
        </xdr:cNvSpPr>
      </xdr:nvSpPr>
      <xdr:spPr bwMode="auto">
        <a:xfrm>
          <a:off x="8905875" y="225580575"/>
          <a:ext cx="0" cy="32699"/>
        </a:xfrm>
        <a:prstGeom prst="rect">
          <a:avLst/>
        </a:prstGeom>
        <a:noFill/>
        <a:ln w="9525">
          <a:noFill/>
          <a:miter lim="800000"/>
          <a:headEnd/>
          <a:tailEnd/>
        </a:ln>
      </xdr:spPr>
    </xdr:sp>
    <xdr:clientData/>
  </xdr:twoCellAnchor>
  <xdr:twoCellAnchor editAs="oneCell">
    <xdr:from>
      <xdr:col>8</xdr:col>
      <xdr:colOff>1609725</xdr:colOff>
      <xdr:row>311</xdr:row>
      <xdr:rowOff>0</xdr:rowOff>
    </xdr:from>
    <xdr:to>
      <xdr:col>9</xdr:col>
      <xdr:colOff>0</xdr:colOff>
      <xdr:row>311</xdr:row>
      <xdr:rowOff>32699</xdr:rowOff>
    </xdr:to>
    <xdr:sp macro="" textlink="">
      <xdr:nvSpPr>
        <xdr:cNvPr id="822" name="Text Box 236"/>
        <xdr:cNvSpPr txBox="1">
          <a:spLocks noChangeArrowheads="1"/>
        </xdr:cNvSpPr>
      </xdr:nvSpPr>
      <xdr:spPr bwMode="auto">
        <a:xfrm>
          <a:off x="8905875" y="225580575"/>
          <a:ext cx="0" cy="32699"/>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823" name="Text Box 314"/>
        <xdr:cNvSpPr txBox="1">
          <a:spLocks noChangeArrowheads="1"/>
        </xdr:cNvSpPr>
      </xdr:nvSpPr>
      <xdr:spPr bwMode="auto">
        <a:xfrm>
          <a:off x="8905875" y="228257100"/>
          <a:ext cx="0" cy="159639"/>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824" name="Text Box 315"/>
        <xdr:cNvSpPr txBox="1">
          <a:spLocks noChangeArrowheads="1"/>
        </xdr:cNvSpPr>
      </xdr:nvSpPr>
      <xdr:spPr bwMode="auto">
        <a:xfrm>
          <a:off x="8905875" y="228257100"/>
          <a:ext cx="0" cy="159639"/>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825" name="Text Box 316"/>
        <xdr:cNvSpPr txBox="1">
          <a:spLocks noChangeArrowheads="1"/>
        </xdr:cNvSpPr>
      </xdr:nvSpPr>
      <xdr:spPr bwMode="auto">
        <a:xfrm>
          <a:off x="8905875" y="228257100"/>
          <a:ext cx="0" cy="159639"/>
        </a:xfrm>
        <a:prstGeom prst="rect">
          <a:avLst/>
        </a:prstGeom>
        <a:noFill/>
        <a:ln w="9525">
          <a:noFill/>
          <a:miter lim="800000"/>
          <a:headEnd/>
          <a:tailEnd/>
        </a:ln>
      </xdr:spPr>
    </xdr:sp>
    <xdr:clientData/>
  </xdr:twoCellAnchor>
  <xdr:twoCellAnchor editAs="oneCell">
    <xdr:from>
      <xdr:col>8</xdr:col>
      <xdr:colOff>1247775</xdr:colOff>
      <xdr:row>312</xdr:row>
      <xdr:rowOff>0</xdr:rowOff>
    </xdr:from>
    <xdr:to>
      <xdr:col>9</xdr:col>
      <xdr:colOff>0</xdr:colOff>
      <xdr:row>312</xdr:row>
      <xdr:rowOff>159639</xdr:rowOff>
    </xdr:to>
    <xdr:sp macro="" textlink="">
      <xdr:nvSpPr>
        <xdr:cNvPr id="826" name="Text Box 317"/>
        <xdr:cNvSpPr txBox="1">
          <a:spLocks noChangeArrowheads="1"/>
        </xdr:cNvSpPr>
      </xdr:nvSpPr>
      <xdr:spPr bwMode="auto">
        <a:xfrm>
          <a:off x="8905875" y="228257100"/>
          <a:ext cx="0" cy="159639"/>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0</xdr:colOff>
      <xdr:row>303</xdr:row>
      <xdr:rowOff>0</xdr:rowOff>
    </xdr:to>
    <xdr:sp macro="" textlink="">
      <xdr:nvSpPr>
        <xdr:cNvPr id="827" name="Text Box 23"/>
        <xdr:cNvSpPr txBox="1">
          <a:spLocks noChangeArrowheads="1"/>
        </xdr:cNvSpPr>
      </xdr:nvSpPr>
      <xdr:spPr bwMode="auto">
        <a:xfrm>
          <a:off x="8905875" y="213540975"/>
          <a:ext cx="0" cy="0"/>
        </a:xfrm>
        <a:prstGeom prst="rect">
          <a:avLst/>
        </a:prstGeom>
        <a:noFill/>
        <a:ln w="9525">
          <a:noFill/>
          <a:miter lim="800000"/>
          <a:headEnd/>
          <a:tailEnd/>
        </a:ln>
      </xdr:spPr>
    </xdr:sp>
    <xdr:clientData/>
  </xdr:twoCellAnchor>
  <xdr:twoCellAnchor editAs="oneCell">
    <xdr:from>
      <xdr:col>8</xdr:col>
      <xdr:colOff>2676525</xdr:colOff>
      <xdr:row>302</xdr:row>
      <xdr:rowOff>657225</xdr:rowOff>
    </xdr:from>
    <xdr:to>
      <xdr:col>9</xdr:col>
      <xdr:colOff>0</xdr:colOff>
      <xdr:row>302</xdr:row>
      <xdr:rowOff>677037</xdr:rowOff>
    </xdr:to>
    <xdr:sp macro="" textlink="">
      <xdr:nvSpPr>
        <xdr:cNvPr id="828" name="Text Box 29"/>
        <xdr:cNvSpPr txBox="1">
          <a:spLocks noChangeArrowheads="1"/>
        </xdr:cNvSpPr>
      </xdr:nvSpPr>
      <xdr:spPr bwMode="auto">
        <a:xfrm>
          <a:off x="8905875" y="213245700"/>
          <a:ext cx="0" cy="19812"/>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829" name="Text Box 314"/>
        <xdr:cNvSpPr txBox="1">
          <a:spLocks noChangeArrowheads="1"/>
        </xdr:cNvSpPr>
      </xdr:nvSpPr>
      <xdr:spPr bwMode="auto">
        <a:xfrm>
          <a:off x="8905875" y="228257100"/>
          <a:ext cx="0" cy="159639"/>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830" name="Text Box 315"/>
        <xdr:cNvSpPr txBox="1">
          <a:spLocks noChangeArrowheads="1"/>
        </xdr:cNvSpPr>
      </xdr:nvSpPr>
      <xdr:spPr bwMode="auto">
        <a:xfrm>
          <a:off x="8905875" y="228257100"/>
          <a:ext cx="0" cy="159639"/>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831" name="Text Box 316"/>
        <xdr:cNvSpPr txBox="1">
          <a:spLocks noChangeArrowheads="1"/>
        </xdr:cNvSpPr>
      </xdr:nvSpPr>
      <xdr:spPr bwMode="auto">
        <a:xfrm>
          <a:off x="8905875" y="228257100"/>
          <a:ext cx="0" cy="159639"/>
        </a:xfrm>
        <a:prstGeom prst="rect">
          <a:avLst/>
        </a:prstGeom>
        <a:noFill/>
        <a:ln w="9525">
          <a:noFill/>
          <a:miter lim="800000"/>
          <a:headEnd/>
          <a:tailEnd/>
        </a:ln>
      </xdr:spPr>
    </xdr:sp>
    <xdr:clientData/>
  </xdr:twoCellAnchor>
  <xdr:twoCellAnchor editAs="oneCell">
    <xdr:from>
      <xdr:col>8</xdr:col>
      <xdr:colOff>1247775</xdr:colOff>
      <xdr:row>312</xdr:row>
      <xdr:rowOff>0</xdr:rowOff>
    </xdr:from>
    <xdr:to>
      <xdr:col>9</xdr:col>
      <xdr:colOff>0</xdr:colOff>
      <xdr:row>312</xdr:row>
      <xdr:rowOff>159639</xdr:rowOff>
    </xdr:to>
    <xdr:sp macro="" textlink="">
      <xdr:nvSpPr>
        <xdr:cNvPr id="832" name="Text Box 317"/>
        <xdr:cNvSpPr txBox="1">
          <a:spLocks noChangeArrowheads="1"/>
        </xdr:cNvSpPr>
      </xdr:nvSpPr>
      <xdr:spPr bwMode="auto">
        <a:xfrm>
          <a:off x="8905875" y="228257100"/>
          <a:ext cx="0" cy="159639"/>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0</xdr:colOff>
      <xdr:row>303</xdr:row>
      <xdr:rowOff>0</xdr:rowOff>
    </xdr:to>
    <xdr:sp macro="" textlink="">
      <xdr:nvSpPr>
        <xdr:cNvPr id="833" name="Text Box 23"/>
        <xdr:cNvSpPr txBox="1">
          <a:spLocks noChangeArrowheads="1"/>
        </xdr:cNvSpPr>
      </xdr:nvSpPr>
      <xdr:spPr bwMode="auto">
        <a:xfrm>
          <a:off x="8905875" y="213540975"/>
          <a:ext cx="0" cy="0"/>
        </a:xfrm>
        <a:prstGeom prst="rect">
          <a:avLst/>
        </a:prstGeom>
        <a:noFill/>
        <a:ln w="9525">
          <a:noFill/>
          <a:miter lim="800000"/>
          <a:headEnd/>
          <a:tailEnd/>
        </a:ln>
      </xdr:spPr>
    </xdr:sp>
    <xdr:clientData/>
  </xdr:twoCellAnchor>
  <xdr:twoCellAnchor editAs="oneCell">
    <xdr:from>
      <xdr:col>8</xdr:col>
      <xdr:colOff>2676525</xdr:colOff>
      <xdr:row>302</xdr:row>
      <xdr:rowOff>657225</xdr:rowOff>
    </xdr:from>
    <xdr:to>
      <xdr:col>9</xdr:col>
      <xdr:colOff>0</xdr:colOff>
      <xdr:row>302</xdr:row>
      <xdr:rowOff>677037</xdr:rowOff>
    </xdr:to>
    <xdr:sp macro="" textlink="">
      <xdr:nvSpPr>
        <xdr:cNvPr id="834" name="Text Box 29"/>
        <xdr:cNvSpPr txBox="1">
          <a:spLocks noChangeArrowheads="1"/>
        </xdr:cNvSpPr>
      </xdr:nvSpPr>
      <xdr:spPr bwMode="auto">
        <a:xfrm>
          <a:off x="8905875" y="213245700"/>
          <a:ext cx="0" cy="19812"/>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835" name="Text Box 81"/>
        <xdr:cNvSpPr txBox="1">
          <a:spLocks noChangeArrowheads="1"/>
        </xdr:cNvSpPr>
      </xdr:nvSpPr>
      <xdr:spPr bwMode="auto">
        <a:xfrm>
          <a:off x="8905875" y="228257100"/>
          <a:ext cx="0" cy="159639"/>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836" name="Text Box 82"/>
        <xdr:cNvSpPr txBox="1">
          <a:spLocks noChangeArrowheads="1"/>
        </xdr:cNvSpPr>
      </xdr:nvSpPr>
      <xdr:spPr bwMode="auto">
        <a:xfrm>
          <a:off x="8905875" y="228257100"/>
          <a:ext cx="0" cy="159639"/>
        </a:xfrm>
        <a:prstGeom prst="rect">
          <a:avLst/>
        </a:prstGeom>
        <a:noFill/>
        <a:ln w="9525">
          <a:noFill/>
          <a:miter lim="800000"/>
          <a:headEnd/>
          <a:tailEnd/>
        </a:ln>
      </xdr:spPr>
    </xdr:sp>
    <xdr:clientData/>
  </xdr:twoCellAnchor>
  <xdr:twoCellAnchor editAs="oneCell">
    <xdr:from>
      <xdr:col>8</xdr:col>
      <xdr:colOff>1314450</xdr:colOff>
      <xdr:row>312</xdr:row>
      <xdr:rowOff>0</xdr:rowOff>
    </xdr:from>
    <xdr:to>
      <xdr:col>9</xdr:col>
      <xdr:colOff>0</xdr:colOff>
      <xdr:row>312</xdr:row>
      <xdr:rowOff>159639</xdr:rowOff>
    </xdr:to>
    <xdr:sp macro="" textlink="">
      <xdr:nvSpPr>
        <xdr:cNvPr id="837" name="Text Box 83"/>
        <xdr:cNvSpPr txBox="1">
          <a:spLocks noChangeArrowheads="1"/>
        </xdr:cNvSpPr>
      </xdr:nvSpPr>
      <xdr:spPr bwMode="auto">
        <a:xfrm>
          <a:off x="8905875" y="228257100"/>
          <a:ext cx="0" cy="159639"/>
        </a:xfrm>
        <a:prstGeom prst="rect">
          <a:avLst/>
        </a:prstGeom>
        <a:noFill/>
        <a:ln w="9525">
          <a:noFill/>
          <a:miter lim="800000"/>
          <a:headEnd/>
          <a:tailEnd/>
        </a:ln>
      </xdr:spPr>
    </xdr:sp>
    <xdr:clientData/>
  </xdr:twoCellAnchor>
  <xdr:twoCellAnchor editAs="oneCell">
    <xdr:from>
      <xdr:col>8</xdr:col>
      <xdr:colOff>1247775</xdr:colOff>
      <xdr:row>312</xdr:row>
      <xdr:rowOff>0</xdr:rowOff>
    </xdr:from>
    <xdr:to>
      <xdr:col>9</xdr:col>
      <xdr:colOff>0</xdr:colOff>
      <xdr:row>312</xdr:row>
      <xdr:rowOff>159639</xdr:rowOff>
    </xdr:to>
    <xdr:sp macro="" textlink="">
      <xdr:nvSpPr>
        <xdr:cNvPr id="838" name="Text Box 84"/>
        <xdr:cNvSpPr txBox="1">
          <a:spLocks noChangeArrowheads="1"/>
        </xdr:cNvSpPr>
      </xdr:nvSpPr>
      <xdr:spPr bwMode="auto">
        <a:xfrm>
          <a:off x="8905875" y="228257100"/>
          <a:ext cx="0" cy="159639"/>
        </a:xfrm>
        <a:prstGeom prst="rect">
          <a:avLst/>
        </a:prstGeom>
        <a:noFill/>
        <a:ln w="9525">
          <a:noFill/>
          <a:miter lim="800000"/>
          <a:headEnd/>
          <a:tailEnd/>
        </a:ln>
      </xdr:spPr>
    </xdr:sp>
    <xdr:clientData/>
  </xdr:twoCellAnchor>
  <xdr:twoCellAnchor editAs="oneCell">
    <xdr:from>
      <xdr:col>8</xdr:col>
      <xdr:colOff>2028825</xdr:colOff>
      <xdr:row>312</xdr:row>
      <xdr:rowOff>0</xdr:rowOff>
    </xdr:from>
    <xdr:to>
      <xdr:col>9</xdr:col>
      <xdr:colOff>0</xdr:colOff>
      <xdr:row>312</xdr:row>
      <xdr:rowOff>159639</xdr:rowOff>
    </xdr:to>
    <xdr:sp macro="" textlink="">
      <xdr:nvSpPr>
        <xdr:cNvPr id="839" name="Text Box 85"/>
        <xdr:cNvSpPr txBox="1">
          <a:spLocks noChangeArrowheads="1"/>
        </xdr:cNvSpPr>
      </xdr:nvSpPr>
      <xdr:spPr bwMode="auto">
        <a:xfrm>
          <a:off x="8905875" y="228257100"/>
          <a:ext cx="0" cy="159639"/>
        </a:xfrm>
        <a:prstGeom prst="rect">
          <a:avLst/>
        </a:prstGeom>
        <a:noFill/>
        <a:ln w="9525">
          <a:noFill/>
          <a:miter lim="800000"/>
          <a:headEnd/>
          <a:tailEnd/>
        </a:ln>
      </xdr:spPr>
    </xdr:sp>
    <xdr:clientData/>
  </xdr:twoCellAnchor>
  <xdr:twoCellAnchor editAs="oneCell">
    <xdr:from>
      <xdr:col>8</xdr:col>
      <xdr:colOff>2619375</xdr:colOff>
      <xdr:row>312</xdr:row>
      <xdr:rowOff>0</xdr:rowOff>
    </xdr:from>
    <xdr:to>
      <xdr:col>9</xdr:col>
      <xdr:colOff>0</xdr:colOff>
      <xdr:row>312</xdr:row>
      <xdr:rowOff>159639</xdr:rowOff>
    </xdr:to>
    <xdr:sp macro="" textlink="">
      <xdr:nvSpPr>
        <xdr:cNvPr id="840" name="Text Box 86"/>
        <xdr:cNvSpPr txBox="1">
          <a:spLocks noChangeArrowheads="1"/>
        </xdr:cNvSpPr>
      </xdr:nvSpPr>
      <xdr:spPr bwMode="auto">
        <a:xfrm>
          <a:off x="8905875" y="228257100"/>
          <a:ext cx="0" cy="159639"/>
        </a:xfrm>
        <a:prstGeom prst="rect">
          <a:avLst/>
        </a:prstGeom>
        <a:noFill/>
        <a:ln w="9525">
          <a:noFill/>
          <a:miter lim="800000"/>
          <a:headEnd/>
          <a:tailEnd/>
        </a:ln>
      </xdr:spPr>
    </xdr:sp>
    <xdr:clientData/>
  </xdr:twoCellAnchor>
  <xdr:twoCellAnchor editAs="oneCell">
    <xdr:from>
      <xdr:col>8</xdr:col>
      <xdr:colOff>1609725</xdr:colOff>
      <xdr:row>312</xdr:row>
      <xdr:rowOff>123825</xdr:rowOff>
    </xdr:from>
    <xdr:to>
      <xdr:col>9</xdr:col>
      <xdr:colOff>0</xdr:colOff>
      <xdr:row>312</xdr:row>
      <xdr:rowOff>156524</xdr:rowOff>
    </xdr:to>
    <xdr:sp macro="" textlink="">
      <xdr:nvSpPr>
        <xdr:cNvPr id="841" name="Text Box 236"/>
        <xdr:cNvSpPr txBox="1">
          <a:spLocks noChangeArrowheads="1"/>
        </xdr:cNvSpPr>
      </xdr:nvSpPr>
      <xdr:spPr bwMode="auto">
        <a:xfrm>
          <a:off x="8905875" y="228380925"/>
          <a:ext cx="0" cy="32699"/>
        </a:xfrm>
        <a:prstGeom prst="rect">
          <a:avLst/>
        </a:prstGeom>
        <a:noFill/>
        <a:ln w="9525">
          <a:noFill/>
          <a:miter lim="800000"/>
          <a:headEnd/>
          <a:tailEnd/>
        </a:ln>
      </xdr:spPr>
    </xdr:sp>
    <xdr:clientData/>
  </xdr:twoCellAnchor>
  <xdr:twoCellAnchor editAs="oneCell">
    <xdr:from>
      <xdr:col>8</xdr:col>
      <xdr:colOff>1609725</xdr:colOff>
      <xdr:row>312</xdr:row>
      <xdr:rowOff>123825</xdr:rowOff>
    </xdr:from>
    <xdr:to>
      <xdr:col>9</xdr:col>
      <xdr:colOff>0</xdr:colOff>
      <xdr:row>312</xdr:row>
      <xdr:rowOff>156524</xdr:rowOff>
    </xdr:to>
    <xdr:sp macro="" textlink="">
      <xdr:nvSpPr>
        <xdr:cNvPr id="842" name="Text Box 236"/>
        <xdr:cNvSpPr txBox="1">
          <a:spLocks noChangeArrowheads="1"/>
        </xdr:cNvSpPr>
      </xdr:nvSpPr>
      <xdr:spPr bwMode="auto">
        <a:xfrm>
          <a:off x="8905875" y="228380925"/>
          <a:ext cx="0" cy="32699"/>
        </a:xfrm>
        <a:prstGeom prst="rect">
          <a:avLst/>
        </a:prstGeom>
        <a:noFill/>
        <a:ln w="9525">
          <a:noFill/>
          <a:miter lim="800000"/>
          <a:headEnd/>
          <a:tailEnd/>
        </a:ln>
      </xdr:spPr>
    </xdr:sp>
    <xdr:clientData/>
  </xdr:twoCellAnchor>
  <xdr:twoCellAnchor editAs="oneCell">
    <xdr:from>
      <xdr:col>8</xdr:col>
      <xdr:colOff>1609725</xdr:colOff>
      <xdr:row>312</xdr:row>
      <xdr:rowOff>123825</xdr:rowOff>
    </xdr:from>
    <xdr:to>
      <xdr:col>9</xdr:col>
      <xdr:colOff>0</xdr:colOff>
      <xdr:row>312</xdr:row>
      <xdr:rowOff>156524</xdr:rowOff>
    </xdr:to>
    <xdr:sp macro="" textlink="">
      <xdr:nvSpPr>
        <xdr:cNvPr id="843" name="Text Box 236"/>
        <xdr:cNvSpPr txBox="1">
          <a:spLocks noChangeArrowheads="1"/>
        </xdr:cNvSpPr>
      </xdr:nvSpPr>
      <xdr:spPr bwMode="auto">
        <a:xfrm>
          <a:off x="8905875" y="228380925"/>
          <a:ext cx="0" cy="32699"/>
        </a:xfrm>
        <a:prstGeom prst="rect">
          <a:avLst/>
        </a:prstGeom>
        <a:noFill/>
        <a:ln w="9525">
          <a:noFill/>
          <a:miter lim="800000"/>
          <a:headEnd/>
          <a:tailEnd/>
        </a:ln>
      </xdr:spPr>
    </xdr:sp>
    <xdr:clientData/>
  </xdr:twoCellAnchor>
  <xdr:twoCellAnchor editAs="oneCell">
    <xdr:from>
      <xdr:col>8</xdr:col>
      <xdr:colOff>1609725</xdr:colOff>
      <xdr:row>312</xdr:row>
      <xdr:rowOff>123825</xdr:rowOff>
    </xdr:from>
    <xdr:to>
      <xdr:col>9</xdr:col>
      <xdr:colOff>0</xdr:colOff>
      <xdr:row>312</xdr:row>
      <xdr:rowOff>156524</xdr:rowOff>
    </xdr:to>
    <xdr:sp macro="" textlink="">
      <xdr:nvSpPr>
        <xdr:cNvPr id="844" name="Text Box 236"/>
        <xdr:cNvSpPr txBox="1">
          <a:spLocks noChangeArrowheads="1"/>
        </xdr:cNvSpPr>
      </xdr:nvSpPr>
      <xdr:spPr bwMode="auto">
        <a:xfrm>
          <a:off x="8905875" y="228380925"/>
          <a:ext cx="0" cy="32699"/>
        </a:xfrm>
        <a:prstGeom prst="rect">
          <a:avLst/>
        </a:prstGeom>
        <a:noFill/>
        <a:ln w="9525">
          <a:noFill/>
          <a:miter lim="800000"/>
          <a:headEnd/>
          <a:tailEnd/>
        </a:ln>
      </xdr:spPr>
    </xdr:sp>
    <xdr:clientData/>
  </xdr:twoCellAnchor>
  <xdr:twoCellAnchor editAs="oneCell">
    <xdr:from>
      <xdr:col>8</xdr:col>
      <xdr:colOff>1609725</xdr:colOff>
      <xdr:row>312</xdr:row>
      <xdr:rowOff>123825</xdr:rowOff>
    </xdr:from>
    <xdr:to>
      <xdr:col>9</xdr:col>
      <xdr:colOff>0</xdr:colOff>
      <xdr:row>312</xdr:row>
      <xdr:rowOff>156524</xdr:rowOff>
    </xdr:to>
    <xdr:sp macro="" textlink="">
      <xdr:nvSpPr>
        <xdr:cNvPr id="845" name="Text Box 236"/>
        <xdr:cNvSpPr txBox="1">
          <a:spLocks noChangeArrowheads="1"/>
        </xdr:cNvSpPr>
      </xdr:nvSpPr>
      <xdr:spPr bwMode="auto">
        <a:xfrm>
          <a:off x="8905875" y="228380925"/>
          <a:ext cx="0" cy="32699"/>
        </a:xfrm>
        <a:prstGeom prst="rect">
          <a:avLst/>
        </a:prstGeom>
        <a:noFill/>
        <a:ln w="9525">
          <a:noFill/>
          <a:miter lim="800000"/>
          <a:headEnd/>
          <a:tailEnd/>
        </a:ln>
      </xdr:spPr>
    </xdr:sp>
    <xdr:clientData/>
  </xdr:twoCellAnchor>
  <xdr:twoCellAnchor editAs="oneCell">
    <xdr:from>
      <xdr:col>8</xdr:col>
      <xdr:colOff>1609725</xdr:colOff>
      <xdr:row>312</xdr:row>
      <xdr:rowOff>123825</xdr:rowOff>
    </xdr:from>
    <xdr:to>
      <xdr:col>9</xdr:col>
      <xdr:colOff>0</xdr:colOff>
      <xdr:row>312</xdr:row>
      <xdr:rowOff>156524</xdr:rowOff>
    </xdr:to>
    <xdr:sp macro="" textlink="">
      <xdr:nvSpPr>
        <xdr:cNvPr id="846" name="Text Box 236"/>
        <xdr:cNvSpPr txBox="1">
          <a:spLocks noChangeArrowheads="1"/>
        </xdr:cNvSpPr>
      </xdr:nvSpPr>
      <xdr:spPr bwMode="auto">
        <a:xfrm>
          <a:off x="8905875" y="228380925"/>
          <a:ext cx="0" cy="32699"/>
        </a:xfrm>
        <a:prstGeom prst="rect">
          <a:avLst/>
        </a:prstGeom>
        <a:noFill/>
        <a:ln w="9525">
          <a:noFill/>
          <a:miter lim="800000"/>
          <a:headEnd/>
          <a:tailEnd/>
        </a:ln>
      </xdr:spPr>
    </xdr:sp>
    <xdr:clientData/>
  </xdr:twoCellAnchor>
  <xdr:twoCellAnchor editAs="oneCell">
    <xdr:from>
      <xdr:col>8</xdr:col>
      <xdr:colOff>1609725</xdr:colOff>
      <xdr:row>312</xdr:row>
      <xdr:rowOff>123825</xdr:rowOff>
    </xdr:from>
    <xdr:to>
      <xdr:col>9</xdr:col>
      <xdr:colOff>0</xdr:colOff>
      <xdr:row>312</xdr:row>
      <xdr:rowOff>156524</xdr:rowOff>
    </xdr:to>
    <xdr:sp macro="" textlink="">
      <xdr:nvSpPr>
        <xdr:cNvPr id="847" name="Text Box 236"/>
        <xdr:cNvSpPr txBox="1">
          <a:spLocks noChangeArrowheads="1"/>
        </xdr:cNvSpPr>
      </xdr:nvSpPr>
      <xdr:spPr bwMode="auto">
        <a:xfrm>
          <a:off x="8905875" y="228380925"/>
          <a:ext cx="0" cy="3269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848" name="Text Box 314"/>
        <xdr:cNvSpPr txBox="1">
          <a:spLocks noChangeArrowheads="1"/>
        </xdr:cNvSpPr>
      </xdr:nvSpPr>
      <xdr:spPr bwMode="auto">
        <a:xfrm>
          <a:off x="8905875" y="231057450"/>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849" name="Text Box 315"/>
        <xdr:cNvSpPr txBox="1">
          <a:spLocks noChangeArrowheads="1"/>
        </xdr:cNvSpPr>
      </xdr:nvSpPr>
      <xdr:spPr bwMode="auto">
        <a:xfrm>
          <a:off x="8905875" y="231057450"/>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850" name="Text Box 316"/>
        <xdr:cNvSpPr txBox="1">
          <a:spLocks noChangeArrowheads="1"/>
        </xdr:cNvSpPr>
      </xdr:nvSpPr>
      <xdr:spPr bwMode="auto">
        <a:xfrm>
          <a:off x="8905875" y="231057450"/>
          <a:ext cx="0" cy="159639"/>
        </a:xfrm>
        <a:prstGeom prst="rect">
          <a:avLst/>
        </a:prstGeom>
        <a:noFill/>
        <a:ln w="9525">
          <a:noFill/>
          <a:miter lim="800000"/>
          <a:headEnd/>
          <a:tailEnd/>
        </a:ln>
      </xdr:spPr>
    </xdr:sp>
    <xdr:clientData/>
  </xdr:twoCellAnchor>
  <xdr:twoCellAnchor editAs="oneCell">
    <xdr:from>
      <xdr:col>8</xdr:col>
      <xdr:colOff>1247775</xdr:colOff>
      <xdr:row>313</xdr:row>
      <xdr:rowOff>0</xdr:rowOff>
    </xdr:from>
    <xdr:to>
      <xdr:col>9</xdr:col>
      <xdr:colOff>0</xdr:colOff>
      <xdr:row>313</xdr:row>
      <xdr:rowOff>159639</xdr:rowOff>
    </xdr:to>
    <xdr:sp macro="" textlink="">
      <xdr:nvSpPr>
        <xdr:cNvPr id="851" name="Text Box 317"/>
        <xdr:cNvSpPr txBox="1">
          <a:spLocks noChangeArrowheads="1"/>
        </xdr:cNvSpPr>
      </xdr:nvSpPr>
      <xdr:spPr bwMode="auto">
        <a:xfrm>
          <a:off x="8905875" y="231057450"/>
          <a:ext cx="0" cy="159639"/>
        </a:xfrm>
        <a:prstGeom prst="rect">
          <a:avLst/>
        </a:prstGeom>
        <a:noFill/>
        <a:ln w="9525">
          <a:noFill/>
          <a:miter lim="800000"/>
          <a:headEnd/>
          <a:tailEnd/>
        </a:ln>
      </xdr:spPr>
    </xdr:sp>
    <xdr:clientData/>
  </xdr:twoCellAnchor>
  <xdr:twoCellAnchor editAs="oneCell">
    <xdr:from>
      <xdr:col>8</xdr:col>
      <xdr:colOff>2619375</xdr:colOff>
      <xdr:row>313</xdr:row>
      <xdr:rowOff>1076325</xdr:rowOff>
    </xdr:from>
    <xdr:to>
      <xdr:col>9</xdr:col>
      <xdr:colOff>0</xdr:colOff>
      <xdr:row>313</xdr:row>
      <xdr:rowOff>1076325</xdr:rowOff>
    </xdr:to>
    <xdr:sp macro="" textlink="">
      <xdr:nvSpPr>
        <xdr:cNvPr id="852" name="Text Box 23"/>
        <xdr:cNvSpPr txBox="1">
          <a:spLocks noChangeArrowheads="1"/>
        </xdr:cNvSpPr>
      </xdr:nvSpPr>
      <xdr:spPr bwMode="auto">
        <a:xfrm>
          <a:off x="8905875" y="232133775"/>
          <a:ext cx="0" cy="0"/>
        </a:xfrm>
        <a:prstGeom prst="rect">
          <a:avLst/>
        </a:prstGeom>
        <a:noFill/>
        <a:ln w="9525">
          <a:noFill/>
          <a:miter lim="800000"/>
          <a:headEnd/>
          <a:tailEnd/>
        </a:ln>
      </xdr:spPr>
    </xdr:sp>
    <xdr:clientData/>
  </xdr:twoCellAnchor>
  <xdr:twoCellAnchor editAs="oneCell">
    <xdr:from>
      <xdr:col>8</xdr:col>
      <xdr:colOff>2676525</xdr:colOff>
      <xdr:row>313</xdr:row>
      <xdr:rowOff>657225</xdr:rowOff>
    </xdr:from>
    <xdr:to>
      <xdr:col>9</xdr:col>
      <xdr:colOff>0</xdr:colOff>
      <xdr:row>313</xdr:row>
      <xdr:rowOff>657225</xdr:rowOff>
    </xdr:to>
    <xdr:sp macro="" textlink="">
      <xdr:nvSpPr>
        <xdr:cNvPr id="853" name="Text Box 29"/>
        <xdr:cNvSpPr txBox="1">
          <a:spLocks noChangeArrowheads="1"/>
        </xdr:cNvSpPr>
      </xdr:nvSpPr>
      <xdr:spPr bwMode="auto">
        <a:xfrm>
          <a:off x="8905875" y="231714675"/>
          <a:ext cx="0" cy="0"/>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854" name="Text Box 314"/>
        <xdr:cNvSpPr txBox="1">
          <a:spLocks noChangeArrowheads="1"/>
        </xdr:cNvSpPr>
      </xdr:nvSpPr>
      <xdr:spPr bwMode="auto">
        <a:xfrm>
          <a:off x="8905875" y="231057450"/>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855" name="Text Box 315"/>
        <xdr:cNvSpPr txBox="1">
          <a:spLocks noChangeArrowheads="1"/>
        </xdr:cNvSpPr>
      </xdr:nvSpPr>
      <xdr:spPr bwMode="auto">
        <a:xfrm>
          <a:off x="8905875" y="231057450"/>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856" name="Text Box 316"/>
        <xdr:cNvSpPr txBox="1">
          <a:spLocks noChangeArrowheads="1"/>
        </xdr:cNvSpPr>
      </xdr:nvSpPr>
      <xdr:spPr bwMode="auto">
        <a:xfrm>
          <a:off x="8905875" y="231057450"/>
          <a:ext cx="0" cy="159639"/>
        </a:xfrm>
        <a:prstGeom prst="rect">
          <a:avLst/>
        </a:prstGeom>
        <a:noFill/>
        <a:ln w="9525">
          <a:noFill/>
          <a:miter lim="800000"/>
          <a:headEnd/>
          <a:tailEnd/>
        </a:ln>
      </xdr:spPr>
    </xdr:sp>
    <xdr:clientData/>
  </xdr:twoCellAnchor>
  <xdr:twoCellAnchor editAs="oneCell">
    <xdr:from>
      <xdr:col>8</xdr:col>
      <xdr:colOff>1247775</xdr:colOff>
      <xdr:row>313</xdr:row>
      <xdr:rowOff>0</xdr:rowOff>
    </xdr:from>
    <xdr:to>
      <xdr:col>9</xdr:col>
      <xdr:colOff>0</xdr:colOff>
      <xdr:row>313</xdr:row>
      <xdr:rowOff>159639</xdr:rowOff>
    </xdr:to>
    <xdr:sp macro="" textlink="">
      <xdr:nvSpPr>
        <xdr:cNvPr id="857" name="Text Box 317"/>
        <xdr:cNvSpPr txBox="1">
          <a:spLocks noChangeArrowheads="1"/>
        </xdr:cNvSpPr>
      </xdr:nvSpPr>
      <xdr:spPr bwMode="auto">
        <a:xfrm>
          <a:off x="8905875" y="231057450"/>
          <a:ext cx="0" cy="159639"/>
        </a:xfrm>
        <a:prstGeom prst="rect">
          <a:avLst/>
        </a:prstGeom>
        <a:noFill/>
        <a:ln w="9525">
          <a:noFill/>
          <a:miter lim="800000"/>
          <a:headEnd/>
          <a:tailEnd/>
        </a:ln>
      </xdr:spPr>
    </xdr:sp>
    <xdr:clientData/>
  </xdr:twoCellAnchor>
  <xdr:twoCellAnchor editAs="oneCell">
    <xdr:from>
      <xdr:col>8</xdr:col>
      <xdr:colOff>2619375</xdr:colOff>
      <xdr:row>313</xdr:row>
      <xdr:rowOff>1076325</xdr:rowOff>
    </xdr:from>
    <xdr:to>
      <xdr:col>9</xdr:col>
      <xdr:colOff>0</xdr:colOff>
      <xdr:row>313</xdr:row>
      <xdr:rowOff>1076325</xdr:rowOff>
    </xdr:to>
    <xdr:sp macro="" textlink="">
      <xdr:nvSpPr>
        <xdr:cNvPr id="858" name="Text Box 23"/>
        <xdr:cNvSpPr txBox="1">
          <a:spLocks noChangeArrowheads="1"/>
        </xdr:cNvSpPr>
      </xdr:nvSpPr>
      <xdr:spPr bwMode="auto">
        <a:xfrm>
          <a:off x="8905875" y="232133775"/>
          <a:ext cx="0" cy="0"/>
        </a:xfrm>
        <a:prstGeom prst="rect">
          <a:avLst/>
        </a:prstGeom>
        <a:noFill/>
        <a:ln w="9525">
          <a:noFill/>
          <a:miter lim="800000"/>
          <a:headEnd/>
          <a:tailEnd/>
        </a:ln>
      </xdr:spPr>
    </xdr:sp>
    <xdr:clientData/>
  </xdr:twoCellAnchor>
  <xdr:twoCellAnchor editAs="oneCell">
    <xdr:from>
      <xdr:col>8</xdr:col>
      <xdr:colOff>2676525</xdr:colOff>
      <xdr:row>313</xdr:row>
      <xdr:rowOff>657225</xdr:rowOff>
    </xdr:from>
    <xdr:to>
      <xdr:col>9</xdr:col>
      <xdr:colOff>0</xdr:colOff>
      <xdr:row>313</xdr:row>
      <xdr:rowOff>657225</xdr:rowOff>
    </xdr:to>
    <xdr:sp macro="" textlink="">
      <xdr:nvSpPr>
        <xdr:cNvPr id="859" name="Text Box 29"/>
        <xdr:cNvSpPr txBox="1">
          <a:spLocks noChangeArrowheads="1"/>
        </xdr:cNvSpPr>
      </xdr:nvSpPr>
      <xdr:spPr bwMode="auto">
        <a:xfrm>
          <a:off x="8905875" y="231714675"/>
          <a:ext cx="0" cy="0"/>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860" name="Text Box 81"/>
        <xdr:cNvSpPr txBox="1">
          <a:spLocks noChangeArrowheads="1"/>
        </xdr:cNvSpPr>
      </xdr:nvSpPr>
      <xdr:spPr bwMode="auto">
        <a:xfrm>
          <a:off x="8905875" y="231057450"/>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861" name="Text Box 82"/>
        <xdr:cNvSpPr txBox="1">
          <a:spLocks noChangeArrowheads="1"/>
        </xdr:cNvSpPr>
      </xdr:nvSpPr>
      <xdr:spPr bwMode="auto">
        <a:xfrm>
          <a:off x="8905875" y="231057450"/>
          <a:ext cx="0" cy="159639"/>
        </a:xfrm>
        <a:prstGeom prst="rect">
          <a:avLst/>
        </a:prstGeom>
        <a:noFill/>
        <a:ln w="9525">
          <a:noFill/>
          <a:miter lim="800000"/>
          <a:headEnd/>
          <a:tailEnd/>
        </a:ln>
      </xdr:spPr>
    </xdr:sp>
    <xdr:clientData/>
  </xdr:twoCellAnchor>
  <xdr:twoCellAnchor editAs="oneCell">
    <xdr:from>
      <xdr:col>8</xdr:col>
      <xdr:colOff>1314450</xdr:colOff>
      <xdr:row>313</xdr:row>
      <xdr:rowOff>0</xdr:rowOff>
    </xdr:from>
    <xdr:to>
      <xdr:col>9</xdr:col>
      <xdr:colOff>0</xdr:colOff>
      <xdr:row>313</xdr:row>
      <xdr:rowOff>159639</xdr:rowOff>
    </xdr:to>
    <xdr:sp macro="" textlink="">
      <xdr:nvSpPr>
        <xdr:cNvPr id="862" name="Text Box 83"/>
        <xdr:cNvSpPr txBox="1">
          <a:spLocks noChangeArrowheads="1"/>
        </xdr:cNvSpPr>
      </xdr:nvSpPr>
      <xdr:spPr bwMode="auto">
        <a:xfrm>
          <a:off x="8905875" y="231057450"/>
          <a:ext cx="0" cy="159639"/>
        </a:xfrm>
        <a:prstGeom prst="rect">
          <a:avLst/>
        </a:prstGeom>
        <a:noFill/>
        <a:ln w="9525">
          <a:noFill/>
          <a:miter lim="800000"/>
          <a:headEnd/>
          <a:tailEnd/>
        </a:ln>
      </xdr:spPr>
    </xdr:sp>
    <xdr:clientData/>
  </xdr:twoCellAnchor>
  <xdr:twoCellAnchor editAs="oneCell">
    <xdr:from>
      <xdr:col>8</xdr:col>
      <xdr:colOff>1247775</xdr:colOff>
      <xdr:row>313</xdr:row>
      <xdr:rowOff>0</xdr:rowOff>
    </xdr:from>
    <xdr:to>
      <xdr:col>9</xdr:col>
      <xdr:colOff>0</xdr:colOff>
      <xdr:row>313</xdr:row>
      <xdr:rowOff>159639</xdr:rowOff>
    </xdr:to>
    <xdr:sp macro="" textlink="">
      <xdr:nvSpPr>
        <xdr:cNvPr id="863" name="Text Box 84"/>
        <xdr:cNvSpPr txBox="1">
          <a:spLocks noChangeArrowheads="1"/>
        </xdr:cNvSpPr>
      </xdr:nvSpPr>
      <xdr:spPr bwMode="auto">
        <a:xfrm>
          <a:off x="8905875" y="231057450"/>
          <a:ext cx="0" cy="159639"/>
        </a:xfrm>
        <a:prstGeom prst="rect">
          <a:avLst/>
        </a:prstGeom>
        <a:noFill/>
        <a:ln w="9525">
          <a:noFill/>
          <a:miter lim="800000"/>
          <a:headEnd/>
          <a:tailEnd/>
        </a:ln>
      </xdr:spPr>
    </xdr:sp>
    <xdr:clientData/>
  </xdr:twoCellAnchor>
  <xdr:twoCellAnchor editAs="oneCell">
    <xdr:from>
      <xdr:col>8</xdr:col>
      <xdr:colOff>2028825</xdr:colOff>
      <xdr:row>313</xdr:row>
      <xdr:rowOff>0</xdr:rowOff>
    </xdr:from>
    <xdr:to>
      <xdr:col>9</xdr:col>
      <xdr:colOff>0</xdr:colOff>
      <xdr:row>313</xdr:row>
      <xdr:rowOff>159639</xdr:rowOff>
    </xdr:to>
    <xdr:sp macro="" textlink="">
      <xdr:nvSpPr>
        <xdr:cNvPr id="864" name="Text Box 85"/>
        <xdr:cNvSpPr txBox="1">
          <a:spLocks noChangeArrowheads="1"/>
        </xdr:cNvSpPr>
      </xdr:nvSpPr>
      <xdr:spPr bwMode="auto">
        <a:xfrm>
          <a:off x="8905875" y="231057450"/>
          <a:ext cx="0" cy="159639"/>
        </a:xfrm>
        <a:prstGeom prst="rect">
          <a:avLst/>
        </a:prstGeom>
        <a:noFill/>
        <a:ln w="9525">
          <a:noFill/>
          <a:miter lim="800000"/>
          <a:headEnd/>
          <a:tailEnd/>
        </a:ln>
      </xdr:spPr>
    </xdr:sp>
    <xdr:clientData/>
  </xdr:twoCellAnchor>
  <xdr:twoCellAnchor editAs="oneCell">
    <xdr:from>
      <xdr:col>8</xdr:col>
      <xdr:colOff>2619375</xdr:colOff>
      <xdr:row>313</xdr:row>
      <xdr:rowOff>0</xdr:rowOff>
    </xdr:from>
    <xdr:to>
      <xdr:col>9</xdr:col>
      <xdr:colOff>0</xdr:colOff>
      <xdr:row>313</xdr:row>
      <xdr:rowOff>159639</xdr:rowOff>
    </xdr:to>
    <xdr:sp macro="" textlink="">
      <xdr:nvSpPr>
        <xdr:cNvPr id="865" name="Text Box 86"/>
        <xdr:cNvSpPr txBox="1">
          <a:spLocks noChangeArrowheads="1"/>
        </xdr:cNvSpPr>
      </xdr:nvSpPr>
      <xdr:spPr bwMode="auto">
        <a:xfrm>
          <a:off x="8905875" y="231057450"/>
          <a:ext cx="0" cy="159639"/>
        </a:xfrm>
        <a:prstGeom prst="rect">
          <a:avLst/>
        </a:prstGeom>
        <a:noFill/>
        <a:ln w="9525">
          <a:noFill/>
          <a:miter lim="800000"/>
          <a:headEnd/>
          <a:tailEnd/>
        </a:ln>
      </xdr:spPr>
    </xdr:sp>
    <xdr:clientData/>
  </xdr:twoCellAnchor>
  <xdr:twoCellAnchor editAs="oneCell">
    <xdr:from>
      <xdr:col>8</xdr:col>
      <xdr:colOff>1609725</xdr:colOff>
      <xdr:row>313</xdr:row>
      <xdr:rowOff>123825</xdr:rowOff>
    </xdr:from>
    <xdr:to>
      <xdr:col>9</xdr:col>
      <xdr:colOff>0</xdr:colOff>
      <xdr:row>313</xdr:row>
      <xdr:rowOff>156524</xdr:rowOff>
    </xdr:to>
    <xdr:sp macro="" textlink="">
      <xdr:nvSpPr>
        <xdr:cNvPr id="866" name="Text Box 236"/>
        <xdr:cNvSpPr txBox="1">
          <a:spLocks noChangeArrowheads="1"/>
        </xdr:cNvSpPr>
      </xdr:nvSpPr>
      <xdr:spPr bwMode="auto">
        <a:xfrm>
          <a:off x="8905875" y="231181275"/>
          <a:ext cx="0" cy="32699"/>
        </a:xfrm>
        <a:prstGeom prst="rect">
          <a:avLst/>
        </a:prstGeom>
        <a:noFill/>
        <a:ln w="9525">
          <a:noFill/>
          <a:miter lim="800000"/>
          <a:headEnd/>
          <a:tailEnd/>
        </a:ln>
      </xdr:spPr>
    </xdr:sp>
    <xdr:clientData/>
  </xdr:twoCellAnchor>
  <xdr:twoCellAnchor editAs="oneCell">
    <xdr:from>
      <xdr:col>8</xdr:col>
      <xdr:colOff>1609725</xdr:colOff>
      <xdr:row>313</xdr:row>
      <xdr:rowOff>123825</xdr:rowOff>
    </xdr:from>
    <xdr:to>
      <xdr:col>9</xdr:col>
      <xdr:colOff>0</xdr:colOff>
      <xdr:row>313</xdr:row>
      <xdr:rowOff>156524</xdr:rowOff>
    </xdr:to>
    <xdr:sp macro="" textlink="">
      <xdr:nvSpPr>
        <xdr:cNvPr id="867" name="Text Box 236"/>
        <xdr:cNvSpPr txBox="1">
          <a:spLocks noChangeArrowheads="1"/>
        </xdr:cNvSpPr>
      </xdr:nvSpPr>
      <xdr:spPr bwMode="auto">
        <a:xfrm>
          <a:off x="8905875" y="231181275"/>
          <a:ext cx="0" cy="32699"/>
        </a:xfrm>
        <a:prstGeom prst="rect">
          <a:avLst/>
        </a:prstGeom>
        <a:noFill/>
        <a:ln w="9525">
          <a:noFill/>
          <a:miter lim="800000"/>
          <a:headEnd/>
          <a:tailEnd/>
        </a:ln>
      </xdr:spPr>
    </xdr:sp>
    <xdr:clientData/>
  </xdr:twoCellAnchor>
  <xdr:twoCellAnchor editAs="oneCell">
    <xdr:from>
      <xdr:col>8</xdr:col>
      <xdr:colOff>1609725</xdr:colOff>
      <xdr:row>313</xdr:row>
      <xdr:rowOff>123825</xdr:rowOff>
    </xdr:from>
    <xdr:to>
      <xdr:col>9</xdr:col>
      <xdr:colOff>0</xdr:colOff>
      <xdr:row>313</xdr:row>
      <xdr:rowOff>156524</xdr:rowOff>
    </xdr:to>
    <xdr:sp macro="" textlink="">
      <xdr:nvSpPr>
        <xdr:cNvPr id="868" name="Text Box 236"/>
        <xdr:cNvSpPr txBox="1">
          <a:spLocks noChangeArrowheads="1"/>
        </xdr:cNvSpPr>
      </xdr:nvSpPr>
      <xdr:spPr bwMode="auto">
        <a:xfrm>
          <a:off x="8905875" y="231181275"/>
          <a:ext cx="0" cy="32699"/>
        </a:xfrm>
        <a:prstGeom prst="rect">
          <a:avLst/>
        </a:prstGeom>
        <a:noFill/>
        <a:ln w="9525">
          <a:noFill/>
          <a:miter lim="800000"/>
          <a:headEnd/>
          <a:tailEnd/>
        </a:ln>
      </xdr:spPr>
    </xdr:sp>
    <xdr:clientData/>
  </xdr:twoCellAnchor>
  <xdr:twoCellAnchor editAs="oneCell">
    <xdr:from>
      <xdr:col>8</xdr:col>
      <xdr:colOff>1609725</xdr:colOff>
      <xdr:row>313</xdr:row>
      <xdr:rowOff>123825</xdr:rowOff>
    </xdr:from>
    <xdr:to>
      <xdr:col>9</xdr:col>
      <xdr:colOff>0</xdr:colOff>
      <xdr:row>313</xdr:row>
      <xdr:rowOff>156524</xdr:rowOff>
    </xdr:to>
    <xdr:sp macro="" textlink="">
      <xdr:nvSpPr>
        <xdr:cNvPr id="869" name="Text Box 236"/>
        <xdr:cNvSpPr txBox="1">
          <a:spLocks noChangeArrowheads="1"/>
        </xdr:cNvSpPr>
      </xdr:nvSpPr>
      <xdr:spPr bwMode="auto">
        <a:xfrm>
          <a:off x="8905875" y="231181275"/>
          <a:ext cx="0" cy="32699"/>
        </a:xfrm>
        <a:prstGeom prst="rect">
          <a:avLst/>
        </a:prstGeom>
        <a:noFill/>
        <a:ln w="9525">
          <a:noFill/>
          <a:miter lim="800000"/>
          <a:headEnd/>
          <a:tailEnd/>
        </a:ln>
      </xdr:spPr>
    </xdr:sp>
    <xdr:clientData/>
  </xdr:twoCellAnchor>
  <xdr:twoCellAnchor editAs="oneCell">
    <xdr:from>
      <xdr:col>8</xdr:col>
      <xdr:colOff>1609725</xdr:colOff>
      <xdr:row>313</xdr:row>
      <xdr:rowOff>123825</xdr:rowOff>
    </xdr:from>
    <xdr:to>
      <xdr:col>9</xdr:col>
      <xdr:colOff>0</xdr:colOff>
      <xdr:row>313</xdr:row>
      <xdr:rowOff>156524</xdr:rowOff>
    </xdr:to>
    <xdr:sp macro="" textlink="">
      <xdr:nvSpPr>
        <xdr:cNvPr id="870" name="Text Box 236"/>
        <xdr:cNvSpPr txBox="1">
          <a:spLocks noChangeArrowheads="1"/>
        </xdr:cNvSpPr>
      </xdr:nvSpPr>
      <xdr:spPr bwMode="auto">
        <a:xfrm>
          <a:off x="8905875" y="231181275"/>
          <a:ext cx="0" cy="32699"/>
        </a:xfrm>
        <a:prstGeom prst="rect">
          <a:avLst/>
        </a:prstGeom>
        <a:noFill/>
        <a:ln w="9525">
          <a:noFill/>
          <a:miter lim="800000"/>
          <a:headEnd/>
          <a:tailEnd/>
        </a:ln>
      </xdr:spPr>
    </xdr:sp>
    <xdr:clientData/>
  </xdr:twoCellAnchor>
  <xdr:twoCellAnchor editAs="oneCell">
    <xdr:from>
      <xdr:col>8</xdr:col>
      <xdr:colOff>1609725</xdr:colOff>
      <xdr:row>313</xdr:row>
      <xdr:rowOff>123825</xdr:rowOff>
    </xdr:from>
    <xdr:to>
      <xdr:col>9</xdr:col>
      <xdr:colOff>0</xdr:colOff>
      <xdr:row>313</xdr:row>
      <xdr:rowOff>156524</xdr:rowOff>
    </xdr:to>
    <xdr:sp macro="" textlink="">
      <xdr:nvSpPr>
        <xdr:cNvPr id="871" name="Text Box 236"/>
        <xdr:cNvSpPr txBox="1">
          <a:spLocks noChangeArrowheads="1"/>
        </xdr:cNvSpPr>
      </xdr:nvSpPr>
      <xdr:spPr bwMode="auto">
        <a:xfrm>
          <a:off x="8905875" y="231181275"/>
          <a:ext cx="0" cy="32699"/>
        </a:xfrm>
        <a:prstGeom prst="rect">
          <a:avLst/>
        </a:prstGeom>
        <a:noFill/>
        <a:ln w="9525">
          <a:noFill/>
          <a:miter lim="800000"/>
          <a:headEnd/>
          <a:tailEnd/>
        </a:ln>
      </xdr:spPr>
    </xdr:sp>
    <xdr:clientData/>
  </xdr:twoCellAnchor>
  <xdr:twoCellAnchor editAs="oneCell">
    <xdr:from>
      <xdr:col>8</xdr:col>
      <xdr:colOff>1609725</xdr:colOff>
      <xdr:row>313</xdr:row>
      <xdr:rowOff>123825</xdr:rowOff>
    </xdr:from>
    <xdr:to>
      <xdr:col>9</xdr:col>
      <xdr:colOff>0</xdr:colOff>
      <xdr:row>313</xdr:row>
      <xdr:rowOff>156524</xdr:rowOff>
    </xdr:to>
    <xdr:sp macro="" textlink="">
      <xdr:nvSpPr>
        <xdr:cNvPr id="872" name="Text Box 236"/>
        <xdr:cNvSpPr txBox="1">
          <a:spLocks noChangeArrowheads="1"/>
        </xdr:cNvSpPr>
      </xdr:nvSpPr>
      <xdr:spPr bwMode="auto">
        <a:xfrm>
          <a:off x="8905875" y="231181275"/>
          <a:ext cx="0" cy="32699"/>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873" name="Text Box 314"/>
        <xdr:cNvSpPr txBox="1">
          <a:spLocks noChangeArrowheads="1"/>
        </xdr:cNvSpPr>
      </xdr:nvSpPr>
      <xdr:spPr bwMode="auto">
        <a:xfrm>
          <a:off x="8905875" y="203634975"/>
          <a:ext cx="0" cy="159639"/>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874" name="Text Box 315"/>
        <xdr:cNvSpPr txBox="1">
          <a:spLocks noChangeArrowheads="1"/>
        </xdr:cNvSpPr>
      </xdr:nvSpPr>
      <xdr:spPr bwMode="auto">
        <a:xfrm>
          <a:off x="8905875" y="203634975"/>
          <a:ext cx="0" cy="159639"/>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875" name="Text Box 316"/>
        <xdr:cNvSpPr txBox="1">
          <a:spLocks noChangeArrowheads="1"/>
        </xdr:cNvSpPr>
      </xdr:nvSpPr>
      <xdr:spPr bwMode="auto">
        <a:xfrm>
          <a:off x="8905875" y="203634975"/>
          <a:ext cx="0" cy="159639"/>
        </a:xfrm>
        <a:prstGeom prst="rect">
          <a:avLst/>
        </a:prstGeom>
        <a:noFill/>
        <a:ln w="9525">
          <a:noFill/>
          <a:miter lim="800000"/>
          <a:headEnd/>
          <a:tailEnd/>
        </a:ln>
      </xdr:spPr>
    </xdr:sp>
    <xdr:clientData/>
  </xdr:twoCellAnchor>
  <xdr:twoCellAnchor editAs="oneCell">
    <xdr:from>
      <xdr:col>8</xdr:col>
      <xdr:colOff>1247775</xdr:colOff>
      <xdr:row>293</xdr:row>
      <xdr:rowOff>0</xdr:rowOff>
    </xdr:from>
    <xdr:to>
      <xdr:col>9</xdr:col>
      <xdr:colOff>0</xdr:colOff>
      <xdr:row>293</xdr:row>
      <xdr:rowOff>159639</xdr:rowOff>
    </xdr:to>
    <xdr:sp macro="" textlink="">
      <xdr:nvSpPr>
        <xdr:cNvPr id="876" name="Text Box 317"/>
        <xdr:cNvSpPr txBox="1">
          <a:spLocks noChangeArrowheads="1"/>
        </xdr:cNvSpPr>
      </xdr:nvSpPr>
      <xdr:spPr bwMode="auto">
        <a:xfrm>
          <a:off x="8905875" y="203634975"/>
          <a:ext cx="0" cy="159639"/>
        </a:xfrm>
        <a:prstGeom prst="rect">
          <a:avLst/>
        </a:prstGeom>
        <a:noFill/>
        <a:ln w="9525">
          <a:noFill/>
          <a:miter lim="800000"/>
          <a:headEnd/>
          <a:tailEnd/>
        </a:ln>
      </xdr:spPr>
    </xdr:sp>
    <xdr:clientData/>
  </xdr:twoCellAnchor>
  <xdr:twoCellAnchor editAs="oneCell">
    <xdr:from>
      <xdr:col>8</xdr:col>
      <xdr:colOff>2619375</xdr:colOff>
      <xdr:row>293</xdr:row>
      <xdr:rowOff>1076325</xdr:rowOff>
    </xdr:from>
    <xdr:to>
      <xdr:col>9</xdr:col>
      <xdr:colOff>0</xdr:colOff>
      <xdr:row>293</xdr:row>
      <xdr:rowOff>1076325</xdr:rowOff>
    </xdr:to>
    <xdr:sp macro="" textlink="">
      <xdr:nvSpPr>
        <xdr:cNvPr id="877" name="Text Box 23"/>
        <xdr:cNvSpPr txBox="1">
          <a:spLocks noChangeArrowheads="1"/>
        </xdr:cNvSpPr>
      </xdr:nvSpPr>
      <xdr:spPr bwMode="auto">
        <a:xfrm>
          <a:off x="8905875" y="204711300"/>
          <a:ext cx="0" cy="0"/>
        </a:xfrm>
        <a:prstGeom prst="rect">
          <a:avLst/>
        </a:prstGeom>
        <a:noFill/>
        <a:ln w="9525">
          <a:noFill/>
          <a:miter lim="800000"/>
          <a:headEnd/>
          <a:tailEnd/>
        </a:ln>
      </xdr:spPr>
    </xdr:sp>
    <xdr:clientData/>
  </xdr:twoCellAnchor>
  <xdr:twoCellAnchor editAs="oneCell">
    <xdr:from>
      <xdr:col>8</xdr:col>
      <xdr:colOff>2676525</xdr:colOff>
      <xdr:row>293</xdr:row>
      <xdr:rowOff>657225</xdr:rowOff>
    </xdr:from>
    <xdr:to>
      <xdr:col>9</xdr:col>
      <xdr:colOff>0</xdr:colOff>
      <xdr:row>293</xdr:row>
      <xdr:rowOff>677037</xdr:rowOff>
    </xdr:to>
    <xdr:sp macro="" textlink="">
      <xdr:nvSpPr>
        <xdr:cNvPr id="878" name="Text Box 29"/>
        <xdr:cNvSpPr txBox="1">
          <a:spLocks noChangeArrowheads="1"/>
        </xdr:cNvSpPr>
      </xdr:nvSpPr>
      <xdr:spPr bwMode="auto">
        <a:xfrm>
          <a:off x="8905875" y="204292200"/>
          <a:ext cx="0" cy="19812"/>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879" name="Text Box 314"/>
        <xdr:cNvSpPr txBox="1">
          <a:spLocks noChangeArrowheads="1"/>
        </xdr:cNvSpPr>
      </xdr:nvSpPr>
      <xdr:spPr bwMode="auto">
        <a:xfrm>
          <a:off x="8905875" y="203634975"/>
          <a:ext cx="0" cy="159639"/>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880" name="Text Box 315"/>
        <xdr:cNvSpPr txBox="1">
          <a:spLocks noChangeArrowheads="1"/>
        </xdr:cNvSpPr>
      </xdr:nvSpPr>
      <xdr:spPr bwMode="auto">
        <a:xfrm>
          <a:off x="8905875" y="203634975"/>
          <a:ext cx="0" cy="159639"/>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881" name="Text Box 316"/>
        <xdr:cNvSpPr txBox="1">
          <a:spLocks noChangeArrowheads="1"/>
        </xdr:cNvSpPr>
      </xdr:nvSpPr>
      <xdr:spPr bwMode="auto">
        <a:xfrm>
          <a:off x="8905875" y="203634975"/>
          <a:ext cx="0" cy="159639"/>
        </a:xfrm>
        <a:prstGeom prst="rect">
          <a:avLst/>
        </a:prstGeom>
        <a:noFill/>
        <a:ln w="9525">
          <a:noFill/>
          <a:miter lim="800000"/>
          <a:headEnd/>
          <a:tailEnd/>
        </a:ln>
      </xdr:spPr>
    </xdr:sp>
    <xdr:clientData/>
  </xdr:twoCellAnchor>
  <xdr:twoCellAnchor editAs="oneCell">
    <xdr:from>
      <xdr:col>8</xdr:col>
      <xdr:colOff>1247775</xdr:colOff>
      <xdr:row>293</xdr:row>
      <xdr:rowOff>0</xdr:rowOff>
    </xdr:from>
    <xdr:to>
      <xdr:col>9</xdr:col>
      <xdr:colOff>0</xdr:colOff>
      <xdr:row>293</xdr:row>
      <xdr:rowOff>159639</xdr:rowOff>
    </xdr:to>
    <xdr:sp macro="" textlink="">
      <xdr:nvSpPr>
        <xdr:cNvPr id="882" name="Text Box 317"/>
        <xdr:cNvSpPr txBox="1">
          <a:spLocks noChangeArrowheads="1"/>
        </xdr:cNvSpPr>
      </xdr:nvSpPr>
      <xdr:spPr bwMode="auto">
        <a:xfrm>
          <a:off x="8905875" y="203634975"/>
          <a:ext cx="0" cy="159639"/>
        </a:xfrm>
        <a:prstGeom prst="rect">
          <a:avLst/>
        </a:prstGeom>
        <a:noFill/>
        <a:ln w="9525">
          <a:noFill/>
          <a:miter lim="800000"/>
          <a:headEnd/>
          <a:tailEnd/>
        </a:ln>
      </xdr:spPr>
    </xdr:sp>
    <xdr:clientData/>
  </xdr:twoCellAnchor>
  <xdr:twoCellAnchor editAs="oneCell">
    <xdr:from>
      <xdr:col>8</xdr:col>
      <xdr:colOff>2619375</xdr:colOff>
      <xdr:row>293</xdr:row>
      <xdr:rowOff>1076325</xdr:rowOff>
    </xdr:from>
    <xdr:to>
      <xdr:col>9</xdr:col>
      <xdr:colOff>0</xdr:colOff>
      <xdr:row>293</xdr:row>
      <xdr:rowOff>1076325</xdr:rowOff>
    </xdr:to>
    <xdr:sp macro="" textlink="">
      <xdr:nvSpPr>
        <xdr:cNvPr id="883" name="Text Box 23"/>
        <xdr:cNvSpPr txBox="1">
          <a:spLocks noChangeArrowheads="1"/>
        </xdr:cNvSpPr>
      </xdr:nvSpPr>
      <xdr:spPr bwMode="auto">
        <a:xfrm>
          <a:off x="8905875" y="204711300"/>
          <a:ext cx="0" cy="0"/>
        </a:xfrm>
        <a:prstGeom prst="rect">
          <a:avLst/>
        </a:prstGeom>
        <a:noFill/>
        <a:ln w="9525">
          <a:noFill/>
          <a:miter lim="800000"/>
          <a:headEnd/>
          <a:tailEnd/>
        </a:ln>
      </xdr:spPr>
    </xdr:sp>
    <xdr:clientData/>
  </xdr:twoCellAnchor>
  <xdr:twoCellAnchor editAs="oneCell">
    <xdr:from>
      <xdr:col>8</xdr:col>
      <xdr:colOff>2676525</xdr:colOff>
      <xdr:row>293</xdr:row>
      <xdr:rowOff>657225</xdr:rowOff>
    </xdr:from>
    <xdr:to>
      <xdr:col>9</xdr:col>
      <xdr:colOff>0</xdr:colOff>
      <xdr:row>293</xdr:row>
      <xdr:rowOff>677037</xdr:rowOff>
    </xdr:to>
    <xdr:sp macro="" textlink="">
      <xdr:nvSpPr>
        <xdr:cNvPr id="884" name="Text Box 29"/>
        <xdr:cNvSpPr txBox="1">
          <a:spLocks noChangeArrowheads="1"/>
        </xdr:cNvSpPr>
      </xdr:nvSpPr>
      <xdr:spPr bwMode="auto">
        <a:xfrm>
          <a:off x="8905875" y="204292200"/>
          <a:ext cx="0" cy="19812"/>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885" name="Text Box 81"/>
        <xdr:cNvSpPr txBox="1">
          <a:spLocks noChangeArrowheads="1"/>
        </xdr:cNvSpPr>
      </xdr:nvSpPr>
      <xdr:spPr bwMode="auto">
        <a:xfrm>
          <a:off x="8905875" y="203634975"/>
          <a:ext cx="0" cy="159639"/>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886" name="Text Box 82"/>
        <xdr:cNvSpPr txBox="1">
          <a:spLocks noChangeArrowheads="1"/>
        </xdr:cNvSpPr>
      </xdr:nvSpPr>
      <xdr:spPr bwMode="auto">
        <a:xfrm>
          <a:off x="8905875" y="203634975"/>
          <a:ext cx="0" cy="159639"/>
        </a:xfrm>
        <a:prstGeom prst="rect">
          <a:avLst/>
        </a:prstGeom>
        <a:noFill/>
        <a:ln w="9525">
          <a:noFill/>
          <a:miter lim="800000"/>
          <a:headEnd/>
          <a:tailEnd/>
        </a:ln>
      </xdr:spPr>
    </xdr:sp>
    <xdr:clientData/>
  </xdr:twoCellAnchor>
  <xdr:twoCellAnchor editAs="oneCell">
    <xdr:from>
      <xdr:col>8</xdr:col>
      <xdr:colOff>1314450</xdr:colOff>
      <xdr:row>293</xdr:row>
      <xdr:rowOff>0</xdr:rowOff>
    </xdr:from>
    <xdr:to>
      <xdr:col>9</xdr:col>
      <xdr:colOff>0</xdr:colOff>
      <xdr:row>293</xdr:row>
      <xdr:rowOff>159639</xdr:rowOff>
    </xdr:to>
    <xdr:sp macro="" textlink="">
      <xdr:nvSpPr>
        <xdr:cNvPr id="887" name="Text Box 83"/>
        <xdr:cNvSpPr txBox="1">
          <a:spLocks noChangeArrowheads="1"/>
        </xdr:cNvSpPr>
      </xdr:nvSpPr>
      <xdr:spPr bwMode="auto">
        <a:xfrm>
          <a:off x="8905875" y="203634975"/>
          <a:ext cx="0" cy="159639"/>
        </a:xfrm>
        <a:prstGeom prst="rect">
          <a:avLst/>
        </a:prstGeom>
        <a:noFill/>
        <a:ln w="9525">
          <a:noFill/>
          <a:miter lim="800000"/>
          <a:headEnd/>
          <a:tailEnd/>
        </a:ln>
      </xdr:spPr>
    </xdr:sp>
    <xdr:clientData/>
  </xdr:twoCellAnchor>
  <xdr:twoCellAnchor editAs="oneCell">
    <xdr:from>
      <xdr:col>8</xdr:col>
      <xdr:colOff>1247775</xdr:colOff>
      <xdr:row>293</xdr:row>
      <xdr:rowOff>0</xdr:rowOff>
    </xdr:from>
    <xdr:to>
      <xdr:col>9</xdr:col>
      <xdr:colOff>0</xdr:colOff>
      <xdr:row>293</xdr:row>
      <xdr:rowOff>159639</xdr:rowOff>
    </xdr:to>
    <xdr:sp macro="" textlink="">
      <xdr:nvSpPr>
        <xdr:cNvPr id="888" name="Text Box 84"/>
        <xdr:cNvSpPr txBox="1">
          <a:spLocks noChangeArrowheads="1"/>
        </xdr:cNvSpPr>
      </xdr:nvSpPr>
      <xdr:spPr bwMode="auto">
        <a:xfrm>
          <a:off x="8905875" y="203634975"/>
          <a:ext cx="0" cy="159639"/>
        </a:xfrm>
        <a:prstGeom prst="rect">
          <a:avLst/>
        </a:prstGeom>
        <a:noFill/>
        <a:ln w="9525">
          <a:noFill/>
          <a:miter lim="800000"/>
          <a:headEnd/>
          <a:tailEnd/>
        </a:ln>
      </xdr:spPr>
    </xdr:sp>
    <xdr:clientData/>
  </xdr:twoCellAnchor>
  <xdr:twoCellAnchor editAs="oneCell">
    <xdr:from>
      <xdr:col>8</xdr:col>
      <xdr:colOff>2028825</xdr:colOff>
      <xdr:row>293</xdr:row>
      <xdr:rowOff>0</xdr:rowOff>
    </xdr:from>
    <xdr:to>
      <xdr:col>9</xdr:col>
      <xdr:colOff>0</xdr:colOff>
      <xdr:row>293</xdr:row>
      <xdr:rowOff>159639</xdr:rowOff>
    </xdr:to>
    <xdr:sp macro="" textlink="">
      <xdr:nvSpPr>
        <xdr:cNvPr id="889" name="Text Box 85"/>
        <xdr:cNvSpPr txBox="1">
          <a:spLocks noChangeArrowheads="1"/>
        </xdr:cNvSpPr>
      </xdr:nvSpPr>
      <xdr:spPr bwMode="auto">
        <a:xfrm>
          <a:off x="8905875" y="203634975"/>
          <a:ext cx="0" cy="159639"/>
        </a:xfrm>
        <a:prstGeom prst="rect">
          <a:avLst/>
        </a:prstGeom>
        <a:noFill/>
        <a:ln w="9525">
          <a:noFill/>
          <a:miter lim="800000"/>
          <a:headEnd/>
          <a:tailEnd/>
        </a:ln>
      </xdr:spPr>
    </xdr:sp>
    <xdr:clientData/>
  </xdr:twoCellAnchor>
  <xdr:twoCellAnchor editAs="oneCell">
    <xdr:from>
      <xdr:col>8</xdr:col>
      <xdr:colOff>2619375</xdr:colOff>
      <xdr:row>293</xdr:row>
      <xdr:rowOff>0</xdr:rowOff>
    </xdr:from>
    <xdr:to>
      <xdr:col>9</xdr:col>
      <xdr:colOff>0</xdr:colOff>
      <xdr:row>293</xdr:row>
      <xdr:rowOff>159639</xdr:rowOff>
    </xdr:to>
    <xdr:sp macro="" textlink="">
      <xdr:nvSpPr>
        <xdr:cNvPr id="890" name="Text Box 86"/>
        <xdr:cNvSpPr txBox="1">
          <a:spLocks noChangeArrowheads="1"/>
        </xdr:cNvSpPr>
      </xdr:nvSpPr>
      <xdr:spPr bwMode="auto">
        <a:xfrm>
          <a:off x="8905875" y="203634975"/>
          <a:ext cx="0" cy="159639"/>
        </a:xfrm>
        <a:prstGeom prst="rect">
          <a:avLst/>
        </a:prstGeom>
        <a:noFill/>
        <a:ln w="9525">
          <a:noFill/>
          <a:miter lim="800000"/>
          <a:headEnd/>
          <a:tailEnd/>
        </a:ln>
      </xdr:spPr>
    </xdr:sp>
    <xdr:clientData/>
  </xdr:twoCellAnchor>
  <xdr:twoCellAnchor editAs="oneCell">
    <xdr:from>
      <xdr:col>8</xdr:col>
      <xdr:colOff>1609725</xdr:colOff>
      <xdr:row>293</xdr:row>
      <xdr:rowOff>123825</xdr:rowOff>
    </xdr:from>
    <xdr:to>
      <xdr:col>9</xdr:col>
      <xdr:colOff>0</xdr:colOff>
      <xdr:row>293</xdr:row>
      <xdr:rowOff>156524</xdr:rowOff>
    </xdr:to>
    <xdr:sp macro="" textlink="">
      <xdr:nvSpPr>
        <xdr:cNvPr id="891" name="Text Box 236"/>
        <xdr:cNvSpPr txBox="1">
          <a:spLocks noChangeArrowheads="1"/>
        </xdr:cNvSpPr>
      </xdr:nvSpPr>
      <xdr:spPr bwMode="auto">
        <a:xfrm>
          <a:off x="8905875" y="203758800"/>
          <a:ext cx="0" cy="32699"/>
        </a:xfrm>
        <a:prstGeom prst="rect">
          <a:avLst/>
        </a:prstGeom>
        <a:noFill/>
        <a:ln w="9525">
          <a:noFill/>
          <a:miter lim="800000"/>
          <a:headEnd/>
          <a:tailEnd/>
        </a:ln>
      </xdr:spPr>
    </xdr:sp>
    <xdr:clientData/>
  </xdr:twoCellAnchor>
  <xdr:twoCellAnchor editAs="oneCell">
    <xdr:from>
      <xdr:col>8</xdr:col>
      <xdr:colOff>1609725</xdr:colOff>
      <xdr:row>293</xdr:row>
      <xdr:rowOff>123825</xdr:rowOff>
    </xdr:from>
    <xdr:to>
      <xdr:col>9</xdr:col>
      <xdr:colOff>0</xdr:colOff>
      <xdr:row>293</xdr:row>
      <xdr:rowOff>156524</xdr:rowOff>
    </xdr:to>
    <xdr:sp macro="" textlink="">
      <xdr:nvSpPr>
        <xdr:cNvPr id="892" name="Text Box 236"/>
        <xdr:cNvSpPr txBox="1">
          <a:spLocks noChangeArrowheads="1"/>
        </xdr:cNvSpPr>
      </xdr:nvSpPr>
      <xdr:spPr bwMode="auto">
        <a:xfrm>
          <a:off x="8905875" y="203758800"/>
          <a:ext cx="0" cy="32699"/>
        </a:xfrm>
        <a:prstGeom prst="rect">
          <a:avLst/>
        </a:prstGeom>
        <a:noFill/>
        <a:ln w="9525">
          <a:noFill/>
          <a:miter lim="800000"/>
          <a:headEnd/>
          <a:tailEnd/>
        </a:ln>
      </xdr:spPr>
    </xdr:sp>
    <xdr:clientData/>
  </xdr:twoCellAnchor>
  <xdr:twoCellAnchor editAs="oneCell">
    <xdr:from>
      <xdr:col>8</xdr:col>
      <xdr:colOff>1609725</xdr:colOff>
      <xdr:row>293</xdr:row>
      <xdr:rowOff>123825</xdr:rowOff>
    </xdr:from>
    <xdr:to>
      <xdr:col>9</xdr:col>
      <xdr:colOff>0</xdr:colOff>
      <xdr:row>293</xdr:row>
      <xdr:rowOff>156524</xdr:rowOff>
    </xdr:to>
    <xdr:sp macro="" textlink="">
      <xdr:nvSpPr>
        <xdr:cNvPr id="893" name="Text Box 236"/>
        <xdr:cNvSpPr txBox="1">
          <a:spLocks noChangeArrowheads="1"/>
        </xdr:cNvSpPr>
      </xdr:nvSpPr>
      <xdr:spPr bwMode="auto">
        <a:xfrm>
          <a:off x="8905875" y="203758800"/>
          <a:ext cx="0" cy="32699"/>
        </a:xfrm>
        <a:prstGeom prst="rect">
          <a:avLst/>
        </a:prstGeom>
        <a:noFill/>
        <a:ln w="9525">
          <a:noFill/>
          <a:miter lim="800000"/>
          <a:headEnd/>
          <a:tailEnd/>
        </a:ln>
      </xdr:spPr>
    </xdr:sp>
    <xdr:clientData/>
  </xdr:twoCellAnchor>
  <xdr:twoCellAnchor editAs="oneCell">
    <xdr:from>
      <xdr:col>8</xdr:col>
      <xdr:colOff>1609725</xdr:colOff>
      <xdr:row>293</xdr:row>
      <xdr:rowOff>123825</xdr:rowOff>
    </xdr:from>
    <xdr:to>
      <xdr:col>9</xdr:col>
      <xdr:colOff>0</xdr:colOff>
      <xdr:row>293</xdr:row>
      <xdr:rowOff>156524</xdr:rowOff>
    </xdr:to>
    <xdr:sp macro="" textlink="">
      <xdr:nvSpPr>
        <xdr:cNvPr id="894" name="Text Box 236"/>
        <xdr:cNvSpPr txBox="1">
          <a:spLocks noChangeArrowheads="1"/>
        </xdr:cNvSpPr>
      </xdr:nvSpPr>
      <xdr:spPr bwMode="auto">
        <a:xfrm>
          <a:off x="8905875" y="203758800"/>
          <a:ext cx="0" cy="32699"/>
        </a:xfrm>
        <a:prstGeom prst="rect">
          <a:avLst/>
        </a:prstGeom>
        <a:noFill/>
        <a:ln w="9525">
          <a:noFill/>
          <a:miter lim="800000"/>
          <a:headEnd/>
          <a:tailEnd/>
        </a:ln>
      </xdr:spPr>
    </xdr:sp>
    <xdr:clientData/>
  </xdr:twoCellAnchor>
  <xdr:twoCellAnchor editAs="oneCell">
    <xdr:from>
      <xdr:col>8</xdr:col>
      <xdr:colOff>1609725</xdr:colOff>
      <xdr:row>293</xdr:row>
      <xdr:rowOff>123825</xdr:rowOff>
    </xdr:from>
    <xdr:to>
      <xdr:col>9</xdr:col>
      <xdr:colOff>0</xdr:colOff>
      <xdr:row>293</xdr:row>
      <xdr:rowOff>156524</xdr:rowOff>
    </xdr:to>
    <xdr:sp macro="" textlink="">
      <xdr:nvSpPr>
        <xdr:cNvPr id="895" name="Text Box 236"/>
        <xdr:cNvSpPr txBox="1">
          <a:spLocks noChangeArrowheads="1"/>
        </xdr:cNvSpPr>
      </xdr:nvSpPr>
      <xdr:spPr bwMode="auto">
        <a:xfrm>
          <a:off x="8905875" y="203758800"/>
          <a:ext cx="0" cy="32699"/>
        </a:xfrm>
        <a:prstGeom prst="rect">
          <a:avLst/>
        </a:prstGeom>
        <a:noFill/>
        <a:ln w="9525">
          <a:noFill/>
          <a:miter lim="800000"/>
          <a:headEnd/>
          <a:tailEnd/>
        </a:ln>
      </xdr:spPr>
    </xdr:sp>
    <xdr:clientData/>
  </xdr:twoCellAnchor>
  <xdr:twoCellAnchor editAs="oneCell">
    <xdr:from>
      <xdr:col>8</xdr:col>
      <xdr:colOff>1609725</xdr:colOff>
      <xdr:row>293</xdr:row>
      <xdr:rowOff>123825</xdr:rowOff>
    </xdr:from>
    <xdr:to>
      <xdr:col>9</xdr:col>
      <xdr:colOff>0</xdr:colOff>
      <xdr:row>293</xdr:row>
      <xdr:rowOff>156524</xdr:rowOff>
    </xdr:to>
    <xdr:sp macro="" textlink="">
      <xdr:nvSpPr>
        <xdr:cNvPr id="896" name="Text Box 236"/>
        <xdr:cNvSpPr txBox="1">
          <a:spLocks noChangeArrowheads="1"/>
        </xdr:cNvSpPr>
      </xdr:nvSpPr>
      <xdr:spPr bwMode="auto">
        <a:xfrm>
          <a:off x="8905875" y="203758800"/>
          <a:ext cx="0" cy="32699"/>
        </a:xfrm>
        <a:prstGeom prst="rect">
          <a:avLst/>
        </a:prstGeom>
        <a:noFill/>
        <a:ln w="9525">
          <a:noFill/>
          <a:miter lim="800000"/>
          <a:headEnd/>
          <a:tailEnd/>
        </a:ln>
      </xdr:spPr>
    </xdr:sp>
    <xdr:clientData/>
  </xdr:twoCellAnchor>
  <xdr:twoCellAnchor editAs="oneCell">
    <xdr:from>
      <xdr:col>8</xdr:col>
      <xdr:colOff>1609725</xdr:colOff>
      <xdr:row>293</xdr:row>
      <xdr:rowOff>123825</xdr:rowOff>
    </xdr:from>
    <xdr:to>
      <xdr:col>9</xdr:col>
      <xdr:colOff>0</xdr:colOff>
      <xdr:row>293</xdr:row>
      <xdr:rowOff>156524</xdr:rowOff>
    </xdr:to>
    <xdr:sp macro="" textlink="">
      <xdr:nvSpPr>
        <xdr:cNvPr id="897" name="Text Box 236"/>
        <xdr:cNvSpPr txBox="1">
          <a:spLocks noChangeArrowheads="1"/>
        </xdr:cNvSpPr>
      </xdr:nvSpPr>
      <xdr:spPr bwMode="auto">
        <a:xfrm>
          <a:off x="8905875" y="203758800"/>
          <a:ext cx="0" cy="32699"/>
        </a:xfrm>
        <a:prstGeom prst="rect">
          <a:avLst/>
        </a:prstGeom>
        <a:noFill/>
        <a:ln w="9525">
          <a:noFill/>
          <a:miter lim="800000"/>
          <a:headEnd/>
          <a:tailEnd/>
        </a:ln>
      </xdr:spPr>
    </xdr:sp>
    <xdr:clientData/>
  </xdr:twoCellAnchor>
  <xdr:twoCellAnchor editAs="oneCell">
    <xdr:from>
      <xdr:col>4</xdr:col>
      <xdr:colOff>2619375</xdr:colOff>
      <xdr:row>401</xdr:row>
      <xdr:rowOff>1076325</xdr:rowOff>
    </xdr:from>
    <xdr:to>
      <xdr:col>5</xdr:col>
      <xdr:colOff>492</xdr:colOff>
      <xdr:row>402</xdr:row>
      <xdr:rowOff>0</xdr:rowOff>
    </xdr:to>
    <xdr:sp macro="" textlink="">
      <xdr:nvSpPr>
        <xdr:cNvPr id="898" name="Text Box 26"/>
        <xdr:cNvSpPr txBox="1">
          <a:spLocks noChangeArrowheads="1"/>
        </xdr:cNvSpPr>
      </xdr:nvSpPr>
      <xdr:spPr bwMode="auto">
        <a:xfrm>
          <a:off x="4305300" y="299389800"/>
          <a:ext cx="492" cy="0"/>
        </a:xfrm>
        <a:prstGeom prst="rect">
          <a:avLst/>
        </a:prstGeom>
        <a:noFill/>
        <a:ln w="9525">
          <a:noFill/>
          <a:miter lim="800000"/>
          <a:headEnd/>
          <a:tailEnd/>
        </a:ln>
      </xdr:spPr>
    </xdr:sp>
    <xdr:clientData/>
  </xdr:twoCellAnchor>
  <xdr:twoCellAnchor editAs="oneCell">
    <xdr:from>
      <xdr:col>4</xdr:col>
      <xdr:colOff>1247775</xdr:colOff>
      <xdr:row>402</xdr:row>
      <xdr:rowOff>0</xdr:rowOff>
    </xdr:from>
    <xdr:to>
      <xdr:col>5</xdr:col>
      <xdr:colOff>492</xdr:colOff>
      <xdr:row>402</xdr:row>
      <xdr:rowOff>156591</xdr:rowOff>
    </xdr:to>
    <xdr:sp macro="" textlink="">
      <xdr:nvSpPr>
        <xdr:cNvPr id="899" name="Text Box 317"/>
        <xdr:cNvSpPr txBox="1">
          <a:spLocks noChangeArrowheads="1"/>
        </xdr:cNvSpPr>
      </xdr:nvSpPr>
      <xdr:spPr bwMode="auto">
        <a:xfrm>
          <a:off x="4305300" y="299389800"/>
          <a:ext cx="492" cy="156591"/>
        </a:xfrm>
        <a:prstGeom prst="rect">
          <a:avLst/>
        </a:prstGeom>
        <a:noFill/>
        <a:ln w="9525">
          <a:noFill/>
          <a:miter lim="800000"/>
          <a:headEnd/>
          <a:tailEnd/>
        </a:ln>
      </xdr:spPr>
    </xdr:sp>
    <xdr:clientData/>
  </xdr:twoCellAnchor>
  <xdr:twoCellAnchor editAs="oneCell">
    <xdr:from>
      <xdr:col>4</xdr:col>
      <xdr:colOff>2676525</xdr:colOff>
      <xdr:row>402</xdr:row>
      <xdr:rowOff>657225</xdr:rowOff>
    </xdr:from>
    <xdr:to>
      <xdr:col>5</xdr:col>
      <xdr:colOff>1594</xdr:colOff>
      <xdr:row>402</xdr:row>
      <xdr:rowOff>677037</xdr:rowOff>
    </xdr:to>
    <xdr:sp macro="" textlink="">
      <xdr:nvSpPr>
        <xdr:cNvPr id="900" name="Text Box 29"/>
        <xdr:cNvSpPr txBox="1">
          <a:spLocks noChangeArrowheads="1"/>
        </xdr:cNvSpPr>
      </xdr:nvSpPr>
      <xdr:spPr bwMode="auto">
        <a:xfrm>
          <a:off x="4305300" y="300047025"/>
          <a:ext cx="1594" cy="19812"/>
        </a:xfrm>
        <a:prstGeom prst="rect">
          <a:avLst/>
        </a:prstGeom>
        <a:noFill/>
        <a:ln w="9525">
          <a:noFill/>
          <a:miter lim="800000"/>
          <a:headEnd/>
          <a:tailEnd/>
        </a:ln>
      </xdr:spPr>
    </xdr:sp>
    <xdr:clientData/>
  </xdr:twoCellAnchor>
  <xdr:twoCellAnchor editAs="oneCell">
    <xdr:from>
      <xdr:col>4</xdr:col>
      <xdr:colOff>1247775</xdr:colOff>
      <xdr:row>402</xdr:row>
      <xdr:rowOff>0</xdr:rowOff>
    </xdr:from>
    <xdr:to>
      <xdr:col>5</xdr:col>
      <xdr:colOff>492</xdr:colOff>
      <xdr:row>402</xdr:row>
      <xdr:rowOff>156591</xdr:rowOff>
    </xdr:to>
    <xdr:sp macro="" textlink="">
      <xdr:nvSpPr>
        <xdr:cNvPr id="901" name="Text Box 317"/>
        <xdr:cNvSpPr txBox="1">
          <a:spLocks noChangeArrowheads="1"/>
        </xdr:cNvSpPr>
      </xdr:nvSpPr>
      <xdr:spPr bwMode="auto">
        <a:xfrm>
          <a:off x="4305300" y="299389800"/>
          <a:ext cx="492" cy="156591"/>
        </a:xfrm>
        <a:prstGeom prst="rect">
          <a:avLst/>
        </a:prstGeom>
        <a:noFill/>
        <a:ln w="9525">
          <a:noFill/>
          <a:miter lim="800000"/>
          <a:headEnd/>
          <a:tailEnd/>
        </a:ln>
      </xdr:spPr>
    </xdr:sp>
    <xdr:clientData/>
  </xdr:twoCellAnchor>
  <xdr:twoCellAnchor editAs="oneCell">
    <xdr:from>
      <xdr:col>4</xdr:col>
      <xdr:colOff>2676525</xdr:colOff>
      <xdr:row>402</xdr:row>
      <xdr:rowOff>657225</xdr:rowOff>
    </xdr:from>
    <xdr:to>
      <xdr:col>5</xdr:col>
      <xdr:colOff>1594</xdr:colOff>
      <xdr:row>402</xdr:row>
      <xdr:rowOff>677037</xdr:rowOff>
    </xdr:to>
    <xdr:sp macro="" textlink="">
      <xdr:nvSpPr>
        <xdr:cNvPr id="902" name="Text Box 29"/>
        <xdr:cNvSpPr txBox="1">
          <a:spLocks noChangeArrowheads="1"/>
        </xdr:cNvSpPr>
      </xdr:nvSpPr>
      <xdr:spPr bwMode="auto">
        <a:xfrm>
          <a:off x="4305300" y="300047025"/>
          <a:ext cx="1594" cy="19812"/>
        </a:xfrm>
        <a:prstGeom prst="rect">
          <a:avLst/>
        </a:prstGeom>
        <a:noFill/>
        <a:ln w="9525">
          <a:noFill/>
          <a:miter lim="800000"/>
          <a:headEnd/>
          <a:tailEnd/>
        </a:ln>
      </xdr:spPr>
    </xdr:sp>
    <xdr:clientData/>
  </xdr:twoCellAnchor>
  <xdr:twoCellAnchor editAs="oneCell">
    <xdr:from>
      <xdr:col>4</xdr:col>
      <xdr:colOff>1247775</xdr:colOff>
      <xdr:row>402</xdr:row>
      <xdr:rowOff>0</xdr:rowOff>
    </xdr:from>
    <xdr:to>
      <xdr:col>5</xdr:col>
      <xdr:colOff>492</xdr:colOff>
      <xdr:row>402</xdr:row>
      <xdr:rowOff>156591</xdr:rowOff>
    </xdr:to>
    <xdr:sp macro="" textlink="">
      <xdr:nvSpPr>
        <xdr:cNvPr id="903" name="Text Box 84"/>
        <xdr:cNvSpPr txBox="1">
          <a:spLocks noChangeArrowheads="1"/>
        </xdr:cNvSpPr>
      </xdr:nvSpPr>
      <xdr:spPr bwMode="auto">
        <a:xfrm>
          <a:off x="4305300" y="299389800"/>
          <a:ext cx="492" cy="156591"/>
        </a:xfrm>
        <a:prstGeom prst="rect">
          <a:avLst/>
        </a:prstGeom>
        <a:noFill/>
        <a:ln w="9525">
          <a:noFill/>
          <a:miter lim="800000"/>
          <a:headEnd/>
          <a:tailEnd/>
        </a:ln>
      </xdr:spPr>
    </xdr:sp>
    <xdr:clientData/>
  </xdr:twoCellAnchor>
  <xdr:twoCellAnchor editAs="oneCell">
    <xdr:from>
      <xdr:col>4</xdr:col>
      <xdr:colOff>2028825</xdr:colOff>
      <xdr:row>402</xdr:row>
      <xdr:rowOff>0</xdr:rowOff>
    </xdr:from>
    <xdr:to>
      <xdr:col>5</xdr:col>
      <xdr:colOff>1594</xdr:colOff>
      <xdr:row>402</xdr:row>
      <xdr:rowOff>156591</xdr:rowOff>
    </xdr:to>
    <xdr:sp macro="" textlink="">
      <xdr:nvSpPr>
        <xdr:cNvPr id="904" name="Text Box 85"/>
        <xdr:cNvSpPr txBox="1">
          <a:spLocks noChangeArrowheads="1"/>
        </xdr:cNvSpPr>
      </xdr:nvSpPr>
      <xdr:spPr bwMode="auto">
        <a:xfrm>
          <a:off x="4305300" y="299389800"/>
          <a:ext cx="1594" cy="156591"/>
        </a:xfrm>
        <a:prstGeom prst="rect">
          <a:avLst/>
        </a:prstGeom>
        <a:noFill/>
        <a:ln w="9525">
          <a:noFill/>
          <a:miter lim="800000"/>
          <a:headEnd/>
          <a:tailEnd/>
        </a:ln>
      </xdr:spPr>
    </xdr:sp>
    <xdr:clientData/>
  </xdr:twoCellAnchor>
  <xdr:twoCellAnchor editAs="oneCell">
    <xdr:from>
      <xdr:col>4</xdr:col>
      <xdr:colOff>2619375</xdr:colOff>
      <xdr:row>402</xdr:row>
      <xdr:rowOff>0</xdr:rowOff>
    </xdr:from>
    <xdr:to>
      <xdr:col>5</xdr:col>
      <xdr:colOff>492</xdr:colOff>
      <xdr:row>402</xdr:row>
      <xdr:rowOff>156591</xdr:rowOff>
    </xdr:to>
    <xdr:sp macro="" textlink="">
      <xdr:nvSpPr>
        <xdr:cNvPr id="905" name="Text Box 86"/>
        <xdr:cNvSpPr txBox="1">
          <a:spLocks noChangeArrowheads="1"/>
        </xdr:cNvSpPr>
      </xdr:nvSpPr>
      <xdr:spPr bwMode="auto">
        <a:xfrm>
          <a:off x="4305300" y="299389800"/>
          <a:ext cx="492" cy="156591"/>
        </a:xfrm>
        <a:prstGeom prst="rect">
          <a:avLst/>
        </a:prstGeom>
        <a:noFill/>
        <a:ln w="9525">
          <a:noFill/>
          <a:miter lim="800000"/>
          <a:headEnd/>
          <a:tailEnd/>
        </a:ln>
      </xdr:spPr>
    </xdr:sp>
    <xdr:clientData/>
  </xdr:twoCellAnchor>
  <xdr:twoCellAnchor editAs="oneCell">
    <xdr:from>
      <xdr:col>4</xdr:col>
      <xdr:colOff>1609725</xdr:colOff>
      <xdr:row>402</xdr:row>
      <xdr:rowOff>123825</xdr:rowOff>
    </xdr:from>
    <xdr:to>
      <xdr:col>5</xdr:col>
      <xdr:colOff>1594</xdr:colOff>
      <xdr:row>402</xdr:row>
      <xdr:rowOff>148209</xdr:rowOff>
    </xdr:to>
    <xdr:sp macro="" textlink="">
      <xdr:nvSpPr>
        <xdr:cNvPr id="906" name="Text Box 236"/>
        <xdr:cNvSpPr txBox="1">
          <a:spLocks noChangeArrowheads="1"/>
        </xdr:cNvSpPr>
      </xdr:nvSpPr>
      <xdr:spPr bwMode="auto">
        <a:xfrm>
          <a:off x="4305300" y="299513625"/>
          <a:ext cx="1594" cy="24384"/>
        </a:xfrm>
        <a:prstGeom prst="rect">
          <a:avLst/>
        </a:prstGeom>
        <a:noFill/>
        <a:ln w="9525">
          <a:noFill/>
          <a:miter lim="800000"/>
          <a:headEnd/>
          <a:tailEnd/>
        </a:ln>
      </xdr:spPr>
    </xdr:sp>
    <xdr:clientData/>
  </xdr:twoCellAnchor>
  <xdr:twoCellAnchor editAs="oneCell">
    <xdr:from>
      <xdr:col>4</xdr:col>
      <xdr:colOff>1609725</xdr:colOff>
      <xdr:row>402</xdr:row>
      <xdr:rowOff>123825</xdr:rowOff>
    </xdr:from>
    <xdr:to>
      <xdr:col>5</xdr:col>
      <xdr:colOff>1594</xdr:colOff>
      <xdr:row>402</xdr:row>
      <xdr:rowOff>148209</xdr:rowOff>
    </xdr:to>
    <xdr:sp macro="" textlink="">
      <xdr:nvSpPr>
        <xdr:cNvPr id="907" name="Text Box 236"/>
        <xdr:cNvSpPr txBox="1">
          <a:spLocks noChangeArrowheads="1"/>
        </xdr:cNvSpPr>
      </xdr:nvSpPr>
      <xdr:spPr bwMode="auto">
        <a:xfrm>
          <a:off x="4305300" y="299513625"/>
          <a:ext cx="1594" cy="24384"/>
        </a:xfrm>
        <a:prstGeom prst="rect">
          <a:avLst/>
        </a:prstGeom>
        <a:noFill/>
        <a:ln w="9525">
          <a:noFill/>
          <a:miter lim="800000"/>
          <a:headEnd/>
          <a:tailEnd/>
        </a:ln>
      </xdr:spPr>
    </xdr:sp>
    <xdr:clientData/>
  </xdr:twoCellAnchor>
  <xdr:twoCellAnchor editAs="oneCell">
    <xdr:from>
      <xdr:col>4</xdr:col>
      <xdr:colOff>1609725</xdr:colOff>
      <xdr:row>402</xdr:row>
      <xdr:rowOff>123825</xdr:rowOff>
    </xdr:from>
    <xdr:to>
      <xdr:col>5</xdr:col>
      <xdr:colOff>1594</xdr:colOff>
      <xdr:row>402</xdr:row>
      <xdr:rowOff>148209</xdr:rowOff>
    </xdr:to>
    <xdr:sp macro="" textlink="">
      <xdr:nvSpPr>
        <xdr:cNvPr id="908" name="Text Box 236"/>
        <xdr:cNvSpPr txBox="1">
          <a:spLocks noChangeArrowheads="1"/>
        </xdr:cNvSpPr>
      </xdr:nvSpPr>
      <xdr:spPr bwMode="auto">
        <a:xfrm>
          <a:off x="4305300" y="299513625"/>
          <a:ext cx="1594" cy="24384"/>
        </a:xfrm>
        <a:prstGeom prst="rect">
          <a:avLst/>
        </a:prstGeom>
        <a:noFill/>
        <a:ln w="9525">
          <a:noFill/>
          <a:miter lim="800000"/>
          <a:headEnd/>
          <a:tailEnd/>
        </a:ln>
      </xdr:spPr>
    </xdr:sp>
    <xdr:clientData/>
  </xdr:twoCellAnchor>
  <xdr:twoCellAnchor editAs="oneCell">
    <xdr:from>
      <xdr:col>2</xdr:col>
      <xdr:colOff>2619375</xdr:colOff>
      <xdr:row>401</xdr:row>
      <xdr:rowOff>1076325</xdr:rowOff>
    </xdr:from>
    <xdr:to>
      <xdr:col>3</xdr:col>
      <xdr:colOff>492</xdr:colOff>
      <xdr:row>402</xdr:row>
      <xdr:rowOff>0</xdr:rowOff>
    </xdr:to>
    <xdr:sp macro="" textlink="">
      <xdr:nvSpPr>
        <xdr:cNvPr id="909" name="Text Box 26"/>
        <xdr:cNvSpPr txBox="1">
          <a:spLocks noChangeArrowheads="1"/>
        </xdr:cNvSpPr>
      </xdr:nvSpPr>
      <xdr:spPr bwMode="auto">
        <a:xfrm>
          <a:off x="2714625" y="299389800"/>
          <a:ext cx="492" cy="0"/>
        </a:xfrm>
        <a:prstGeom prst="rect">
          <a:avLst/>
        </a:prstGeom>
        <a:noFill/>
        <a:ln w="9525">
          <a:noFill/>
          <a:miter lim="800000"/>
          <a:headEnd/>
          <a:tailEnd/>
        </a:ln>
      </xdr:spPr>
    </xdr:sp>
    <xdr:clientData/>
  </xdr:twoCellAnchor>
  <xdr:twoCellAnchor editAs="oneCell">
    <xdr:from>
      <xdr:col>2</xdr:col>
      <xdr:colOff>1247775</xdr:colOff>
      <xdr:row>402</xdr:row>
      <xdr:rowOff>0</xdr:rowOff>
    </xdr:from>
    <xdr:to>
      <xdr:col>3</xdr:col>
      <xdr:colOff>492</xdr:colOff>
      <xdr:row>402</xdr:row>
      <xdr:rowOff>156591</xdr:rowOff>
    </xdr:to>
    <xdr:sp macro="" textlink="">
      <xdr:nvSpPr>
        <xdr:cNvPr id="910" name="Text Box 317"/>
        <xdr:cNvSpPr txBox="1">
          <a:spLocks noChangeArrowheads="1"/>
        </xdr:cNvSpPr>
      </xdr:nvSpPr>
      <xdr:spPr bwMode="auto">
        <a:xfrm>
          <a:off x="2714625" y="299389800"/>
          <a:ext cx="492" cy="156591"/>
        </a:xfrm>
        <a:prstGeom prst="rect">
          <a:avLst/>
        </a:prstGeom>
        <a:noFill/>
        <a:ln w="9525">
          <a:noFill/>
          <a:miter lim="800000"/>
          <a:headEnd/>
          <a:tailEnd/>
        </a:ln>
      </xdr:spPr>
    </xdr:sp>
    <xdr:clientData/>
  </xdr:twoCellAnchor>
  <xdr:twoCellAnchor editAs="oneCell">
    <xdr:from>
      <xdr:col>2</xdr:col>
      <xdr:colOff>2676525</xdr:colOff>
      <xdr:row>402</xdr:row>
      <xdr:rowOff>657225</xdr:rowOff>
    </xdr:from>
    <xdr:to>
      <xdr:col>3</xdr:col>
      <xdr:colOff>1594</xdr:colOff>
      <xdr:row>402</xdr:row>
      <xdr:rowOff>677037</xdr:rowOff>
    </xdr:to>
    <xdr:sp macro="" textlink="">
      <xdr:nvSpPr>
        <xdr:cNvPr id="911" name="Text Box 29"/>
        <xdr:cNvSpPr txBox="1">
          <a:spLocks noChangeArrowheads="1"/>
        </xdr:cNvSpPr>
      </xdr:nvSpPr>
      <xdr:spPr bwMode="auto">
        <a:xfrm>
          <a:off x="2714625" y="300047025"/>
          <a:ext cx="1594" cy="19812"/>
        </a:xfrm>
        <a:prstGeom prst="rect">
          <a:avLst/>
        </a:prstGeom>
        <a:noFill/>
        <a:ln w="9525">
          <a:noFill/>
          <a:miter lim="800000"/>
          <a:headEnd/>
          <a:tailEnd/>
        </a:ln>
      </xdr:spPr>
    </xdr:sp>
    <xdr:clientData/>
  </xdr:twoCellAnchor>
  <xdr:twoCellAnchor editAs="oneCell">
    <xdr:from>
      <xdr:col>2</xdr:col>
      <xdr:colOff>1247775</xdr:colOff>
      <xdr:row>402</xdr:row>
      <xdr:rowOff>0</xdr:rowOff>
    </xdr:from>
    <xdr:to>
      <xdr:col>3</xdr:col>
      <xdr:colOff>492</xdr:colOff>
      <xdr:row>402</xdr:row>
      <xdr:rowOff>156591</xdr:rowOff>
    </xdr:to>
    <xdr:sp macro="" textlink="">
      <xdr:nvSpPr>
        <xdr:cNvPr id="912" name="Text Box 317"/>
        <xdr:cNvSpPr txBox="1">
          <a:spLocks noChangeArrowheads="1"/>
        </xdr:cNvSpPr>
      </xdr:nvSpPr>
      <xdr:spPr bwMode="auto">
        <a:xfrm>
          <a:off x="2714625" y="299389800"/>
          <a:ext cx="492" cy="156591"/>
        </a:xfrm>
        <a:prstGeom prst="rect">
          <a:avLst/>
        </a:prstGeom>
        <a:noFill/>
        <a:ln w="9525">
          <a:noFill/>
          <a:miter lim="800000"/>
          <a:headEnd/>
          <a:tailEnd/>
        </a:ln>
      </xdr:spPr>
    </xdr:sp>
    <xdr:clientData/>
  </xdr:twoCellAnchor>
  <xdr:twoCellAnchor editAs="oneCell">
    <xdr:from>
      <xdr:col>2</xdr:col>
      <xdr:colOff>2676525</xdr:colOff>
      <xdr:row>402</xdr:row>
      <xdr:rowOff>657225</xdr:rowOff>
    </xdr:from>
    <xdr:to>
      <xdr:col>3</xdr:col>
      <xdr:colOff>1594</xdr:colOff>
      <xdr:row>402</xdr:row>
      <xdr:rowOff>677037</xdr:rowOff>
    </xdr:to>
    <xdr:sp macro="" textlink="">
      <xdr:nvSpPr>
        <xdr:cNvPr id="913" name="Text Box 29"/>
        <xdr:cNvSpPr txBox="1">
          <a:spLocks noChangeArrowheads="1"/>
        </xdr:cNvSpPr>
      </xdr:nvSpPr>
      <xdr:spPr bwMode="auto">
        <a:xfrm>
          <a:off x="2714625" y="300047025"/>
          <a:ext cx="1594" cy="19812"/>
        </a:xfrm>
        <a:prstGeom prst="rect">
          <a:avLst/>
        </a:prstGeom>
        <a:noFill/>
        <a:ln w="9525">
          <a:noFill/>
          <a:miter lim="800000"/>
          <a:headEnd/>
          <a:tailEnd/>
        </a:ln>
      </xdr:spPr>
    </xdr:sp>
    <xdr:clientData/>
  </xdr:twoCellAnchor>
  <xdr:twoCellAnchor editAs="oneCell">
    <xdr:from>
      <xdr:col>2</xdr:col>
      <xdr:colOff>1247775</xdr:colOff>
      <xdr:row>402</xdr:row>
      <xdr:rowOff>0</xdr:rowOff>
    </xdr:from>
    <xdr:to>
      <xdr:col>3</xdr:col>
      <xdr:colOff>492</xdr:colOff>
      <xdr:row>402</xdr:row>
      <xdr:rowOff>156591</xdr:rowOff>
    </xdr:to>
    <xdr:sp macro="" textlink="">
      <xdr:nvSpPr>
        <xdr:cNvPr id="914" name="Text Box 84"/>
        <xdr:cNvSpPr txBox="1">
          <a:spLocks noChangeArrowheads="1"/>
        </xdr:cNvSpPr>
      </xdr:nvSpPr>
      <xdr:spPr bwMode="auto">
        <a:xfrm>
          <a:off x="2714625" y="299389800"/>
          <a:ext cx="492" cy="156591"/>
        </a:xfrm>
        <a:prstGeom prst="rect">
          <a:avLst/>
        </a:prstGeom>
        <a:noFill/>
        <a:ln w="9525">
          <a:noFill/>
          <a:miter lim="800000"/>
          <a:headEnd/>
          <a:tailEnd/>
        </a:ln>
      </xdr:spPr>
    </xdr:sp>
    <xdr:clientData/>
  </xdr:twoCellAnchor>
  <xdr:twoCellAnchor editAs="oneCell">
    <xdr:from>
      <xdr:col>2</xdr:col>
      <xdr:colOff>2028825</xdr:colOff>
      <xdr:row>402</xdr:row>
      <xdr:rowOff>0</xdr:rowOff>
    </xdr:from>
    <xdr:to>
      <xdr:col>3</xdr:col>
      <xdr:colOff>1594</xdr:colOff>
      <xdr:row>402</xdr:row>
      <xdr:rowOff>156591</xdr:rowOff>
    </xdr:to>
    <xdr:sp macro="" textlink="">
      <xdr:nvSpPr>
        <xdr:cNvPr id="915" name="Text Box 85"/>
        <xdr:cNvSpPr txBox="1">
          <a:spLocks noChangeArrowheads="1"/>
        </xdr:cNvSpPr>
      </xdr:nvSpPr>
      <xdr:spPr bwMode="auto">
        <a:xfrm>
          <a:off x="2714625" y="299389800"/>
          <a:ext cx="1594" cy="156591"/>
        </a:xfrm>
        <a:prstGeom prst="rect">
          <a:avLst/>
        </a:prstGeom>
        <a:noFill/>
        <a:ln w="9525">
          <a:noFill/>
          <a:miter lim="800000"/>
          <a:headEnd/>
          <a:tailEnd/>
        </a:ln>
      </xdr:spPr>
    </xdr:sp>
    <xdr:clientData/>
  </xdr:twoCellAnchor>
  <xdr:twoCellAnchor editAs="oneCell">
    <xdr:from>
      <xdr:col>2</xdr:col>
      <xdr:colOff>2619375</xdr:colOff>
      <xdr:row>402</xdr:row>
      <xdr:rowOff>0</xdr:rowOff>
    </xdr:from>
    <xdr:to>
      <xdr:col>3</xdr:col>
      <xdr:colOff>492</xdr:colOff>
      <xdr:row>402</xdr:row>
      <xdr:rowOff>156591</xdr:rowOff>
    </xdr:to>
    <xdr:sp macro="" textlink="">
      <xdr:nvSpPr>
        <xdr:cNvPr id="916" name="Text Box 86"/>
        <xdr:cNvSpPr txBox="1">
          <a:spLocks noChangeArrowheads="1"/>
        </xdr:cNvSpPr>
      </xdr:nvSpPr>
      <xdr:spPr bwMode="auto">
        <a:xfrm>
          <a:off x="2714625" y="299389800"/>
          <a:ext cx="492" cy="156591"/>
        </a:xfrm>
        <a:prstGeom prst="rect">
          <a:avLst/>
        </a:prstGeom>
        <a:noFill/>
        <a:ln w="9525">
          <a:noFill/>
          <a:miter lim="800000"/>
          <a:headEnd/>
          <a:tailEnd/>
        </a:ln>
      </xdr:spPr>
    </xdr:sp>
    <xdr:clientData/>
  </xdr:twoCellAnchor>
  <xdr:twoCellAnchor editAs="oneCell">
    <xdr:from>
      <xdr:col>2</xdr:col>
      <xdr:colOff>1609725</xdr:colOff>
      <xdr:row>402</xdr:row>
      <xdr:rowOff>123825</xdr:rowOff>
    </xdr:from>
    <xdr:to>
      <xdr:col>3</xdr:col>
      <xdr:colOff>1594</xdr:colOff>
      <xdr:row>402</xdr:row>
      <xdr:rowOff>148209</xdr:rowOff>
    </xdr:to>
    <xdr:sp macro="" textlink="">
      <xdr:nvSpPr>
        <xdr:cNvPr id="917" name="Text Box 236"/>
        <xdr:cNvSpPr txBox="1">
          <a:spLocks noChangeArrowheads="1"/>
        </xdr:cNvSpPr>
      </xdr:nvSpPr>
      <xdr:spPr bwMode="auto">
        <a:xfrm>
          <a:off x="2714625" y="299513625"/>
          <a:ext cx="1594" cy="24384"/>
        </a:xfrm>
        <a:prstGeom prst="rect">
          <a:avLst/>
        </a:prstGeom>
        <a:noFill/>
        <a:ln w="9525">
          <a:noFill/>
          <a:miter lim="800000"/>
          <a:headEnd/>
          <a:tailEnd/>
        </a:ln>
      </xdr:spPr>
    </xdr:sp>
    <xdr:clientData/>
  </xdr:twoCellAnchor>
  <xdr:twoCellAnchor editAs="oneCell">
    <xdr:from>
      <xdr:col>2</xdr:col>
      <xdr:colOff>1609725</xdr:colOff>
      <xdr:row>402</xdr:row>
      <xdr:rowOff>123825</xdr:rowOff>
    </xdr:from>
    <xdr:to>
      <xdr:col>3</xdr:col>
      <xdr:colOff>1594</xdr:colOff>
      <xdr:row>402</xdr:row>
      <xdr:rowOff>148209</xdr:rowOff>
    </xdr:to>
    <xdr:sp macro="" textlink="">
      <xdr:nvSpPr>
        <xdr:cNvPr id="918" name="Text Box 236"/>
        <xdr:cNvSpPr txBox="1">
          <a:spLocks noChangeArrowheads="1"/>
        </xdr:cNvSpPr>
      </xdr:nvSpPr>
      <xdr:spPr bwMode="auto">
        <a:xfrm>
          <a:off x="2714625" y="299513625"/>
          <a:ext cx="1594" cy="24384"/>
        </a:xfrm>
        <a:prstGeom prst="rect">
          <a:avLst/>
        </a:prstGeom>
        <a:noFill/>
        <a:ln w="9525">
          <a:noFill/>
          <a:miter lim="800000"/>
          <a:headEnd/>
          <a:tailEnd/>
        </a:ln>
      </xdr:spPr>
    </xdr:sp>
    <xdr:clientData/>
  </xdr:twoCellAnchor>
  <xdr:twoCellAnchor editAs="oneCell">
    <xdr:from>
      <xdr:col>2</xdr:col>
      <xdr:colOff>1609725</xdr:colOff>
      <xdr:row>402</xdr:row>
      <xdr:rowOff>123825</xdr:rowOff>
    </xdr:from>
    <xdr:to>
      <xdr:col>3</xdr:col>
      <xdr:colOff>1594</xdr:colOff>
      <xdr:row>402</xdr:row>
      <xdr:rowOff>148209</xdr:rowOff>
    </xdr:to>
    <xdr:sp macro="" textlink="">
      <xdr:nvSpPr>
        <xdr:cNvPr id="919" name="Text Box 236"/>
        <xdr:cNvSpPr txBox="1">
          <a:spLocks noChangeArrowheads="1"/>
        </xdr:cNvSpPr>
      </xdr:nvSpPr>
      <xdr:spPr bwMode="auto">
        <a:xfrm>
          <a:off x="2714625" y="299513625"/>
          <a:ext cx="1594" cy="24384"/>
        </a:xfrm>
        <a:prstGeom prst="rect">
          <a:avLst/>
        </a:prstGeom>
        <a:noFill/>
        <a:ln w="9525">
          <a:noFill/>
          <a:miter lim="800000"/>
          <a:headEnd/>
          <a:tailEnd/>
        </a:ln>
      </xdr:spPr>
    </xdr:sp>
    <xdr:clientData/>
  </xdr:twoCellAnchor>
  <xdr:twoCellAnchor editAs="oneCell">
    <xdr:from>
      <xdr:col>4</xdr:col>
      <xdr:colOff>2619375</xdr:colOff>
      <xdr:row>402</xdr:row>
      <xdr:rowOff>1076325</xdr:rowOff>
    </xdr:from>
    <xdr:to>
      <xdr:col>5</xdr:col>
      <xdr:colOff>492</xdr:colOff>
      <xdr:row>403</xdr:row>
      <xdr:rowOff>20236</xdr:rowOff>
    </xdr:to>
    <xdr:sp macro="" textlink="">
      <xdr:nvSpPr>
        <xdr:cNvPr id="920" name="Text Box 23"/>
        <xdr:cNvSpPr txBox="1">
          <a:spLocks noChangeArrowheads="1"/>
        </xdr:cNvSpPr>
      </xdr:nvSpPr>
      <xdr:spPr bwMode="auto">
        <a:xfrm>
          <a:off x="4305300" y="300342300"/>
          <a:ext cx="492" cy="20236"/>
        </a:xfrm>
        <a:prstGeom prst="rect">
          <a:avLst/>
        </a:prstGeom>
        <a:noFill/>
        <a:ln w="9525">
          <a:noFill/>
          <a:miter lim="800000"/>
          <a:headEnd/>
          <a:tailEnd/>
        </a:ln>
      </xdr:spPr>
    </xdr:sp>
    <xdr:clientData/>
  </xdr:twoCellAnchor>
  <xdr:twoCellAnchor editAs="oneCell">
    <xdr:from>
      <xdr:col>4</xdr:col>
      <xdr:colOff>2619375</xdr:colOff>
      <xdr:row>402</xdr:row>
      <xdr:rowOff>1076325</xdr:rowOff>
    </xdr:from>
    <xdr:to>
      <xdr:col>5</xdr:col>
      <xdr:colOff>492</xdr:colOff>
      <xdr:row>403</xdr:row>
      <xdr:rowOff>20236</xdr:rowOff>
    </xdr:to>
    <xdr:sp macro="" textlink="">
      <xdr:nvSpPr>
        <xdr:cNvPr id="921" name="Text Box 23"/>
        <xdr:cNvSpPr txBox="1">
          <a:spLocks noChangeArrowheads="1"/>
        </xdr:cNvSpPr>
      </xdr:nvSpPr>
      <xdr:spPr bwMode="auto">
        <a:xfrm>
          <a:off x="4305300" y="300342300"/>
          <a:ext cx="492" cy="20236"/>
        </a:xfrm>
        <a:prstGeom prst="rect">
          <a:avLst/>
        </a:prstGeom>
        <a:noFill/>
        <a:ln w="9525">
          <a:noFill/>
          <a:miter lim="800000"/>
          <a:headEnd/>
          <a:tailEnd/>
        </a:ln>
      </xdr:spPr>
    </xdr:sp>
    <xdr:clientData/>
  </xdr:twoCellAnchor>
  <xdr:twoCellAnchor editAs="oneCell">
    <xdr:from>
      <xdr:col>4</xdr:col>
      <xdr:colOff>2028825</xdr:colOff>
      <xdr:row>402</xdr:row>
      <xdr:rowOff>2266950</xdr:rowOff>
    </xdr:from>
    <xdr:to>
      <xdr:col>5</xdr:col>
      <xdr:colOff>1594</xdr:colOff>
      <xdr:row>403</xdr:row>
      <xdr:rowOff>30946</xdr:rowOff>
    </xdr:to>
    <xdr:sp macro="" textlink="">
      <xdr:nvSpPr>
        <xdr:cNvPr id="922" name="Text Box 181"/>
        <xdr:cNvSpPr txBox="1">
          <a:spLocks noChangeArrowheads="1"/>
        </xdr:cNvSpPr>
      </xdr:nvSpPr>
      <xdr:spPr bwMode="auto">
        <a:xfrm>
          <a:off x="4305300" y="300342300"/>
          <a:ext cx="1594" cy="30946"/>
        </a:xfrm>
        <a:prstGeom prst="rect">
          <a:avLst/>
        </a:prstGeom>
        <a:noFill/>
        <a:ln w="9525">
          <a:noFill/>
          <a:miter lim="800000"/>
          <a:headEnd/>
          <a:tailEnd/>
        </a:ln>
      </xdr:spPr>
    </xdr:sp>
    <xdr:clientData/>
  </xdr:twoCellAnchor>
  <xdr:twoCellAnchor editAs="oneCell">
    <xdr:from>
      <xdr:col>2</xdr:col>
      <xdr:colOff>2619375</xdr:colOff>
      <xdr:row>402</xdr:row>
      <xdr:rowOff>1076325</xdr:rowOff>
    </xdr:from>
    <xdr:to>
      <xdr:col>3</xdr:col>
      <xdr:colOff>492</xdr:colOff>
      <xdr:row>403</xdr:row>
      <xdr:rowOff>20236</xdr:rowOff>
    </xdr:to>
    <xdr:sp macro="" textlink="">
      <xdr:nvSpPr>
        <xdr:cNvPr id="923" name="Text Box 23"/>
        <xdr:cNvSpPr txBox="1">
          <a:spLocks noChangeArrowheads="1"/>
        </xdr:cNvSpPr>
      </xdr:nvSpPr>
      <xdr:spPr bwMode="auto">
        <a:xfrm>
          <a:off x="2714625" y="300342300"/>
          <a:ext cx="492" cy="20236"/>
        </a:xfrm>
        <a:prstGeom prst="rect">
          <a:avLst/>
        </a:prstGeom>
        <a:noFill/>
        <a:ln w="9525">
          <a:noFill/>
          <a:miter lim="800000"/>
          <a:headEnd/>
          <a:tailEnd/>
        </a:ln>
      </xdr:spPr>
    </xdr:sp>
    <xdr:clientData/>
  </xdr:twoCellAnchor>
  <xdr:twoCellAnchor editAs="oneCell">
    <xdr:from>
      <xdr:col>2</xdr:col>
      <xdr:colOff>2619375</xdr:colOff>
      <xdr:row>402</xdr:row>
      <xdr:rowOff>1076325</xdr:rowOff>
    </xdr:from>
    <xdr:to>
      <xdr:col>3</xdr:col>
      <xdr:colOff>492</xdr:colOff>
      <xdr:row>403</xdr:row>
      <xdr:rowOff>20236</xdr:rowOff>
    </xdr:to>
    <xdr:sp macro="" textlink="">
      <xdr:nvSpPr>
        <xdr:cNvPr id="924" name="Text Box 23"/>
        <xdr:cNvSpPr txBox="1">
          <a:spLocks noChangeArrowheads="1"/>
        </xdr:cNvSpPr>
      </xdr:nvSpPr>
      <xdr:spPr bwMode="auto">
        <a:xfrm>
          <a:off x="2714625" y="300342300"/>
          <a:ext cx="492" cy="20236"/>
        </a:xfrm>
        <a:prstGeom prst="rect">
          <a:avLst/>
        </a:prstGeom>
        <a:noFill/>
        <a:ln w="9525">
          <a:noFill/>
          <a:miter lim="800000"/>
          <a:headEnd/>
          <a:tailEnd/>
        </a:ln>
      </xdr:spPr>
    </xdr:sp>
    <xdr:clientData/>
  </xdr:twoCellAnchor>
  <xdr:twoCellAnchor editAs="oneCell">
    <xdr:from>
      <xdr:col>2</xdr:col>
      <xdr:colOff>2028825</xdr:colOff>
      <xdr:row>402</xdr:row>
      <xdr:rowOff>2266950</xdr:rowOff>
    </xdr:from>
    <xdr:to>
      <xdr:col>3</xdr:col>
      <xdr:colOff>1594</xdr:colOff>
      <xdr:row>403</xdr:row>
      <xdr:rowOff>30946</xdr:rowOff>
    </xdr:to>
    <xdr:sp macro="" textlink="">
      <xdr:nvSpPr>
        <xdr:cNvPr id="925" name="Text Box 181"/>
        <xdr:cNvSpPr txBox="1">
          <a:spLocks noChangeArrowheads="1"/>
        </xdr:cNvSpPr>
      </xdr:nvSpPr>
      <xdr:spPr bwMode="auto">
        <a:xfrm>
          <a:off x="2714625" y="300342300"/>
          <a:ext cx="1594" cy="30946"/>
        </a:xfrm>
        <a:prstGeom prst="rect">
          <a:avLst/>
        </a:prstGeom>
        <a:noFill/>
        <a:ln w="9525">
          <a:noFill/>
          <a:miter lim="800000"/>
          <a:headEnd/>
          <a:tailEnd/>
        </a:ln>
      </xdr:spPr>
    </xdr:sp>
    <xdr:clientData/>
  </xdr:twoCellAnchor>
  <xdr:twoCellAnchor editAs="oneCell">
    <xdr:from>
      <xdr:col>8</xdr:col>
      <xdr:colOff>2619375</xdr:colOff>
      <xdr:row>402</xdr:row>
      <xdr:rowOff>1076325</xdr:rowOff>
    </xdr:from>
    <xdr:to>
      <xdr:col>9</xdr:col>
      <xdr:colOff>492</xdr:colOff>
      <xdr:row>403</xdr:row>
      <xdr:rowOff>0</xdr:rowOff>
    </xdr:to>
    <xdr:sp macro="" textlink="">
      <xdr:nvSpPr>
        <xdr:cNvPr id="926" name="Text Box 26"/>
        <xdr:cNvSpPr txBox="1">
          <a:spLocks noChangeArrowheads="1"/>
        </xdr:cNvSpPr>
      </xdr:nvSpPr>
      <xdr:spPr bwMode="auto">
        <a:xfrm>
          <a:off x="8905875" y="300342300"/>
          <a:ext cx="492" cy="0"/>
        </a:xfrm>
        <a:prstGeom prst="rect">
          <a:avLst/>
        </a:prstGeom>
        <a:noFill/>
        <a:ln w="9525">
          <a:noFill/>
          <a:miter lim="800000"/>
          <a:headEnd/>
          <a:tailEnd/>
        </a:ln>
      </xdr:spPr>
    </xdr:sp>
    <xdr:clientData/>
  </xdr:twoCellAnchor>
  <xdr:twoCellAnchor editAs="oneCell">
    <xdr:from>
      <xdr:col>8</xdr:col>
      <xdr:colOff>1247775</xdr:colOff>
      <xdr:row>403</xdr:row>
      <xdr:rowOff>0</xdr:rowOff>
    </xdr:from>
    <xdr:to>
      <xdr:col>9</xdr:col>
      <xdr:colOff>492</xdr:colOff>
      <xdr:row>403</xdr:row>
      <xdr:rowOff>156591</xdr:rowOff>
    </xdr:to>
    <xdr:sp macro="" textlink="">
      <xdr:nvSpPr>
        <xdr:cNvPr id="927" name="Text Box 317"/>
        <xdr:cNvSpPr txBox="1">
          <a:spLocks noChangeArrowheads="1"/>
        </xdr:cNvSpPr>
      </xdr:nvSpPr>
      <xdr:spPr bwMode="auto">
        <a:xfrm>
          <a:off x="8905875" y="300342300"/>
          <a:ext cx="492" cy="156591"/>
        </a:xfrm>
        <a:prstGeom prst="rect">
          <a:avLst/>
        </a:prstGeom>
        <a:noFill/>
        <a:ln w="9525">
          <a:noFill/>
          <a:miter lim="800000"/>
          <a:headEnd/>
          <a:tailEnd/>
        </a:ln>
      </xdr:spPr>
    </xdr:sp>
    <xdr:clientData/>
  </xdr:twoCellAnchor>
  <xdr:twoCellAnchor editAs="oneCell">
    <xdr:from>
      <xdr:col>8</xdr:col>
      <xdr:colOff>2676525</xdr:colOff>
      <xdr:row>403</xdr:row>
      <xdr:rowOff>657225</xdr:rowOff>
    </xdr:from>
    <xdr:to>
      <xdr:col>9</xdr:col>
      <xdr:colOff>1594</xdr:colOff>
      <xdr:row>403</xdr:row>
      <xdr:rowOff>677037</xdr:rowOff>
    </xdr:to>
    <xdr:sp macro="" textlink="">
      <xdr:nvSpPr>
        <xdr:cNvPr id="928" name="Text Box 29"/>
        <xdr:cNvSpPr txBox="1">
          <a:spLocks noChangeArrowheads="1"/>
        </xdr:cNvSpPr>
      </xdr:nvSpPr>
      <xdr:spPr bwMode="auto">
        <a:xfrm>
          <a:off x="8905875" y="300999525"/>
          <a:ext cx="1594" cy="19812"/>
        </a:xfrm>
        <a:prstGeom prst="rect">
          <a:avLst/>
        </a:prstGeom>
        <a:noFill/>
        <a:ln w="9525">
          <a:noFill/>
          <a:miter lim="800000"/>
          <a:headEnd/>
          <a:tailEnd/>
        </a:ln>
      </xdr:spPr>
    </xdr:sp>
    <xdr:clientData/>
  </xdr:twoCellAnchor>
  <xdr:twoCellAnchor editAs="oneCell">
    <xdr:from>
      <xdr:col>8</xdr:col>
      <xdr:colOff>1247775</xdr:colOff>
      <xdr:row>403</xdr:row>
      <xdr:rowOff>0</xdr:rowOff>
    </xdr:from>
    <xdr:to>
      <xdr:col>9</xdr:col>
      <xdr:colOff>492</xdr:colOff>
      <xdr:row>403</xdr:row>
      <xdr:rowOff>156591</xdr:rowOff>
    </xdr:to>
    <xdr:sp macro="" textlink="">
      <xdr:nvSpPr>
        <xdr:cNvPr id="929" name="Text Box 317"/>
        <xdr:cNvSpPr txBox="1">
          <a:spLocks noChangeArrowheads="1"/>
        </xdr:cNvSpPr>
      </xdr:nvSpPr>
      <xdr:spPr bwMode="auto">
        <a:xfrm>
          <a:off x="8905875" y="300342300"/>
          <a:ext cx="492" cy="156591"/>
        </a:xfrm>
        <a:prstGeom prst="rect">
          <a:avLst/>
        </a:prstGeom>
        <a:noFill/>
        <a:ln w="9525">
          <a:noFill/>
          <a:miter lim="800000"/>
          <a:headEnd/>
          <a:tailEnd/>
        </a:ln>
      </xdr:spPr>
    </xdr:sp>
    <xdr:clientData/>
  </xdr:twoCellAnchor>
  <xdr:twoCellAnchor editAs="oneCell">
    <xdr:from>
      <xdr:col>8</xdr:col>
      <xdr:colOff>2676525</xdr:colOff>
      <xdr:row>403</xdr:row>
      <xdr:rowOff>657225</xdr:rowOff>
    </xdr:from>
    <xdr:to>
      <xdr:col>9</xdr:col>
      <xdr:colOff>1594</xdr:colOff>
      <xdr:row>403</xdr:row>
      <xdr:rowOff>677037</xdr:rowOff>
    </xdr:to>
    <xdr:sp macro="" textlink="">
      <xdr:nvSpPr>
        <xdr:cNvPr id="930" name="Text Box 29"/>
        <xdr:cNvSpPr txBox="1">
          <a:spLocks noChangeArrowheads="1"/>
        </xdr:cNvSpPr>
      </xdr:nvSpPr>
      <xdr:spPr bwMode="auto">
        <a:xfrm>
          <a:off x="8905875" y="300999525"/>
          <a:ext cx="1594" cy="19812"/>
        </a:xfrm>
        <a:prstGeom prst="rect">
          <a:avLst/>
        </a:prstGeom>
        <a:noFill/>
        <a:ln w="9525">
          <a:noFill/>
          <a:miter lim="800000"/>
          <a:headEnd/>
          <a:tailEnd/>
        </a:ln>
      </xdr:spPr>
    </xdr:sp>
    <xdr:clientData/>
  </xdr:twoCellAnchor>
  <xdr:twoCellAnchor editAs="oneCell">
    <xdr:from>
      <xdr:col>8</xdr:col>
      <xdr:colOff>1247775</xdr:colOff>
      <xdr:row>403</xdr:row>
      <xdr:rowOff>0</xdr:rowOff>
    </xdr:from>
    <xdr:to>
      <xdr:col>9</xdr:col>
      <xdr:colOff>492</xdr:colOff>
      <xdr:row>403</xdr:row>
      <xdr:rowOff>156591</xdr:rowOff>
    </xdr:to>
    <xdr:sp macro="" textlink="">
      <xdr:nvSpPr>
        <xdr:cNvPr id="931" name="Text Box 84"/>
        <xdr:cNvSpPr txBox="1">
          <a:spLocks noChangeArrowheads="1"/>
        </xdr:cNvSpPr>
      </xdr:nvSpPr>
      <xdr:spPr bwMode="auto">
        <a:xfrm>
          <a:off x="8905875" y="300342300"/>
          <a:ext cx="492" cy="156591"/>
        </a:xfrm>
        <a:prstGeom prst="rect">
          <a:avLst/>
        </a:prstGeom>
        <a:noFill/>
        <a:ln w="9525">
          <a:noFill/>
          <a:miter lim="800000"/>
          <a:headEnd/>
          <a:tailEnd/>
        </a:ln>
      </xdr:spPr>
    </xdr:sp>
    <xdr:clientData/>
  </xdr:twoCellAnchor>
  <xdr:twoCellAnchor editAs="oneCell">
    <xdr:from>
      <xdr:col>8</xdr:col>
      <xdr:colOff>2028825</xdr:colOff>
      <xdr:row>403</xdr:row>
      <xdr:rowOff>0</xdr:rowOff>
    </xdr:from>
    <xdr:to>
      <xdr:col>9</xdr:col>
      <xdr:colOff>1594</xdr:colOff>
      <xdr:row>403</xdr:row>
      <xdr:rowOff>156591</xdr:rowOff>
    </xdr:to>
    <xdr:sp macro="" textlink="">
      <xdr:nvSpPr>
        <xdr:cNvPr id="932" name="Text Box 85"/>
        <xdr:cNvSpPr txBox="1">
          <a:spLocks noChangeArrowheads="1"/>
        </xdr:cNvSpPr>
      </xdr:nvSpPr>
      <xdr:spPr bwMode="auto">
        <a:xfrm>
          <a:off x="8905875" y="300342300"/>
          <a:ext cx="1594" cy="156591"/>
        </a:xfrm>
        <a:prstGeom prst="rect">
          <a:avLst/>
        </a:prstGeom>
        <a:noFill/>
        <a:ln w="9525">
          <a:noFill/>
          <a:miter lim="800000"/>
          <a:headEnd/>
          <a:tailEnd/>
        </a:ln>
      </xdr:spPr>
    </xdr:sp>
    <xdr:clientData/>
  </xdr:twoCellAnchor>
  <xdr:twoCellAnchor editAs="oneCell">
    <xdr:from>
      <xdr:col>8</xdr:col>
      <xdr:colOff>2619375</xdr:colOff>
      <xdr:row>403</xdr:row>
      <xdr:rowOff>0</xdr:rowOff>
    </xdr:from>
    <xdr:to>
      <xdr:col>9</xdr:col>
      <xdr:colOff>492</xdr:colOff>
      <xdr:row>403</xdr:row>
      <xdr:rowOff>156591</xdr:rowOff>
    </xdr:to>
    <xdr:sp macro="" textlink="">
      <xdr:nvSpPr>
        <xdr:cNvPr id="933" name="Text Box 86"/>
        <xdr:cNvSpPr txBox="1">
          <a:spLocks noChangeArrowheads="1"/>
        </xdr:cNvSpPr>
      </xdr:nvSpPr>
      <xdr:spPr bwMode="auto">
        <a:xfrm>
          <a:off x="8905875" y="300342300"/>
          <a:ext cx="492" cy="156591"/>
        </a:xfrm>
        <a:prstGeom prst="rect">
          <a:avLst/>
        </a:prstGeom>
        <a:noFill/>
        <a:ln w="9525">
          <a:noFill/>
          <a:miter lim="800000"/>
          <a:headEnd/>
          <a:tailEnd/>
        </a:ln>
      </xdr:spPr>
    </xdr:sp>
    <xdr:clientData/>
  </xdr:twoCellAnchor>
  <xdr:twoCellAnchor editAs="oneCell">
    <xdr:from>
      <xdr:col>8</xdr:col>
      <xdr:colOff>1609725</xdr:colOff>
      <xdr:row>403</xdr:row>
      <xdr:rowOff>123825</xdr:rowOff>
    </xdr:from>
    <xdr:to>
      <xdr:col>9</xdr:col>
      <xdr:colOff>1594</xdr:colOff>
      <xdr:row>403</xdr:row>
      <xdr:rowOff>148209</xdr:rowOff>
    </xdr:to>
    <xdr:sp macro="" textlink="">
      <xdr:nvSpPr>
        <xdr:cNvPr id="934" name="Text Box 236"/>
        <xdr:cNvSpPr txBox="1">
          <a:spLocks noChangeArrowheads="1"/>
        </xdr:cNvSpPr>
      </xdr:nvSpPr>
      <xdr:spPr bwMode="auto">
        <a:xfrm>
          <a:off x="8905875" y="300466125"/>
          <a:ext cx="1594" cy="24384"/>
        </a:xfrm>
        <a:prstGeom prst="rect">
          <a:avLst/>
        </a:prstGeom>
        <a:noFill/>
        <a:ln w="9525">
          <a:noFill/>
          <a:miter lim="800000"/>
          <a:headEnd/>
          <a:tailEnd/>
        </a:ln>
      </xdr:spPr>
    </xdr:sp>
    <xdr:clientData/>
  </xdr:twoCellAnchor>
  <xdr:twoCellAnchor editAs="oneCell">
    <xdr:from>
      <xdr:col>8</xdr:col>
      <xdr:colOff>1609725</xdr:colOff>
      <xdr:row>403</xdr:row>
      <xdr:rowOff>123825</xdr:rowOff>
    </xdr:from>
    <xdr:to>
      <xdr:col>9</xdr:col>
      <xdr:colOff>1594</xdr:colOff>
      <xdr:row>403</xdr:row>
      <xdr:rowOff>148209</xdr:rowOff>
    </xdr:to>
    <xdr:sp macro="" textlink="">
      <xdr:nvSpPr>
        <xdr:cNvPr id="935" name="Text Box 236"/>
        <xdr:cNvSpPr txBox="1">
          <a:spLocks noChangeArrowheads="1"/>
        </xdr:cNvSpPr>
      </xdr:nvSpPr>
      <xdr:spPr bwMode="auto">
        <a:xfrm>
          <a:off x="8905875" y="300466125"/>
          <a:ext cx="1594" cy="24384"/>
        </a:xfrm>
        <a:prstGeom prst="rect">
          <a:avLst/>
        </a:prstGeom>
        <a:noFill/>
        <a:ln w="9525">
          <a:noFill/>
          <a:miter lim="800000"/>
          <a:headEnd/>
          <a:tailEnd/>
        </a:ln>
      </xdr:spPr>
    </xdr:sp>
    <xdr:clientData/>
  </xdr:twoCellAnchor>
  <xdr:twoCellAnchor editAs="oneCell">
    <xdr:from>
      <xdr:col>8</xdr:col>
      <xdr:colOff>1609725</xdr:colOff>
      <xdr:row>403</xdr:row>
      <xdr:rowOff>123825</xdr:rowOff>
    </xdr:from>
    <xdr:to>
      <xdr:col>9</xdr:col>
      <xdr:colOff>1594</xdr:colOff>
      <xdr:row>403</xdr:row>
      <xdr:rowOff>148209</xdr:rowOff>
    </xdr:to>
    <xdr:sp macro="" textlink="">
      <xdr:nvSpPr>
        <xdr:cNvPr id="936" name="Text Box 236"/>
        <xdr:cNvSpPr txBox="1">
          <a:spLocks noChangeArrowheads="1"/>
        </xdr:cNvSpPr>
      </xdr:nvSpPr>
      <xdr:spPr bwMode="auto">
        <a:xfrm>
          <a:off x="8905875" y="300466125"/>
          <a:ext cx="1594" cy="24384"/>
        </a:xfrm>
        <a:prstGeom prst="rect">
          <a:avLst/>
        </a:prstGeom>
        <a:noFill/>
        <a:ln w="9525">
          <a:noFill/>
          <a:miter lim="800000"/>
          <a:headEnd/>
          <a:tailEnd/>
        </a:ln>
      </xdr:spPr>
    </xdr:sp>
    <xdr:clientData/>
  </xdr:twoCellAnchor>
  <xdr:twoCellAnchor editAs="oneCell">
    <xdr:from>
      <xdr:col>4</xdr:col>
      <xdr:colOff>2028825</xdr:colOff>
      <xdr:row>505</xdr:row>
      <xdr:rowOff>2266950</xdr:rowOff>
    </xdr:from>
    <xdr:to>
      <xdr:col>5</xdr:col>
      <xdr:colOff>1594</xdr:colOff>
      <xdr:row>506</xdr:row>
      <xdr:rowOff>0</xdr:rowOff>
    </xdr:to>
    <xdr:sp macro="" textlink="">
      <xdr:nvSpPr>
        <xdr:cNvPr id="937" name="Text Box 181"/>
        <xdr:cNvSpPr txBox="1">
          <a:spLocks noChangeArrowheads="1"/>
        </xdr:cNvSpPr>
      </xdr:nvSpPr>
      <xdr:spPr bwMode="auto">
        <a:xfrm>
          <a:off x="4305300" y="380866650"/>
          <a:ext cx="1594" cy="0"/>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89154</xdr:rowOff>
    </xdr:to>
    <xdr:sp macro="" textlink="">
      <xdr:nvSpPr>
        <xdr:cNvPr id="938" name="Text Box 317"/>
        <xdr:cNvSpPr txBox="1">
          <a:spLocks noChangeArrowheads="1"/>
        </xdr:cNvSpPr>
      </xdr:nvSpPr>
      <xdr:spPr bwMode="auto">
        <a:xfrm>
          <a:off x="4305300" y="380866650"/>
          <a:ext cx="492" cy="89154"/>
        </a:xfrm>
        <a:prstGeom prst="rect">
          <a:avLst/>
        </a:prstGeom>
        <a:noFill/>
        <a:ln w="9525">
          <a:noFill/>
          <a:miter lim="800000"/>
          <a:headEnd/>
          <a:tailEnd/>
        </a:ln>
      </xdr:spPr>
    </xdr:sp>
    <xdr:clientData/>
  </xdr:twoCellAnchor>
  <xdr:twoCellAnchor editAs="oneCell">
    <xdr:from>
      <xdr:col>4</xdr:col>
      <xdr:colOff>2619375</xdr:colOff>
      <xdr:row>505</xdr:row>
      <xdr:rowOff>1076325</xdr:rowOff>
    </xdr:from>
    <xdr:to>
      <xdr:col>5</xdr:col>
      <xdr:colOff>492</xdr:colOff>
      <xdr:row>506</xdr:row>
      <xdr:rowOff>0</xdr:rowOff>
    </xdr:to>
    <xdr:sp macro="" textlink="">
      <xdr:nvSpPr>
        <xdr:cNvPr id="939" name="Text Box 23"/>
        <xdr:cNvSpPr txBox="1">
          <a:spLocks noChangeArrowheads="1"/>
        </xdr:cNvSpPr>
      </xdr:nvSpPr>
      <xdr:spPr bwMode="auto">
        <a:xfrm>
          <a:off x="4305300" y="380866650"/>
          <a:ext cx="492" cy="0"/>
        </a:xfrm>
        <a:prstGeom prst="rect">
          <a:avLst/>
        </a:prstGeom>
        <a:noFill/>
        <a:ln w="9525">
          <a:noFill/>
          <a:miter lim="800000"/>
          <a:headEnd/>
          <a:tailEnd/>
        </a:ln>
      </xdr:spPr>
    </xdr:sp>
    <xdr:clientData/>
  </xdr:twoCellAnchor>
  <xdr:twoCellAnchor editAs="oneCell">
    <xdr:from>
      <xdr:col>4</xdr:col>
      <xdr:colOff>2676525</xdr:colOff>
      <xdr:row>505</xdr:row>
      <xdr:rowOff>657225</xdr:rowOff>
    </xdr:from>
    <xdr:to>
      <xdr:col>5</xdr:col>
      <xdr:colOff>1594</xdr:colOff>
      <xdr:row>506</xdr:row>
      <xdr:rowOff>0</xdr:rowOff>
    </xdr:to>
    <xdr:sp macro="" textlink="">
      <xdr:nvSpPr>
        <xdr:cNvPr id="940" name="Text Box 29"/>
        <xdr:cNvSpPr txBox="1">
          <a:spLocks noChangeArrowheads="1"/>
        </xdr:cNvSpPr>
      </xdr:nvSpPr>
      <xdr:spPr bwMode="auto">
        <a:xfrm>
          <a:off x="4305300" y="380866650"/>
          <a:ext cx="1594" cy="0"/>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89916</xdr:rowOff>
    </xdr:to>
    <xdr:sp macro="" textlink="">
      <xdr:nvSpPr>
        <xdr:cNvPr id="941" name="Text Box 84"/>
        <xdr:cNvSpPr txBox="1">
          <a:spLocks noChangeArrowheads="1"/>
        </xdr:cNvSpPr>
      </xdr:nvSpPr>
      <xdr:spPr bwMode="auto">
        <a:xfrm>
          <a:off x="4305300" y="380866650"/>
          <a:ext cx="492" cy="89916"/>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89916</xdr:rowOff>
    </xdr:to>
    <xdr:sp macro="" textlink="">
      <xdr:nvSpPr>
        <xdr:cNvPr id="942" name="Text Box 85"/>
        <xdr:cNvSpPr txBox="1">
          <a:spLocks noChangeArrowheads="1"/>
        </xdr:cNvSpPr>
      </xdr:nvSpPr>
      <xdr:spPr bwMode="auto">
        <a:xfrm>
          <a:off x="4305300" y="380866650"/>
          <a:ext cx="1594" cy="89916"/>
        </a:xfrm>
        <a:prstGeom prst="rect">
          <a:avLst/>
        </a:prstGeom>
        <a:noFill/>
        <a:ln w="9525">
          <a:noFill/>
          <a:miter lim="800000"/>
          <a:headEnd/>
          <a:tailEnd/>
        </a:ln>
      </xdr:spPr>
    </xdr:sp>
    <xdr:clientData/>
  </xdr:twoCellAnchor>
  <xdr:twoCellAnchor editAs="oneCell">
    <xdr:from>
      <xdr:col>4</xdr:col>
      <xdr:colOff>2619375</xdr:colOff>
      <xdr:row>506</xdr:row>
      <xdr:rowOff>0</xdr:rowOff>
    </xdr:from>
    <xdr:to>
      <xdr:col>5</xdr:col>
      <xdr:colOff>492</xdr:colOff>
      <xdr:row>506</xdr:row>
      <xdr:rowOff>89916</xdr:rowOff>
    </xdr:to>
    <xdr:sp macro="" textlink="">
      <xdr:nvSpPr>
        <xdr:cNvPr id="943" name="Text Box 86"/>
        <xdr:cNvSpPr txBox="1">
          <a:spLocks noChangeArrowheads="1"/>
        </xdr:cNvSpPr>
      </xdr:nvSpPr>
      <xdr:spPr bwMode="auto">
        <a:xfrm>
          <a:off x="4305300" y="380866650"/>
          <a:ext cx="492" cy="89916"/>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89535</xdr:rowOff>
    </xdr:to>
    <xdr:sp macro="" textlink="">
      <xdr:nvSpPr>
        <xdr:cNvPr id="944" name="Text Box 296"/>
        <xdr:cNvSpPr txBox="1">
          <a:spLocks noChangeArrowheads="1"/>
        </xdr:cNvSpPr>
      </xdr:nvSpPr>
      <xdr:spPr bwMode="auto">
        <a:xfrm>
          <a:off x="4305300" y="380866650"/>
          <a:ext cx="492"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945" name="Text Box 297"/>
        <xdr:cNvSpPr txBox="1">
          <a:spLocks noChangeArrowheads="1"/>
        </xdr:cNvSpPr>
      </xdr:nvSpPr>
      <xdr:spPr bwMode="auto">
        <a:xfrm>
          <a:off x="4305300" y="380866650"/>
          <a:ext cx="1594"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946" name="Text Box 299"/>
        <xdr:cNvSpPr txBox="1">
          <a:spLocks noChangeArrowheads="1"/>
        </xdr:cNvSpPr>
      </xdr:nvSpPr>
      <xdr:spPr bwMode="auto">
        <a:xfrm>
          <a:off x="4305300" y="380866650"/>
          <a:ext cx="1594" cy="89535"/>
        </a:xfrm>
        <a:prstGeom prst="rect">
          <a:avLst/>
        </a:prstGeom>
        <a:noFill/>
        <a:ln w="9525">
          <a:noFill/>
          <a:miter lim="800000"/>
          <a:headEnd/>
          <a:tailEnd/>
        </a:ln>
      </xdr:spPr>
    </xdr:sp>
    <xdr:clientData/>
  </xdr:twoCellAnchor>
  <xdr:twoCellAnchor editAs="oneCell">
    <xdr:from>
      <xdr:col>4</xdr:col>
      <xdr:colOff>1609725</xdr:colOff>
      <xdr:row>506</xdr:row>
      <xdr:rowOff>123825</xdr:rowOff>
    </xdr:from>
    <xdr:to>
      <xdr:col>5</xdr:col>
      <xdr:colOff>1594</xdr:colOff>
      <xdr:row>506</xdr:row>
      <xdr:rowOff>123825</xdr:rowOff>
    </xdr:to>
    <xdr:sp macro="" textlink="">
      <xdr:nvSpPr>
        <xdr:cNvPr id="947" name="Text Box 236"/>
        <xdr:cNvSpPr txBox="1">
          <a:spLocks noChangeArrowheads="1"/>
        </xdr:cNvSpPr>
      </xdr:nvSpPr>
      <xdr:spPr bwMode="auto">
        <a:xfrm>
          <a:off x="4305300" y="380990475"/>
          <a:ext cx="1594" cy="0"/>
        </a:xfrm>
        <a:prstGeom prst="rect">
          <a:avLst/>
        </a:prstGeom>
        <a:noFill/>
        <a:ln w="9525">
          <a:noFill/>
          <a:miter lim="800000"/>
          <a:headEnd/>
          <a:tailEnd/>
        </a:ln>
      </xdr:spPr>
    </xdr:sp>
    <xdr:clientData/>
  </xdr:twoCellAnchor>
  <xdr:twoCellAnchor editAs="oneCell">
    <xdr:from>
      <xdr:col>2</xdr:col>
      <xdr:colOff>2028825</xdr:colOff>
      <xdr:row>505</xdr:row>
      <xdr:rowOff>2266950</xdr:rowOff>
    </xdr:from>
    <xdr:to>
      <xdr:col>3</xdr:col>
      <xdr:colOff>1594</xdr:colOff>
      <xdr:row>506</xdr:row>
      <xdr:rowOff>0</xdr:rowOff>
    </xdr:to>
    <xdr:sp macro="" textlink="">
      <xdr:nvSpPr>
        <xdr:cNvPr id="948" name="Text Box 181"/>
        <xdr:cNvSpPr txBox="1">
          <a:spLocks noChangeArrowheads="1"/>
        </xdr:cNvSpPr>
      </xdr:nvSpPr>
      <xdr:spPr bwMode="auto">
        <a:xfrm>
          <a:off x="2714625" y="380866650"/>
          <a:ext cx="1594" cy="0"/>
        </a:xfrm>
        <a:prstGeom prst="rect">
          <a:avLst/>
        </a:prstGeom>
        <a:noFill/>
        <a:ln w="9525">
          <a:noFill/>
          <a:miter lim="800000"/>
          <a:headEnd/>
          <a:tailEnd/>
        </a:ln>
      </xdr:spPr>
    </xdr:sp>
    <xdr:clientData/>
  </xdr:twoCellAnchor>
  <xdr:twoCellAnchor editAs="oneCell">
    <xdr:from>
      <xdr:col>2</xdr:col>
      <xdr:colOff>1247775</xdr:colOff>
      <xdr:row>506</xdr:row>
      <xdr:rowOff>0</xdr:rowOff>
    </xdr:from>
    <xdr:to>
      <xdr:col>3</xdr:col>
      <xdr:colOff>492</xdr:colOff>
      <xdr:row>506</xdr:row>
      <xdr:rowOff>89154</xdr:rowOff>
    </xdr:to>
    <xdr:sp macro="" textlink="">
      <xdr:nvSpPr>
        <xdr:cNvPr id="949" name="Text Box 317"/>
        <xdr:cNvSpPr txBox="1">
          <a:spLocks noChangeArrowheads="1"/>
        </xdr:cNvSpPr>
      </xdr:nvSpPr>
      <xdr:spPr bwMode="auto">
        <a:xfrm>
          <a:off x="2714625" y="380866650"/>
          <a:ext cx="492" cy="89154"/>
        </a:xfrm>
        <a:prstGeom prst="rect">
          <a:avLst/>
        </a:prstGeom>
        <a:noFill/>
        <a:ln w="9525">
          <a:noFill/>
          <a:miter lim="800000"/>
          <a:headEnd/>
          <a:tailEnd/>
        </a:ln>
      </xdr:spPr>
    </xdr:sp>
    <xdr:clientData/>
  </xdr:twoCellAnchor>
  <xdr:twoCellAnchor editAs="oneCell">
    <xdr:from>
      <xdr:col>2</xdr:col>
      <xdr:colOff>2619375</xdr:colOff>
      <xdr:row>505</xdr:row>
      <xdr:rowOff>1076325</xdr:rowOff>
    </xdr:from>
    <xdr:to>
      <xdr:col>3</xdr:col>
      <xdr:colOff>492</xdr:colOff>
      <xdr:row>506</xdr:row>
      <xdr:rowOff>0</xdr:rowOff>
    </xdr:to>
    <xdr:sp macro="" textlink="">
      <xdr:nvSpPr>
        <xdr:cNvPr id="950" name="Text Box 23"/>
        <xdr:cNvSpPr txBox="1">
          <a:spLocks noChangeArrowheads="1"/>
        </xdr:cNvSpPr>
      </xdr:nvSpPr>
      <xdr:spPr bwMode="auto">
        <a:xfrm>
          <a:off x="2714625" y="380866650"/>
          <a:ext cx="492" cy="0"/>
        </a:xfrm>
        <a:prstGeom prst="rect">
          <a:avLst/>
        </a:prstGeom>
        <a:noFill/>
        <a:ln w="9525">
          <a:noFill/>
          <a:miter lim="800000"/>
          <a:headEnd/>
          <a:tailEnd/>
        </a:ln>
      </xdr:spPr>
    </xdr:sp>
    <xdr:clientData/>
  </xdr:twoCellAnchor>
  <xdr:twoCellAnchor editAs="oneCell">
    <xdr:from>
      <xdr:col>2</xdr:col>
      <xdr:colOff>2676525</xdr:colOff>
      <xdr:row>505</xdr:row>
      <xdr:rowOff>657225</xdr:rowOff>
    </xdr:from>
    <xdr:to>
      <xdr:col>3</xdr:col>
      <xdr:colOff>1594</xdr:colOff>
      <xdr:row>506</xdr:row>
      <xdr:rowOff>0</xdr:rowOff>
    </xdr:to>
    <xdr:sp macro="" textlink="">
      <xdr:nvSpPr>
        <xdr:cNvPr id="951" name="Text Box 29"/>
        <xdr:cNvSpPr txBox="1">
          <a:spLocks noChangeArrowheads="1"/>
        </xdr:cNvSpPr>
      </xdr:nvSpPr>
      <xdr:spPr bwMode="auto">
        <a:xfrm>
          <a:off x="2714625" y="380866650"/>
          <a:ext cx="1594" cy="0"/>
        </a:xfrm>
        <a:prstGeom prst="rect">
          <a:avLst/>
        </a:prstGeom>
        <a:noFill/>
        <a:ln w="9525">
          <a:noFill/>
          <a:miter lim="800000"/>
          <a:headEnd/>
          <a:tailEnd/>
        </a:ln>
      </xdr:spPr>
    </xdr:sp>
    <xdr:clientData/>
  </xdr:twoCellAnchor>
  <xdr:twoCellAnchor editAs="oneCell">
    <xdr:from>
      <xdr:col>2</xdr:col>
      <xdr:colOff>1247775</xdr:colOff>
      <xdr:row>506</xdr:row>
      <xdr:rowOff>0</xdr:rowOff>
    </xdr:from>
    <xdr:to>
      <xdr:col>3</xdr:col>
      <xdr:colOff>492</xdr:colOff>
      <xdr:row>506</xdr:row>
      <xdr:rowOff>89916</xdr:rowOff>
    </xdr:to>
    <xdr:sp macro="" textlink="">
      <xdr:nvSpPr>
        <xdr:cNvPr id="952" name="Text Box 84"/>
        <xdr:cNvSpPr txBox="1">
          <a:spLocks noChangeArrowheads="1"/>
        </xdr:cNvSpPr>
      </xdr:nvSpPr>
      <xdr:spPr bwMode="auto">
        <a:xfrm>
          <a:off x="2714625" y="380866650"/>
          <a:ext cx="492" cy="89916"/>
        </a:xfrm>
        <a:prstGeom prst="rect">
          <a:avLst/>
        </a:prstGeom>
        <a:noFill/>
        <a:ln w="9525">
          <a:noFill/>
          <a:miter lim="800000"/>
          <a:headEnd/>
          <a:tailEnd/>
        </a:ln>
      </xdr:spPr>
    </xdr:sp>
    <xdr:clientData/>
  </xdr:twoCellAnchor>
  <xdr:twoCellAnchor editAs="oneCell">
    <xdr:from>
      <xdr:col>2</xdr:col>
      <xdr:colOff>2028825</xdr:colOff>
      <xdr:row>506</xdr:row>
      <xdr:rowOff>0</xdr:rowOff>
    </xdr:from>
    <xdr:to>
      <xdr:col>3</xdr:col>
      <xdr:colOff>1594</xdr:colOff>
      <xdr:row>506</xdr:row>
      <xdr:rowOff>89916</xdr:rowOff>
    </xdr:to>
    <xdr:sp macro="" textlink="">
      <xdr:nvSpPr>
        <xdr:cNvPr id="953" name="Text Box 85"/>
        <xdr:cNvSpPr txBox="1">
          <a:spLocks noChangeArrowheads="1"/>
        </xdr:cNvSpPr>
      </xdr:nvSpPr>
      <xdr:spPr bwMode="auto">
        <a:xfrm>
          <a:off x="2714625" y="380866650"/>
          <a:ext cx="1594" cy="89916"/>
        </a:xfrm>
        <a:prstGeom prst="rect">
          <a:avLst/>
        </a:prstGeom>
        <a:noFill/>
        <a:ln w="9525">
          <a:noFill/>
          <a:miter lim="800000"/>
          <a:headEnd/>
          <a:tailEnd/>
        </a:ln>
      </xdr:spPr>
    </xdr:sp>
    <xdr:clientData/>
  </xdr:twoCellAnchor>
  <xdr:twoCellAnchor editAs="oneCell">
    <xdr:from>
      <xdr:col>2</xdr:col>
      <xdr:colOff>2619375</xdr:colOff>
      <xdr:row>506</xdr:row>
      <xdr:rowOff>0</xdr:rowOff>
    </xdr:from>
    <xdr:to>
      <xdr:col>3</xdr:col>
      <xdr:colOff>492</xdr:colOff>
      <xdr:row>506</xdr:row>
      <xdr:rowOff>89916</xdr:rowOff>
    </xdr:to>
    <xdr:sp macro="" textlink="">
      <xdr:nvSpPr>
        <xdr:cNvPr id="954" name="Text Box 86"/>
        <xdr:cNvSpPr txBox="1">
          <a:spLocks noChangeArrowheads="1"/>
        </xdr:cNvSpPr>
      </xdr:nvSpPr>
      <xdr:spPr bwMode="auto">
        <a:xfrm>
          <a:off x="2714625" y="380866650"/>
          <a:ext cx="492" cy="89916"/>
        </a:xfrm>
        <a:prstGeom prst="rect">
          <a:avLst/>
        </a:prstGeom>
        <a:noFill/>
        <a:ln w="9525">
          <a:noFill/>
          <a:miter lim="800000"/>
          <a:headEnd/>
          <a:tailEnd/>
        </a:ln>
      </xdr:spPr>
    </xdr:sp>
    <xdr:clientData/>
  </xdr:twoCellAnchor>
  <xdr:twoCellAnchor editAs="oneCell">
    <xdr:from>
      <xdr:col>2</xdr:col>
      <xdr:colOff>1247775</xdr:colOff>
      <xdr:row>506</xdr:row>
      <xdr:rowOff>0</xdr:rowOff>
    </xdr:from>
    <xdr:to>
      <xdr:col>3</xdr:col>
      <xdr:colOff>492</xdr:colOff>
      <xdr:row>506</xdr:row>
      <xdr:rowOff>89535</xdr:rowOff>
    </xdr:to>
    <xdr:sp macro="" textlink="">
      <xdr:nvSpPr>
        <xdr:cNvPr id="955" name="Text Box 296"/>
        <xdr:cNvSpPr txBox="1">
          <a:spLocks noChangeArrowheads="1"/>
        </xdr:cNvSpPr>
      </xdr:nvSpPr>
      <xdr:spPr bwMode="auto">
        <a:xfrm>
          <a:off x="2714625" y="380866650"/>
          <a:ext cx="492" cy="89535"/>
        </a:xfrm>
        <a:prstGeom prst="rect">
          <a:avLst/>
        </a:prstGeom>
        <a:noFill/>
        <a:ln w="9525">
          <a:noFill/>
          <a:miter lim="800000"/>
          <a:headEnd/>
          <a:tailEnd/>
        </a:ln>
      </xdr:spPr>
    </xdr:sp>
    <xdr:clientData/>
  </xdr:twoCellAnchor>
  <xdr:twoCellAnchor editAs="oneCell">
    <xdr:from>
      <xdr:col>2</xdr:col>
      <xdr:colOff>2028825</xdr:colOff>
      <xdr:row>506</xdr:row>
      <xdr:rowOff>0</xdr:rowOff>
    </xdr:from>
    <xdr:to>
      <xdr:col>3</xdr:col>
      <xdr:colOff>1594</xdr:colOff>
      <xdr:row>506</xdr:row>
      <xdr:rowOff>89535</xdr:rowOff>
    </xdr:to>
    <xdr:sp macro="" textlink="">
      <xdr:nvSpPr>
        <xdr:cNvPr id="956" name="Text Box 297"/>
        <xdr:cNvSpPr txBox="1">
          <a:spLocks noChangeArrowheads="1"/>
        </xdr:cNvSpPr>
      </xdr:nvSpPr>
      <xdr:spPr bwMode="auto">
        <a:xfrm>
          <a:off x="2714625" y="380866650"/>
          <a:ext cx="1594" cy="89535"/>
        </a:xfrm>
        <a:prstGeom prst="rect">
          <a:avLst/>
        </a:prstGeom>
        <a:noFill/>
        <a:ln w="9525">
          <a:noFill/>
          <a:miter lim="800000"/>
          <a:headEnd/>
          <a:tailEnd/>
        </a:ln>
      </xdr:spPr>
    </xdr:sp>
    <xdr:clientData/>
  </xdr:twoCellAnchor>
  <xdr:twoCellAnchor editAs="oneCell">
    <xdr:from>
      <xdr:col>2</xdr:col>
      <xdr:colOff>2028825</xdr:colOff>
      <xdr:row>506</xdr:row>
      <xdr:rowOff>0</xdr:rowOff>
    </xdr:from>
    <xdr:to>
      <xdr:col>3</xdr:col>
      <xdr:colOff>1594</xdr:colOff>
      <xdr:row>506</xdr:row>
      <xdr:rowOff>89535</xdr:rowOff>
    </xdr:to>
    <xdr:sp macro="" textlink="">
      <xdr:nvSpPr>
        <xdr:cNvPr id="957" name="Text Box 299"/>
        <xdr:cNvSpPr txBox="1">
          <a:spLocks noChangeArrowheads="1"/>
        </xdr:cNvSpPr>
      </xdr:nvSpPr>
      <xdr:spPr bwMode="auto">
        <a:xfrm>
          <a:off x="2714625" y="380866650"/>
          <a:ext cx="1594" cy="89535"/>
        </a:xfrm>
        <a:prstGeom prst="rect">
          <a:avLst/>
        </a:prstGeom>
        <a:noFill/>
        <a:ln w="9525">
          <a:noFill/>
          <a:miter lim="800000"/>
          <a:headEnd/>
          <a:tailEnd/>
        </a:ln>
      </xdr:spPr>
    </xdr:sp>
    <xdr:clientData/>
  </xdr:twoCellAnchor>
  <xdr:twoCellAnchor editAs="oneCell">
    <xdr:from>
      <xdr:col>2</xdr:col>
      <xdr:colOff>1609725</xdr:colOff>
      <xdr:row>506</xdr:row>
      <xdr:rowOff>123825</xdr:rowOff>
    </xdr:from>
    <xdr:to>
      <xdr:col>3</xdr:col>
      <xdr:colOff>1594</xdr:colOff>
      <xdr:row>506</xdr:row>
      <xdr:rowOff>123825</xdr:rowOff>
    </xdr:to>
    <xdr:sp macro="" textlink="">
      <xdr:nvSpPr>
        <xdr:cNvPr id="958" name="Text Box 236"/>
        <xdr:cNvSpPr txBox="1">
          <a:spLocks noChangeArrowheads="1"/>
        </xdr:cNvSpPr>
      </xdr:nvSpPr>
      <xdr:spPr bwMode="auto">
        <a:xfrm>
          <a:off x="2714625" y="380990475"/>
          <a:ext cx="1594" cy="0"/>
        </a:xfrm>
        <a:prstGeom prst="rect">
          <a:avLst/>
        </a:prstGeom>
        <a:noFill/>
        <a:ln w="9525">
          <a:noFill/>
          <a:miter lim="800000"/>
          <a:headEnd/>
          <a:tailEnd/>
        </a:ln>
      </xdr:spPr>
    </xdr:sp>
    <xdr:clientData/>
  </xdr:twoCellAnchor>
  <xdr:twoCellAnchor editAs="oneCell">
    <xdr:from>
      <xdr:col>8</xdr:col>
      <xdr:colOff>2619375</xdr:colOff>
      <xdr:row>155</xdr:row>
      <xdr:rowOff>1076325</xdr:rowOff>
    </xdr:from>
    <xdr:to>
      <xdr:col>9</xdr:col>
      <xdr:colOff>492</xdr:colOff>
      <xdr:row>156</xdr:row>
      <xdr:rowOff>0</xdr:rowOff>
    </xdr:to>
    <xdr:sp macro="" textlink="">
      <xdr:nvSpPr>
        <xdr:cNvPr id="959" name="Text Box 31"/>
        <xdr:cNvSpPr txBox="1">
          <a:spLocks noChangeArrowheads="1"/>
        </xdr:cNvSpPr>
      </xdr:nvSpPr>
      <xdr:spPr bwMode="auto">
        <a:xfrm>
          <a:off x="8905875" y="86858475"/>
          <a:ext cx="492" cy="0"/>
        </a:xfrm>
        <a:prstGeom prst="rect">
          <a:avLst/>
        </a:prstGeom>
        <a:noFill/>
        <a:ln w="9525">
          <a:noFill/>
          <a:miter lim="800000"/>
          <a:headEnd/>
          <a:tailEnd/>
        </a:ln>
      </xdr:spPr>
    </xdr:sp>
    <xdr:clientData/>
  </xdr:twoCellAnchor>
  <xdr:twoCellAnchor editAs="oneCell">
    <xdr:from>
      <xdr:col>8</xdr:col>
      <xdr:colOff>2619375</xdr:colOff>
      <xdr:row>156</xdr:row>
      <xdr:rowOff>1076325</xdr:rowOff>
    </xdr:from>
    <xdr:to>
      <xdr:col>9</xdr:col>
      <xdr:colOff>492</xdr:colOff>
      <xdr:row>157</xdr:row>
      <xdr:rowOff>0</xdr:rowOff>
    </xdr:to>
    <xdr:sp macro="" textlink="">
      <xdr:nvSpPr>
        <xdr:cNvPr id="960" name="Text Box 31"/>
        <xdr:cNvSpPr txBox="1">
          <a:spLocks noChangeArrowheads="1"/>
        </xdr:cNvSpPr>
      </xdr:nvSpPr>
      <xdr:spPr bwMode="auto">
        <a:xfrm>
          <a:off x="8905875" y="87048975"/>
          <a:ext cx="492" cy="0"/>
        </a:xfrm>
        <a:prstGeom prst="rect">
          <a:avLst/>
        </a:prstGeom>
        <a:noFill/>
        <a:ln w="9525">
          <a:noFill/>
          <a:miter lim="800000"/>
          <a:headEnd/>
          <a:tailEnd/>
        </a:ln>
      </xdr:spPr>
    </xdr:sp>
    <xdr:clientData/>
  </xdr:twoCellAnchor>
  <xdr:twoCellAnchor editAs="oneCell">
    <xdr:from>
      <xdr:col>8</xdr:col>
      <xdr:colOff>2619375</xdr:colOff>
      <xdr:row>161</xdr:row>
      <xdr:rowOff>1076325</xdr:rowOff>
    </xdr:from>
    <xdr:to>
      <xdr:col>9</xdr:col>
      <xdr:colOff>492</xdr:colOff>
      <xdr:row>162</xdr:row>
      <xdr:rowOff>0</xdr:rowOff>
    </xdr:to>
    <xdr:sp macro="" textlink="">
      <xdr:nvSpPr>
        <xdr:cNvPr id="961" name="Text Box 31"/>
        <xdr:cNvSpPr txBox="1">
          <a:spLocks noChangeArrowheads="1"/>
        </xdr:cNvSpPr>
      </xdr:nvSpPr>
      <xdr:spPr bwMode="auto">
        <a:xfrm>
          <a:off x="8905875" y="89144475"/>
          <a:ext cx="492" cy="0"/>
        </a:xfrm>
        <a:prstGeom prst="rect">
          <a:avLst/>
        </a:prstGeom>
        <a:noFill/>
        <a:ln w="9525">
          <a:noFill/>
          <a:miter lim="800000"/>
          <a:headEnd/>
          <a:tailEnd/>
        </a:ln>
      </xdr:spPr>
    </xdr:sp>
    <xdr:clientData/>
  </xdr:twoCellAnchor>
  <xdr:twoCellAnchor editAs="oneCell">
    <xdr:from>
      <xdr:col>8</xdr:col>
      <xdr:colOff>2619375</xdr:colOff>
      <xdr:row>162</xdr:row>
      <xdr:rowOff>1076325</xdr:rowOff>
    </xdr:from>
    <xdr:to>
      <xdr:col>9</xdr:col>
      <xdr:colOff>492</xdr:colOff>
      <xdr:row>163</xdr:row>
      <xdr:rowOff>0</xdr:rowOff>
    </xdr:to>
    <xdr:sp macro="" textlink="">
      <xdr:nvSpPr>
        <xdr:cNvPr id="962" name="Text Box 31"/>
        <xdr:cNvSpPr txBox="1">
          <a:spLocks noChangeArrowheads="1"/>
        </xdr:cNvSpPr>
      </xdr:nvSpPr>
      <xdr:spPr bwMode="auto">
        <a:xfrm>
          <a:off x="8905875" y="90096975"/>
          <a:ext cx="492" cy="0"/>
        </a:xfrm>
        <a:prstGeom prst="rect">
          <a:avLst/>
        </a:prstGeom>
        <a:noFill/>
        <a:ln w="9525">
          <a:noFill/>
          <a:miter lim="800000"/>
          <a:headEnd/>
          <a:tailEnd/>
        </a:ln>
      </xdr:spPr>
    </xdr:sp>
    <xdr:clientData/>
  </xdr:twoCellAnchor>
  <xdr:twoCellAnchor editAs="oneCell">
    <xdr:from>
      <xdr:col>8</xdr:col>
      <xdr:colOff>2619375</xdr:colOff>
      <xdr:row>163</xdr:row>
      <xdr:rowOff>1076325</xdr:rowOff>
    </xdr:from>
    <xdr:to>
      <xdr:col>9</xdr:col>
      <xdr:colOff>492</xdr:colOff>
      <xdr:row>164</xdr:row>
      <xdr:rowOff>0</xdr:rowOff>
    </xdr:to>
    <xdr:sp macro="" textlink="">
      <xdr:nvSpPr>
        <xdr:cNvPr id="963" name="Text Box 31"/>
        <xdr:cNvSpPr txBox="1">
          <a:spLocks noChangeArrowheads="1"/>
        </xdr:cNvSpPr>
      </xdr:nvSpPr>
      <xdr:spPr bwMode="auto">
        <a:xfrm>
          <a:off x="8905875" y="91049475"/>
          <a:ext cx="492" cy="0"/>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964" name="Text Box 31"/>
        <xdr:cNvSpPr txBox="1">
          <a:spLocks noChangeArrowheads="1"/>
        </xdr:cNvSpPr>
      </xdr:nvSpPr>
      <xdr:spPr bwMode="auto">
        <a:xfrm>
          <a:off x="4305300" y="201472800"/>
          <a:ext cx="492" cy="58683"/>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965" name="Text Box 31"/>
        <xdr:cNvSpPr txBox="1">
          <a:spLocks noChangeArrowheads="1"/>
        </xdr:cNvSpPr>
      </xdr:nvSpPr>
      <xdr:spPr bwMode="auto">
        <a:xfrm>
          <a:off x="4305300" y="201472800"/>
          <a:ext cx="492" cy="58683"/>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966" name="Text Box 31"/>
        <xdr:cNvSpPr txBox="1">
          <a:spLocks noChangeArrowheads="1"/>
        </xdr:cNvSpPr>
      </xdr:nvSpPr>
      <xdr:spPr bwMode="auto">
        <a:xfrm>
          <a:off x="4305300" y="201472800"/>
          <a:ext cx="492" cy="58683"/>
        </a:xfrm>
        <a:prstGeom prst="rect">
          <a:avLst/>
        </a:prstGeom>
        <a:noFill/>
        <a:ln w="9525">
          <a:noFill/>
          <a:miter lim="800000"/>
          <a:headEnd/>
          <a:tailEnd/>
        </a:ln>
      </xdr:spPr>
    </xdr:sp>
    <xdr:clientData/>
  </xdr:twoCellAnchor>
  <xdr:twoCellAnchor editAs="oneCell">
    <xdr:from>
      <xdr:col>4</xdr:col>
      <xdr:colOff>762000</xdr:colOff>
      <xdr:row>296</xdr:row>
      <xdr:rowOff>1038225</xdr:rowOff>
    </xdr:from>
    <xdr:to>
      <xdr:col>4</xdr:col>
      <xdr:colOff>762492</xdr:colOff>
      <xdr:row>297</xdr:row>
      <xdr:rowOff>243459</xdr:rowOff>
    </xdr:to>
    <xdr:sp macro="" textlink="">
      <xdr:nvSpPr>
        <xdr:cNvPr id="967" name="Text Box 317"/>
        <xdr:cNvSpPr txBox="1">
          <a:spLocks noChangeArrowheads="1"/>
        </xdr:cNvSpPr>
      </xdr:nvSpPr>
      <xdr:spPr bwMode="auto">
        <a:xfrm>
          <a:off x="4305300" y="207987900"/>
          <a:ext cx="492" cy="24345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968" name="Text Box 23"/>
        <xdr:cNvSpPr txBox="1">
          <a:spLocks noChangeArrowheads="1"/>
        </xdr:cNvSpPr>
      </xdr:nvSpPr>
      <xdr:spPr bwMode="auto">
        <a:xfrm>
          <a:off x="4305300" y="213540975"/>
          <a:ext cx="492"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969" name="Text Box 29"/>
        <xdr:cNvSpPr txBox="1">
          <a:spLocks noChangeArrowheads="1"/>
        </xdr:cNvSpPr>
      </xdr:nvSpPr>
      <xdr:spPr bwMode="auto">
        <a:xfrm>
          <a:off x="4305300" y="213245700"/>
          <a:ext cx="1594" cy="0"/>
        </a:xfrm>
        <a:prstGeom prst="rect">
          <a:avLst/>
        </a:prstGeom>
        <a:noFill/>
        <a:ln w="9525">
          <a:noFill/>
          <a:miter lim="800000"/>
          <a:headEnd/>
          <a:tailEnd/>
        </a:ln>
      </xdr:spPr>
    </xdr:sp>
    <xdr:clientData/>
  </xdr:twoCellAnchor>
  <xdr:twoCellAnchor editAs="oneCell">
    <xdr:from>
      <xdr:col>4</xdr:col>
      <xdr:colOff>885825</xdr:colOff>
      <xdr:row>291</xdr:row>
      <xdr:rowOff>657225</xdr:rowOff>
    </xdr:from>
    <xdr:to>
      <xdr:col>5</xdr:col>
      <xdr:colOff>492</xdr:colOff>
      <xdr:row>291</xdr:row>
      <xdr:rowOff>900684</xdr:rowOff>
    </xdr:to>
    <xdr:sp macro="" textlink="">
      <xdr:nvSpPr>
        <xdr:cNvPr id="970" name="Text Box 317"/>
        <xdr:cNvSpPr txBox="1">
          <a:spLocks noChangeArrowheads="1"/>
        </xdr:cNvSpPr>
      </xdr:nvSpPr>
      <xdr:spPr bwMode="auto">
        <a:xfrm>
          <a:off x="4305300" y="202387200"/>
          <a:ext cx="492" cy="24345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971" name="Text Box 23"/>
        <xdr:cNvSpPr txBox="1">
          <a:spLocks noChangeArrowheads="1"/>
        </xdr:cNvSpPr>
      </xdr:nvSpPr>
      <xdr:spPr bwMode="auto">
        <a:xfrm>
          <a:off x="4305300" y="213540975"/>
          <a:ext cx="492"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972" name="Text Box 29"/>
        <xdr:cNvSpPr txBox="1">
          <a:spLocks noChangeArrowheads="1"/>
        </xdr:cNvSpPr>
      </xdr:nvSpPr>
      <xdr:spPr bwMode="auto">
        <a:xfrm>
          <a:off x="4305300" y="213245700"/>
          <a:ext cx="1594" cy="0"/>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973" name="Text Box 84"/>
        <xdr:cNvSpPr txBox="1">
          <a:spLocks noChangeArrowheads="1"/>
        </xdr:cNvSpPr>
      </xdr:nvSpPr>
      <xdr:spPr bwMode="auto">
        <a:xfrm>
          <a:off x="4305300" y="212588475"/>
          <a:ext cx="492" cy="243459"/>
        </a:xfrm>
        <a:prstGeom prst="rect">
          <a:avLst/>
        </a:prstGeom>
        <a:noFill/>
        <a:ln w="9525">
          <a:noFill/>
          <a:miter lim="800000"/>
          <a:headEnd/>
          <a:tailEnd/>
        </a:ln>
      </xdr:spPr>
    </xdr:sp>
    <xdr:clientData/>
  </xdr:twoCellAnchor>
  <xdr:twoCellAnchor editAs="oneCell">
    <xdr:from>
      <xdr:col>4</xdr:col>
      <xdr:colOff>2028825</xdr:colOff>
      <xdr:row>302</xdr:row>
      <xdr:rowOff>0</xdr:rowOff>
    </xdr:from>
    <xdr:to>
      <xdr:col>5</xdr:col>
      <xdr:colOff>1594</xdr:colOff>
      <xdr:row>302</xdr:row>
      <xdr:rowOff>243459</xdr:rowOff>
    </xdr:to>
    <xdr:sp macro="" textlink="">
      <xdr:nvSpPr>
        <xdr:cNvPr id="974" name="Text Box 85"/>
        <xdr:cNvSpPr txBox="1">
          <a:spLocks noChangeArrowheads="1"/>
        </xdr:cNvSpPr>
      </xdr:nvSpPr>
      <xdr:spPr bwMode="auto">
        <a:xfrm>
          <a:off x="4305300" y="212588475"/>
          <a:ext cx="1594" cy="243459"/>
        </a:xfrm>
        <a:prstGeom prst="rect">
          <a:avLst/>
        </a:prstGeom>
        <a:noFill/>
        <a:ln w="9525">
          <a:noFill/>
          <a:miter lim="800000"/>
          <a:headEnd/>
          <a:tailEnd/>
        </a:ln>
      </xdr:spPr>
    </xdr:sp>
    <xdr:clientData/>
  </xdr:twoCellAnchor>
  <xdr:twoCellAnchor editAs="oneCell">
    <xdr:from>
      <xdr:col>4</xdr:col>
      <xdr:colOff>2619375</xdr:colOff>
      <xdr:row>302</xdr:row>
      <xdr:rowOff>0</xdr:rowOff>
    </xdr:from>
    <xdr:to>
      <xdr:col>5</xdr:col>
      <xdr:colOff>492</xdr:colOff>
      <xdr:row>302</xdr:row>
      <xdr:rowOff>243459</xdr:rowOff>
    </xdr:to>
    <xdr:sp macro="" textlink="">
      <xdr:nvSpPr>
        <xdr:cNvPr id="975" name="Text Box 86"/>
        <xdr:cNvSpPr txBox="1">
          <a:spLocks noChangeArrowheads="1"/>
        </xdr:cNvSpPr>
      </xdr:nvSpPr>
      <xdr:spPr bwMode="auto">
        <a:xfrm>
          <a:off x="4305300" y="212588475"/>
          <a:ext cx="492" cy="243459"/>
        </a:xfrm>
        <a:prstGeom prst="rect">
          <a:avLst/>
        </a:prstGeom>
        <a:noFill/>
        <a:ln w="9525">
          <a:noFill/>
          <a:miter lim="800000"/>
          <a:headEnd/>
          <a:tailEnd/>
        </a:ln>
      </xdr:spPr>
    </xdr:sp>
    <xdr:clientData/>
  </xdr:twoCellAnchor>
  <xdr:twoCellAnchor editAs="oneCell">
    <xdr:from>
      <xdr:col>4</xdr:col>
      <xdr:colOff>847725</xdr:colOff>
      <xdr:row>302</xdr:row>
      <xdr:rowOff>1200150</xdr:rowOff>
    </xdr:from>
    <xdr:to>
      <xdr:col>5</xdr:col>
      <xdr:colOff>1594</xdr:colOff>
      <xdr:row>303</xdr:row>
      <xdr:rowOff>0</xdr:rowOff>
    </xdr:to>
    <xdr:sp macro="" textlink="">
      <xdr:nvSpPr>
        <xdr:cNvPr id="976" name="Text Box 181"/>
        <xdr:cNvSpPr txBox="1">
          <a:spLocks noChangeArrowheads="1"/>
        </xdr:cNvSpPr>
      </xdr:nvSpPr>
      <xdr:spPr bwMode="auto">
        <a:xfrm>
          <a:off x="4305300" y="213540975"/>
          <a:ext cx="1594" cy="0"/>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977" name="Text Box 236"/>
        <xdr:cNvSpPr txBox="1">
          <a:spLocks noChangeArrowheads="1"/>
        </xdr:cNvSpPr>
      </xdr:nvSpPr>
      <xdr:spPr bwMode="auto">
        <a:xfrm>
          <a:off x="4305300" y="2127123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978" name="Text Box 236"/>
        <xdr:cNvSpPr txBox="1">
          <a:spLocks noChangeArrowheads="1"/>
        </xdr:cNvSpPr>
      </xdr:nvSpPr>
      <xdr:spPr bwMode="auto">
        <a:xfrm>
          <a:off x="4305300" y="2127123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979" name="Text Box 236"/>
        <xdr:cNvSpPr txBox="1">
          <a:spLocks noChangeArrowheads="1"/>
        </xdr:cNvSpPr>
      </xdr:nvSpPr>
      <xdr:spPr bwMode="auto">
        <a:xfrm>
          <a:off x="4305300" y="212712300"/>
          <a:ext cx="1594" cy="112395"/>
        </a:xfrm>
        <a:prstGeom prst="rect">
          <a:avLst/>
        </a:prstGeom>
        <a:noFill/>
        <a:ln w="9525">
          <a:noFill/>
          <a:miter lim="800000"/>
          <a:headEnd/>
          <a:tailEnd/>
        </a:ln>
      </xdr:spPr>
    </xdr:sp>
    <xdr:clientData/>
  </xdr:twoCellAnchor>
  <xdr:twoCellAnchor editAs="oneCell">
    <xdr:from>
      <xdr:col>4</xdr:col>
      <xdr:colOff>2028825</xdr:colOff>
      <xdr:row>293</xdr:row>
      <xdr:rowOff>2266950</xdr:rowOff>
    </xdr:from>
    <xdr:to>
      <xdr:col>5</xdr:col>
      <xdr:colOff>1594</xdr:colOff>
      <xdr:row>294</xdr:row>
      <xdr:rowOff>38530</xdr:rowOff>
    </xdr:to>
    <xdr:sp macro="" textlink="">
      <xdr:nvSpPr>
        <xdr:cNvPr id="980" name="Text Box 181"/>
        <xdr:cNvSpPr txBox="1">
          <a:spLocks noChangeArrowheads="1"/>
        </xdr:cNvSpPr>
      </xdr:nvSpPr>
      <xdr:spPr bwMode="auto">
        <a:xfrm>
          <a:off x="4305300" y="205035150"/>
          <a:ext cx="1594" cy="38530"/>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981" name="Text Box 236"/>
        <xdr:cNvSpPr txBox="1">
          <a:spLocks noChangeArrowheads="1"/>
        </xdr:cNvSpPr>
      </xdr:nvSpPr>
      <xdr:spPr bwMode="auto">
        <a:xfrm>
          <a:off x="4305300" y="2127123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982" name="Text Box 236"/>
        <xdr:cNvSpPr txBox="1">
          <a:spLocks noChangeArrowheads="1"/>
        </xdr:cNvSpPr>
      </xdr:nvSpPr>
      <xdr:spPr bwMode="auto">
        <a:xfrm>
          <a:off x="4305300" y="2127123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983" name="Text Box 236"/>
        <xdr:cNvSpPr txBox="1">
          <a:spLocks noChangeArrowheads="1"/>
        </xdr:cNvSpPr>
      </xdr:nvSpPr>
      <xdr:spPr bwMode="auto">
        <a:xfrm>
          <a:off x="4305300" y="2127123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984" name="Text Box 236"/>
        <xdr:cNvSpPr txBox="1">
          <a:spLocks noChangeArrowheads="1"/>
        </xdr:cNvSpPr>
      </xdr:nvSpPr>
      <xdr:spPr bwMode="auto">
        <a:xfrm>
          <a:off x="4305300" y="212712300"/>
          <a:ext cx="1594" cy="112395"/>
        </a:xfrm>
        <a:prstGeom prst="rect">
          <a:avLst/>
        </a:prstGeom>
        <a:noFill/>
        <a:ln w="9525">
          <a:noFill/>
          <a:miter lim="800000"/>
          <a:headEnd/>
          <a:tailEnd/>
        </a:ln>
      </xdr:spPr>
    </xdr:sp>
    <xdr:clientData/>
  </xdr:twoCellAnchor>
  <xdr:twoCellAnchor editAs="oneCell">
    <xdr:from>
      <xdr:col>4</xdr:col>
      <xdr:colOff>2619375</xdr:colOff>
      <xdr:row>137</xdr:row>
      <xdr:rowOff>1076325</xdr:rowOff>
    </xdr:from>
    <xdr:to>
      <xdr:col>5</xdr:col>
      <xdr:colOff>492</xdr:colOff>
      <xdr:row>138</xdr:row>
      <xdr:rowOff>0</xdr:rowOff>
    </xdr:to>
    <xdr:sp macro="" textlink="">
      <xdr:nvSpPr>
        <xdr:cNvPr id="985" name="Text Box 31"/>
        <xdr:cNvSpPr txBox="1">
          <a:spLocks noChangeArrowheads="1"/>
        </xdr:cNvSpPr>
      </xdr:nvSpPr>
      <xdr:spPr bwMode="auto">
        <a:xfrm>
          <a:off x="4305300" y="75790425"/>
          <a:ext cx="492" cy="0"/>
        </a:xfrm>
        <a:prstGeom prst="rect">
          <a:avLst/>
        </a:prstGeom>
        <a:noFill/>
        <a:ln w="9525">
          <a:noFill/>
          <a:miter lim="800000"/>
          <a:headEnd/>
          <a:tailEnd/>
        </a:ln>
      </xdr:spPr>
    </xdr:sp>
    <xdr:clientData/>
  </xdr:twoCellAnchor>
  <xdr:twoCellAnchor editAs="oneCell">
    <xdr:from>
      <xdr:col>4</xdr:col>
      <xdr:colOff>1247775</xdr:colOff>
      <xdr:row>402</xdr:row>
      <xdr:rowOff>0</xdr:rowOff>
    </xdr:from>
    <xdr:to>
      <xdr:col>5</xdr:col>
      <xdr:colOff>492</xdr:colOff>
      <xdr:row>402</xdr:row>
      <xdr:rowOff>156591</xdr:rowOff>
    </xdr:to>
    <xdr:sp macro="" textlink="">
      <xdr:nvSpPr>
        <xdr:cNvPr id="986" name="Text Box 317"/>
        <xdr:cNvSpPr txBox="1">
          <a:spLocks noChangeArrowheads="1"/>
        </xdr:cNvSpPr>
      </xdr:nvSpPr>
      <xdr:spPr bwMode="auto">
        <a:xfrm>
          <a:off x="4305300" y="299389800"/>
          <a:ext cx="492" cy="156591"/>
        </a:xfrm>
        <a:prstGeom prst="rect">
          <a:avLst/>
        </a:prstGeom>
        <a:noFill/>
        <a:ln w="9525">
          <a:noFill/>
          <a:miter lim="800000"/>
          <a:headEnd/>
          <a:tailEnd/>
        </a:ln>
      </xdr:spPr>
    </xdr:sp>
    <xdr:clientData/>
  </xdr:twoCellAnchor>
  <xdr:twoCellAnchor editAs="oneCell">
    <xdr:from>
      <xdr:col>4</xdr:col>
      <xdr:colOff>2676525</xdr:colOff>
      <xdr:row>402</xdr:row>
      <xdr:rowOff>657225</xdr:rowOff>
    </xdr:from>
    <xdr:to>
      <xdr:col>5</xdr:col>
      <xdr:colOff>1594</xdr:colOff>
      <xdr:row>402</xdr:row>
      <xdr:rowOff>677037</xdr:rowOff>
    </xdr:to>
    <xdr:sp macro="" textlink="">
      <xdr:nvSpPr>
        <xdr:cNvPr id="987" name="Text Box 29"/>
        <xdr:cNvSpPr txBox="1">
          <a:spLocks noChangeArrowheads="1"/>
        </xdr:cNvSpPr>
      </xdr:nvSpPr>
      <xdr:spPr bwMode="auto">
        <a:xfrm>
          <a:off x="4305300" y="300047025"/>
          <a:ext cx="1594" cy="19812"/>
        </a:xfrm>
        <a:prstGeom prst="rect">
          <a:avLst/>
        </a:prstGeom>
        <a:noFill/>
        <a:ln w="9525">
          <a:noFill/>
          <a:miter lim="800000"/>
          <a:headEnd/>
          <a:tailEnd/>
        </a:ln>
      </xdr:spPr>
    </xdr:sp>
    <xdr:clientData/>
  </xdr:twoCellAnchor>
  <xdr:twoCellAnchor editAs="oneCell">
    <xdr:from>
      <xdr:col>4</xdr:col>
      <xdr:colOff>1247775</xdr:colOff>
      <xdr:row>402</xdr:row>
      <xdr:rowOff>0</xdr:rowOff>
    </xdr:from>
    <xdr:to>
      <xdr:col>5</xdr:col>
      <xdr:colOff>492</xdr:colOff>
      <xdr:row>402</xdr:row>
      <xdr:rowOff>156591</xdr:rowOff>
    </xdr:to>
    <xdr:sp macro="" textlink="">
      <xdr:nvSpPr>
        <xdr:cNvPr id="988" name="Text Box 317"/>
        <xdr:cNvSpPr txBox="1">
          <a:spLocks noChangeArrowheads="1"/>
        </xdr:cNvSpPr>
      </xdr:nvSpPr>
      <xdr:spPr bwMode="auto">
        <a:xfrm>
          <a:off x="4305300" y="299389800"/>
          <a:ext cx="492" cy="156591"/>
        </a:xfrm>
        <a:prstGeom prst="rect">
          <a:avLst/>
        </a:prstGeom>
        <a:noFill/>
        <a:ln w="9525">
          <a:noFill/>
          <a:miter lim="800000"/>
          <a:headEnd/>
          <a:tailEnd/>
        </a:ln>
      </xdr:spPr>
    </xdr:sp>
    <xdr:clientData/>
  </xdr:twoCellAnchor>
  <xdr:twoCellAnchor editAs="oneCell">
    <xdr:from>
      <xdr:col>4</xdr:col>
      <xdr:colOff>2676525</xdr:colOff>
      <xdr:row>402</xdr:row>
      <xdr:rowOff>657225</xdr:rowOff>
    </xdr:from>
    <xdr:to>
      <xdr:col>5</xdr:col>
      <xdr:colOff>1594</xdr:colOff>
      <xdr:row>402</xdr:row>
      <xdr:rowOff>677037</xdr:rowOff>
    </xdr:to>
    <xdr:sp macro="" textlink="">
      <xdr:nvSpPr>
        <xdr:cNvPr id="989" name="Text Box 29"/>
        <xdr:cNvSpPr txBox="1">
          <a:spLocks noChangeArrowheads="1"/>
        </xdr:cNvSpPr>
      </xdr:nvSpPr>
      <xdr:spPr bwMode="auto">
        <a:xfrm>
          <a:off x="4305300" y="300047025"/>
          <a:ext cx="1594" cy="19812"/>
        </a:xfrm>
        <a:prstGeom prst="rect">
          <a:avLst/>
        </a:prstGeom>
        <a:noFill/>
        <a:ln w="9525">
          <a:noFill/>
          <a:miter lim="800000"/>
          <a:headEnd/>
          <a:tailEnd/>
        </a:ln>
      </xdr:spPr>
    </xdr:sp>
    <xdr:clientData/>
  </xdr:twoCellAnchor>
  <xdr:twoCellAnchor editAs="oneCell">
    <xdr:from>
      <xdr:col>4</xdr:col>
      <xdr:colOff>1247775</xdr:colOff>
      <xdr:row>402</xdr:row>
      <xdr:rowOff>0</xdr:rowOff>
    </xdr:from>
    <xdr:to>
      <xdr:col>5</xdr:col>
      <xdr:colOff>492</xdr:colOff>
      <xdr:row>402</xdr:row>
      <xdr:rowOff>156591</xdr:rowOff>
    </xdr:to>
    <xdr:sp macro="" textlink="">
      <xdr:nvSpPr>
        <xdr:cNvPr id="990" name="Text Box 84"/>
        <xdr:cNvSpPr txBox="1">
          <a:spLocks noChangeArrowheads="1"/>
        </xdr:cNvSpPr>
      </xdr:nvSpPr>
      <xdr:spPr bwMode="auto">
        <a:xfrm>
          <a:off x="4305300" y="299389800"/>
          <a:ext cx="492" cy="156591"/>
        </a:xfrm>
        <a:prstGeom prst="rect">
          <a:avLst/>
        </a:prstGeom>
        <a:noFill/>
        <a:ln w="9525">
          <a:noFill/>
          <a:miter lim="800000"/>
          <a:headEnd/>
          <a:tailEnd/>
        </a:ln>
      </xdr:spPr>
    </xdr:sp>
    <xdr:clientData/>
  </xdr:twoCellAnchor>
  <xdr:twoCellAnchor editAs="oneCell">
    <xdr:from>
      <xdr:col>4</xdr:col>
      <xdr:colOff>2028825</xdr:colOff>
      <xdr:row>402</xdr:row>
      <xdr:rowOff>0</xdr:rowOff>
    </xdr:from>
    <xdr:to>
      <xdr:col>5</xdr:col>
      <xdr:colOff>1594</xdr:colOff>
      <xdr:row>402</xdr:row>
      <xdr:rowOff>156591</xdr:rowOff>
    </xdr:to>
    <xdr:sp macro="" textlink="">
      <xdr:nvSpPr>
        <xdr:cNvPr id="991" name="Text Box 85"/>
        <xdr:cNvSpPr txBox="1">
          <a:spLocks noChangeArrowheads="1"/>
        </xdr:cNvSpPr>
      </xdr:nvSpPr>
      <xdr:spPr bwMode="auto">
        <a:xfrm>
          <a:off x="4305300" y="299389800"/>
          <a:ext cx="1594" cy="156591"/>
        </a:xfrm>
        <a:prstGeom prst="rect">
          <a:avLst/>
        </a:prstGeom>
        <a:noFill/>
        <a:ln w="9525">
          <a:noFill/>
          <a:miter lim="800000"/>
          <a:headEnd/>
          <a:tailEnd/>
        </a:ln>
      </xdr:spPr>
    </xdr:sp>
    <xdr:clientData/>
  </xdr:twoCellAnchor>
  <xdr:twoCellAnchor editAs="oneCell">
    <xdr:from>
      <xdr:col>4</xdr:col>
      <xdr:colOff>2619375</xdr:colOff>
      <xdr:row>402</xdr:row>
      <xdr:rowOff>0</xdr:rowOff>
    </xdr:from>
    <xdr:to>
      <xdr:col>5</xdr:col>
      <xdr:colOff>492</xdr:colOff>
      <xdr:row>402</xdr:row>
      <xdr:rowOff>156591</xdr:rowOff>
    </xdr:to>
    <xdr:sp macro="" textlink="">
      <xdr:nvSpPr>
        <xdr:cNvPr id="992" name="Text Box 86"/>
        <xdr:cNvSpPr txBox="1">
          <a:spLocks noChangeArrowheads="1"/>
        </xdr:cNvSpPr>
      </xdr:nvSpPr>
      <xdr:spPr bwMode="auto">
        <a:xfrm>
          <a:off x="4305300" y="299389800"/>
          <a:ext cx="492" cy="156591"/>
        </a:xfrm>
        <a:prstGeom prst="rect">
          <a:avLst/>
        </a:prstGeom>
        <a:noFill/>
        <a:ln w="9525">
          <a:noFill/>
          <a:miter lim="800000"/>
          <a:headEnd/>
          <a:tailEnd/>
        </a:ln>
      </xdr:spPr>
    </xdr:sp>
    <xdr:clientData/>
  </xdr:twoCellAnchor>
  <xdr:twoCellAnchor editAs="oneCell">
    <xdr:from>
      <xdr:col>4</xdr:col>
      <xdr:colOff>1609725</xdr:colOff>
      <xdr:row>402</xdr:row>
      <xdr:rowOff>123825</xdr:rowOff>
    </xdr:from>
    <xdr:to>
      <xdr:col>5</xdr:col>
      <xdr:colOff>1594</xdr:colOff>
      <xdr:row>402</xdr:row>
      <xdr:rowOff>148209</xdr:rowOff>
    </xdr:to>
    <xdr:sp macro="" textlink="">
      <xdr:nvSpPr>
        <xdr:cNvPr id="993" name="Text Box 236"/>
        <xdr:cNvSpPr txBox="1">
          <a:spLocks noChangeArrowheads="1"/>
        </xdr:cNvSpPr>
      </xdr:nvSpPr>
      <xdr:spPr bwMode="auto">
        <a:xfrm>
          <a:off x="4305300" y="299513625"/>
          <a:ext cx="1594" cy="24384"/>
        </a:xfrm>
        <a:prstGeom prst="rect">
          <a:avLst/>
        </a:prstGeom>
        <a:noFill/>
        <a:ln w="9525">
          <a:noFill/>
          <a:miter lim="800000"/>
          <a:headEnd/>
          <a:tailEnd/>
        </a:ln>
      </xdr:spPr>
    </xdr:sp>
    <xdr:clientData/>
  </xdr:twoCellAnchor>
  <xdr:twoCellAnchor editAs="oneCell">
    <xdr:from>
      <xdr:col>4</xdr:col>
      <xdr:colOff>1609725</xdr:colOff>
      <xdr:row>402</xdr:row>
      <xdr:rowOff>123825</xdr:rowOff>
    </xdr:from>
    <xdr:to>
      <xdr:col>5</xdr:col>
      <xdr:colOff>1594</xdr:colOff>
      <xdr:row>402</xdr:row>
      <xdr:rowOff>148209</xdr:rowOff>
    </xdr:to>
    <xdr:sp macro="" textlink="">
      <xdr:nvSpPr>
        <xdr:cNvPr id="994" name="Text Box 236"/>
        <xdr:cNvSpPr txBox="1">
          <a:spLocks noChangeArrowheads="1"/>
        </xdr:cNvSpPr>
      </xdr:nvSpPr>
      <xdr:spPr bwMode="auto">
        <a:xfrm>
          <a:off x="4305300" y="299513625"/>
          <a:ext cx="1594" cy="24384"/>
        </a:xfrm>
        <a:prstGeom prst="rect">
          <a:avLst/>
        </a:prstGeom>
        <a:noFill/>
        <a:ln w="9525">
          <a:noFill/>
          <a:miter lim="800000"/>
          <a:headEnd/>
          <a:tailEnd/>
        </a:ln>
      </xdr:spPr>
    </xdr:sp>
    <xdr:clientData/>
  </xdr:twoCellAnchor>
  <xdr:twoCellAnchor editAs="oneCell">
    <xdr:from>
      <xdr:col>4</xdr:col>
      <xdr:colOff>1609725</xdr:colOff>
      <xdr:row>402</xdr:row>
      <xdr:rowOff>123825</xdr:rowOff>
    </xdr:from>
    <xdr:to>
      <xdr:col>5</xdr:col>
      <xdr:colOff>1594</xdr:colOff>
      <xdr:row>402</xdr:row>
      <xdr:rowOff>148209</xdr:rowOff>
    </xdr:to>
    <xdr:sp macro="" textlink="">
      <xdr:nvSpPr>
        <xdr:cNvPr id="995" name="Text Box 236"/>
        <xdr:cNvSpPr txBox="1">
          <a:spLocks noChangeArrowheads="1"/>
        </xdr:cNvSpPr>
      </xdr:nvSpPr>
      <xdr:spPr bwMode="auto">
        <a:xfrm>
          <a:off x="4305300" y="299513625"/>
          <a:ext cx="1594" cy="24384"/>
        </a:xfrm>
        <a:prstGeom prst="rect">
          <a:avLst/>
        </a:prstGeom>
        <a:noFill/>
        <a:ln w="9525">
          <a:noFill/>
          <a:miter lim="800000"/>
          <a:headEnd/>
          <a:tailEnd/>
        </a:ln>
      </xdr:spPr>
    </xdr:sp>
    <xdr:clientData/>
  </xdr:twoCellAnchor>
  <xdr:twoCellAnchor editAs="oneCell">
    <xdr:from>
      <xdr:col>4</xdr:col>
      <xdr:colOff>2619375</xdr:colOff>
      <xdr:row>402</xdr:row>
      <xdr:rowOff>1076325</xdr:rowOff>
    </xdr:from>
    <xdr:to>
      <xdr:col>5</xdr:col>
      <xdr:colOff>492</xdr:colOff>
      <xdr:row>403</xdr:row>
      <xdr:rowOff>20236</xdr:rowOff>
    </xdr:to>
    <xdr:sp macro="" textlink="">
      <xdr:nvSpPr>
        <xdr:cNvPr id="996" name="Text Box 23"/>
        <xdr:cNvSpPr txBox="1">
          <a:spLocks noChangeArrowheads="1"/>
        </xdr:cNvSpPr>
      </xdr:nvSpPr>
      <xdr:spPr bwMode="auto">
        <a:xfrm>
          <a:off x="4305300" y="300342300"/>
          <a:ext cx="492" cy="20236"/>
        </a:xfrm>
        <a:prstGeom prst="rect">
          <a:avLst/>
        </a:prstGeom>
        <a:noFill/>
        <a:ln w="9525">
          <a:noFill/>
          <a:miter lim="800000"/>
          <a:headEnd/>
          <a:tailEnd/>
        </a:ln>
      </xdr:spPr>
    </xdr:sp>
    <xdr:clientData/>
  </xdr:twoCellAnchor>
  <xdr:twoCellAnchor editAs="oneCell">
    <xdr:from>
      <xdr:col>4</xdr:col>
      <xdr:colOff>2619375</xdr:colOff>
      <xdr:row>402</xdr:row>
      <xdr:rowOff>1076325</xdr:rowOff>
    </xdr:from>
    <xdr:to>
      <xdr:col>5</xdr:col>
      <xdr:colOff>492</xdr:colOff>
      <xdr:row>403</xdr:row>
      <xdr:rowOff>20236</xdr:rowOff>
    </xdr:to>
    <xdr:sp macro="" textlink="">
      <xdr:nvSpPr>
        <xdr:cNvPr id="997" name="Text Box 23"/>
        <xdr:cNvSpPr txBox="1">
          <a:spLocks noChangeArrowheads="1"/>
        </xdr:cNvSpPr>
      </xdr:nvSpPr>
      <xdr:spPr bwMode="auto">
        <a:xfrm>
          <a:off x="4305300" y="300342300"/>
          <a:ext cx="492" cy="20236"/>
        </a:xfrm>
        <a:prstGeom prst="rect">
          <a:avLst/>
        </a:prstGeom>
        <a:noFill/>
        <a:ln w="9525">
          <a:noFill/>
          <a:miter lim="800000"/>
          <a:headEnd/>
          <a:tailEnd/>
        </a:ln>
      </xdr:spPr>
    </xdr:sp>
    <xdr:clientData/>
  </xdr:twoCellAnchor>
  <xdr:twoCellAnchor editAs="oneCell">
    <xdr:from>
      <xdr:col>4</xdr:col>
      <xdr:colOff>2028825</xdr:colOff>
      <xdr:row>402</xdr:row>
      <xdr:rowOff>2266950</xdr:rowOff>
    </xdr:from>
    <xdr:to>
      <xdr:col>5</xdr:col>
      <xdr:colOff>1594</xdr:colOff>
      <xdr:row>403</xdr:row>
      <xdr:rowOff>30946</xdr:rowOff>
    </xdr:to>
    <xdr:sp macro="" textlink="">
      <xdr:nvSpPr>
        <xdr:cNvPr id="998" name="Text Box 181"/>
        <xdr:cNvSpPr txBox="1">
          <a:spLocks noChangeArrowheads="1"/>
        </xdr:cNvSpPr>
      </xdr:nvSpPr>
      <xdr:spPr bwMode="auto">
        <a:xfrm>
          <a:off x="4305300" y="300342300"/>
          <a:ext cx="1594" cy="30946"/>
        </a:xfrm>
        <a:prstGeom prst="rect">
          <a:avLst/>
        </a:prstGeom>
        <a:noFill/>
        <a:ln w="9525">
          <a:noFill/>
          <a:miter lim="800000"/>
          <a:headEnd/>
          <a:tailEnd/>
        </a:ln>
      </xdr:spPr>
    </xdr:sp>
    <xdr:clientData/>
  </xdr:twoCellAnchor>
  <xdr:twoCellAnchor editAs="oneCell">
    <xdr:from>
      <xdr:col>4</xdr:col>
      <xdr:colOff>2028825</xdr:colOff>
      <xdr:row>505</xdr:row>
      <xdr:rowOff>2266950</xdr:rowOff>
    </xdr:from>
    <xdr:to>
      <xdr:col>5</xdr:col>
      <xdr:colOff>1594</xdr:colOff>
      <xdr:row>506</xdr:row>
      <xdr:rowOff>0</xdr:rowOff>
    </xdr:to>
    <xdr:sp macro="" textlink="">
      <xdr:nvSpPr>
        <xdr:cNvPr id="999" name="Text Box 181"/>
        <xdr:cNvSpPr txBox="1">
          <a:spLocks noChangeArrowheads="1"/>
        </xdr:cNvSpPr>
      </xdr:nvSpPr>
      <xdr:spPr bwMode="auto">
        <a:xfrm>
          <a:off x="4305300" y="380866650"/>
          <a:ext cx="1594" cy="0"/>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89154</xdr:rowOff>
    </xdr:to>
    <xdr:sp macro="" textlink="">
      <xdr:nvSpPr>
        <xdr:cNvPr id="1000" name="Text Box 317"/>
        <xdr:cNvSpPr txBox="1">
          <a:spLocks noChangeArrowheads="1"/>
        </xdr:cNvSpPr>
      </xdr:nvSpPr>
      <xdr:spPr bwMode="auto">
        <a:xfrm>
          <a:off x="4305300" y="380866650"/>
          <a:ext cx="492" cy="89154"/>
        </a:xfrm>
        <a:prstGeom prst="rect">
          <a:avLst/>
        </a:prstGeom>
        <a:noFill/>
        <a:ln w="9525">
          <a:noFill/>
          <a:miter lim="800000"/>
          <a:headEnd/>
          <a:tailEnd/>
        </a:ln>
      </xdr:spPr>
    </xdr:sp>
    <xdr:clientData/>
  </xdr:twoCellAnchor>
  <xdr:twoCellAnchor editAs="oneCell">
    <xdr:from>
      <xdr:col>4</xdr:col>
      <xdr:colOff>2619375</xdr:colOff>
      <xdr:row>505</xdr:row>
      <xdr:rowOff>1076325</xdr:rowOff>
    </xdr:from>
    <xdr:to>
      <xdr:col>5</xdr:col>
      <xdr:colOff>492</xdr:colOff>
      <xdr:row>506</xdr:row>
      <xdr:rowOff>0</xdr:rowOff>
    </xdr:to>
    <xdr:sp macro="" textlink="">
      <xdr:nvSpPr>
        <xdr:cNvPr id="1001" name="Text Box 23"/>
        <xdr:cNvSpPr txBox="1">
          <a:spLocks noChangeArrowheads="1"/>
        </xdr:cNvSpPr>
      </xdr:nvSpPr>
      <xdr:spPr bwMode="auto">
        <a:xfrm>
          <a:off x="4305300" y="380866650"/>
          <a:ext cx="492" cy="0"/>
        </a:xfrm>
        <a:prstGeom prst="rect">
          <a:avLst/>
        </a:prstGeom>
        <a:noFill/>
        <a:ln w="9525">
          <a:noFill/>
          <a:miter lim="800000"/>
          <a:headEnd/>
          <a:tailEnd/>
        </a:ln>
      </xdr:spPr>
    </xdr:sp>
    <xdr:clientData/>
  </xdr:twoCellAnchor>
  <xdr:twoCellAnchor editAs="oneCell">
    <xdr:from>
      <xdr:col>4</xdr:col>
      <xdr:colOff>2676525</xdr:colOff>
      <xdr:row>505</xdr:row>
      <xdr:rowOff>657225</xdr:rowOff>
    </xdr:from>
    <xdr:to>
      <xdr:col>5</xdr:col>
      <xdr:colOff>1594</xdr:colOff>
      <xdr:row>506</xdr:row>
      <xdr:rowOff>0</xdr:rowOff>
    </xdr:to>
    <xdr:sp macro="" textlink="">
      <xdr:nvSpPr>
        <xdr:cNvPr id="1002" name="Text Box 29"/>
        <xdr:cNvSpPr txBox="1">
          <a:spLocks noChangeArrowheads="1"/>
        </xdr:cNvSpPr>
      </xdr:nvSpPr>
      <xdr:spPr bwMode="auto">
        <a:xfrm>
          <a:off x="4305300" y="380866650"/>
          <a:ext cx="1594" cy="0"/>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89916</xdr:rowOff>
    </xdr:to>
    <xdr:sp macro="" textlink="">
      <xdr:nvSpPr>
        <xdr:cNvPr id="1003" name="Text Box 84"/>
        <xdr:cNvSpPr txBox="1">
          <a:spLocks noChangeArrowheads="1"/>
        </xdr:cNvSpPr>
      </xdr:nvSpPr>
      <xdr:spPr bwMode="auto">
        <a:xfrm>
          <a:off x="4305300" y="380866650"/>
          <a:ext cx="492" cy="89916"/>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89916</xdr:rowOff>
    </xdr:to>
    <xdr:sp macro="" textlink="">
      <xdr:nvSpPr>
        <xdr:cNvPr id="1004" name="Text Box 85"/>
        <xdr:cNvSpPr txBox="1">
          <a:spLocks noChangeArrowheads="1"/>
        </xdr:cNvSpPr>
      </xdr:nvSpPr>
      <xdr:spPr bwMode="auto">
        <a:xfrm>
          <a:off x="4305300" y="380866650"/>
          <a:ext cx="1594" cy="89916"/>
        </a:xfrm>
        <a:prstGeom prst="rect">
          <a:avLst/>
        </a:prstGeom>
        <a:noFill/>
        <a:ln w="9525">
          <a:noFill/>
          <a:miter lim="800000"/>
          <a:headEnd/>
          <a:tailEnd/>
        </a:ln>
      </xdr:spPr>
    </xdr:sp>
    <xdr:clientData/>
  </xdr:twoCellAnchor>
  <xdr:twoCellAnchor editAs="oneCell">
    <xdr:from>
      <xdr:col>4</xdr:col>
      <xdr:colOff>2619375</xdr:colOff>
      <xdr:row>506</xdr:row>
      <xdr:rowOff>0</xdr:rowOff>
    </xdr:from>
    <xdr:to>
      <xdr:col>5</xdr:col>
      <xdr:colOff>492</xdr:colOff>
      <xdr:row>506</xdr:row>
      <xdr:rowOff>89916</xdr:rowOff>
    </xdr:to>
    <xdr:sp macro="" textlink="">
      <xdr:nvSpPr>
        <xdr:cNvPr id="1005" name="Text Box 86"/>
        <xdr:cNvSpPr txBox="1">
          <a:spLocks noChangeArrowheads="1"/>
        </xdr:cNvSpPr>
      </xdr:nvSpPr>
      <xdr:spPr bwMode="auto">
        <a:xfrm>
          <a:off x="4305300" y="380866650"/>
          <a:ext cx="492" cy="89916"/>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89535</xdr:rowOff>
    </xdr:to>
    <xdr:sp macro="" textlink="">
      <xdr:nvSpPr>
        <xdr:cNvPr id="1006" name="Text Box 296"/>
        <xdr:cNvSpPr txBox="1">
          <a:spLocks noChangeArrowheads="1"/>
        </xdr:cNvSpPr>
      </xdr:nvSpPr>
      <xdr:spPr bwMode="auto">
        <a:xfrm>
          <a:off x="4305300" y="380866650"/>
          <a:ext cx="492"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1007" name="Text Box 297"/>
        <xdr:cNvSpPr txBox="1">
          <a:spLocks noChangeArrowheads="1"/>
        </xdr:cNvSpPr>
      </xdr:nvSpPr>
      <xdr:spPr bwMode="auto">
        <a:xfrm>
          <a:off x="4305300" y="380866650"/>
          <a:ext cx="1594"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1008" name="Text Box 299"/>
        <xdr:cNvSpPr txBox="1">
          <a:spLocks noChangeArrowheads="1"/>
        </xdr:cNvSpPr>
      </xdr:nvSpPr>
      <xdr:spPr bwMode="auto">
        <a:xfrm>
          <a:off x="4305300" y="380866650"/>
          <a:ext cx="1594" cy="89535"/>
        </a:xfrm>
        <a:prstGeom prst="rect">
          <a:avLst/>
        </a:prstGeom>
        <a:noFill/>
        <a:ln w="9525">
          <a:noFill/>
          <a:miter lim="800000"/>
          <a:headEnd/>
          <a:tailEnd/>
        </a:ln>
      </xdr:spPr>
    </xdr:sp>
    <xdr:clientData/>
  </xdr:twoCellAnchor>
  <xdr:twoCellAnchor editAs="oneCell">
    <xdr:from>
      <xdr:col>4</xdr:col>
      <xdr:colOff>1609725</xdr:colOff>
      <xdr:row>506</xdr:row>
      <xdr:rowOff>123825</xdr:rowOff>
    </xdr:from>
    <xdr:to>
      <xdr:col>5</xdr:col>
      <xdr:colOff>1594</xdr:colOff>
      <xdr:row>506</xdr:row>
      <xdr:rowOff>123825</xdr:rowOff>
    </xdr:to>
    <xdr:sp macro="" textlink="">
      <xdr:nvSpPr>
        <xdr:cNvPr id="1009" name="Text Box 236"/>
        <xdr:cNvSpPr txBox="1">
          <a:spLocks noChangeArrowheads="1"/>
        </xdr:cNvSpPr>
      </xdr:nvSpPr>
      <xdr:spPr bwMode="auto">
        <a:xfrm>
          <a:off x="4305300" y="380990475"/>
          <a:ext cx="1594" cy="0"/>
        </a:xfrm>
        <a:prstGeom prst="rect">
          <a:avLst/>
        </a:prstGeom>
        <a:noFill/>
        <a:ln w="9525">
          <a:noFill/>
          <a:miter lim="800000"/>
          <a:headEnd/>
          <a:tailEnd/>
        </a:ln>
      </xdr:spPr>
    </xdr:sp>
    <xdr:clientData/>
  </xdr:twoCellAnchor>
  <xdr:twoCellAnchor editAs="oneCell">
    <xdr:from>
      <xdr:col>2</xdr:col>
      <xdr:colOff>2619375</xdr:colOff>
      <xdr:row>137</xdr:row>
      <xdr:rowOff>1076325</xdr:rowOff>
    </xdr:from>
    <xdr:to>
      <xdr:col>3</xdr:col>
      <xdr:colOff>492</xdr:colOff>
      <xdr:row>138</xdr:row>
      <xdr:rowOff>0</xdr:rowOff>
    </xdr:to>
    <xdr:sp macro="" textlink="">
      <xdr:nvSpPr>
        <xdr:cNvPr id="1010" name="Text Box 31"/>
        <xdr:cNvSpPr txBox="1">
          <a:spLocks noChangeArrowheads="1"/>
        </xdr:cNvSpPr>
      </xdr:nvSpPr>
      <xdr:spPr bwMode="auto">
        <a:xfrm>
          <a:off x="2714625" y="75790425"/>
          <a:ext cx="492" cy="0"/>
        </a:xfrm>
        <a:prstGeom prst="rect">
          <a:avLst/>
        </a:prstGeom>
        <a:noFill/>
        <a:ln w="9525">
          <a:noFill/>
          <a:miter lim="800000"/>
          <a:headEnd/>
          <a:tailEnd/>
        </a:ln>
      </xdr:spPr>
    </xdr:sp>
    <xdr:clientData/>
  </xdr:twoCellAnchor>
  <xdr:twoCellAnchor editAs="oneCell">
    <xdr:from>
      <xdr:col>2</xdr:col>
      <xdr:colOff>2619375</xdr:colOff>
      <xdr:row>161</xdr:row>
      <xdr:rowOff>1076325</xdr:rowOff>
    </xdr:from>
    <xdr:to>
      <xdr:col>3</xdr:col>
      <xdr:colOff>492</xdr:colOff>
      <xdr:row>162</xdr:row>
      <xdr:rowOff>0</xdr:rowOff>
    </xdr:to>
    <xdr:sp macro="" textlink="">
      <xdr:nvSpPr>
        <xdr:cNvPr id="1011" name="Text Box 31"/>
        <xdr:cNvSpPr txBox="1">
          <a:spLocks noChangeArrowheads="1"/>
        </xdr:cNvSpPr>
      </xdr:nvSpPr>
      <xdr:spPr bwMode="auto">
        <a:xfrm>
          <a:off x="2714625" y="89144475"/>
          <a:ext cx="492" cy="0"/>
        </a:xfrm>
        <a:prstGeom prst="rect">
          <a:avLst/>
        </a:prstGeom>
        <a:noFill/>
        <a:ln w="9525">
          <a:noFill/>
          <a:miter lim="800000"/>
          <a:headEnd/>
          <a:tailEnd/>
        </a:ln>
      </xdr:spPr>
    </xdr:sp>
    <xdr:clientData/>
  </xdr:twoCellAnchor>
  <xdr:twoCellAnchor editAs="oneCell">
    <xdr:from>
      <xdr:col>2</xdr:col>
      <xdr:colOff>2619375</xdr:colOff>
      <xdr:row>162</xdr:row>
      <xdr:rowOff>1076325</xdr:rowOff>
    </xdr:from>
    <xdr:to>
      <xdr:col>3</xdr:col>
      <xdr:colOff>492</xdr:colOff>
      <xdr:row>163</xdr:row>
      <xdr:rowOff>0</xdr:rowOff>
    </xdr:to>
    <xdr:sp macro="" textlink="">
      <xdr:nvSpPr>
        <xdr:cNvPr id="1012" name="Text Box 31"/>
        <xdr:cNvSpPr txBox="1">
          <a:spLocks noChangeArrowheads="1"/>
        </xdr:cNvSpPr>
      </xdr:nvSpPr>
      <xdr:spPr bwMode="auto">
        <a:xfrm>
          <a:off x="2714625" y="90096975"/>
          <a:ext cx="492" cy="0"/>
        </a:xfrm>
        <a:prstGeom prst="rect">
          <a:avLst/>
        </a:prstGeom>
        <a:noFill/>
        <a:ln w="9525">
          <a:noFill/>
          <a:miter lim="800000"/>
          <a:headEnd/>
          <a:tailEnd/>
        </a:ln>
      </xdr:spPr>
    </xdr:sp>
    <xdr:clientData/>
  </xdr:twoCellAnchor>
  <xdr:twoCellAnchor editAs="oneCell">
    <xdr:from>
      <xdr:col>2</xdr:col>
      <xdr:colOff>2619375</xdr:colOff>
      <xdr:row>163</xdr:row>
      <xdr:rowOff>1076325</xdr:rowOff>
    </xdr:from>
    <xdr:to>
      <xdr:col>3</xdr:col>
      <xdr:colOff>492</xdr:colOff>
      <xdr:row>164</xdr:row>
      <xdr:rowOff>0</xdr:rowOff>
    </xdr:to>
    <xdr:sp macro="" textlink="">
      <xdr:nvSpPr>
        <xdr:cNvPr id="1013" name="Text Box 31"/>
        <xdr:cNvSpPr txBox="1">
          <a:spLocks noChangeArrowheads="1"/>
        </xdr:cNvSpPr>
      </xdr:nvSpPr>
      <xdr:spPr bwMode="auto">
        <a:xfrm>
          <a:off x="2714625" y="91049475"/>
          <a:ext cx="492" cy="0"/>
        </a:xfrm>
        <a:prstGeom prst="rect">
          <a:avLst/>
        </a:prstGeom>
        <a:noFill/>
        <a:ln w="9525">
          <a:noFill/>
          <a:miter lim="800000"/>
          <a:headEnd/>
          <a:tailEnd/>
        </a:ln>
      </xdr:spPr>
    </xdr:sp>
    <xdr:clientData/>
  </xdr:twoCellAnchor>
  <xdr:twoCellAnchor editAs="oneCell">
    <xdr:from>
      <xdr:col>2</xdr:col>
      <xdr:colOff>2619375</xdr:colOff>
      <xdr:row>290</xdr:row>
      <xdr:rowOff>1076325</xdr:rowOff>
    </xdr:from>
    <xdr:to>
      <xdr:col>3</xdr:col>
      <xdr:colOff>492</xdr:colOff>
      <xdr:row>290</xdr:row>
      <xdr:rowOff>1135008</xdr:rowOff>
    </xdr:to>
    <xdr:sp macro="" textlink="">
      <xdr:nvSpPr>
        <xdr:cNvPr id="1014" name="Text Box 31"/>
        <xdr:cNvSpPr txBox="1">
          <a:spLocks noChangeArrowheads="1"/>
        </xdr:cNvSpPr>
      </xdr:nvSpPr>
      <xdr:spPr bwMode="auto">
        <a:xfrm>
          <a:off x="2714625" y="201472800"/>
          <a:ext cx="492" cy="58683"/>
        </a:xfrm>
        <a:prstGeom prst="rect">
          <a:avLst/>
        </a:prstGeom>
        <a:noFill/>
        <a:ln w="9525">
          <a:noFill/>
          <a:miter lim="800000"/>
          <a:headEnd/>
          <a:tailEnd/>
        </a:ln>
      </xdr:spPr>
    </xdr:sp>
    <xdr:clientData/>
  </xdr:twoCellAnchor>
  <xdr:twoCellAnchor editAs="oneCell">
    <xdr:from>
      <xdr:col>2</xdr:col>
      <xdr:colOff>2619375</xdr:colOff>
      <xdr:row>290</xdr:row>
      <xdr:rowOff>1076325</xdr:rowOff>
    </xdr:from>
    <xdr:to>
      <xdr:col>3</xdr:col>
      <xdr:colOff>492</xdr:colOff>
      <xdr:row>290</xdr:row>
      <xdr:rowOff>1135008</xdr:rowOff>
    </xdr:to>
    <xdr:sp macro="" textlink="">
      <xdr:nvSpPr>
        <xdr:cNvPr id="1015" name="Text Box 31"/>
        <xdr:cNvSpPr txBox="1">
          <a:spLocks noChangeArrowheads="1"/>
        </xdr:cNvSpPr>
      </xdr:nvSpPr>
      <xdr:spPr bwMode="auto">
        <a:xfrm>
          <a:off x="2714625" y="201472800"/>
          <a:ext cx="492" cy="58683"/>
        </a:xfrm>
        <a:prstGeom prst="rect">
          <a:avLst/>
        </a:prstGeom>
        <a:noFill/>
        <a:ln w="9525">
          <a:noFill/>
          <a:miter lim="800000"/>
          <a:headEnd/>
          <a:tailEnd/>
        </a:ln>
      </xdr:spPr>
    </xdr:sp>
    <xdr:clientData/>
  </xdr:twoCellAnchor>
  <xdr:twoCellAnchor editAs="oneCell">
    <xdr:from>
      <xdr:col>2</xdr:col>
      <xdr:colOff>2619375</xdr:colOff>
      <xdr:row>290</xdr:row>
      <xdr:rowOff>1076325</xdr:rowOff>
    </xdr:from>
    <xdr:to>
      <xdr:col>3</xdr:col>
      <xdr:colOff>492</xdr:colOff>
      <xdr:row>290</xdr:row>
      <xdr:rowOff>1135008</xdr:rowOff>
    </xdr:to>
    <xdr:sp macro="" textlink="">
      <xdr:nvSpPr>
        <xdr:cNvPr id="1016" name="Text Box 31"/>
        <xdr:cNvSpPr txBox="1">
          <a:spLocks noChangeArrowheads="1"/>
        </xdr:cNvSpPr>
      </xdr:nvSpPr>
      <xdr:spPr bwMode="auto">
        <a:xfrm>
          <a:off x="2714625" y="201472800"/>
          <a:ext cx="492" cy="58683"/>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0</xdr:colOff>
      <xdr:row>302</xdr:row>
      <xdr:rowOff>243459</xdr:rowOff>
    </xdr:to>
    <xdr:sp macro="" textlink="">
      <xdr:nvSpPr>
        <xdr:cNvPr id="1017" name="Text Box 314"/>
        <xdr:cNvSpPr txBox="1">
          <a:spLocks noChangeArrowheads="1"/>
        </xdr:cNvSpPr>
      </xdr:nvSpPr>
      <xdr:spPr bwMode="auto">
        <a:xfrm>
          <a:off x="2714625" y="212588475"/>
          <a:ext cx="0" cy="24345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0</xdr:colOff>
      <xdr:row>302</xdr:row>
      <xdr:rowOff>243459</xdr:rowOff>
    </xdr:to>
    <xdr:sp macro="" textlink="">
      <xdr:nvSpPr>
        <xdr:cNvPr id="1018" name="Text Box 315"/>
        <xdr:cNvSpPr txBox="1">
          <a:spLocks noChangeArrowheads="1"/>
        </xdr:cNvSpPr>
      </xdr:nvSpPr>
      <xdr:spPr bwMode="auto">
        <a:xfrm>
          <a:off x="2714625" y="212588475"/>
          <a:ext cx="0" cy="24345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0</xdr:colOff>
      <xdr:row>302</xdr:row>
      <xdr:rowOff>243459</xdr:rowOff>
    </xdr:to>
    <xdr:sp macro="" textlink="">
      <xdr:nvSpPr>
        <xdr:cNvPr id="1019" name="Text Box 316"/>
        <xdr:cNvSpPr txBox="1">
          <a:spLocks noChangeArrowheads="1"/>
        </xdr:cNvSpPr>
      </xdr:nvSpPr>
      <xdr:spPr bwMode="auto">
        <a:xfrm>
          <a:off x="2714625" y="212588475"/>
          <a:ext cx="0" cy="243459"/>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492</xdr:colOff>
      <xdr:row>302</xdr:row>
      <xdr:rowOff>243459</xdr:rowOff>
    </xdr:to>
    <xdr:sp macro="" textlink="">
      <xdr:nvSpPr>
        <xdr:cNvPr id="1020" name="Text Box 317"/>
        <xdr:cNvSpPr txBox="1">
          <a:spLocks noChangeArrowheads="1"/>
        </xdr:cNvSpPr>
      </xdr:nvSpPr>
      <xdr:spPr bwMode="auto">
        <a:xfrm>
          <a:off x="2714625" y="212588475"/>
          <a:ext cx="492" cy="24345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1021" name="Text Box 23"/>
        <xdr:cNvSpPr txBox="1">
          <a:spLocks noChangeArrowheads="1"/>
        </xdr:cNvSpPr>
      </xdr:nvSpPr>
      <xdr:spPr bwMode="auto">
        <a:xfrm>
          <a:off x="2714625" y="213540975"/>
          <a:ext cx="492" cy="0"/>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1594</xdr:colOff>
      <xdr:row>302</xdr:row>
      <xdr:rowOff>657225</xdr:rowOff>
    </xdr:to>
    <xdr:sp macro="" textlink="">
      <xdr:nvSpPr>
        <xdr:cNvPr id="1022" name="Text Box 29"/>
        <xdr:cNvSpPr txBox="1">
          <a:spLocks noChangeArrowheads="1"/>
        </xdr:cNvSpPr>
      </xdr:nvSpPr>
      <xdr:spPr bwMode="auto">
        <a:xfrm>
          <a:off x="2714625" y="213245700"/>
          <a:ext cx="1594" cy="0"/>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0</xdr:colOff>
      <xdr:row>302</xdr:row>
      <xdr:rowOff>243459</xdr:rowOff>
    </xdr:to>
    <xdr:sp macro="" textlink="">
      <xdr:nvSpPr>
        <xdr:cNvPr id="1023" name="Text Box 314"/>
        <xdr:cNvSpPr txBox="1">
          <a:spLocks noChangeArrowheads="1"/>
        </xdr:cNvSpPr>
      </xdr:nvSpPr>
      <xdr:spPr bwMode="auto">
        <a:xfrm>
          <a:off x="2714625" y="212588475"/>
          <a:ext cx="0" cy="24345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0</xdr:colOff>
      <xdr:row>302</xdr:row>
      <xdr:rowOff>243459</xdr:rowOff>
    </xdr:to>
    <xdr:sp macro="" textlink="">
      <xdr:nvSpPr>
        <xdr:cNvPr id="1024" name="Text Box 315"/>
        <xdr:cNvSpPr txBox="1">
          <a:spLocks noChangeArrowheads="1"/>
        </xdr:cNvSpPr>
      </xdr:nvSpPr>
      <xdr:spPr bwMode="auto">
        <a:xfrm>
          <a:off x="2714625" y="212588475"/>
          <a:ext cx="0" cy="24345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0</xdr:colOff>
      <xdr:row>302</xdr:row>
      <xdr:rowOff>243459</xdr:rowOff>
    </xdr:to>
    <xdr:sp macro="" textlink="">
      <xdr:nvSpPr>
        <xdr:cNvPr id="1025" name="Text Box 316"/>
        <xdr:cNvSpPr txBox="1">
          <a:spLocks noChangeArrowheads="1"/>
        </xdr:cNvSpPr>
      </xdr:nvSpPr>
      <xdr:spPr bwMode="auto">
        <a:xfrm>
          <a:off x="2714625" y="212588475"/>
          <a:ext cx="0" cy="243459"/>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492</xdr:colOff>
      <xdr:row>302</xdr:row>
      <xdr:rowOff>243459</xdr:rowOff>
    </xdr:to>
    <xdr:sp macro="" textlink="">
      <xdr:nvSpPr>
        <xdr:cNvPr id="1026" name="Text Box 317"/>
        <xdr:cNvSpPr txBox="1">
          <a:spLocks noChangeArrowheads="1"/>
        </xdr:cNvSpPr>
      </xdr:nvSpPr>
      <xdr:spPr bwMode="auto">
        <a:xfrm>
          <a:off x="2714625" y="212588475"/>
          <a:ext cx="492" cy="24345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1027" name="Text Box 23"/>
        <xdr:cNvSpPr txBox="1">
          <a:spLocks noChangeArrowheads="1"/>
        </xdr:cNvSpPr>
      </xdr:nvSpPr>
      <xdr:spPr bwMode="auto">
        <a:xfrm>
          <a:off x="2714625" y="213540975"/>
          <a:ext cx="492" cy="0"/>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1594</xdr:colOff>
      <xdr:row>302</xdr:row>
      <xdr:rowOff>657225</xdr:rowOff>
    </xdr:to>
    <xdr:sp macro="" textlink="">
      <xdr:nvSpPr>
        <xdr:cNvPr id="1028" name="Text Box 29"/>
        <xdr:cNvSpPr txBox="1">
          <a:spLocks noChangeArrowheads="1"/>
        </xdr:cNvSpPr>
      </xdr:nvSpPr>
      <xdr:spPr bwMode="auto">
        <a:xfrm>
          <a:off x="2714625" y="213245700"/>
          <a:ext cx="1594" cy="0"/>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0</xdr:colOff>
      <xdr:row>302</xdr:row>
      <xdr:rowOff>243459</xdr:rowOff>
    </xdr:to>
    <xdr:sp macro="" textlink="">
      <xdr:nvSpPr>
        <xdr:cNvPr id="1029" name="Text Box 81"/>
        <xdr:cNvSpPr txBox="1">
          <a:spLocks noChangeArrowheads="1"/>
        </xdr:cNvSpPr>
      </xdr:nvSpPr>
      <xdr:spPr bwMode="auto">
        <a:xfrm>
          <a:off x="2714625" y="212588475"/>
          <a:ext cx="0" cy="24345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0</xdr:colOff>
      <xdr:row>302</xdr:row>
      <xdr:rowOff>243459</xdr:rowOff>
    </xdr:to>
    <xdr:sp macro="" textlink="">
      <xdr:nvSpPr>
        <xdr:cNvPr id="1030" name="Text Box 82"/>
        <xdr:cNvSpPr txBox="1">
          <a:spLocks noChangeArrowheads="1"/>
        </xdr:cNvSpPr>
      </xdr:nvSpPr>
      <xdr:spPr bwMode="auto">
        <a:xfrm>
          <a:off x="2714625" y="212588475"/>
          <a:ext cx="0" cy="24345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0</xdr:colOff>
      <xdr:row>302</xdr:row>
      <xdr:rowOff>243459</xdr:rowOff>
    </xdr:to>
    <xdr:sp macro="" textlink="">
      <xdr:nvSpPr>
        <xdr:cNvPr id="1031" name="Text Box 83"/>
        <xdr:cNvSpPr txBox="1">
          <a:spLocks noChangeArrowheads="1"/>
        </xdr:cNvSpPr>
      </xdr:nvSpPr>
      <xdr:spPr bwMode="auto">
        <a:xfrm>
          <a:off x="2714625" y="212588475"/>
          <a:ext cx="0" cy="243459"/>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492</xdr:colOff>
      <xdr:row>302</xdr:row>
      <xdr:rowOff>243459</xdr:rowOff>
    </xdr:to>
    <xdr:sp macro="" textlink="">
      <xdr:nvSpPr>
        <xdr:cNvPr id="1032" name="Text Box 84"/>
        <xdr:cNvSpPr txBox="1">
          <a:spLocks noChangeArrowheads="1"/>
        </xdr:cNvSpPr>
      </xdr:nvSpPr>
      <xdr:spPr bwMode="auto">
        <a:xfrm>
          <a:off x="2714625" y="212588475"/>
          <a:ext cx="492" cy="243459"/>
        </a:xfrm>
        <a:prstGeom prst="rect">
          <a:avLst/>
        </a:prstGeom>
        <a:noFill/>
        <a:ln w="9525">
          <a:noFill/>
          <a:miter lim="800000"/>
          <a:headEnd/>
          <a:tailEnd/>
        </a:ln>
      </xdr:spPr>
    </xdr:sp>
    <xdr:clientData/>
  </xdr:twoCellAnchor>
  <xdr:twoCellAnchor editAs="oneCell">
    <xdr:from>
      <xdr:col>2</xdr:col>
      <xdr:colOff>2028825</xdr:colOff>
      <xdr:row>302</xdr:row>
      <xdr:rowOff>0</xdr:rowOff>
    </xdr:from>
    <xdr:to>
      <xdr:col>3</xdr:col>
      <xdr:colOff>1594</xdr:colOff>
      <xdr:row>302</xdr:row>
      <xdr:rowOff>243459</xdr:rowOff>
    </xdr:to>
    <xdr:sp macro="" textlink="">
      <xdr:nvSpPr>
        <xdr:cNvPr id="1033" name="Text Box 85"/>
        <xdr:cNvSpPr txBox="1">
          <a:spLocks noChangeArrowheads="1"/>
        </xdr:cNvSpPr>
      </xdr:nvSpPr>
      <xdr:spPr bwMode="auto">
        <a:xfrm>
          <a:off x="2714625" y="212588475"/>
          <a:ext cx="1594" cy="243459"/>
        </a:xfrm>
        <a:prstGeom prst="rect">
          <a:avLst/>
        </a:prstGeom>
        <a:noFill/>
        <a:ln w="9525">
          <a:noFill/>
          <a:miter lim="800000"/>
          <a:headEnd/>
          <a:tailEnd/>
        </a:ln>
      </xdr:spPr>
    </xdr:sp>
    <xdr:clientData/>
  </xdr:twoCellAnchor>
  <xdr:twoCellAnchor editAs="oneCell">
    <xdr:from>
      <xdr:col>2</xdr:col>
      <xdr:colOff>2619375</xdr:colOff>
      <xdr:row>302</xdr:row>
      <xdr:rowOff>0</xdr:rowOff>
    </xdr:from>
    <xdr:to>
      <xdr:col>3</xdr:col>
      <xdr:colOff>492</xdr:colOff>
      <xdr:row>302</xdr:row>
      <xdr:rowOff>243459</xdr:rowOff>
    </xdr:to>
    <xdr:sp macro="" textlink="">
      <xdr:nvSpPr>
        <xdr:cNvPr id="1034" name="Text Box 86"/>
        <xdr:cNvSpPr txBox="1">
          <a:spLocks noChangeArrowheads="1"/>
        </xdr:cNvSpPr>
      </xdr:nvSpPr>
      <xdr:spPr bwMode="auto">
        <a:xfrm>
          <a:off x="2714625" y="212588475"/>
          <a:ext cx="492" cy="243459"/>
        </a:xfrm>
        <a:prstGeom prst="rect">
          <a:avLst/>
        </a:prstGeom>
        <a:noFill/>
        <a:ln w="9525">
          <a:noFill/>
          <a:miter lim="800000"/>
          <a:headEnd/>
          <a:tailEnd/>
        </a:ln>
      </xdr:spPr>
    </xdr:sp>
    <xdr:clientData/>
  </xdr:twoCellAnchor>
  <xdr:twoCellAnchor editAs="oneCell">
    <xdr:from>
      <xdr:col>2</xdr:col>
      <xdr:colOff>2028825</xdr:colOff>
      <xdr:row>293</xdr:row>
      <xdr:rowOff>2266950</xdr:rowOff>
    </xdr:from>
    <xdr:to>
      <xdr:col>3</xdr:col>
      <xdr:colOff>1594</xdr:colOff>
      <xdr:row>294</xdr:row>
      <xdr:rowOff>38530</xdr:rowOff>
    </xdr:to>
    <xdr:sp macro="" textlink="">
      <xdr:nvSpPr>
        <xdr:cNvPr id="1035" name="Text Box 181"/>
        <xdr:cNvSpPr txBox="1">
          <a:spLocks noChangeArrowheads="1"/>
        </xdr:cNvSpPr>
      </xdr:nvSpPr>
      <xdr:spPr bwMode="auto">
        <a:xfrm>
          <a:off x="2714625" y="205035150"/>
          <a:ext cx="1594" cy="38530"/>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036" name="Text Box 236"/>
        <xdr:cNvSpPr txBox="1">
          <a:spLocks noChangeArrowheads="1"/>
        </xdr:cNvSpPr>
      </xdr:nvSpPr>
      <xdr:spPr bwMode="auto">
        <a:xfrm>
          <a:off x="2714625" y="2127123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037" name="Text Box 236"/>
        <xdr:cNvSpPr txBox="1">
          <a:spLocks noChangeArrowheads="1"/>
        </xdr:cNvSpPr>
      </xdr:nvSpPr>
      <xdr:spPr bwMode="auto">
        <a:xfrm>
          <a:off x="2714625" y="2127123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038" name="Text Box 236"/>
        <xdr:cNvSpPr txBox="1">
          <a:spLocks noChangeArrowheads="1"/>
        </xdr:cNvSpPr>
      </xdr:nvSpPr>
      <xdr:spPr bwMode="auto">
        <a:xfrm>
          <a:off x="2714625" y="212712300"/>
          <a:ext cx="1594" cy="112395"/>
        </a:xfrm>
        <a:prstGeom prst="rect">
          <a:avLst/>
        </a:prstGeom>
        <a:noFill/>
        <a:ln w="9525">
          <a:noFill/>
          <a:miter lim="800000"/>
          <a:headEnd/>
          <a:tailEnd/>
        </a:ln>
      </xdr:spPr>
    </xdr:sp>
    <xdr:clientData/>
  </xdr:twoCellAnchor>
  <xdr:twoCellAnchor editAs="oneCell">
    <xdr:from>
      <xdr:col>2</xdr:col>
      <xdr:colOff>2028825</xdr:colOff>
      <xdr:row>293</xdr:row>
      <xdr:rowOff>2266950</xdr:rowOff>
    </xdr:from>
    <xdr:to>
      <xdr:col>3</xdr:col>
      <xdr:colOff>1594</xdr:colOff>
      <xdr:row>294</xdr:row>
      <xdr:rowOff>38530</xdr:rowOff>
    </xdr:to>
    <xdr:sp macro="" textlink="">
      <xdr:nvSpPr>
        <xdr:cNvPr id="1039" name="Text Box 181"/>
        <xdr:cNvSpPr txBox="1">
          <a:spLocks noChangeArrowheads="1"/>
        </xdr:cNvSpPr>
      </xdr:nvSpPr>
      <xdr:spPr bwMode="auto">
        <a:xfrm>
          <a:off x="2714625" y="205035150"/>
          <a:ext cx="1594" cy="38530"/>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040" name="Text Box 236"/>
        <xdr:cNvSpPr txBox="1">
          <a:spLocks noChangeArrowheads="1"/>
        </xdr:cNvSpPr>
      </xdr:nvSpPr>
      <xdr:spPr bwMode="auto">
        <a:xfrm>
          <a:off x="2714625" y="2127123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041" name="Text Box 236"/>
        <xdr:cNvSpPr txBox="1">
          <a:spLocks noChangeArrowheads="1"/>
        </xdr:cNvSpPr>
      </xdr:nvSpPr>
      <xdr:spPr bwMode="auto">
        <a:xfrm>
          <a:off x="2714625" y="2127123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042" name="Text Box 236"/>
        <xdr:cNvSpPr txBox="1">
          <a:spLocks noChangeArrowheads="1"/>
        </xdr:cNvSpPr>
      </xdr:nvSpPr>
      <xdr:spPr bwMode="auto">
        <a:xfrm>
          <a:off x="2714625" y="2127123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043" name="Text Box 236"/>
        <xdr:cNvSpPr txBox="1">
          <a:spLocks noChangeArrowheads="1"/>
        </xdr:cNvSpPr>
      </xdr:nvSpPr>
      <xdr:spPr bwMode="auto">
        <a:xfrm>
          <a:off x="2714625" y="212712300"/>
          <a:ext cx="1594" cy="112395"/>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044" name="Text Box 314"/>
        <xdr:cNvSpPr txBox="1">
          <a:spLocks noChangeArrowheads="1"/>
        </xdr:cNvSpPr>
      </xdr:nvSpPr>
      <xdr:spPr bwMode="auto">
        <a:xfrm>
          <a:off x="2714625" y="229657275"/>
          <a:ext cx="0" cy="159639"/>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045" name="Text Box 315"/>
        <xdr:cNvSpPr txBox="1">
          <a:spLocks noChangeArrowheads="1"/>
        </xdr:cNvSpPr>
      </xdr:nvSpPr>
      <xdr:spPr bwMode="auto">
        <a:xfrm>
          <a:off x="2714625" y="229657275"/>
          <a:ext cx="0" cy="159639"/>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046" name="Text Box 316"/>
        <xdr:cNvSpPr txBox="1">
          <a:spLocks noChangeArrowheads="1"/>
        </xdr:cNvSpPr>
      </xdr:nvSpPr>
      <xdr:spPr bwMode="auto">
        <a:xfrm>
          <a:off x="2714625" y="229657275"/>
          <a:ext cx="0" cy="159639"/>
        </a:xfrm>
        <a:prstGeom prst="rect">
          <a:avLst/>
        </a:prstGeom>
        <a:noFill/>
        <a:ln w="9525">
          <a:noFill/>
          <a:miter lim="800000"/>
          <a:headEnd/>
          <a:tailEnd/>
        </a:ln>
      </xdr:spPr>
    </xdr:sp>
    <xdr:clientData/>
  </xdr:twoCellAnchor>
  <xdr:twoCellAnchor editAs="oneCell">
    <xdr:from>
      <xdr:col>2</xdr:col>
      <xdr:colOff>1247775</xdr:colOff>
      <xdr:row>313</xdr:row>
      <xdr:rowOff>0</xdr:rowOff>
    </xdr:from>
    <xdr:to>
      <xdr:col>3</xdr:col>
      <xdr:colOff>0</xdr:colOff>
      <xdr:row>313</xdr:row>
      <xdr:rowOff>159639</xdr:rowOff>
    </xdr:to>
    <xdr:sp macro="" textlink="">
      <xdr:nvSpPr>
        <xdr:cNvPr id="1047" name="Text Box 317"/>
        <xdr:cNvSpPr txBox="1">
          <a:spLocks noChangeArrowheads="1"/>
        </xdr:cNvSpPr>
      </xdr:nvSpPr>
      <xdr:spPr bwMode="auto">
        <a:xfrm>
          <a:off x="2714625" y="229657275"/>
          <a:ext cx="0" cy="159639"/>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048" name="Text Box 314"/>
        <xdr:cNvSpPr txBox="1">
          <a:spLocks noChangeArrowheads="1"/>
        </xdr:cNvSpPr>
      </xdr:nvSpPr>
      <xdr:spPr bwMode="auto">
        <a:xfrm>
          <a:off x="2714625" y="229657275"/>
          <a:ext cx="0" cy="159639"/>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049" name="Text Box 315"/>
        <xdr:cNvSpPr txBox="1">
          <a:spLocks noChangeArrowheads="1"/>
        </xdr:cNvSpPr>
      </xdr:nvSpPr>
      <xdr:spPr bwMode="auto">
        <a:xfrm>
          <a:off x="2714625" y="229657275"/>
          <a:ext cx="0" cy="159639"/>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050" name="Text Box 316"/>
        <xdr:cNvSpPr txBox="1">
          <a:spLocks noChangeArrowheads="1"/>
        </xdr:cNvSpPr>
      </xdr:nvSpPr>
      <xdr:spPr bwMode="auto">
        <a:xfrm>
          <a:off x="2714625" y="229657275"/>
          <a:ext cx="0" cy="159639"/>
        </a:xfrm>
        <a:prstGeom prst="rect">
          <a:avLst/>
        </a:prstGeom>
        <a:noFill/>
        <a:ln w="9525">
          <a:noFill/>
          <a:miter lim="800000"/>
          <a:headEnd/>
          <a:tailEnd/>
        </a:ln>
      </xdr:spPr>
    </xdr:sp>
    <xdr:clientData/>
  </xdr:twoCellAnchor>
  <xdr:twoCellAnchor editAs="oneCell">
    <xdr:from>
      <xdr:col>2</xdr:col>
      <xdr:colOff>1247775</xdr:colOff>
      <xdr:row>313</xdr:row>
      <xdr:rowOff>0</xdr:rowOff>
    </xdr:from>
    <xdr:to>
      <xdr:col>3</xdr:col>
      <xdr:colOff>0</xdr:colOff>
      <xdr:row>313</xdr:row>
      <xdr:rowOff>159639</xdr:rowOff>
    </xdr:to>
    <xdr:sp macro="" textlink="">
      <xdr:nvSpPr>
        <xdr:cNvPr id="1051" name="Text Box 317"/>
        <xdr:cNvSpPr txBox="1">
          <a:spLocks noChangeArrowheads="1"/>
        </xdr:cNvSpPr>
      </xdr:nvSpPr>
      <xdr:spPr bwMode="auto">
        <a:xfrm>
          <a:off x="2714625" y="229657275"/>
          <a:ext cx="0" cy="159639"/>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052" name="Text Box 81"/>
        <xdr:cNvSpPr txBox="1">
          <a:spLocks noChangeArrowheads="1"/>
        </xdr:cNvSpPr>
      </xdr:nvSpPr>
      <xdr:spPr bwMode="auto">
        <a:xfrm>
          <a:off x="2714625" y="229657275"/>
          <a:ext cx="0" cy="159639"/>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053" name="Text Box 82"/>
        <xdr:cNvSpPr txBox="1">
          <a:spLocks noChangeArrowheads="1"/>
        </xdr:cNvSpPr>
      </xdr:nvSpPr>
      <xdr:spPr bwMode="auto">
        <a:xfrm>
          <a:off x="2714625" y="229657275"/>
          <a:ext cx="0" cy="159639"/>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054" name="Text Box 83"/>
        <xdr:cNvSpPr txBox="1">
          <a:spLocks noChangeArrowheads="1"/>
        </xdr:cNvSpPr>
      </xdr:nvSpPr>
      <xdr:spPr bwMode="auto">
        <a:xfrm>
          <a:off x="2714625" y="229657275"/>
          <a:ext cx="0" cy="159639"/>
        </a:xfrm>
        <a:prstGeom prst="rect">
          <a:avLst/>
        </a:prstGeom>
        <a:noFill/>
        <a:ln w="9525">
          <a:noFill/>
          <a:miter lim="800000"/>
          <a:headEnd/>
          <a:tailEnd/>
        </a:ln>
      </xdr:spPr>
    </xdr:sp>
    <xdr:clientData/>
  </xdr:twoCellAnchor>
  <xdr:twoCellAnchor editAs="oneCell">
    <xdr:from>
      <xdr:col>2</xdr:col>
      <xdr:colOff>1247775</xdr:colOff>
      <xdr:row>313</xdr:row>
      <xdr:rowOff>0</xdr:rowOff>
    </xdr:from>
    <xdr:to>
      <xdr:col>3</xdr:col>
      <xdr:colOff>0</xdr:colOff>
      <xdr:row>313</xdr:row>
      <xdr:rowOff>159639</xdr:rowOff>
    </xdr:to>
    <xdr:sp macro="" textlink="">
      <xdr:nvSpPr>
        <xdr:cNvPr id="1055" name="Text Box 84"/>
        <xdr:cNvSpPr txBox="1">
          <a:spLocks noChangeArrowheads="1"/>
        </xdr:cNvSpPr>
      </xdr:nvSpPr>
      <xdr:spPr bwMode="auto">
        <a:xfrm>
          <a:off x="2714625" y="229657275"/>
          <a:ext cx="0" cy="159639"/>
        </a:xfrm>
        <a:prstGeom prst="rect">
          <a:avLst/>
        </a:prstGeom>
        <a:noFill/>
        <a:ln w="9525">
          <a:noFill/>
          <a:miter lim="800000"/>
          <a:headEnd/>
          <a:tailEnd/>
        </a:ln>
      </xdr:spPr>
    </xdr:sp>
    <xdr:clientData/>
  </xdr:twoCellAnchor>
  <xdr:twoCellAnchor editAs="oneCell">
    <xdr:from>
      <xdr:col>2</xdr:col>
      <xdr:colOff>2028825</xdr:colOff>
      <xdr:row>313</xdr:row>
      <xdr:rowOff>0</xdr:rowOff>
    </xdr:from>
    <xdr:to>
      <xdr:col>3</xdr:col>
      <xdr:colOff>0</xdr:colOff>
      <xdr:row>313</xdr:row>
      <xdr:rowOff>159639</xdr:rowOff>
    </xdr:to>
    <xdr:sp macro="" textlink="">
      <xdr:nvSpPr>
        <xdr:cNvPr id="1056" name="Text Box 85"/>
        <xdr:cNvSpPr txBox="1">
          <a:spLocks noChangeArrowheads="1"/>
        </xdr:cNvSpPr>
      </xdr:nvSpPr>
      <xdr:spPr bwMode="auto">
        <a:xfrm>
          <a:off x="2714625" y="229657275"/>
          <a:ext cx="0" cy="159639"/>
        </a:xfrm>
        <a:prstGeom prst="rect">
          <a:avLst/>
        </a:prstGeom>
        <a:noFill/>
        <a:ln w="9525">
          <a:noFill/>
          <a:miter lim="800000"/>
          <a:headEnd/>
          <a:tailEnd/>
        </a:ln>
      </xdr:spPr>
    </xdr:sp>
    <xdr:clientData/>
  </xdr:twoCellAnchor>
  <xdr:twoCellAnchor editAs="oneCell">
    <xdr:from>
      <xdr:col>2</xdr:col>
      <xdr:colOff>2619375</xdr:colOff>
      <xdr:row>313</xdr:row>
      <xdr:rowOff>0</xdr:rowOff>
    </xdr:from>
    <xdr:to>
      <xdr:col>3</xdr:col>
      <xdr:colOff>0</xdr:colOff>
      <xdr:row>313</xdr:row>
      <xdr:rowOff>159639</xdr:rowOff>
    </xdr:to>
    <xdr:sp macro="" textlink="">
      <xdr:nvSpPr>
        <xdr:cNvPr id="1057" name="Text Box 86"/>
        <xdr:cNvSpPr txBox="1">
          <a:spLocks noChangeArrowheads="1"/>
        </xdr:cNvSpPr>
      </xdr:nvSpPr>
      <xdr:spPr bwMode="auto">
        <a:xfrm>
          <a:off x="2714625" y="229657275"/>
          <a:ext cx="0" cy="159639"/>
        </a:xfrm>
        <a:prstGeom prst="rect">
          <a:avLst/>
        </a:prstGeom>
        <a:noFill/>
        <a:ln w="9525">
          <a:noFill/>
          <a:miter lim="800000"/>
          <a:headEnd/>
          <a:tailEnd/>
        </a:ln>
      </xdr:spPr>
    </xdr:sp>
    <xdr:clientData/>
  </xdr:twoCellAnchor>
  <xdr:twoCellAnchor editAs="oneCell">
    <xdr:from>
      <xdr:col>2</xdr:col>
      <xdr:colOff>1609725</xdr:colOff>
      <xdr:row>313</xdr:row>
      <xdr:rowOff>0</xdr:rowOff>
    </xdr:from>
    <xdr:to>
      <xdr:col>3</xdr:col>
      <xdr:colOff>0</xdr:colOff>
      <xdr:row>313</xdr:row>
      <xdr:rowOff>32699</xdr:rowOff>
    </xdr:to>
    <xdr:sp macro="" textlink="">
      <xdr:nvSpPr>
        <xdr:cNvPr id="1058" name="Text Box 236"/>
        <xdr:cNvSpPr txBox="1">
          <a:spLocks noChangeArrowheads="1"/>
        </xdr:cNvSpPr>
      </xdr:nvSpPr>
      <xdr:spPr bwMode="auto">
        <a:xfrm>
          <a:off x="2714625" y="229781100"/>
          <a:ext cx="0" cy="32699"/>
        </a:xfrm>
        <a:prstGeom prst="rect">
          <a:avLst/>
        </a:prstGeom>
        <a:noFill/>
        <a:ln w="9525">
          <a:noFill/>
          <a:miter lim="800000"/>
          <a:headEnd/>
          <a:tailEnd/>
        </a:ln>
      </xdr:spPr>
    </xdr:sp>
    <xdr:clientData/>
  </xdr:twoCellAnchor>
  <xdr:twoCellAnchor editAs="oneCell">
    <xdr:from>
      <xdr:col>2</xdr:col>
      <xdr:colOff>1609725</xdr:colOff>
      <xdr:row>313</xdr:row>
      <xdr:rowOff>0</xdr:rowOff>
    </xdr:from>
    <xdr:to>
      <xdr:col>3</xdr:col>
      <xdr:colOff>0</xdr:colOff>
      <xdr:row>313</xdr:row>
      <xdr:rowOff>32699</xdr:rowOff>
    </xdr:to>
    <xdr:sp macro="" textlink="">
      <xdr:nvSpPr>
        <xdr:cNvPr id="1059" name="Text Box 236"/>
        <xdr:cNvSpPr txBox="1">
          <a:spLocks noChangeArrowheads="1"/>
        </xdr:cNvSpPr>
      </xdr:nvSpPr>
      <xdr:spPr bwMode="auto">
        <a:xfrm>
          <a:off x="2714625" y="229781100"/>
          <a:ext cx="0" cy="32699"/>
        </a:xfrm>
        <a:prstGeom prst="rect">
          <a:avLst/>
        </a:prstGeom>
        <a:noFill/>
        <a:ln w="9525">
          <a:noFill/>
          <a:miter lim="800000"/>
          <a:headEnd/>
          <a:tailEnd/>
        </a:ln>
      </xdr:spPr>
    </xdr:sp>
    <xdr:clientData/>
  </xdr:twoCellAnchor>
  <xdr:twoCellAnchor editAs="oneCell">
    <xdr:from>
      <xdr:col>2</xdr:col>
      <xdr:colOff>1609725</xdr:colOff>
      <xdr:row>313</xdr:row>
      <xdr:rowOff>0</xdr:rowOff>
    </xdr:from>
    <xdr:to>
      <xdr:col>3</xdr:col>
      <xdr:colOff>0</xdr:colOff>
      <xdr:row>313</xdr:row>
      <xdr:rowOff>32699</xdr:rowOff>
    </xdr:to>
    <xdr:sp macro="" textlink="">
      <xdr:nvSpPr>
        <xdr:cNvPr id="1060" name="Text Box 236"/>
        <xdr:cNvSpPr txBox="1">
          <a:spLocks noChangeArrowheads="1"/>
        </xdr:cNvSpPr>
      </xdr:nvSpPr>
      <xdr:spPr bwMode="auto">
        <a:xfrm>
          <a:off x="2714625" y="229781100"/>
          <a:ext cx="0" cy="32699"/>
        </a:xfrm>
        <a:prstGeom prst="rect">
          <a:avLst/>
        </a:prstGeom>
        <a:noFill/>
        <a:ln w="9525">
          <a:noFill/>
          <a:miter lim="800000"/>
          <a:headEnd/>
          <a:tailEnd/>
        </a:ln>
      </xdr:spPr>
    </xdr:sp>
    <xdr:clientData/>
  </xdr:twoCellAnchor>
  <xdr:twoCellAnchor editAs="oneCell">
    <xdr:from>
      <xdr:col>2</xdr:col>
      <xdr:colOff>1609725</xdr:colOff>
      <xdr:row>313</xdr:row>
      <xdr:rowOff>0</xdr:rowOff>
    </xdr:from>
    <xdr:to>
      <xdr:col>3</xdr:col>
      <xdr:colOff>0</xdr:colOff>
      <xdr:row>313</xdr:row>
      <xdr:rowOff>32699</xdr:rowOff>
    </xdr:to>
    <xdr:sp macro="" textlink="">
      <xdr:nvSpPr>
        <xdr:cNvPr id="1061" name="Text Box 236"/>
        <xdr:cNvSpPr txBox="1">
          <a:spLocks noChangeArrowheads="1"/>
        </xdr:cNvSpPr>
      </xdr:nvSpPr>
      <xdr:spPr bwMode="auto">
        <a:xfrm>
          <a:off x="2714625" y="229781100"/>
          <a:ext cx="0" cy="32699"/>
        </a:xfrm>
        <a:prstGeom prst="rect">
          <a:avLst/>
        </a:prstGeom>
        <a:noFill/>
        <a:ln w="9525">
          <a:noFill/>
          <a:miter lim="800000"/>
          <a:headEnd/>
          <a:tailEnd/>
        </a:ln>
      </xdr:spPr>
    </xdr:sp>
    <xdr:clientData/>
  </xdr:twoCellAnchor>
  <xdr:twoCellAnchor editAs="oneCell">
    <xdr:from>
      <xdr:col>2</xdr:col>
      <xdr:colOff>1609725</xdr:colOff>
      <xdr:row>313</xdr:row>
      <xdr:rowOff>0</xdr:rowOff>
    </xdr:from>
    <xdr:to>
      <xdr:col>3</xdr:col>
      <xdr:colOff>0</xdr:colOff>
      <xdr:row>313</xdr:row>
      <xdr:rowOff>32699</xdr:rowOff>
    </xdr:to>
    <xdr:sp macro="" textlink="">
      <xdr:nvSpPr>
        <xdr:cNvPr id="1062" name="Text Box 236"/>
        <xdr:cNvSpPr txBox="1">
          <a:spLocks noChangeArrowheads="1"/>
        </xdr:cNvSpPr>
      </xdr:nvSpPr>
      <xdr:spPr bwMode="auto">
        <a:xfrm>
          <a:off x="2714625" y="229781100"/>
          <a:ext cx="0" cy="32699"/>
        </a:xfrm>
        <a:prstGeom prst="rect">
          <a:avLst/>
        </a:prstGeom>
        <a:noFill/>
        <a:ln w="9525">
          <a:noFill/>
          <a:miter lim="800000"/>
          <a:headEnd/>
          <a:tailEnd/>
        </a:ln>
      </xdr:spPr>
    </xdr:sp>
    <xdr:clientData/>
  </xdr:twoCellAnchor>
  <xdr:twoCellAnchor editAs="oneCell">
    <xdr:from>
      <xdr:col>2</xdr:col>
      <xdr:colOff>1609725</xdr:colOff>
      <xdr:row>313</xdr:row>
      <xdr:rowOff>0</xdr:rowOff>
    </xdr:from>
    <xdr:to>
      <xdr:col>3</xdr:col>
      <xdr:colOff>0</xdr:colOff>
      <xdr:row>313</xdr:row>
      <xdr:rowOff>32699</xdr:rowOff>
    </xdr:to>
    <xdr:sp macro="" textlink="">
      <xdr:nvSpPr>
        <xdr:cNvPr id="1063" name="Text Box 236"/>
        <xdr:cNvSpPr txBox="1">
          <a:spLocks noChangeArrowheads="1"/>
        </xdr:cNvSpPr>
      </xdr:nvSpPr>
      <xdr:spPr bwMode="auto">
        <a:xfrm>
          <a:off x="2714625" y="229781100"/>
          <a:ext cx="0" cy="32699"/>
        </a:xfrm>
        <a:prstGeom prst="rect">
          <a:avLst/>
        </a:prstGeom>
        <a:noFill/>
        <a:ln w="9525">
          <a:noFill/>
          <a:miter lim="800000"/>
          <a:headEnd/>
          <a:tailEnd/>
        </a:ln>
      </xdr:spPr>
    </xdr:sp>
    <xdr:clientData/>
  </xdr:twoCellAnchor>
  <xdr:twoCellAnchor editAs="oneCell">
    <xdr:from>
      <xdr:col>2</xdr:col>
      <xdr:colOff>1609725</xdr:colOff>
      <xdr:row>313</xdr:row>
      <xdr:rowOff>0</xdr:rowOff>
    </xdr:from>
    <xdr:to>
      <xdr:col>3</xdr:col>
      <xdr:colOff>0</xdr:colOff>
      <xdr:row>313</xdr:row>
      <xdr:rowOff>32699</xdr:rowOff>
    </xdr:to>
    <xdr:sp macro="" textlink="">
      <xdr:nvSpPr>
        <xdr:cNvPr id="1064" name="Text Box 236"/>
        <xdr:cNvSpPr txBox="1">
          <a:spLocks noChangeArrowheads="1"/>
        </xdr:cNvSpPr>
      </xdr:nvSpPr>
      <xdr:spPr bwMode="auto">
        <a:xfrm>
          <a:off x="2714625" y="229781100"/>
          <a:ext cx="0" cy="32699"/>
        </a:xfrm>
        <a:prstGeom prst="rect">
          <a:avLst/>
        </a:prstGeom>
        <a:noFill/>
        <a:ln w="9525">
          <a:noFill/>
          <a:miter lim="800000"/>
          <a:headEnd/>
          <a:tailEnd/>
        </a:ln>
      </xdr:spPr>
    </xdr:sp>
    <xdr:clientData/>
  </xdr:twoCellAnchor>
  <xdr:twoCellAnchor editAs="oneCell">
    <xdr:from>
      <xdr:col>2</xdr:col>
      <xdr:colOff>1314450</xdr:colOff>
      <xdr:row>308</xdr:row>
      <xdr:rowOff>0</xdr:rowOff>
    </xdr:from>
    <xdr:to>
      <xdr:col>3</xdr:col>
      <xdr:colOff>0</xdr:colOff>
      <xdr:row>308</xdr:row>
      <xdr:rowOff>159639</xdr:rowOff>
    </xdr:to>
    <xdr:sp macro="" textlink="">
      <xdr:nvSpPr>
        <xdr:cNvPr id="1065" name="Text Box 314"/>
        <xdr:cNvSpPr txBox="1">
          <a:spLocks noChangeArrowheads="1"/>
        </xdr:cNvSpPr>
      </xdr:nvSpPr>
      <xdr:spPr bwMode="auto">
        <a:xfrm>
          <a:off x="2714625" y="218255850"/>
          <a:ext cx="0" cy="159639"/>
        </a:xfrm>
        <a:prstGeom prst="rect">
          <a:avLst/>
        </a:prstGeom>
        <a:noFill/>
        <a:ln w="9525">
          <a:noFill/>
          <a:miter lim="800000"/>
          <a:headEnd/>
          <a:tailEnd/>
        </a:ln>
      </xdr:spPr>
    </xdr:sp>
    <xdr:clientData/>
  </xdr:twoCellAnchor>
  <xdr:twoCellAnchor editAs="oneCell">
    <xdr:from>
      <xdr:col>2</xdr:col>
      <xdr:colOff>1314450</xdr:colOff>
      <xdr:row>308</xdr:row>
      <xdr:rowOff>0</xdr:rowOff>
    </xdr:from>
    <xdr:to>
      <xdr:col>3</xdr:col>
      <xdr:colOff>0</xdr:colOff>
      <xdr:row>308</xdr:row>
      <xdr:rowOff>159639</xdr:rowOff>
    </xdr:to>
    <xdr:sp macro="" textlink="">
      <xdr:nvSpPr>
        <xdr:cNvPr id="1066" name="Text Box 315"/>
        <xdr:cNvSpPr txBox="1">
          <a:spLocks noChangeArrowheads="1"/>
        </xdr:cNvSpPr>
      </xdr:nvSpPr>
      <xdr:spPr bwMode="auto">
        <a:xfrm>
          <a:off x="2714625" y="218255850"/>
          <a:ext cx="0" cy="159639"/>
        </a:xfrm>
        <a:prstGeom prst="rect">
          <a:avLst/>
        </a:prstGeom>
        <a:noFill/>
        <a:ln w="9525">
          <a:noFill/>
          <a:miter lim="800000"/>
          <a:headEnd/>
          <a:tailEnd/>
        </a:ln>
      </xdr:spPr>
    </xdr:sp>
    <xdr:clientData/>
  </xdr:twoCellAnchor>
  <xdr:twoCellAnchor editAs="oneCell">
    <xdr:from>
      <xdr:col>2</xdr:col>
      <xdr:colOff>1314450</xdr:colOff>
      <xdr:row>308</xdr:row>
      <xdr:rowOff>0</xdr:rowOff>
    </xdr:from>
    <xdr:to>
      <xdr:col>3</xdr:col>
      <xdr:colOff>0</xdr:colOff>
      <xdr:row>308</xdr:row>
      <xdr:rowOff>159639</xdr:rowOff>
    </xdr:to>
    <xdr:sp macro="" textlink="">
      <xdr:nvSpPr>
        <xdr:cNvPr id="1067" name="Text Box 316"/>
        <xdr:cNvSpPr txBox="1">
          <a:spLocks noChangeArrowheads="1"/>
        </xdr:cNvSpPr>
      </xdr:nvSpPr>
      <xdr:spPr bwMode="auto">
        <a:xfrm>
          <a:off x="2714625" y="218255850"/>
          <a:ext cx="0" cy="159639"/>
        </a:xfrm>
        <a:prstGeom prst="rect">
          <a:avLst/>
        </a:prstGeom>
        <a:noFill/>
        <a:ln w="9525">
          <a:noFill/>
          <a:miter lim="800000"/>
          <a:headEnd/>
          <a:tailEnd/>
        </a:ln>
      </xdr:spPr>
    </xdr:sp>
    <xdr:clientData/>
  </xdr:twoCellAnchor>
  <xdr:twoCellAnchor editAs="oneCell">
    <xdr:from>
      <xdr:col>2</xdr:col>
      <xdr:colOff>1247775</xdr:colOff>
      <xdr:row>308</xdr:row>
      <xdr:rowOff>0</xdr:rowOff>
    </xdr:from>
    <xdr:to>
      <xdr:col>3</xdr:col>
      <xdr:colOff>0</xdr:colOff>
      <xdr:row>308</xdr:row>
      <xdr:rowOff>159639</xdr:rowOff>
    </xdr:to>
    <xdr:sp macro="" textlink="">
      <xdr:nvSpPr>
        <xdr:cNvPr id="1068" name="Text Box 317"/>
        <xdr:cNvSpPr txBox="1">
          <a:spLocks noChangeArrowheads="1"/>
        </xdr:cNvSpPr>
      </xdr:nvSpPr>
      <xdr:spPr bwMode="auto">
        <a:xfrm>
          <a:off x="2714625" y="218255850"/>
          <a:ext cx="0" cy="159639"/>
        </a:xfrm>
        <a:prstGeom prst="rect">
          <a:avLst/>
        </a:prstGeom>
        <a:noFill/>
        <a:ln w="9525">
          <a:noFill/>
          <a:miter lim="800000"/>
          <a:headEnd/>
          <a:tailEnd/>
        </a:ln>
      </xdr:spPr>
    </xdr:sp>
    <xdr:clientData/>
  </xdr:twoCellAnchor>
  <xdr:twoCellAnchor editAs="oneCell">
    <xdr:from>
      <xdr:col>2</xdr:col>
      <xdr:colOff>2619375</xdr:colOff>
      <xdr:row>308</xdr:row>
      <xdr:rowOff>1076325</xdr:rowOff>
    </xdr:from>
    <xdr:to>
      <xdr:col>3</xdr:col>
      <xdr:colOff>0</xdr:colOff>
      <xdr:row>308</xdr:row>
      <xdr:rowOff>1076325</xdr:rowOff>
    </xdr:to>
    <xdr:sp macro="" textlink="">
      <xdr:nvSpPr>
        <xdr:cNvPr id="1069" name="Text Box 23"/>
        <xdr:cNvSpPr txBox="1">
          <a:spLocks noChangeArrowheads="1"/>
        </xdr:cNvSpPr>
      </xdr:nvSpPr>
      <xdr:spPr bwMode="auto">
        <a:xfrm>
          <a:off x="2714625" y="219332175"/>
          <a:ext cx="0" cy="0"/>
        </a:xfrm>
        <a:prstGeom prst="rect">
          <a:avLst/>
        </a:prstGeom>
        <a:noFill/>
        <a:ln w="9525">
          <a:noFill/>
          <a:miter lim="800000"/>
          <a:headEnd/>
          <a:tailEnd/>
        </a:ln>
      </xdr:spPr>
    </xdr:sp>
    <xdr:clientData/>
  </xdr:twoCellAnchor>
  <xdr:twoCellAnchor editAs="oneCell">
    <xdr:from>
      <xdr:col>2</xdr:col>
      <xdr:colOff>2676525</xdr:colOff>
      <xdr:row>308</xdr:row>
      <xdr:rowOff>657225</xdr:rowOff>
    </xdr:from>
    <xdr:to>
      <xdr:col>3</xdr:col>
      <xdr:colOff>0</xdr:colOff>
      <xdr:row>308</xdr:row>
      <xdr:rowOff>677037</xdr:rowOff>
    </xdr:to>
    <xdr:sp macro="" textlink="">
      <xdr:nvSpPr>
        <xdr:cNvPr id="1070" name="Text Box 29"/>
        <xdr:cNvSpPr txBox="1">
          <a:spLocks noChangeArrowheads="1"/>
        </xdr:cNvSpPr>
      </xdr:nvSpPr>
      <xdr:spPr bwMode="auto">
        <a:xfrm>
          <a:off x="2714625" y="218913075"/>
          <a:ext cx="0" cy="19812"/>
        </a:xfrm>
        <a:prstGeom prst="rect">
          <a:avLst/>
        </a:prstGeom>
        <a:noFill/>
        <a:ln w="9525">
          <a:noFill/>
          <a:miter lim="800000"/>
          <a:headEnd/>
          <a:tailEnd/>
        </a:ln>
      </xdr:spPr>
    </xdr:sp>
    <xdr:clientData/>
  </xdr:twoCellAnchor>
  <xdr:twoCellAnchor editAs="oneCell">
    <xdr:from>
      <xdr:col>2</xdr:col>
      <xdr:colOff>1314450</xdr:colOff>
      <xdr:row>308</xdr:row>
      <xdr:rowOff>0</xdr:rowOff>
    </xdr:from>
    <xdr:to>
      <xdr:col>3</xdr:col>
      <xdr:colOff>0</xdr:colOff>
      <xdr:row>308</xdr:row>
      <xdr:rowOff>159639</xdr:rowOff>
    </xdr:to>
    <xdr:sp macro="" textlink="">
      <xdr:nvSpPr>
        <xdr:cNvPr id="1071" name="Text Box 314"/>
        <xdr:cNvSpPr txBox="1">
          <a:spLocks noChangeArrowheads="1"/>
        </xdr:cNvSpPr>
      </xdr:nvSpPr>
      <xdr:spPr bwMode="auto">
        <a:xfrm>
          <a:off x="2714625" y="218255850"/>
          <a:ext cx="0" cy="159639"/>
        </a:xfrm>
        <a:prstGeom prst="rect">
          <a:avLst/>
        </a:prstGeom>
        <a:noFill/>
        <a:ln w="9525">
          <a:noFill/>
          <a:miter lim="800000"/>
          <a:headEnd/>
          <a:tailEnd/>
        </a:ln>
      </xdr:spPr>
    </xdr:sp>
    <xdr:clientData/>
  </xdr:twoCellAnchor>
  <xdr:twoCellAnchor editAs="oneCell">
    <xdr:from>
      <xdr:col>2</xdr:col>
      <xdr:colOff>1314450</xdr:colOff>
      <xdr:row>308</xdr:row>
      <xdr:rowOff>0</xdr:rowOff>
    </xdr:from>
    <xdr:to>
      <xdr:col>3</xdr:col>
      <xdr:colOff>0</xdr:colOff>
      <xdr:row>308</xdr:row>
      <xdr:rowOff>159639</xdr:rowOff>
    </xdr:to>
    <xdr:sp macro="" textlink="">
      <xdr:nvSpPr>
        <xdr:cNvPr id="1072" name="Text Box 315"/>
        <xdr:cNvSpPr txBox="1">
          <a:spLocks noChangeArrowheads="1"/>
        </xdr:cNvSpPr>
      </xdr:nvSpPr>
      <xdr:spPr bwMode="auto">
        <a:xfrm>
          <a:off x="2714625" y="218255850"/>
          <a:ext cx="0" cy="159639"/>
        </a:xfrm>
        <a:prstGeom prst="rect">
          <a:avLst/>
        </a:prstGeom>
        <a:noFill/>
        <a:ln w="9525">
          <a:noFill/>
          <a:miter lim="800000"/>
          <a:headEnd/>
          <a:tailEnd/>
        </a:ln>
      </xdr:spPr>
    </xdr:sp>
    <xdr:clientData/>
  </xdr:twoCellAnchor>
  <xdr:twoCellAnchor editAs="oneCell">
    <xdr:from>
      <xdr:col>2</xdr:col>
      <xdr:colOff>1314450</xdr:colOff>
      <xdr:row>308</xdr:row>
      <xdr:rowOff>0</xdr:rowOff>
    </xdr:from>
    <xdr:to>
      <xdr:col>3</xdr:col>
      <xdr:colOff>0</xdr:colOff>
      <xdr:row>308</xdr:row>
      <xdr:rowOff>159639</xdr:rowOff>
    </xdr:to>
    <xdr:sp macro="" textlink="">
      <xdr:nvSpPr>
        <xdr:cNvPr id="1073" name="Text Box 316"/>
        <xdr:cNvSpPr txBox="1">
          <a:spLocks noChangeArrowheads="1"/>
        </xdr:cNvSpPr>
      </xdr:nvSpPr>
      <xdr:spPr bwMode="auto">
        <a:xfrm>
          <a:off x="2714625" y="218255850"/>
          <a:ext cx="0" cy="159639"/>
        </a:xfrm>
        <a:prstGeom prst="rect">
          <a:avLst/>
        </a:prstGeom>
        <a:noFill/>
        <a:ln w="9525">
          <a:noFill/>
          <a:miter lim="800000"/>
          <a:headEnd/>
          <a:tailEnd/>
        </a:ln>
      </xdr:spPr>
    </xdr:sp>
    <xdr:clientData/>
  </xdr:twoCellAnchor>
  <xdr:twoCellAnchor editAs="oneCell">
    <xdr:from>
      <xdr:col>2</xdr:col>
      <xdr:colOff>1247775</xdr:colOff>
      <xdr:row>308</xdr:row>
      <xdr:rowOff>0</xdr:rowOff>
    </xdr:from>
    <xdr:to>
      <xdr:col>3</xdr:col>
      <xdr:colOff>0</xdr:colOff>
      <xdr:row>308</xdr:row>
      <xdr:rowOff>159639</xdr:rowOff>
    </xdr:to>
    <xdr:sp macro="" textlink="">
      <xdr:nvSpPr>
        <xdr:cNvPr id="1074" name="Text Box 317"/>
        <xdr:cNvSpPr txBox="1">
          <a:spLocks noChangeArrowheads="1"/>
        </xdr:cNvSpPr>
      </xdr:nvSpPr>
      <xdr:spPr bwMode="auto">
        <a:xfrm>
          <a:off x="2714625" y="218255850"/>
          <a:ext cx="0" cy="159639"/>
        </a:xfrm>
        <a:prstGeom prst="rect">
          <a:avLst/>
        </a:prstGeom>
        <a:noFill/>
        <a:ln w="9525">
          <a:noFill/>
          <a:miter lim="800000"/>
          <a:headEnd/>
          <a:tailEnd/>
        </a:ln>
      </xdr:spPr>
    </xdr:sp>
    <xdr:clientData/>
  </xdr:twoCellAnchor>
  <xdr:twoCellAnchor editAs="oneCell">
    <xdr:from>
      <xdr:col>2</xdr:col>
      <xdr:colOff>2619375</xdr:colOff>
      <xdr:row>308</xdr:row>
      <xdr:rowOff>1076325</xdr:rowOff>
    </xdr:from>
    <xdr:to>
      <xdr:col>3</xdr:col>
      <xdr:colOff>0</xdr:colOff>
      <xdr:row>308</xdr:row>
      <xdr:rowOff>1076325</xdr:rowOff>
    </xdr:to>
    <xdr:sp macro="" textlink="">
      <xdr:nvSpPr>
        <xdr:cNvPr id="1075" name="Text Box 23"/>
        <xdr:cNvSpPr txBox="1">
          <a:spLocks noChangeArrowheads="1"/>
        </xdr:cNvSpPr>
      </xdr:nvSpPr>
      <xdr:spPr bwMode="auto">
        <a:xfrm>
          <a:off x="2714625" y="219332175"/>
          <a:ext cx="0" cy="0"/>
        </a:xfrm>
        <a:prstGeom prst="rect">
          <a:avLst/>
        </a:prstGeom>
        <a:noFill/>
        <a:ln w="9525">
          <a:noFill/>
          <a:miter lim="800000"/>
          <a:headEnd/>
          <a:tailEnd/>
        </a:ln>
      </xdr:spPr>
    </xdr:sp>
    <xdr:clientData/>
  </xdr:twoCellAnchor>
  <xdr:twoCellAnchor editAs="oneCell">
    <xdr:from>
      <xdr:col>2</xdr:col>
      <xdr:colOff>2676525</xdr:colOff>
      <xdr:row>308</xdr:row>
      <xdr:rowOff>657225</xdr:rowOff>
    </xdr:from>
    <xdr:to>
      <xdr:col>3</xdr:col>
      <xdr:colOff>0</xdr:colOff>
      <xdr:row>308</xdr:row>
      <xdr:rowOff>677037</xdr:rowOff>
    </xdr:to>
    <xdr:sp macro="" textlink="">
      <xdr:nvSpPr>
        <xdr:cNvPr id="1076" name="Text Box 29"/>
        <xdr:cNvSpPr txBox="1">
          <a:spLocks noChangeArrowheads="1"/>
        </xdr:cNvSpPr>
      </xdr:nvSpPr>
      <xdr:spPr bwMode="auto">
        <a:xfrm>
          <a:off x="2714625" y="218913075"/>
          <a:ext cx="0" cy="19812"/>
        </a:xfrm>
        <a:prstGeom prst="rect">
          <a:avLst/>
        </a:prstGeom>
        <a:noFill/>
        <a:ln w="9525">
          <a:noFill/>
          <a:miter lim="800000"/>
          <a:headEnd/>
          <a:tailEnd/>
        </a:ln>
      </xdr:spPr>
    </xdr:sp>
    <xdr:clientData/>
  </xdr:twoCellAnchor>
  <xdr:twoCellAnchor editAs="oneCell">
    <xdr:from>
      <xdr:col>2</xdr:col>
      <xdr:colOff>1314450</xdr:colOff>
      <xdr:row>308</xdr:row>
      <xdr:rowOff>0</xdr:rowOff>
    </xdr:from>
    <xdr:to>
      <xdr:col>3</xdr:col>
      <xdr:colOff>0</xdr:colOff>
      <xdr:row>308</xdr:row>
      <xdr:rowOff>159639</xdr:rowOff>
    </xdr:to>
    <xdr:sp macro="" textlink="">
      <xdr:nvSpPr>
        <xdr:cNvPr id="1077" name="Text Box 81"/>
        <xdr:cNvSpPr txBox="1">
          <a:spLocks noChangeArrowheads="1"/>
        </xdr:cNvSpPr>
      </xdr:nvSpPr>
      <xdr:spPr bwMode="auto">
        <a:xfrm>
          <a:off x="2714625" y="218255850"/>
          <a:ext cx="0" cy="159639"/>
        </a:xfrm>
        <a:prstGeom prst="rect">
          <a:avLst/>
        </a:prstGeom>
        <a:noFill/>
        <a:ln w="9525">
          <a:noFill/>
          <a:miter lim="800000"/>
          <a:headEnd/>
          <a:tailEnd/>
        </a:ln>
      </xdr:spPr>
    </xdr:sp>
    <xdr:clientData/>
  </xdr:twoCellAnchor>
  <xdr:twoCellAnchor editAs="oneCell">
    <xdr:from>
      <xdr:col>2</xdr:col>
      <xdr:colOff>1314450</xdr:colOff>
      <xdr:row>308</xdr:row>
      <xdr:rowOff>0</xdr:rowOff>
    </xdr:from>
    <xdr:to>
      <xdr:col>3</xdr:col>
      <xdr:colOff>0</xdr:colOff>
      <xdr:row>308</xdr:row>
      <xdr:rowOff>159639</xdr:rowOff>
    </xdr:to>
    <xdr:sp macro="" textlink="">
      <xdr:nvSpPr>
        <xdr:cNvPr id="1078" name="Text Box 82"/>
        <xdr:cNvSpPr txBox="1">
          <a:spLocks noChangeArrowheads="1"/>
        </xdr:cNvSpPr>
      </xdr:nvSpPr>
      <xdr:spPr bwMode="auto">
        <a:xfrm>
          <a:off x="2714625" y="218255850"/>
          <a:ext cx="0" cy="159639"/>
        </a:xfrm>
        <a:prstGeom prst="rect">
          <a:avLst/>
        </a:prstGeom>
        <a:noFill/>
        <a:ln w="9525">
          <a:noFill/>
          <a:miter lim="800000"/>
          <a:headEnd/>
          <a:tailEnd/>
        </a:ln>
      </xdr:spPr>
    </xdr:sp>
    <xdr:clientData/>
  </xdr:twoCellAnchor>
  <xdr:twoCellAnchor editAs="oneCell">
    <xdr:from>
      <xdr:col>2</xdr:col>
      <xdr:colOff>1314450</xdr:colOff>
      <xdr:row>308</xdr:row>
      <xdr:rowOff>0</xdr:rowOff>
    </xdr:from>
    <xdr:to>
      <xdr:col>3</xdr:col>
      <xdr:colOff>0</xdr:colOff>
      <xdr:row>308</xdr:row>
      <xdr:rowOff>159639</xdr:rowOff>
    </xdr:to>
    <xdr:sp macro="" textlink="">
      <xdr:nvSpPr>
        <xdr:cNvPr id="1079" name="Text Box 83"/>
        <xdr:cNvSpPr txBox="1">
          <a:spLocks noChangeArrowheads="1"/>
        </xdr:cNvSpPr>
      </xdr:nvSpPr>
      <xdr:spPr bwMode="auto">
        <a:xfrm>
          <a:off x="2714625" y="218255850"/>
          <a:ext cx="0" cy="159639"/>
        </a:xfrm>
        <a:prstGeom prst="rect">
          <a:avLst/>
        </a:prstGeom>
        <a:noFill/>
        <a:ln w="9525">
          <a:noFill/>
          <a:miter lim="800000"/>
          <a:headEnd/>
          <a:tailEnd/>
        </a:ln>
      </xdr:spPr>
    </xdr:sp>
    <xdr:clientData/>
  </xdr:twoCellAnchor>
  <xdr:twoCellAnchor editAs="oneCell">
    <xdr:from>
      <xdr:col>2</xdr:col>
      <xdr:colOff>1247775</xdr:colOff>
      <xdr:row>308</xdr:row>
      <xdr:rowOff>0</xdr:rowOff>
    </xdr:from>
    <xdr:to>
      <xdr:col>3</xdr:col>
      <xdr:colOff>0</xdr:colOff>
      <xdr:row>308</xdr:row>
      <xdr:rowOff>159639</xdr:rowOff>
    </xdr:to>
    <xdr:sp macro="" textlink="">
      <xdr:nvSpPr>
        <xdr:cNvPr id="1080" name="Text Box 84"/>
        <xdr:cNvSpPr txBox="1">
          <a:spLocks noChangeArrowheads="1"/>
        </xdr:cNvSpPr>
      </xdr:nvSpPr>
      <xdr:spPr bwMode="auto">
        <a:xfrm>
          <a:off x="2714625" y="218255850"/>
          <a:ext cx="0" cy="159639"/>
        </a:xfrm>
        <a:prstGeom prst="rect">
          <a:avLst/>
        </a:prstGeom>
        <a:noFill/>
        <a:ln w="9525">
          <a:noFill/>
          <a:miter lim="800000"/>
          <a:headEnd/>
          <a:tailEnd/>
        </a:ln>
      </xdr:spPr>
    </xdr:sp>
    <xdr:clientData/>
  </xdr:twoCellAnchor>
  <xdr:twoCellAnchor editAs="oneCell">
    <xdr:from>
      <xdr:col>2</xdr:col>
      <xdr:colOff>2028825</xdr:colOff>
      <xdr:row>308</xdr:row>
      <xdr:rowOff>0</xdr:rowOff>
    </xdr:from>
    <xdr:to>
      <xdr:col>3</xdr:col>
      <xdr:colOff>0</xdr:colOff>
      <xdr:row>308</xdr:row>
      <xdr:rowOff>159639</xdr:rowOff>
    </xdr:to>
    <xdr:sp macro="" textlink="">
      <xdr:nvSpPr>
        <xdr:cNvPr id="1081" name="Text Box 85"/>
        <xdr:cNvSpPr txBox="1">
          <a:spLocks noChangeArrowheads="1"/>
        </xdr:cNvSpPr>
      </xdr:nvSpPr>
      <xdr:spPr bwMode="auto">
        <a:xfrm>
          <a:off x="2714625" y="218255850"/>
          <a:ext cx="0" cy="159639"/>
        </a:xfrm>
        <a:prstGeom prst="rect">
          <a:avLst/>
        </a:prstGeom>
        <a:noFill/>
        <a:ln w="9525">
          <a:noFill/>
          <a:miter lim="800000"/>
          <a:headEnd/>
          <a:tailEnd/>
        </a:ln>
      </xdr:spPr>
    </xdr:sp>
    <xdr:clientData/>
  </xdr:twoCellAnchor>
  <xdr:twoCellAnchor editAs="oneCell">
    <xdr:from>
      <xdr:col>2</xdr:col>
      <xdr:colOff>2619375</xdr:colOff>
      <xdr:row>308</xdr:row>
      <xdr:rowOff>0</xdr:rowOff>
    </xdr:from>
    <xdr:to>
      <xdr:col>3</xdr:col>
      <xdr:colOff>0</xdr:colOff>
      <xdr:row>308</xdr:row>
      <xdr:rowOff>159639</xdr:rowOff>
    </xdr:to>
    <xdr:sp macro="" textlink="">
      <xdr:nvSpPr>
        <xdr:cNvPr id="1082" name="Text Box 86"/>
        <xdr:cNvSpPr txBox="1">
          <a:spLocks noChangeArrowheads="1"/>
        </xdr:cNvSpPr>
      </xdr:nvSpPr>
      <xdr:spPr bwMode="auto">
        <a:xfrm>
          <a:off x="2714625" y="218255850"/>
          <a:ext cx="0" cy="159639"/>
        </a:xfrm>
        <a:prstGeom prst="rect">
          <a:avLst/>
        </a:prstGeom>
        <a:noFill/>
        <a:ln w="9525">
          <a:noFill/>
          <a:miter lim="800000"/>
          <a:headEnd/>
          <a:tailEnd/>
        </a:ln>
      </xdr:spPr>
    </xdr:sp>
    <xdr:clientData/>
  </xdr:twoCellAnchor>
  <xdr:twoCellAnchor editAs="oneCell">
    <xdr:from>
      <xdr:col>2</xdr:col>
      <xdr:colOff>1609725</xdr:colOff>
      <xdr:row>308</xdr:row>
      <xdr:rowOff>123825</xdr:rowOff>
    </xdr:from>
    <xdr:to>
      <xdr:col>3</xdr:col>
      <xdr:colOff>0</xdr:colOff>
      <xdr:row>308</xdr:row>
      <xdr:rowOff>156524</xdr:rowOff>
    </xdr:to>
    <xdr:sp macro="" textlink="">
      <xdr:nvSpPr>
        <xdr:cNvPr id="1083" name="Text Box 236"/>
        <xdr:cNvSpPr txBox="1">
          <a:spLocks noChangeArrowheads="1"/>
        </xdr:cNvSpPr>
      </xdr:nvSpPr>
      <xdr:spPr bwMode="auto">
        <a:xfrm>
          <a:off x="2714625" y="218379675"/>
          <a:ext cx="0" cy="32699"/>
        </a:xfrm>
        <a:prstGeom prst="rect">
          <a:avLst/>
        </a:prstGeom>
        <a:noFill/>
        <a:ln w="9525">
          <a:noFill/>
          <a:miter lim="800000"/>
          <a:headEnd/>
          <a:tailEnd/>
        </a:ln>
      </xdr:spPr>
    </xdr:sp>
    <xdr:clientData/>
  </xdr:twoCellAnchor>
  <xdr:twoCellAnchor editAs="oneCell">
    <xdr:from>
      <xdr:col>2</xdr:col>
      <xdr:colOff>1609725</xdr:colOff>
      <xdr:row>308</xdr:row>
      <xdr:rowOff>123825</xdr:rowOff>
    </xdr:from>
    <xdr:to>
      <xdr:col>3</xdr:col>
      <xdr:colOff>0</xdr:colOff>
      <xdr:row>308</xdr:row>
      <xdr:rowOff>156524</xdr:rowOff>
    </xdr:to>
    <xdr:sp macro="" textlink="">
      <xdr:nvSpPr>
        <xdr:cNvPr id="1084" name="Text Box 236"/>
        <xdr:cNvSpPr txBox="1">
          <a:spLocks noChangeArrowheads="1"/>
        </xdr:cNvSpPr>
      </xdr:nvSpPr>
      <xdr:spPr bwMode="auto">
        <a:xfrm>
          <a:off x="2714625" y="218379675"/>
          <a:ext cx="0" cy="32699"/>
        </a:xfrm>
        <a:prstGeom prst="rect">
          <a:avLst/>
        </a:prstGeom>
        <a:noFill/>
        <a:ln w="9525">
          <a:noFill/>
          <a:miter lim="800000"/>
          <a:headEnd/>
          <a:tailEnd/>
        </a:ln>
      </xdr:spPr>
    </xdr:sp>
    <xdr:clientData/>
  </xdr:twoCellAnchor>
  <xdr:twoCellAnchor editAs="oneCell">
    <xdr:from>
      <xdr:col>2</xdr:col>
      <xdr:colOff>1609725</xdr:colOff>
      <xdr:row>308</xdr:row>
      <xdr:rowOff>123825</xdr:rowOff>
    </xdr:from>
    <xdr:to>
      <xdr:col>3</xdr:col>
      <xdr:colOff>0</xdr:colOff>
      <xdr:row>308</xdr:row>
      <xdr:rowOff>156524</xdr:rowOff>
    </xdr:to>
    <xdr:sp macro="" textlink="">
      <xdr:nvSpPr>
        <xdr:cNvPr id="1085" name="Text Box 236"/>
        <xdr:cNvSpPr txBox="1">
          <a:spLocks noChangeArrowheads="1"/>
        </xdr:cNvSpPr>
      </xdr:nvSpPr>
      <xdr:spPr bwMode="auto">
        <a:xfrm>
          <a:off x="2714625" y="218379675"/>
          <a:ext cx="0" cy="32699"/>
        </a:xfrm>
        <a:prstGeom prst="rect">
          <a:avLst/>
        </a:prstGeom>
        <a:noFill/>
        <a:ln w="9525">
          <a:noFill/>
          <a:miter lim="800000"/>
          <a:headEnd/>
          <a:tailEnd/>
        </a:ln>
      </xdr:spPr>
    </xdr:sp>
    <xdr:clientData/>
  </xdr:twoCellAnchor>
  <xdr:twoCellAnchor editAs="oneCell">
    <xdr:from>
      <xdr:col>2</xdr:col>
      <xdr:colOff>1609725</xdr:colOff>
      <xdr:row>308</xdr:row>
      <xdr:rowOff>123825</xdr:rowOff>
    </xdr:from>
    <xdr:to>
      <xdr:col>3</xdr:col>
      <xdr:colOff>0</xdr:colOff>
      <xdr:row>308</xdr:row>
      <xdr:rowOff>156524</xdr:rowOff>
    </xdr:to>
    <xdr:sp macro="" textlink="">
      <xdr:nvSpPr>
        <xdr:cNvPr id="1086" name="Text Box 236"/>
        <xdr:cNvSpPr txBox="1">
          <a:spLocks noChangeArrowheads="1"/>
        </xdr:cNvSpPr>
      </xdr:nvSpPr>
      <xdr:spPr bwMode="auto">
        <a:xfrm>
          <a:off x="2714625" y="218379675"/>
          <a:ext cx="0" cy="32699"/>
        </a:xfrm>
        <a:prstGeom prst="rect">
          <a:avLst/>
        </a:prstGeom>
        <a:noFill/>
        <a:ln w="9525">
          <a:noFill/>
          <a:miter lim="800000"/>
          <a:headEnd/>
          <a:tailEnd/>
        </a:ln>
      </xdr:spPr>
    </xdr:sp>
    <xdr:clientData/>
  </xdr:twoCellAnchor>
  <xdr:twoCellAnchor editAs="oneCell">
    <xdr:from>
      <xdr:col>2</xdr:col>
      <xdr:colOff>1609725</xdr:colOff>
      <xdr:row>308</xdr:row>
      <xdr:rowOff>123825</xdr:rowOff>
    </xdr:from>
    <xdr:to>
      <xdr:col>3</xdr:col>
      <xdr:colOff>0</xdr:colOff>
      <xdr:row>308</xdr:row>
      <xdr:rowOff>156524</xdr:rowOff>
    </xdr:to>
    <xdr:sp macro="" textlink="">
      <xdr:nvSpPr>
        <xdr:cNvPr id="1087" name="Text Box 236"/>
        <xdr:cNvSpPr txBox="1">
          <a:spLocks noChangeArrowheads="1"/>
        </xdr:cNvSpPr>
      </xdr:nvSpPr>
      <xdr:spPr bwMode="auto">
        <a:xfrm>
          <a:off x="2714625" y="218379675"/>
          <a:ext cx="0" cy="32699"/>
        </a:xfrm>
        <a:prstGeom prst="rect">
          <a:avLst/>
        </a:prstGeom>
        <a:noFill/>
        <a:ln w="9525">
          <a:noFill/>
          <a:miter lim="800000"/>
          <a:headEnd/>
          <a:tailEnd/>
        </a:ln>
      </xdr:spPr>
    </xdr:sp>
    <xdr:clientData/>
  </xdr:twoCellAnchor>
  <xdr:twoCellAnchor editAs="oneCell">
    <xdr:from>
      <xdr:col>2</xdr:col>
      <xdr:colOff>1609725</xdr:colOff>
      <xdr:row>308</xdr:row>
      <xdr:rowOff>123825</xdr:rowOff>
    </xdr:from>
    <xdr:to>
      <xdr:col>3</xdr:col>
      <xdr:colOff>0</xdr:colOff>
      <xdr:row>308</xdr:row>
      <xdr:rowOff>156524</xdr:rowOff>
    </xdr:to>
    <xdr:sp macro="" textlink="">
      <xdr:nvSpPr>
        <xdr:cNvPr id="1088" name="Text Box 236"/>
        <xdr:cNvSpPr txBox="1">
          <a:spLocks noChangeArrowheads="1"/>
        </xdr:cNvSpPr>
      </xdr:nvSpPr>
      <xdr:spPr bwMode="auto">
        <a:xfrm>
          <a:off x="2714625" y="218379675"/>
          <a:ext cx="0" cy="32699"/>
        </a:xfrm>
        <a:prstGeom prst="rect">
          <a:avLst/>
        </a:prstGeom>
        <a:noFill/>
        <a:ln w="9525">
          <a:noFill/>
          <a:miter lim="800000"/>
          <a:headEnd/>
          <a:tailEnd/>
        </a:ln>
      </xdr:spPr>
    </xdr:sp>
    <xdr:clientData/>
  </xdr:twoCellAnchor>
  <xdr:twoCellAnchor editAs="oneCell">
    <xdr:from>
      <xdr:col>2</xdr:col>
      <xdr:colOff>1609725</xdr:colOff>
      <xdr:row>308</xdr:row>
      <xdr:rowOff>123825</xdr:rowOff>
    </xdr:from>
    <xdr:to>
      <xdr:col>3</xdr:col>
      <xdr:colOff>0</xdr:colOff>
      <xdr:row>308</xdr:row>
      <xdr:rowOff>156524</xdr:rowOff>
    </xdr:to>
    <xdr:sp macro="" textlink="">
      <xdr:nvSpPr>
        <xdr:cNvPr id="1089" name="Text Box 236"/>
        <xdr:cNvSpPr txBox="1">
          <a:spLocks noChangeArrowheads="1"/>
        </xdr:cNvSpPr>
      </xdr:nvSpPr>
      <xdr:spPr bwMode="auto">
        <a:xfrm>
          <a:off x="2714625" y="218379675"/>
          <a:ext cx="0" cy="3269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0</xdr:colOff>
      <xdr:row>300</xdr:row>
      <xdr:rowOff>159639</xdr:rowOff>
    </xdr:to>
    <xdr:sp macro="" textlink="">
      <xdr:nvSpPr>
        <xdr:cNvPr id="1090" name="Text Box 314"/>
        <xdr:cNvSpPr txBox="1">
          <a:spLocks noChangeArrowheads="1"/>
        </xdr:cNvSpPr>
      </xdr:nvSpPr>
      <xdr:spPr bwMode="auto">
        <a:xfrm>
          <a:off x="2714625" y="210788250"/>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0</xdr:colOff>
      <xdr:row>300</xdr:row>
      <xdr:rowOff>159639</xdr:rowOff>
    </xdr:to>
    <xdr:sp macro="" textlink="">
      <xdr:nvSpPr>
        <xdr:cNvPr id="1091" name="Text Box 315"/>
        <xdr:cNvSpPr txBox="1">
          <a:spLocks noChangeArrowheads="1"/>
        </xdr:cNvSpPr>
      </xdr:nvSpPr>
      <xdr:spPr bwMode="auto">
        <a:xfrm>
          <a:off x="2714625" y="210788250"/>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0</xdr:colOff>
      <xdr:row>300</xdr:row>
      <xdr:rowOff>159639</xdr:rowOff>
    </xdr:to>
    <xdr:sp macro="" textlink="">
      <xdr:nvSpPr>
        <xdr:cNvPr id="1092" name="Text Box 316"/>
        <xdr:cNvSpPr txBox="1">
          <a:spLocks noChangeArrowheads="1"/>
        </xdr:cNvSpPr>
      </xdr:nvSpPr>
      <xdr:spPr bwMode="auto">
        <a:xfrm>
          <a:off x="2714625" y="210788250"/>
          <a:ext cx="0" cy="159639"/>
        </a:xfrm>
        <a:prstGeom prst="rect">
          <a:avLst/>
        </a:prstGeom>
        <a:noFill/>
        <a:ln w="9525">
          <a:noFill/>
          <a:miter lim="800000"/>
          <a:headEnd/>
          <a:tailEnd/>
        </a:ln>
      </xdr:spPr>
    </xdr:sp>
    <xdr:clientData/>
  </xdr:twoCellAnchor>
  <xdr:twoCellAnchor editAs="oneCell">
    <xdr:from>
      <xdr:col>2</xdr:col>
      <xdr:colOff>1247775</xdr:colOff>
      <xdr:row>300</xdr:row>
      <xdr:rowOff>0</xdr:rowOff>
    </xdr:from>
    <xdr:to>
      <xdr:col>3</xdr:col>
      <xdr:colOff>0</xdr:colOff>
      <xdr:row>300</xdr:row>
      <xdr:rowOff>159639</xdr:rowOff>
    </xdr:to>
    <xdr:sp macro="" textlink="">
      <xdr:nvSpPr>
        <xdr:cNvPr id="1093" name="Text Box 317"/>
        <xdr:cNvSpPr txBox="1">
          <a:spLocks noChangeArrowheads="1"/>
        </xdr:cNvSpPr>
      </xdr:nvSpPr>
      <xdr:spPr bwMode="auto">
        <a:xfrm>
          <a:off x="2714625" y="210788250"/>
          <a:ext cx="0" cy="159639"/>
        </a:xfrm>
        <a:prstGeom prst="rect">
          <a:avLst/>
        </a:prstGeom>
        <a:noFill/>
        <a:ln w="9525">
          <a:noFill/>
          <a:miter lim="800000"/>
          <a:headEnd/>
          <a:tailEnd/>
        </a:ln>
      </xdr:spPr>
    </xdr:sp>
    <xdr:clientData/>
  </xdr:twoCellAnchor>
  <xdr:twoCellAnchor editAs="oneCell">
    <xdr:from>
      <xdr:col>2</xdr:col>
      <xdr:colOff>2619375</xdr:colOff>
      <xdr:row>300</xdr:row>
      <xdr:rowOff>1076325</xdr:rowOff>
    </xdr:from>
    <xdr:to>
      <xdr:col>3</xdr:col>
      <xdr:colOff>0</xdr:colOff>
      <xdr:row>301</xdr:row>
      <xdr:rowOff>0</xdr:rowOff>
    </xdr:to>
    <xdr:sp macro="" textlink="">
      <xdr:nvSpPr>
        <xdr:cNvPr id="1094" name="Text Box 23"/>
        <xdr:cNvSpPr txBox="1">
          <a:spLocks noChangeArrowheads="1"/>
        </xdr:cNvSpPr>
      </xdr:nvSpPr>
      <xdr:spPr bwMode="auto">
        <a:xfrm>
          <a:off x="2714625" y="211388325"/>
          <a:ext cx="0" cy="0"/>
        </a:xfrm>
        <a:prstGeom prst="rect">
          <a:avLst/>
        </a:prstGeom>
        <a:noFill/>
        <a:ln w="9525">
          <a:noFill/>
          <a:miter lim="800000"/>
          <a:headEnd/>
          <a:tailEnd/>
        </a:ln>
      </xdr:spPr>
    </xdr:sp>
    <xdr:clientData/>
  </xdr:twoCellAnchor>
  <xdr:twoCellAnchor editAs="oneCell">
    <xdr:from>
      <xdr:col>2</xdr:col>
      <xdr:colOff>2676525</xdr:colOff>
      <xdr:row>300</xdr:row>
      <xdr:rowOff>657225</xdr:rowOff>
    </xdr:from>
    <xdr:to>
      <xdr:col>3</xdr:col>
      <xdr:colOff>0</xdr:colOff>
      <xdr:row>301</xdr:row>
      <xdr:rowOff>19812</xdr:rowOff>
    </xdr:to>
    <xdr:sp macro="" textlink="">
      <xdr:nvSpPr>
        <xdr:cNvPr id="1095" name="Text Box 29"/>
        <xdr:cNvSpPr txBox="1">
          <a:spLocks noChangeArrowheads="1"/>
        </xdr:cNvSpPr>
      </xdr:nvSpPr>
      <xdr:spPr bwMode="auto">
        <a:xfrm>
          <a:off x="2714625" y="211388325"/>
          <a:ext cx="0" cy="19812"/>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0</xdr:colOff>
      <xdr:row>300</xdr:row>
      <xdr:rowOff>159639</xdr:rowOff>
    </xdr:to>
    <xdr:sp macro="" textlink="">
      <xdr:nvSpPr>
        <xdr:cNvPr id="1096" name="Text Box 314"/>
        <xdr:cNvSpPr txBox="1">
          <a:spLocks noChangeArrowheads="1"/>
        </xdr:cNvSpPr>
      </xdr:nvSpPr>
      <xdr:spPr bwMode="auto">
        <a:xfrm>
          <a:off x="2714625" y="210788250"/>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0</xdr:colOff>
      <xdr:row>300</xdr:row>
      <xdr:rowOff>159639</xdr:rowOff>
    </xdr:to>
    <xdr:sp macro="" textlink="">
      <xdr:nvSpPr>
        <xdr:cNvPr id="1097" name="Text Box 315"/>
        <xdr:cNvSpPr txBox="1">
          <a:spLocks noChangeArrowheads="1"/>
        </xdr:cNvSpPr>
      </xdr:nvSpPr>
      <xdr:spPr bwMode="auto">
        <a:xfrm>
          <a:off x="2714625" y="210788250"/>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0</xdr:colOff>
      <xdr:row>300</xdr:row>
      <xdr:rowOff>159639</xdr:rowOff>
    </xdr:to>
    <xdr:sp macro="" textlink="">
      <xdr:nvSpPr>
        <xdr:cNvPr id="1098" name="Text Box 316"/>
        <xdr:cNvSpPr txBox="1">
          <a:spLocks noChangeArrowheads="1"/>
        </xdr:cNvSpPr>
      </xdr:nvSpPr>
      <xdr:spPr bwMode="auto">
        <a:xfrm>
          <a:off x="2714625" y="210788250"/>
          <a:ext cx="0" cy="159639"/>
        </a:xfrm>
        <a:prstGeom prst="rect">
          <a:avLst/>
        </a:prstGeom>
        <a:noFill/>
        <a:ln w="9525">
          <a:noFill/>
          <a:miter lim="800000"/>
          <a:headEnd/>
          <a:tailEnd/>
        </a:ln>
      </xdr:spPr>
    </xdr:sp>
    <xdr:clientData/>
  </xdr:twoCellAnchor>
  <xdr:twoCellAnchor editAs="oneCell">
    <xdr:from>
      <xdr:col>2</xdr:col>
      <xdr:colOff>1247775</xdr:colOff>
      <xdr:row>300</xdr:row>
      <xdr:rowOff>0</xdr:rowOff>
    </xdr:from>
    <xdr:to>
      <xdr:col>3</xdr:col>
      <xdr:colOff>0</xdr:colOff>
      <xdr:row>300</xdr:row>
      <xdr:rowOff>159639</xdr:rowOff>
    </xdr:to>
    <xdr:sp macro="" textlink="">
      <xdr:nvSpPr>
        <xdr:cNvPr id="1099" name="Text Box 317"/>
        <xdr:cNvSpPr txBox="1">
          <a:spLocks noChangeArrowheads="1"/>
        </xdr:cNvSpPr>
      </xdr:nvSpPr>
      <xdr:spPr bwMode="auto">
        <a:xfrm>
          <a:off x="2714625" y="210788250"/>
          <a:ext cx="0" cy="159639"/>
        </a:xfrm>
        <a:prstGeom prst="rect">
          <a:avLst/>
        </a:prstGeom>
        <a:noFill/>
        <a:ln w="9525">
          <a:noFill/>
          <a:miter lim="800000"/>
          <a:headEnd/>
          <a:tailEnd/>
        </a:ln>
      </xdr:spPr>
    </xdr:sp>
    <xdr:clientData/>
  </xdr:twoCellAnchor>
  <xdr:twoCellAnchor editAs="oneCell">
    <xdr:from>
      <xdr:col>2</xdr:col>
      <xdr:colOff>2619375</xdr:colOff>
      <xdr:row>300</xdr:row>
      <xdr:rowOff>1076325</xdr:rowOff>
    </xdr:from>
    <xdr:to>
      <xdr:col>3</xdr:col>
      <xdr:colOff>0</xdr:colOff>
      <xdr:row>301</xdr:row>
      <xdr:rowOff>0</xdr:rowOff>
    </xdr:to>
    <xdr:sp macro="" textlink="">
      <xdr:nvSpPr>
        <xdr:cNvPr id="1100" name="Text Box 23"/>
        <xdr:cNvSpPr txBox="1">
          <a:spLocks noChangeArrowheads="1"/>
        </xdr:cNvSpPr>
      </xdr:nvSpPr>
      <xdr:spPr bwMode="auto">
        <a:xfrm>
          <a:off x="2714625" y="211388325"/>
          <a:ext cx="0" cy="0"/>
        </a:xfrm>
        <a:prstGeom prst="rect">
          <a:avLst/>
        </a:prstGeom>
        <a:noFill/>
        <a:ln w="9525">
          <a:noFill/>
          <a:miter lim="800000"/>
          <a:headEnd/>
          <a:tailEnd/>
        </a:ln>
      </xdr:spPr>
    </xdr:sp>
    <xdr:clientData/>
  </xdr:twoCellAnchor>
  <xdr:twoCellAnchor editAs="oneCell">
    <xdr:from>
      <xdr:col>2</xdr:col>
      <xdr:colOff>2676525</xdr:colOff>
      <xdr:row>300</xdr:row>
      <xdr:rowOff>657225</xdr:rowOff>
    </xdr:from>
    <xdr:to>
      <xdr:col>3</xdr:col>
      <xdr:colOff>0</xdr:colOff>
      <xdr:row>301</xdr:row>
      <xdr:rowOff>19812</xdr:rowOff>
    </xdr:to>
    <xdr:sp macro="" textlink="">
      <xdr:nvSpPr>
        <xdr:cNvPr id="1101" name="Text Box 29"/>
        <xdr:cNvSpPr txBox="1">
          <a:spLocks noChangeArrowheads="1"/>
        </xdr:cNvSpPr>
      </xdr:nvSpPr>
      <xdr:spPr bwMode="auto">
        <a:xfrm>
          <a:off x="2714625" y="211388325"/>
          <a:ext cx="0" cy="19812"/>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0</xdr:colOff>
      <xdr:row>300</xdr:row>
      <xdr:rowOff>159639</xdr:rowOff>
    </xdr:to>
    <xdr:sp macro="" textlink="">
      <xdr:nvSpPr>
        <xdr:cNvPr id="1102" name="Text Box 81"/>
        <xdr:cNvSpPr txBox="1">
          <a:spLocks noChangeArrowheads="1"/>
        </xdr:cNvSpPr>
      </xdr:nvSpPr>
      <xdr:spPr bwMode="auto">
        <a:xfrm>
          <a:off x="2714625" y="210788250"/>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0</xdr:colOff>
      <xdr:row>300</xdr:row>
      <xdr:rowOff>159639</xdr:rowOff>
    </xdr:to>
    <xdr:sp macro="" textlink="">
      <xdr:nvSpPr>
        <xdr:cNvPr id="1103" name="Text Box 82"/>
        <xdr:cNvSpPr txBox="1">
          <a:spLocks noChangeArrowheads="1"/>
        </xdr:cNvSpPr>
      </xdr:nvSpPr>
      <xdr:spPr bwMode="auto">
        <a:xfrm>
          <a:off x="2714625" y="210788250"/>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0</xdr:colOff>
      <xdr:row>300</xdr:row>
      <xdr:rowOff>159639</xdr:rowOff>
    </xdr:to>
    <xdr:sp macro="" textlink="">
      <xdr:nvSpPr>
        <xdr:cNvPr id="1104" name="Text Box 83"/>
        <xdr:cNvSpPr txBox="1">
          <a:spLocks noChangeArrowheads="1"/>
        </xdr:cNvSpPr>
      </xdr:nvSpPr>
      <xdr:spPr bwMode="auto">
        <a:xfrm>
          <a:off x="2714625" y="210788250"/>
          <a:ext cx="0" cy="159639"/>
        </a:xfrm>
        <a:prstGeom prst="rect">
          <a:avLst/>
        </a:prstGeom>
        <a:noFill/>
        <a:ln w="9525">
          <a:noFill/>
          <a:miter lim="800000"/>
          <a:headEnd/>
          <a:tailEnd/>
        </a:ln>
      </xdr:spPr>
    </xdr:sp>
    <xdr:clientData/>
  </xdr:twoCellAnchor>
  <xdr:twoCellAnchor editAs="oneCell">
    <xdr:from>
      <xdr:col>2</xdr:col>
      <xdr:colOff>1247775</xdr:colOff>
      <xdr:row>300</xdr:row>
      <xdr:rowOff>0</xdr:rowOff>
    </xdr:from>
    <xdr:to>
      <xdr:col>3</xdr:col>
      <xdr:colOff>0</xdr:colOff>
      <xdr:row>300</xdr:row>
      <xdr:rowOff>159639</xdr:rowOff>
    </xdr:to>
    <xdr:sp macro="" textlink="">
      <xdr:nvSpPr>
        <xdr:cNvPr id="1105" name="Text Box 84"/>
        <xdr:cNvSpPr txBox="1">
          <a:spLocks noChangeArrowheads="1"/>
        </xdr:cNvSpPr>
      </xdr:nvSpPr>
      <xdr:spPr bwMode="auto">
        <a:xfrm>
          <a:off x="2714625" y="210788250"/>
          <a:ext cx="0" cy="159639"/>
        </a:xfrm>
        <a:prstGeom prst="rect">
          <a:avLst/>
        </a:prstGeom>
        <a:noFill/>
        <a:ln w="9525">
          <a:noFill/>
          <a:miter lim="800000"/>
          <a:headEnd/>
          <a:tailEnd/>
        </a:ln>
      </xdr:spPr>
    </xdr:sp>
    <xdr:clientData/>
  </xdr:twoCellAnchor>
  <xdr:twoCellAnchor editAs="oneCell">
    <xdr:from>
      <xdr:col>2</xdr:col>
      <xdr:colOff>2028825</xdr:colOff>
      <xdr:row>300</xdr:row>
      <xdr:rowOff>0</xdr:rowOff>
    </xdr:from>
    <xdr:to>
      <xdr:col>3</xdr:col>
      <xdr:colOff>0</xdr:colOff>
      <xdr:row>300</xdr:row>
      <xdr:rowOff>159639</xdr:rowOff>
    </xdr:to>
    <xdr:sp macro="" textlink="">
      <xdr:nvSpPr>
        <xdr:cNvPr id="1106" name="Text Box 85"/>
        <xdr:cNvSpPr txBox="1">
          <a:spLocks noChangeArrowheads="1"/>
        </xdr:cNvSpPr>
      </xdr:nvSpPr>
      <xdr:spPr bwMode="auto">
        <a:xfrm>
          <a:off x="2714625" y="210788250"/>
          <a:ext cx="0" cy="159639"/>
        </a:xfrm>
        <a:prstGeom prst="rect">
          <a:avLst/>
        </a:prstGeom>
        <a:noFill/>
        <a:ln w="9525">
          <a:noFill/>
          <a:miter lim="800000"/>
          <a:headEnd/>
          <a:tailEnd/>
        </a:ln>
      </xdr:spPr>
    </xdr:sp>
    <xdr:clientData/>
  </xdr:twoCellAnchor>
  <xdr:twoCellAnchor editAs="oneCell">
    <xdr:from>
      <xdr:col>2</xdr:col>
      <xdr:colOff>2619375</xdr:colOff>
      <xdr:row>300</xdr:row>
      <xdr:rowOff>0</xdr:rowOff>
    </xdr:from>
    <xdr:to>
      <xdr:col>3</xdr:col>
      <xdr:colOff>0</xdr:colOff>
      <xdr:row>300</xdr:row>
      <xdr:rowOff>159639</xdr:rowOff>
    </xdr:to>
    <xdr:sp macro="" textlink="">
      <xdr:nvSpPr>
        <xdr:cNvPr id="1107" name="Text Box 86"/>
        <xdr:cNvSpPr txBox="1">
          <a:spLocks noChangeArrowheads="1"/>
        </xdr:cNvSpPr>
      </xdr:nvSpPr>
      <xdr:spPr bwMode="auto">
        <a:xfrm>
          <a:off x="2714625" y="210788250"/>
          <a:ext cx="0" cy="15963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0</xdr:colOff>
      <xdr:row>300</xdr:row>
      <xdr:rowOff>156524</xdr:rowOff>
    </xdr:to>
    <xdr:sp macro="" textlink="">
      <xdr:nvSpPr>
        <xdr:cNvPr id="1108" name="Text Box 236"/>
        <xdr:cNvSpPr txBox="1">
          <a:spLocks noChangeArrowheads="1"/>
        </xdr:cNvSpPr>
      </xdr:nvSpPr>
      <xdr:spPr bwMode="auto">
        <a:xfrm>
          <a:off x="2714625" y="210912075"/>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0</xdr:colOff>
      <xdr:row>300</xdr:row>
      <xdr:rowOff>156524</xdr:rowOff>
    </xdr:to>
    <xdr:sp macro="" textlink="">
      <xdr:nvSpPr>
        <xdr:cNvPr id="1109" name="Text Box 236"/>
        <xdr:cNvSpPr txBox="1">
          <a:spLocks noChangeArrowheads="1"/>
        </xdr:cNvSpPr>
      </xdr:nvSpPr>
      <xdr:spPr bwMode="auto">
        <a:xfrm>
          <a:off x="2714625" y="210912075"/>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0</xdr:colOff>
      <xdr:row>300</xdr:row>
      <xdr:rowOff>156524</xdr:rowOff>
    </xdr:to>
    <xdr:sp macro="" textlink="">
      <xdr:nvSpPr>
        <xdr:cNvPr id="1110" name="Text Box 236"/>
        <xdr:cNvSpPr txBox="1">
          <a:spLocks noChangeArrowheads="1"/>
        </xdr:cNvSpPr>
      </xdr:nvSpPr>
      <xdr:spPr bwMode="auto">
        <a:xfrm>
          <a:off x="2714625" y="210912075"/>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0</xdr:colOff>
      <xdr:row>300</xdr:row>
      <xdr:rowOff>156524</xdr:rowOff>
    </xdr:to>
    <xdr:sp macro="" textlink="">
      <xdr:nvSpPr>
        <xdr:cNvPr id="1111" name="Text Box 236"/>
        <xdr:cNvSpPr txBox="1">
          <a:spLocks noChangeArrowheads="1"/>
        </xdr:cNvSpPr>
      </xdr:nvSpPr>
      <xdr:spPr bwMode="auto">
        <a:xfrm>
          <a:off x="2714625" y="210912075"/>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0</xdr:colOff>
      <xdr:row>300</xdr:row>
      <xdr:rowOff>156524</xdr:rowOff>
    </xdr:to>
    <xdr:sp macro="" textlink="">
      <xdr:nvSpPr>
        <xdr:cNvPr id="1112" name="Text Box 236"/>
        <xdr:cNvSpPr txBox="1">
          <a:spLocks noChangeArrowheads="1"/>
        </xdr:cNvSpPr>
      </xdr:nvSpPr>
      <xdr:spPr bwMode="auto">
        <a:xfrm>
          <a:off x="2714625" y="210912075"/>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0</xdr:colOff>
      <xdr:row>300</xdr:row>
      <xdr:rowOff>156524</xdr:rowOff>
    </xdr:to>
    <xdr:sp macro="" textlink="">
      <xdr:nvSpPr>
        <xdr:cNvPr id="1113" name="Text Box 236"/>
        <xdr:cNvSpPr txBox="1">
          <a:spLocks noChangeArrowheads="1"/>
        </xdr:cNvSpPr>
      </xdr:nvSpPr>
      <xdr:spPr bwMode="auto">
        <a:xfrm>
          <a:off x="2714625" y="210912075"/>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0</xdr:colOff>
      <xdr:row>300</xdr:row>
      <xdr:rowOff>156524</xdr:rowOff>
    </xdr:to>
    <xdr:sp macro="" textlink="">
      <xdr:nvSpPr>
        <xdr:cNvPr id="1114" name="Text Box 236"/>
        <xdr:cNvSpPr txBox="1">
          <a:spLocks noChangeArrowheads="1"/>
        </xdr:cNvSpPr>
      </xdr:nvSpPr>
      <xdr:spPr bwMode="auto">
        <a:xfrm>
          <a:off x="2714625" y="210912075"/>
          <a:ext cx="0" cy="32699"/>
        </a:xfrm>
        <a:prstGeom prst="rect">
          <a:avLst/>
        </a:prstGeom>
        <a:noFill/>
        <a:ln w="9525">
          <a:noFill/>
          <a:miter lim="800000"/>
          <a:headEnd/>
          <a:tailEnd/>
        </a:ln>
      </xdr:spPr>
    </xdr:sp>
    <xdr:clientData/>
  </xdr:twoCellAnchor>
  <xdr:twoCellAnchor editAs="oneCell">
    <xdr:from>
      <xdr:col>2</xdr:col>
      <xdr:colOff>2619375</xdr:colOff>
      <xdr:row>291</xdr:row>
      <xdr:rowOff>1076325</xdr:rowOff>
    </xdr:from>
    <xdr:to>
      <xdr:col>3</xdr:col>
      <xdr:colOff>492</xdr:colOff>
      <xdr:row>291</xdr:row>
      <xdr:rowOff>1135008</xdr:rowOff>
    </xdr:to>
    <xdr:sp macro="" textlink="">
      <xdr:nvSpPr>
        <xdr:cNvPr id="1115" name="Text Box 31"/>
        <xdr:cNvSpPr txBox="1">
          <a:spLocks noChangeArrowheads="1"/>
        </xdr:cNvSpPr>
      </xdr:nvSpPr>
      <xdr:spPr bwMode="auto">
        <a:xfrm>
          <a:off x="2714625" y="202806300"/>
          <a:ext cx="492" cy="58683"/>
        </a:xfrm>
        <a:prstGeom prst="rect">
          <a:avLst/>
        </a:prstGeom>
        <a:noFill/>
        <a:ln w="9525">
          <a:noFill/>
          <a:miter lim="800000"/>
          <a:headEnd/>
          <a:tailEnd/>
        </a:ln>
      </xdr:spPr>
    </xdr:sp>
    <xdr:clientData/>
  </xdr:twoCellAnchor>
  <xdr:twoCellAnchor editAs="oneCell">
    <xdr:from>
      <xdr:col>2</xdr:col>
      <xdr:colOff>2619375</xdr:colOff>
      <xdr:row>291</xdr:row>
      <xdr:rowOff>1076325</xdr:rowOff>
    </xdr:from>
    <xdr:to>
      <xdr:col>3</xdr:col>
      <xdr:colOff>492</xdr:colOff>
      <xdr:row>291</xdr:row>
      <xdr:rowOff>1135008</xdr:rowOff>
    </xdr:to>
    <xdr:sp macro="" textlink="">
      <xdr:nvSpPr>
        <xdr:cNvPr id="1116" name="Text Box 31"/>
        <xdr:cNvSpPr txBox="1">
          <a:spLocks noChangeArrowheads="1"/>
        </xdr:cNvSpPr>
      </xdr:nvSpPr>
      <xdr:spPr bwMode="auto">
        <a:xfrm>
          <a:off x="2714625" y="202806300"/>
          <a:ext cx="492" cy="58683"/>
        </a:xfrm>
        <a:prstGeom prst="rect">
          <a:avLst/>
        </a:prstGeom>
        <a:noFill/>
        <a:ln w="9525">
          <a:noFill/>
          <a:miter lim="800000"/>
          <a:headEnd/>
          <a:tailEnd/>
        </a:ln>
      </xdr:spPr>
    </xdr:sp>
    <xdr:clientData/>
  </xdr:twoCellAnchor>
  <xdr:twoCellAnchor editAs="oneCell">
    <xdr:from>
      <xdr:col>2</xdr:col>
      <xdr:colOff>2619375</xdr:colOff>
      <xdr:row>291</xdr:row>
      <xdr:rowOff>1076325</xdr:rowOff>
    </xdr:from>
    <xdr:to>
      <xdr:col>3</xdr:col>
      <xdr:colOff>492</xdr:colOff>
      <xdr:row>291</xdr:row>
      <xdr:rowOff>1135008</xdr:rowOff>
    </xdr:to>
    <xdr:sp macro="" textlink="">
      <xdr:nvSpPr>
        <xdr:cNvPr id="1117" name="Text Box 31"/>
        <xdr:cNvSpPr txBox="1">
          <a:spLocks noChangeArrowheads="1"/>
        </xdr:cNvSpPr>
      </xdr:nvSpPr>
      <xdr:spPr bwMode="auto">
        <a:xfrm>
          <a:off x="2714625" y="202806300"/>
          <a:ext cx="492" cy="58683"/>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1118" name="Text Box 31"/>
        <xdr:cNvSpPr txBox="1">
          <a:spLocks noChangeArrowheads="1"/>
        </xdr:cNvSpPr>
      </xdr:nvSpPr>
      <xdr:spPr bwMode="auto">
        <a:xfrm>
          <a:off x="2714625" y="213540975"/>
          <a:ext cx="492" cy="0"/>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1119" name="Text Box 31"/>
        <xdr:cNvSpPr txBox="1">
          <a:spLocks noChangeArrowheads="1"/>
        </xdr:cNvSpPr>
      </xdr:nvSpPr>
      <xdr:spPr bwMode="auto">
        <a:xfrm>
          <a:off x="2714625" y="213540975"/>
          <a:ext cx="492" cy="0"/>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1120" name="Text Box 31"/>
        <xdr:cNvSpPr txBox="1">
          <a:spLocks noChangeArrowheads="1"/>
        </xdr:cNvSpPr>
      </xdr:nvSpPr>
      <xdr:spPr bwMode="auto">
        <a:xfrm>
          <a:off x="2714625" y="213540975"/>
          <a:ext cx="492" cy="0"/>
        </a:xfrm>
        <a:prstGeom prst="rect">
          <a:avLst/>
        </a:prstGeom>
        <a:noFill/>
        <a:ln w="9525">
          <a:noFill/>
          <a:miter lim="800000"/>
          <a:headEnd/>
          <a:tailEnd/>
        </a:ln>
      </xdr:spPr>
    </xdr:sp>
    <xdr:clientData/>
  </xdr:twoCellAnchor>
  <xdr:twoCellAnchor editAs="oneCell">
    <xdr:from>
      <xdr:col>2</xdr:col>
      <xdr:colOff>2619375</xdr:colOff>
      <xdr:row>303</xdr:row>
      <xdr:rowOff>1076325</xdr:rowOff>
    </xdr:from>
    <xdr:to>
      <xdr:col>3</xdr:col>
      <xdr:colOff>492</xdr:colOff>
      <xdr:row>304</xdr:row>
      <xdr:rowOff>58683</xdr:rowOff>
    </xdr:to>
    <xdr:sp macro="" textlink="">
      <xdr:nvSpPr>
        <xdr:cNvPr id="1121" name="Text Box 31"/>
        <xdr:cNvSpPr txBox="1">
          <a:spLocks noChangeArrowheads="1"/>
        </xdr:cNvSpPr>
      </xdr:nvSpPr>
      <xdr:spPr bwMode="auto">
        <a:xfrm>
          <a:off x="2714625" y="214112475"/>
          <a:ext cx="492" cy="58683"/>
        </a:xfrm>
        <a:prstGeom prst="rect">
          <a:avLst/>
        </a:prstGeom>
        <a:noFill/>
        <a:ln w="9525">
          <a:noFill/>
          <a:miter lim="800000"/>
          <a:headEnd/>
          <a:tailEnd/>
        </a:ln>
      </xdr:spPr>
    </xdr:sp>
    <xdr:clientData/>
  </xdr:twoCellAnchor>
  <xdr:twoCellAnchor editAs="oneCell">
    <xdr:from>
      <xdr:col>2</xdr:col>
      <xdr:colOff>2619375</xdr:colOff>
      <xdr:row>303</xdr:row>
      <xdr:rowOff>1076325</xdr:rowOff>
    </xdr:from>
    <xdr:to>
      <xdr:col>3</xdr:col>
      <xdr:colOff>492</xdr:colOff>
      <xdr:row>304</xdr:row>
      <xdr:rowOff>58683</xdr:rowOff>
    </xdr:to>
    <xdr:sp macro="" textlink="">
      <xdr:nvSpPr>
        <xdr:cNvPr id="1122" name="Text Box 31"/>
        <xdr:cNvSpPr txBox="1">
          <a:spLocks noChangeArrowheads="1"/>
        </xdr:cNvSpPr>
      </xdr:nvSpPr>
      <xdr:spPr bwMode="auto">
        <a:xfrm>
          <a:off x="2714625" y="214112475"/>
          <a:ext cx="492" cy="58683"/>
        </a:xfrm>
        <a:prstGeom prst="rect">
          <a:avLst/>
        </a:prstGeom>
        <a:noFill/>
        <a:ln w="9525">
          <a:noFill/>
          <a:miter lim="800000"/>
          <a:headEnd/>
          <a:tailEnd/>
        </a:ln>
      </xdr:spPr>
    </xdr:sp>
    <xdr:clientData/>
  </xdr:twoCellAnchor>
  <xdr:twoCellAnchor editAs="oneCell">
    <xdr:from>
      <xdr:col>2</xdr:col>
      <xdr:colOff>2619375</xdr:colOff>
      <xdr:row>303</xdr:row>
      <xdr:rowOff>1076325</xdr:rowOff>
    </xdr:from>
    <xdr:to>
      <xdr:col>3</xdr:col>
      <xdr:colOff>492</xdr:colOff>
      <xdr:row>304</xdr:row>
      <xdr:rowOff>58683</xdr:rowOff>
    </xdr:to>
    <xdr:sp macro="" textlink="">
      <xdr:nvSpPr>
        <xdr:cNvPr id="1123" name="Text Box 31"/>
        <xdr:cNvSpPr txBox="1">
          <a:spLocks noChangeArrowheads="1"/>
        </xdr:cNvSpPr>
      </xdr:nvSpPr>
      <xdr:spPr bwMode="auto">
        <a:xfrm>
          <a:off x="2714625" y="214112475"/>
          <a:ext cx="492" cy="58683"/>
        </a:xfrm>
        <a:prstGeom prst="rect">
          <a:avLst/>
        </a:prstGeom>
        <a:noFill/>
        <a:ln w="9525">
          <a:noFill/>
          <a:miter lim="800000"/>
          <a:headEnd/>
          <a:tailEnd/>
        </a:ln>
      </xdr:spPr>
    </xdr:sp>
    <xdr:clientData/>
  </xdr:twoCellAnchor>
  <xdr:twoCellAnchor editAs="oneCell">
    <xdr:from>
      <xdr:col>2</xdr:col>
      <xdr:colOff>2619375</xdr:colOff>
      <xdr:row>304</xdr:row>
      <xdr:rowOff>1076325</xdr:rowOff>
    </xdr:from>
    <xdr:to>
      <xdr:col>3</xdr:col>
      <xdr:colOff>492</xdr:colOff>
      <xdr:row>304</xdr:row>
      <xdr:rowOff>1135008</xdr:rowOff>
    </xdr:to>
    <xdr:sp macro="" textlink="">
      <xdr:nvSpPr>
        <xdr:cNvPr id="1124" name="Text Box 31"/>
        <xdr:cNvSpPr txBox="1">
          <a:spLocks noChangeArrowheads="1"/>
        </xdr:cNvSpPr>
      </xdr:nvSpPr>
      <xdr:spPr bwMode="auto">
        <a:xfrm>
          <a:off x="2714625" y="215188800"/>
          <a:ext cx="492" cy="58683"/>
        </a:xfrm>
        <a:prstGeom prst="rect">
          <a:avLst/>
        </a:prstGeom>
        <a:noFill/>
        <a:ln w="9525">
          <a:noFill/>
          <a:miter lim="800000"/>
          <a:headEnd/>
          <a:tailEnd/>
        </a:ln>
      </xdr:spPr>
    </xdr:sp>
    <xdr:clientData/>
  </xdr:twoCellAnchor>
  <xdr:twoCellAnchor editAs="oneCell">
    <xdr:from>
      <xdr:col>2</xdr:col>
      <xdr:colOff>2619375</xdr:colOff>
      <xdr:row>304</xdr:row>
      <xdr:rowOff>1076325</xdr:rowOff>
    </xdr:from>
    <xdr:to>
      <xdr:col>3</xdr:col>
      <xdr:colOff>492</xdr:colOff>
      <xdr:row>304</xdr:row>
      <xdr:rowOff>1135008</xdr:rowOff>
    </xdr:to>
    <xdr:sp macro="" textlink="">
      <xdr:nvSpPr>
        <xdr:cNvPr id="1125" name="Text Box 31"/>
        <xdr:cNvSpPr txBox="1">
          <a:spLocks noChangeArrowheads="1"/>
        </xdr:cNvSpPr>
      </xdr:nvSpPr>
      <xdr:spPr bwMode="auto">
        <a:xfrm>
          <a:off x="2714625" y="215188800"/>
          <a:ext cx="492" cy="58683"/>
        </a:xfrm>
        <a:prstGeom prst="rect">
          <a:avLst/>
        </a:prstGeom>
        <a:noFill/>
        <a:ln w="9525">
          <a:noFill/>
          <a:miter lim="800000"/>
          <a:headEnd/>
          <a:tailEnd/>
        </a:ln>
      </xdr:spPr>
    </xdr:sp>
    <xdr:clientData/>
  </xdr:twoCellAnchor>
  <xdr:twoCellAnchor editAs="oneCell">
    <xdr:from>
      <xdr:col>2</xdr:col>
      <xdr:colOff>2619375</xdr:colOff>
      <xdr:row>304</xdr:row>
      <xdr:rowOff>1076325</xdr:rowOff>
    </xdr:from>
    <xdr:to>
      <xdr:col>3</xdr:col>
      <xdr:colOff>492</xdr:colOff>
      <xdr:row>304</xdr:row>
      <xdr:rowOff>1135008</xdr:rowOff>
    </xdr:to>
    <xdr:sp macro="" textlink="">
      <xdr:nvSpPr>
        <xdr:cNvPr id="1126" name="Text Box 31"/>
        <xdr:cNvSpPr txBox="1">
          <a:spLocks noChangeArrowheads="1"/>
        </xdr:cNvSpPr>
      </xdr:nvSpPr>
      <xdr:spPr bwMode="auto">
        <a:xfrm>
          <a:off x="2714625" y="215188800"/>
          <a:ext cx="492" cy="58683"/>
        </a:xfrm>
        <a:prstGeom prst="rect">
          <a:avLst/>
        </a:prstGeom>
        <a:noFill/>
        <a:ln w="9525">
          <a:noFill/>
          <a:miter lim="800000"/>
          <a:headEnd/>
          <a:tailEnd/>
        </a:ln>
      </xdr:spPr>
    </xdr:sp>
    <xdr:clientData/>
  </xdr:twoCellAnchor>
  <xdr:twoCellAnchor editAs="oneCell">
    <xdr:from>
      <xdr:col>1</xdr:col>
      <xdr:colOff>2619375</xdr:colOff>
      <xdr:row>290</xdr:row>
      <xdr:rowOff>1076325</xdr:rowOff>
    </xdr:from>
    <xdr:to>
      <xdr:col>2</xdr:col>
      <xdr:colOff>492</xdr:colOff>
      <xdr:row>290</xdr:row>
      <xdr:rowOff>1135008</xdr:rowOff>
    </xdr:to>
    <xdr:sp macro="" textlink="">
      <xdr:nvSpPr>
        <xdr:cNvPr id="1127" name="Text Box 31"/>
        <xdr:cNvSpPr txBox="1">
          <a:spLocks noChangeArrowheads="1"/>
        </xdr:cNvSpPr>
      </xdr:nvSpPr>
      <xdr:spPr bwMode="auto">
        <a:xfrm>
          <a:off x="1666875" y="201472800"/>
          <a:ext cx="492" cy="58683"/>
        </a:xfrm>
        <a:prstGeom prst="rect">
          <a:avLst/>
        </a:prstGeom>
        <a:noFill/>
        <a:ln w="9525">
          <a:noFill/>
          <a:miter lim="800000"/>
          <a:headEnd/>
          <a:tailEnd/>
        </a:ln>
      </xdr:spPr>
    </xdr:sp>
    <xdr:clientData/>
  </xdr:twoCellAnchor>
  <xdr:twoCellAnchor editAs="oneCell">
    <xdr:from>
      <xdr:col>1</xdr:col>
      <xdr:colOff>2619375</xdr:colOff>
      <xdr:row>290</xdr:row>
      <xdr:rowOff>1076325</xdr:rowOff>
    </xdr:from>
    <xdr:to>
      <xdr:col>2</xdr:col>
      <xdr:colOff>492</xdr:colOff>
      <xdr:row>290</xdr:row>
      <xdr:rowOff>1135008</xdr:rowOff>
    </xdr:to>
    <xdr:sp macro="" textlink="">
      <xdr:nvSpPr>
        <xdr:cNvPr id="1128" name="Text Box 31"/>
        <xdr:cNvSpPr txBox="1">
          <a:spLocks noChangeArrowheads="1"/>
        </xdr:cNvSpPr>
      </xdr:nvSpPr>
      <xdr:spPr bwMode="auto">
        <a:xfrm>
          <a:off x="1666875" y="201472800"/>
          <a:ext cx="492" cy="58683"/>
        </a:xfrm>
        <a:prstGeom prst="rect">
          <a:avLst/>
        </a:prstGeom>
        <a:noFill/>
        <a:ln w="9525">
          <a:noFill/>
          <a:miter lim="800000"/>
          <a:headEnd/>
          <a:tailEnd/>
        </a:ln>
      </xdr:spPr>
    </xdr:sp>
    <xdr:clientData/>
  </xdr:twoCellAnchor>
  <xdr:twoCellAnchor editAs="oneCell">
    <xdr:from>
      <xdr:col>1</xdr:col>
      <xdr:colOff>2619375</xdr:colOff>
      <xdr:row>290</xdr:row>
      <xdr:rowOff>1076325</xdr:rowOff>
    </xdr:from>
    <xdr:to>
      <xdr:col>2</xdr:col>
      <xdr:colOff>492</xdr:colOff>
      <xdr:row>290</xdr:row>
      <xdr:rowOff>1135008</xdr:rowOff>
    </xdr:to>
    <xdr:sp macro="" textlink="">
      <xdr:nvSpPr>
        <xdr:cNvPr id="1129" name="Text Box 31"/>
        <xdr:cNvSpPr txBox="1">
          <a:spLocks noChangeArrowheads="1"/>
        </xdr:cNvSpPr>
      </xdr:nvSpPr>
      <xdr:spPr bwMode="auto">
        <a:xfrm>
          <a:off x="1666875" y="201472800"/>
          <a:ext cx="492" cy="58683"/>
        </a:xfrm>
        <a:prstGeom prst="rect">
          <a:avLst/>
        </a:prstGeom>
        <a:noFill/>
        <a:ln w="9525">
          <a:noFill/>
          <a:miter lim="800000"/>
          <a:headEnd/>
          <a:tailEnd/>
        </a:ln>
      </xdr:spPr>
    </xdr:sp>
    <xdr:clientData/>
  </xdr:twoCellAnchor>
  <xdr:twoCellAnchor editAs="oneCell">
    <xdr:from>
      <xdr:col>1</xdr:col>
      <xdr:colOff>2619375</xdr:colOff>
      <xdr:row>302</xdr:row>
      <xdr:rowOff>1076325</xdr:rowOff>
    </xdr:from>
    <xdr:to>
      <xdr:col>2</xdr:col>
      <xdr:colOff>492</xdr:colOff>
      <xdr:row>303</xdr:row>
      <xdr:rowOff>0</xdr:rowOff>
    </xdr:to>
    <xdr:sp macro="" textlink="">
      <xdr:nvSpPr>
        <xdr:cNvPr id="1130" name="Text Box 23"/>
        <xdr:cNvSpPr txBox="1">
          <a:spLocks noChangeArrowheads="1"/>
        </xdr:cNvSpPr>
      </xdr:nvSpPr>
      <xdr:spPr bwMode="auto">
        <a:xfrm>
          <a:off x="1666875" y="213540975"/>
          <a:ext cx="492" cy="0"/>
        </a:xfrm>
        <a:prstGeom prst="rect">
          <a:avLst/>
        </a:prstGeom>
        <a:noFill/>
        <a:ln w="9525">
          <a:noFill/>
          <a:miter lim="800000"/>
          <a:headEnd/>
          <a:tailEnd/>
        </a:ln>
      </xdr:spPr>
    </xdr:sp>
    <xdr:clientData/>
  </xdr:twoCellAnchor>
  <xdr:twoCellAnchor editAs="oneCell">
    <xdr:from>
      <xdr:col>1</xdr:col>
      <xdr:colOff>2676525</xdr:colOff>
      <xdr:row>302</xdr:row>
      <xdr:rowOff>657225</xdr:rowOff>
    </xdr:from>
    <xdr:to>
      <xdr:col>2</xdr:col>
      <xdr:colOff>1594</xdr:colOff>
      <xdr:row>302</xdr:row>
      <xdr:rowOff>657225</xdr:rowOff>
    </xdr:to>
    <xdr:sp macro="" textlink="">
      <xdr:nvSpPr>
        <xdr:cNvPr id="1131" name="Text Box 29"/>
        <xdr:cNvSpPr txBox="1">
          <a:spLocks noChangeArrowheads="1"/>
        </xdr:cNvSpPr>
      </xdr:nvSpPr>
      <xdr:spPr bwMode="auto">
        <a:xfrm>
          <a:off x="1666875" y="213245700"/>
          <a:ext cx="1594" cy="0"/>
        </a:xfrm>
        <a:prstGeom prst="rect">
          <a:avLst/>
        </a:prstGeom>
        <a:noFill/>
        <a:ln w="9525">
          <a:noFill/>
          <a:miter lim="800000"/>
          <a:headEnd/>
          <a:tailEnd/>
        </a:ln>
      </xdr:spPr>
    </xdr:sp>
    <xdr:clientData/>
  </xdr:twoCellAnchor>
  <xdr:twoCellAnchor editAs="oneCell">
    <xdr:from>
      <xdr:col>1</xdr:col>
      <xdr:colOff>2619375</xdr:colOff>
      <xdr:row>302</xdr:row>
      <xdr:rowOff>1076325</xdr:rowOff>
    </xdr:from>
    <xdr:to>
      <xdr:col>2</xdr:col>
      <xdr:colOff>492</xdr:colOff>
      <xdr:row>303</xdr:row>
      <xdr:rowOff>0</xdr:rowOff>
    </xdr:to>
    <xdr:sp macro="" textlink="">
      <xdr:nvSpPr>
        <xdr:cNvPr id="1132" name="Text Box 23"/>
        <xdr:cNvSpPr txBox="1">
          <a:spLocks noChangeArrowheads="1"/>
        </xdr:cNvSpPr>
      </xdr:nvSpPr>
      <xdr:spPr bwMode="auto">
        <a:xfrm>
          <a:off x="1666875" y="213540975"/>
          <a:ext cx="492" cy="0"/>
        </a:xfrm>
        <a:prstGeom prst="rect">
          <a:avLst/>
        </a:prstGeom>
        <a:noFill/>
        <a:ln w="9525">
          <a:noFill/>
          <a:miter lim="800000"/>
          <a:headEnd/>
          <a:tailEnd/>
        </a:ln>
      </xdr:spPr>
    </xdr:sp>
    <xdr:clientData/>
  </xdr:twoCellAnchor>
  <xdr:twoCellAnchor editAs="oneCell">
    <xdr:from>
      <xdr:col>1</xdr:col>
      <xdr:colOff>2676525</xdr:colOff>
      <xdr:row>302</xdr:row>
      <xdr:rowOff>657225</xdr:rowOff>
    </xdr:from>
    <xdr:to>
      <xdr:col>2</xdr:col>
      <xdr:colOff>1594</xdr:colOff>
      <xdr:row>302</xdr:row>
      <xdr:rowOff>657225</xdr:rowOff>
    </xdr:to>
    <xdr:sp macro="" textlink="">
      <xdr:nvSpPr>
        <xdr:cNvPr id="1133" name="Text Box 29"/>
        <xdr:cNvSpPr txBox="1">
          <a:spLocks noChangeArrowheads="1"/>
        </xdr:cNvSpPr>
      </xdr:nvSpPr>
      <xdr:spPr bwMode="auto">
        <a:xfrm>
          <a:off x="1666875" y="213245700"/>
          <a:ext cx="1594" cy="0"/>
        </a:xfrm>
        <a:prstGeom prst="rect">
          <a:avLst/>
        </a:prstGeom>
        <a:noFill/>
        <a:ln w="9525">
          <a:noFill/>
          <a:miter lim="800000"/>
          <a:headEnd/>
          <a:tailEnd/>
        </a:ln>
      </xdr:spPr>
    </xdr:sp>
    <xdr:clientData/>
  </xdr:twoCellAnchor>
  <xdr:twoCellAnchor editAs="oneCell">
    <xdr:from>
      <xdr:col>1</xdr:col>
      <xdr:colOff>2619375</xdr:colOff>
      <xdr:row>302</xdr:row>
      <xdr:rowOff>0</xdr:rowOff>
    </xdr:from>
    <xdr:to>
      <xdr:col>2</xdr:col>
      <xdr:colOff>492</xdr:colOff>
      <xdr:row>302</xdr:row>
      <xdr:rowOff>243459</xdr:rowOff>
    </xdr:to>
    <xdr:sp macro="" textlink="">
      <xdr:nvSpPr>
        <xdr:cNvPr id="1134" name="Text Box 86"/>
        <xdr:cNvSpPr txBox="1">
          <a:spLocks noChangeArrowheads="1"/>
        </xdr:cNvSpPr>
      </xdr:nvSpPr>
      <xdr:spPr bwMode="auto">
        <a:xfrm>
          <a:off x="1666875" y="212588475"/>
          <a:ext cx="492" cy="243459"/>
        </a:xfrm>
        <a:prstGeom prst="rect">
          <a:avLst/>
        </a:prstGeom>
        <a:noFill/>
        <a:ln w="9525">
          <a:noFill/>
          <a:miter lim="800000"/>
          <a:headEnd/>
          <a:tailEnd/>
        </a:ln>
      </xdr:spPr>
    </xdr:sp>
    <xdr:clientData/>
  </xdr:twoCellAnchor>
  <xdr:twoCellAnchor editAs="oneCell">
    <xdr:from>
      <xdr:col>1</xdr:col>
      <xdr:colOff>2619375</xdr:colOff>
      <xdr:row>291</xdr:row>
      <xdr:rowOff>1076325</xdr:rowOff>
    </xdr:from>
    <xdr:to>
      <xdr:col>2</xdr:col>
      <xdr:colOff>492</xdr:colOff>
      <xdr:row>291</xdr:row>
      <xdr:rowOff>1135008</xdr:rowOff>
    </xdr:to>
    <xdr:sp macro="" textlink="">
      <xdr:nvSpPr>
        <xdr:cNvPr id="1135" name="Text Box 31"/>
        <xdr:cNvSpPr txBox="1">
          <a:spLocks noChangeArrowheads="1"/>
        </xdr:cNvSpPr>
      </xdr:nvSpPr>
      <xdr:spPr bwMode="auto">
        <a:xfrm>
          <a:off x="1666875" y="202806300"/>
          <a:ext cx="492" cy="58683"/>
        </a:xfrm>
        <a:prstGeom prst="rect">
          <a:avLst/>
        </a:prstGeom>
        <a:noFill/>
        <a:ln w="9525">
          <a:noFill/>
          <a:miter lim="800000"/>
          <a:headEnd/>
          <a:tailEnd/>
        </a:ln>
      </xdr:spPr>
    </xdr:sp>
    <xdr:clientData/>
  </xdr:twoCellAnchor>
  <xdr:twoCellAnchor editAs="oneCell">
    <xdr:from>
      <xdr:col>1</xdr:col>
      <xdr:colOff>2619375</xdr:colOff>
      <xdr:row>291</xdr:row>
      <xdr:rowOff>1076325</xdr:rowOff>
    </xdr:from>
    <xdr:to>
      <xdr:col>2</xdr:col>
      <xdr:colOff>492</xdr:colOff>
      <xdr:row>291</xdr:row>
      <xdr:rowOff>1135008</xdr:rowOff>
    </xdr:to>
    <xdr:sp macro="" textlink="">
      <xdr:nvSpPr>
        <xdr:cNvPr id="1136" name="Text Box 31"/>
        <xdr:cNvSpPr txBox="1">
          <a:spLocks noChangeArrowheads="1"/>
        </xdr:cNvSpPr>
      </xdr:nvSpPr>
      <xdr:spPr bwMode="auto">
        <a:xfrm>
          <a:off x="1666875" y="202806300"/>
          <a:ext cx="492" cy="58683"/>
        </a:xfrm>
        <a:prstGeom prst="rect">
          <a:avLst/>
        </a:prstGeom>
        <a:noFill/>
        <a:ln w="9525">
          <a:noFill/>
          <a:miter lim="800000"/>
          <a:headEnd/>
          <a:tailEnd/>
        </a:ln>
      </xdr:spPr>
    </xdr:sp>
    <xdr:clientData/>
  </xdr:twoCellAnchor>
  <xdr:twoCellAnchor editAs="oneCell">
    <xdr:from>
      <xdr:col>1</xdr:col>
      <xdr:colOff>2619375</xdr:colOff>
      <xdr:row>291</xdr:row>
      <xdr:rowOff>1076325</xdr:rowOff>
    </xdr:from>
    <xdr:to>
      <xdr:col>2</xdr:col>
      <xdr:colOff>492</xdr:colOff>
      <xdr:row>291</xdr:row>
      <xdr:rowOff>1135008</xdr:rowOff>
    </xdr:to>
    <xdr:sp macro="" textlink="">
      <xdr:nvSpPr>
        <xdr:cNvPr id="1137" name="Text Box 31"/>
        <xdr:cNvSpPr txBox="1">
          <a:spLocks noChangeArrowheads="1"/>
        </xdr:cNvSpPr>
      </xdr:nvSpPr>
      <xdr:spPr bwMode="auto">
        <a:xfrm>
          <a:off x="1666875" y="202806300"/>
          <a:ext cx="492" cy="58683"/>
        </a:xfrm>
        <a:prstGeom prst="rect">
          <a:avLst/>
        </a:prstGeom>
        <a:noFill/>
        <a:ln w="9525">
          <a:noFill/>
          <a:miter lim="800000"/>
          <a:headEnd/>
          <a:tailEnd/>
        </a:ln>
      </xdr:spPr>
    </xdr:sp>
    <xdr:clientData/>
  </xdr:twoCellAnchor>
  <xdr:twoCellAnchor editAs="oneCell">
    <xdr:from>
      <xdr:col>1</xdr:col>
      <xdr:colOff>2619375</xdr:colOff>
      <xdr:row>302</xdr:row>
      <xdr:rowOff>1076325</xdr:rowOff>
    </xdr:from>
    <xdr:to>
      <xdr:col>2</xdr:col>
      <xdr:colOff>492</xdr:colOff>
      <xdr:row>303</xdr:row>
      <xdr:rowOff>0</xdr:rowOff>
    </xdr:to>
    <xdr:sp macro="" textlink="">
      <xdr:nvSpPr>
        <xdr:cNvPr id="1138" name="Text Box 31"/>
        <xdr:cNvSpPr txBox="1">
          <a:spLocks noChangeArrowheads="1"/>
        </xdr:cNvSpPr>
      </xdr:nvSpPr>
      <xdr:spPr bwMode="auto">
        <a:xfrm>
          <a:off x="1666875" y="213540975"/>
          <a:ext cx="492" cy="0"/>
        </a:xfrm>
        <a:prstGeom prst="rect">
          <a:avLst/>
        </a:prstGeom>
        <a:noFill/>
        <a:ln w="9525">
          <a:noFill/>
          <a:miter lim="800000"/>
          <a:headEnd/>
          <a:tailEnd/>
        </a:ln>
      </xdr:spPr>
    </xdr:sp>
    <xdr:clientData/>
  </xdr:twoCellAnchor>
  <xdr:twoCellAnchor editAs="oneCell">
    <xdr:from>
      <xdr:col>1</xdr:col>
      <xdr:colOff>2619375</xdr:colOff>
      <xdr:row>302</xdr:row>
      <xdr:rowOff>1076325</xdr:rowOff>
    </xdr:from>
    <xdr:to>
      <xdr:col>2</xdr:col>
      <xdr:colOff>492</xdr:colOff>
      <xdr:row>303</xdr:row>
      <xdr:rowOff>0</xdr:rowOff>
    </xdr:to>
    <xdr:sp macro="" textlink="">
      <xdr:nvSpPr>
        <xdr:cNvPr id="1139" name="Text Box 31"/>
        <xdr:cNvSpPr txBox="1">
          <a:spLocks noChangeArrowheads="1"/>
        </xdr:cNvSpPr>
      </xdr:nvSpPr>
      <xdr:spPr bwMode="auto">
        <a:xfrm>
          <a:off x="1666875" y="213540975"/>
          <a:ext cx="492" cy="0"/>
        </a:xfrm>
        <a:prstGeom prst="rect">
          <a:avLst/>
        </a:prstGeom>
        <a:noFill/>
        <a:ln w="9525">
          <a:noFill/>
          <a:miter lim="800000"/>
          <a:headEnd/>
          <a:tailEnd/>
        </a:ln>
      </xdr:spPr>
    </xdr:sp>
    <xdr:clientData/>
  </xdr:twoCellAnchor>
  <xdr:twoCellAnchor editAs="oneCell">
    <xdr:from>
      <xdr:col>1</xdr:col>
      <xdr:colOff>2619375</xdr:colOff>
      <xdr:row>302</xdr:row>
      <xdr:rowOff>1076325</xdr:rowOff>
    </xdr:from>
    <xdr:to>
      <xdr:col>2</xdr:col>
      <xdr:colOff>492</xdr:colOff>
      <xdr:row>303</xdr:row>
      <xdr:rowOff>0</xdr:rowOff>
    </xdr:to>
    <xdr:sp macro="" textlink="">
      <xdr:nvSpPr>
        <xdr:cNvPr id="1140" name="Text Box 31"/>
        <xdr:cNvSpPr txBox="1">
          <a:spLocks noChangeArrowheads="1"/>
        </xdr:cNvSpPr>
      </xdr:nvSpPr>
      <xdr:spPr bwMode="auto">
        <a:xfrm>
          <a:off x="1666875" y="213540975"/>
          <a:ext cx="492" cy="0"/>
        </a:xfrm>
        <a:prstGeom prst="rect">
          <a:avLst/>
        </a:prstGeom>
        <a:noFill/>
        <a:ln w="9525">
          <a:noFill/>
          <a:miter lim="800000"/>
          <a:headEnd/>
          <a:tailEnd/>
        </a:ln>
      </xdr:spPr>
    </xdr:sp>
    <xdr:clientData/>
  </xdr:twoCellAnchor>
  <xdr:twoCellAnchor editAs="oneCell">
    <xdr:from>
      <xdr:col>1</xdr:col>
      <xdr:colOff>2619375</xdr:colOff>
      <xdr:row>303</xdr:row>
      <xdr:rowOff>1076325</xdr:rowOff>
    </xdr:from>
    <xdr:to>
      <xdr:col>2</xdr:col>
      <xdr:colOff>492</xdr:colOff>
      <xdr:row>304</xdr:row>
      <xdr:rowOff>58683</xdr:rowOff>
    </xdr:to>
    <xdr:sp macro="" textlink="">
      <xdr:nvSpPr>
        <xdr:cNvPr id="1141" name="Text Box 31"/>
        <xdr:cNvSpPr txBox="1">
          <a:spLocks noChangeArrowheads="1"/>
        </xdr:cNvSpPr>
      </xdr:nvSpPr>
      <xdr:spPr bwMode="auto">
        <a:xfrm>
          <a:off x="1666875" y="214112475"/>
          <a:ext cx="492" cy="58683"/>
        </a:xfrm>
        <a:prstGeom prst="rect">
          <a:avLst/>
        </a:prstGeom>
        <a:noFill/>
        <a:ln w="9525">
          <a:noFill/>
          <a:miter lim="800000"/>
          <a:headEnd/>
          <a:tailEnd/>
        </a:ln>
      </xdr:spPr>
    </xdr:sp>
    <xdr:clientData/>
  </xdr:twoCellAnchor>
  <xdr:twoCellAnchor editAs="oneCell">
    <xdr:from>
      <xdr:col>1</xdr:col>
      <xdr:colOff>2619375</xdr:colOff>
      <xdr:row>303</xdr:row>
      <xdr:rowOff>1076325</xdr:rowOff>
    </xdr:from>
    <xdr:to>
      <xdr:col>2</xdr:col>
      <xdr:colOff>492</xdr:colOff>
      <xdr:row>304</xdr:row>
      <xdr:rowOff>58683</xdr:rowOff>
    </xdr:to>
    <xdr:sp macro="" textlink="">
      <xdr:nvSpPr>
        <xdr:cNvPr id="1142" name="Text Box 31"/>
        <xdr:cNvSpPr txBox="1">
          <a:spLocks noChangeArrowheads="1"/>
        </xdr:cNvSpPr>
      </xdr:nvSpPr>
      <xdr:spPr bwMode="auto">
        <a:xfrm>
          <a:off x="1666875" y="214112475"/>
          <a:ext cx="492" cy="58683"/>
        </a:xfrm>
        <a:prstGeom prst="rect">
          <a:avLst/>
        </a:prstGeom>
        <a:noFill/>
        <a:ln w="9525">
          <a:noFill/>
          <a:miter lim="800000"/>
          <a:headEnd/>
          <a:tailEnd/>
        </a:ln>
      </xdr:spPr>
    </xdr:sp>
    <xdr:clientData/>
  </xdr:twoCellAnchor>
  <xdr:twoCellAnchor editAs="oneCell">
    <xdr:from>
      <xdr:col>1</xdr:col>
      <xdr:colOff>2619375</xdr:colOff>
      <xdr:row>303</xdr:row>
      <xdr:rowOff>1076325</xdr:rowOff>
    </xdr:from>
    <xdr:to>
      <xdr:col>2</xdr:col>
      <xdr:colOff>492</xdr:colOff>
      <xdr:row>304</xdr:row>
      <xdr:rowOff>58683</xdr:rowOff>
    </xdr:to>
    <xdr:sp macro="" textlink="">
      <xdr:nvSpPr>
        <xdr:cNvPr id="1143" name="Text Box 31"/>
        <xdr:cNvSpPr txBox="1">
          <a:spLocks noChangeArrowheads="1"/>
        </xdr:cNvSpPr>
      </xdr:nvSpPr>
      <xdr:spPr bwMode="auto">
        <a:xfrm>
          <a:off x="1666875" y="214112475"/>
          <a:ext cx="492" cy="58683"/>
        </a:xfrm>
        <a:prstGeom prst="rect">
          <a:avLst/>
        </a:prstGeom>
        <a:noFill/>
        <a:ln w="9525">
          <a:noFill/>
          <a:miter lim="800000"/>
          <a:headEnd/>
          <a:tailEnd/>
        </a:ln>
      </xdr:spPr>
    </xdr:sp>
    <xdr:clientData/>
  </xdr:twoCellAnchor>
  <xdr:twoCellAnchor editAs="oneCell">
    <xdr:from>
      <xdr:col>1</xdr:col>
      <xdr:colOff>2619375</xdr:colOff>
      <xdr:row>304</xdr:row>
      <xdr:rowOff>1076325</xdr:rowOff>
    </xdr:from>
    <xdr:to>
      <xdr:col>2</xdr:col>
      <xdr:colOff>492</xdr:colOff>
      <xdr:row>304</xdr:row>
      <xdr:rowOff>1135008</xdr:rowOff>
    </xdr:to>
    <xdr:sp macro="" textlink="">
      <xdr:nvSpPr>
        <xdr:cNvPr id="1144" name="Text Box 31"/>
        <xdr:cNvSpPr txBox="1">
          <a:spLocks noChangeArrowheads="1"/>
        </xdr:cNvSpPr>
      </xdr:nvSpPr>
      <xdr:spPr bwMode="auto">
        <a:xfrm>
          <a:off x="1666875" y="215188800"/>
          <a:ext cx="492" cy="58683"/>
        </a:xfrm>
        <a:prstGeom prst="rect">
          <a:avLst/>
        </a:prstGeom>
        <a:noFill/>
        <a:ln w="9525">
          <a:noFill/>
          <a:miter lim="800000"/>
          <a:headEnd/>
          <a:tailEnd/>
        </a:ln>
      </xdr:spPr>
    </xdr:sp>
    <xdr:clientData/>
  </xdr:twoCellAnchor>
  <xdr:twoCellAnchor editAs="oneCell">
    <xdr:from>
      <xdr:col>1</xdr:col>
      <xdr:colOff>2619375</xdr:colOff>
      <xdr:row>304</xdr:row>
      <xdr:rowOff>1076325</xdr:rowOff>
    </xdr:from>
    <xdr:to>
      <xdr:col>2</xdr:col>
      <xdr:colOff>492</xdr:colOff>
      <xdr:row>304</xdr:row>
      <xdr:rowOff>1135008</xdr:rowOff>
    </xdr:to>
    <xdr:sp macro="" textlink="">
      <xdr:nvSpPr>
        <xdr:cNvPr id="1145" name="Text Box 31"/>
        <xdr:cNvSpPr txBox="1">
          <a:spLocks noChangeArrowheads="1"/>
        </xdr:cNvSpPr>
      </xdr:nvSpPr>
      <xdr:spPr bwMode="auto">
        <a:xfrm>
          <a:off x="1666875" y="215188800"/>
          <a:ext cx="492" cy="58683"/>
        </a:xfrm>
        <a:prstGeom prst="rect">
          <a:avLst/>
        </a:prstGeom>
        <a:noFill/>
        <a:ln w="9525">
          <a:noFill/>
          <a:miter lim="800000"/>
          <a:headEnd/>
          <a:tailEnd/>
        </a:ln>
      </xdr:spPr>
    </xdr:sp>
    <xdr:clientData/>
  </xdr:twoCellAnchor>
  <xdr:twoCellAnchor editAs="oneCell">
    <xdr:from>
      <xdr:col>1</xdr:col>
      <xdr:colOff>2619375</xdr:colOff>
      <xdr:row>304</xdr:row>
      <xdr:rowOff>1076325</xdr:rowOff>
    </xdr:from>
    <xdr:to>
      <xdr:col>2</xdr:col>
      <xdr:colOff>492</xdr:colOff>
      <xdr:row>304</xdr:row>
      <xdr:rowOff>1135008</xdr:rowOff>
    </xdr:to>
    <xdr:sp macro="" textlink="">
      <xdr:nvSpPr>
        <xdr:cNvPr id="1146" name="Text Box 31"/>
        <xdr:cNvSpPr txBox="1">
          <a:spLocks noChangeArrowheads="1"/>
        </xdr:cNvSpPr>
      </xdr:nvSpPr>
      <xdr:spPr bwMode="auto">
        <a:xfrm>
          <a:off x="1666875" y="215188800"/>
          <a:ext cx="492" cy="58683"/>
        </a:xfrm>
        <a:prstGeom prst="rect">
          <a:avLst/>
        </a:prstGeom>
        <a:noFill/>
        <a:ln w="9525">
          <a:noFill/>
          <a:miter lim="800000"/>
          <a:headEnd/>
          <a:tailEnd/>
        </a:ln>
      </xdr:spPr>
    </xdr:sp>
    <xdr:clientData/>
  </xdr:twoCellAnchor>
  <xdr:twoCellAnchor editAs="oneCell">
    <xdr:from>
      <xdr:col>2</xdr:col>
      <xdr:colOff>1314450</xdr:colOff>
      <xdr:row>310</xdr:row>
      <xdr:rowOff>0</xdr:rowOff>
    </xdr:from>
    <xdr:to>
      <xdr:col>3</xdr:col>
      <xdr:colOff>0</xdr:colOff>
      <xdr:row>310</xdr:row>
      <xdr:rowOff>159639</xdr:rowOff>
    </xdr:to>
    <xdr:sp macro="" textlink="">
      <xdr:nvSpPr>
        <xdr:cNvPr id="1147" name="Text Box 314"/>
        <xdr:cNvSpPr txBox="1">
          <a:spLocks noChangeArrowheads="1"/>
        </xdr:cNvSpPr>
      </xdr:nvSpPr>
      <xdr:spPr bwMode="auto">
        <a:xfrm>
          <a:off x="2714625" y="223056450"/>
          <a:ext cx="0" cy="159639"/>
        </a:xfrm>
        <a:prstGeom prst="rect">
          <a:avLst/>
        </a:prstGeom>
        <a:noFill/>
        <a:ln w="9525">
          <a:noFill/>
          <a:miter lim="800000"/>
          <a:headEnd/>
          <a:tailEnd/>
        </a:ln>
      </xdr:spPr>
    </xdr:sp>
    <xdr:clientData/>
  </xdr:twoCellAnchor>
  <xdr:twoCellAnchor editAs="oneCell">
    <xdr:from>
      <xdr:col>2</xdr:col>
      <xdr:colOff>1314450</xdr:colOff>
      <xdr:row>310</xdr:row>
      <xdr:rowOff>0</xdr:rowOff>
    </xdr:from>
    <xdr:to>
      <xdr:col>3</xdr:col>
      <xdr:colOff>0</xdr:colOff>
      <xdr:row>310</xdr:row>
      <xdr:rowOff>159639</xdr:rowOff>
    </xdr:to>
    <xdr:sp macro="" textlink="">
      <xdr:nvSpPr>
        <xdr:cNvPr id="1148" name="Text Box 315"/>
        <xdr:cNvSpPr txBox="1">
          <a:spLocks noChangeArrowheads="1"/>
        </xdr:cNvSpPr>
      </xdr:nvSpPr>
      <xdr:spPr bwMode="auto">
        <a:xfrm>
          <a:off x="2714625" y="223056450"/>
          <a:ext cx="0" cy="159639"/>
        </a:xfrm>
        <a:prstGeom prst="rect">
          <a:avLst/>
        </a:prstGeom>
        <a:noFill/>
        <a:ln w="9525">
          <a:noFill/>
          <a:miter lim="800000"/>
          <a:headEnd/>
          <a:tailEnd/>
        </a:ln>
      </xdr:spPr>
    </xdr:sp>
    <xdr:clientData/>
  </xdr:twoCellAnchor>
  <xdr:twoCellAnchor editAs="oneCell">
    <xdr:from>
      <xdr:col>2</xdr:col>
      <xdr:colOff>1314450</xdr:colOff>
      <xdr:row>310</xdr:row>
      <xdr:rowOff>0</xdr:rowOff>
    </xdr:from>
    <xdr:to>
      <xdr:col>3</xdr:col>
      <xdr:colOff>0</xdr:colOff>
      <xdr:row>310</xdr:row>
      <xdr:rowOff>159639</xdr:rowOff>
    </xdr:to>
    <xdr:sp macro="" textlink="">
      <xdr:nvSpPr>
        <xdr:cNvPr id="1149" name="Text Box 316"/>
        <xdr:cNvSpPr txBox="1">
          <a:spLocks noChangeArrowheads="1"/>
        </xdr:cNvSpPr>
      </xdr:nvSpPr>
      <xdr:spPr bwMode="auto">
        <a:xfrm>
          <a:off x="2714625" y="223056450"/>
          <a:ext cx="0" cy="159639"/>
        </a:xfrm>
        <a:prstGeom prst="rect">
          <a:avLst/>
        </a:prstGeom>
        <a:noFill/>
        <a:ln w="9525">
          <a:noFill/>
          <a:miter lim="800000"/>
          <a:headEnd/>
          <a:tailEnd/>
        </a:ln>
      </xdr:spPr>
    </xdr:sp>
    <xdr:clientData/>
  </xdr:twoCellAnchor>
  <xdr:twoCellAnchor editAs="oneCell">
    <xdr:from>
      <xdr:col>2</xdr:col>
      <xdr:colOff>1247775</xdr:colOff>
      <xdr:row>310</xdr:row>
      <xdr:rowOff>0</xdr:rowOff>
    </xdr:from>
    <xdr:to>
      <xdr:col>3</xdr:col>
      <xdr:colOff>0</xdr:colOff>
      <xdr:row>310</xdr:row>
      <xdr:rowOff>159639</xdr:rowOff>
    </xdr:to>
    <xdr:sp macro="" textlink="">
      <xdr:nvSpPr>
        <xdr:cNvPr id="1150" name="Text Box 317"/>
        <xdr:cNvSpPr txBox="1">
          <a:spLocks noChangeArrowheads="1"/>
        </xdr:cNvSpPr>
      </xdr:nvSpPr>
      <xdr:spPr bwMode="auto">
        <a:xfrm>
          <a:off x="2714625" y="223056450"/>
          <a:ext cx="0" cy="159639"/>
        </a:xfrm>
        <a:prstGeom prst="rect">
          <a:avLst/>
        </a:prstGeom>
        <a:noFill/>
        <a:ln w="9525">
          <a:noFill/>
          <a:miter lim="800000"/>
          <a:headEnd/>
          <a:tailEnd/>
        </a:ln>
      </xdr:spPr>
    </xdr:sp>
    <xdr:clientData/>
  </xdr:twoCellAnchor>
  <xdr:twoCellAnchor editAs="oneCell">
    <xdr:from>
      <xdr:col>2</xdr:col>
      <xdr:colOff>2619375</xdr:colOff>
      <xdr:row>300</xdr:row>
      <xdr:rowOff>1076325</xdr:rowOff>
    </xdr:from>
    <xdr:to>
      <xdr:col>3</xdr:col>
      <xdr:colOff>0</xdr:colOff>
      <xdr:row>301</xdr:row>
      <xdr:rowOff>0</xdr:rowOff>
    </xdr:to>
    <xdr:sp macro="" textlink="">
      <xdr:nvSpPr>
        <xdr:cNvPr id="1151" name="Text Box 23"/>
        <xdr:cNvSpPr txBox="1">
          <a:spLocks noChangeArrowheads="1"/>
        </xdr:cNvSpPr>
      </xdr:nvSpPr>
      <xdr:spPr bwMode="auto">
        <a:xfrm>
          <a:off x="2714625" y="211388325"/>
          <a:ext cx="0" cy="0"/>
        </a:xfrm>
        <a:prstGeom prst="rect">
          <a:avLst/>
        </a:prstGeom>
        <a:noFill/>
        <a:ln w="9525">
          <a:noFill/>
          <a:miter lim="800000"/>
          <a:headEnd/>
          <a:tailEnd/>
        </a:ln>
      </xdr:spPr>
    </xdr:sp>
    <xdr:clientData/>
  </xdr:twoCellAnchor>
  <xdr:twoCellAnchor editAs="oneCell">
    <xdr:from>
      <xdr:col>2</xdr:col>
      <xdr:colOff>2676525</xdr:colOff>
      <xdr:row>310</xdr:row>
      <xdr:rowOff>657225</xdr:rowOff>
    </xdr:from>
    <xdr:to>
      <xdr:col>3</xdr:col>
      <xdr:colOff>0</xdr:colOff>
      <xdr:row>310</xdr:row>
      <xdr:rowOff>677037</xdr:rowOff>
    </xdr:to>
    <xdr:sp macro="" textlink="">
      <xdr:nvSpPr>
        <xdr:cNvPr id="1152" name="Text Box 29"/>
        <xdr:cNvSpPr txBox="1">
          <a:spLocks noChangeArrowheads="1"/>
        </xdr:cNvSpPr>
      </xdr:nvSpPr>
      <xdr:spPr bwMode="auto">
        <a:xfrm>
          <a:off x="2714625" y="223713675"/>
          <a:ext cx="0" cy="19812"/>
        </a:xfrm>
        <a:prstGeom prst="rect">
          <a:avLst/>
        </a:prstGeom>
        <a:noFill/>
        <a:ln w="9525">
          <a:noFill/>
          <a:miter lim="800000"/>
          <a:headEnd/>
          <a:tailEnd/>
        </a:ln>
      </xdr:spPr>
    </xdr:sp>
    <xdr:clientData/>
  </xdr:twoCellAnchor>
  <xdr:twoCellAnchor editAs="oneCell">
    <xdr:from>
      <xdr:col>2</xdr:col>
      <xdr:colOff>1314450</xdr:colOff>
      <xdr:row>310</xdr:row>
      <xdr:rowOff>0</xdr:rowOff>
    </xdr:from>
    <xdr:to>
      <xdr:col>3</xdr:col>
      <xdr:colOff>0</xdr:colOff>
      <xdr:row>310</xdr:row>
      <xdr:rowOff>159639</xdr:rowOff>
    </xdr:to>
    <xdr:sp macro="" textlink="">
      <xdr:nvSpPr>
        <xdr:cNvPr id="1153" name="Text Box 314"/>
        <xdr:cNvSpPr txBox="1">
          <a:spLocks noChangeArrowheads="1"/>
        </xdr:cNvSpPr>
      </xdr:nvSpPr>
      <xdr:spPr bwMode="auto">
        <a:xfrm>
          <a:off x="2714625" y="223056450"/>
          <a:ext cx="0" cy="159639"/>
        </a:xfrm>
        <a:prstGeom prst="rect">
          <a:avLst/>
        </a:prstGeom>
        <a:noFill/>
        <a:ln w="9525">
          <a:noFill/>
          <a:miter lim="800000"/>
          <a:headEnd/>
          <a:tailEnd/>
        </a:ln>
      </xdr:spPr>
    </xdr:sp>
    <xdr:clientData/>
  </xdr:twoCellAnchor>
  <xdr:twoCellAnchor editAs="oneCell">
    <xdr:from>
      <xdr:col>2</xdr:col>
      <xdr:colOff>1314450</xdr:colOff>
      <xdr:row>310</xdr:row>
      <xdr:rowOff>0</xdr:rowOff>
    </xdr:from>
    <xdr:to>
      <xdr:col>3</xdr:col>
      <xdr:colOff>0</xdr:colOff>
      <xdr:row>310</xdr:row>
      <xdr:rowOff>159639</xdr:rowOff>
    </xdr:to>
    <xdr:sp macro="" textlink="">
      <xdr:nvSpPr>
        <xdr:cNvPr id="1154" name="Text Box 315"/>
        <xdr:cNvSpPr txBox="1">
          <a:spLocks noChangeArrowheads="1"/>
        </xdr:cNvSpPr>
      </xdr:nvSpPr>
      <xdr:spPr bwMode="auto">
        <a:xfrm>
          <a:off x="2714625" y="223056450"/>
          <a:ext cx="0" cy="159639"/>
        </a:xfrm>
        <a:prstGeom prst="rect">
          <a:avLst/>
        </a:prstGeom>
        <a:noFill/>
        <a:ln w="9525">
          <a:noFill/>
          <a:miter lim="800000"/>
          <a:headEnd/>
          <a:tailEnd/>
        </a:ln>
      </xdr:spPr>
    </xdr:sp>
    <xdr:clientData/>
  </xdr:twoCellAnchor>
  <xdr:twoCellAnchor editAs="oneCell">
    <xdr:from>
      <xdr:col>2</xdr:col>
      <xdr:colOff>1314450</xdr:colOff>
      <xdr:row>310</xdr:row>
      <xdr:rowOff>0</xdr:rowOff>
    </xdr:from>
    <xdr:to>
      <xdr:col>3</xdr:col>
      <xdr:colOff>0</xdr:colOff>
      <xdr:row>310</xdr:row>
      <xdr:rowOff>159639</xdr:rowOff>
    </xdr:to>
    <xdr:sp macro="" textlink="">
      <xdr:nvSpPr>
        <xdr:cNvPr id="1155" name="Text Box 316"/>
        <xdr:cNvSpPr txBox="1">
          <a:spLocks noChangeArrowheads="1"/>
        </xdr:cNvSpPr>
      </xdr:nvSpPr>
      <xdr:spPr bwMode="auto">
        <a:xfrm>
          <a:off x="2714625" y="223056450"/>
          <a:ext cx="0" cy="159639"/>
        </a:xfrm>
        <a:prstGeom prst="rect">
          <a:avLst/>
        </a:prstGeom>
        <a:noFill/>
        <a:ln w="9525">
          <a:noFill/>
          <a:miter lim="800000"/>
          <a:headEnd/>
          <a:tailEnd/>
        </a:ln>
      </xdr:spPr>
    </xdr:sp>
    <xdr:clientData/>
  </xdr:twoCellAnchor>
  <xdr:twoCellAnchor editAs="oneCell">
    <xdr:from>
      <xdr:col>2</xdr:col>
      <xdr:colOff>1247775</xdr:colOff>
      <xdr:row>310</xdr:row>
      <xdr:rowOff>0</xdr:rowOff>
    </xdr:from>
    <xdr:to>
      <xdr:col>3</xdr:col>
      <xdr:colOff>0</xdr:colOff>
      <xdr:row>310</xdr:row>
      <xdr:rowOff>159639</xdr:rowOff>
    </xdr:to>
    <xdr:sp macro="" textlink="">
      <xdr:nvSpPr>
        <xdr:cNvPr id="1156" name="Text Box 317"/>
        <xdr:cNvSpPr txBox="1">
          <a:spLocks noChangeArrowheads="1"/>
        </xdr:cNvSpPr>
      </xdr:nvSpPr>
      <xdr:spPr bwMode="auto">
        <a:xfrm>
          <a:off x="2714625" y="223056450"/>
          <a:ext cx="0" cy="159639"/>
        </a:xfrm>
        <a:prstGeom prst="rect">
          <a:avLst/>
        </a:prstGeom>
        <a:noFill/>
        <a:ln w="9525">
          <a:noFill/>
          <a:miter lim="800000"/>
          <a:headEnd/>
          <a:tailEnd/>
        </a:ln>
      </xdr:spPr>
    </xdr:sp>
    <xdr:clientData/>
  </xdr:twoCellAnchor>
  <xdr:twoCellAnchor editAs="oneCell">
    <xdr:from>
      <xdr:col>2</xdr:col>
      <xdr:colOff>2619375</xdr:colOff>
      <xdr:row>300</xdr:row>
      <xdr:rowOff>1076325</xdr:rowOff>
    </xdr:from>
    <xdr:to>
      <xdr:col>3</xdr:col>
      <xdr:colOff>0</xdr:colOff>
      <xdr:row>301</xdr:row>
      <xdr:rowOff>0</xdr:rowOff>
    </xdr:to>
    <xdr:sp macro="" textlink="">
      <xdr:nvSpPr>
        <xdr:cNvPr id="1157" name="Text Box 23"/>
        <xdr:cNvSpPr txBox="1">
          <a:spLocks noChangeArrowheads="1"/>
        </xdr:cNvSpPr>
      </xdr:nvSpPr>
      <xdr:spPr bwMode="auto">
        <a:xfrm>
          <a:off x="2714625" y="211388325"/>
          <a:ext cx="0" cy="0"/>
        </a:xfrm>
        <a:prstGeom prst="rect">
          <a:avLst/>
        </a:prstGeom>
        <a:noFill/>
        <a:ln w="9525">
          <a:noFill/>
          <a:miter lim="800000"/>
          <a:headEnd/>
          <a:tailEnd/>
        </a:ln>
      </xdr:spPr>
    </xdr:sp>
    <xdr:clientData/>
  </xdr:twoCellAnchor>
  <xdr:twoCellAnchor editAs="oneCell">
    <xdr:from>
      <xdr:col>2</xdr:col>
      <xdr:colOff>2676525</xdr:colOff>
      <xdr:row>310</xdr:row>
      <xdr:rowOff>657225</xdr:rowOff>
    </xdr:from>
    <xdr:to>
      <xdr:col>3</xdr:col>
      <xdr:colOff>0</xdr:colOff>
      <xdr:row>310</xdr:row>
      <xdr:rowOff>677037</xdr:rowOff>
    </xdr:to>
    <xdr:sp macro="" textlink="">
      <xdr:nvSpPr>
        <xdr:cNvPr id="1158" name="Text Box 29"/>
        <xdr:cNvSpPr txBox="1">
          <a:spLocks noChangeArrowheads="1"/>
        </xdr:cNvSpPr>
      </xdr:nvSpPr>
      <xdr:spPr bwMode="auto">
        <a:xfrm>
          <a:off x="2714625" y="223713675"/>
          <a:ext cx="0" cy="19812"/>
        </a:xfrm>
        <a:prstGeom prst="rect">
          <a:avLst/>
        </a:prstGeom>
        <a:noFill/>
        <a:ln w="9525">
          <a:noFill/>
          <a:miter lim="800000"/>
          <a:headEnd/>
          <a:tailEnd/>
        </a:ln>
      </xdr:spPr>
    </xdr:sp>
    <xdr:clientData/>
  </xdr:twoCellAnchor>
  <xdr:twoCellAnchor editAs="oneCell">
    <xdr:from>
      <xdr:col>2</xdr:col>
      <xdr:colOff>1314450</xdr:colOff>
      <xdr:row>310</xdr:row>
      <xdr:rowOff>0</xdr:rowOff>
    </xdr:from>
    <xdr:to>
      <xdr:col>3</xdr:col>
      <xdr:colOff>0</xdr:colOff>
      <xdr:row>310</xdr:row>
      <xdr:rowOff>159639</xdr:rowOff>
    </xdr:to>
    <xdr:sp macro="" textlink="">
      <xdr:nvSpPr>
        <xdr:cNvPr id="1159" name="Text Box 81"/>
        <xdr:cNvSpPr txBox="1">
          <a:spLocks noChangeArrowheads="1"/>
        </xdr:cNvSpPr>
      </xdr:nvSpPr>
      <xdr:spPr bwMode="auto">
        <a:xfrm>
          <a:off x="2714625" y="223056450"/>
          <a:ext cx="0" cy="159639"/>
        </a:xfrm>
        <a:prstGeom prst="rect">
          <a:avLst/>
        </a:prstGeom>
        <a:noFill/>
        <a:ln w="9525">
          <a:noFill/>
          <a:miter lim="800000"/>
          <a:headEnd/>
          <a:tailEnd/>
        </a:ln>
      </xdr:spPr>
    </xdr:sp>
    <xdr:clientData/>
  </xdr:twoCellAnchor>
  <xdr:twoCellAnchor editAs="oneCell">
    <xdr:from>
      <xdr:col>2</xdr:col>
      <xdr:colOff>1314450</xdr:colOff>
      <xdr:row>310</xdr:row>
      <xdr:rowOff>0</xdr:rowOff>
    </xdr:from>
    <xdr:to>
      <xdr:col>3</xdr:col>
      <xdr:colOff>0</xdr:colOff>
      <xdr:row>310</xdr:row>
      <xdr:rowOff>159639</xdr:rowOff>
    </xdr:to>
    <xdr:sp macro="" textlink="">
      <xdr:nvSpPr>
        <xdr:cNvPr id="1160" name="Text Box 82"/>
        <xdr:cNvSpPr txBox="1">
          <a:spLocks noChangeArrowheads="1"/>
        </xdr:cNvSpPr>
      </xdr:nvSpPr>
      <xdr:spPr bwMode="auto">
        <a:xfrm>
          <a:off x="2714625" y="223056450"/>
          <a:ext cx="0" cy="159639"/>
        </a:xfrm>
        <a:prstGeom prst="rect">
          <a:avLst/>
        </a:prstGeom>
        <a:noFill/>
        <a:ln w="9525">
          <a:noFill/>
          <a:miter lim="800000"/>
          <a:headEnd/>
          <a:tailEnd/>
        </a:ln>
      </xdr:spPr>
    </xdr:sp>
    <xdr:clientData/>
  </xdr:twoCellAnchor>
  <xdr:twoCellAnchor editAs="oneCell">
    <xdr:from>
      <xdr:col>2</xdr:col>
      <xdr:colOff>1314450</xdr:colOff>
      <xdr:row>310</xdr:row>
      <xdr:rowOff>0</xdr:rowOff>
    </xdr:from>
    <xdr:to>
      <xdr:col>3</xdr:col>
      <xdr:colOff>0</xdr:colOff>
      <xdr:row>310</xdr:row>
      <xdr:rowOff>159639</xdr:rowOff>
    </xdr:to>
    <xdr:sp macro="" textlink="">
      <xdr:nvSpPr>
        <xdr:cNvPr id="1161" name="Text Box 83"/>
        <xdr:cNvSpPr txBox="1">
          <a:spLocks noChangeArrowheads="1"/>
        </xdr:cNvSpPr>
      </xdr:nvSpPr>
      <xdr:spPr bwMode="auto">
        <a:xfrm>
          <a:off x="2714625" y="223056450"/>
          <a:ext cx="0" cy="159639"/>
        </a:xfrm>
        <a:prstGeom prst="rect">
          <a:avLst/>
        </a:prstGeom>
        <a:noFill/>
        <a:ln w="9525">
          <a:noFill/>
          <a:miter lim="800000"/>
          <a:headEnd/>
          <a:tailEnd/>
        </a:ln>
      </xdr:spPr>
    </xdr:sp>
    <xdr:clientData/>
  </xdr:twoCellAnchor>
  <xdr:twoCellAnchor editAs="oneCell">
    <xdr:from>
      <xdr:col>2</xdr:col>
      <xdr:colOff>1247775</xdr:colOff>
      <xdr:row>310</xdr:row>
      <xdr:rowOff>0</xdr:rowOff>
    </xdr:from>
    <xdr:to>
      <xdr:col>3</xdr:col>
      <xdr:colOff>0</xdr:colOff>
      <xdr:row>310</xdr:row>
      <xdr:rowOff>159639</xdr:rowOff>
    </xdr:to>
    <xdr:sp macro="" textlink="">
      <xdr:nvSpPr>
        <xdr:cNvPr id="1162" name="Text Box 84"/>
        <xdr:cNvSpPr txBox="1">
          <a:spLocks noChangeArrowheads="1"/>
        </xdr:cNvSpPr>
      </xdr:nvSpPr>
      <xdr:spPr bwMode="auto">
        <a:xfrm>
          <a:off x="2714625" y="223056450"/>
          <a:ext cx="0" cy="159639"/>
        </a:xfrm>
        <a:prstGeom prst="rect">
          <a:avLst/>
        </a:prstGeom>
        <a:noFill/>
        <a:ln w="9525">
          <a:noFill/>
          <a:miter lim="800000"/>
          <a:headEnd/>
          <a:tailEnd/>
        </a:ln>
      </xdr:spPr>
    </xdr:sp>
    <xdr:clientData/>
  </xdr:twoCellAnchor>
  <xdr:twoCellAnchor editAs="oneCell">
    <xdr:from>
      <xdr:col>2</xdr:col>
      <xdr:colOff>2028825</xdr:colOff>
      <xdr:row>310</xdr:row>
      <xdr:rowOff>0</xdr:rowOff>
    </xdr:from>
    <xdr:to>
      <xdr:col>3</xdr:col>
      <xdr:colOff>0</xdr:colOff>
      <xdr:row>310</xdr:row>
      <xdr:rowOff>159639</xdr:rowOff>
    </xdr:to>
    <xdr:sp macro="" textlink="">
      <xdr:nvSpPr>
        <xdr:cNvPr id="1163" name="Text Box 85"/>
        <xdr:cNvSpPr txBox="1">
          <a:spLocks noChangeArrowheads="1"/>
        </xdr:cNvSpPr>
      </xdr:nvSpPr>
      <xdr:spPr bwMode="auto">
        <a:xfrm>
          <a:off x="2714625" y="223056450"/>
          <a:ext cx="0" cy="159639"/>
        </a:xfrm>
        <a:prstGeom prst="rect">
          <a:avLst/>
        </a:prstGeom>
        <a:noFill/>
        <a:ln w="9525">
          <a:noFill/>
          <a:miter lim="800000"/>
          <a:headEnd/>
          <a:tailEnd/>
        </a:ln>
      </xdr:spPr>
    </xdr:sp>
    <xdr:clientData/>
  </xdr:twoCellAnchor>
  <xdr:twoCellAnchor editAs="oneCell">
    <xdr:from>
      <xdr:col>2</xdr:col>
      <xdr:colOff>2619375</xdr:colOff>
      <xdr:row>310</xdr:row>
      <xdr:rowOff>0</xdr:rowOff>
    </xdr:from>
    <xdr:to>
      <xdr:col>3</xdr:col>
      <xdr:colOff>0</xdr:colOff>
      <xdr:row>310</xdr:row>
      <xdr:rowOff>159639</xdr:rowOff>
    </xdr:to>
    <xdr:sp macro="" textlink="">
      <xdr:nvSpPr>
        <xdr:cNvPr id="1164" name="Text Box 86"/>
        <xdr:cNvSpPr txBox="1">
          <a:spLocks noChangeArrowheads="1"/>
        </xdr:cNvSpPr>
      </xdr:nvSpPr>
      <xdr:spPr bwMode="auto">
        <a:xfrm>
          <a:off x="2714625" y="223056450"/>
          <a:ext cx="0" cy="159639"/>
        </a:xfrm>
        <a:prstGeom prst="rect">
          <a:avLst/>
        </a:prstGeom>
        <a:noFill/>
        <a:ln w="9525">
          <a:noFill/>
          <a:miter lim="800000"/>
          <a:headEnd/>
          <a:tailEnd/>
        </a:ln>
      </xdr:spPr>
    </xdr:sp>
    <xdr:clientData/>
  </xdr:twoCellAnchor>
  <xdr:twoCellAnchor editAs="oneCell">
    <xdr:from>
      <xdr:col>2</xdr:col>
      <xdr:colOff>1609725</xdr:colOff>
      <xdr:row>310</xdr:row>
      <xdr:rowOff>123825</xdr:rowOff>
    </xdr:from>
    <xdr:to>
      <xdr:col>3</xdr:col>
      <xdr:colOff>0</xdr:colOff>
      <xdr:row>310</xdr:row>
      <xdr:rowOff>156524</xdr:rowOff>
    </xdr:to>
    <xdr:sp macro="" textlink="">
      <xdr:nvSpPr>
        <xdr:cNvPr id="1165" name="Text Box 236"/>
        <xdr:cNvSpPr txBox="1">
          <a:spLocks noChangeArrowheads="1"/>
        </xdr:cNvSpPr>
      </xdr:nvSpPr>
      <xdr:spPr bwMode="auto">
        <a:xfrm>
          <a:off x="2714625" y="223180275"/>
          <a:ext cx="0" cy="32699"/>
        </a:xfrm>
        <a:prstGeom prst="rect">
          <a:avLst/>
        </a:prstGeom>
        <a:noFill/>
        <a:ln w="9525">
          <a:noFill/>
          <a:miter lim="800000"/>
          <a:headEnd/>
          <a:tailEnd/>
        </a:ln>
      </xdr:spPr>
    </xdr:sp>
    <xdr:clientData/>
  </xdr:twoCellAnchor>
  <xdr:twoCellAnchor editAs="oneCell">
    <xdr:from>
      <xdr:col>2</xdr:col>
      <xdr:colOff>1609725</xdr:colOff>
      <xdr:row>310</xdr:row>
      <xdr:rowOff>123825</xdr:rowOff>
    </xdr:from>
    <xdr:to>
      <xdr:col>3</xdr:col>
      <xdr:colOff>0</xdr:colOff>
      <xdr:row>310</xdr:row>
      <xdr:rowOff>156524</xdr:rowOff>
    </xdr:to>
    <xdr:sp macro="" textlink="">
      <xdr:nvSpPr>
        <xdr:cNvPr id="1166" name="Text Box 236"/>
        <xdr:cNvSpPr txBox="1">
          <a:spLocks noChangeArrowheads="1"/>
        </xdr:cNvSpPr>
      </xdr:nvSpPr>
      <xdr:spPr bwMode="auto">
        <a:xfrm>
          <a:off x="2714625" y="223180275"/>
          <a:ext cx="0" cy="32699"/>
        </a:xfrm>
        <a:prstGeom prst="rect">
          <a:avLst/>
        </a:prstGeom>
        <a:noFill/>
        <a:ln w="9525">
          <a:noFill/>
          <a:miter lim="800000"/>
          <a:headEnd/>
          <a:tailEnd/>
        </a:ln>
      </xdr:spPr>
    </xdr:sp>
    <xdr:clientData/>
  </xdr:twoCellAnchor>
  <xdr:twoCellAnchor editAs="oneCell">
    <xdr:from>
      <xdr:col>2</xdr:col>
      <xdr:colOff>1609725</xdr:colOff>
      <xdr:row>310</xdr:row>
      <xdr:rowOff>123825</xdr:rowOff>
    </xdr:from>
    <xdr:to>
      <xdr:col>3</xdr:col>
      <xdr:colOff>0</xdr:colOff>
      <xdr:row>310</xdr:row>
      <xdr:rowOff>156524</xdr:rowOff>
    </xdr:to>
    <xdr:sp macro="" textlink="">
      <xdr:nvSpPr>
        <xdr:cNvPr id="1167" name="Text Box 236"/>
        <xdr:cNvSpPr txBox="1">
          <a:spLocks noChangeArrowheads="1"/>
        </xdr:cNvSpPr>
      </xdr:nvSpPr>
      <xdr:spPr bwMode="auto">
        <a:xfrm>
          <a:off x="2714625" y="223180275"/>
          <a:ext cx="0" cy="32699"/>
        </a:xfrm>
        <a:prstGeom prst="rect">
          <a:avLst/>
        </a:prstGeom>
        <a:noFill/>
        <a:ln w="9525">
          <a:noFill/>
          <a:miter lim="800000"/>
          <a:headEnd/>
          <a:tailEnd/>
        </a:ln>
      </xdr:spPr>
    </xdr:sp>
    <xdr:clientData/>
  </xdr:twoCellAnchor>
  <xdr:twoCellAnchor editAs="oneCell">
    <xdr:from>
      <xdr:col>2</xdr:col>
      <xdr:colOff>1609725</xdr:colOff>
      <xdr:row>310</xdr:row>
      <xdr:rowOff>123825</xdr:rowOff>
    </xdr:from>
    <xdr:to>
      <xdr:col>3</xdr:col>
      <xdr:colOff>0</xdr:colOff>
      <xdr:row>310</xdr:row>
      <xdr:rowOff>156524</xdr:rowOff>
    </xdr:to>
    <xdr:sp macro="" textlink="">
      <xdr:nvSpPr>
        <xdr:cNvPr id="1168" name="Text Box 236"/>
        <xdr:cNvSpPr txBox="1">
          <a:spLocks noChangeArrowheads="1"/>
        </xdr:cNvSpPr>
      </xdr:nvSpPr>
      <xdr:spPr bwMode="auto">
        <a:xfrm>
          <a:off x="2714625" y="223180275"/>
          <a:ext cx="0" cy="32699"/>
        </a:xfrm>
        <a:prstGeom prst="rect">
          <a:avLst/>
        </a:prstGeom>
        <a:noFill/>
        <a:ln w="9525">
          <a:noFill/>
          <a:miter lim="800000"/>
          <a:headEnd/>
          <a:tailEnd/>
        </a:ln>
      </xdr:spPr>
    </xdr:sp>
    <xdr:clientData/>
  </xdr:twoCellAnchor>
  <xdr:twoCellAnchor editAs="oneCell">
    <xdr:from>
      <xdr:col>2</xdr:col>
      <xdr:colOff>1609725</xdr:colOff>
      <xdr:row>310</xdr:row>
      <xdr:rowOff>123825</xdr:rowOff>
    </xdr:from>
    <xdr:to>
      <xdr:col>3</xdr:col>
      <xdr:colOff>0</xdr:colOff>
      <xdr:row>310</xdr:row>
      <xdr:rowOff>156524</xdr:rowOff>
    </xdr:to>
    <xdr:sp macro="" textlink="">
      <xdr:nvSpPr>
        <xdr:cNvPr id="1169" name="Text Box 236"/>
        <xdr:cNvSpPr txBox="1">
          <a:spLocks noChangeArrowheads="1"/>
        </xdr:cNvSpPr>
      </xdr:nvSpPr>
      <xdr:spPr bwMode="auto">
        <a:xfrm>
          <a:off x="2714625" y="223180275"/>
          <a:ext cx="0" cy="32699"/>
        </a:xfrm>
        <a:prstGeom prst="rect">
          <a:avLst/>
        </a:prstGeom>
        <a:noFill/>
        <a:ln w="9525">
          <a:noFill/>
          <a:miter lim="800000"/>
          <a:headEnd/>
          <a:tailEnd/>
        </a:ln>
      </xdr:spPr>
    </xdr:sp>
    <xdr:clientData/>
  </xdr:twoCellAnchor>
  <xdr:twoCellAnchor editAs="oneCell">
    <xdr:from>
      <xdr:col>2</xdr:col>
      <xdr:colOff>1609725</xdr:colOff>
      <xdr:row>310</xdr:row>
      <xdr:rowOff>123825</xdr:rowOff>
    </xdr:from>
    <xdr:to>
      <xdr:col>3</xdr:col>
      <xdr:colOff>0</xdr:colOff>
      <xdr:row>310</xdr:row>
      <xdr:rowOff>156524</xdr:rowOff>
    </xdr:to>
    <xdr:sp macro="" textlink="">
      <xdr:nvSpPr>
        <xdr:cNvPr id="1170" name="Text Box 236"/>
        <xdr:cNvSpPr txBox="1">
          <a:spLocks noChangeArrowheads="1"/>
        </xdr:cNvSpPr>
      </xdr:nvSpPr>
      <xdr:spPr bwMode="auto">
        <a:xfrm>
          <a:off x="2714625" y="223180275"/>
          <a:ext cx="0" cy="32699"/>
        </a:xfrm>
        <a:prstGeom prst="rect">
          <a:avLst/>
        </a:prstGeom>
        <a:noFill/>
        <a:ln w="9525">
          <a:noFill/>
          <a:miter lim="800000"/>
          <a:headEnd/>
          <a:tailEnd/>
        </a:ln>
      </xdr:spPr>
    </xdr:sp>
    <xdr:clientData/>
  </xdr:twoCellAnchor>
  <xdr:twoCellAnchor editAs="oneCell">
    <xdr:from>
      <xdr:col>2</xdr:col>
      <xdr:colOff>1609725</xdr:colOff>
      <xdr:row>310</xdr:row>
      <xdr:rowOff>123825</xdr:rowOff>
    </xdr:from>
    <xdr:to>
      <xdr:col>3</xdr:col>
      <xdr:colOff>0</xdr:colOff>
      <xdr:row>310</xdr:row>
      <xdr:rowOff>156524</xdr:rowOff>
    </xdr:to>
    <xdr:sp macro="" textlink="">
      <xdr:nvSpPr>
        <xdr:cNvPr id="1171" name="Text Box 236"/>
        <xdr:cNvSpPr txBox="1">
          <a:spLocks noChangeArrowheads="1"/>
        </xdr:cNvSpPr>
      </xdr:nvSpPr>
      <xdr:spPr bwMode="auto">
        <a:xfrm>
          <a:off x="2714625" y="223180275"/>
          <a:ext cx="0" cy="32699"/>
        </a:xfrm>
        <a:prstGeom prst="rect">
          <a:avLst/>
        </a:prstGeom>
        <a:noFill/>
        <a:ln w="9525">
          <a:noFill/>
          <a:miter lim="800000"/>
          <a:headEnd/>
          <a:tailEnd/>
        </a:ln>
      </xdr:spPr>
    </xdr:sp>
    <xdr:clientData/>
  </xdr:twoCellAnchor>
  <xdr:twoCellAnchor editAs="oneCell">
    <xdr:from>
      <xdr:col>2</xdr:col>
      <xdr:colOff>1314450</xdr:colOff>
      <xdr:row>311</xdr:row>
      <xdr:rowOff>0</xdr:rowOff>
    </xdr:from>
    <xdr:to>
      <xdr:col>3</xdr:col>
      <xdr:colOff>0</xdr:colOff>
      <xdr:row>311</xdr:row>
      <xdr:rowOff>159639</xdr:rowOff>
    </xdr:to>
    <xdr:sp macro="" textlink="">
      <xdr:nvSpPr>
        <xdr:cNvPr id="1172" name="Text Box 314"/>
        <xdr:cNvSpPr txBox="1">
          <a:spLocks noChangeArrowheads="1"/>
        </xdr:cNvSpPr>
      </xdr:nvSpPr>
      <xdr:spPr bwMode="auto">
        <a:xfrm>
          <a:off x="2714625" y="225456750"/>
          <a:ext cx="0" cy="159639"/>
        </a:xfrm>
        <a:prstGeom prst="rect">
          <a:avLst/>
        </a:prstGeom>
        <a:noFill/>
        <a:ln w="9525">
          <a:noFill/>
          <a:miter lim="800000"/>
          <a:headEnd/>
          <a:tailEnd/>
        </a:ln>
      </xdr:spPr>
    </xdr:sp>
    <xdr:clientData/>
  </xdr:twoCellAnchor>
  <xdr:twoCellAnchor editAs="oneCell">
    <xdr:from>
      <xdr:col>2</xdr:col>
      <xdr:colOff>1314450</xdr:colOff>
      <xdr:row>311</xdr:row>
      <xdr:rowOff>0</xdr:rowOff>
    </xdr:from>
    <xdr:to>
      <xdr:col>3</xdr:col>
      <xdr:colOff>0</xdr:colOff>
      <xdr:row>311</xdr:row>
      <xdr:rowOff>159639</xdr:rowOff>
    </xdr:to>
    <xdr:sp macro="" textlink="">
      <xdr:nvSpPr>
        <xdr:cNvPr id="1173" name="Text Box 315"/>
        <xdr:cNvSpPr txBox="1">
          <a:spLocks noChangeArrowheads="1"/>
        </xdr:cNvSpPr>
      </xdr:nvSpPr>
      <xdr:spPr bwMode="auto">
        <a:xfrm>
          <a:off x="2714625" y="225456750"/>
          <a:ext cx="0" cy="159639"/>
        </a:xfrm>
        <a:prstGeom prst="rect">
          <a:avLst/>
        </a:prstGeom>
        <a:noFill/>
        <a:ln w="9525">
          <a:noFill/>
          <a:miter lim="800000"/>
          <a:headEnd/>
          <a:tailEnd/>
        </a:ln>
      </xdr:spPr>
    </xdr:sp>
    <xdr:clientData/>
  </xdr:twoCellAnchor>
  <xdr:twoCellAnchor editAs="oneCell">
    <xdr:from>
      <xdr:col>2</xdr:col>
      <xdr:colOff>1314450</xdr:colOff>
      <xdr:row>311</xdr:row>
      <xdr:rowOff>0</xdr:rowOff>
    </xdr:from>
    <xdr:to>
      <xdr:col>3</xdr:col>
      <xdr:colOff>0</xdr:colOff>
      <xdr:row>311</xdr:row>
      <xdr:rowOff>159639</xdr:rowOff>
    </xdr:to>
    <xdr:sp macro="" textlink="">
      <xdr:nvSpPr>
        <xdr:cNvPr id="1174" name="Text Box 316"/>
        <xdr:cNvSpPr txBox="1">
          <a:spLocks noChangeArrowheads="1"/>
        </xdr:cNvSpPr>
      </xdr:nvSpPr>
      <xdr:spPr bwMode="auto">
        <a:xfrm>
          <a:off x="2714625" y="225456750"/>
          <a:ext cx="0" cy="159639"/>
        </a:xfrm>
        <a:prstGeom prst="rect">
          <a:avLst/>
        </a:prstGeom>
        <a:noFill/>
        <a:ln w="9525">
          <a:noFill/>
          <a:miter lim="800000"/>
          <a:headEnd/>
          <a:tailEnd/>
        </a:ln>
      </xdr:spPr>
    </xdr:sp>
    <xdr:clientData/>
  </xdr:twoCellAnchor>
  <xdr:twoCellAnchor editAs="oneCell">
    <xdr:from>
      <xdr:col>2</xdr:col>
      <xdr:colOff>1247775</xdr:colOff>
      <xdr:row>311</xdr:row>
      <xdr:rowOff>0</xdr:rowOff>
    </xdr:from>
    <xdr:to>
      <xdr:col>3</xdr:col>
      <xdr:colOff>0</xdr:colOff>
      <xdr:row>311</xdr:row>
      <xdr:rowOff>159639</xdr:rowOff>
    </xdr:to>
    <xdr:sp macro="" textlink="">
      <xdr:nvSpPr>
        <xdr:cNvPr id="1175" name="Text Box 317"/>
        <xdr:cNvSpPr txBox="1">
          <a:spLocks noChangeArrowheads="1"/>
        </xdr:cNvSpPr>
      </xdr:nvSpPr>
      <xdr:spPr bwMode="auto">
        <a:xfrm>
          <a:off x="2714625" y="225456750"/>
          <a:ext cx="0" cy="159639"/>
        </a:xfrm>
        <a:prstGeom prst="rect">
          <a:avLst/>
        </a:prstGeom>
        <a:noFill/>
        <a:ln w="9525">
          <a:noFill/>
          <a:miter lim="800000"/>
          <a:headEnd/>
          <a:tailEnd/>
        </a:ln>
      </xdr:spPr>
    </xdr:sp>
    <xdr:clientData/>
  </xdr:twoCellAnchor>
  <xdr:twoCellAnchor editAs="oneCell">
    <xdr:from>
      <xdr:col>2</xdr:col>
      <xdr:colOff>2619375</xdr:colOff>
      <xdr:row>301</xdr:row>
      <xdr:rowOff>1076325</xdr:rowOff>
    </xdr:from>
    <xdr:to>
      <xdr:col>3</xdr:col>
      <xdr:colOff>0</xdr:colOff>
      <xdr:row>301</xdr:row>
      <xdr:rowOff>1076325</xdr:rowOff>
    </xdr:to>
    <xdr:sp macro="" textlink="">
      <xdr:nvSpPr>
        <xdr:cNvPr id="1176" name="Text Box 23"/>
        <xdr:cNvSpPr txBox="1">
          <a:spLocks noChangeArrowheads="1"/>
        </xdr:cNvSpPr>
      </xdr:nvSpPr>
      <xdr:spPr bwMode="auto">
        <a:xfrm>
          <a:off x="2714625" y="212464650"/>
          <a:ext cx="0" cy="0"/>
        </a:xfrm>
        <a:prstGeom prst="rect">
          <a:avLst/>
        </a:prstGeom>
        <a:noFill/>
        <a:ln w="9525">
          <a:noFill/>
          <a:miter lim="800000"/>
          <a:headEnd/>
          <a:tailEnd/>
        </a:ln>
      </xdr:spPr>
    </xdr:sp>
    <xdr:clientData/>
  </xdr:twoCellAnchor>
  <xdr:twoCellAnchor editAs="oneCell">
    <xdr:from>
      <xdr:col>2</xdr:col>
      <xdr:colOff>2676525</xdr:colOff>
      <xdr:row>311</xdr:row>
      <xdr:rowOff>0</xdr:rowOff>
    </xdr:from>
    <xdr:to>
      <xdr:col>3</xdr:col>
      <xdr:colOff>0</xdr:colOff>
      <xdr:row>311</xdr:row>
      <xdr:rowOff>19812</xdr:rowOff>
    </xdr:to>
    <xdr:sp macro="" textlink="">
      <xdr:nvSpPr>
        <xdr:cNvPr id="1177" name="Text Box 29"/>
        <xdr:cNvSpPr txBox="1">
          <a:spLocks noChangeArrowheads="1"/>
        </xdr:cNvSpPr>
      </xdr:nvSpPr>
      <xdr:spPr bwMode="auto">
        <a:xfrm>
          <a:off x="2714625" y="226113975"/>
          <a:ext cx="0" cy="19812"/>
        </a:xfrm>
        <a:prstGeom prst="rect">
          <a:avLst/>
        </a:prstGeom>
        <a:noFill/>
        <a:ln w="9525">
          <a:noFill/>
          <a:miter lim="800000"/>
          <a:headEnd/>
          <a:tailEnd/>
        </a:ln>
      </xdr:spPr>
    </xdr:sp>
    <xdr:clientData/>
  </xdr:twoCellAnchor>
  <xdr:twoCellAnchor editAs="oneCell">
    <xdr:from>
      <xdr:col>2</xdr:col>
      <xdr:colOff>1314450</xdr:colOff>
      <xdr:row>311</xdr:row>
      <xdr:rowOff>0</xdr:rowOff>
    </xdr:from>
    <xdr:to>
      <xdr:col>3</xdr:col>
      <xdr:colOff>0</xdr:colOff>
      <xdr:row>311</xdr:row>
      <xdr:rowOff>159639</xdr:rowOff>
    </xdr:to>
    <xdr:sp macro="" textlink="">
      <xdr:nvSpPr>
        <xdr:cNvPr id="1178" name="Text Box 314"/>
        <xdr:cNvSpPr txBox="1">
          <a:spLocks noChangeArrowheads="1"/>
        </xdr:cNvSpPr>
      </xdr:nvSpPr>
      <xdr:spPr bwMode="auto">
        <a:xfrm>
          <a:off x="2714625" y="225456750"/>
          <a:ext cx="0" cy="159639"/>
        </a:xfrm>
        <a:prstGeom prst="rect">
          <a:avLst/>
        </a:prstGeom>
        <a:noFill/>
        <a:ln w="9525">
          <a:noFill/>
          <a:miter lim="800000"/>
          <a:headEnd/>
          <a:tailEnd/>
        </a:ln>
      </xdr:spPr>
    </xdr:sp>
    <xdr:clientData/>
  </xdr:twoCellAnchor>
  <xdr:twoCellAnchor editAs="oneCell">
    <xdr:from>
      <xdr:col>2</xdr:col>
      <xdr:colOff>1314450</xdr:colOff>
      <xdr:row>311</xdr:row>
      <xdr:rowOff>0</xdr:rowOff>
    </xdr:from>
    <xdr:to>
      <xdr:col>3</xdr:col>
      <xdr:colOff>0</xdr:colOff>
      <xdr:row>311</xdr:row>
      <xdr:rowOff>159639</xdr:rowOff>
    </xdr:to>
    <xdr:sp macro="" textlink="">
      <xdr:nvSpPr>
        <xdr:cNvPr id="1179" name="Text Box 315"/>
        <xdr:cNvSpPr txBox="1">
          <a:spLocks noChangeArrowheads="1"/>
        </xdr:cNvSpPr>
      </xdr:nvSpPr>
      <xdr:spPr bwMode="auto">
        <a:xfrm>
          <a:off x="2714625" y="225456750"/>
          <a:ext cx="0" cy="159639"/>
        </a:xfrm>
        <a:prstGeom prst="rect">
          <a:avLst/>
        </a:prstGeom>
        <a:noFill/>
        <a:ln w="9525">
          <a:noFill/>
          <a:miter lim="800000"/>
          <a:headEnd/>
          <a:tailEnd/>
        </a:ln>
      </xdr:spPr>
    </xdr:sp>
    <xdr:clientData/>
  </xdr:twoCellAnchor>
  <xdr:twoCellAnchor editAs="oneCell">
    <xdr:from>
      <xdr:col>2</xdr:col>
      <xdr:colOff>1314450</xdr:colOff>
      <xdr:row>311</xdr:row>
      <xdr:rowOff>0</xdr:rowOff>
    </xdr:from>
    <xdr:to>
      <xdr:col>3</xdr:col>
      <xdr:colOff>0</xdr:colOff>
      <xdr:row>311</xdr:row>
      <xdr:rowOff>159639</xdr:rowOff>
    </xdr:to>
    <xdr:sp macro="" textlink="">
      <xdr:nvSpPr>
        <xdr:cNvPr id="1180" name="Text Box 316"/>
        <xdr:cNvSpPr txBox="1">
          <a:spLocks noChangeArrowheads="1"/>
        </xdr:cNvSpPr>
      </xdr:nvSpPr>
      <xdr:spPr bwMode="auto">
        <a:xfrm>
          <a:off x="2714625" y="225456750"/>
          <a:ext cx="0" cy="159639"/>
        </a:xfrm>
        <a:prstGeom prst="rect">
          <a:avLst/>
        </a:prstGeom>
        <a:noFill/>
        <a:ln w="9525">
          <a:noFill/>
          <a:miter lim="800000"/>
          <a:headEnd/>
          <a:tailEnd/>
        </a:ln>
      </xdr:spPr>
    </xdr:sp>
    <xdr:clientData/>
  </xdr:twoCellAnchor>
  <xdr:twoCellAnchor editAs="oneCell">
    <xdr:from>
      <xdr:col>2</xdr:col>
      <xdr:colOff>1247775</xdr:colOff>
      <xdr:row>311</xdr:row>
      <xdr:rowOff>0</xdr:rowOff>
    </xdr:from>
    <xdr:to>
      <xdr:col>3</xdr:col>
      <xdr:colOff>0</xdr:colOff>
      <xdr:row>311</xdr:row>
      <xdr:rowOff>159639</xdr:rowOff>
    </xdr:to>
    <xdr:sp macro="" textlink="">
      <xdr:nvSpPr>
        <xdr:cNvPr id="1181" name="Text Box 317"/>
        <xdr:cNvSpPr txBox="1">
          <a:spLocks noChangeArrowheads="1"/>
        </xdr:cNvSpPr>
      </xdr:nvSpPr>
      <xdr:spPr bwMode="auto">
        <a:xfrm>
          <a:off x="2714625" y="225456750"/>
          <a:ext cx="0" cy="159639"/>
        </a:xfrm>
        <a:prstGeom prst="rect">
          <a:avLst/>
        </a:prstGeom>
        <a:noFill/>
        <a:ln w="9525">
          <a:noFill/>
          <a:miter lim="800000"/>
          <a:headEnd/>
          <a:tailEnd/>
        </a:ln>
      </xdr:spPr>
    </xdr:sp>
    <xdr:clientData/>
  </xdr:twoCellAnchor>
  <xdr:twoCellAnchor editAs="oneCell">
    <xdr:from>
      <xdr:col>2</xdr:col>
      <xdr:colOff>2619375</xdr:colOff>
      <xdr:row>301</xdr:row>
      <xdr:rowOff>1076325</xdr:rowOff>
    </xdr:from>
    <xdr:to>
      <xdr:col>3</xdr:col>
      <xdr:colOff>0</xdr:colOff>
      <xdr:row>301</xdr:row>
      <xdr:rowOff>1076325</xdr:rowOff>
    </xdr:to>
    <xdr:sp macro="" textlink="">
      <xdr:nvSpPr>
        <xdr:cNvPr id="1182" name="Text Box 23"/>
        <xdr:cNvSpPr txBox="1">
          <a:spLocks noChangeArrowheads="1"/>
        </xdr:cNvSpPr>
      </xdr:nvSpPr>
      <xdr:spPr bwMode="auto">
        <a:xfrm>
          <a:off x="2714625" y="212464650"/>
          <a:ext cx="0" cy="0"/>
        </a:xfrm>
        <a:prstGeom prst="rect">
          <a:avLst/>
        </a:prstGeom>
        <a:noFill/>
        <a:ln w="9525">
          <a:noFill/>
          <a:miter lim="800000"/>
          <a:headEnd/>
          <a:tailEnd/>
        </a:ln>
      </xdr:spPr>
    </xdr:sp>
    <xdr:clientData/>
  </xdr:twoCellAnchor>
  <xdr:twoCellAnchor editAs="oneCell">
    <xdr:from>
      <xdr:col>2</xdr:col>
      <xdr:colOff>2676525</xdr:colOff>
      <xdr:row>311</xdr:row>
      <xdr:rowOff>0</xdr:rowOff>
    </xdr:from>
    <xdr:to>
      <xdr:col>3</xdr:col>
      <xdr:colOff>0</xdr:colOff>
      <xdr:row>311</xdr:row>
      <xdr:rowOff>19812</xdr:rowOff>
    </xdr:to>
    <xdr:sp macro="" textlink="">
      <xdr:nvSpPr>
        <xdr:cNvPr id="1183" name="Text Box 29"/>
        <xdr:cNvSpPr txBox="1">
          <a:spLocks noChangeArrowheads="1"/>
        </xdr:cNvSpPr>
      </xdr:nvSpPr>
      <xdr:spPr bwMode="auto">
        <a:xfrm>
          <a:off x="2714625" y="226113975"/>
          <a:ext cx="0" cy="19812"/>
        </a:xfrm>
        <a:prstGeom prst="rect">
          <a:avLst/>
        </a:prstGeom>
        <a:noFill/>
        <a:ln w="9525">
          <a:noFill/>
          <a:miter lim="800000"/>
          <a:headEnd/>
          <a:tailEnd/>
        </a:ln>
      </xdr:spPr>
    </xdr:sp>
    <xdr:clientData/>
  </xdr:twoCellAnchor>
  <xdr:twoCellAnchor editAs="oneCell">
    <xdr:from>
      <xdr:col>2</xdr:col>
      <xdr:colOff>1314450</xdr:colOff>
      <xdr:row>311</xdr:row>
      <xdr:rowOff>0</xdr:rowOff>
    </xdr:from>
    <xdr:to>
      <xdr:col>3</xdr:col>
      <xdr:colOff>0</xdr:colOff>
      <xdr:row>311</xdr:row>
      <xdr:rowOff>159639</xdr:rowOff>
    </xdr:to>
    <xdr:sp macro="" textlink="">
      <xdr:nvSpPr>
        <xdr:cNvPr id="1184" name="Text Box 81"/>
        <xdr:cNvSpPr txBox="1">
          <a:spLocks noChangeArrowheads="1"/>
        </xdr:cNvSpPr>
      </xdr:nvSpPr>
      <xdr:spPr bwMode="auto">
        <a:xfrm>
          <a:off x="2714625" y="225456750"/>
          <a:ext cx="0" cy="159639"/>
        </a:xfrm>
        <a:prstGeom prst="rect">
          <a:avLst/>
        </a:prstGeom>
        <a:noFill/>
        <a:ln w="9525">
          <a:noFill/>
          <a:miter lim="800000"/>
          <a:headEnd/>
          <a:tailEnd/>
        </a:ln>
      </xdr:spPr>
    </xdr:sp>
    <xdr:clientData/>
  </xdr:twoCellAnchor>
  <xdr:twoCellAnchor editAs="oneCell">
    <xdr:from>
      <xdr:col>2</xdr:col>
      <xdr:colOff>1314450</xdr:colOff>
      <xdr:row>311</xdr:row>
      <xdr:rowOff>0</xdr:rowOff>
    </xdr:from>
    <xdr:to>
      <xdr:col>3</xdr:col>
      <xdr:colOff>0</xdr:colOff>
      <xdr:row>311</xdr:row>
      <xdr:rowOff>159639</xdr:rowOff>
    </xdr:to>
    <xdr:sp macro="" textlink="">
      <xdr:nvSpPr>
        <xdr:cNvPr id="1185" name="Text Box 82"/>
        <xdr:cNvSpPr txBox="1">
          <a:spLocks noChangeArrowheads="1"/>
        </xdr:cNvSpPr>
      </xdr:nvSpPr>
      <xdr:spPr bwMode="auto">
        <a:xfrm>
          <a:off x="2714625" y="225456750"/>
          <a:ext cx="0" cy="159639"/>
        </a:xfrm>
        <a:prstGeom prst="rect">
          <a:avLst/>
        </a:prstGeom>
        <a:noFill/>
        <a:ln w="9525">
          <a:noFill/>
          <a:miter lim="800000"/>
          <a:headEnd/>
          <a:tailEnd/>
        </a:ln>
      </xdr:spPr>
    </xdr:sp>
    <xdr:clientData/>
  </xdr:twoCellAnchor>
  <xdr:twoCellAnchor editAs="oneCell">
    <xdr:from>
      <xdr:col>2</xdr:col>
      <xdr:colOff>1314450</xdr:colOff>
      <xdr:row>311</xdr:row>
      <xdr:rowOff>0</xdr:rowOff>
    </xdr:from>
    <xdr:to>
      <xdr:col>3</xdr:col>
      <xdr:colOff>0</xdr:colOff>
      <xdr:row>311</xdr:row>
      <xdr:rowOff>159639</xdr:rowOff>
    </xdr:to>
    <xdr:sp macro="" textlink="">
      <xdr:nvSpPr>
        <xdr:cNvPr id="1186" name="Text Box 83"/>
        <xdr:cNvSpPr txBox="1">
          <a:spLocks noChangeArrowheads="1"/>
        </xdr:cNvSpPr>
      </xdr:nvSpPr>
      <xdr:spPr bwMode="auto">
        <a:xfrm>
          <a:off x="2714625" y="225456750"/>
          <a:ext cx="0" cy="159639"/>
        </a:xfrm>
        <a:prstGeom prst="rect">
          <a:avLst/>
        </a:prstGeom>
        <a:noFill/>
        <a:ln w="9525">
          <a:noFill/>
          <a:miter lim="800000"/>
          <a:headEnd/>
          <a:tailEnd/>
        </a:ln>
      </xdr:spPr>
    </xdr:sp>
    <xdr:clientData/>
  </xdr:twoCellAnchor>
  <xdr:twoCellAnchor editAs="oneCell">
    <xdr:from>
      <xdr:col>2</xdr:col>
      <xdr:colOff>1247775</xdr:colOff>
      <xdr:row>311</xdr:row>
      <xdr:rowOff>0</xdr:rowOff>
    </xdr:from>
    <xdr:to>
      <xdr:col>3</xdr:col>
      <xdr:colOff>0</xdr:colOff>
      <xdr:row>311</xdr:row>
      <xdr:rowOff>159639</xdr:rowOff>
    </xdr:to>
    <xdr:sp macro="" textlink="">
      <xdr:nvSpPr>
        <xdr:cNvPr id="1187" name="Text Box 84"/>
        <xdr:cNvSpPr txBox="1">
          <a:spLocks noChangeArrowheads="1"/>
        </xdr:cNvSpPr>
      </xdr:nvSpPr>
      <xdr:spPr bwMode="auto">
        <a:xfrm>
          <a:off x="2714625" y="225456750"/>
          <a:ext cx="0" cy="159639"/>
        </a:xfrm>
        <a:prstGeom prst="rect">
          <a:avLst/>
        </a:prstGeom>
        <a:noFill/>
        <a:ln w="9525">
          <a:noFill/>
          <a:miter lim="800000"/>
          <a:headEnd/>
          <a:tailEnd/>
        </a:ln>
      </xdr:spPr>
    </xdr:sp>
    <xdr:clientData/>
  </xdr:twoCellAnchor>
  <xdr:twoCellAnchor editAs="oneCell">
    <xdr:from>
      <xdr:col>2</xdr:col>
      <xdr:colOff>2028825</xdr:colOff>
      <xdr:row>311</xdr:row>
      <xdr:rowOff>0</xdr:rowOff>
    </xdr:from>
    <xdr:to>
      <xdr:col>3</xdr:col>
      <xdr:colOff>0</xdr:colOff>
      <xdr:row>311</xdr:row>
      <xdr:rowOff>159639</xdr:rowOff>
    </xdr:to>
    <xdr:sp macro="" textlink="">
      <xdr:nvSpPr>
        <xdr:cNvPr id="1188" name="Text Box 85"/>
        <xdr:cNvSpPr txBox="1">
          <a:spLocks noChangeArrowheads="1"/>
        </xdr:cNvSpPr>
      </xdr:nvSpPr>
      <xdr:spPr bwMode="auto">
        <a:xfrm>
          <a:off x="2714625" y="225456750"/>
          <a:ext cx="0" cy="159639"/>
        </a:xfrm>
        <a:prstGeom prst="rect">
          <a:avLst/>
        </a:prstGeom>
        <a:noFill/>
        <a:ln w="9525">
          <a:noFill/>
          <a:miter lim="800000"/>
          <a:headEnd/>
          <a:tailEnd/>
        </a:ln>
      </xdr:spPr>
    </xdr:sp>
    <xdr:clientData/>
  </xdr:twoCellAnchor>
  <xdr:twoCellAnchor editAs="oneCell">
    <xdr:from>
      <xdr:col>2</xdr:col>
      <xdr:colOff>2619375</xdr:colOff>
      <xdr:row>311</xdr:row>
      <xdr:rowOff>0</xdr:rowOff>
    </xdr:from>
    <xdr:to>
      <xdr:col>3</xdr:col>
      <xdr:colOff>0</xdr:colOff>
      <xdr:row>311</xdr:row>
      <xdr:rowOff>159639</xdr:rowOff>
    </xdr:to>
    <xdr:sp macro="" textlink="">
      <xdr:nvSpPr>
        <xdr:cNvPr id="1189" name="Text Box 86"/>
        <xdr:cNvSpPr txBox="1">
          <a:spLocks noChangeArrowheads="1"/>
        </xdr:cNvSpPr>
      </xdr:nvSpPr>
      <xdr:spPr bwMode="auto">
        <a:xfrm>
          <a:off x="2714625" y="225456750"/>
          <a:ext cx="0" cy="159639"/>
        </a:xfrm>
        <a:prstGeom prst="rect">
          <a:avLst/>
        </a:prstGeom>
        <a:noFill/>
        <a:ln w="9525">
          <a:noFill/>
          <a:miter lim="800000"/>
          <a:headEnd/>
          <a:tailEnd/>
        </a:ln>
      </xdr:spPr>
    </xdr:sp>
    <xdr:clientData/>
  </xdr:twoCellAnchor>
  <xdr:twoCellAnchor editAs="oneCell">
    <xdr:from>
      <xdr:col>2</xdr:col>
      <xdr:colOff>1609725</xdr:colOff>
      <xdr:row>311</xdr:row>
      <xdr:rowOff>0</xdr:rowOff>
    </xdr:from>
    <xdr:to>
      <xdr:col>3</xdr:col>
      <xdr:colOff>0</xdr:colOff>
      <xdr:row>311</xdr:row>
      <xdr:rowOff>32699</xdr:rowOff>
    </xdr:to>
    <xdr:sp macro="" textlink="">
      <xdr:nvSpPr>
        <xdr:cNvPr id="1190" name="Text Box 236"/>
        <xdr:cNvSpPr txBox="1">
          <a:spLocks noChangeArrowheads="1"/>
        </xdr:cNvSpPr>
      </xdr:nvSpPr>
      <xdr:spPr bwMode="auto">
        <a:xfrm>
          <a:off x="2714625" y="225580575"/>
          <a:ext cx="0" cy="32699"/>
        </a:xfrm>
        <a:prstGeom prst="rect">
          <a:avLst/>
        </a:prstGeom>
        <a:noFill/>
        <a:ln w="9525">
          <a:noFill/>
          <a:miter lim="800000"/>
          <a:headEnd/>
          <a:tailEnd/>
        </a:ln>
      </xdr:spPr>
    </xdr:sp>
    <xdr:clientData/>
  </xdr:twoCellAnchor>
  <xdr:twoCellAnchor editAs="oneCell">
    <xdr:from>
      <xdr:col>2</xdr:col>
      <xdr:colOff>1609725</xdr:colOff>
      <xdr:row>311</xdr:row>
      <xdr:rowOff>0</xdr:rowOff>
    </xdr:from>
    <xdr:to>
      <xdr:col>3</xdr:col>
      <xdr:colOff>0</xdr:colOff>
      <xdr:row>311</xdr:row>
      <xdr:rowOff>32699</xdr:rowOff>
    </xdr:to>
    <xdr:sp macro="" textlink="">
      <xdr:nvSpPr>
        <xdr:cNvPr id="1191" name="Text Box 236"/>
        <xdr:cNvSpPr txBox="1">
          <a:spLocks noChangeArrowheads="1"/>
        </xdr:cNvSpPr>
      </xdr:nvSpPr>
      <xdr:spPr bwMode="auto">
        <a:xfrm>
          <a:off x="2714625" y="225580575"/>
          <a:ext cx="0" cy="32699"/>
        </a:xfrm>
        <a:prstGeom prst="rect">
          <a:avLst/>
        </a:prstGeom>
        <a:noFill/>
        <a:ln w="9525">
          <a:noFill/>
          <a:miter lim="800000"/>
          <a:headEnd/>
          <a:tailEnd/>
        </a:ln>
      </xdr:spPr>
    </xdr:sp>
    <xdr:clientData/>
  </xdr:twoCellAnchor>
  <xdr:twoCellAnchor editAs="oneCell">
    <xdr:from>
      <xdr:col>2</xdr:col>
      <xdr:colOff>1609725</xdr:colOff>
      <xdr:row>311</xdr:row>
      <xdr:rowOff>0</xdr:rowOff>
    </xdr:from>
    <xdr:to>
      <xdr:col>3</xdr:col>
      <xdr:colOff>0</xdr:colOff>
      <xdr:row>311</xdr:row>
      <xdr:rowOff>32699</xdr:rowOff>
    </xdr:to>
    <xdr:sp macro="" textlink="">
      <xdr:nvSpPr>
        <xdr:cNvPr id="1192" name="Text Box 236"/>
        <xdr:cNvSpPr txBox="1">
          <a:spLocks noChangeArrowheads="1"/>
        </xdr:cNvSpPr>
      </xdr:nvSpPr>
      <xdr:spPr bwMode="auto">
        <a:xfrm>
          <a:off x="2714625" y="225580575"/>
          <a:ext cx="0" cy="32699"/>
        </a:xfrm>
        <a:prstGeom prst="rect">
          <a:avLst/>
        </a:prstGeom>
        <a:noFill/>
        <a:ln w="9525">
          <a:noFill/>
          <a:miter lim="800000"/>
          <a:headEnd/>
          <a:tailEnd/>
        </a:ln>
      </xdr:spPr>
    </xdr:sp>
    <xdr:clientData/>
  </xdr:twoCellAnchor>
  <xdr:twoCellAnchor editAs="oneCell">
    <xdr:from>
      <xdr:col>2</xdr:col>
      <xdr:colOff>1609725</xdr:colOff>
      <xdr:row>311</xdr:row>
      <xdr:rowOff>0</xdr:rowOff>
    </xdr:from>
    <xdr:to>
      <xdr:col>3</xdr:col>
      <xdr:colOff>0</xdr:colOff>
      <xdr:row>311</xdr:row>
      <xdr:rowOff>32699</xdr:rowOff>
    </xdr:to>
    <xdr:sp macro="" textlink="">
      <xdr:nvSpPr>
        <xdr:cNvPr id="1193" name="Text Box 236"/>
        <xdr:cNvSpPr txBox="1">
          <a:spLocks noChangeArrowheads="1"/>
        </xdr:cNvSpPr>
      </xdr:nvSpPr>
      <xdr:spPr bwMode="auto">
        <a:xfrm>
          <a:off x="2714625" y="225580575"/>
          <a:ext cx="0" cy="32699"/>
        </a:xfrm>
        <a:prstGeom prst="rect">
          <a:avLst/>
        </a:prstGeom>
        <a:noFill/>
        <a:ln w="9525">
          <a:noFill/>
          <a:miter lim="800000"/>
          <a:headEnd/>
          <a:tailEnd/>
        </a:ln>
      </xdr:spPr>
    </xdr:sp>
    <xdr:clientData/>
  </xdr:twoCellAnchor>
  <xdr:twoCellAnchor editAs="oneCell">
    <xdr:from>
      <xdr:col>2</xdr:col>
      <xdr:colOff>1609725</xdr:colOff>
      <xdr:row>311</xdr:row>
      <xdr:rowOff>0</xdr:rowOff>
    </xdr:from>
    <xdr:to>
      <xdr:col>3</xdr:col>
      <xdr:colOff>0</xdr:colOff>
      <xdr:row>311</xdr:row>
      <xdr:rowOff>32699</xdr:rowOff>
    </xdr:to>
    <xdr:sp macro="" textlink="">
      <xdr:nvSpPr>
        <xdr:cNvPr id="1194" name="Text Box 236"/>
        <xdr:cNvSpPr txBox="1">
          <a:spLocks noChangeArrowheads="1"/>
        </xdr:cNvSpPr>
      </xdr:nvSpPr>
      <xdr:spPr bwMode="auto">
        <a:xfrm>
          <a:off x="2714625" y="225580575"/>
          <a:ext cx="0" cy="32699"/>
        </a:xfrm>
        <a:prstGeom prst="rect">
          <a:avLst/>
        </a:prstGeom>
        <a:noFill/>
        <a:ln w="9525">
          <a:noFill/>
          <a:miter lim="800000"/>
          <a:headEnd/>
          <a:tailEnd/>
        </a:ln>
      </xdr:spPr>
    </xdr:sp>
    <xdr:clientData/>
  </xdr:twoCellAnchor>
  <xdr:twoCellAnchor editAs="oneCell">
    <xdr:from>
      <xdr:col>2</xdr:col>
      <xdr:colOff>1609725</xdr:colOff>
      <xdr:row>311</xdr:row>
      <xdr:rowOff>0</xdr:rowOff>
    </xdr:from>
    <xdr:to>
      <xdr:col>3</xdr:col>
      <xdr:colOff>0</xdr:colOff>
      <xdr:row>311</xdr:row>
      <xdr:rowOff>32699</xdr:rowOff>
    </xdr:to>
    <xdr:sp macro="" textlink="">
      <xdr:nvSpPr>
        <xdr:cNvPr id="1195" name="Text Box 236"/>
        <xdr:cNvSpPr txBox="1">
          <a:spLocks noChangeArrowheads="1"/>
        </xdr:cNvSpPr>
      </xdr:nvSpPr>
      <xdr:spPr bwMode="auto">
        <a:xfrm>
          <a:off x="2714625" y="225580575"/>
          <a:ext cx="0" cy="32699"/>
        </a:xfrm>
        <a:prstGeom prst="rect">
          <a:avLst/>
        </a:prstGeom>
        <a:noFill/>
        <a:ln w="9525">
          <a:noFill/>
          <a:miter lim="800000"/>
          <a:headEnd/>
          <a:tailEnd/>
        </a:ln>
      </xdr:spPr>
    </xdr:sp>
    <xdr:clientData/>
  </xdr:twoCellAnchor>
  <xdr:twoCellAnchor editAs="oneCell">
    <xdr:from>
      <xdr:col>2</xdr:col>
      <xdr:colOff>1609725</xdr:colOff>
      <xdr:row>311</xdr:row>
      <xdr:rowOff>0</xdr:rowOff>
    </xdr:from>
    <xdr:to>
      <xdr:col>3</xdr:col>
      <xdr:colOff>0</xdr:colOff>
      <xdr:row>311</xdr:row>
      <xdr:rowOff>32699</xdr:rowOff>
    </xdr:to>
    <xdr:sp macro="" textlink="">
      <xdr:nvSpPr>
        <xdr:cNvPr id="1196" name="Text Box 236"/>
        <xdr:cNvSpPr txBox="1">
          <a:spLocks noChangeArrowheads="1"/>
        </xdr:cNvSpPr>
      </xdr:nvSpPr>
      <xdr:spPr bwMode="auto">
        <a:xfrm>
          <a:off x="2714625" y="225580575"/>
          <a:ext cx="0" cy="32699"/>
        </a:xfrm>
        <a:prstGeom prst="rect">
          <a:avLst/>
        </a:prstGeom>
        <a:noFill/>
        <a:ln w="9525">
          <a:noFill/>
          <a:miter lim="800000"/>
          <a:headEnd/>
          <a:tailEnd/>
        </a:ln>
      </xdr:spPr>
    </xdr:sp>
    <xdr:clientData/>
  </xdr:twoCellAnchor>
  <xdr:twoCellAnchor editAs="oneCell">
    <xdr:from>
      <xdr:col>2</xdr:col>
      <xdr:colOff>1314450</xdr:colOff>
      <xdr:row>312</xdr:row>
      <xdr:rowOff>0</xdr:rowOff>
    </xdr:from>
    <xdr:to>
      <xdr:col>3</xdr:col>
      <xdr:colOff>0</xdr:colOff>
      <xdr:row>312</xdr:row>
      <xdr:rowOff>159639</xdr:rowOff>
    </xdr:to>
    <xdr:sp macro="" textlink="">
      <xdr:nvSpPr>
        <xdr:cNvPr id="1197" name="Text Box 314"/>
        <xdr:cNvSpPr txBox="1">
          <a:spLocks noChangeArrowheads="1"/>
        </xdr:cNvSpPr>
      </xdr:nvSpPr>
      <xdr:spPr bwMode="auto">
        <a:xfrm>
          <a:off x="2714625" y="228257100"/>
          <a:ext cx="0" cy="159639"/>
        </a:xfrm>
        <a:prstGeom prst="rect">
          <a:avLst/>
        </a:prstGeom>
        <a:noFill/>
        <a:ln w="9525">
          <a:noFill/>
          <a:miter lim="800000"/>
          <a:headEnd/>
          <a:tailEnd/>
        </a:ln>
      </xdr:spPr>
    </xdr:sp>
    <xdr:clientData/>
  </xdr:twoCellAnchor>
  <xdr:twoCellAnchor editAs="oneCell">
    <xdr:from>
      <xdr:col>2</xdr:col>
      <xdr:colOff>1314450</xdr:colOff>
      <xdr:row>312</xdr:row>
      <xdr:rowOff>0</xdr:rowOff>
    </xdr:from>
    <xdr:to>
      <xdr:col>3</xdr:col>
      <xdr:colOff>0</xdr:colOff>
      <xdr:row>312</xdr:row>
      <xdr:rowOff>159639</xdr:rowOff>
    </xdr:to>
    <xdr:sp macro="" textlink="">
      <xdr:nvSpPr>
        <xdr:cNvPr id="1198" name="Text Box 315"/>
        <xdr:cNvSpPr txBox="1">
          <a:spLocks noChangeArrowheads="1"/>
        </xdr:cNvSpPr>
      </xdr:nvSpPr>
      <xdr:spPr bwMode="auto">
        <a:xfrm>
          <a:off x="2714625" y="228257100"/>
          <a:ext cx="0" cy="159639"/>
        </a:xfrm>
        <a:prstGeom prst="rect">
          <a:avLst/>
        </a:prstGeom>
        <a:noFill/>
        <a:ln w="9525">
          <a:noFill/>
          <a:miter lim="800000"/>
          <a:headEnd/>
          <a:tailEnd/>
        </a:ln>
      </xdr:spPr>
    </xdr:sp>
    <xdr:clientData/>
  </xdr:twoCellAnchor>
  <xdr:twoCellAnchor editAs="oneCell">
    <xdr:from>
      <xdr:col>2</xdr:col>
      <xdr:colOff>1314450</xdr:colOff>
      <xdr:row>312</xdr:row>
      <xdr:rowOff>0</xdr:rowOff>
    </xdr:from>
    <xdr:to>
      <xdr:col>3</xdr:col>
      <xdr:colOff>0</xdr:colOff>
      <xdr:row>312</xdr:row>
      <xdr:rowOff>159639</xdr:rowOff>
    </xdr:to>
    <xdr:sp macro="" textlink="">
      <xdr:nvSpPr>
        <xdr:cNvPr id="1199" name="Text Box 316"/>
        <xdr:cNvSpPr txBox="1">
          <a:spLocks noChangeArrowheads="1"/>
        </xdr:cNvSpPr>
      </xdr:nvSpPr>
      <xdr:spPr bwMode="auto">
        <a:xfrm>
          <a:off x="2714625" y="228257100"/>
          <a:ext cx="0" cy="159639"/>
        </a:xfrm>
        <a:prstGeom prst="rect">
          <a:avLst/>
        </a:prstGeom>
        <a:noFill/>
        <a:ln w="9525">
          <a:noFill/>
          <a:miter lim="800000"/>
          <a:headEnd/>
          <a:tailEnd/>
        </a:ln>
      </xdr:spPr>
    </xdr:sp>
    <xdr:clientData/>
  </xdr:twoCellAnchor>
  <xdr:twoCellAnchor editAs="oneCell">
    <xdr:from>
      <xdr:col>2</xdr:col>
      <xdr:colOff>1247775</xdr:colOff>
      <xdr:row>312</xdr:row>
      <xdr:rowOff>0</xdr:rowOff>
    </xdr:from>
    <xdr:to>
      <xdr:col>3</xdr:col>
      <xdr:colOff>0</xdr:colOff>
      <xdr:row>312</xdr:row>
      <xdr:rowOff>159639</xdr:rowOff>
    </xdr:to>
    <xdr:sp macro="" textlink="">
      <xdr:nvSpPr>
        <xdr:cNvPr id="1200" name="Text Box 317"/>
        <xdr:cNvSpPr txBox="1">
          <a:spLocks noChangeArrowheads="1"/>
        </xdr:cNvSpPr>
      </xdr:nvSpPr>
      <xdr:spPr bwMode="auto">
        <a:xfrm>
          <a:off x="2714625" y="228257100"/>
          <a:ext cx="0" cy="15963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0</xdr:colOff>
      <xdr:row>303</xdr:row>
      <xdr:rowOff>0</xdr:rowOff>
    </xdr:to>
    <xdr:sp macro="" textlink="">
      <xdr:nvSpPr>
        <xdr:cNvPr id="1201" name="Text Box 23"/>
        <xdr:cNvSpPr txBox="1">
          <a:spLocks noChangeArrowheads="1"/>
        </xdr:cNvSpPr>
      </xdr:nvSpPr>
      <xdr:spPr bwMode="auto">
        <a:xfrm>
          <a:off x="2714625" y="213540975"/>
          <a:ext cx="0" cy="0"/>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0</xdr:colOff>
      <xdr:row>302</xdr:row>
      <xdr:rowOff>677037</xdr:rowOff>
    </xdr:to>
    <xdr:sp macro="" textlink="">
      <xdr:nvSpPr>
        <xdr:cNvPr id="1202" name="Text Box 29"/>
        <xdr:cNvSpPr txBox="1">
          <a:spLocks noChangeArrowheads="1"/>
        </xdr:cNvSpPr>
      </xdr:nvSpPr>
      <xdr:spPr bwMode="auto">
        <a:xfrm>
          <a:off x="2714625" y="213245700"/>
          <a:ext cx="0" cy="19812"/>
        </a:xfrm>
        <a:prstGeom prst="rect">
          <a:avLst/>
        </a:prstGeom>
        <a:noFill/>
        <a:ln w="9525">
          <a:noFill/>
          <a:miter lim="800000"/>
          <a:headEnd/>
          <a:tailEnd/>
        </a:ln>
      </xdr:spPr>
    </xdr:sp>
    <xdr:clientData/>
  </xdr:twoCellAnchor>
  <xdr:twoCellAnchor editAs="oneCell">
    <xdr:from>
      <xdr:col>2</xdr:col>
      <xdr:colOff>1314450</xdr:colOff>
      <xdr:row>312</xdr:row>
      <xdr:rowOff>0</xdr:rowOff>
    </xdr:from>
    <xdr:to>
      <xdr:col>3</xdr:col>
      <xdr:colOff>0</xdr:colOff>
      <xdr:row>312</xdr:row>
      <xdr:rowOff>159639</xdr:rowOff>
    </xdr:to>
    <xdr:sp macro="" textlink="">
      <xdr:nvSpPr>
        <xdr:cNvPr id="1203" name="Text Box 314"/>
        <xdr:cNvSpPr txBox="1">
          <a:spLocks noChangeArrowheads="1"/>
        </xdr:cNvSpPr>
      </xdr:nvSpPr>
      <xdr:spPr bwMode="auto">
        <a:xfrm>
          <a:off x="2714625" y="228257100"/>
          <a:ext cx="0" cy="159639"/>
        </a:xfrm>
        <a:prstGeom prst="rect">
          <a:avLst/>
        </a:prstGeom>
        <a:noFill/>
        <a:ln w="9525">
          <a:noFill/>
          <a:miter lim="800000"/>
          <a:headEnd/>
          <a:tailEnd/>
        </a:ln>
      </xdr:spPr>
    </xdr:sp>
    <xdr:clientData/>
  </xdr:twoCellAnchor>
  <xdr:twoCellAnchor editAs="oneCell">
    <xdr:from>
      <xdr:col>2</xdr:col>
      <xdr:colOff>1314450</xdr:colOff>
      <xdr:row>312</xdr:row>
      <xdr:rowOff>0</xdr:rowOff>
    </xdr:from>
    <xdr:to>
      <xdr:col>3</xdr:col>
      <xdr:colOff>0</xdr:colOff>
      <xdr:row>312</xdr:row>
      <xdr:rowOff>159639</xdr:rowOff>
    </xdr:to>
    <xdr:sp macro="" textlink="">
      <xdr:nvSpPr>
        <xdr:cNvPr id="1204" name="Text Box 315"/>
        <xdr:cNvSpPr txBox="1">
          <a:spLocks noChangeArrowheads="1"/>
        </xdr:cNvSpPr>
      </xdr:nvSpPr>
      <xdr:spPr bwMode="auto">
        <a:xfrm>
          <a:off x="2714625" y="228257100"/>
          <a:ext cx="0" cy="159639"/>
        </a:xfrm>
        <a:prstGeom prst="rect">
          <a:avLst/>
        </a:prstGeom>
        <a:noFill/>
        <a:ln w="9525">
          <a:noFill/>
          <a:miter lim="800000"/>
          <a:headEnd/>
          <a:tailEnd/>
        </a:ln>
      </xdr:spPr>
    </xdr:sp>
    <xdr:clientData/>
  </xdr:twoCellAnchor>
  <xdr:twoCellAnchor editAs="oneCell">
    <xdr:from>
      <xdr:col>2</xdr:col>
      <xdr:colOff>1314450</xdr:colOff>
      <xdr:row>312</xdr:row>
      <xdr:rowOff>0</xdr:rowOff>
    </xdr:from>
    <xdr:to>
      <xdr:col>3</xdr:col>
      <xdr:colOff>0</xdr:colOff>
      <xdr:row>312</xdr:row>
      <xdr:rowOff>159639</xdr:rowOff>
    </xdr:to>
    <xdr:sp macro="" textlink="">
      <xdr:nvSpPr>
        <xdr:cNvPr id="1205" name="Text Box 316"/>
        <xdr:cNvSpPr txBox="1">
          <a:spLocks noChangeArrowheads="1"/>
        </xdr:cNvSpPr>
      </xdr:nvSpPr>
      <xdr:spPr bwMode="auto">
        <a:xfrm>
          <a:off x="2714625" y="228257100"/>
          <a:ext cx="0" cy="159639"/>
        </a:xfrm>
        <a:prstGeom prst="rect">
          <a:avLst/>
        </a:prstGeom>
        <a:noFill/>
        <a:ln w="9525">
          <a:noFill/>
          <a:miter lim="800000"/>
          <a:headEnd/>
          <a:tailEnd/>
        </a:ln>
      </xdr:spPr>
    </xdr:sp>
    <xdr:clientData/>
  </xdr:twoCellAnchor>
  <xdr:twoCellAnchor editAs="oneCell">
    <xdr:from>
      <xdr:col>2</xdr:col>
      <xdr:colOff>1247775</xdr:colOff>
      <xdr:row>312</xdr:row>
      <xdr:rowOff>0</xdr:rowOff>
    </xdr:from>
    <xdr:to>
      <xdr:col>3</xdr:col>
      <xdr:colOff>0</xdr:colOff>
      <xdr:row>312</xdr:row>
      <xdr:rowOff>159639</xdr:rowOff>
    </xdr:to>
    <xdr:sp macro="" textlink="">
      <xdr:nvSpPr>
        <xdr:cNvPr id="1206" name="Text Box 317"/>
        <xdr:cNvSpPr txBox="1">
          <a:spLocks noChangeArrowheads="1"/>
        </xdr:cNvSpPr>
      </xdr:nvSpPr>
      <xdr:spPr bwMode="auto">
        <a:xfrm>
          <a:off x="2714625" y="228257100"/>
          <a:ext cx="0" cy="15963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0</xdr:colOff>
      <xdr:row>303</xdr:row>
      <xdr:rowOff>0</xdr:rowOff>
    </xdr:to>
    <xdr:sp macro="" textlink="">
      <xdr:nvSpPr>
        <xdr:cNvPr id="1207" name="Text Box 23"/>
        <xdr:cNvSpPr txBox="1">
          <a:spLocks noChangeArrowheads="1"/>
        </xdr:cNvSpPr>
      </xdr:nvSpPr>
      <xdr:spPr bwMode="auto">
        <a:xfrm>
          <a:off x="2714625" y="213540975"/>
          <a:ext cx="0" cy="0"/>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0</xdr:colOff>
      <xdr:row>302</xdr:row>
      <xdr:rowOff>677037</xdr:rowOff>
    </xdr:to>
    <xdr:sp macro="" textlink="">
      <xdr:nvSpPr>
        <xdr:cNvPr id="1208" name="Text Box 29"/>
        <xdr:cNvSpPr txBox="1">
          <a:spLocks noChangeArrowheads="1"/>
        </xdr:cNvSpPr>
      </xdr:nvSpPr>
      <xdr:spPr bwMode="auto">
        <a:xfrm>
          <a:off x="2714625" y="213245700"/>
          <a:ext cx="0" cy="19812"/>
        </a:xfrm>
        <a:prstGeom prst="rect">
          <a:avLst/>
        </a:prstGeom>
        <a:noFill/>
        <a:ln w="9525">
          <a:noFill/>
          <a:miter lim="800000"/>
          <a:headEnd/>
          <a:tailEnd/>
        </a:ln>
      </xdr:spPr>
    </xdr:sp>
    <xdr:clientData/>
  </xdr:twoCellAnchor>
  <xdr:twoCellAnchor editAs="oneCell">
    <xdr:from>
      <xdr:col>2</xdr:col>
      <xdr:colOff>1314450</xdr:colOff>
      <xdr:row>312</xdr:row>
      <xdr:rowOff>0</xdr:rowOff>
    </xdr:from>
    <xdr:to>
      <xdr:col>3</xdr:col>
      <xdr:colOff>0</xdr:colOff>
      <xdr:row>312</xdr:row>
      <xdr:rowOff>159639</xdr:rowOff>
    </xdr:to>
    <xdr:sp macro="" textlink="">
      <xdr:nvSpPr>
        <xdr:cNvPr id="1209" name="Text Box 81"/>
        <xdr:cNvSpPr txBox="1">
          <a:spLocks noChangeArrowheads="1"/>
        </xdr:cNvSpPr>
      </xdr:nvSpPr>
      <xdr:spPr bwMode="auto">
        <a:xfrm>
          <a:off x="2714625" y="228257100"/>
          <a:ext cx="0" cy="159639"/>
        </a:xfrm>
        <a:prstGeom prst="rect">
          <a:avLst/>
        </a:prstGeom>
        <a:noFill/>
        <a:ln w="9525">
          <a:noFill/>
          <a:miter lim="800000"/>
          <a:headEnd/>
          <a:tailEnd/>
        </a:ln>
      </xdr:spPr>
    </xdr:sp>
    <xdr:clientData/>
  </xdr:twoCellAnchor>
  <xdr:twoCellAnchor editAs="oneCell">
    <xdr:from>
      <xdr:col>2</xdr:col>
      <xdr:colOff>1314450</xdr:colOff>
      <xdr:row>312</xdr:row>
      <xdr:rowOff>0</xdr:rowOff>
    </xdr:from>
    <xdr:to>
      <xdr:col>3</xdr:col>
      <xdr:colOff>0</xdr:colOff>
      <xdr:row>312</xdr:row>
      <xdr:rowOff>159639</xdr:rowOff>
    </xdr:to>
    <xdr:sp macro="" textlink="">
      <xdr:nvSpPr>
        <xdr:cNvPr id="1210" name="Text Box 82"/>
        <xdr:cNvSpPr txBox="1">
          <a:spLocks noChangeArrowheads="1"/>
        </xdr:cNvSpPr>
      </xdr:nvSpPr>
      <xdr:spPr bwMode="auto">
        <a:xfrm>
          <a:off x="2714625" y="228257100"/>
          <a:ext cx="0" cy="159639"/>
        </a:xfrm>
        <a:prstGeom prst="rect">
          <a:avLst/>
        </a:prstGeom>
        <a:noFill/>
        <a:ln w="9525">
          <a:noFill/>
          <a:miter lim="800000"/>
          <a:headEnd/>
          <a:tailEnd/>
        </a:ln>
      </xdr:spPr>
    </xdr:sp>
    <xdr:clientData/>
  </xdr:twoCellAnchor>
  <xdr:twoCellAnchor editAs="oneCell">
    <xdr:from>
      <xdr:col>2</xdr:col>
      <xdr:colOff>1314450</xdr:colOff>
      <xdr:row>312</xdr:row>
      <xdr:rowOff>0</xdr:rowOff>
    </xdr:from>
    <xdr:to>
      <xdr:col>3</xdr:col>
      <xdr:colOff>0</xdr:colOff>
      <xdr:row>312</xdr:row>
      <xdr:rowOff>159639</xdr:rowOff>
    </xdr:to>
    <xdr:sp macro="" textlink="">
      <xdr:nvSpPr>
        <xdr:cNvPr id="1211" name="Text Box 83"/>
        <xdr:cNvSpPr txBox="1">
          <a:spLocks noChangeArrowheads="1"/>
        </xdr:cNvSpPr>
      </xdr:nvSpPr>
      <xdr:spPr bwMode="auto">
        <a:xfrm>
          <a:off x="2714625" y="228257100"/>
          <a:ext cx="0" cy="159639"/>
        </a:xfrm>
        <a:prstGeom prst="rect">
          <a:avLst/>
        </a:prstGeom>
        <a:noFill/>
        <a:ln w="9525">
          <a:noFill/>
          <a:miter lim="800000"/>
          <a:headEnd/>
          <a:tailEnd/>
        </a:ln>
      </xdr:spPr>
    </xdr:sp>
    <xdr:clientData/>
  </xdr:twoCellAnchor>
  <xdr:twoCellAnchor editAs="oneCell">
    <xdr:from>
      <xdr:col>2</xdr:col>
      <xdr:colOff>1247775</xdr:colOff>
      <xdr:row>312</xdr:row>
      <xdr:rowOff>0</xdr:rowOff>
    </xdr:from>
    <xdr:to>
      <xdr:col>3</xdr:col>
      <xdr:colOff>0</xdr:colOff>
      <xdr:row>312</xdr:row>
      <xdr:rowOff>159639</xdr:rowOff>
    </xdr:to>
    <xdr:sp macro="" textlink="">
      <xdr:nvSpPr>
        <xdr:cNvPr id="1212" name="Text Box 84"/>
        <xdr:cNvSpPr txBox="1">
          <a:spLocks noChangeArrowheads="1"/>
        </xdr:cNvSpPr>
      </xdr:nvSpPr>
      <xdr:spPr bwMode="auto">
        <a:xfrm>
          <a:off x="2714625" y="228257100"/>
          <a:ext cx="0" cy="159639"/>
        </a:xfrm>
        <a:prstGeom prst="rect">
          <a:avLst/>
        </a:prstGeom>
        <a:noFill/>
        <a:ln w="9525">
          <a:noFill/>
          <a:miter lim="800000"/>
          <a:headEnd/>
          <a:tailEnd/>
        </a:ln>
      </xdr:spPr>
    </xdr:sp>
    <xdr:clientData/>
  </xdr:twoCellAnchor>
  <xdr:twoCellAnchor editAs="oneCell">
    <xdr:from>
      <xdr:col>2</xdr:col>
      <xdr:colOff>2028825</xdr:colOff>
      <xdr:row>312</xdr:row>
      <xdr:rowOff>0</xdr:rowOff>
    </xdr:from>
    <xdr:to>
      <xdr:col>3</xdr:col>
      <xdr:colOff>0</xdr:colOff>
      <xdr:row>312</xdr:row>
      <xdr:rowOff>159639</xdr:rowOff>
    </xdr:to>
    <xdr:sp macro="" textlink="">
      <xdr:nvSpPr>
        <xdr:cNvPr id="1213" name="Text Box 85"/>
        <xdr:cNvSpPr txBox="1">
          <a:spLocks noChangeArrowheads="1"/>
        </xdr:cNvSpPr>
      </xdr:nvSpPr>
      <xdr:spPr bwMode="auto">
        <a:xfrm>
          <a:off x="2714625" y="228257100"/>
          <a:ext cx="0" cy="159639"/>
        </a:xfrm>
        <a:prstGeom prst="rect">
          <a:avLst/>
        </a:prstGeom>
        <a:noFill/>
        <a:ln w="9525">
          <a:noFill/>
          <a:miter lim="800000"/>
          <a:headEnd/>
          <a:tailEnd/>
        </a:ln>
      </xdr:spPr>
    </xdr:sp>
    <xdr:clientData/>
  </xdr:twoCellAnchor>
  <xdr:twoCellAnchor editAs="oneCell">
    <xdr:from>
      <xdr:col>2</xdr:col>
      <xdr:colOff>2619375</xdr:colOff>
      <xdr:row>312</xdr:row>
      <xdr:rowOff>0</xdr:rowOff>
    </xdr:from>
    <xdr:to>
      <xdr:col>3</xdr:col>
      <xdr:colOff>0</xdr:colOff>
      <xdr:row>312</xdr:row>
      <xdr:rowOff>159639</xdr:rowOff>
    </xdr:to>
    <xdr:sp macro="" textlink="">
      <xdr:nvSpPr>
        <xdr:cNvPr id="1214" name="Text Box 86"/>
        <xdr:cNvSpPr txBox="1">
          <a:spLocks noChangeArrowheads="1"/>
        </xdr:cNvSpPr>
      </xdr:nvSpPr>
      <xdr:spPr bwMode="auto">
        <a:xfrm>
          <a:off x="2714625" y="228257100"/>
          <a:ext cx="0" cy="159639"/>
        </a:xfrm>
        <a:prstGeom prst="rect">
          <a:avLst/>
        </a:prstGeom>
        <a:noFill/>
        <a:ln w="9525">
          <a:noFill/>
          <a:miter lim="800000"/>
          <a:headEnd/>
          <a:tailEnd/>
        </a:ln>
      </xdr:spPr>
    </xdr:sp>
    <xdr:clientData/>
  </xdr:twoCellAnchor>
  <xdr:twoCellAnchor editAs="oneCell">
    <xdr:from>
      <xdr:col>2</xdr:col>
      <xdr:colOff>1609725</xdr:colOff>
      <xdr:row>312</xdr:row>
      <xdr:rowOff>123825</xdr:rowOff>
    </xdr:from>
    <xdr:to>
      <xdr:col>3</xdr:col>
      <xdr:colOff>0</xdr:colOff>
      <xdr:row>312</xdr:row>
      <xdr:rowOff>156524</xdr:rowOff>
    </xdr:to>
    <xdr:sp macro="" textlink="">
      <xdr:nvSpPr>
        <xdr:cNvPr id="1215" name="Text Box 236"/>
        <xdr:cNvSpPr txBox="1">
          <a:spLocks noChangeArrowheads="1"/>
        </xdr:cNvSpPr>
      </xdr:nvSpPr>
      <xdr:spPr bwMode="auto">
        <a:xfrm>
          <a:off x="2714625" y="228380925"/>
          <a:ext cx="0" cy="32699"/>
        </a:xfrm>
        <a:prstGeom prst="rect">
          <a:avLst/>
        </a:prstGeom>
        <a:noFill/>
        <a:ln w="9525">
          <a:noFill/>
          <a:miter lim="800000"/>
          <a:headEnd/>
          <a:tailEnd/>
        </a:ln>
      </xdr:spPr>
    </xdr:sp>
    <xdr:clientData/>
  </xdr:twoCellAnchor>
  <xdr:twoCellAnchor editAs="oneCell">
    <xdr:from>
      <xdr:col>2</xdr:col>
      <xdr:colOff>1609725</xdr:colOff>
      <xdr:row>312</xdr:row>
      <xdr:rowOff>123825</xdr:rowOff>
    </xdr:from>
    <xdr:to>
      <xdr:col>3</xdr:col>
      <xdr:colOff>0</xdr:colOff>
      <xdr:row>312</xdr:row>
      <xdr:rowOff>156524</xdr:rowOff>
    </xdr:to>
    <xdr:sp macro="" textlink="">
      <xdr:nvSpPr>
        <xdr:cNvPr id="1216" name="Text Box 236"/>
        <xdr:cNvSpPr txBox="1">
          <a:spLocks noChangeArrowheads="1"/>
        </xdr:cNvSpPr>
      </xdr:nvSpPr>
      <xdr:spPr bwMode="auto">
        <a:xfrm>
          <a:off x="2714625" y="228380925"/>
          <a:ext cx="0" cy="32699"/>
        </a:xfrm>
        <a:prstGeom prst="rect">
          <a:avLst/>
        </a:prstGeom>
        <a:noFill/>
        <a:ln w="9525">
          <a:noFill/>
          <a:miter lim="800000"/>
          <a:headEnd/>
          <a:tailEnd/>
        </a:ln>
      </xdr:spPr>
    </xdr:sp>
    <xdr:clientData/>
  </xdr:twoCellAnchor>
  <xdr:twoCellAnchor editAs="oneCell">
    <xdr:from>
      <xdr:col>2</xdr:col>
      <xdr:colOff>1609725</xdr:colOff>
      <xdr:row>312</xdr:row>
      <xdr:rowOff>123825</xdr:rowOff>
    </xdr:from>
    <xdr:to>
      <xdr:col>3</xdr:col>
      <xdr:colOff>0</xdr:colOff>
      <xdr:row>312</xdr:row>
      <xdr:rowOff>156524</xdr:rowOff>
    </xdr:to>
    <xdr:sp macro="" textlink="">
      <xdr:nvSpPr>
        <xdr:cNvPr id="1217" name="Text Box 236"/>
        <xdr:cNvSpPr txBox="1">
          <a:spLocks noChangeArrowheads="1"/>
        </xdr:cNvSpPr>
      </xdr:nvSpPr>
      <xdr:spPr bwMode="auto">
        <a:xfrm>
          <a:off x="2714625" y="228380925"/>
          <a:ext cx="0" cy="32699"/>
        </a:xfrm>
        <a:prstGeom prst="rect">
          <a:avLst/>
        </a:prstGeom>
        <a:noFill/>
        <a:ln w="9525">
          <a:noFill/>
          <a:miter lim="800000"/>
          <a:headEnd/>
          <a:tailEnd/>
        </a:ln>
      </xdr:spPr>
    </xdr:sp>
    <xdr:clientData/>
  </xdr:twoCellAnchor>
  <xdr:twoCellAnchor editAs="oneCell">
    <xdr:from>
      <xdr:col>2</xdr:col>
      <xdr:colOff>1609725</xdr:colOff>
      <xdr:row>312</xdr:row>
      <xdr:rowOff>123825</xdr:rowOff>
    </xdr:from>
    <xdr:to>
      <xdr:col>3</xdr:col>
      <xdr:colOff>0</xdr:colOff>
      <xdr:row>312</xdr:row>
      <xdr:rowOff>156524</xdr:rowOff>
    </xdr:to>
    <xdr:sp macro="" textlink="">
      <xdr:nvSpPr>
        <xdr:cNvPr id="1218" name="Text Box 236"/>
        <xdr:cNvSpPr txBox="1">
          <a:spLocks noChangeArrowheads="1"/>
        </xdr:cNvSpPr>
      </xdr:nvSpPr>
      <xdr:spPr bwMode="auto">
        <a:xfrm>
          <a:off x="2714625" y="228380925"/>
          <a:ext cx="0" cy="32699"/>
        </a:xfrm>
        <a:prstGeom prst="rect">
          <a:avLst/>
        </a:prstGeom>
        <a:noFill/>
        <a:ln w="9525">
          <a:noFill/>
          <a:miter lim="800000"/>
          <a:headEnd/>
          <a:tailEnd/>
        </a:ln>
      </xdr:spPr>
    </xdr:sp>
    <xdr:clientData/>
  </xdr:twoCellAnchor>
  <xdr:twoCellAnchor editAs="oneCell">
    <xdr:from>
      <xdr:col>2</xdr:col>
      <xdr:colOff>1609725</xdr:colOff>
      <xdr:row>312</xdr:row>
      <xdr:rowOff>123825</xdr:rowOff>
    </xdr:from>
    <xdr:to>
      <xdr:col>3</xdr:col>
      <xdr:colOff>0</xdr:colOff>
      <xdr:row>312</xdr:row>
      <xdr:rowOff>156524</xdr:rowOff>
    </xdr:to>
    <xdr:sp macro="" textlink="">
      <xdr:nvSpPr>
        <xdr:cNvPr id="1219" name="Text Box 236"/>
        <xdr:cNvSpPr txBox="1">
          <a:spLocks noChangeArrowheads="1"/>
        </xdr:cNvSpPr>
      </xdr:nvSpPr>
      <xdr:spPr bwMode="auto">
        <a:xfrm>
          <a:off x="2714625" y="228380925"/>
          <a:ext cx="0" cy="32699"/>
        </a:xfrm>
        <a:prstGeom prst="rect">
          <a:avLst/>
        </a:prstGeom>
        <a:noFill/>
        <a:ln w="9525">
          <a:noFill/>
          <a:miter lim="800000"/>
          <a:headEnd/>
          <a:tailEnd/>
        </a:ln>
      </xdr:spPr>
    </xdr:sp>
    <xdr:clientData/>
  </xdr:twoCellAnchor>
  <xdr:twoCellAnchor editAs="oneCell">
    <xdr:from>
      <xdr:col>2</xdr:col>
      <xdr:colOff>1609725</xdr:colOff>
      <xdr:row>312</xdr:row>
      <xdr:rowOff>123825</xdr:rowOff>
    </xdr:from>
    <xdr:to>
      <xdr:col>3</xdr:col>
      <xdr:colOff>0</xdr:colOff>
      <xdr:row>312</xdr:row>
      <xdr:rowOff>156524</xdr:rowOff>
    </xdr:to>
    <xdr:sp macro="" textlink="">
      <xdr:nvSpPr>
        <xdr:cNvPr id="1220" name="Text Box 236"/>
        <xdr:cNvSpPr txBox="1">
          <a:spLocks noChangeArrowheads="1"/>
        </xdr:cNvSpPr>
      </xdr:nvSpPr>
      <xdr:spPr bwMode="auto">
        <a:xfrm>
          <a:off x="2714625" y="228380925"/>
          <a:ext cx="0" cy="32699"/>
        </a:xfrm>
        <a:prstGeom prst="rect">
          <a:avLst/>
        </a:prstGeom>
        <a:noFill/>
        <a:ln w="9525">
          <a:noFill/>
          <a:miter lim="800000"/>
          <a:headEnd/>
          <a:tailEnd/>
        </a:ln>
      </xdr:spPr>
    </xdr:sp>
    <xdr:clientData/>
  </xdr:twoCellAnchor>
  <xdr:twoCellAnchor editAs="oneCell">
    <xdr:from>
      <xdr:col>2</xdr:col>
      <xdr:colOff>1609725</xdr:colOff>
      <xdr:row>312</xdr:row>
      <xdr:rowOff>123825</xdr:rowOff>
    </xdr:from>
    <xdr:to>
      <xdr:col>3</xdr:col>
      <xdr:colOff>0</xdr:colOff>
      <xdr:row>312</xdr:row>
      <xdr:rowOff>156524</xdr:rowOff>
    </xdr:to>
    <xdr:sp macro="" textlink="">
      <xdr:nvSpPr>
        <xdr:cNvPr id="1221" name="Text Box 236"/>
        <xdr:cNvSpPr txBox="1">
          <a:spLocks noChangeArrowheads="1"/>
        </xdr:cNvSpPr>
      </xdr:nvSpPr>
      <xdr:spPr bwMode="auto">
        <a:xfrm>
          <a:off x="2714625" y="228380925"/>
          <a:ext cx="0" cy="32699"/>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222" name="Text Box 314"/>
        <xdr:cNvSpPr txBox="1">
          <a:spLocks noChangeArrowheads="1"/>
        </xdr:cNvSpPr>
      </xdr:nvSpPr>
      <xdr:spPr bwMode="auto">
        <a:xfrm>
          <a:off x="2714625" y="231057450"/>
          <a:ext cx="0" cy="159639"/>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223" name="Text Box 315"/>
        <xdr:cNvSpPr txBox="1">
          <a:spLocks noChangeArrowheads="1"/>
        </xdr:cNvSpPr>
      </xdr:nvSpPr>
      <xdr:spPr bwMode="auto">
        <a:xfrm>
          <a:off x="2714625" y="231057450"/>
          <a:ext cx="0" cy="159639"/>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224" name="Text Box 316"/>
        <xdr:cNvSpPr txBox="1">
          <a:spLocks noChangeArrowheads="1"/>
        </xdr:cNvSpPr>
      </xdr:nvSpPr>
      <xdr:spPr bwMode="auto">
        <a:xfrm>
          <a:off x="2714625" y="231057450"/>
          <a:ext cx="0" cy="159639"/>
        </a:xfrm>
        <a:prstGeom prst="rect">
          <a:avLst/>
        </a:prstGeom>
        <a:noFill/>
        <a:ln w="9525">
          <a:noFill/>
          <a:miter lim="800000"/>
          <a:headEnd/>
          <a:tailEnd/>
        </a:ln>
      </xdr:spPr>
    </xdr:sp>
    <xdr:clientData/>
  </xdr:twoCellAnchor>
  <xdr:twoCellAnchor editAs="oneCell">
    <xdr:from>
      <xdr:col>2</xdr:col>
      <xdr:colOff>1247775</xdr:colOff>
      <xdr:row>313</xdr:row>
      <xdr:rowOff>0</xdr:rowOff>
    </xdr:from>
    <xdr:to>
      <xdr:col>3</xdr:col>
      <xdr:colOff>0</xdr:colOff>
      <xdr:row>313</xdr:row>
      <xdr:rowOff>159639</xdr:rowOff>
    </xdr:to>
    <xdr:sp macro="" textlink="">
      <xdr:nvSpPr>
        <xdr:cNvPr id="1225" name="Text Box 317"/>
        <xdr:cNvSpPr txBox="1">
          <a:spLocks noChangeArrowheads="1"/>
        </xdr:cNvSpPr>
      </xdr:nvSpPr>
      <xdr:spPr bwMode="auto">
        <a:xfrm>
          <a:off x="2714625" y="231057450"/>
          <a:ext cx="0" cy="159639"/>
        </a:xfrm>
        <a:prstGeom prst="rect">
          <a:avLst/>
        </a:prstGeom>
        <a:noFill/>
        <a:ln w="9525">
          <a:noFill/>
          <a:miter lim="800000"/>
          <a:headEnd/>
          <a:tailEnd/>
        </a:ln>
      </xdr:spPr>
    </xdr:sp>
    <xdr:clientData/>
  </xdr:twoCellAnchor>
  <xdr:twoCellAnchor editAs="oneCell">
    <xdr:from>
      <xdr:col>2</xdr:col>
      <xdr:colOff>2619375</xdr:colOff>
      <xdr:row>313</xdr:row>
      <xdr:rowOff>1076325</xdr:rowOff>
    </xdr:from>
    <xdr:to>
      <xdr:col>3</xdr:col>
      <xdr:colOff>0</xdr:colOff>
      <xdr:row>313</xdr:row>
      <xdr:rowOff>1076325</xdr:rowOff>
    </xdr:to>
    <xdr:sp macro="" textlink="">
      <xdr:nvSpPr>
        <xdr:cNvPr id="1226" name="Text Box 23"/>
        <xdr:cNvSpPr txBox="1">
          <a:spLocks noChangeArrowheads="1"/>
        </xdr:cNvSpPr>
      </xdr:nvSpPr>
      <xdr:spPr bwMode="auto">
        <a:xfrm>
          <a:off x="2714625" y="232133775"/>
          <a:ext cx="0" cy="0"/>
        </a:xfrm>
        <a:prstGeom prst="rect">
          <a:avLst/>
        </a:prstGeom>
        <a:noFill/>
        <a:ln w="9525">
          <a:noFill/>
          <a:miter lim="800000"/>
          <a:headEnd/>
          <a:tailEnd/>
        </a:ln>
      </xdr:spPr>
    </xdr:sp>
    <xdr:clientData/>
  </xdr:twoCellAnchor>
  <xdr:twoCellAnchor editAs="oneCell">
    <xdr:from>
      <xdr:col>2</xdr:col>
      <xdr:colOff>2676525</xdr:colOff>
      <xdr:row>313</xdr:row>
      <xdr:rowOff>657225</xdr:rowOff>
    </xdr:from>
    <xdr:to>
      <xdr:col>3</xdr:col>
      <xdr:colOff>0</xdr:colOff>
      <xdr:row>313</xdr:row>
      <xdr:rowOff>657225</xdr:rowOff>
    </xdr:to>
    <xdr:sp macro="" textlink="">
      <xdr:nvSpPr>
        <xdr:cNvPr id="1227" name="Text Box 29"/>
        <xdr:cNvSpPr txBox="1">
          <a:spLocks noChangeArrowheads="1"/>
        </xdr:cNvSpPr>
      </xdr:nvSpPr>
      <xdr:spPr bwMode="auto">
        <a:xfrm>
          <a:off x="2714625" y="231714675"/>
          <a:ext cx="0" cy="0"/>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228" name="Text Box 314"/>
        <xdr:cNvSpPr txBox="1">
          <a:spLocks noChangeArrowheads="1"/>
        </xdr:cNvSpPr>
      </xdr:nvSpPr>
      <xdr:spPr bwMode="auto">
        <a:xfrm>
          <a:off x="2714625" y="231057450"/>
          <a:ext cx="0" cy="159639"/>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229" name="Text Box 315"/>
        <xdr:cNvSpPr txBox="1">
          <a:spLocks noChangeArrowheads="1"/>
        </xdr:cNvSpPr>
      </xdr:nvSpPr>
      <xdr:spPr bwMode="auto">
        <a:xfrm>
          <a:off x="2714625" y="231057450"/>
          <a:ext cx="0" cy="159639"/>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230" name="Text Box 316"/>
        <xdr:cNvSpPr txBox="1">
          <a:spLocks noChangeArrowheads="1"/>
        </xdr:cNvSpPr>
      </xdr:nvSpPr>
      <xdr:spPr bwMode="auto">
        <a:xfrm>
          <a:off x="2714625" y="231057450"/>
          <a:ext cx="0" cy="159639"/>
        </a:xfrm>
        <a:prstGeom prst="rect">
          <a:avLst/>
        </a:prstGeom>
        <a:noFill/>
        <a:ln w="9525">
          <a:noFill/>
          <a:miter lim="800000"/>
          <a:headEnd/>
          <a:tailEnd/>
        </a:ln>
      </xdr:spPr>
    </xdr:sp>
    <xdr:clientData/>
  </xdr:twoCellAnchor>
  <xdr:twoCellAnchor editAs="oneCell">
    <xdr:from>
      <xdr:col>2</xdr:col>
      <xdr:colOff>1247775</xdr:colOff>
      <xdr:row>313</xdr:row>
      <xdr:rowOff>0</xdr:rowOff>
    </xdr:from>
    <xdr:to>
      <xdr:col>3</xdr:col>
      <xdr:colOff>0</xdr:colOff>
      <xdr:row>313</xdr:row>
      <xdr:rowOff>159639</xdr:rowOff>
    </xdr:to>
    <xdr:sp macro="" textlink="">
      <xdr:nvSpPr>
        <xdr:cNvPr id="1231" name="Text Box 317"/>
        <xdr:cNvSpPr txBox="1">
          <a:spLocks noChangeArrowheads="1"/>
        </xdr:cNvSpPr>
      </xdr:nvSpPr>
      <xdr:spPr bwMode="auto">
        <a:xfrm>
          <a:off x="2714625" y="231057450"/>
          <a:ext cx="0" cy="159639"/>
        </a:xfrm>
        <a:prstGeom prst="rect">
          <a:avLst/>
        </a:prstGeom>
        <a:noFill/>
        <a:ln w="9525">
          <a:noFill/>
          <a:miter lim="800000"/>
          <a:headEnd/>
          <a:tailEnd/>
        </a:ln>
      </xdr:spPr>
    </xdr:sp>
    <xdr:clientData/>
  </xdr:twoCellAnchor>
  <xdr:twoCellAnchor editAs="oneCell">
    <xdr:from>
      <xdr:col>2</xdr:col>
      <xdr:colOff>2619375</xdr:colOff>
      <xdr:row>313</xdr:row>
      <xdr:rowOff>1076325</xdr:rowOff>
    </xdr:from>
    <xdr:to>
      <xdr:col>3</xdr:col>
      <xdr:colOff>0</xdr:colOff>
      <xdr:row>313</xdr:row>
      <xdr:rowOff>1076325</xdr:rowOff>
    </xdr:to>
    <xdr:sp macro="" textlink="">
      <xdr:nvSpPr>
        <xdr:cNvPr id="1232" name="Text Box 23"/>
        <xdr:cNvSpPr txBox="1">
          <a:spLocks noChangeArrowheads="1"/>
        </xdr:cNvSpPr>
      </xdr:nvSpPr>
      <xdr:spPr bwMode="auto">
        <a:xfrm>
          <a:off x="2714625" y="232133775"/>
          <a:ext cx="0" cy="0"/>
        </a:xfrm>
        <a:prstGeom prst="rect">
          <a:avLst/>
        </a:prstGeom>
        <a:noFill/>
        <a:ln w="9525">
          <a:noFill/>
          <a:miter lim="800000"/>
          <a:headEnd/>
          <a:tailEnd/>
        </a:ln>
      </xdr:spPr>
    </xdr:sp>
    <xdr:clientData/>
  </xdr:twoCellAnchor>
  <xdr:twoCellAnchor editAs="oneCell">
    <xdr:from>
      <xdr:col>2</xdr:col>
      <xdr:colOff>2676525</xdr:colOff>
      <xdr:row>313</xdr:row>
      <xdr:rowOff>657225</xdr:rowOff>
    </xdr:from>
    <xdr:to>
      <xdr:col>3</xdr:col>
      <xdr:colOff>0</xdr:colOff>
      <xdr:row>313</xdr:row>
      <xdr:rowOff>657225</xdr:rowOff>
    </xdr:to>
    <xdr:sp macro="" textlink="">
      <xdr:nvSpPr>
        <xdr:cNvPr id="1233" name="Text Box 29"/>
        <xdr:cNvSpPr txBox="1">
          <a:spLocks noChangeArrowheads="1"/>
        </xdr:cNvSpPr>
      </xdr:nvSpPr>
      <xdr:spPr bwMode="auto">
        <a:xfrm>
          <a:off x="2714625" y="231714675"/>
          <a:ext cx="0" cy="0"/>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234" name="Text Box 81"/>
        <xdr:cNvSpPr txBox="1">
          <a:spLocks noChangeArrowheads="1"/>
        </xdr:cNvSpPr>
      </xdr:nvSpPr>
      <xdr:spPr bwMode="auto">
        <a:xfrm>
          <a:off x="2714625" y="231057450"/>
          <a:ext cx="0" cy="159639"/>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235" name="Text Box 82"/>
        <xdr:cNvSpPr txBox="1">
          <a:spLocks noChangeArrowheads="1"/>
        </xdr:cNvSpPr>
      </xdr:nvSpPr>
      <xdr:spPr bwMode="auto">
        <a:xfrm>
          <a:off x="2714625" y="231057450"/>
          <a:ext cx="0" cy="159639"/>
        </a:xfrm>
        <a:prstGeom prst="rect">
          <a:avLst/>
        </a:prstGeom>
        <a:noFill/>
        <a:ln w="9525">
          <a:noFill/>
          <a:miter lim="800000"/>
          <a:headEnd/>
          <a:tailEnd/>
        </a:ln>
      </xdr:spPr>
    </xdr:sp>
    <xdr:clientData/>
  </xdr:twoCellAnchor>
  <xdr:twoCellAnchor editAs="oneCell">
    <xdr:from>
      <xdr:col>2</xdr:col>
      <xdr:colOff>1314450</xdr:colOff>
      <xdr:row>313</xdr:row>
      <xdr:rowOff>0</xdr:rowOff>
    </xdr:from>
    <xdr:to>
      <xdr:col>3</xdr:col>
      <xdr:colOff>0</xdr:colOff>
      <xdr:row>313</xdr:row>
      <xdr:rowOff>159639</xdr:rowOff>
    </xdr:to>
    <xdr:sp macro="" textlink="">
      <xdr:nvSpPr>
        <xdr:cNvPr id="1236" name="Text Box 83"/>
        <xdr:cNvSpPr txBox="1">
          <a:spLocks noChangeArrowheads="1"/>
        </xdr:cNvSpPr>
      </xdr:nvSpPr>
      <xdr:spPr bwMode="auto">
        <a:xfrm>
          <a:off x="2714625" y="231057450"/>
          <a:ext cx="0" cy="159639"/>
        </a:xfrm>
        <a:prstGeom prst="rect">
          <a:avLst/>
        </a:prstGeom>
        <a:noFill/>
        <a:ln w="9525">
          <a:noFill/>
          <a:miter lim="800000"/>
          <a:headEnd/>
          <a:tailEnd/>
        </a:ln>
      </xdr:spPr>
    </xdr:sp>
    <xdr:clientData/>
  </xdr:twoCellAnchor>
  <xdr:twoCellAnchor editAs="oneCell">
    <xdr:from>
      <xdr:col>2</xdr:col>
      <xdr:colOff>1247775</xdr:colOff>
      <xdr:row>313</xdr:row>
      <xdr:rowOff>0</xdr:rowOff>
    </xdr:from>
    <xdr:to>
      <xdr:col>3</xdr:col>
      <xdr:colOff>0</xdr:colOff>
      <xdr:row>313</xdr:row>
      <xdr:rowOff>159639</xdr:rowOff>
    </xdr:to>
    <xdr:sp macro="" textlink="">
      <xdr:nvSpPr>
        <xdr:cNvPr id="1237" name="Text Box 84"/>
        <xdr:cNvSpPr txBox="1">
          <a:spLocks noChangeArrowheads="1"/>
        </xdr:cNvSpPr>
      </xdr:nvSpPr>
      <xdr:spPr bwMode="auto">
        <a:xfrm>
          <a:off x="2714625" y="231057450"/>
          <a:ext cx="0" cy="159639"/>
        </a:xfrm>
        <a:prstGeom prst="rect">
          <a:avLst/>
        </a:prstGeom>
        <a:noFill/>
        <a:ln w="9525">
          <a:noFill/>
          <a:miter lim="800000"/>
          <a:headEnd/>
          <a:tailEnd/>
        </a:ln>
      </xdr:spPr>
    </xdr:sp>
    <xdr:clientData/>
  </xdr:twoCellAnchor>
  <xdr:twoCellAnchor editAs="oneCell">
    <xdr:from>
      <xdr:col>2</xdr:col>
      <xdr:colOff>2028825</xdr:colOff>
      <xdr:row>313</xdr:row>
      <xdr:rowOff>0</xdr:rowOff>
    </xdr:from>
    <xdr:to>
      <xdr:col>3</xdr:col>
      <xdr:colOff>0</xdr:colOff>
      <xdr:row>313</xdr:row>
      <xdr:rowOff>159639</xdr:rowOff>
    </xdr:to>
    <xdr:sp macro="" textlink="">
      <xdr:nvSpPr>
        <xdr:cNvPr id="1238" name="Text Box 85"/>
        <xdr:cNvSpPr txBox="1">
          <a:spLocks noChangeArrowheads="1"/>
        </xdr:cNvSpPr>
      </xdr:nvSpPr>
      <xdr:spPr bwMode="auto">
        <a:xfrm>
          <a:off x="2714625" y="231057450"/>
          <a:ext cx="0" cy="159639"/>
        </a:xfrm>
        <a:prstGeom prst="rect">
          <a:avLst/>
        </a:prstGeom>
        <a:noFill/>
        <a:ln w="9525">
          <a:noFill/>
          <a:miter lim="800000"/>
          <a:headEnd/>
          <a:tailEnd/>
        </a:ln>
      </xdr:spPr>
    </xdr:sp>
    <xdr:clientData/>
  </xdr:twoCellAnchor>
  <xdr:twoCellAnchor editAs="oneCell">
    <xdr:from>
      <xdr:col>2</xdr:col>
      <xdr:colOff>2619375</xdr:colOff>
      <xdr:row>313</xdr:row>
      <xdr:rowOff>0</xdr:rowOff>
    </xdr:from>
    <xdr:to>
      <xdr:col>3</xdr:col>
      <xdr:colOff>0</xdr:colOff>
      <xdr:row>313</xdr:row>
      <xdr:rowOff>159639</xdr:rowOff>
    </xdr:to>
    <xdr:sp macro="" textlink="">
      <xdr:nvSpPr>
        <xdr:cNvPr id="1239" name="Text Box 86"/>
        <xdr:cNvSpPr txBox="1">
          <a:spLocks noChangeArrowheads="1"/>
        </xdr:cNvSpPr>
      </xdr:nvSpPr>
      <xdr:spPr bwMode="auto">
        <a:xfrm>
          <a:off x="2714625" y="231057450"/>
          <a:ext cx="0" cy="159639"/>
        </a:xfrm>
        <a:prstGeom prst="rect">
          <a:avLst/>
        </a:prstGeom>
        <a:noFill/>
        <a:ln w="9525">
          <a:noFill/>
          <a:miter lim="800000"/>
          <a:headEnd/>
          <a:tailEnd/>
        </a:ln>
      </xdr:spPr>
    </xdr:sp>
    <xdr:clientData/>
  </xdr:twoCellAnchor>
  <xdr:twoCellAnchor editAs="oneCell">
    <xdr:from>
      <xdr:col>2</xdr:col>
      <xdr:colOff>1609725</xdr:colOff>
      <xdr:row>313</xdr:row>
      <xdr:rowOff>123825</xdr:rowOff>
    </xdr:from>
    <xdr:to>
      <xdr:col>3</xdr:col>
      <xdr:colOff>0</xdr:colOff>
      <xdr:row>313</xdr:row>
      <xdr:rowOff>156524</xdr:rowOff>
    </xdr:to>
    <xdr:sp macro="" textlink="">
      <xdr:nvSpPr>
        <xdr:cNvPr id="1240" name="Text Box 236"/>
        <xdr:cNvSpPr txBox="1">
          <a:spLocks noChangeArrowheads="1"/>
        </xdr:cNvSpPr>
      </xdr:nvSpPr>
      <xdr:spPr bwMode="auto">
        <a:xfrm>
          <a:off x="2714625" y="231181275"/>
          <a:ext cx="0" cy="32699"/>
        </a:xfrm>
        <a:prstGeom prst="rect">
          <a:avLst/>
        </a:prstGeom>
        <a:noFill/>
        <a:ln w="9525">
          <a:noFill/>
          <a:miter lim="800000"/>
          <a:headEnd/>
          <a:tailEnd/>
        </a:ln>
      </xdr:spPr>
    </xdr:sp>
    <xdr:clientData/>
  </xdr:twoCellAnchor>
  <xdr:twoCellAnchor editAs="oneCell">
    <xdr:from>
      <xdr:col>2</xdr:col>
      <xdr:colOff>1609725</xdr:colOff>
      <xdr:row>313</xdr:row>
      <xdr:rowOff>123825</xdr:rowOff>
    </xdr:from>
    <xdr:to>
      <xdr:col>3</xdr:col>
      <xdr:colOff>0</xdr:colOff>
      <xdr:row>313</xdr:row>
      <xdr:rowOff>156524</xdr:rowOff>
    </xdr:to>
    <xdr:sp macro="" textlink="">
      <xdr:nvSpPr>
        <xdr:cNvPr id="1241" name="Text Box 236"/>
        <xdr:cNvSpPr txBox="1">
          <a:spLocks noChangeArrowheads="1"/>
        </xdr:cNvSpPr>
      </xdr:nvSpPr>
      <xdr:spPr bwMode="auto">
        <a:xfrm>
          <a:off x="2714625" y="231181275"/>
          <a:ext cx="0" cy="32699"/>
        </a:xfrm>
        <a:prstGeom prst="rect">
          <a:avLst/>
        </a:prstGeom>
        <a:noFill/>
        <a:ln w="9525">
          <a:noFill/>
          <a:miter lim="800000"/>
          <a:headEnd/>
          <a:tailEnd/>
        </a:ln>
      </xdr:spPr>
    </xdr:sp>
    <xdr:clientData/>
  </xdr:twoCellAnchor>
  <xdr:twoCellAnchor editAs="oneCell">
    <xdr:from>
      <xdr:col>2</xdr:col>
      <xdr:colOff>1609725</xdr:colOff>
      <xdr:row>313</xdr:row>
      <xdr:rowOff>123825</xdr:rowOff>
    </xdr:from>
    <xdr:to>
      <xdr:col>3</xdr:col>
      <xdr:colOff>0</xdr:colOff>
      <xdr:row>313</xdr:row>
      <xdr:rowOff>156524</xdr:rowOff>
    </xdr:to>
    <xdr:sp macro="" textlink="">
      <xdr:nvSpPr>
        <xdr:cNvPr id="1242" name="Text Box 236"/>
        <xdr:cNvSpPr txBox="1">
          <a:spLocks noChangeArrowheads="1"/>
        </xdr:cNvSpPr>
      </xdr:nvSpPr>
      <xdr:spPr bwMode="auto">
        <a:xfrm>
          <a:off x="2714625" y="231181275"/>
          <a:ext cx="0" cy="32699"/>
        </a:xfrm>
        <a:prstGeom prst="rect">
          <a:avLst/>
        </a:prstGeom>
        <a:noFill/>
        <a:ln w="9525">
          <a:noFill/>
          <a:miter lim="800000"/>
          <a:headEnd/>
          <a:tailEnd/>
        </a:ln>
      </xdr:spPr>
    </xdr:sp>
    <xdr:clientData/>
  </xdr:twoCellAnchor>
  <xdr:twoCellAnchor editAs="oneCell">
    <xdr:from>
      <xdr:col>2</xdr:col>
      <xdr:colOff>1609725</xdr:colOff>
      <xdr:row>313</xdr:row>
      <xdr:rowOff>123825</xdr:rowOff>
    </xdr:from>
    <xdr:to>
      <xdr:col>3</xdr:col>
      <xdr:colOff>0</xdr:colOff>
      <xdr:row>313</xdr:row>
      <xdr:rowOff>156524</xdr:rowOff>
    </xdr:to>
    <xdr:sp macro="" textlink="">
      <xdr:nvSpPr>
        <xdr:cNvPr id="1243" name="Text Box 236"/>
        <xdr:cNvSpPr txBox="1">
          <a:spLocks noChangeArrowheads="1"/>
        </xdr:cNvSpPr>
      </xdr:nvSpPr>
      <xdr:spPr bwMode="auto">
        <a:xfrm>
          <a:off x="2714625" y="231181275"/>
          <a:ext cx="0" cy="32699"/>
        </a:xfrm>
        <a:prstGeom prst="rect">
          <a:avLst/>
        </a:prstGeom>
        <a:noFill/>
        <a:ln w="9525">
          <a:noFill/>
          <a:miter lim="800000"/>
          <a:headEnd/>
          <a:tailEnd/>
        </a:ln>
      </xdr:spPr>
    </xdr:sp>
    <xdr:clientData/>
  </xdr:twoCellAnchor>
  <xdr:twoCellAnchor editAs="oneCell">
    <xdr:from>
      <xdr:col>2</xdr:col>
      <xdr:colOff>1609725</xdr:colOff>
      <xdr:row>313</xdr:row>
      <xdr:rowOff>123825</xdr:rowOff>
    </xdr:from>
    <xdr:to>
      <xdr:col>3</xdr:col>
      <xdr:colOff>0</xdr:colOff>
      <xdr:row>313</xdr:row>
      <xdr:rowOff>156524</xdr:rowOff>
    </xdr:to>
    <xdr:sp macro="" textlink="">
      <xdr:nvSpPr>
        <xdr:cNvPr id="1244" name="Text Box 236"/>
        <xdr:cNvSpPr txBox="1">
          <a:spLocks noChangeArrowheads="1"/>
        </xdr:cNvSpPr>
      </xdr:nvSpPr>
      <xdr:spPr bwMode="auto">
        <a:xfrm>
          <a:off x="2714625" y="231181275"/>
          <a:ext cx="0" cy="32699"/>
        </a:xfrm>
        <a:prstGeom prst="rect">
          <a:avLst/>
        </a:prstGeom>
        <a:noFill/>
        <a:ln w="9525">
          <a:noFill/>
          <a:miter lim="800000"/>
          <a:headEnd/>
          <a:tailEnd/>
        </a:ln>
      </xdr:spPr>
    </xdr:sp>
    <xdr:clientData/>
  </xdr:twoCellAnchor>
  <xdr:twoCellAnchor editAs="oneCell">
    <xdr:from>
      <xdr:col>2</xdr:col>
      <xdr:colOff>1609725</xdr:colOff>
      <xdr:row>313</xdr:row>
      <xdr:rowOff>123825</xdr:rowOff>
    </xdr:from>
    <xdr:to>
      <xdr:col>3</xdr:col>
      <xdr:colOff>0</xdr:colOff>
      <xdr:row>313</xdr:row>
      <xdr:rowOff>156524</xdr:rowOff>
    </xdr:to>
    <xdr:sp macro="" textlink="">
      <xdr:nvSpPr>
        <xdr:cNvPr id="1245" name="Text Box 236"/>
        <xdr:cNvSpPr txBox="1">
          <a:spLocks noChangeArrowheads="1"/>
        </xdr:cNvSpPr>
      </xdr:nvSpPr>
      <xdr:spPr bwMode="auto">
        <a:xfrm>
          <a:off x="2714625" y="231181275"/>
          <a:ext cx="0" cy="32699"/>
        </a:xfrm>
        <a:prstGeom prst="rect">
          <a:avLst/>
        </a:prstGeom>
        <a:noFill/>
        <a:ln w="9525">
          <a:noFill/>
          <a:miter lim="800000"/>
          <a:headEnd/>
          <a:tailEnd/>
        </a:ln>
      </xdr:spPr>
    </xdr:sp>
    <xdr:clientData/>
  </xdr:twoCellAnchor>
  <xdr:twoCellAnchor editAs="oneCell">
    <xdr:from>
      <xdr:col>2</xdr:col>
      <xdr:colOff>1609725</xdr:colOff>
      <xdr:row>313</xdr:row>
      <xdr:rowOff>123825</xdr:rowOff>
    </xdr:from>
    <xdr:to>
      <xdr:col>3</xdr:col>
      <xdr:colOff>0</xdr:colOff>
      <xdr:row>313</xdr:row>
      <xdr:rowOff>156524</xdr:rowOff>
    </xdr:to>
    <xdr:sp macro="" textlink="">
      <xdr:nvSpPr>
        <xdr:cNvPr id="1246" name="Text Box 236"/>
        <xdr:cNvSpPr txBox="1">
          <a:spLocks noChangeArrowheads="1"/>
        </xdr:cNvSpPr>
      </xdr:nvSpPr>
      <xdr:spPr bwMode="auto">
        <a:xfrm>
          <a:off x="2714625" y="231181275"/>
          <a:ext cx="0" cy="32699"/>
        </a:xfrm>
        <a:prstGeom prst="rect">
          <a:avLst/>
        </a:prstGeom>
        <a:noFill/>
        <a:ln w="9525">
          <a:noFill/>
          <a:miter lim="800000"/>
          <a:headEnd/>
          <a:tailEnd/>
        </a:ln>
      </xdr:spPr>
    </xdr:sp>
    <xdr:clientData/>
  </xdr:twoCellAnchor>
  <xdr:twoCellAnchor editAs="oneCell">
    <xdr:from>
      <xdr:col>2</xdr:col>
      <xdr:colOff>1314450</xdr:colOff>
      <xdr:row>293</xdr:row>
      <xdr:rowOff>0</xdr:rowOff>
    </xdr:from>
    <xdr:to>
      <xdr:col>3</xdr:col>
      <xdr:colOff>0</xdr:colOff>
      <xdr:row>293</xdr:row>
      <xdr:rowOff>159639</xdr:rowOff>
    </xdr:to>
    <xdr:sp macro="" textlink="">
      <xdr:nvSpPr>
        <xdr:cNvPr id="1247" name="Text Box 314"/>
        <xdr:cNvSpPr txBox="1">
          <a:spLocks noChangeArrowheads="1"/>
        </xdr:cNvSpPr>
      </xdr:nvSpPr>
      <xdr:spPr bwMode="auto">
        <a:xfrm>
          <a:off x="2714625" y="203634975"/>
          <a:ext cx="0" cy="159639"/>
        </a:xfrm>
        <a:prstGeom prst="rect">
          <a:avLst/>
        </a:prstGeom>
        <a:noFill/>
        <a:ln w="9525">
          <a:noFill/>
          <a:miter lim="800000"/>
          <a:headEnd/>
          <a:tailEnd/>
        </a:ln>
      </xdr:spPr>
    </xdr:sp>
    <xdr:clientData/>
  </xdr:twoCellAnchor>
  <xdr:twoCellAnchor editAs="oneCell">
    <xdr:from>
      <xdr:col>2</xdr:col>
      <xdr:colOff>1314450</xdr:colOff>
      <xdr:row>293</xdr:row>
      <xdr:rowOff>0</xdr:rowOff>
    </xdr:from>
    <xdr:to>
      <xdr:col>3</xdr:col>
      <xdr:colOff>0</xdr:colOff>
      <xdr:row>293</xdr:row>
      <xdr:rowOff>159639</xdr:rowOff>
    </xdr:to>
    <xdr:sp macro="" textlink="">
      <xdr:nvSpPr>
        <xdr:cNvPr id="1248" name="Text Box 315"/>
        <xdr:cNvSpPr txBox="1">
          <a:spLocks noChangeArrowheads="1"/>
        </xdr:cNvSpPr>
      </xdr:nvSpPr>
      <xdr:spPr bwMode="auto">
        <a:xfrm>
          <a:off x="2714625" y="203634975"/>
          <a:ext cx="0" cy="159639"/>
        </a:xfrm>
        <a:prstGeom prst="rect">
          <a:avLst/>
        </a:prstGeom>
        <a:noFill/>
        <a:ln w="9525">
          <a:noFill/>
          <a:miter lim="800000"/>
          <a:headEnd/>
          <a:tailEnd/>
        </a:ln>
      </xdr:spPr>
    </xdr:sp>
    <xdr:clientData/>
  </xdr:twoCellAnchor>
  <xdr:twoCellAnchor editAs="oneCell">
    <xdr:from>
      <xdr:col>2</xdr:col>
      <xdr:colOff>1314450</xdr:colOff>
      <xdr:row>293</xdr:row>
      <xdr:rowOff>0</xdr:rowOff>
    </xdr:from>
    <xdr:to>
      <xdr:col>3</xdr:col>
      <xdr:colOff>0</xdr:colOff>
      <xdr:row>293</xdr:row>
      <xdr:rowOff>159639</xdr:rowOff>
    </xdr:to>
    <xdr:sp macro="" textlink="">
      <xdr:nvSpPr>
        <xdr:cNvPr id="1249" name="Text Box 316"/>
        <xdr:cNvSpPr txBox="1">
          <a:spLocks noChangeArrowheads="1"/>
        </xdr:cNvSpPr>
      </xdr:nvSpPr>
      <xdr:spPr bwMode="auto">
        <a:xfrm>
          <a:off x="2714625" y="203634975"/>
          <a:ext cx="0" cy="159639"/>
        </a:xfrm>
        <a:prstGeom prst="rect">
          <a:avLst/>
        </a:prstGeom>
        <a:noFill/>
        <a:ln w="9525">
          <a:noFill/>
          <a:miter lim="800000"/>
          <a:headEnd/>
          <a:tailEnd/>
        </a:ln>
      </xdr:spPr>
    </xdr:sp>
    <xdr:clientData/>
  </xdr:twoCellAnchor>
  <xdr:twoCellAnchor editAs="oneCell">
    <xdr:from>
      <xdr:col>2</xdr:col>
      <xdr:colOff>1247775</xdr:colOff>
      <xdr:row>293</xdr:row>
      <xdr:rowOff>0</xdr:rowOff>
    </xdr:from>
    <xdr:to>
      <xdr:col>3</xdr:col>
      <xdr:colOff>0</xdr:colOff>
      <xdr:row>293</xdr:row>
      <xdr:rowOff>159639</xdr:rowOff>
    </xdr:to>
    <xdr:sp macro="" textlink="">
      <xdr:nvSpPr>
        <xdr:cNvPr id="1250" name="Text Box 317"/>
        <xdr:cNvSpPr txBox="1">
          <a:spLocks noChangeArrowheads="1"/>
        </xdr:cNvSpPr>
      </xdr:nvSpPr>
      <xdr:spPr bwMode="auto">
        <a:xfrm>
          <a:off x="2714625" y="203634975"/>
          <a:ext cx="0" cy="159639"/>
        </a:xfrm>
        <a:prstGeom prst="rect">
          <a:avLst/>
        </a:prstGeom>
        <a:noFill/>
        <a:ln w="9525">
          <a:noFill/>
          <a:miter lim="800000"/>
          <a:headEnd/>
          <a:tailEnd/>
        </a:ln>
      </xdr:spPr>
    </xdr:sp>
    <xdr:clientData/>
  </xdr:twoCellAnchor>
  <xdr:twoCellAnchor editAs="oneCell">
    <xdr:from>
      <xdr:col>2</xdr:col>
      <xdr:colOff>2619375</xdr:colOff>
      <xdr:row>293</xdr:row>
      <xdr:rowOff>1076325</xdr:rowOff>
    </xdr:from>
    <xdr:to>
      <xdr:col>3</xdr:col>
      <xdr:colOff>0</xdr:colOff>
      <xdr:row>293</xdr:row>
      <xdr:rowOff>1076325</xdr:rowOff>
    </xdr:to>
    <xdr:sp macro="" textlink="">
      <xdr:nvSpPr>
        <xdr:cNvPr id="1251" name="Text Box 23"/>
        <xdr:cNvSpPr txBox="1">
          <a:spLocks noChangeArrowheads="1"/>
        </xdr:cNvSpPr>
      </xdr:nvSpPr>
      <xdr:spPr bwMode="auto">
        <a:xfrm>
          <a:off x="2714625" y="204711300"/>
          <a:ext cx="0" cy="0"/>
        </a:xfrm>
        <a:prstGeom prst="rect">
          <a:avLst/>
        </a:prstGeom>
        <a:noFill/>
        <a:ln w="9525">
          <a:noFill/>
          <a:miter lim="800000"/>
          <a:headEnd/>
          <a:tailEnd/>
        </a:ln>
      </xdr:spPr>
    </xdr:sp>
    <xdr:clientData/>
  </xdr:twoCellAnchor>
  <xdr:twoCellAnchor editAs="oneCell">
    <xdr:from>
      <xdr:col>2</xdr:col>
      <xdr:colOff>2676525</xdr:colOff>
      <xdr:row>293</xdr:row>
      <xdr:rowOff>657225</xdr:rowOff>
    </xdr:from>
    <xdr:to>
      <xdr:col>3</xdr:col>
      <xdr:colOff>0</xdr:colOff>
      <xdr:row>293</xdr:row>
      <xdr:rowOff>677037</xdr:rowOff>
    </xdr:to>
    <xdr:sp macro="" textlink="">
      <xdr:nvSpPr>
        <xdr:cNvPr id="1252" name="Text Box 29"/>
        <xdr:cNvSpPr txBox="1">
          <a:spLocks noChangeArrowheads="1"/>
        </xdr:cNvSpPr>
      </xdr:nvSpPr>
      <xdr:spPr bwMode="auto">
        <a:xfrm>
          <a:off x="2714625" y="204292200"/>
          <a:ext cx="0" cy="19812"/>
        </a:xfrm>
        <a:prstGeom prst="rect">
          <a:avLst/>
        </a:prstGeom>
        <a:noFill/>
        <a:ln w="9525">
          <a:noFill/>
          <a:miter lim="800000"/>
          <a:headEnd/>
          <a:tailEnd/>
        </a:ln>
      </xdr:spPr>
    </xdr:sp>
    <xdr:clientData/>
  </xdr:twoCellAnchor>
  <xdr:twoCellAnchor editAs="oneCell">
    <xdr:from>
      <xdr:col>2</xdr:col>
      <xdr:colOff>1314450</xdr:colOff>
      <xdr:row>293</xdr:row>
      <xdr:rowOff>0</xdr:rowOff>
    </xdr:from>
    <xdr:to>
      <xdr:col>3</xdr:col>
      <xdr:colOff>0</xdr:colOff>
      <xdr:row>293</xdr:row>
      <xdr:rowOff>159639</xdr:rowOff>
    </xdr:to>
    <xdr:sp macro="" textlink="">
      <xdr:nvSpPr>
        <xdr:cNvPr id="1253" name="Text Box 314"/>
        <xdr:cNvSpPr txBox="1">
          <a:spLocks noChangeArrowheads="1"/>
        </xdr:cNvSpPr>
      </xdr:nvSpPr>
      <xdr:spPr bwMode="auto">
        <a:xfrm>
          <a:off x="2714625" y="203634975"/>
          <a:ext cx="0" cy="159639"/>
        </a:xfrm>
        <a:prstGeom prst="rect">
          <a:avLst/>
        </a:prstGeom>
        <a:noFill/>
        <a:ln w="9525">
          <a:noFill/>
          <a:miter lim="800000"/>
          <a:headEnd/>
          <a:tailEnd/>
        </a:ln>
      </xdr:spPr>
    </xdr:sp>
    <xdr:clientData/>
  </xdr:twoCellAnchor>
  <xdr:twoCellAnchor editAs="oneCell">
    <xdr:from>
      <xdr:col>2</xdr:col>
      <xdr:colOff>1314450</xdr:colOff>
      <xdr:row>293</xdr:row>
      <xdr:rowOff>0</xdr:rowOff>
    </xdr:from>
    <xdr:to>
      <xdr:col>3</xdr:col>
      <xdr:colOff>0</xdr:colOff>
      <xdr:row>293</xdr:row>
      <xdr:rowOff>159639</xdr:rowOff>
    </xdr:to>
    <xdr:sp macro="" textlink="">
      <xdr:nvSpPr>
        <xdr:cNvPr id="1254" name="Text Box 315"/>
        <xdr:cNvSpPr txBox="1">
          <a:spLocks noChangeArrowheads="1"/>
        </xdr:cNvSpPr>
      </xdr:nvSpPr>
      <xdr:spPr bwMode="auto">
        <a:xfrm>
          <a:off x="2714625" y="203634975"/>
          <a:ext cx="0" cy="159639"/>
        </a:xfrm>
        <a:prstGeom prst="rect">
          <a:avLst/>
        </a:prstGeom>
        <a:noFill/>
        <a:ln w="9525">
          <a:noFill/>
          <a:miter lim="800000"/>
          <a:headEnd/>
          <a:tailEnd/>
        </a:ln>
      </xdr:spPr>
    </xdr:sp>
    <xdr:clientData/>
  </xdr:twoCellAnchor>
  <xdr:twoCellAnchor editAs="oneCell">
    <xdr:from>
      <xdr:col>2</xdr:col>
      <xdr:colOff>1314450</xdr:colOff>
      <xdr:row>293</xdr:row>
      <xdr:rowOff>0</xdr:rowOff>
    </xdr:from>
    <xdr:to>
      <xdr:col>3</xdr:col>
      <xdr:colOff>0</xdr:colOff>
      <xdr:row>293</xdr:row>
      <xdr:rowOff>159639</xdr:rowOff>
    </xdr:to>
    <xdr:sp macro="" textlink="">
      <xdr:nvSpPr>
        <xdr:cNvPr id="1255" name="Text Box 316"/>
        <xdr:cNvSpPr txBox="1">
          <a:spLocks noChangeArrowheads="1"/>
        </xdr:cNvSpPr>
      </xdr:nvSpPr>
      <xdr:spPr bwMode="auto">
        <a:xfrm>
          <a:off x="2714625" y="203634975"/>
          <a:ext cx="0" cy="159639"/>
        </a:xfrm>
        <a:prstGeom prst="rect">
          <a:avLst/>
        </a:prstGeom>
        <a:noFill/>
        <a:ln w="9525">
          <a:noFill/>
          <a:miter lim="800000"/>
          <a:headEnd/>
          <a:tailEnd/>
        </a:ln>
      </xdr:spPr>
    </xdr:sp>
    <xdr:clientData/>
  </xdr:twoCellAnchor>
  <xdr:twoCellAnchor editAs="oneCell">
    <xdr:from>
      <xdr:col>2</xdr:col>
      <xdr:colOff>1247775</xdr:colOff>
      <xdr:row>293</xdr:row>
      <xdr:rowOff>0</xdr:rowOff>
    </xdr:from>
    <xdr:to>
      <xdr:col>3</xdr:col>
      <xdr:colOff>0</xdr:colOff>
      <xdr:row>293</xdr:row>
      <xdr:rowOff>159639</xdr:rowOff>
    </xdr:to>
    <xdr:sp macro="" textlink="">
      <xdr:nvSpPr>
        <xdr:cNvPr id="1256" name="Text Box 317"/>
        <xdr:cNvSpPr txBox="1">
          <a:spLocks noChangeArrowheads="1"/>
        </xdr:cNvSpPr>
      </xdr:nvSpPr>
      <xdr:spPr bwMode="auto">
        <a:xfrm>
          <a:off x="2714625" y="203634975"/>
          <a:ext cx="0" cy="159639"/>
        </a:xfrm>
        <a:prstGeom prst="rect">
          <a:avLst/>
        </a:prstGeom>
        <a:noFill/>
        <a:ln w="9525">
          <a:noFill/>
          <a:miter lim="800000"/>
          <a:headEnd/>
          <a:tailEnd/>
        </a:ln>
      </xdr:spPr>
    </xdr:sp>
    <xdr:clientData/>
  </xdr:twoCellAnchor>
  <xdr:twoCellAnchor editAs="oneCell">
    <xdr:from>
      <xdr:col>2</xdr:col>
      <xdr:colOff>2619375</xdr:colOff>
      <xdr:row>293</xdr:row>
      <xdr:rowOff>1076325</xdr:rowOff>
    </xdr:from>
    <xdr:to>
      <xdr:col>3</xdr:col>
      <xdr:colOff>0</xdr:colOff>
      <xdr:row>293</xdr:row>
      <xdr:rowOff>1076325</xdr:rowOff>
    </xdr:to>
    <xdr:sp macro="" textlink="">
      <xdr:nvSpPr>
        <xdr:cNvPr id="1257" name="Text Box 23"/>
        <xdr:cNvSpPr txBox="1">
          <a:spLocks noChangeArrowheads="1"/>
        </xdr:cNvSpPr>
      </xdr:nvSpPr>
      <xdr:spPr bwMode="auto">
        <a:xfrm>
          <a:off x="2714625" y="204711300"/>
          <a:ext cx="0" cy="0"/>
        </a:xfrm>
        <a:prstGeom prst="rect">
          <a:avLst/>
        </a:prstGeom>
        <a:noFill/>
        <a:ln w="9525">
          <a:noFill/>
          <a:miter lim="800000"/>
          <a:headEnd/>
          <a:tailEnd/>
        </a:ln>
      </xdr:spPr>
    </xdr:sp>
    <xdr:clientData/>
  </xdr:twoCellAnchor>
  <xdr:twoCellAnchor editAs="oneCell">
    <xdr:from>
      <xdr:col>2</xdr:col>
      <xdr:colOff>2676525</xdr:colOff>
      <xdr:row>293</xdr:row>
      <xdr:rowOff>657225</xdr:rowOff>
    </xdr:from>
    <xdr:to>
      <xdr:col>3</xdr:col>
      <xdr:colOff>0</xdr:colOff>
      <xdr:row>293</xdr:row>
      <xdr:rowOff>677037</xdr:rowOff>
    </xdr:to>
    <xdr:sp macro="" textlink="">
      <xdr:nvSpPr>
        <xdr:cNvPr id="1258" name="Text Box 29"/>
        <xdr:cNvSpPr txBox="1">
          <a:spLocks noChangeArrowheads="1"/>
        </xdr:cNvSpPr>
      </xdr:nvSpPr>
      <xdr:spPr bwMode="auto">
        <a:xfrm>
          <a:off x="2714625" y="204292200"/>
          <a:ext cx="0" cy="19812"/>
        </a:xfrm>
        <a:prstGeom prst="rect">
          <a:avLst/>
        </a:prstGeom>
        <a:noFill/>
        <a:ln w="9525">
          <a:noFill/>
          <a:miter lim="800000"/>
          <a:headEnd/>
          <a:tailEnd/>
        </a:ln>
      </xdr:spPr>
    </xdr:sp>
    <xdr:clientData/>
  </xdr:twoCellAnchor>
  <xdr:twoCellAnchor editAs="oneCell">
    <xdr:from>
      <xdr:col>2</xdr:col>
      <xdr:colOff>1314450</xdr:colOff>
      <xdr:row>293</xdr:row>
      <xdr:rowOff>0</xdr:rowOff>
    </xdr:from>
    <xdr:to>
      <xdr:col>3</xdr:col>
      <xdr:colOff>0</xdr:colOff>
      <xdr:row>293</xdr:row>
      <xdr:rowOff>159639</xdr:rowOff>
    </xdr:to>
    <xdr:sp macro="" textlink="">
      <xdr:nvSpPr>
        <xdr:cNvPr id="1259" name="Text Box 81"/>
        <xdr:cNvSpPr txBox="1">
          <a:spLocks noChangeArrowheads="1"/>
        </xdr:cNvSpPr>
      </xdr:nvSpPr>
      <xdr:spPr bwMode="auto">
        <a:xfrm>
          <a:off x="2714625" y="203634975"/>
          <a:ext cx="0" cy="159639"/>
        </a:xfrm>
        <a:prstGeom prst="rect">
          <a:avLst/>
        </a:prstGeom>
        <a:noFill/>
        <a:ln w="9525">
          <a:noFill/>
          <a:miter lim="800000"/>
          <a:headEnd/>
          <a:tailEnd/>
        </a:ln>
      </xdr:spPr>
    </xdr:sp>
    <xdr:clientData/>
  </xdr:twoCellAnchor>
  <xdr:twoCellAnchor editAs="oneCell">
    <xdr:from>
      <xdr:col>2</xdr:col>
      <xdr:colOff>1314450</xdr:colOff>
      <xdr:row>293</xdr:row>
      <xdr:rowOff>0</xdr:rowOff>
    </xdr:from>
    <xdr:to>
      <xdr:col>3</xdr:col>
      <xdr:colOff>0</xdr:colOff>
      <xdr:row>293</xdr:row>
      <xdr:rowOff>159639</xdr:rowOff>
    </xdr:to>
    <xdr:sp macro="" textlink="">
      <xdr:nvSpPr>
        <xdr:cNvPr id="1260" name="Text Box 82"/>
        <xdr:cNvSpPr txBox="1">
          <a:spLocks noChangeArrowheads="1"/>
        </xdr:cNvSpPr>
      </xdr:nvSpPr>
      <xdr:spPr bwMode="auto">
        <a:xfrm>
          <a:off x="2714625" y="203634975"/>
          <a:ext cx="0" cy="159639"/>
        </a:xfrm>
        <a:prstGeom prst="rect">
          <a:avLst/>
        </a:prstGeom>
        <a:noFill/>
        <a:ln w="9525">
          <a:noFill/>
          <a:miter lim="800000"/>
          <a:headEnd/>
          <a:tailEnd/>
        </a:ln>
      </xdr:spPr>
    </xdr:sp>
    <xdr:clientData/>
  </xdr:twoCellAnchor>
  <xdr:twoCellAnchor editAs="oneCell">
    <xdr:from>
      <xdr:col>2</xdr:col>
      <xdr:colOff>1314450</xdr:colOff>
      <xdr:row>293</xdr:row>
      <xdr:rowOff>0</xdr:rowOff>
    </xdr:from>
    <xdr:to>
      <xdr:col>3</xdr:col>
      <xdr:colOff>0</xdr:colOff>
      <xdr:row>293</xdr:row>
      <xdr:rowOff>159639</xdr:rowOff>
    </xdr:to>
    <xdr:sp macro="" textlink="">
      <xdr:nvSpPr>
        <xdr:cNvPr id="1261" name="Text Box 83"/>
        <xdr:cNvSpPr txBox="1">
          <a:spLocks noChangeArrowheads="1"/>
        </xdr:cNvSpPr>
      </xdr:nvSpPr>
      <xdr:spPr bwMode="auto">
        <a:xfrm>
          <a:off x="2714625" y="203634975"/>
          <a:ext cx="0" cy="159639"/>
        </a:xfrm>
        <a:prstGeom prst="rect">
          <a:avLst/>
        </a:prstGeom>
        <a:noFill/>
        <a:ln w="9525">
          <a:noFill/>
          <a:miter lim="800000"/>
          <a:headEnd/>
          <a:tailEnd/>
        </a:ln>
      </xdr:spPr>
    </xdr:sp>
    <xdr:clientData/>
  </xdr:twoCellAnchor>
  <xdr:twoCellAnchor editAs="oneCell">
    <xdr:from>
      <xdr:col>2</xdr:col>
      <xdr:colOff>1247775</xdr:colOff>
      <xdr:row>293</xdr:row>
      <xdr:rowOff>0</xdr:rowOff>
    </xdr:from>
    <xdr:to>
      <xdr:col>3</xdr:col>
      <xdr:colOff>0</xdr:colOff>
      <xdr:row>293</xdr:row>
      <xdr:rowOff>159639</xdr:rowOff>
    </xdr:to>
    <xdr:sp macro="" textlink="">
      <xdr:nvSpPr>
        <xdr:cNvPr id="1262" name="Text Box 84"/>
        <xdr:cNvSpPr txBox="1">
          <a:spLocks noChangeArrowheads="1"/>
        </xdr:cNvSpPr>
      </xdr:nvSpPr>
      <xdr:spPr bwMode="auto">
        <a:xfrm>
          <a:off x="2714625" y="203634975"/>
          <a:ext cx="0" cy="159639"/>
        </a:xfrm>
        <a:prstGeom prst="rect">
          <a:avLst/>
        </a:prstGeom>
        <a:noFill/>
        <a:ln w="9525">
          <a:noFill/>
          <a:miter lim="800000"/>
          <a:headEnd/>
          <a:tailEnd/>
        </a:ln>
      </xdr:spPr>
    </xdr:sp>
    <xdr:clientData/>
  </xdr:twoCellAnchor>
  <xdr:twoCellAnchor editAs="oneCell">
    <xdr:from>
      <xdr:col>2</xdr:col>
      <xdr:colOff>2028825</xdr:colOff>
      <xdr:row>293</xdr:row>
      <xdr:rowOff>0</xdr:rowOff>
    </xdr:from>
    <xdr:to>
      <xdr:col>3</xdr:col>
      <xdr:colOff>0</xdr:colOff>
      <xdr:row>293</xdr:row>
      <xdr:rowOff>159639</xdr:rowOff>
    </xdr:to>
    <xdr:sp macro="" textlink="">
      <xdr:nvSpPr>
        <xdr:cNvPr id="1263" name="Text Box 85"/>
        <xdr:cNvSpPr txBox="1">
          <a:spLocks noChangeArrowheads="1"/>
        </xdr:cNvSpPr>
      </xdr:nvSpPr>
      <xdr:spPr bwMode="auto">
        <a:xfrm>
          <a:off x="2714625" y="203634975"/>
          <a:ext cx="0" cy="159639"/>
        </a:xfrm>
        <a:prstGeom prst="rect">
          <a:avLst/>
        </a:prstGeom>
        <a:noFill/>
        <a:ln w="9525">
          <a:noFill/>
          <a:miter lim="800000"/>
          <a:headEnd/>
          <a:tailEnd/>
        </a:ln>
      </xdr:spPr>
    </xdr:sp>
    <xdr:clientData/>
  </xdr:twoCellAnchor>
  <xdr:twoCellAnchor editAs="oneCell">
    <xdr:from>
      <xdr:col>2</xdr:col>
      <xdr:colOff>2619375</xdr:colOff>
      <xdr:row>293</xdr:row>
      <xdr:rowOff>0</xdr:rowOff>
    </xdr:from>
    <xdr:to>
      <xdr:col>3</xdr:col>
      <xdr:colOff>0</xdr:colOff>
      <xdr:row>293</xdr:row>
      <xdr:rowOff>159639</xdr:rowOff>
    </xdr:to>
    <xdr:sp macro="" textlink="">
      <xdr:nvSpPr>
        <xdr:cNvPr id="1264" name="Text Box 86"/>
        <xdr:cNvSpPr txBox="1">
          <a:spLocks noChangeArrowheads="1"/>
        </xdr:cNvSpPr>
      </xdr:nvSpPr>
      <xdr:spPr bwMode="auto">
        <a:xfrm>
          <a:off x="2714625" y="203634975"/>
          <a:ext cx="0" cy="159639"/>
        </a:xfrm>
        <a:prstGeom prst="rect">
          <a:avLst/>
        </a:prstGeom>
        <a:noFill/>
        <a:ln w="9525">
          <a:noFill/>
          <a:miter lim="800000"/>
          <a:headEnd/>
          <a:tailEnd/>
        </a:ln>
      </xdr:spPr>
    </xdr:sp>
    <xdr:clientData/>
  </xdr:twoCellAnchor>
  <xdr:twoCellAnchor editAs="oneCell">
    <xdr:from>
      <xdr:col>2</xdr:col>
      <xdr:colOff>1609725</xdr:colOff>
      <xdr:row>293</xdr:row>
      <xdr:rowOff>123825</xdr:rowOff>
    </xdr:from>
    <xdr:to>
      <xdr:col>3</xdr:col>
      <xdr:colOff>0</xdr:colOff>
      <xdr:row>293</xdr:row>
      <xdr:rowOff>156524</xdr:rowOff>
    </xdr:to>
    <xdr:sp macro="" textlink="">
      <xdr:nvSpPr>
        <xdr:cNvPr id="1265" name="Text Box 236"/>
        <xdr:cNvSpPr txBox="1">
          <a:spLocks noChangeArrowheads="1"/>
        </xdr:cNvSpPr>
      </xdr:nvSpPr>
      <xdr:spPr bwMode="auto">
        <a:xfrm>
          <a:off x="2714625" y="203758800"/>
          <a:ext cx="0" cy="32699"/>
        </a:xfrm>
        <a:prstGeom prst="rect">
          <a:avLst/>
        </a:prstGeom>
        <a:noFill/>
        <a:ln w="9525">
          <a:noFill/>
          <a:miter lim="800000"/>
          <a:headEnd/>
          <a:tailEnd/>
        </a:ln>
      </xdr:spPr>
    </xdr:sp>
    <xdr:clientData/>
  </xdr:twoCellAnchor>
  <xdr:twoCellAnchor editAs="oneCell">
    <xdr:from>
      <xdr:col>2</xdr:col>
      <xdr:colOff>1609725</xdr:colOff>
      <xdr:row>293</xdr:row>
      <xdr:rowOff>123825</xdr:rowOff>
    </xdr:from>
    <xdr:to>
      <xdr:col>3</xdr:col>
      <xdr:colOff>0</xdr:colOff>
      <xdr:row>293</xdr:row>
      <xdr:rowOff>156524</xdr:rowOff>
    </xdr:to>
    <xdr:sp macro="" textlink="">
      <xdr:nvSpPr>
        <xdr:cNvPr id="1266" name="Text Box 236"/>
        <xdr:cNvSpPr txBox="1">
          <a:spLocks noChangeArrowheads="1"/>
        </xdr:cNvSpPr>
      </xdr:nvSpPr>
      <xdr:spPr bwMode="auto">
        <a:xfrm>
          <a:off x="2714625" y="203758800"/>
          <a:ext cx="0" cy="32699"/>
        </a:xfrm>
        <a:prstGeom prst="rect">
          <a:avLst/>
        </a:prstGeom>
        <a:noFill/>
        <a:ln w="9525">
          <a:noFill/>
          <a:miter lim="800000"/>
          <a:headEnd/>
          <a:tailEnd/>
        </a:ln>
      </xdr:spPr>
    </xdr:sp>
    <xdr:clientData/>
  </xdr:twoCellAnchor>
  <xdr:twoCellAnchor editAs="oneCell">
    <xdr:from>
      <xdr:col>2</xdr:col>
      <xdr:colOff>1609725</xdr:colOff>
      <xdr:row>293</xdr:row>
      <xdr:rowOff>123825</xdr:rowOff>
    </xdr:from>
    <xdr:to>
      <xdr:col>3</xdr:col>
      <xdr:colOff>0</xdr:colOff>
      <xdr:row>293</xdr:row>
      <xdr:rowOff>156524</xdr:rowOff>
    </xdr:to>
    <xdr:sp macro="" textlink="">
      <xdr:nvSpPr>
        <xdr:cNvPr id="1267" name="Text Box 236"/>
        <xdr:cNvSpPr txBox="1">
          <a:spLocks noChangeArrowheads="1"/>
        </xdr:cNvSpPr>
      </xdr:nvSpPr>
      <xdr:spPr bwMode="auto">
        <a:xfrm>
          <a:off x="2714625" y="203758800"/>
          <a:ext cx="0" cy="32699"/>
        </a:xfrm>
        <a:prstGeom prst="rect">
          <a:avLst/>
        </a:prstGeom>
        <a:noFill/>
        <a:ln w="9525">
          <a:noFill/>
          <a:miter lim="800000"/>
          <a:headEnd/>
          <a:tailEnd/>
        </a:ln>
      </xdr:spPr>
    </xdr:sp>
    <xdr:clientData/>
  </xdr:twoCellAnchor>
  <xdr:twoCellAnchor editAs="oneCell">
    <xdr:from>
      <xdr:col>2</xdr:col>
      <xdr:colOff>1609725</xdr:colOff>
      <xdr:row>293</xdr:row>
      <xdr:rowOff>123825</xdr:rowOff>
    </xdr:from>
    <xdr:to>
      <xdr:col>3</xdr:col>
      <xdr:colOff>0</xdr:colOff>
      <xdr:row>293</xdr:row>
      <xdr:rowOff>156524</xdr:rowOff>
    </xdr:to>
    <xdr:sp macro="" textlink="">
      <xdr:nvSpPr>
        <xdr:cNvPr id="1268" name="Text Box 236"/>
        <xdr:cNvSpPr txBox="1">
          <a:spLocks noChangeArrowheads="1"/>
        </xdr:cNvSpPr>
      </xdr:nvSpPr>
      <xdr:spPr bwMode="auto">
        <a:xfrm>
          <a:off x="2714625" y="203758800"/>
          <a:ext cx="0" cy="32699"/>
        </a:xfrm>
        <a:prstGeom prst="rect">
          <a:avLst/>
        </a:prstGeom>
        <a:noFill/>
        <a:ln w="9525">
          <a:noFill/>
          <a:miter lim="800000"/>
          <a:headEnd/>
          <a:tailEnd/>
        </a:ln>
      </xdr:spPr>
    </xdr:sp>
    <xdr:clientData/>
  </xdr:twoCellAnchor>
  <xdr:twoCellAnchor editAs="oneCell">
    <xdr:from>
      <xdr:col>2</xdr:col>
      <xdr:colOff>1609725</xdr:colOff>
      <xdr:row>293</xdr:row>
      <xdr:rowOff>123825</xdr:rowOff>
    </xdr:from>
    <xdr:to>
      <xdr:col>3</xdr:col>
      <xdr:colOff>0</xdr:colOff>
      <xdr:row>293</xdr:row>
      <xdr:rowOff>156524</xdr:rowOff>
    </xdr:to>
    <xdr:sp macro="" textlink="">
      <xdr:nvSpPr>
        <xdr:cNvPr id="1269" name="Text Box 236"/>
        <xdr:cNvSpPr txBox="1">
          <a:spLocks noChangeArrowheads="1"/>
        </xdr:cNvSpPr>
      </xdr:nvSpPr>
      <xdr:spPr bwMode="auto">
        <a:xfrm>
          <a:off x="2714625" y="203758800"/>
          <a:ext cx="0" cy="32699"/>
        </a:xfrm>
        <a:prstGeom prst="rect">
          <a:avLst/>
        </a:prstGeom>
        <a:noFill/>
        <a:ln w="9525">
          <a:noFill/>
          <a:miter lim="800000"/>
          <a:headEnd/>
          <a:tailEnd/>
        </a:ln>
      </xdr:spPr>
    </xdr:sp>
    <xdr:clientData/>
  </xdr:twoCellAnchor>
  <xdr:twoCellAnchor editAs="oneCell">
    <xdr:from>
      <xdr:col>2</xdr:col>
      <xdr:colOff>1609725</xdr:colOff>
      <xdr:row>293</xdr:row>
      <xdr:rowOff>123825</xdr:rowOff>
    </xdr:from>
    <xdr:to>
      <xdr:col>3</xdr:col>
      <xdr:colOff>0</xdr:colOff>
      <xdr:row>293</xdr:row>
      <xdr:rowOff>156524</xdr:rowOff>
    </xdr:to>
    <xdr:sp macro="" textlink="">
      <xdr:nvSpPr>
        <xdr:cNvPr id="1270" name="Text Box 236"/>
        <xdr:cNvSpPr txBox="1">
          <a:spLocks noChangeArrowheads="1"/>
        </xdr:cNvSpPr>
      </xdr:nvSpPr>
      <xdr:spPr bwMode="auto">
        <a:xfrm>
          <a:off x="2714625" y="203758800"/>
          <a:ext cx="0" cy="32699"/>
        </a:xfrm>
        <a:prstGeom prst="rect">
          <a:avLst/>
        </a:prstGeom>
        <a:noFill/>
        <a:ln w="9525">
          <a:noFill/>
          <a:miter lim="800000"/>
          <a:headEnd/>
          <a:tailEnd/>
        </a:ln>
      </xdr:spPr>
    </xdr:sp>
    <xdr:clientData/>
  </xdr:twoCellAnchor>
  <xdr:twoCellAnchor editAs="oneCell">
    <xdr:from>
      <xdr:col>2</xdr:col>
      <xdr:colOff>1609725</xdr:colOff>
      <xdr:row>293</xdr:row>
      <xdr:rowOff>123825</xdr:rowOff>
    </xdr:from>
    <xdr:to>
      <xdr:col>3</xdr:col>
      <xdr:colOff>0</xdr:colOff>
      <xdr:row>293</xdr:row>
      <xdr:rowOff>156524</xdr:rowOff>
    </xdr:to>
    <xdr:sp macro="" textlink="">
      <xdr:nvSpPr>
        <xdr:cNvPr id="1271" name="Text Box 236"/>
        <xdr:cNvSpPr txBox="1">
          <a:spLocks noChangeArrowheads="1"/>
        </xdr:cNvSpPr>
      </xdr:nvSpPr>
      <xdr:spPr bwMode="auto">
        <a:xfrm>
          <a:off x="2714625" y="203758800"/>
          <a:ext cx="0" cy="32699"/>
        </a:xfrm>
        <a:prstGeom prst="rect">
          <a:avLst/>
        </a:prstGeom>
        <a:noFill/>
        <a:ln w="9525">
          <a:noFill/>
          <a:miter lim="800000"/>
          <a:headEnd/>
          <a:tailEnd/>
        </a:ln>
      </xdr:spPr>
    </xdr:sp>
    <xdr:clientData/>
  </xdr:twoCellAnchor>
  <xdr:twoCellAnchor editAs="oneCell">
    <xdr:from>
      <xdr:col>2</xdr:col>
      <xdr:colOff>2619375</xdr:colOff>
      <xdr:row>401</xdr:row>
      <xdr:rowOff>1076325</xdr:rowOff>
    </xdr:from>
    <xdr:to>
      <xdr:col>3</xdr:col>
      <xdr:colOff>492</xdr:colOff>
      <xdr:row>402</xdr:row>
      <xdr:rowOff>0</xdr:rowOff>
    </xdr:to>
    <xdr:sp macro="" textlink="">
      <xdr:nvSpPr>
        <xdr:cNvPr id="1272" name="Text Box 26"/>
        <xdr:cNvSpPr txBox="1">
          <a:spLocks noChangeArrowheads="1"/>
        </xdr:cNvSpPr>
      </xdr:nvSpPr>
      <xdr:spPr bwMode="auto">
        <a:xfrm>
          <a:off x="2714625" y="299389800"/>
          <a:ext cx="492" cy="0"/>
        </a:xfrm>
        <a:prstGeom prst="rect">
          <a:avLst/>
        </a:prstGeom>
        <a:noFill/>
        <a:ln w="9525">
          <a:noFill/>
          <a:miter lim="800000"/>
          <a:headEnd/>
          <a:tailEnd/>
        </a:ln>
      </xdr:spPr>
    </xdr:sp>
    <xdr:clientData/>
  </xdr:twoCellAnchor>
  <xdr:twoCellAnchor editAs="oneCell">
    <xdr:from>
      <xdr:col>2</xdr:col>
      <xdr:colOff>1314450</xdr:colOff>
      <xdr:row>402</xdr:row>
      <xdr:rowOff>0</xdr:rowOff>
    </xdr:from>
    <xdr:to>
      <xdr:col>3</xdr:col>
      <xdr:colOff>0</xdr:colOff>
      <xdr:row>402</xdr:row>
      <xdr:rowOff>156591</xdr:rowOff>
    </xdr:to>
    <xdr:sp macro="" textlink="">
      <xdr:nvSpPr>
        <xdr:cNvPr id="1273" name="Text Box 314"/>
        <xdr:cNvSpPr txBox="1">
          <a:spLocks noChangeArrowheads="1"/>
        </xdr:cNvSpPr>
      </xdr:nvSpPr>
      <xdr:spPr bwMode="auto">
        <a:xfrm>
          <a:off x="2714625" y="299389800"/>
          <a:ext cx="0" cy="156591"/>
        </a:xfrm>
        <a:prstGeom prst="rect">
          <a:avLst/>
        </a:prstGeom>
        <a:noFill/>
        <a:ln w="9525">
          <a:noFill/>
          <a:miter lim="800000"/>
          <a:headEnd/>
          <a:tailEnd/>
        </a:ln>
      </xdr:spPr>
    </xdr:sp>
    <xdr:clientData/>
  </xdr:twoCellAnchor>
  <xdr:twoCellAnchor editAs="oneCell">
    <xdr:from>
      <xdr:col>2</xdr:col>
      <xdr:colOff>1314450</xdr:colOff>
      <xdr:row>402</xdr:row>
      <xdr:rowOff>0</xdr:rowOff>
    </xdr:from>
    <xdr:to>
      <xdr:col>3</xdr:col>
      <xdr:colOff>0</xdr:colOff>
      <xdr:row>402</xdr:row>
      <xdr:rowOff>156591</xdr:rowOff>
    </xdr:to>
    <xdr:sp macro="" textlink="">
      <xdr:nvSpPr>
        <xdr:cNvPr id="1274" name="Text Box 316"/>
        <xdr:cNvSpPr txBox="1">
          <a:spLocks noChangeArrowheads="1"/>
        </xdr:cNvSpPr>
      </xdr:nvSpPr>
      <xdr:spPr bwMode="auto">
        <a:xfrm>
          <a:off x="2714625" y="299389800"/>
          <a:ext cx="0" cy="156591"/>
        </a:xfrm>
        <a:prstGeom prst="rect">
          <a:avLst/>
        </a:prstGeom>
        <a:noFill/>
        <a:ln w="9525">
          <a:noFill/>
          <a:miter lim="800000"/>
          <a:headEnd/>
          <a:tailEnd/>
        </a:ln>
      </xdr:spPr>
    </xdr:sp>
    <xdr:clientData/>
  </xdr:twoCellAnchor>
  <xdr:twoCellAnchor editAs="oneCell">
    <xdr:from>
      <xdr:col>2</xdr:col>
      <xdr:colOff>1247775</xdr:colOff>
      <xdr:row>402</xdr:row>
      <xdr:rowOff>0</xdr:rowOff>
    </xdr:from>
    <xdr:to>
      <xdr:col>3</xdr:col>
      <xdr:colOff>492</xdr:colOff>
      <xdr:row>402</xdr:row>
      <xdr:rowOff>156591</xdr:rowOff>
    </xdr:to>
    <xdr:sp macro="" textlink="">
      <xdr:nvSpPr>
        <xdr:cNvPr id="1275" name="Text Box 317"/>
        <xdr:cNvSpPr txBox="1">
          <a:spLocks noChangeArrowheads="1"/>
        </xdr:cNvSpPr>
      </xdr:nvSpPr>
      <xdr:spPr bwMode="auto">
        <a:xfrm>
          <a:off x="2714625" y="299389800"/>
          <a:ext cx="492" cy="156591"/>
        </a:xfrm>
        <a:prstGeom prst="rect">
          <a:avLst/>
        </a:prstGeom>
        <a:noFill/>
        <a:ln w="9525">
          <a:noFill/>
          <a:miter lim="800000"/>
          <a:headEnd/>
          <a:tailEnd/>
        </a:ln>
      </xdr:spPr>
    </xdr:sp>
    <xdr:clientData/>
  </xdr:twoCellAnchor>
  <xdr:twoCellAnchor editAs="oneCell">
    <xdr:from>
      <xdr:col>2</xdr:col>
      <xdr:colOff>2619375</xdr:colOff>
      <xdr:row>402</xdr:row>
      <xdr:rowOff>1076325</xdr:rowOff>
    </xdr:from>
    <xdr:to>
      <xdr:col>3</xdr:col>
      <xdr:colOff>492</xdr:colOff>
      <xdr:row>403</xdr:row>
      <xdr:rowOff>20236</xdr:rowOff>
    </xdr:to>
    <xdr:sp macro="" textlink="">
      <xdr:nvSpPr>
        <xdr:cNvPr id="1276" name="Text Box 23"/>
        <xdr:cNvSpPr txBox="1">
          <a:spLocks noChangeArrowheads="1"/>
        </xdr:cNvSpPr>
      </xdr:nvSpPr>
      <xdr:spPr bwMode="auto">
        <a:xfrm>
          <a:off x="2714625" y="300342300"/>
          <a:ext cx="492" cy="20236"/>
        </a:xfrm>
        <a:prstGeom prst="rect">
          <a:avLst/>
        </a:prstGeom>
        <a:noFill/>
        <a:ln w="9525">
          <a:noFill/>
          <a:miter lim="800000"/>
          <a:headEnd/>
          <a:tailEnd/>
        </a:ln>
      </xdr:spPr>
    </xdr:sp>
    <xdr:clientData/>
  </xdr:twoCellAnchor>
  <xdr:twoCellAnchor editAs="oneCell">
    <xdr:from>
      <xdr:col>2</xdr:col>
      <xdr:colOff>2676525</xdr:colOff>
      <xdr:row>402</xdr:row>
      <xdr:rowOff>657225</xdr:rowOff>
    </xdr:from>
    <xdr:to>
      <xdr:col>3</xdr:col>
      <xdr:colOff>1594</xdr:colOff>
      <xdr:row>402</xdr:row>
      <xdr:rowOff>677037</xdr:rowOff>
    </xdr:to>
    <xdr:sp macro="" textlink="">
      <xdr:nvSpPr>
        <xdr:cNvPr id="1277" name="Text Box 29"/>
        <xdr:cNvSpPr txBox="1">
          <a:spLocks noChangeArrowheads="1"/>
        </xdr:cNvSpPr>
      </xdr:nvSpPr>
      <xdr:spPr bwMode="auto">
        <a:xfrm>
          <a:off x="2714625" y="300047025"/>
          <a:ext cx="1594" cy="19812"/>
        </a:xfrm>
        <a:prstGeom prst="rect">
          <a:avLst/>
        </a:prstGeom>
        <a:noFill/>
        <a:ln w="9525">
          <a:noFill/>
          <a:miter lim="800000"/>
          <a:headEnd/>
          <a:tailEnd/>
        </a:ln>
      </xdr:spPr>
    </xdr:sp>
    <xdr:clientData/>
  </xdr:twoCellAnchor>
  <xdr:twoCellAnchor editAs="oneCell">
    <xdr:from>
      <xdr:col>2</xdr:col>
      <xdr:colOff>1314450</xdr:colOff>
      <xdr:row>402</xdr:row>
      <xdr:rowOff>0</xdr:rowOff>
    </xdr:from>
    <xdr:to>
      <xdr:col>3</xdr:col>
      <xdr:colOff>0</xdr:colOff>
      <xdr:row>402</xdr:row>
      <xdr:rowOff>156591</xdr:rowOff>
    </xdr:to>
    <xdr:sp macro="" textlink="">
      <xdr:nvSpPr>
        <xdr:cNvPr id="1278" name="Text Box 314"/>
        <xdr:cNvSpPr txBox="1">
          <a:spLocks noChangeArrowheads="1"/>
        </xdr:cNvSpPr>
      </xdr:nvSpPr>
      <xdr:spPr bwMode="auto">
        <a:xfrm>
          <a:off x="2714625" y="299389800"/>
          <a:ext cx="0" cy="156591"/>
        </a:xfrm>
        <a:prstGeom prst="rect">
          <a:avLst/>
        </a:prstGeom>
        <a:noFill/>
        <a:ln w="9525">
          <a:noFill/>
          <a:miter lim="800000"/>
          <a:headEnd/>
          <a:tailEnd/>
        </a:ln>
      </xdr:spPr>
    </xdr:sp>
    <xdr:clientData/>
  </xdr:twoCellAnchor>
  <xdr:twoCellAnchor editAs="oneCell">
    <xdr:from>
      <xdr:col>2</xdr:col>
      <xdr:colOff>1314450</xdr:colOff>
      <xdr:row>402</xdr:row>
      <xdr:rowOff>0</xdr:rowOff>
    </xdr:from>
    <xdr:to>
      <xdr:col>3</xdr:col>
      <xdr:colOff>0</xdr:colOff>
      <xdr:row>402</xdr:row>
      <xdr:rowOff>156591</xdr:rowOff>
    </xdr:to>
    <xdr:sp macro="" textlink="">
      <xdr:nvSpPr>
        <xdr:cNvPr id="1279" name="Text Box 315"/>
        <xdr:cNvSpPr txBox="1">
          <a:spLocks noChangeArrowheads="1"/>
        </xdr:cNvSpPr>
      </xdr:nvSpPr>
      <xdr:spPr bwMode="auto">
        <a:xfrm>
          <a:off x="2714625" y="299389800"/>
          <a:ext cx="0" cy="156591"/>
        </a:xfrm>
        <a:prstGeom prst="rect">
          <a:avLst/>
        </a:prstGeom>
        <a:noFill/>
        <a:ln w="9525">
          <a:noFill/>
          <a:miter lim="800000"/>
          <a:headEnd/>
          <a:tailEnd/>
        </a:ln>
      </xdr:spPr>
    </xdr:sp>
    <xdr:clientData/>
  </xdr:twoCellAnchor>
  <xdr:twoCellAnchor editAs="oneCell">
    <xdr:from>
      <xdr:col>2</xdr:col>
      <xdr:colOff>1314450</xdr:colOff>
      <xdr:row>402</xdr:row>
      <xdr:rowOff>0</xdr:rowOff>
    </xdr:from>
    <xdr:to>
      <xdr:col>3</xdr:col>
      <xdr:colOff>0</xdr:colOff>
      <xdr:row>402</xdr:row>
      <xdr:rowOff>156591</xdr:rowOff>
    </xdr:to>
    <xdr:sp macro="" textlink="">
      <xdr:nvSpPr>
        <xdr:cNvPr id="1280" name="Text Box 316"/>
        <xdr:cNvSpPr txBox="1">
          <a:spLocks noChangeArrowheads="1"/>
        </xdr:cNvSpPr>
      </xdr:nvSpPr>
      <xdr:spPr bwMode="auto">
        <a:xfrm>
          <a:off x="2714625" y="299389800"/>
          <a:ext cx="0" cy="156591"/>
        </a:xfrm>
        <a:prstGeom prst="rect">
          <a:avLst/>
        </a:prstGeom>
        <a:noFill/>
        <a:ln w="9525">
          <a:noFill/>
          <a:miter lim="800000"/>
          <a:headEnd/>
          <a:tailEnd/>
        </a:ln>
      </xdr:spPr>
    </xdr:sp>
    <xdr:clientData/>
  </xdr:twoCellAnchor>
  <xdr:twoCellAnchor editAs="oneCell">
    <xdr:from>
      <xdr:col>2</xdr:col>
      <xdr:colOff>1247775</xdr:colOff>
      <xdr:row>402</xdr:row>
      <xdr:rowOff>0</xdr:rowOff>
    </xdr:from>
    <xdr:to>
      <xdr:col>3</xdr:col>
      <xdr:colOff>492</xdr:colOff>
      <xdr:row>402</xdr:row>
      <xdr:rowOff>156591</xdr:rowOff>
    </xdr:to>
    <xdr:sp macro="" textlink="">
      <xdr:nvSpPr>
        <xdr:cNvPr id="1281" name="Text Box 317"/>
        <xdr:cNvSpPr txBox="1">
          <a:spLocks noChangeArrowheads="1"/>
        </xdr:cNvSpPr>
      </xdr:nvSpPr>
      <xdr:spPr bwMode="auto">
        <a:xfrm>
          <a:off x="2714625" y="299389800"/>
          <a:ext cx="492" cy="156591"/>
        </a:xfrm>
        <a:prstGeom prst="rect">
          <a:avLst/>
        </a:prstGeom>
        <a:noFill/>
        <a:ln w="9525">
          <a:noFill/>
          <a:miter lim="800000"/>
          <a:headEnd/>
          <a:tailEnd/>
        </a:ln>
      </xdr:spPr>
    </xdr:sp>
    <xdr:clientData/>
  </xdr:twoCellAnchor>
  <xdr:twoCellAnchor editAs="oneCell">
    <xdr:from>
      <xdr:col>2</xdr:col>
      <xdr:colOff>2619375</xdr:colOff>
      <xdr:row>402</xdr:row>
      <xdr:rowOff>1076325</xdr:rowOff>
    </xdr:from>
    <xdr:to>
      <xdr:col>3</xdr:col>
      <xdr:colOff>492</xdr:colOff>
      <xdr:row>403</xdr:row>
      <xdr:rowOff>20236</xdr:rowOff>
    </xdr:to>
    <xdr:sp macro="" textlink="">
      <xdr:nvSpPr>
        <xdr:cNvPr id="1282" name="Text Box 23"/>
        <xdr:cNvSpPr txBox="1">
          <a:spLocks noChangeArrowheads="1"/>
        </xdr:cNvSpPr>
      </xdr:nvSpPr>
      <xdr:spPr bwMode="auto">
        <a:xfrm>
          <a:off x="2714625" y="300342300"/>
          <a:ext cx="492" cy="20236"/>
        </a:xfrm>
        <a:prstGeom prst="rect">
          <a:avLst/>
        </a:prstGeom>
        <a:noFill/>
        <a:ln w="9525">
          <a:noFill/>
          <a:miter lim="800000"/>
          <a:headEnd/>
          <a:tailEnd/>
        </a:ln>
      </xdr:spPr>
    </xdr:sp>
    <xdr:clientData/>
  </xdr:twoCellAnchor>
  <xdr:twoCellAnchor editAs="oneCell">
    <xdr:from>
      <xdr:col>2</xdr:col>
      <xdr:colOff>2676525</xdr:colOff>
      <xdr:row>402</xdr:row>
      <xdr:rowOff>657225</xdr:rowOff>
    </xdr:from>
    <xdr:to>
      <xdr:col>3</xdr:col>
      <xdr:colOff>1594</xdr:colOff>
      <xdr:row>402</xdr:row>
      <xdr:rowOff>677037</xdr:rowOff>
    </xdr:to>
    <xdr:sp macro="" textlink="">
      <xdr:nvSpPr>
        <xdr:cNvPr id="1283" name="Text Box 29"/>
        <xdr:cNvSpPr txBox="1">
          <a:spLocks noChangeArrowheads="1"/>
        </xdr:cNvSpPr>
      </xdr:nvSpPr>
      <xdr:spPr bwMode="auto">
        <a:xfrm>
          <a:off x="2714625" y="300047025"/>
          <a:ext cx="1594" cy="19812"/>
        </a:xfrm>
        <a:prstGeom prst="rect">
          <a:avLst/>
        </a:prstGeom>
        <a:noFill/>
        <a:ln w="9525">
          <a:noFill/>
          <a:miter lim="800000"/>
          <a:headEnd/>
          <a:tailEnd/>
        </a:ln>
      </xdr:spPr>
    </xdr:sp>
    <xdr:clientData/>
  </xdr:twoCellAnchor>
  <xdr:twoCellAnchor editAs="oneCell">
    <xdr:from>
      <xdr:col>2</xdr:col>
      <xdr:colOff>1314450</xdr:colOff>
      <xdr:row>402</xdr:row>
      <xdr:rowOff>0</xdr:rowOff>
    </xdr:from>
    <xdr:to>
      <xdr:col>3</xdr:col>
      <xdr:colOff>0</xdr:colOff>
      <xdr:row>402</xdr:row>
      <xdr:rowOff>156591</xdr:rowOff>
    </xdr:to>
    <xdr:sp macro="" textlink="">
      <xdr:nvSpPr>
        <xdr:cNvPr id="1284" name="Text Box 81"/>
        <xdr:cNvSpPr txBox="1">
          <a:spLocks noChangeArrowheads="1"/>
        </xdr:cNvSpPr>
      </xdr:nvSpPr>
      <xdr:spPr bwMode="auto">
        <a:xfrm>
          <a:off x="2714625" y="299389800"/>
          <a:ext cx="0" cy="156591"/>
        </a:xfrm>
        <a:prstGeom prst="rect">
          <a:avLst/>
        </a:prstGeom>
        <a:noFill/>
        <a:ln w="9525">
          <a:noFill/>
          <a:miter lim="800000"/>
          <a:headEnd/>
          <a:tailEnd/>
        </a:ln>
      </xdr:spPr>
    </xdr:sp>
    <xdr:clientData/>
  </xdr:twoCellAnchor>
  <xdr:twoCellAnchor editAs="oneCell">
    <xdr:from>
      <xdr:col>2</xdr:col>
      <xdr:colOff>1314450</xdr:colOff>
      <xdr:row>402</xdr:row>
      <xdr:rowOff>0</xdr:rowOff>
    </xdr:from>
    <xdr:to>
      <xdr:col>3</xdr:col>
      <xdr:colOff>0</xdr:colOff>
      <xdr:row>402</xdr:row>
      <xdr:rowOff>156591</xdr:rowOff>
    </xdr:to>
    <xdr:sp macro="" textlink="">
      <xdr:nvSpPr>
        <xdr:cNvPr id="1285" name="Text Box 82"/>
        <xdr:cNvSpPr txBox="1">
          <a:spLocks noChangeArrowheads="1"/>
        </xdr:cNvSpPr>
      </xdr:nvSpPr>
      <xdr:spPr bwMode="auto">
        <a:xfrm>
          <a:off x="2714625" y="299389800"/>
          <a:ext cx="0" cy="156591"/>
        </a:xfrm>
        <a:prstGeom prst="rect">
          <a:avLst/>
        </a:prstGeom>
        <a:noFill/>
        <a:ln w="9525">
          <a:noFill/>
          <a:miter lim="800000"/>
          <a:headEnd/>
          <a:tailEnd/>
        </a:ln>
      </xdr:spPr>
    </xdr:sp>
    <xdr:clientData/>
  </xdr:twoCellAnchor>
  <xdr:twoCellAnchor editAs="oneCell">
    <xdr:from>
      <xdr:col>2</xdr:col>
      <xdr:colOff>1314450</xdr:colOff>
      <xdr:row>402</xdr:row>
      <xdr:rowOff>0</xdr:rowOff>
    </xdr:from>
    <xdr:to>
      <xdr:col>3</xdr:col>
      <xdr:colOff>0</xdr:colOff>
      <xdr:row>402</xdr:row>
      <xdr:rowOff>156591</xdr:rowOff>
    </xdr:to>
    <xdr:sp macro="" textlink="">
      <xdr:nvSpPr>
        <xdr:cNvPr id="1286" name="Text Box 83"/>
        <xdr:cNvSpPr txBox="1">
          <a:spLocks noChangeArrowheads="1"/>
        </xdr:cNvSpPr>
      </xdr:nvSpPr>
      <xdr:spPr bwMode="auto">
        <a:xfrm>
          <a:off x="2714625" y="299389800"/>
          <a:ext cx="0" cy="156591"/>
        </a:xfrm>
        <a:prstGeom prst="rect">
          <a:avLst/>
        </a:prstGeom>
        <a:noFill/>
        <a:ln w="9525">
          <a:noFill/>
          <a:miter lim="800000"/>
          <a:headEnd/>
          <a:tailEnd/>
        </a:ln>
      </xdr:spPr>
    </xdr:sp>
    <xdr:clientData/>
  </xdr:twoCellAnchor>
  <xdr:twoCellAnchor editAs="oneCell">
    <xdr:from>
      <xdr:col>2</xdr:col>
      <xdr:colOff>1247775</xdr:colOff>
      <xdr:row>402</xdr:row>
      <xdr:rowOff>0</xdr:rowOff>
    </xdr:from>
    <xdr:to>
      <xdr:col>3</xdr:col>
      <xdr:colOff>492</xdr:colOff>
      <xdr:row>402</xdr:row>
      <xdr:rowOff>156591</xdr:rowOff>
    </xdr:to>
    <xdr:sp macro="" textlink="">
      <xdr:nvSpPr>
        <xdr:cNvPr id="1287" name="Text Box 84"/>
        <xdr:cNvSpPr txBox="1">
          <a:spLocks noChangeArrowheads="1"/>
        </xdr:cNvSpPr>
      </xdr:nvSpPr>
      <xdr:spPr bwMode="auto">
        <a:xfrm>
          <a:off x="2714625" y="299389800"/>
          <a:ext cx="492" cy="156591"/>
        </a:xfrm>
        <a:prstGeom prst="rect">
          <a:avLst/>
        </a:prstGeom>
        <a:noFill/>
        <a:ln w="9525">
          <a:noFill/>
          <a:miter lim="800000"/>
          <a:headEnd/>
          <a:tailEnd/>
        </a:ln>
      </xdr:spPr>
    </xdr:sp>
    <xdr:clientData/>
  </xdr:twoCellAnchor>
  <xdr:twoCellAnchor editAs="oneCell">
    <xdr:from>
      <xdr:col>2</xdr:col>
      <xdr:colOff>2028825</xdr:colOff>
      <xdr:row>402</xdr:row>
      <xdr:rowOff>0</xdr:rowOff>
    </xdr:from>
    <xdr:to>
      <xdr:col>3</xdr:col>
      <xdr:colOff>1594</xdr:colOff>
      <xdr:row>402</xdr:row>
      <xdr:rowOff>156591</xdr:rowOff>
    </xdr:to>
    <xdr:sp macro="" textlink="">
      <xdr:nvSpPr>
        <xdr:cNvPr id="1288" name="Text Box 85"/>
        <xdr:cNvSpPr txBox="1">
          <a:spLocks noChangeArrowheads="1"/>
        </xdr:cNvSpPr>
      </xdr:nvSpPr>
      <xdr:spPr bwMode="auto">
        <a:xfrm>
          <a:off x="2714625" y="299389800"/>
          <a:ext cx="1594" cy="156591"/>
        </a:xfrm>
        <a:prstGeom prst="rect">
          <a:avLst/>
        </a:prstGeom>
        <a:noFill/>
        <a:ln w="9525">
          <a:noFill/>
          <a:miter lim="800000"/>
          <a:headEnd/>
          <a:tailEnd/>
        </a:ln>
      </xdr:spPr>
    </xdr:sp>
    <xdr:clientData/>
  </xdr:twoCellAnchor>
  <xdr:twoCellAnchor editAs="oneCell">
    <xdr:from>
      <xdr:col>2</xdr:col>
      <xdr:colOff>2619375</xdr:colOff>
      <xdr:row>402</xdr:row>
      <xdr:rowOff>0</xdr:rowOff>
    </xdr:from>
    <xdr:to>
      <xdr:col>3</xdr:col>
      <xdr:colOff>492</xdr:colOff>
      <xdr:row>402</xdr:row>
      <xdr:rowOff>156591</xdr:rowOff>
    </xdr:to>
    <xdr:sp macro="" textlink="">
      <xdr:nvSpPr>
        <xdr:cNvPr id="1289" name="Text Box 86"/>
        <xdr:cNvSpPr txBox="1">
          <a:spLocks noChangeArrowheads="1"/>
        </xdr:cNvSpPr>
      </xdr:nvSpPr>
      <xdr:spPr bwMode="auto">
        <a:xfrm>
          <a:off x="2714625" y="299389800"/>
          <a:ext cx="492" cy="156591"/>
        </a:xfrm>
        <a:prstGeom prst="rect">
          <a:avLst/>
        </a:prstGeom>
        <a:noFill/>
        <a:ln w="9525">
          <a:noFill/>
          <a:miter lim="800000"/>
          <a:headEnd/>
          <a:tailEnd/>
        </a:ln>
      </xdr:spPr>
    </xdr:sp>
    <xdr:clientData/>
  </xdr:twoCellAnchor>
  <xdr:twoCellAnchor editAs="oneCell">
    <xdr:from>
      <xdr:col>2</xdr:col>
      <xdr:colOff>2028825</xdr:colOff>
      <xdr:row>402</xdr:row>
      <xdr:rowOff>2266950</xdr:rowOff>
    </xdr:from>
    <xdr:to>
      <xdr:col>3</xdr:col>
      <xdr:colOff>1594</xdr:colOff>
      <xdr:row>403</xdr:row>
      <xdr:rowOff>30946</xdr:rowOff>
    </xdr:to>
    <xdr:sp macro="" textlink="">
      <xdr:nvSpPr>
        <xdr:cNvPr id="1290" name="Text Box 181"/>
        <xdr:cNvSpPr txBox="1">
          <a:spLocks noChangeArrowheads="1"/>
        </xdr:cNvSpPr>
      </xdr:nvSpPr>
      <xdr:spPr bwMode="auto">
        <a:xfrm>
          <a:off x="2714625" y="300342300"/>
          <a:ext cx="1594" cy="30946"/>
        </a:xfrm>
        <a:prstGeom prst="rect">
          <a:avLst/>
        </a:prstGeom>
        <a:noFill/>
        <a:ln w="9525">
          <a:noFill/>
          <a:miter lim="800000"/>
          <a:headEnd/>
          <a:tailEnd/>
        </a:ln>
      </xdr:spPr>
    </xdr:sp>
    <xdr:clientData/>
  </xdr:twoCellAnchor>
  <xdr:twoCellAnchor editAs="oneCell">
    <xdr:from>
      <xdr:col>2</xdr:col>
      <xdr:colOff>1609725</xdr:colOff>
      <xdr:row>402</xdr:row>
      <xdr:rowOff>123825</xdr:rowOff>
    </xdr:from>
    <xdr:to>
      <xdr:col>3</xdr:col>
      <xdr:colOff>1594</xdr:colOff>
      <xdr:row>402</xdr:row>
      <xdr:rowOff>148209</xdr:rowOff>
    </xdr:to>
    <xdr:sp macro="" textlink="">
      <xdr:nvSpPr>
        <xdr:cNvPr id="1291" name="Text Box 236"/>
        <xdr:cNvSpPr txBox="1">
          <a:spLocks noChangeArrowheads="1"/>
        </xdr:cNvSpPr>
      </xdr:nvSpPr>
      <xdr:spPr bwMode="auto">
        <a:xfrm>
          <a:off x="2714625" y="299513625"/>
          <a:ext cx="1594" cy="24384"/>
        </a:xfrm>
        <a:prstGeom prst="rect">
          <a:avLst/>
        </a:prstGeom>
        <a:noFill/>
        <a:ln w="9525">
          <a:noFill/>
          <a:miter lim="800000"/>
          <a:headEnd/>
          <a:tailEnd/>
        </a:ln>
      </xdr:spPr>
    </xdr:sp>
    <xdr:clientData/>
  </xdr:twoCellAnchor>
  <xdr:twoCellAnchor editAs="oneCell">
    <xdr:from>
      <xdr:col>2</xdr:col>
      <xdr:colOff>1609725</xdr:colOff>
      <xdr:row>402</xdr:row>
      <xdr:rowOff>123825</xdr:rowOff>
    </xdr:from>
    <xdr:to>
      <xdr:col>3</xdr:col>
      <xdr:colOff>1594</xdr:colOff>
      <xdr:row>402</xdr:row>
      <xdr:rowOff>148209</xdr:rowOff>
    </xdr:to>
    <xdr:sp macro="" textlink="">
      <xdr:nvSpPr>
        <xdr:cNvPr id="1292" name="Text Box 236"/>
        <xdr:cNvSpPr txBox="1">
          <a:spLocks noChangeArrowheads="1"/>
        </xdr:cNvSpPr>
      </xdr:nvSpPr>
      <xdr:spPr bwMode="auto">
        <a:xfrm>
          <a:off x="2714625" y="299513625"/>
          <a:ext cx="1594" cy="24384"/>
        </a:xfrm>
        <a:prstGeom prst="rect">
          <a:avLst/>
        </a:prstGeom>
        <a:noFill/>
        <a:ln w="9525">
          <a:noFill/>
          <a:miter lim="800000"/>
          <a:headEnd/>
          <a:tailEnd/>
        </a:ln>
      </xdr:spPr>
    </xdr:sp>
    <xdr:clientData/>
  </xdr:twoCellAnchor>
  <xdr:twoCellAnchor editAs="oneCell">
    <xdr:from>
      <xdr:col>2</xdr:col>
      <xdr:colOff>1609725</xdr:colOff>
      <xdr:row>402</xdr:row>
      <xdr:rowOff>123825</xdr:rowOff>
    </xdr:from>
    <xdr:to>
      <xdr:col>3</xdr:col>
      <xdr:colOff>1594</xdr:colOff>
      <xdr:row>402</xdr:row>
      <xdr:rowOff>148209</xdr:rowOff>
    </xdr:to>
    <xdr:sp macro="" textlink="">
      <xdr:nvSpPr>
        <xdr:cNvPr id="1293" name="Text Box 236"/>
        <xdr:cNvSpPr txBox="1">
          <a:spLocks noChangeArrowheads="1"/>
        </xdr:cNvSpPr>
      </xdr:nvSpPr>
      <xdr:spPr bwMode="auto">
        <a:xfrm>
          <a:off x="2714625" y="299513625"/>
          <a:ext cx="1594" cy="24384"/>
        </a:xfrm>
        <a:prstGeom prst="rect">
          <a:avLst/>
        </a:prstGeom>
        <a:noFill/>
        <a:ln w="9525">
          <a:noFill/>
          <a:miter lim="800000"/>
          <a:headEnd/>
          <a:tailEnd/>
        </a:ln>
      </xdr:spPr>
    </xdr:sp>
    <xdr:clientData/>
  </xdr:twoCellAnchor>
  <xdr:twoCellAnchor editAs="oneCell">
    <xdr:from>
      <xdr:col>2</xdr:col>
      <xdr:colOff>1314450</xdr:colOff>
      <xdr:row>402</xdr:row>
      <xdr:rowOff>0</xdr:rowOff>
    </xdr:from>
    <xdr:to>
      <xdr:col>3</xdr:col>
      <xdr:colOff>0</xdr:colOff>
      <xdr:row>402</xdr:row>
      <xdr:rowOff>156591</xdr:rowOff>
    </xdr:to>
    <xdr:sp macro="" textlink="">
      <xdr:nvSpPr>
        <xdr:cNvPr id="1294" name="Text Box 315"/>
        <xdr:cNvSpPr txBox="1">
          <a:spLocks noChangeArrowheads="1"/>
        </xdr:cNvSpPr>
      </xdr:nvSpPr>
      <xdr:spPr bwMode="auto">
        <a:xfrm>
          <a:off x="2714625" y="299389800"/>
          <a:ext cx="0" cy="156591"/>
        </a:xfrm>
        <a:prstGeom prst="rect">
          <a:avLst/>
        </a:prstGeom>
        <a:noFill/>
        <a:ln w="9525">
          <a:noFill/>
          <a:miter lim="800000"/>
          <a:headEnd/>
          <a:tailEnd/>
        </a:ln>
      </xdr:spPr>
    </xdr:sp>
    <xdr:clientData/>
  </xdr:twoCellAnchor>
  <xdr:twoCellAnchor editAs="oneCell">
    <xdr:from>
      <xdr:col>2</xdr:col>
      <xdr:colOff>2619375</xdr:colOff>
      <xdr:row>402</xdr:row>
      <xdr:rowOff>1076325</xdr:rowOff>
    </xdr:from>
    <xdr:to>
      <xdr:col>3</xdr:col>
      <xdr:colOff>492</xdr:colOff>
      <xdr:row>403</xdr:row>
      <xdr:rowOff>0</xdr:rowOff>
    </xdr:to>
    <xdr:sp macro="" textlink="">
      <xdr:nvSpPr>
        <xdr:cNvPr id="1295" name="Text Box 26"/>
        <xdr:cNvSpPr txBox="1">
          <a:spLocks noChangeArrowheads="1"/>
        </xdr:cNvSpPr>
      </xdr:nvSpPr>
      <xdr:spPr bwMode="auto">
        <a:xfrm>
          <a:off x="2714625" y="300342300"/>
          <a:ext cx="492" cy="0"/>
        </a:xfrm>
        <a:prstGeom prst="rect">
          <a:avLst/>
        </a:prstGeom>
        <a:noFill/>
        <a:ln w="9525">
          <a:noFill/>
          <a:miter lim="800000"/>
          <a:headEnd/>
          <a:tailEnd/>
        </a:ln>
      </xdr:spPr>
    </xdr:sp>
    <xdr:clientData/>
  </xdr:twoCellAnchor>
  <xdr:twoCellAnchor editAs="oneCell">
    <xdr:from>
      <xdr:col>2</xdr:col>
      <xdr:colOff>1247775</xdr:colOff>
      <xdr:row>403</xdr:row>
      <xdr:rowOff>0</xdr:rowOff>
    </xdr:from>
    <xdr:to>
      <xdr:col>3</xdr:col>
      <xdr:colOff>492</xdr:colOff>
      <xdr:row>403</xdr:row>
      <xdr:rowOff>156591</xdr:rowOff>
    </xdr:to>
    <xdr:sp macro="" textlink="">
      <xdr:nvSpPr>
        <xdr:cNvPr id="1296" name="Text Box 317"/>
        <xdr:cNvSpPr txBox="1">
          <a:spLocks noChangeArrowheads="1"/>
        </xdr:cNvSpPr>
      </xdr:nvSpPr>
      <xdr:spPr bwMode="auto">
        <a:xfrm>
          <a:off x="2714625" y="300342300"/>
          <a:ext cx="492" cy="156591"/>
        </a:xfrm>
        <a:prstGeom prst="rect">
          <a:avLst/>
        </a:prstGeom>
        <a:noFill/>
        <a:ln w="9525">
          <a:noFill/>
          <a:miter lim="800000"/>
          <a:headEnd/>
          <a:tailEnd/>
        </a:ln>
      </xdr:spPr>
    </xdr:sp>
    <xdr:clientData/>
  </xdr:twoCellAnchor>
  <xdr:twoCellAnchor editAs="oneCell">
    <xdr:from>
      <xdr:col>2</xdr:col>
      <xdr:colOff>2676525</xdr:colOff>
      <xdr:row>403</xdr:row>
      <xdr:rowOff>657225</xdr:rowOff>
    </xdr:from>
    <xdr:to>
      <xdr:col>3</xdr:col>
      <xdr:colOff>1594</xdr:colOff>
      <xdr:row>403</xdr:row>
      <xdr:rowOff>677037</xdr:rowOff>
    </xdr:to>
    <xdr:sp macro="" textlink="">
      <xdr:nvSpPr>
        <xdr:cNvPr id="1297" name="Text Box 29"/>
        <xdr:cNvSpPr txBox="1">
          <a:spLocks noChangeArrowheads="1"/>
        </xdr:cNvSpPr>
      </xdr:nvSpPr>
      <xdr:spPr bwMode="auto">
        <a:xfrm>
          <a:off x="2714625" y="300999525"/>
          <a:ext cx="1594" cy="19812"/>
        </a:xfrm>
        <a:prstGeom prst="rect">
          <a:avLst/>
        </a:prstGeom>
        <a:noFill/>
        <a:ln w="9525">
          <a:noFill/>
          <a:miter lim="800000"/>
          <a:headEnd/>
          <a:tailEnd/>
        </a:ln>
      </xdr:spPr>
    </xdr:sp>
    <xdr:clientData/>
  </xdr:twoCellAnchor>
  <xdr:twoCellAnchor editAs="oneCell">
    <xdr:from>
      <xdr:col>2</xdr:col>
      <xdr:colOff>1247775</xdr:colOff>
      <xdr:row>403</xdr:row>
      <xdr:rowOff>0</xdr:rowOff>
    </xdr:from>
    <xdr:to>
      <xdr:col>3</xdr:col>
      <xdr:colOff>492</xdr:colOff>
      <xdr:row>403</xdr:row>
      <xdr:rowOff>156591</xdr:rowOff>
    </xdr:to>
    <xdr:sp macro="" textlink="">
      <xdr:nvSpPr>
        <xdr:cNvPr id="1298" name="Text Box 317"/>
        <xdr:cNvSpPr txBox="1">
          <a:spLocks noChangeArrowheads="1"/>
        </xdr:cNvSpPr>
      </xdr:nvSpPr>
      <xdr:spPr bwMode="auto">
        <a:xfrm>
          <a:off x="2714625" y="300342300"/>
          <a:ext cx="492" cy="156591"/>
        </a:xfrm>
        <a:prstGeom prst="rect">
          <a:avLst/>
        </a:prstGeom>
        <a:noFill/>
        <a:ln w="9525">
          <a:noFill/>
          <a:miter lim="800000"/>
          <a:headEnd/>
          <a:tailEnd/>
        </a:ln>
      </xdr:spPr>
    </xdr:sp>
    <xdr:clientData/>
  </xdr:twoCellAnchor>
  <xdr:twoCellAnchor editAs="oneCell">
    <xdr:from>
      <xdr:col>2</xdr:col>
      <xdr:colOff>2676525</xdr:colOff>
      <xdr:row>403</xdr:row>
      <xdr:rowOff>657225</xdr:rowOff>
    </xdr:from>
    <xdr:to>
      <xdr:col>3</xdr:col>
      <xdr:colOff>1594</xdr:colOff>
      <xdr:row>403</xdr:row>
      <xdr:rowOff>677037</xdr:rowOff>
    </xdr:to>
    <xdr:sp macro="" textlink="">
      <xdr:nvSpPr>
        <xdr:cNvPr id="1299" name="Text Box 29"/>
        <xdr:cNvSpPr txBox="1">
          <a:spLocks noChangeArrowheads="1"/>
        </xdr:cNvSpPr>
      </xdr:nvSpPr>
      <xdr:spPr bwMode="auto">
        <a:xfrm>
          <a:off x="2714625" y="300999525"/>
          <a:ext cx="1594" cy="19812"/>
        </a:xfrm>
        <a:prstGeom prst="rect">
          <a:avLst/>
        </a:prstGeom>
        <a:noFill/>
        <a:ln w="9525">
          <a:noFill/>
          <a:miter lim="800000"/>
          <a:headEnd/>
          <a:tailEnd/>
        </a:ln>
      </xdr:spPr>
    </xdr:sp>
    <xdr:clientData/>
  </xdr:twoCellAnchor>
  <xdr:twoCellAnchor editAs="oneCell">
    <xdr:from>
      <xdr:col>2</xdr:col>
      <xdr:colOff>1247775</xdr:colOff>
      <xdr:row>403</xdr:row>
      <xdr:rowOff>0</xdr:rowOff>
    </xdr:from>
    <xdr:to>
      <xdr:col>3</xdr:col>
      <xdr:colOff>492</xdr:colOff>
      <xdr:row>403</xdr:row>
      <xdr:rowOff>156591</xdr:rowOff>
    </xdr:to>
    <xdr:sp macro="" textlink="">
      <xdr:nvSpPr>
        <xdr:cNvPr id="1300" name="Text Box 84"/>
        <xdr:cNvSpPr txBox="1">
          <a:spLocks noChangeArrowheads="1"/>
        </xdr:cNvSpPr>
      </xdr:nvSpPr>
      <xdr:spPr bwMode="auto">
        <a:xfrm>
          <a:off x="2714625" y="300342300"/>
          <a:ext cx="492" cy="156591"/>
        </a:xfrm>
        <a:prstGeom prst="rect">
          <a:avLst/>
        </a:prstGeom>
        <a:noFill/>
        <a:ln w="9525">
          <a:noFill/>
          <a:miter lim="800000"/>
          <a:headEnd/>
          <a:tailEnd/>
        </a:ln>
      </xdr:spPr>
    </xdr:sp>
    <xdr:clientData/>
  </xdr:twoCellAnchor>
  <xdr:twoCellAnchor editAs="oneCell">
    <xdr:from>
      <xdr:col>2</xdr:col>
      <xdr:colOff>2028825</xdr:colOff>
      <xdr:row>403</xdr:row>
      <xdr:rowOff>0</xdr:rowOff>
    </xdr:from>
    <xdr:to>
      <xdr:col>3</xdr:col>
      <xdr:colOff>1594</xdr:colOff>
      <xdr:row>403</xdr:row>
      <xdr:rowOff>156591</xdr:rowOff>
    </xdr:to>
    <xdr:sp macro="" textlink="">
      <xdr:nvSpPr>
        <xdr:cNvPr id="1301" name="Text Box 85"/>
        <xdr:cNvSpPr txBox="1">
          <a:spLocks noChangeArrowheads="1"/>
        </xdr:cNvSpPr>
      </xdr:nvSpPr>
      <xdr:spPr bwMode="auto">
        <a:xfrm>
          <a:off x="2714625" y="300342300"/>
          <a:ext cx="1594" cy="156591"/>
        </a:xfrm>
        <a:prstGeom prst="rect">
          <a:avLst/>
        </a:prstGeom>
        <a:noFill/>
        <a:ln w="9525">
          <a:noFill/>
          <a:miter lim="800000"/>
          <a:headEnd/>
          <a:tailEnd/>
        </a:ln>
      </xdr:spPr>
    </xdr:sp>
    <xdr:clientData/>
  </xdr:twoCellAnchor>
  <xdr:twoCellAnchor editAs="oneCell">
    <xdr:from>
      <xdr:col>2</xdr:col>
      <xdr:colOff>2619375</xdr:colOff>
      <xdr:row>403</xdr:row>
      <xdr:rowOff>0</xdr:rowOff>
    </xdr:from>
    <xdr:to>
      <xdr:col>3</xdr:col>
      <xdr:colOff>492</xdr:colOff>
      <xdr:row>403</xdr:row>
      <xdr:rowOff>156591</xdr:rowOff>
    </xdr:to>
    <xdr:sp macro="" textlink="">
      <xdr:nvSpPr>
        <xdr:cNvPr id="1302" name="Text Box 86"/>
        <xdr:cNvSpPr txBox="1">
          <a:spLocks noChangeArrowheads="1"/>
        </xdr:cNvSpPr>
      </xdr:nvSpPr>
      <xdr:spPr bwMode="auto">
        <a:xfrm>
          <a:off x="2714625" y="300342300"/>
          <a:ext cx="492" cy="156591"/>
        </a:xfrm>
        <a:prstGeom prst="rect">
          <a:avLst/>
        </a:prstGeom>
        <a:noFill/>
        <a:ln w="9525">
          <a:noFill/>
          <a:miter lim="800000"/>
          <a:headEnd/>
          <a:tailEnd/>
        </a:ln>
      </xdr:spPr>
    </xdr:sp>
    <xdr:clientData/>
  </xdr:twoCellAnchor>
  <xdr:twoCellAnchor editAs="oneCell">
    <xdr:from>
      <xdr:col>2</xdr:col>
      <xdr:colOff>1609725</xdr:colOff>
      <xdr:row>403</xdr:row>
      <xdr:rowOff>123825</xdr:rowOff>
    </xdr:from>
    <xdr:to>
      <xdr:col>3</xdr:col>
      <xdr:colOff>1594</xdr:colOff>
      <xdr:row>403</xdr:row>
      <xdr:rowOff>148209</xdr:rowOff>
    </xdr:to>
    <xdr:sp macro="" textlink="">
      <xdr:nvSpPr>
        <xdr:cNvPr id="1303" name="Text Box 236"/>
        <xdr:cNvSpPr txBox="1">
          <a:spLocks noChangeArrowheads="1"/>
        </xdr:cNvSpPr>
      </xdr:nvSpPr>
      <xdr:spPr bwMode="auto">
        <a:xfrm>
          <a:off x="2714625" y="300466125"/>
          <a:ext cx="1594" cy="24384"/>
        </a:xfrm>
        <a:prstGeom prst="rect">
          <a:avLst/>
        </a:prstGeom>
        <a:noFill/>
        <a:ln w="9525">
          <a:noFill/>
          <a:miter lim="800000"/>
          <a:headEnd/>
          <a:tailEnd/>
        </a:ln>
      </xdr:spPr>
    </xdr:sp>
    <xdr:clientData/>
  </xdr:twoCellAnchor>
  <xdr:twoCellAnchor editAs="oneCell">
    <xdr:from>
      <xdr:col>2</xdr:col>
      <xdr:colOff>1609725</xdr:colOff>
      <xdr:row>403</xdr:row>
      <xdr:rowOff>123825</xdr:rowOff>
    </xdr:from>
    <xdr:to>
      <xdr:col>3</xdr:col>
      <xdr:colOff>1594</xdr:colOff>
      <xdr:row>403</xdr:row>
      <xdr:rowOff>148209</xdr:rowOff>
    </xdr:to>
    <xdr:sp macro="" textlink="">
      <xdr:nvSpPr>
        <xdr:cNvPr id="1304" name="Text Box 236"/>
        <xdr:cNvSpPr txBox="1">
          <a:spLocks noChangeArrowheads="1"/>
        </xdr:cNvSpPr>
      </xdr:nvSpPr>
      <xdr:spPr bwMode="auto">
        <a:xfrm>
          <a:off x="2714625" y="300466125"/>
          <a:ext cx="1594" cy="24384"/>
        </a:xfrm>
        <a:prstGeom prst="rect">
          <a:avLst/>
        </a:prstGeom>
        <a:noFill/>
        <a:ln w="9525">
          <a:noFill/>
          <a:miter lim="800000"/>
          <a:headEnd/>
          <a:tailEnd/>
        </a:ln>
      </xdr:spPr>
    </xdr:sp>
    <xdr:clientData/>
  </xdr:twoCellAnchor>
  <xdr:twoCellAnchor editAs="oneCell">
    <xdr:from>
      <xdr:col>2</xdr:col>
      <xdr:colOff>1609725</xdr:colOff>
      <xdr:row>403</xdr:row>
      <xdr:rowOff>123825</xdr:rowOff>
    </xdr:from>
    <xdr:to>
      <xdr:col>3</xdr:col>
      <xdr:colOff>1594</xdr:colOff>
      <xdr:row>403</xdr:row>
      <xdr:rowOff>148209</xdr:rowOff>
    </xdr:to>
    <xdr:sp macro="" textlink="">
      <xdr:nvSpPr>
        <xdr:cNvPr id="1305" name="Text Box 236"/>
        <xdr:cNvSpPr txBox="1">
          <a:spLocks noChangeArrowheads="1"/>
        </xdr:cNvSpPr>
      </xdr:nvSpPr>
      <xdr:spPr bwMode="auto">
        <a:xfrm>
          <a:off x="2714625" y="300466125"/>
          <a:ext cx="1594" cy="24384"/>
        </a:xfrm>
        <a:prstGeom prst="rect">
          <a:avLst/>
        </a:prstGeom>
        <a:noFill/>
        <a:ln w="9525">
          <a:noFill/>
          <a:miter lim="800000"/>
          <a:headEnd/>
          <a:tailEnd/>
        </a:ln>
      </xdr:spPr>
    </xdr:sp>
    <xdr:clientData/>
  </xdr:twoCellAnchor>
  <xdr:twoCellAnchor editAs="oneCell">
    <xdr:from>
      <xdr:col>2</xdr:col>
      <xdr:colOff>2028825</xdr:colOff>
      <xdr:row>505</xdr:row>
      <xdr:rowOff>2266950</xdr:rowOff>
    </xdr:from>
    <xdr:to>
      <xdr:col>3</xdr:col>
      <xdr:colOff>1594</xdr:colOff>
      <xdr:row>506</xdr:row>
      <xdr:rowOff>0</xdr:rowOff>
    </xdr:to>
    <xdr:sp macro="" textlink="">
      <xdr:nvSpPr>
        <xdr:cNvPr id="1306" name="Text Box 181"/>
        <xdr:cNvSpPr txBox="1">
          <a:spLocks noChangeArrowheads="1"/>
        </xdr:cNvSpPr>
      </xdr:nvSpPr>
      <xdr:spPr bwMode="auto">
        <a:xfrm>
          <a:off x="2714625" y="380866650"/>
          <a:ext cx="1594" cy="0"/>
        </a:xfrm>
        <a:prstGeom prst="rect">
          <a:avLst/>
        </a:prstGeom>
        <a:noFill/>
        <a:ln w="9525">
          <a:noFill/>
          <a:miter lim="800000"/>
          <a:headEnd/>
          <a:tailEnd/>
        </a:ln>
      </xdr:spPr>
    </xdr:sp>
    <xdr:clientData/>
  </xdr:twoCellAnchor>
  <xdr:twoCellAnchor editAs="oneCell">
    <xdr:from>
      <xdr:col>2</xdr:col>
      <xdr:colOff>1314450</xdr:colOff>
      <xdr:row>506</xdr:row>
      <xdr:rowOff>0</xdr:rowOff>
    </xdr:from>
    <xdr:to>
      <xdr:col>3</xdr:col>
      <xdr:colOff>0</xdr:colOff>
      <xdr:row>506</xdr:row>
      <xdr:rowOff>89154</xdr:rowOff>
    </xdr:to>
    <xdr:sp macro="" textlink="">
      <xdr:nvSpPr>
        <xdr:cNvPr id="1307" name="Text Box 314"/>
        <xdr:cNvSpPr txBox="1">
          <a:spLocks noChangeArrowheads="1"/>
        </xdr:cNvSpPr>
      </xdr:nvSpPr>
      <xdr:spPr bwMode="auto">
        <a:xfrm>
          <a:off x="2714625" y="380866650"/>
          <a:ext cx="0" cy="89154"/>
        </a:xfrm>
        <a:prstGeom prst="rect">
          <a:avLst/>
        </a:prstGeom>
        <a:noFill/>
        <a:ln w="9525">
          <a:noFill/>
          <a:miter lim="800000"/>
          <a:headEnd/>
          <a:tailEnd/>
        </a:ln>
      </xdr:spPr>
    </xdr:sp>
    <xdr:clientData/>
  </xdr:twoCellAnchor>
  <xdr:twoCellAnchor editAs="oneCell">
    <xdr:from>
      <xdr:col>2</xdr:col>
      <xdr:colOff>1314450</xdr:colOff>
      <xdr:row>506</xdr:row>
      <xdr:rowOff>0</xdr:rowOff>
    </xdr:from>
    <xdr:to>
      <xdr:col>3</xdr:col>
      <xdr:colOff>0</xdr:colOff>
      <xdr:row>506</xdr:row>
      <xdr:rowOff>89154</xdr:rowOff>
    </xdr:to>
    <xdr:sp macro="" textlink="">
      <xdr:nvSpPr>
        <xdr:cNvPr id="1308" name="Text Box 315"/>
        <xdr:cNvSpPr txBox="1">
          <a:spLocks noChangeArrowheads="1"/>
        </xdr:cNvSpPr>
      </xdr:nvSpPr>
      <xdr:spPr bwMode="auto">
        <a:xfrm>
          <a:off x="2714625" y="380866650"/>
          <a:ext cx="0" cy="89154"/>
        </a:xfrm>
        <a:prstGeom prst="rect">
          <a:avLst/>
        </a:prstGeom>
        <a:noFill/>
        <a:ln w="9525">
          <a:noFill/>
          <a:miter lim="800000"/>
          <a:headEnd/>
          <a:tailEnd/>
        </a:ln>
      </xdr:spPr>
    </xdr:sp>
    <xdr:clientData/>
  </xdr:twoCellAnchor>
  <xdr:twoCellAnchor editAs="oneCell">
    <xdr:from>
      <xdr:col>2</xdr:col>
      <xdr:colOff>1314450</xdr:colOff>
      <xdr:row>506</xdr:row>
      <xdr:rowOff>0</xdr:rowOff>
    </xdr:from>
    <xdr:to>
      <xdr:col>3</xdr:col>
      <xdr:colOff>0</xdr:colOff>
      <xdr:row>506</xdr:row>
      <xdr:rowOff>89154</xdr:rowOff>
    </xdr:to>
    <xdr:sp macro="" textlink="">
      <xdr:nvSpPr>
        <xdr:cNvPr id="1309" name="Text Box 316"/>
        <xdr:cNvSpPr txBox="1">
          <a:spLocks noChangeArrowheads="1"/>
        </xdr:cNvSpPr>
      </xdr:nvSpPr>
      <xdr:spPr bwMode="auto">
        <a:xfrm>
          <a:off x="2714625" y="380866650"/>
          <a:ext cx="0" cy="89154"/>
        </a:xfrm>
        <a:prstGeom prst="rect">
          <a:avLst/>
        </a:prstGeom>
        <a:noFill/>
        <a:ln w="9525">
          <a:noFill/>
          <a:miter lim="800000"/>
          <a:headEnd/>
          <a:tailEnd/>
        </a:ln>
      </xdr:spPr>
    </xdr:sp>
    <xdr:clientData/>
  </xdr:twoCellAnchor>
  <xdr:twoCellAnchor editAs="oneCell">
    <xdr:from>
      <xdr:col>2</xdr:col>
      <xdr:colOff>1247775</xdr:colOff>
      <xdr:row>506</xdr:row>
      <xdr:rowOff>0</xdr:rowOff>
    </xdr:from>
    <xdr:to>
      <xdr:col>3</xdr:col>
      <xdr:colOff>492</xdr:colOff>
      <xdr:row>506</xdr:row>
      <xdr:rowOff>89154</xdr:rowOff>
    </xdr:to>
    <xdr:sp macro="" textlink="">
      <xdr:nvSpPr>
        <xdr:cNvPr id="1310" name="Text Box 317"/>
        <xdr:cNvSpPr txBox="1">
          <a:spLocks noChangeArrowheads="1"/>
        </xdr:cNvSpPr>
      </xdr:nvSpPr>
      <xdr:spPr bwMode="auto">
        <a:xfrm>
          <a:off x="2714625" y="380866650"/>
          <a:ext cx="492" cy="89154"/>
        </a:xfrm>
        <a:prstGeom prst="rect">
          <a:avLst/>
        </a:prstGeom>
        <a:noFill/>
        <a:ln w="9525">
          <a:noFill/>
          <a:miter lim="800000"/>
          <a:headEnd/>
          <a:tailEnd/>
        </a:ln>
      </xdr:spPr>
    </xdr:sp>
    <xdr:clientData/>
  </xdr:twoCellAnchor>
  <xdr:twoCellAnchor editAs="oneCell">
    <xdr:from>
      <xdr:col>2</xdr:col>
      <xdr:colOff>2619375</xdr:colOff>
      <xdr:row>505</xdr:row>
      <xdr:rowOff>1076325</xdr:rowOff>
    </xdr:from>
    <xdr:to>
      <xdr:col>3</xdr:col>
      <xdr:colOff>492</xdr:colOff>
      <xdr:row>506</xdr:row>
      <xdr:rowOff>0</xdr:rowOff>
    </xdr:to>
    <xdr:sp macro="" textlink="">
      <xdr:nvSpPr>
        <xdr:cNvPr id="1311" name="Text Box 23"/>
        <xdr:cNvSpPr txBox="1">
          <a:spLocks noChangeArrowheads="1"/>
        </xdr:cNvSpPr>
      </xdr:nvSpPr>
      <xdr:spPr bwMode="auto">
        <a:xfrm>
          <a:off x="2714625" y="380866650"/>
          <a:ext cx="492" cy="0"/>
        </a:xfrm>
        <a:prstGeom prst="rect">
          <a:avLst/>
        </a:prstGeom>
        <a:noFill/>
        <a:ln w="9525">
          <a:noFill/>
          <a:miter lim="800000"/>
          <a:headEnd/>
          <a:tailEnd/>
        </a:ln>
      </xdr:spPr>
    </xdr:sp>
    <xdr:clientData/>
  </xdr:twoCellAnchor>
  <xdr:twoCellAnchor editAs="oneCell">
    <xdr:from>
      <xdr:col>2</xdr:col>
      <xdr:colOff>2676525</xdr:colOff>
      <xdr:row>505</xdr:row>
      <xdr:rowOff>657225</xdr:rowOff>
    </xdr:from>
    <xdr:to>
      <xdr:col>3</xdr:col>
      <xdr:colOff>1594</xdr:colOff>
      <xdr:row>506</xdr:row>
      <xdr:rowOff>0</xdr:rowOff>
    </xdr:to>
    <xdr:sp macro="" textlink="">
      <xdr:nvSpPr>
        <xdr:cNvPr id="1312" name="Text Box 29"/>
        <xdr:cNvSpPr txBox="1">
          <a:spLocks noChangeArrowheads="1"/>
        </xdr:cNvSpPr>
      </xdr:nvSpPr>
      <xdr:spPr bwMode="auto">
        <a:xfrm>
          <a:off x="2714625" y="380866650"/>
          <a:ext cx="1594" cy="0"/>
        </a:xfrm>
        <a:prstGeom prst="rect">
          <a:avLst/>
        </a:prstGeom>
        <a:noFill/>
        <a:ln w="9525">
          <a:noFill/>
          <a:miter lim="800000"/>
          <a:headEnd/>
          <a:tailEnd/>
        </a:ln>
      </xdr:spPr>
    </xdr:sp>
    <xdr:clientData/>
  </xdr:twoCellAnchor>
  <xdr:twoCellAnchor editAs="oneCell">
    <xdr:from>
      <xdr:col>2</xdr:col>
      <xdr:colOff>1314450</xdr:colOff>
      <xdr:row>506</xdr:row>
      <xdr:rowOff>0</xdr:rowOff>
    </xdr:from>
    <xdr:to>
      <xdr:col>3</xdr:col>
      <xdr:colOff>0</xdr:colOff>
      <xdr:row>506</xdr:row>
      <xdr:rowOff>89916</xdr:rowOff>
    </xdr:to>
    <xdr:sp macro="" textlink="">
      <xdr:nvSpPr>
        <xdr:cNvPr id="1313" name="Text Box 81"/>
        <xdr:cNvSpPr txBox="1">
          <a:spLocks noChangeArrowheads="1"/>
        </xdr:cNvSpPr>
      </xdr:nvSpPr>
      <xdr:spPr bwMode="auto">
        <a:xfrm>
          <a:off x="2714625" y="380866650"/>
          <a:ext cx="0" cy="89916"/>
        </a:xfrm>
        <a:prstGeom prst="rect">
          <a:avLst/>
        </a:prstGeom>
        <a:noFill/>
        <a:ln w="9525">
          <a:noFill/>
          <a:miter lim="800000"/>
          <a:headEnd/>
          <a:tailEnd/>
        </a:ln>
      </xdr:spPr>
    </xdr:sp>
    <xdr:clientData/>
  </xdr:twoCellAnchor>
  <xdr:twoCellAnchor editAs="oneCell">
    <xdr:from>
      <xdr:col>2</xdr:col>
      <xdr:colOff>1314450</xdr:colOff>
      <xdr:row>506</xdr:row>
      <xdr:rowOff>0</xdr:rowOff>
    </xdr:from>
    <xdr:to>
      <xdr:col>3</xdr:col>
      <xdr:colOff>0</xdr:colOff>
      <xdr:row>506</xdr:row>
      <xdr:rowOff>89916</xdr:rowOff>
    </xdr:to>
    <xdr:sp macro="" textlink="">
      <xdr:nvSpPr>
        <xdr:cNvPr id="1314" name="Text Box 82"/>
        <xdr:cNvSpPr txBox="1">
          <a:spLocks noChangeArrowheads="1"/>
        </xdr:cNvSpPr>
      </xdr:nvSpPr>
      <xdr:spPr bwMode="auto">
        <a:xfrm>
          <a:off x="2714625" y="380866650"/>
          <a:ext cx="0" cy="89916"/>
        </a:xfrm>
        <a:prstGeom prst="rect">
          <a:avLst/>
        </a:prstGeom>
        <a:noFill/>
        <a:ln w="9525">
          <a:noFill/>
          <a:miter lim="800000"/>
          <a:headEnd/>
          <a:tailEnd/>
        </a:ln>
      </xdr:spPr>
    </xdr:sp>
    <xdr:clientData/>
  </xdr:twoCellAnchor>
  <xdr:twoCellAnchor editAs="oneCell">
    <xdr:from>
      <xdr:col>2</xdr:col>
      <xdr:colOff>1314450</xdr:colOff>
      <xdr:row>506</xdr:row>
      <xdr:rowOff>0</xdr:rowOff>
    </xdr:from>
    <xdr:to>
      <xdr:col>3</xdr:col>
      <xdr:colOff>0</xdr:colOff>
      <xdr:row>506</xdr:row>
      <xdr:rowOff>89916</xdr:rowOff>
    </xdr:to>
    <xdr:sp macro="" textlink="">
      <xdr:nvSpPr>
        <xdr:cNvPr id="1315" name="Text Box 83"/>
        <xdr:cNvSpPr txBox="1">
          <a:spLocks noChangeArrowheads="1"/>
        </xdr:cNvSpPr>
      </xdr:nvSpPr>
      <xdr:spPr bwMode="auto">
        <a:xfrm>
          <a:off x="2714625" y="380866650"/>
          <a:ext cx="0" cy="89916"/>
        </a:xfrm>
        <a:prstGeom prst="rect">
          <a:avLst/>
        </a:prstGeom>
        <a:noFill/>
        <a:ln w="9525">
          <a:noFill/>
          <a:miter lim="800000"/>
          <a:headEnd/>
          <a:tailEnd/>
        </a:ln>
      </xdr:spPr>
    </xdr:sp>
    <xdr:clientData/>
  </xdr:twoCellAnchor>
  <xdr:twoCellAnchor editAs="oneCell">
    <xdr:from>
      <xdr:col>2</xdr:col>
      <xdr:colOff>1247775</xdr:colOff>
      <xdr:row>506</xdr:row>
      <xdr:rowOff>0</xdr:rowOff>
    </xdr:from>
    <xdr:to>
      <xdr:col>3</xdr:col>
      <xdr:colOff>492</xdr:colOff>
      <xdr:row>506</xdr:row>
      <xdr:rowOff>89916</xdr:rowOff>
    </xdr:to>
    <xdr:sp macro="" textlink="">
      <xdr:nvSpPr>
        <xdr:cNvPr id="1316" name="Text Box 84"/>
        <xdr:cNvSpPr txBox="1">
          <a:spLocks noChangeArrowheads="1"/>
        </xdr:cNvSpPr>
      </xdr:nvSpPr>
      <xdr:spPr bwMode="auto">
        <a:xfrm>
          <a:off x="2714625" y="380866650"/>
          <a:ext cx="492" cy="89916"/>
        </a:xfrm>
        <a:prstGeom prst="rect">
          <a:avLst/>
        </a:prstGeom>
        <a:noFill/>
        <a:ln w="9525">
          <a:noFill/>
          <a:miter lim="800000"/>
          <a:headEnd/>
          <a:tailEnd/>
        </a:ln>
      </xdr:spPr>
    </xdr:sp>
    <xdr:clientData/>
  </xdr:twoCellAnchor>
  <xdr:twoCellAnchor editAs="oneCell">
    <xdr:from>
      <xdr:col>2</xdr:col>
      <xdr:colOff>2028825</xdr:colOff>
      <xdr:row>506</xdr:row>
      <xdr:rowOff>0</xdr:rowOff>
    </xdr:from>
    <xdr:to>
      <xdr:col>3</xdr:col>
      <xdr:colOff>1594</xdr:colOff>
      <xdr:row>506</xdr:row>
      <xdr:rowOff>89916</xdr:rowOff>
    </xdr:to>
    <xdr:sp macro="" textlink="">
      <xdr:nvSpPr>
        <xdr:cNvPr id="1317" name="Text Box 85"/>
        <xdr:cNvSpPr txBox="1">
          <a:spLocks noChangeArrowheads="1"/>
        </xdr:cNvSpPr>
      </xdr:nvSpPr>
      <xdr:spPr bwMode="auto">
        <a:xfrm>
          <a:off x="2714625" y="380866650"/>
          <a:ext cx="1594" cy="89916"/>
        </a:xfrm>
        <a:prstGeom prst="rect">
          <a:avLst/>
        </a:prstGeom>
        <a:noFill/>
        <a:ln w="9525">
          <a:noFill/>
          <a:miter lim="800000"/>
          <a:headEnd/>
          <a:tailEnd/>
        </a:ln>
      </xdr:spPr>
    </xdr:sp>
    <xdr:clientData/>
  </xdr:twoCellAnchor>
  <xdr:twoCellAnchor editAs="oneCell">
    <xdr:from>
      <xdr:col>2</xdr:col>
      <xdr:colOff>2619375</xdr:colOff>
      <xdr:row>506</xdr:row>
      <xdr:rowOff>0</xdr:rowOff>
    </xdr:from>
    <xdr:to>
      <xdr:col>3</xdr:col>
      <xdr:colOff>492</xdr:colOff>
      <xdr:row>506</xdr:row>
      <xdr:rowOff>89916</xdr:rowOff>
    </xdr:to>
    <xdr:sp macro="" textlink="">
      <xdr:nvSpPr>
        <xdr:cNvPr id="1318" name="Text Box 86"/>
        <xdr:cNvSpPr txBox="1">
          <a:spLocks noChangeArrowheads="1"/>
        </xdr:cNvSpPr>
      </xdr:nvSpPr>
      <xdr:spPr bwMode="auto">
        <a:xfrm>
          <a:off x="2714625" y="380866650"/>
          <a:ext cx="492" cy="89916"/>
        </a:xfrm>
        <a:prstGeom prst="rect">
          <a:avLst/>
        </a:prstGeom>
        <a:noFill/>
        <a:ln w="9525">
          <a:noFill/>
          <a:miter lim="800000"/>
          <a:headEnd/>
          <a:tailEnd/>
        </a:ln>
      </xdr:spPr>
    </xdr:sp>
    <xdr:clientData/>
  </xdr:twoCellAnchor>
  <xdr:twoCellAnchor editAs="oneCell">
    <xdr:from>
      <xdr:col>2</xdr:col>
      <xdr:colOff>1314450</xdr:colOff>
      <xdr:row>506</xdr:row>
      <xdr:rowOff>0</xdr:rowOff>
    </xdr:from>
    <xdr:to>
      <xdr:col>3</xdr:col>
      <xdr:colOff>0</xdr:colOff>
      <xdr:row>506</xdr:row>
      <xdr:rowOff>89916</xdr:rowOff>
    </xdr:to>
    <xdr:sp macro="" textlink="">
      <xdr:nvSpPr>
        <xdr:cNvPr id="1319" name="Text Box 128"/>
        <xdr:cNvSpPr txBox="1">
          <a:spLocks noChangeArrowheads="1"/>
        </xdr:cNvSpPr>
      </xdr:nvSpPr>
      <xdr:spPr bwMode="auto">
        <a:xfrm>
          <a:off x="2714625" y="380866650"/>
          <a:ext cx="0" cy="89916"/>
        </a:xfrm>
        <a:prstGeom prst="rect">
          <a:avLst/>
        </a:prstGeom>
        <a:noFill/>
        <a:ln w="9525">
          <a:noFill/>
          <a:miter lim="800000"/>
          <a:headEnd/>
          <a:tailEnd/>
        </a:ln>
      </xdr:spPr>
    </xdr:sp>
    <xdr:clientData/>
  </xdr:twoCellAnchor>
  <xdr:twoCellAnchor editAs="oneCell">
    <xdr:from>
      <xdr:col>2</xdr:col>
      <xdr:colOff>1314450</xdr:colOff>
      <xdr:row>506</xdr:row>
      <xdr:rowOff>0</xdr:rowOff>
    </xdr:from>
    <xdr:to>
      <xdr:col>3</xdr:col>
      <xdr:colOff>0</xdr:colOff>
      <xdr:row>506</xdr:row>
      <xdr:rowOff>89916</xdr:rowOff>
    </xdr:to>
    <xdr:sp macro="" textlink="">
      <xdr:nvSpPr>
        <xdr:cNvPr id="1320" name="Text Box 129"/>
        <xdr:cNvSpPr txBox="1">
          <a:spLocks noChangeArrowheads="1"/>
        </xdr:cNvSpPr>
      </xdr:nvSpPr>
      <xdr:spPr bwMode="auto">
        <a:xfrm>
          <a:off x="2714625" y="380866650"/>
          <a:ext cx="0" cy="89916"/>
        </a:xfrm>
        <a:prstGeom prst="rect">
          <a:avLst/>
        </a:prstGeom>
        <a:noFill/>
        <a:ln w="9525">
          <a:noFill/>
          <a:miter lim="800000"/>
          <a:headEnd/>
          <a:tailEnd/>
        </a:ln>
      </xdr:spPr>
    </xdr:sp>
    <xdr:clientData/>
  </xdr:twoCellAnchor>
  <xdr:twoCellAnchor editAs="oneCell">
    <xdr:from>
      <xdr:col>2</xdr:col>
      <xdr:colOff>1314450</xdr:colOff>
      <xdr:row>506</xdr:row>
      <xdr:rowOff>0</xdr:rowOff>
    </xdr:from>
    <xdr:to>
      <xdr:col>3</xdr:col>
      <xdr:colOff>0</xdr:colOff>
      <xdr:row>506</xdr:row>
      <xdr:rowOff>89916</xdr:rowOff>
    </xdr:to>
    <xdr:sp macro="" textlink="">
      <xdr:nvSpPr>
        <xdr:cNvPr id="1321" name="Text Box 130"/>
        <xdr:cNvSpPr txBox="1">
          <a:spLocks noChangeArrowheads="1"/>
        </xdr:cNvSpPr>
      </xdr:nvSpPr>
      <xdr:spPr bwMode="auto">
        <a:xfrm>
          <a:off x="2714625" y="380866650"/>
          <a:ext cx="0" cy="89916"/>
        </a:xfrm>
        <a:prstGeom prst="rect">
          <a:avLst/>
        </a:prstGeom>
        <a:noFill/>
        <a:ln w="9525">
          <a:noFill/>
          <a:miter lim="800000"/>
          <a:headEnd/>
          <a:tailEnd/>
        </a:ln>
      </xdr:spPr>
    </xdr:sp>
    <xdr:clientData/>
  </xdr:twoCellAnchor>
  <xdr:twoCellAnchor editAs="oneCell">
    <xdr:from>
      <xdr:col>2</xdr:col>
      <xdr:colOff>1314450</xdr:colOff>
      <xdr:row>506</xdr:row>
      <xdr:rowOff>0</xdr:rowOff>
    </xdr:from>
    <xdr:to>
      <xdr:col>3</xdr:col>
      <xdr:colOff>0</xdr:colOff>
      <xdr:row>506</xdr:row>
      <xdr:rowOff>89535</xdr:rowOff>
    </xdr:to>
    <xdr:sp macro="" textlink="">
      <xdr:nvSpPr>
        <xdr:cNvPr id="1322" name="Text Box 293"/>
        <xdr:cNvSpPr txBox="1">
          <a:spLocks noChangeArrowheads="1"/>
        </xdr:cNvSpPr>
      </xdr:nvSpPr>
      <xdr:spPr bwMode="auto">
        <a:xfrm>
          <a:off x="2714625" y="380866650"/>
          <a:ext cx="0" cy="89535"/>
        </a:xfrm>
        <a:prstGeom prst="rect">
          <a:avLst/>
        </a:prstGeom>
        <a:noFill/>
        <a:ln w="9525">
          <a:noFill/>
          <a:miter lim="800000"/>
          <a:headEnd/>
          <a:tailEnd/>
        </a:ln>
      </xdr:spPr>
    </xdr:sp>
    <xdr:clientData/>
  </xdr:twoCellAnchor>
  <xdr:twoCellAnchor editAs="oneCell">
    <xdr:from>
      <xdr:col>2</xdr:col>
      <xdr:colOff>1314450</xdr:colOff>
      <xdr:row>506</xdr:row>
      <xdr:rowOff>0</xdr:rowOff>
    </xdr:from>
    <xdr:to>
      <xdr:col>3</xdr:col>
      <xdr:colOff>0</xdr:colOff>
      <xdr:row>506</xdr:row>
      <xdr:rowOff>89535</xdr:rowOff>
    </xdr:to>
    <xdr:sp macro="" textlink="">
      <xdr:nvSpPr>
        <xdr:cNvPr id="1323" name="Text Box 294"/>
        <xdr:cNvSpPr txBox="1">
          <a:spLocks noChangeArrowheads="1"/>
        </xdr:cNvSpPr>
      </xdr:nvSpPr>
      <xdr:spPr bwMode="auto">
        <a:xfrm>
          <a:off x="2714625" y="380866650"/>
          <a:ext cx="0" cy="89535"/>
        </a:xfrm>
        <a:prstGeom prst="rect">
          <a:avLst/>
        </a:prstGeom>
        <a:noFill/>
        <a:ln w="9525">
          <a:noFill/>
          <a:miter lim="800000"/>
          <a:headEnd/>
          <a:tailEnd/>
        </a:ln>
      </xdr:spPr>
    </xdr:sp>
    <xdr:clientData/>
  </xdr:twoCellAnchor>
  <xdr:twoCellAnchor editAs="oneCell">
    <xdr:from>
      <xdr:col>2</xdr:col>
      <xdr:colOff>1314450</xdr:colOff>
      <xdr:row>506</xdr:row>
      <xdr:rowOff>0</xdr:rowOff>
    </xdr:from>
    <xdr:to>
      <xdr:col>3</xdr:col>
      <xdr:colOff>0</xdr:colOff>
      <xdr:row>506</xdr:row>
      <xdr:rowOff>89535</xdr:rowOff>
    </xdr:to>
    <xdr:sp macro="" textlink="">
      <xdr:nvSpPr>
        <xdr:cNvPr id="1324" name="Text Box 295"/>
        <xdr:cNvSpPr txBox="1">
          <a:spLocks noChangeArrowheads="1"/>
        </xdr:cNvSpPr>
      </xdr:nvSpPr>
      <xdr:spPr bwMode="auto">
        <a:xfrm>
          <a:off x="2714625" y="380866650"/>
          <a:ext cx="0" cy="89535"/>
        </a:xfrm>
        <a:prstGeom prst="rect">
          <a:avLst/>
        </a:prstGeom>
        <a:noFill/>
        <a:ln w="9525">
          <a:noFill/>
          <a:miter lim="800000"/>
          <a:headEnd/>
          <a:tailEnd/>
        </a:ln>
      </xdr:spPr>
    </xdr:sp>
    <xdr:clientData/>
  </xdr:twoCellAnchor>
  <xdr:twoCellAnchor editAs="oneCell">
    <xdr:from>
      <xdr:col>2</xdr:col>
      <xdr:colOff>1247775</xdr:colOff>
      <xdr:row>506</xdr:row>
      <xdr:rowOff>0</xdr:rowOff>
    </xdr:from>
    <xdr:to>
      <xdr:col>3</xdr:col>
      <xdr:colOff>492</xdr:colOff>
      <xdr:row>506</xdr:row>
      <xdr:rowOff>89535</xdr:rowOff>
    </xdr:to>
    <xdr:sp macro="" textlink="">
      <xdr:nvSpPr>
        <xdr:cNvPr id="1325" name="Text Box 296"/>
        <xdr:cNvSpPr txBox="1">
          <a:spLocks noChangeArrowheads="1"/>
        </xdr:cNvSpPr>
      </xdr:nvSpPr>
      <xdr:spPr bwMode="auto">
        <a:xfrm>
          <a:off x="2714625" y="380866650"/>
          <a:ext cx="492" cy="89535"/>
        </a:xfrm>
        <a:prstGeom prst="rect">
          <a:avLst/>
        </a:prstGeom>
        <a:noFill/>
        <a:ln w="9525">
          <a:noFill/>
          <a:miter lim="800000"/>
          <a:headEnd/>
          <a:tailEnd/>
        </a:ln>
      </xdr:spPr>
    </xdr:sp>
    <xdr:clientData/>
  </xdr:twoCellAnchor>
  <xdr:twoCellAnchor editAs="oneCell">
    <xdr:from>
      <xdr:col>2</xdr:col>
      <xdr:colOff>2028825</xdr:colOff>
      <xdr:row>506</xdr:row>
      <xdr:rowOff>0</xdr:rowOff>
    </xdr:from>
    <xdr:to>
      <xdr:col>3</xdr:col>
      <xdr:colOff>1594</xdr:colOff>
      <xdr:row>506</xdr:row>
      <xdr:rowOff>89535</xdr:rowOff>
    </xdr:to>
    <xdr:sp macro="" textlink="">
      <xdr:nvSpPr>
        <xdr:cNvPr id="1326" name="Text Box 297"/>
        <xdr:cNvSpPr txBox="1">
          <a:spLocks noChangeArrowheads="1"/>
        </xdr:cNvSpPr>
      </xdr:nvSpPr>
      <xdr:spPr bwMode="auto">
        <a:xfrm>
          <a:off x="2714625" y="380866650"/>
          <a:ext cx="1594" cy="89535"/>
        </a:xfrm>
        <a:prstGeom prst="rect">
          <a:avLst/>
        </a:prstGeom>
        <a:noFill/>
        <a:ln w="9525">
          <a:noFill/>
          <a:miter lim="800000"/>
          <a:headEnd/>
          <a:tailEnd/>
        </a:ln>
      </xdr:spPr>
    </xdr:sp>
    <xdr:clientData/>
  </xdr:twoCellAnchor>
  <xdr:twoCellAnchor editAs="oneCell">
    <xdr:from>
      <xdr:col>2</xdr:col>
      <xdr:colOff>2028825</xdr:colOff>
      <xdr:row>506</xdr:row>
      <xdr:rowOff>0</xdr:rowOff>
    </xdr:from>
    <xdr:to>
      <xdr:col>3</xdr:col>
      <xdr:colOff>1594</xdr:colOff>
      <xdr:row>506</xdr:row>
      <xdr:rowOff>89535</xdr:rowOff>
    </xdr:to>
    <xdr:sp macro="" textlink="">
      <xdr:nvSpPr>
        <xdr:cNvPr id="1327" name="Text Box 299"/>
        <xdr:cNvSpPr txBox="1">
          <a:spLocks noChangeArrowheads="1"/>
        </xdr:cNvSpPr>
      </xdr:nvSpPr>
      <xdr:spPr bwMode="auto">
        <a:xfrm>
          <a:off x="2714625" y="380866650"/>
          <a:ext cx="1594" cy="89535"/>
        </a:xfrm>
        <a:prstGeom prst="rect">
          <a:avLst/>
        </a:prstGeom>
        <a:noFill/>
        <a:ln w="9525">
          <a:noFill/>
          <a:miter lim="800000"/>
          <a:headEnd/>
          <a:tailEnd/>
        </a:ln>
      </xdr:spPr>
    </xdr:sp>
    <xdr:clientData/>
  </xdr:twoCellAnchor>
  <xdr:twoCellAnchor editAs="oneCell">
    <xdr:from>
      <xdr:col>2</xdr:col>
      <xdr:colOff>1609725</xdr:colOff>
      <xdr:row>506</xdr:row>
      <xdr:rowOff>123825</xdr:rowOff>
    </xdr:from>
    <xdr:to>
      <xdr:col>3</xdr:col>
      <xdr:colOff>1594</xdr:colOff>
      <xdr:row>506</xdr:row>
      <xdr:rowOff>123825</xdr:rowOff>
    </xdr:to>
    <xdr:sp macro="" textlink="">
      <xdr:nvSpPr>
        <xdr:cNvPr id="1328" name="Text Box 236"/>
        <xdr:cNvSpPr txBox="1">
          <a:spLocks noChangeArrowheads="1"/>
        </xdr:cNvSpPr>
      </xdr:nvSpPr>
      <xdr:spPr bwMode="auto">
        <a:xfrm>
          <a:off x="2714625" y="380990475"/>
          <a:ext cx="1594" cy="0"/>
        </a:xfrm>
        <a:prstGeom prst="rect">
          <a:avLst/>
        </a:prstGeom>
        <a:noFill/>
        <a:ln w="9525">
          <a:noFill/>
          <a:miter lim="800000"/>
          <a:headEnd/>
          <a:tailEnd/>
        </a:ln>
      </xdr:spPr>
    </xdr:sp>
    <xdr:clientData/>
  </xdr:twoCellAnchor>
  <xdr:twoCellAnchor editAs="oneCell">
    <xdr:from>
      <xdr:col>2</xdr:col>
      <xdr:colOff>2028825</xdr:colOff>
      <xdr:row>612</xdr:row>
      <xdr:rowOff>2266950</xdr:rowOff>
    </xdr:from>
    <xdr:to>
      <xdr:col>3</xdr:col>
      <xdr:colOff>1594</xdr:colOff>
      <xdr:row>613</xdr:row>
      <xdr:rowOff>498419</xdr:rowOff>
    </xdr:to>
    <xdr:sp macro="" textlink="">
      <xdr:nvSpPr>
        <xdr:cNvPr id="1329" name="Text Box 181"/>
        <xdr:cNvSpPr txBox="1">
          <a:spLocks noChangeArrowheads="1"/>
        </xdr:cNvSpPr>
      </xdr:nvSpPr>
      <xdr:spPr bwMode="auto">
        <a:xfrm>
          <a:off x="2714625" y="478878900"/>
          <a:ext cx="1594" cy="498419"/>
        </a:xfrm>
        <a:prstGeom prst="rect">
          <a:avLst/>
        </a:prstGeom>
        <a:noFill/>
        <a:ln w="9525">
          <a:noFill/>
          <a:miter lim="800000"/>
          <a:headEnd/>
          <a:tailEnd/>
        </a:ln>
      </xdr:spPr>
    </xdr:sp>
    <xdr:clientData/>
  </xdr:twoCellAnchor>
  <xdr:twoCellAnchor editAs="oneCell">
    <xdr:from>
      <xdr:col>2</xdr:col>
      <xdr:colOff>1314450</xdr:colOff>
      <xdr:row>622</xdr:row>
      <xdr:rowOff>0</xdr:rowOff>
    </xdr:from>
    <xdr:to>
      <xdr:col>3</xdr:col>
      <xdr:colOff>0</xdr:colOff>
      <xdr:row>622</xdr:row>
      <xdr:rowOff>162306</xdr:rowOff>
    </xdr:to>
    <xdr:sp macro="" textlink="">
      <xdr:nvSpPr>
        <xdr:cNvPr id="1330" name="Text Box 314"/>
        <xdr:cNvSpPr txBox="1">
          <a:spLocks noChangeArrowheads="1"/>
        </xdr:cNvSpPr>
      </xdr:nvSpPr>
      <xdr:spPr bwMode="auto">
        <a:xfrm>
          <a:off x="2714625" y="487213275"/>
          <a:ext cx="0" cy="162306"/>
        </a:xfrm>
        <a:prstGeom prst="rect">
          <a:avLst/>
        </a:prstGeom>
        <a:noFill/>
        <a:ln w="9525">
          <a:noFill/>
          <a:miter lim="800000"/>
          <a:headEnd/>
          <a:tailEnd/>
        </a:ln>
      </xdr:spPr>
    </xdr:sp>
    <xdr:clientData/>
  </xdr:twoCellAnchor>
  <xdr:twoCellAnchor editAs="oneCell">
    <xdr:from>
      <xdr:col>2</xdr:col>
      <xdr:colOff>1314450</xdr:colOff>
      <xdr:row>622</xdr:row>
      <xdr:rowOff>0</xdr:rowOff>
    </xdr:from>
    <xdr:to>
      <xdr:col>3</xdr:col>
      <xdr:colOff>0</xdr:colOff>
      <xdr:row>622</xdr:row>
      <xdr:rowOff>162306</xdr:rowOff>
    </xdr:to>
    <xdr:sp macro="" textlink="">
      <xdr:nvSpPr>
        <xdr:cNvPr id="1331" name="Text Box 315"/>
        <xdr:cNvSpPr txBox="1">
          <a:spLocks noChangeArrowheads="1"/>
        </xdr:cNvSpPr>
      </xdr:nvSpPr>
      <xdr:spPr bwMode="auto">
        <a:xfrm>
          <a:off x="2714625" y="487213275"/>
          <a:ext cx="0" cy="162306"/>
        </a:xfrm>
        <a:prstGeom prst="rect">
          <a:avLst/>
        </a:prstGeom>
        <a:noFill/>
        <a:ln w="9525">
          <a:noFill/>
          <a:miter lim="800000"/>
          <a:headEnd/>
          <a:tailEnd/>
        </a:ln>
      </xdr:spPr>
    </xdr:sp>
    <xdr:clientData/>
  </xdr:twoCellAnchor>
  <xdr:twoCellAnchor editAs="oneCell">
    <xdr:from>
      <xdr:col>2</xdr:col>
      <xdr:colOff>1314450</xdr:colOff>
      <xdr:row>622</xdr:row>
      <xdr:rowOff>0</xdr:rowOff>
    </xdr:from>
    <xdr:to>
      <xdr:col>3</xdr:col>
      <xdr:colOff>0</xdr:colOff>
      <xdr:row>622</xdr:row>
      <xdr:rowOff>162306</xdr:rowOff>
    </xdr:to>
    <xdr:sp macro="" textlink="">
      <xdr:nvSpPr>
        <xdr:cNvPr id="1332" name="Text Box 316"/>
        <xdr:cNvSpPr txBox="1">
          <a:spLocks noChangeArrowheads="1"/>
        </xdr:cNvSpPr>
      </xdr:nvSpPr>
      <xdr:spPr bwMode="auto">
        <a:xfrm>
          <a:off x="2714625" y="487213275"/>
          <a:ext cx="0" cy="162306"/>
        </a:xfrm>
        <a:prstGeom prst="rect">
          <a:avLst/>
        </a:prstGeom>
        <a:noFill/>
        <a:ln w="9525">
          <a:noFill/>
          <a:miter lim="800000"/>
          <a:headEnd/>
          <a:tailEnd/>
        </a:ln>
      </xdr:spPr>
    </xdr:sp>
    <xdr:clientData/>
  </xdr:twoCellAnchor>
  <xdr:twoCellAnchor editAs="oneCell">
    <xdr:from>
      <xdr:col>2</xdr:col>
      <xdr:colOff>1247775</xdr:colOff>
      <xdr:row>622</xdr:row>
      <xdr:rowOff>0</xdr:rowOff>
    </xdr:from>
    <xdr:to>
      <xdr:col>3</xdr:col>
      <xdr:colOff>492</xdr:colOff>
      <xdr:row>622</xdr:row>
      <xdr:rowOff>162306</xdr:rowOff>
    </xdr:to>
    <xdr:sp macro="" textlink="">
      <xdr:nvSpPr>
        <xdr:cNvPr id="1333" name="Text Box 317"/>
        <xdr:cNvSpPr txBox="1">
          <a:spLocks noChangeArrowheads="1"/>
        </xdr:cNvSpPr>
      </xdr:nvSpPr>
      <xdr:spPr bwMode="auto">
        <a:xfrm>
          <a:off x="2714625" y="487213275"/>
          <a:ext cx="492" cy="162306"/>
        </a:xfrm>
        <a:prstGeom prst="rect">
          <a:avLst/>
        </a:prstGeom>
        <a:noFill/>
        <a:ln w="9525">
          <a:noFill/>
          <a:miter lim="800000"/>
          <a:headEnd/>
          <a:tailEnd/>
        </a:ln>
      </xdr:spPr>
    </xdr:sp>
    <xdr:clientData/>
  </xdr:twoCellAnchor>
  <xdr:twoCellAnchor editAs="oneCell">
    <xdr:from>
      <xdr:col>2</xdr:col>
      <xdr:colOff>2619375</xdr:colOff>
      <xdr:row>612</xdr:row>
      <xdr:rowOff>1076325</xdr:rowOff>
    </xdr:from>
    <xdr:to>
      <xdr:col>3</xdr:col>
      <xdr:colOff>492</xdr:colOff>
      <xdr:row>613</xdr:row>
      <xdr:rowOff>522704</xdr:rowOff>
    </xdr:to>
    <xdr:sp macro="" textlink="">
      <xdr:nvSpPr>
        <xdr:cNvPr id="1334" name="Text Box 23"/>
        <xdr:cNvSpPr txBox="1">
          <a:spLocks noChangeArrowheads="1"/>
        </xdr:cNvSpPr>
      </xdr:nvSpPr>
      <xdr:spPr bwMode="auto">
        <a:xfrm>
          <a:off x="2714625" y="478878900"/>
          <a:ext cx="492" cy="522704"/>
        </a:xfrm>
        <a:prstGeom prst="rect">
          <a:avLst/>
        </a:prstGeom>
        <a:noFill/>
        <a:ln w="9525">
          <a:noFill/>
          <a:miter lim="800000"/>
          <a:headEnd/>
          <a:tailEnd/>
        </a:ln>
      </xdr:spPr>
    </xdr:sp>
    <xdr:clientData/>
  </xdr:twoCellAnchor>
  <xdr:twoCellAnchor editAs="oneCell">
    <xdr:from>
      <xdr:col>2</xdr:col>
      <xdr:colOff>2676525</xdr:colOff>
      <xdr:row>622</xdr:row>
      <xdr:rowOff>657225</xdr:rowOff>
    </xdr:from>
    <xdr:to>
      <xdr:col>3</xdr:col>
      <xdr:colOff>1594</xdr:colOff>
      <xdr:row>622</xdr:row>
      <xdr:rowOff>676275</xdr:rowOff>
    </xdr:to>
    <xdr:sp macro="" textlink="">
      <xdr:nvSpPr>
        <xdr:cNvPr id="1335" name="Text Box 29"/>
        <xdr:cNvSpPr txBox="1">
          <a:spLocks noChangeArrowheads="1"/>
        </xdr:cNvSpPr>
      </xdr:nvSpPr>
      <xdr:spPr bwMode="auto">
        <a:xfrm>
          <a:off x="2714625" y="487870500"/>
          <a:ext cx="1594" cy="19050"/>
        </a:xfrm>
        <a:prstGeom prst="rect">
          <a:avLst/>
        </a:prstGeom>
        <a:noFill/>
        <a:ln w="9525">
          <a:noFill/>
          <a:miter lim="800000"/>
          <a:headEnd/>
          <a:tailEnd/>
        </a:ln>
      </xdr:spPr>
    </xdr:sp>
    <xdr:clientData/>
  </xdr:twoCellAnchor>
  <xdr:twoCellAnchor editAs="oneCell">
    <xdr:from>
      <xdr:col>2</xdr:col>
      <xdr:colOff>1314450</xdr:colOff>
      <xdr:row>622</xdr:row>
      <xdr:rowOff>0</xdr:rowOff>
    </xdr:from>
    <xdr:to>
      <xdr:col>3</xdr:col>
      <xdr:colOff>0</xdr:colOff>
      <xdr:row>622</xdr:row>
      <xdr:rowOff>162687</xdr:rowOff>
    </xdr:to>
    <xdr:sp macro="" textlink="">
      <xdr:nvSpPr>
        <xdr:cNvPr id="1336" name="Text Box 81"/>
        <xdr:cNvSpPr txBox="1">
          <a:spLocks noChangeArrowheads="1"/>
        </xdr:cNvSpPr>
      </xdr:nvSpPr>
      <xdr:spPr bwMode="auto">
        <a:xfrm>
          <a:off x="2714625" y="487213275"/>
          <a:ext cx="0" cy="162687"/>
        </a:xfrm>
        <a:prstGeom prst="rect">
          <a:avLst/>
        </a:prstGeom>
        <a:noFill/>
        <a:ln w="9525">
          <a:noFill/>
          <a:miter lim="800000"/>
          <a:headEnd/>
          <a:tailEnd/>
        </a:ln>
      </xdr:spPr>
    </xdr:sp>
    <xdr:clientData/>
  </xdr:twoCellAnchor>
  <xdr:twoCellAnchor editAs="oneCell">
    <xdr:from>
      <xdr:col>2</xdr:col>
      <xdr:colOff>1314450</xdr:colOff>
      <xdr:row>622</xdr:row>
      <xdr:rowOff>0</xdr:rowOff>
    </xdr:from>
    <xdr:to>
      <xdr:col>3</xdr:col>
      <xdr:colOff>0</xdr:colOff>
      <xdr:row>622</xdr:row>
      <xdr:rowOff>162687</xdr:rowOff>
    </xdr:to>
    <xdr:sp macro="" textlink="">
      <xdr:nvSpPr>
        <xdr:cNvPr id="1337" name="Text Box 82"/>
        <xdr:cNvSpPr txBox="1">
          <a:spLocks noChangeArrowheads="1"/>
        </xdr:cNvSpPr>
      </xdr:nvSpPr>
      <xdr:spPr bwMode="auto">
        <a:xfrm>
          <a:off x="2714625" y="487213275"/>
          <a:ext cx="0" cy="162687"/>
        </a:xfrm>
        <a:prstGeom prst="rect">
          <a:avLst/>
        </a:prstGeom>
        <a:noFill/>
        <a:ln w="9525">
          <a:noFill/>
          <a:miter lim="800000"/>
          <a:headEnd/>
          <a:tailEnd/>
        </a:ln>
      </xdr:spPr>
    </xdr:sp>
    <xdr:clientData/>
  </xdr:twoCellAnchor>
  <xdr:twoCellAnchor editAs="oneCell">
    <xdr:from>
      <xdr:col>2</xdr:col>
      <xdr:colOff>1314450</xdr:colOff>
      <xdr:row>622</xdr:row>
      <xdr:rowOff>0</xdr:rowOff>
    </xdr:from>
    <xdr:to>
      <xdr:col>3</xdr:col>
      <xdr:colOff>0</xdr:colOff>
      <xdr:row>622</xdr:row>
      <xdr:rowOff>162687</xdr:rowOff>
    </xdr:to>
    <xdr:sp macro="" textlink="">
      <xdr:nvSpPr>
        <xdr:cNvPr id="1338" name="Text Box 83"/>
        <xdr:cNvSpPr txBox="1">
          <a:spLocks noChangeArrowheads="1"/>
        </xdr:cNvSpPr>
      </xdr:nvSpPr>
      <xdr:spPr bwMode="auto">
        <a:xfrm>
          <a:off x="2714625" y="487213275"/>
          <a:ext cx="0" cy="162687"/>
        </a:xfrm>
        <a:prstGeom prst="rect">
          <a:avLst/>
        </a:prstGeom>
        <a:noFill/>
        <a:ln w="9525">
          <a:noFill/>
          <a:miter lim="800000"/>
          <a:headEnd/>
          <a:tailEnd/>
        </a:ln>
      </xdr:spPr>
    </xdr:sp>
    <xdr:clientData/>
  </xdr:twoCellAnchor>
  <xdr:twoCellAnchor editAs="oneCell">
    <xdr:from>
      <xdr:col>2</xdr:col>
      <xdr:colOff>1247775</xdr:colOff>
      <xdr:row>622</xdr:row>
      <xdr:rowOff>0</xdr:rowOff>
    </xdr:from>
    <xdr:to>
      <xdr:col>3</xdr:col>
      <xdr:colOff>492</xdr:colOff>
      <xdr:row>622</xdr:row>
      <xdr:rowOff>162687</xdr:rowOff>
    </xdr:to>
    <xdr:sp macro="" textlink="">
      <xdr:nvSpPr>
        <xdr:cNvPr id="1339" name="Text Box 84"/>
        <xdr:cNvSpPr txBox="1">
          <a:spLocks noChangeArrowheads="1"/>
        </xdr:cNvSpPr>
      </xdr:nvSpPr>
      <xdr:spPr bwMode="auto">
        <a:xfrm>
          <a:off x="2714625" y="487213275"/>
          <a:ext cx="492" cy="162687"/>
        </a:xfrm>
        <a:prstGeom prst="rect">
          <a:avLst/>
        </a:prstGeom>
        <a:noFill/>
        <a:ln w="9525">
          <a:noFill/>
          <a:miter lim="800000"/>
          <a:headEnd/>
          <a:tailEnd/>
        </a:ln>
      </xdr:spPr>
    </xdr:sp>
    <xdr:clientData/>
  </xdr:twoCellAnchor>
  <xdr:twoCellAnchor editAs="oneCell">
    <xdr:from>
      <xdr:col>2</xdr:col>
      <xdr:colOff>2028825</xdr:colOff>
      <xdr:row>622</xdr:row>
      <xdr:rowOff>0</xdr:rowOff>
    </xdr:from>
    <xdr:to>
      <xdr:col>3</xdr:col>
      <xdr:colOff>1594</xdr:colOff>
      <xdr:row>622</xdr:row>
      <xdr:rowOff>162687</xdr:rowOff>
    </xdr:to>
    <xdr:sp macro="" textlink="">
      <xdr:nvSpPr>
        <xdr:cNvPr id="1340" name="Text Box 85"/>
        <xdr:cNvSpPr txBox="1">
          <a:spLocks noChangeArrowheads="1"/>
        </xdr:cNvSpPr>
      </xdr:nvSpPr>
      <xdr:spPr bwMode="auto">
        <a:xfrm>
          <a:off x="2714625" y="487213275"/>
          <a:ext cx="1594" cy="162687"/>
        </a:xfrm>
        <a:prstGeom prst="rect">
          <a:avLst/>
        </a:prstGeom>
        <a:noFill/>
        <a:ln w="9525">
          <a:noFill/>
          <a:miter lim="800000"/>
          <a:headEnd/>
          <a:tailEnd/>
        </a:ln>
      </xdr:spPr>
    </xdr:sp>
    <xdr:clientData/>
  </xdr:twoCellAnchor>
  <xdr:twoCellAnchor editAs="oneCell">
    <xdr:from>
      <xdr:col>2</xdr:col>
      <xdr:colOff>2619375</xdr:colOff>
      <xdr:row>622</xdr:row>
      <xdr:rowOff>0</xdr:rowOff>
    </xdr:from>
    <xdr:to>
      <xdr:col>3</xdr:col>
      <xdr:colOff>492</xdr:colOff>
      <xdr:row>622</xdr:row>
      <xdr:rowOff>162687</xdr:rowOff>
    </xdr:to>
    <xdr:sp macro="" textlink="">
      <xdr:nvSpPr>
        <xdr:cNvPr id="1341" name="Text Box 86"/>
        <xdr:cNvSpPr txBox="1">
          <a:spLocks noChangeArrowheads="1"/>
        </xdr:cNvSpPr>
      </xdr:nvSpPr>
      <xdr:spPr bwMode="auto">
        <a:xfrm>
          <a:off x="2714625" y="487213275"/>
          <a:ext cx="492" cy="162687"/>
        </a:xfrm>
        <a:prstGeom prst="rect">
          <a:avLst/>
        </a:prstGeom>
        <a:noFill/>
        <a:ln w="9525">
          <a:noFill/>
          <a:miter lim="800000"/>
          <a:headEnd/>
          <a:tailEnd/>
        </a:ln>
      </xdr:spPr>
    </xdr:sp>
    <xdr:clientData/>
  </xdr:twoCellAnchor>
  <xdr:twoCellAnchor editAs="oneCell">
    <xdr:from>
      <xdr:col>2</xdr:col>
      <xdr:colOff>1314450</xdr:colOff>
      <xdr:row>622</xdr:row>
      <xdr:rowOff>0</xdr:rowOff>
    </xdr:from>
    <xdr:to>
      <xdr:col>3</xdr:col>
      <xdr:colOff>0</xdr:colOff>
      <xdr:row>622</xdr:row>
      <xdr:rowOff>162687</xdr:rowOff>
    </xdr:to>
    <xdr:sp macro="" textlink="">
      <xdr:nvSpPr>
        <xdr:cNvPr id="1342" name="Text Box 128"/>
        <xdr:cNvSpPr txBox="1">
          <a:spLocks noChangeArrowheads="1"/>
        </xdr:cNvSpPr>
      </xdr:nvSpPr>
      <xdr:spPr bwMode="auto">
        <a:xfrm>
          <a:off x="2714625" y="487213275"/>
          <a:ext cx="0" cy="162687"/>
        </a:xfrm>
        <a:prstGeom prst="rect">
          <a:avLst/>
        </a:prstGeom>
        <a:noFill/>
        <a:ln w="9525">
          <a:noFill/>
          <a:miter lim="800000"/>
          <a:headEnd/>
          <a:tailEnd/>
        </a:ln>
      </xdr:spPr>
    </xdr:sp>
    <xdr:clientData/>
  </xdr:twoCellAnchor>
  <xdr:twoCellAnchor editAs="oneCell">
    <xdr:from>
      <xdr:col>2</xdr:col>
      <xdr:colOff>1314450</xdr:colOff>
      <xdr:row>622</xdr:row>
      <xdr:rowOff>0</xdr:rowOff>
    </xdr:from>
    <xdr:to>
      <xdr:col>3</xdr:col>
      <xdr:colOff>0</xdr:colOff>
      <xdr:row>622</xdr:row>
      <xdr:rowOff>162687</xdr:rowOff>
    </xdr:to>
    <xdr:sp macro="" textlink="">
      <xdr:nvSpPr>
        <xdr:cNvPr id="1343" name="Text Box 129"/>
        <xdr:cNvSpPr txBox="1">
          <a:spLocks noChangeArrowheads="1"/>
        </xdr:cNvSpPr>
      </xdr:nvSpPr>
      <xdr:spPr bwMode="auto">
        <a:xfrm>
          <a:off x="2714625" y="487213275"/>
          <a:ext cx="0" cy="162687"/>
        </a:xfrm>
        <a:prstGeom prst="rect">
          <a:avLst/>
        </a:prstGeom>
        <a:noFill/>
        <a:ln w="9525">
          <a:noFill/>
          <a:miter lim="800000"/>
          <a:headEnd/>
          <a:tailEnd/>
        </a:ln>
      </xdr:spPr>
    </xdr:sp>
    <xdr:clientData/>
  </xdr:twoCellAnchor>
  <xdr:twoCellAnchor editAs="oneCell">
    <xdr:from>
      <xdr:col>2</xdr:col>
      <xdr:colOff>1314450</xdr:colOff>
      <xdr:row>622</xdr:row>
      <xdr:rowOff>0</xdr:rowOff>
    </xdr:from>
    <xdr:to>
      <xdr:col>3</xdr:col>
      <xdr:colOff>0</xdr:colOff>
      <xdr:row>622</xdr:row>
      <xdr:rowOff>162687</xdr:rowOff>
    </xdr:to>
    <xdr:sp macro="" textlink="">
      <xdr:nvSpPr>
        <xdr:cNvPr id="1344" name="Text Box 130"/>
        <xdr:cNvSpPr txBox="1">
          <a:spLocks noChangeArrowheads="1"/>
        </xdr:cNvSpPr>
      </xdr:nvSpPr>
      <xdr:spPr bwMode="auto">
        <a:xfrm>
          <a:off x="2714625" y="487213275"/>
          <a:ext cx="0" cy="162687"/>
        </a:xfrm>
        <a:prstGeom prst="rect">
          <a:avLst/>
        </a:prstGeom>
        <a:noFill/>
        <a:ln w="9525">
          <a:noFill/>
          <a:miter lim="800000"/>
          <a:headEnd/>
          <a:tailEnd/>
        </a:ln>
      </xdr:spPr>
    </xdr:sp>
    <xdr:clientData/>
  </xdr:twoCellAnchor>
  <xdr:twoCellAnchor editAs="oneCell">
    <xdr:from>
      <xdr:col>2</xdr:col>
      <xdr:colOff>1314450</xdr:colOff>
      <xdr:row>622</xdr:row>
      <xdr:rowOff>0</xdr:rowOff>
    </xdr:from>
    <xdr:to>
      <xdr:col>3</xdr:col>
      <xdr:colOff>0</xdr:colOff>
      <xdr:row>622</xdr:row>
      <xdr:rowOff>162687</xdr:rowOff>
    </xdr:to>
    <xdr:sp macro="" textlink="">
      <xdr:nvSpPr>
        <xdr:cNvPr id="1345" name="Text Box 293"/>
        <xdr:cNvSpPr txBox="1">
          <a:spLocks noChangeArrowheads="1"/>
        </xdr:cNvSpPr>
      </xdr:nvSpPr>
      <xdr:spPr bwMode="auto">
        <a:xfrm>
          <a:off x="2714625" y="487213275"/>
          <a:ext cx="0" cy="162687"/>
        </a:xfrm>
        <a:prstGeom prst="rect">
          <a:avLst/>
        </a:prstGeom>
        <a:noFill/>
        <a:ln w="9525">
          <a:noFill/>
          <a:miter lim="800000"/>
          <a:headEnd/>
          <a:tailEnd/>
        </a:ln>
      </xdr:spPr>
    </xdr:sp>
    <xdr:clientData/>
  </xdr:twoCellAnchor>
  <xdr:twoCellAnchor editAs="oneCell">
    <xdr:from>
      <xdr:col>2</xdr:col>
      <xdr:colOff>1314450</xdr:colOff>
      <xdr:row>622</xdr:row>
      <xdr:rowOff>0</xdr:rowOff>
    </xdr:from>
    <xdr:to>
      <xdr:col>3</xdr:col>
      <xdr:colOff>0</xdr:colOff>
      <xdr:row>622</xdr:row>
      <xdr:rowOff>162687</xdr:rowOff>
    </xdr:to>
    <xdr:sp macro="" textlink="">
      <xdr:nvSpPr>
        <xdr:cNvPr id="1346" name="Text Box 294"/>
        <xdr:cNvSpPr txBox="1">
          <a:spLocks noChangeArrowheads="1"/>
        </xdr:cNvSpPr>
      </xdr:nvSpPr>
      <xdr:spPr bwMode="auto">
        <a:xfrm>
          <a:off x="2714625" y="487213275"/>
          <a:ext cx="0" cy="162687"/>
        </a:xfrm>
        <a:prstGeom prst="rect">
          <a:avLst/>
        </a:prstGeom>
        <a:noFill/>
        <a:ln w="9525">
          <a:noFill/>
          <a:miter lim="800000"/>
          <a:headEnd/>
          <a:tailEnd/>
        </a:ln>
      </xdr:spPr>
    </xdr:sp>
    <xdr:clientData/>
  </xdr:twoCellAnchor>
  <xdr:twoCellAnchor editAs="oneCell">
    <xdr:from>
      <xdr:col>2</xdr:col>
      <xdr:colOff>1314450</xdr:colOff>
      <xdr:row>622</xdr:row>
      <xdr:rowOff>0</xdr:rowOff>
    </xdr:from>
    <xdr:to>
      <xdr:col>3</xdr:col>
      <xdr:colOff>0</xdr:colOff>
      <xdr:row>622</xdr:row>
      <xdr:rowOff>162687</xdr:rowOff>
    </xdr:to>
    <xdr:sp macro="" textlink="">
      <xdr:nvSpPr>
        <xdr:cNvPr id="1347" name="Text Box 295"/>
        <xdr:cNvSpPr txBox="1">
          <a:spLocks noChangeArrowheads="1"/>
        </xdr:cNvSpPr>
      </xdr:nvSpPr>
      <xdr:spPr bwMode="auto">
        <a:xfrm>
          <a:off x="2714625" y="487213275"/>
          <a:ext cx="0" cy="162687"/>
        </a:xfrm>
        <a:prstGeom prst="rect">
          <a:avLst/>
        </a:prstGeom>
        <a:noFill/>
        <a:ln w="9525">
          <a:noFill/>
          <a:miter lim="800000"/>
          <a:headEnd/>
          <a:tailEnd/>
        </a:ln>
      </xdr:spPr>
    </xdr:sp>
    <xdr:clientData/>
  </xdr:twoCellAnchor>
  <xdr:twoCellAnchor editAs="oneCell">
    <xdr:from>
      <xdr:col>2</xdr:col>
      <xdr:colOff>1247775</xdr:colOff>
      <xdr:row>622</xdr:row>
      <xdr:rowOff>0</xdr:rowOff>
    </xdr:from>
    <xdr:to>
      <xdr:col>3</xdr:col>
      <xdr:colOff>492</xdr:colOff>
      <xdr:row>622</xdr:row>
      <xdr:rowOff>162687</xdr:rowOff>
    </xdr:to>
    <xdr:sp macro="" textlink="">
      <xdr:nvSpPr>
        <xdr:cNvPr id="1348" name="Text Box 296"/>
        <xdr:cNvSpPr txBox="1">
          <a:spLocks noChangeArrowheads="1"/>
        </xdr:cNvSpPr>
      </xdr:nvSpPr>
      <xdr:spPr bwMode="auto">
        <a:xfrm>
          <a:off x="2714625" y="487213275"/>
          <a:ext cx="492" cy="162687"/>
        </a:xfrm>
        <a:prstGeom prst="rect">
          <a:avLst/>
        </a:prstGeom>
        <a:noFill/>
        <a:ln w="9525">
          <a:noFill/>
          <a:miter lim="800000"/>
          <a:headEnd/>
          <a:tailEnd/>
        </a:ln>
      </xdr:spPr>
    </xdr:sp>
    <xdr:clientData/>
  </xdr:twoCellAnchor>
  <xdr:twoCellAnchor editAs="oneCell">
    <xdr:from>
      <xdr:col>2</xdr:col>
      <xdr:colOff>2028825</xdr:colOff>
      <xdr:row>622</xdr:row>
      <xdr:rowOff>0</xdr:rowOff>
    </xdr:from>
    <xdr:to>
      <xdr:col>3</xdr:col>
      <xdr:colOff>1594</xdr:colOff>
      <xdr:row>622</xdr:row>
      <xdr:rowOff>162687</xdr:rowOff>
    </xdr:to>
    <xdr:sp macro="" textlink="">
      <xdr:nvSpPr>
        <xdr:cNvPr id="1349" name="Text Box 297"/>
        <xdr:cNvSpPr txBox="1">
          <a:spLocks noChangeArrowheads="1"/>
        </xdr:cNvSpPr>
      </xdr:nvSpPr>
      <xdr:spPr bwMode="auto">
        <a:xfrm>
          <a:off x="2714625" y="487213275"/>
          <a:ext cx="1594" cy="162687"/>
        </a:xfrm>
        <a:prstGeom prst="rect">
          <a:avLst/>
        </a:prstGeom>
        <a:noFill/>
        <a:ln w="9525">
          <a:noFill/>
          <a:miter lim="800000"/>
          <a:headEnd/>
          <a:tailEnd/>
        </a:ln>
      </xdr:spPr>
    </xdr:sp>
    <xdr:clientData/>
  </xdr:twoCellAnchor>
  <xdr:twoCellAnchor editAs="oneCell">
    <xdr:from>
      <xdr:col>2</xdr:col>
      <xdr:colOff>2028825</xdr:colOff>
      <xdr:row>622</xdr:row>
      <xdr:rowOff>0</xdr:rowOff>
    </xdr:from>
    <xdr:to>
      <xdr:col>3</xdr:col>
      <xdr:colOff>1594</xdr:colOff>
      <xdr:row>622</xdr:row>
      <xdr:rowOff>162687</xdr:rowOff>
    </xdr:to>
    <xdr:sp macro="" textlink="">
      <xdr:nvSpPr>
        <xdr:cNvPr id="1350" name="Text Box 299"/>
        <xdr:cNvSpPr txBox="1">
          <a:spLocks noChangeArrowheads="1"/>
        </xdr:cNvSpPr>
      </xdr:nvSpPr>
      <xdr:spPr bwMode="auto">
        <a:xfrm>
          <a:off x="2714625" y="487213275"/>
          <a:ext cx="1594" cy="162687"/>
        </a:xfrm>
        <a:prstGeom prst="rect">
          <a:avLst/>
        </a:prstGeom>
        <a:noFill/>
        <a:ln w="9525">
          <a:noFill/>
          <a:miter lim="800000"/>
          <a:headEnd/>
          <a:tailEnd/>
        </a:ln>
      </xdr:spPr>
    </xdr:sp>
    <xdr:clientData/>
  </xdr:twoCellAnchor>
  <xdr:twoCellAnchor editAs="oneCell">
    <xdr:from>
      <xdr:col>2</xdr:col>
      <xdr:colOff>1609725</xdr:colOff>
      <xdr:row>622</xdr:row>
      <xdr:rowOff>123825</xdr:rowOff>
    </xdr:from>
    <xdr:to>
      <xdr:col>3</xdr:col>
      <xdr:colOff>1594</xdr:colOff>
      <xdr:row>622</xdr:row>
      <xdr:rowOff>153543</xdr:rowOff>
    </xdr:to>
    <xdr:sp macro="" textlink="">
      <xdr:nvSpPr>
        <xdr:cNvPr id="1351" name="Text Box 236"/>
        <xdr:cNvSpPr txBox="1">
          <a:spLocks noChangeArrowheads="1"/>
        </xdr:cNvSpPr>
      </xdr:nvSpPr>
      <xdr:spPr bwMode="auto">
        <a:xfrm>
          <a:off x="2714625" y="487337100"/>
          <a:ext cx="1594" cy="29718"/>
        </a:xfrm>
        <a:prstGeom prst="rect">
          <a:avLst/>
        </a:prstGeom>
        <a:noFill/>
        <a:ln w="9525">
          <a:noFill/>
          <a:miter lim="800000"/>
          <a:headEnd/>
          <a:tailEnd/>
        </a:ln>
      </xdr:spPr>
    </xdr:sp>
    <xdr:clientData/>
  </xdr:twoCellAnchor>
  <xdr:twoCellAnchor editAs="oneCell">
    <xdr:from>
      <xdr:col>2</xdr:col>
      <xdr:colOff>1609725</xdr:colOff>
      <xdr:row>622</xdr:row>
      <xdr:rowOff>123825</xdr:rowOff>
    </xdr:from>
    <xdr:to>
      <xdr:col>3</xdr:col>
      <xdr:colOff>1594</xdr:colOff>
      <xdr:row>622</xdr:row>
      <xdr:rowOff>153543</xdr:rowOff>
    </xdr:to>
    <xdr:sp macro="" textlink="">
      <xdr:nvSpPr>
        <xdr:cNvPr id="1352" name="Text Box 236"/>
        <xdr:cNvSpPr txBox="1">
          <a:spLocks noChangeArrowheads="1"/>
        </xdr:cNvSpPr>
      </xdr:nvSpPr>
      <xdr:spPr bwMode="auto">
        <a:xfrm>
          <a:off x="2714625" y="487337100"/>
          <a:ext cx="1594" cy="29718"/>
        </a:xfrm>
        <a:prstGeom prst="rect">
          <a:avLst/>
        </a:prstGeom>
        <a:noFill/>
        <a:ln w="9525">
          <a:noFill/>
          <a:miter lim="800000"/>
          <a:headEnd/>
          <a:tailEnd/>
        </a:ln>
      </xdr:spPr>
    </xdr:sp>
    <xdr:clientData/>
  </xdr:twoCellAnchor>
  <xdr:twoCellAnchor editAs="oneCell">
    <xdr:from>
      <xdr:col>2</xdr:col>
      <xdr:colOff>1609725</xdr:colOff>
      <xdr:row>622</xdr:row>
      <xdr:rowOff>123825</xdr:rowOff>
    </xdr:from>
    <xdr:to>
      <xdr:col>3</xdr:col>
      <xdr:colOff>1594</xdr:colOff>
      <xdr:row>622</xdr:row>
      <xdr:rowOff>153543</xdr:rowOff>
    </xdr:to>
    <xdr:sp macro="" textlink="">
      <xdr:nvSpPr>
        <xdr:cNvPr id="1353" name="Text Box 236"/>
        <xdr:cNvSpPr txBox="1">
          <a:spLocks noChangeArrowheads="1"/>
        </xdr:cNvSpPr>
      </xdr:nvSpPr>
      <xdr:spPr bwMode="auto">
        <a:xfrm>
          <a:off x="2714625" y="487337100"/>
          <a:ext cx="1594" cy="29718"/>
        </a:xfrm>
        <a:prstGeom prst="rect">
          <a:avLst/>
        </a:prstGeom>
        <a:noFill/>
        <a:ln w="9525">
          <a:noFill/>
          <a:miter lim="800000"/>
          <a:headEnd/>
          <a:tailEnd/>
        </a:ln>
      </xdr:spPr>
    </xdr:sp>
    <xdr:clientData/>
  </xdr:twoCellAnchor>
  <xdr:twoCellAnchor editAs="oneCell">
    <xdr:from>
      <xdr:col>4</xdr:col>
      <xdr:colOff>2619375</xdr:colOff>
      <xdr:row>291</xdr:row>
      <xdr:rowOff>1076325</xdr:rowOff>
    </xdr:from>
    <xdr:to>
      <xdr:col>5</xdr:col>
      <xdr:colOff>492</xdr:colOff>
      <xdr:row>291</xdr:row>
      <xdr:rowOff>1135008</xdr:rowOff>
    </xdr:to>
    <xdr:sp macro="" textlink="">
      <xdr:nvSpPr>
        <xdr:cNvPr id="1354" name="Text Box 31"/>
        <xdr:cNvSpPr txBox="1">
          <a:spLocks noChangeArrowheads="1"/>
        </xdr:cNvSpPr>
      </xdr:nvSpPr>
      <xdr:spPr bwMode="auto">
        <a:xfrm>
          <a:off x="2714625" y="202177650"/>
          <a:ext cx="492" cy="58683"/>
        </a:xfrm>
        <a:prstGeom prst="rect">
          <a:avLst/>
        </a:prstGeom>
        <a:noFill/>
        <a:ln w="9525">
          <a:noFill/>
          <a:miter lim="800000"/>
          <a:headEnd/>
          <a:tailEnd/>
        </a:ln>
      </xdr:spPr>
    </xdr:sp>
    <xdr:clientData/>
  </xdr:twoCellAnchor>
  <xdr:twoCellAnchor editAs="oneCell">
    <xdr:from>
      <xdr:col>4</xdr:col>
      <xdr:colOff>2619375</xdr:colOff>
      <xdr:row>291</xdr:row>
      <xdr:rowOff>1076325</xdr:rowOff>
    </xdr:from>
    <xdr:to>
      <xdr:col>5</xdr:col>
      <xdr:colOff>492</xdr:colOff>
      <xdr:row>291</xdr:row>
      <xdr:rowOff>1135008</xdr:rowOff>
    </xdr:to>
    <xdr:sp macro="" textlink="">
      <xdr:nvSpPr>
        <xdr:cNvPr id="1355" name="Text Box 31"/>
        <xdr:cNvSpPr txBox="1">
          <a:spLocks noChangeArrowheads="1"/>
        </xdr:cNvSpPr>
      </xdr:nvSpPr>
      <xdr:spPr bwMode="auto">
        <a:xfrm>
          <a:off x="2714625" y="202177650"/>
          <a:ext cx="492" cy="58683"/>
        </a:xfrm>
        <a:prstGeom prst="rect">
          <a:avLst/>
        </a:prstGeom>
        <a:noFill/>
        <a:ln w="9525">
          <a:noFill/>
          <a:miter lim="800000"/>
          <a:headEnd/>
          <a:tailEnd/>
        </a:ln>
      </xdr:spPr>
    </xdr:sp>
    <xdr:clientData/>
  </xdr:twoCellAnchor>
  <xdr:twoCellAnchor editAs="oneCell">
    <xdr:from>
      <xdr:col>4</xdr:col>
      <xdr:colOff>2619375</xdr:colOff>
      <xdr:row>291</xdr:row>
      <xdr:rowOff>1076325</xdr:rowOff>
    </xdr:from>
    <xdr:to>
      <xdr:col>5</xdr:col>
      <xdr:colOff>492</xdr:colOff>
      <xdr:row>291</xdr:row>
      <xdr:rowOff>1135008</xdr:rowOff>
    </xdr:to>
    <xdr:sp macro="" textlink="">
      <xdr:nvSpPr>
        <xdr:cNvPr id="1356" name="Text Box 31"/>
        <xdr:cNvSpPr txBox="1">
          <a:spLocks noChangeArrowheads="1"/>
        </xdr:cNvSpPr>
      </xdr:nvSpPr>
      <xdr:spPr bwMode="auto">
        <a:xfrm>
          <a:off x="2714625" y="202177650"/>
          <a:ext cx="492" cy="58683"/>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357" name="Text Box 23"/>
        <xdr:cNvSpPr txBox="1">
          <a:spLocks noChangeArrowheads="1"/>
        </xdr:cNvSpPr>
      </xdr:nvSpPr>
      <xdr:spPr bwMode="auto">
        <a:xfrm>
          <a:off x="2714625" y="212912325"/>
          <a:ext cx="492"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1358" name="Text Box 29"/>
        <xdr:cNvSpPr txBox="1">
          <a:spLocks noChangeArrowheads="1"/>
        </xdr:cNvSpPr>
      </xdr:nvSpPr>
      <xdr:spPr bwMode="auto">
        <a:xfrm>
          <a:off x="2714625" y="212617050"/>
          <a:ext cx="1594" cy="0"/>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359" name="Text Box 23"/>
        <xdr:cNvSpPr txBox="1">
          <a:spLocks noChangeArrowheads="1"/>
        </xdr:cNvSpPr>
      </xdr:nvSpPr>
      <xdr:spPr bwMode="auto">
        <a:xfrm>
          <a:off x="2714625" y="212912325"/>
          <a:ext cx="492"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1360" name="Text Box 29"/>
        <xdr:cNvSpPr txBox="1">
          <a:spLocks noChangeArrowheads="1"/>
        </xdr:cNvSpPr>
      </xdr:nvSpPr>
      <xdr:spPr bwMode="auto">
        <a:xfrm>
          <a:off x="2714625" y="212617050"/>
          <a:ext cx="1594" cy="0"/>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1361" name="Text Box 84"/>
        <xdr:cNvSpPr txBox="1">
          <a:spLocks noChangeArrowheads="1"/>
        </xdr:cNvSpPr>
      </xdr:nvSpPr>
      <xdr:spPr bwMode="auto">
        <a:xfrm>
          <a:off x="2714625" y="211959825"/>
          <a:ext cx="492" cy="243459"/>
        </a:xfrm>
        <a:prstGeom prst="rect">
          <a:avLst/>
        </a:prstGeom>
        <a:noFill/>
        <a:ln w="9525">
          <a:noFill/>
          <a:miter lim="800000"/>
          <a:headEnd/>
          <a:tailEnd/>
        </a:ln>
      </xdr:spPr>
    </xdr:sp>
    <xdr:clientData/>
  </xdr:twoCellAnchor>
  <xdr:twoCellAnchor editAs="oneCell">
    <xdr:from>
      <xdr:col>4</xdr:col>
      <xdr:colOff>2028825</xdr:colOff>
      <xdr:row>302</xdr:row>
      <xdr:rowOff>0</xdr:rowOff>
    </xdr:from>
    <xdr:to>
      <xdr:col>5</xdr:col>
      <xdr:colOff>1594</xdr:colOff>
      <xdr:row>302</xdr:row>
      <xdr:rowOff>243459</xdr:rowOff>
    </xdr:to>
    <xdr:sp macro="" textlink="">
      <xdr:nvSpPr>
        <xdr:cNvPr id="1362" name="Text Box 85"/>
        <xdr:cNvSpPr txBox="1">
          <a:spLocks noChangeArrowheads="1"/>
        </xdr:cNvSpPr>
      </xdr:nvSpPr>
      <xdr:spPr bwMode="auto">
        <a:xfrm>
          <a:off x="2714625" y="211959825"/>
          <a:ext cx="1594" cy="243459"/>
        </a:xfrm>
        <a:prstGeom prst="rect">
          <a:avLst/>
        </a:prstGeom>
        <a:noFill/>
        <a:ln w="9525">
          <a:noFill/>
          <a:miter lim="800000"/>
          <a:headEnd/>
          <a:tailEnd/>
        </a:ln>
      </xdr:spPr>
    </xdr:sp>
    <xdr:clientData/>
  </xdr:twoCellAnchor>
  <xdr:twoCellAnchor editAs="oneCell">
    <xdr:from>
      <xdr:col>4</xdr:col>
      <xdr:colOff>2619375</xdr:colOff>
      <xdr:row>302</xdr:row>
      <xdr:rowOff>0</xdr:rowOff>
    </xdr:from>
    <xdr:to>
      <xdr:col>5</xdr:col>
      <xdr:colOff>492</xdr:colOff>
      <xdr:row>302</xdr:row>
      <xdr:rowOff>243459</xdr:rowOff>
    </xdr:to>
    <xdr:sp macro="" textlink="">
      <xdr:nvSpPr>
        <xdr:cNvPr id="1363" name="Text Box 86"/>
        <xdr:cNvSpPr txBox="1">
          <a:spLocks noChangeArrowheads="1"/>
        </xdr:cNvSpPr>
      </xdr:nvSpPr>
      <xdr:spPr bwMode="auto">
        <a:xfrm>
          <a:off x="2714625" y="211959825"/>
          <a:ext cx="492" cy="24345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64"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65"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66"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67"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68"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69"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70"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371" name="Text Box 23"/>
        <xdr:cNvSpPr txBox="1">
          <a:spLocks noChangeArrowheads="1"/>
        </xdr:cNvSpPr>
      </xdr:nvSpPr>
      <xdr:spPr bwMode="auto">
        <a:xfrm>
          <a:off x="2714625" y="212912325"/>
          <a:ext cx="492"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1372" name="Text Box 29"/>
        <xdr:cNvSpPr txBox="1">
          <a:spLocks noChangeArrowheads="1"/>
        </xdr:cNvSpPr>
      </xdr:nvSpPr>
      <xdr:spPr bwMode="auto">
        <a:xfrm>
          <a:off x="2714625" y="212617050"/>
          <a:ext cx="1594" cy="0"/>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373" name="Text Box 23"/>
        <xdr:cNvSpPr txBox="1">
          <a:spLocks noChangeArrowheads="1"/>
        </xdr:cNvSpPr>
      </xdr:nvSpPr>
      <xdr:spPr bwMode="auto">
        <a:xfrm>
          <a:off x="2714625" y="212912325"/>
          <a:ext cx="492"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1374" name="Text Box 29"/>
        <xdr:cNvSpPr txBox="1">
          <a:spLocks noChangeArrowheads="1"/>
        </xdr:cNvSpPr>
      </xdr:nvSpPr>
      <xdr:spPr bwMode="auto">
        <a:xfrm>
          <a:off x="2714625" y="212617050"/>
          <a:ext cx="1594" cy="0"/>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1375" name="Text Box 84"/>
        <xdr:cNvSpPr txBox="1">
          <a:spLocks noChangeArrowheads="1"/>
        </xdr:cNvSpPr>
      </xdr:nvSpPr>
      <xdr:spPr bwMode="auto">
        <a:xfrm>
          <a:off x="2714625" y="211959825"/>
          <a:ext cx="492" cy="243459"/>
        </a:xfrm>
        <a:prstGeom prst="rect">
          <a:avLst/>
        </a:prstGeom>
        <a:noFill/>
        <a:ln w="9525">
          <a:noFill/>
          <a:miter lim="800000"/>
          <a:headEnd/>
          <a:tailEnd/>
        </a:ln>
      </xdr:spPr>
    </xdr:sp>
    <xdr:clientData/>
  </xdr:twoCellAnchor>
  <xdr:twoCellAnchor editAs="oneCell">
    <xdr:from>
      <xdr:col>4</xdr:col>
      <xdr:colOff>2028825</xdr:colOff>
      <xdr:row>302</xdr:row>
      <xdr:rowOff>0</xdr:rowOff>
    </xdr:from>
    <xdr:to>
      <xdr:col>5</xdr:col>
      <xdr:colOff>1594</xdr:colOff>
      <xdr:row>302</xdr:row>
      <xdr:rowOff>243459</xdr:rowOff>
    </xdr:to>
    <xdr:sp macro="" textlink="">
      <xdr:nvSpPr>
        <xdr:cNvPr id="1376" name="Text Box 85"/>
        <xdr:cNvSpPr txBox="1">
          <a:spLocks noChangeArrowheads="1"/>
        </xdr:cNvSpPr>
      </xdr:nvSpPr>
      <xdr:spPr bwMode="auto">
        <a:xfrm>
          <a:off x="2714625" y="211959825"/>
          <a:ext cx="1594" cy="243459"/>
        </a:xfrm>
        <a:prstGeom prst="rect">
          <a:avLst/>
        </a:prstGeom>
        <a:noFill/>
        <a:ln w="9525">
          <a:noFill/>
          <a:miter lim="800000"/>
          <a:headEnd/>
          <a:tailEnd/>
        </a:ln>
      </xdr:spPr>
    </xdr:sp>
    <xdr:clientData/>
  </xdr:twoCellAnchor>
  <xdr:twoCellAnchor editAs="oneCell">
    <xdr:from>
      <xdr:col>4</xdr:col>
      <xdr:colOff>2619375</xdr:colOff>
      <xdr:row>302</xdr:row>
      <xdr:rowOff>0</xdr:rowOff>
    </xdr:from>
    <xdr:to>
      <xdr:col>5</xdr:col>
      <xdr:colOff>492</xdr:colOff>
      <xdr:row>302</xdr:row>
      <xdr:rowOff>243459</xdr:rowOff>
    </xdr:to>
    <xdr:sp macro="" textlink="">
      <xdr:nvSpPr>
        <xdr:cNvPr id="1377" name="Text Box 86"/>
        <xdr:cNvSpPr txBox="1">
          <a:spLocks noChangeArrowheads="1"/>
        </xdr:cNvSpPr>
      </xdr:nvSpPr>
      <xdr:spPr bwMode="auto">
        <a:xfrm>
          <a:off x="2714625" y="211959825"/>
          <a:ext cx="492" cy="24345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78"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79"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80"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81"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82"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83"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84"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1385" name="Text Box 317"/>
        <xdr:cNvSpPr txBox="1">
          <a:spLocks noChangeArrowheads="1"/>
        </xdr:cNvSpPr>
      </xdr:nvSpPr>
      <xdr:spPr bwMode="auto">
        <a:xfrm>
          <a:off x="2714625" y="211959825"/>
          <a:ext cx="492" cy="24345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386" name="Text Box 23"/>
        <xdr:cNvSpPr txBox="1">
          <a:spLocks noChangeArrowheads="1"/>
        </xdr:cNvSpPr>
      </xdr:nvSpPr>
      <xdr:spPr bwMode="auto">
        <a:xfrm>
          <a:off x="2714625" y="212912325"/>
          <a:ext cx="492"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1387" name="Text Box 29"/>
        <xdr:cNvSpPr txBox="1">
          <a:spLocks noChangeArrowheads="1"/>
        </xdr:cNvSpPr>
      </xdr:nvSpPr>
      <xdr:spPr bwMode="auto">
        <a:xfrm>
          <a:off x="2714625" y="212617050"/>
          <a:ext cx="1594" cy="0"/>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1388" name="Text Box 317"/>
        <xdr:cNvSpPr txBox="1">
          <a:spLocks noChangeArrowheads="1"/>
        </xdr:cNvSpPr>
      </xdr:nvSpPr>
      <xdr:spPr bwMode="auto">
        <a:xfrm>
          <a:off x="2714625" y="211959825"/>
          <a:ext cx="492" cy="24345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389" name="Text Box 23"/>
        <xdr:cNvSpPr txBox="1">
          <a:spLocks noChangeArrowheads="1"/>
        </xdr:cNvSpPr>
      </xdr:nvSpPr>
      <xdr:spPr bwMode="auto">
        <a:xfrm>
          <a:off x="2714625" y="212912325"/>
          <a:ext cx="492"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1390" name="Text Box 29"/>
        <xdr:cNvSpPr txBox="1">
          <a:spLocks noChangeArrowheads="1"/>
        </xdr:cNvSpPr>
      </xdr:nvSpPr>
      <xdr:spPr bwMode="auto">
        <a:xfrm>
          <a:off x="2714625" y="212617050"/>
          <a:ext cx="1594" cy="0"/>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1391" name="Text Box 84"/>
        <xdr:cNvSpPr txBox="1">
          <a:spLocks noChangeArrowheads="1"/>
        </xdr:cNvSpPr>
      </xdr:nvSpPr>
      <xdr:spPr bwMode="auto">
        <a:xfrm>
          <a:off x="2714625" y="211959825"/>
          <a:ext cx="492" cy="243459"/>
        </a:xfrm>
        <a:prstGeom prst="rect">
          <a:avLst/>
        </a:prstGeom>
        <a:noFill/>
        <a:ln w="9525">
          <a:noFill/>
          <a:miter lim="800000"/>
          <a:headEnd/>
          <a:tailEnd/>
        </a:ln>
      </xdr:spPr>
    </xdr:sp>
    <xdr:clientData/>
  </xdr:twoCellAnchor>
  <xdr:twoCellAnchor editAs="oneCell">
    <xdr:from>
      <xdr:col>4</xdr:col>
      <xdr:colOff>2028825</xdr:colOff>
      <xdr:row>302</xdr:row>
      <xdr:rowOff>0</xdr:rowOff>
    </xdr:from>
    <xdr:to>
      <xdr:col>5</xdr:col>
      <xdr:colOff>1594</xdr:colOff>
      <xdr:row>302</xdr:row>
      <xdr:rowOff>243459</xdr:rowOff>
    </xdr:to>
    <xdr:sp macro="" textlink="">
      <xdr:nvSpPr>
        <xdr:cNvPr id="1392" name="Text Box 85"/>
        <xdr:cNvSpPr txBox="1">
          <a:spLocks noChangeArrowheads="1"/>
        </xdr:cNvSpPr>
      </xdr:nvSpPr>
      <xdr:spPr bwMode="auto">
        <a:xfrm>
          <a:off x="2714625" y="211959825"/>
          <a:ext cx="1594" cy="243459"/>
        </a:xfrm>
        <a:prstGeom prst="rect">
          <a:avLst/>
        </a:prstGeom>
        <a:noFill/>
        <a:ln w="9525">
          <a:noFill/>
          <a:miter lim="800000"/>
          <a:headEnd/>
          <a:tailEnd/>
        </a:ln>
      </xdr:spPr>
    </xdr:sp>
    <xdr:clientData/>
  </xdr:twoCellAnchor>
  <xdr:twoCellAnchor editAs="oneCell">
    <xdr:from>
      <xdr:col>4</xdr:col>
      <xdr:colOff>2619375</xdr:colOff>
      <xdr:row>302</xdr:row>
      <xdr:rowOff>0</xdr:rowOff>
    </xdr:from>
    <xdr:to>
      <xdr:col>5</xdr:col>
      <xdr:colOff>492</xdr:colOff>
      <xdr:row>302</xdr:row>
      <xdr:rowOff>243459</xdr:rowOff>
    </xdr:to>
    <xdr:sp macro="" textlink="">
      <xdr:nvSpPr>
        <xdr:cNvPr id="1393" name="Text Box 86"/>
        <xdr:cNvSpPr txBox="1">
          <a:spLocks noChangeArrowheads="1"/>
        </xdr:cNvSpPr>
      </xdr:nvSpPr>
      <xdr:spPr bwMode="auto">
        <a:xfrm>
          <a:off x="2714625" y="211959825"/>
          <a:ext cx="492" cy="24345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94"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95"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96"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97"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98"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399"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400" name="Text Box 236"/>
        <xdr:cNvSpPr txBox="1">
          <a:spLocks noChangeArrowheads="1"/>
        </xdr:cNvSpPr>
      </xdr:nvSpPr>
      <xdr:spPr bwMode="auto">
        <a:xfrm>
          <a:off x="2714625" y="212083650"/>
          <a:ext cx="1594" cy="112395"/>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401" name="Text Box 31"/>
        <xdr:cNvSpPr txBox="1">
          <a:spLocks noChangeArrowheads="1"/>
        </xdr:cNvSpPr>
      </xdr:nvSpPr>
      <xdr:spPr bwMode="auto">
        <a:xfrm>
          <a:off x="2714625" y="212912325"/>
          <a:ext cx="492" cy="0"/>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402" name="Text Box 31"/>
        <xdr:cNvSpPr txBox="1">
          <a:spLocks noChangeArrowheads="1"/>
        </xdr:cNvSpPr>
      </xdr:nvSpPr>
      <xdr:spPr bwMode="auto">
        <a:xfrm>
          <a:off x="2714625" y="212912325"/>
          <a:ext cx="492" cy="0"/>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403" name="Text Box 31"/>
        <xdr:cNvSpPr txBox="1">
          <a:spLocks noChangeArrowheads="1"/>
        </xdr:cNvSpPr>
      </xdr:nvSpPr>
      <xdr:spPr bwMode="auto">
        <a:xfrm>
          <a:off x="2714625" y="212912325"/>
          <a:ext cx="492" cy="0"/>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492</xdr:colOff>
      <xdr:row>304</xdr:row>
      <xdr:rowOff>58683</xdr:rowOff>
    </xdr:to>
    <xdr:sp macro="" textlink="">
      <xdr:nvSpPr>
        <xdr:cNvPr id="1404" name="Text Box 31"/>
        <xdr:cNvSpPr txBox="1">
          <a:spLocks noChangeArrowheads="1"/>
        </xdr:cNvSpPr>
      </xdr:nvSpPr>
      <xdr:spPr bwMode="auto">
        <a:xfrm>
          <a:off x="2714625" y="213483825"/>
          <a:ext cx="492" cy="58683"/>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492</xdr:colOff>
      <xdr:row>304</xdr:row>
      <xdr:rowOff>58683</xdr:rowOff>
    </xdr:to>
    <xdr:sp macro="" textlink="">
      <xdr:nvSpPr>
        <xdr:cNvPr id="1405" name="Text Box 31"/>
        <xdr:cNvSpPr txBox="1">
          <a:spLocks noChangeArrowheads="1"/>
        </xdr:cNvSpPr>
      </xdr:nvSpPr>
      <xdr:spPr bwMode="auto">
        <a:xfrm>
          <a:off x="2714625" y="213483825"/>
          <a:ext cx="492" cy="58683"/>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492</xdr:colOff>
      <xdr:row>304</xdr:row>
      <xdr:rowOff>58683</xdr:rowOff>
    </xdr:to>
    <xdr:sp macro="" textlink="">
      <xdr:nvSpPr>
        <xdr:cNvPr id="1406" name="Text Box 31"/>
        <xdr:cNvSpPr txBox="1">
          <a:spLocks noChangeArrowheads="1"/>
        </xdr:cNvSpPr>
      </xdr:nvSpPr>
      <xdr:spPr bwMode="auto">
        <a:xfrm>
          <a:off x="2714625" y="213483825"/>
          <a:ext cx="492" cy="58683"/>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492</xdr:colOff>
      <xdr:row>304</xdr:row>
      <xdr:rowOff>1135008</xdr:rowOff>
    </xdr:to>
    <xdr:sp macro="" textlink="">
      <xdr:nvSpPr>
        <xdr:cNvPr id="1407" name="Text Box 31"/>
        <xdr:cNvSpPr txBox="1">
          <a:spLocks noChangeArrowheads="1"/>
        </xdr:cNvSpPr>
      </xdr:nvSpPr>
      <xdr:spPr bwMode="auto">
        <a:xfrm>
          <a:off x="2714625" y="214560150"/>
          <a:ext cx="492" cy="58683"/>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492</xdr:colOff>
      <xdr:row>304</xdr:row>
      <xdr:rowOff>1135008</xdr:rowOff>
    </xdr:to>
    <xdr:sp macro="" textlink="">
      <xdr:nvSpPr>
        <xdr:cNvPr id="1408" name="Text Box 31"/>
        <xdr:cNvSpPr txBox="1">
          <a:spLocks noChangeArrowheads="1"/>
        </xdr:cNvSpPr>
      </xdr:nvSpPr>
      <xdr:spPr bwMode="auto">
        <a:xfrm>
          <a:off x="2714625" y="214560150"/>
          <a:ext cx="492" cy="58683"/>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492</xdr:colOff>
      <xdr:row>304</xdr:row>
      <xdr:rowOff>1135008</xdr:rowOff>
    </xdr:to>
    <xdr:sp macro="" textlink="">
      <xdr:nvSpPr>
        <xdr:cNvPr id="1409" name="Text Box 31"/>
        <xdr:cNvSpPr txBox="1">
          <a:spLocks noChangeArrowheads="1"/>
        </xdr:cNvSpPr>
      </xdr:nvSpPr>
      <xdr:spPr bwMode="auto">
        <a:xfrm>
          <a:off x="2714625" y="214560150"/>
          <a:ext cx="492" cy="58683"/>
        </a:xfrm>
        <a:prstGeom prst="rect">
          <a:avLst/>
        </a:prstGeom>
        <a:noFill/>
        <a:ln w="9525">
          <a:noFill/>
          <a:miter lim="800000"/>
          <a:headEnd/>
          <a:tailEnd/>
        </a:ln>
      </xdr:spPr>
    </xdr:sp>
    <xdr:clientData/>
  </xdr:twoCellAnchor>
  <xdr:twoCellAnchor editAs="oneCell">
    <xdr:from>
      <xdr:col>4</xdr:col>
      <xdr:colOff>2619375</xdr:colOff>
      <xdr:row>402</xdr:row>
      <xdr:rowOff>1076325</xdr:rowOff>
    </xdr:from>
    <xdr:to>
      <xdr:col>5</xdr:col>
      <xdr:colOff>492</xdr:colOff>
      <xdr:row>403</xdr:row>
      <xdr:rowOff>20236</xdr:rowOff>
    </xdr:to>
    <xdr:sp macro="" textlink="">
      <xdr:nvSpPr>
        <xdr:cNvPr id="1410" name="Text Box 23"/>
        <xdr:cNvSpPr txBox="1">
          <a:spLocks noChangeArrowheads="1"/>
        </xdr:cNvSpPr>
      </xdr:nvSpPr>
      <xdr:spPr bwMode="auto">
        <a:xfrm>
          <a:off x="2714625" y="302809275"/>
          <a:ext cx="492" cy="20236"/>
        </a:xfrm>
        <a:prstGeom prst="rect">
          <a:avLst/>
        </a:prstGeom>
        <a:noFill/>
        <a:ln w="9525">
          <a:noFill/>
          <a:miter lim="800000"/>
          <a:headEnd/>
          <a:tailEnd/>
        </a:ln>
      </xdr:spPr>
    </xdr:sp>
    <xdr:clientData/>
  </xdr:twoCellAnchor>
  <xdr:twoCellAnchor editAs="oneCell">
    <xdr:from>
      <xdr:col>4</xdr:col>
      <xdr:colOff>2619375</xdr:colOff>
      <xdr:row>402</xdr:row>
      <xdr:rowOff>1076325</xdr:rowOff>
    </xdr:from>
    <xdr:to>
      <xdr:col>5</xdr:col>
      <xdr:colOff>492</xdr:colOff>
      <xdr:row>403</xdr:row>
      <xdr:rowOff>20236</xdr:rowOff>
    </xdr:to>
    <xdr:sp macro="" textlink="">
      <xdr:nvSpPr>
        <xdr:cNvPr id="1411" name="Text Box 23"/>
        <xdr:cNvSpPr txBox="1">
          <a:spLocks noChangeArrowheads="1"/>
        </xdr:cNvSpPr>
      </xdr:nvSpPr>
      <xdr:spPr bwMode="auto">
        <a:xfrm>
          <a:off x="2714625" y="302809275"/>
          <a:ext cx="492" cy="20236"/>
        </a:xfrm>
        <a:prstGeom prst="rect">
          <a:avLst/>
        </a:prstGeom>
        <a:noFill/>
        <a:ln w="9525">
          <a:noFill/>
          <a:miter lim="800000"/>
          <a:headEnd/>
          <a:tailEnd/>
        </a:ln>
      </xdr:spPr>
    </xdr:sp>
    <xdr:clientData/>
  </xdr:twoCellAnchor>
  <xdr:twoCellAnchor editAs="oneCell">
    <xdr:from>
      <xdr:col>4</xdr:col>
      <xdr:colOff>2028825</xdr:colOff>
      <xdr:row>402</xdr:row>
      <xdr:rowOff>2266950</xdr:rowOff>
    </xdr:from>
    <xdr:to>
      <xdr:col>5</xdr:col>
      <xdr:colOff>1594</xdr:colOff>
      <xdr:row>403</xdr:row>
      <xdr:rowOff>30946</xdr:rowOff>
    </xdr:to>
    <xdr:sp macro="" textlink="">
      <xdr:nvSpPr>
        <xdr:cNvPr id="1412" name="Text Box 181"/>
        <xdr:cNvSpPr txBox="1">
          <a:spLocks noChangeArrowheads="1"/>
        </xdr:cNvSpPr>
      </xdr:nvSpPr>
      <xdr:spPr bwMode="auto">
        <a:xfrm>
          <a:off x="2714625" y="302809275"/>
          <a:ext cx="1594" cy="30946"/>
        </a:xfrm>
        <a:prstGeom prst="rect">
          <a:avLst/>
        </a:prstGeom>
        <a:noFill/>
        <a:ln w="9525">
          <a:noFill/>
          <a:miter lim="800000"/>
          <a:headEnd/>
          <a:tailEnd/>
        </a:ln>
      </xdr:spPr>
    </xdr:sp>
    <xdr:clientData/>
  </xdr:twoCellAnchor>
  <xdr:twoCellAnchor editAs="oneCell">
    <xdr:from>
      <xdr:col>4</xdr:col>
      <xdr:colOff>2619375</xdr:colOff>
      <xdr:row>402</xdr:row>
      <xdr:rowOff>1076325</xdr:rowOff>
    </xdr:from>
    <xdr:to>
      <xdr:col>5</xdr:col>
      <xdr:colOff>492</xdr:colOff>
      <xdr:row>403</xdr:row>
      <xdr:rowOff>20236</xdr:rowOff>
    </xdr:to>
    <xdr:sp macro="" textlink="">
      <xdr:nvSpPr>
        <xdr:cNvPr id="1413" name="Text Box 23"/>
        <xdr:cNvSpPr txBox="1">
          <a:spLocks noChangeArrowheads="1"/>
        </xdr:cNvSpPr>
      </xdr:nvSpPr>
      <xdr:spPr bwMode="auto">
        <a:xfrm>
          <a:off x="2714625" y="302809275"/>
          <a:ext cx="492" cy="20236"/>
        </a:xfrm>
        <a:prstGeom prst="rect">
          <a:avLst/>
        </a:prstGeom>
        <a:noFill/>
        <a:ln w="9525">
          <a:noFill/>
          <a:miter lim="800000"/>
          <a:headEnd/>
          <a:tailEnd/>
        </a:ln>
      </xdr:spPr>
    </xdr:sp>
    <xdr:clientData/>
  </xdr:twoCellAnchor>
  <xdr:twoCellAnchor editAs="oneCell">
    <xdr:from>
      <xdr:col>4</xdr:col>
      <xdr:colOff>2619375</xdr:colOff>
      <xdr:row>402</xdr:row>
      <xdr:rowOff>1076325</xdr:rowOff>
    </xdr:from>
    <xdr:to>
      <xdr:col>5</xdr:col>
      <xdr:colOff>492</xdr:colOff>
      <xdr:row>403</xdr:row>
      <xdr:rowOff>20236</xdr:rowOff>
    </xdr:to>
    <xdr:sp macro="" textlink="">
      <xdr:nvSpPr>
        <xdr:cNvPr id="1414" name="Text Box 23"/>
        <xdr:cNvSpPr txBox="1">
          <a:spLocks noChangeArrowheads="1"/>
        </xdr:cNvSpPr>
      </xdr:nvSpPr>
      <xdr:spPr bwMode="auto">
        <a:xfrm>
          <a:off x="2714625" y="302809275"/>
          <a:ext cx="492" cy="20236"/>
        </a:xfrm>
        <a:prstGeom prst="rect">
          <a:avLst/>
        </a:prstGeom>
        <a:noFill/>
        <a:ln w="9525">
          <a:noFill/>
          <a:miter lim="800000"/>
          <a:headEnd/>
          <a:tailEnd/>
        </a:ln>
      </xdr:spPr>
    </xdr:sp>
    <xdr:clientData/>
  </xdr:twoCellAnchor>
  <xdr:twoCellAnchor editAs="oneCell">
    <xdr:from>
      <xdr:col>4</xdr:col>
      <xdr:colOff>2028825</xdr:colOff>
      <xdr:row>402</xdr:row>
      <xdr:rowOff>2266950</xdr:rowOff>
    </xdr:from>
    <xdr:to>
      <xdr:col>5</xdr:col>
      <xdr:colOff>1594</xdr:colOff>
      <xdr:row>403</xdr:row>
      <xdr:rowOff>30946</xdr:rowOff>
    </xdr:to>
    <xdr:sp macro="" textlink="">
      <xdr:nvSpPr>
        <xdr:cNvPr id="1415" name="Text Box 181"/>
        <xdr:cNvSpPr txBox="1">
          <a:spLocks noChangeArrowheads="1"/>
        </xdr:cNvSpPr>
      </xdr:nvSpPr>
      <xdr:spPr bwMode="auto">
        <a:xfrm>
          <a:off x="2714625" y="302809275"/>
          <a:ext cx="1594" cy="30946"/>
        </a:xfrm>
        <a:prstGeom prst="rect">
          <a:avLst/>
        </a:prstGeom>
        <a:noFill/>
        <a:ln w="9525">
          <a:noFill/>
          <a:miter lim="800000"/>
          <a:headEnd/>
          <a:tailEnd/>
        </a:ln>
      </xdr:spPr>
    </xdr:sp>
    <xdr:clientData/>
  </xdr:twoCellAnchor>
  <xdr:twoCellAnchor editAs="oneCell">
    <xdr:from>
      <xdr:col>4</xdr:col>
      <xdr:colOff>2619375</xdr:colOff>
      <xdr:row>402</xdr:row>
      <xdr:rowOff>1076325</xdr:rowOff>
    </xdr:from>
    <xdr:to>
      <xdr:col>5</xdr:col>
      <xdr:colOff>492</xdr:colOff>
      <xdr:row>403</xdr:row>
      <xdr:rowOff>20236</xdr:rowOff>
    </xdr:to>
    <xdr:sp macro="" textlink="">
      <xdr:nvSpPr>
        <xdr:cNvPr id="1416" name="Text Box 23"/>
        <xdr:cNvSpPr txBox="1">
          <a:spLocks noChangeArrowheads="1"/>
        </xdr:cNvSpPr>
      </xdr:nvSpPr>
      <xdr:spPr bwMode="auto">
        <a:xfrm>
          <a:off x="2714625" y="302809275"/>
          <a:ext cx="492" cy="20236"/>
        </a:xfrm>
        <a:prstGeom prst="rect">
          <a:avLst/>
        </a:prstGeom>
        <a:noFill/>
        <a:ln w="9525">
          <a:noFill/>
          <a:miter lim="800000"/>
          <a:headEnd/>
          <a:tailEnd/>
        </a:ln>
      </xdr:spPr>
    </xdr:sp>
    <xdr:clientData/>
  </xdr:twoCellAnchor>
  <xdr:twoCellAnchor editAs="oneCell">
    <xdr:from>
      <xdr:col>4</xdr:col>
      <xdr:colOff>2619375</xdr:colOff>
      <xdr:row>402</xdr:row>
      <xdr:rowOff>1076325</xdr:rowOff>
    </xdr:from>
    <xdr:to>
      <xdr:col>5</xdr:col>
      <xdr:colOff>492</xdr:colOff>
      <xdr:row>403</xdr:row>
      <xdr:rowOff>20236</xdr:rowOff>
    </xdr:to>
    <xdr:sp macro="" textlink="">
      <xdr:nvSpPr>
        <xdr:cNvPr id="1417" name="Text Box 23"/>
        <xdr:cNvSpPr txBox="1">
          <a:spLocks noChangeArrowheads="1"/>
        </xdr:cNvSpPr>
      </xdr:nvSpPr>
      <xdr:spPr bwMode="auto">
        <a:xfrm>
          <a:off x="2714625" y="302809275"/>
          <a:ext cx="492" cy="20236"/>
        </a:xfrm>
        <a:prstGeom prst="rect">
          <a:avLst/>
        </a:prstGeom>
        <a:noFill/>
        <a:ln w="9525">
          <a:noFill/>
          <a:miter lim="800000"/>
          <a:headEnd/>
          <a:tailEnd/>
        </a:ln>
      </xdr:spPr>
    </xdr:sp>
    <xdr:clientData/>
  </xdr:twoCellAnchor>
  <xdr:twoCellAnchor editAs="oneCell">
    <xdr:from>
      <xdr:col>4</xdr:col>
      <xdr:colOff>2028825</xdr:colOff>
      <xdr:row>402</xdr:row>
      <xdr:rowOff>2266950</xdr:rowOff>
    </xdr:from>
    <xdr:to>
      <xdr:col>5</xdr:col>
      <xdr:colOff>1594</xdr:colOff>
      <xdr:row>403</xdr:row>
      <xdr:rowOff>30946</xdr:rowOff>
    </xdr:to>
    <xdr:sp macro="" textlink="">
      <xdr:nvSpPr>
        <xdr:cNvPr id="1418" name="Text Box 181"/>
        <xdr:cNvSpPr txBox="1">
          <a:spLocks noChangeArrowheads="1"/>
        </xdr:cNvSpPr>
      </xdr:nvSpPr>
      <xdr:spPr bwMode="auto">
        <a:xfrm>
          <a:off x="2714625" y="302809275"/>
          <a:ext cx="1594" cy="30946"/>
        </a:xfrm>
        <a:prstGeom prst="rect">
          <a:avLst/>
        </a:prstGeom>
        <a:noFill/>
        <a:ln w="9525">
          <a:noFill/>
          <a:miter lim="800000"/>
          <a:headEnd/>
          <a:tailEnd/>
        </a:ln>
      </xdr:spPr>
    </xdr:sp>
    <xdr:clientData/>
  </xdr:twoCellAnchor>
  <xdr:twoCellAnchor editAs="oneCell">
    <xdr:from>
      <xdr:col>4</xdr:col>
      <xdr:colOff>1247775</xdr:colOff>
      <xdr:row>403</xdr:row>
      <xdr:rowOff>0</xdr:rowOff>
    </xdr:from>
    <xdr:to>
      <xdr:col>5</xdr:col>
      <xdr:colOff>492</xdr:colOff>
      <xdr:row>403</xdr:row>
      <xdr:rowOff>156591</xdr:rowOff>
    </xdr:to>
    <xdr:sp macro="" textlink="">
      <xdr:nvSpPr>
        <xdr:cNvPr id="1419" name="Text Box 317"/>
        <xdr:cNvSpPr txBox="1">
          <a:spLocks noChangeArrowheads="1"/>
        </xdr:cNvSpPr>
      </xdr:nvSpPr>
      <xdr:spPr bwMode="auto">
        <a:xfrm>
          <a:off x="2714625" y="302809275"/>
          <a:ext cx="492" cy="156591"/>
        </a:xfrm>
        <a:prstGeom prst="rect">
          <a:avLst/>
        </a:prstGeom>
        <a:noFill/>
        <a:ln w="9525">
          <a:noFill/>
          <a:miter lim="800000"/>
          <a:headEnd/>
          <a:tailEnd/>
        </a:ln>
      </xdr:spPr>
    </xdr:sp>
    <xdr:clientData/>
  </xdr:twoCellAnchor>
  <xdr:twoCellAnchor editAs="oneCell">
    <xdr:from>
      <xdr:col>4</xdr:col>
      <xdr:colOff>2676525</xdr:colOff>
      <xdr:row>403</xdr:row>
      <xdr:rowOff>657225</xdr:rowOff>
    </xdr:from>
    <xdr:to>
      <xdr:col>5</xdr:col>
      <xdr:colOff>1594</xdr:colOff>
      <xdr:row>403</xdr:row>
      <xdr:rowOff>677037</xdr:rowOff>
    </xdr:to>
    <xdr:sp macro="" textlink="">
      <xdr:nvSpPr>
        <xdr:cNvPr id="1420" name="Text Box 29"/>
        <xdr:cNvSpPr txBox="1">
          <a:spLocks noChangeArrowheads="1"/>
        </xdr:cNvSpPr>
      </xdr:nvSpPr>
      <xdr:spPr bwMode="auto">
        <a:xfrm>
          <a:off x="2714625" y="303466500"/>
          <a:ext cx="1594" cy="19812"/>
        </a:xfrm>
        <a:prstGeom prst="rect">
          <a:avLst/>
        </a:prstGeom>
        <a:noFill/>
        <a:ln w="9525">
          <a:noFill/>
          <a:miter lim="800000"/>
          <a:headEnd/>
          <a:tailEnd/>
        </a:ln>
      </xdr:spPr>
    </xdr:sp>
    <xdr:clientData/>
  </xdr:twoCellAnchor>
  <xdr:twoCellAnchor editAs="oneCell">
    <xdr:from>
      <xdr:col>4</xdr:col>
      <xdr:colOff>1247775</xdr:colOff>
      <xdr:row>403</xdr:row>
      <xdr:rowOff>0</xdr:rowOff>
    </xdr:from>
    <xdr:to>
      <xdr:col>5</xdr:col>
      <xdr:colOff>492</xdr:colOff>
      <xdr:row>403</xdr:row>
      <xdr:rowOff>156591</xdr:rowOff>
    </xdr:to>
    <xdr:sp macro="" textlink="">
      <xdr:nvSpPr>
        <xdr:cNvPr id="1421" name="Text Box 317"/>
        <xdr:cNvSpPr txBox="1">
          <a:spLocks noChangeArrowheads="1"/>
        </xdr:cNvSpPr>
      </xdr:nvSpPr>
      <xdr:spPr bwMode="auto">
        <a:xfrm>
          <a:off x="2714625" y="302809275"/>
          <a:ext cx="492" cy="156591"/>
        </a:xfrm>
        <a:prstGeom prst="rect">
          <a:avLst/>
        </a:prstGeom>
        <a:noFill/>
        <a:ln w="9525">
          <a:noFill/>
          <a:miter lim="800000"/>
          <a:headEnd/>
          <a:tailEnd/>
        </a:ln>
      </xdr:spPr>
    </xdr:sp>
    <xdr:clientData/>
  </xdr:twoCellAnchor>
  <xdr:twoCellAnchor editAs="oneCell">
    <xdr:from>
      <xdr:col>4</xdr:col>
      <xdr:colOff>2676525</xdr:colOff>
      <xdr:row>403</xdr:row>
      <xdr:rowOff>657225</xdr:rowOff>
    </xdr:from>
    <xdr:to>
      <xdr:col>5</xdr:col>
      <xdr:colOff>1594</xdr:colOff>
      <xdr:row>403</xdr:row>
      <xdr:rowOff>677037</xdr:rowOff>
    </xdr:to>
    <xdr:sp macro="" textlink="">
      <xdr:nvSpPr>
        <xdr:cNvPr id="1422" name="Text Box 29"/>
        <xdr:cNvSpPr txBox="1">
          <a:spLocks noChangeArrowheads="1"/>
        </xdr:cNvSpPr>
      </xdr:nvSpPr>
      <xdr:spPr bwMode="auto">
        <a:xfrm>
          <a:off x="2714625" y="303466500"/>
          <a:ext cx="1594" cy="19812"/>
        </a:xfrm>
        <a:prstGeom prst="rect">
          <a:avLst/>
        </a:prstGeom>
        <a:noFill/>
        <a:ln w="9525">
          <a:noFill/>
          <a:miter lim="800000"/>
          <a:headEnd/>
          <a:tailEnd/>
        </a:ln>
      </xdr:spPr>
    </xdr:sp>
    <xdr:clientData/>
  </xdr:twoCellAnchor>
  <xdr:twoCellAnchor editAs="oneCell">
    <xdr:from>
      <xdr:col>4</xdr:col>
      <xdr:colOff>1247775</xdr:colOff>
      <xdr:row>403</xdr:row>
      <xdr:rowOff>0</xdr:rowOff>
    </xdr:from>
    <xdr:to>
      <xdr:col>5</xdr:col>
      <xdr:colOff>492</xdr:colOff>
      <xdr:row>403</xdr:row>
      <xdr:rowOff>156591</xdr:rowOff>
    </xdr:to>
    <xdr:sp macro="" textlink="">
      <xdr:nvSpPr>
        <xdr:cNvPr id="1423" name="Text Box 84"/>
        <xdr:cNvSpPr txBox="1">
          <a:spLocks noChangeArrowheads="1"/>
        </xdr:cNvSpPr>
      </xdr:nvSpPr>
      <xdr:spPr bwMode="auto">
        <a:xfrm>
          <a:off x="2714625" y="302809275"/>
          <a:ext cx="492" cy="156591"/>
        </a:xfrm>
        <a:prstGeom prst="rect">
          <a:avLst/>
        </a:prstGeom>
        <a:noFill/>
        <a:ln w="9525">
          <a:noFill/>
          <a:miter lim="800000"/>
          <a:headEnd/>
          <a:tailEnd/>
        </a:ln>
      </xdr:spPr>
    </xdr:sp>
    <xdr:clientData/>
  </xdr:twoCellAnchor>
  <xdr:twoCellAnchor editAs="oneCell">
    <xdr:from>
      <xdr:col>4</xdr:col>
      <xdr:colOff>2028825</xdr:colOff>
      <xdr:row>403</xdr:row>
      <xdr:rowOff>0</xdr:rowOff>
    </xdr:from>
    <xdr:to>
      <xdr:col>5</xdr:col>
      <xdr:colOff>1594</xdr:colOff>
      <xdr:row>403</xdr:row>
      <xdr:rowOff>156591</xdr:rowOff>
    </xdr:to>
    <xdr:sp macro="" textlink="">
      <xdr:nvSpPr>
        <xdr:cNvPr id="1424" name="Text Box 85"/>
        <xdr:cNvSpPr txBox="1">
          <a:spLocks noChangeArrowheads="1"/>
        </xdr:cNvSpPr>
      </xdr:nvSpPr>
      <xdr:spPr bwMode="auto">
        <a:xfrm>
          <a:off x="2714625" y="302809275"/>
          <a:ext cx="1594" cy="156591"/>
        </a:xfrm>
        <a:prstGeom prst="rect">
          <a:avLst/>
        </a:prstGeom>
        <a:noFill/>
        <a:ln w="9525">
          <a:noFill/>
          <a:miter lim="800000"/>
          <a:headEnd/>
          <a:tailEnd/>
        </a:ln>
      </xdr:spPr>
    </xdr:sp>
    <xdr:clientData/>
  </xdr:twoCellAnchor>
  <xdr:twoCellAnchor editAs="oneCell">
    <xdr:from>
      <xdr:col>4</xdr:col>
      <xdr:colOff>2619375</xdr:colOff>
      <xdr:row>403</xdr:row>
      <xdr:rowOff>0</xdr:rowOff>
    </xdr:from>
    <xdr:to>
      <xdr:col>5</xdr:col>
      <xdr:colOff>492</xdr:colOff>
      <xdr:row>403</xdr:row>
      <xdr:rowOff>156591</xdr:rowOff>
    </xdr:to>
    <xdr:sp macro="" textlink="">
      <xdr:nvSpPr>
        <xdr:cNvPr id="1425" name="Text Box 86"/>
        <xdr:cNvSpPr txBox="1">
          <a:spLocks noChangeArrowheads="1"/>
        </xdr:cNvSpPr>
      </xdr:nvSpPr>
      <xdr:spPr bwMode="auto">
        <a:xfrm>
          <a:off x="2714625" y="302809275"/>
          <a:ext cx="492" cy="156591"/>
        </a:xfrm>
        <a:prstGeom prst="rect">
          <a:avLst/>
        </a:prstGeom>
        <a:noFill/>
        <a:ln w="9525">
          <a:noFill/>
          <a:miter lim="800000"/>
          <a:headEnd/>
          <a:tailEnd/>
        </a:ln>
      </xdr:spPr>
    </xdr:sp>
    <xdr:clientData/>
  </xdr:twoCellAnchor>
  <xdr:twoCellAnchor editAs="oneCell">
    <xdr:from>
      <xdr:col>4</xdr:col>
      <xdr:colOff>1609725</xdr:colOff>
      <xdr:row>403</xdr:row>
      <xdr:rowOff>123825</xdr:rowOff>
    </xdr:from>
    <xdr:to>
      <xdr:col>5</xdr:col>
      <xdr:colOff>1594</xdr:colOff>
      <xdr:row>403</xdr:row>
      <xdr:rowOff>148209</xdr:rowOff>
    </xdr:to>
    <xdr:sp macro="" textlink="">
      <xdr:nvSpPr>
        <xdr:cNvPr id="1426" name="Text Box 236"/>
        <xdr:cNvSpPr txBox="1">
          <a:spLocks noChangeArrowheads="1"/>
        </xdr:cNvSpPr>
      </xdr:nvSpPr>
      <xdr:spPr bwMode="auto">
        <a:xfrm>
          <a:off x="2714625" y="302933100"/>
          <a:ext cx="1594" cy="24384"/>
        </a:xfrm>
        <a:prstGeom prst="rect">
          <a:avLst/>
        </a:prstGeom>
        <a:noFill/>
        <a:ln w="9525">
          <a:noFill/>
          <a:miter lim="800000"/>
          <a:headEnd/>
          <a:tailEnd/>
        </a:ln>
      </xdr:spPr>
    </xdr:sp>
    <xdr:clientData/>
  </xdr:twoCellAnchor>
  <xdr:twoCellAnchor editAs="oneCell">
    <xdr:from>
      <xdr:col>4</xdr:col>
      <xdr:colOff>1609725</xdr:colOff>
      <xdr:row>403</xdr:row>
      <xdr:rowOff>123825</xdr:rowOff>
    </xdr:from>
    <xdr:to>
      <xdr:col>5</xdr:col>
      <xdr:colOff>1594</xdr:colOff>
      <xdr:row>403</xdr:row>
      <xdr:rowOff>148209</xdr:rowOff>
    </xdr:to>
    <xdr:sp macro="" textlink="">
      <xdr:nvSpPr>
        <xdr:cNvPr id="1427" name="Text Box 236"/>
        <xdr:cNvSpPr txBox="1">
          <a:spLocks noChangeArrowheads="1"/>
        </xdr:cNvSpPr>
      </xdr:nvSpPr>
      <xdr:spPr bwMode="auto">
        <a:xfrm>
          <a:off x="2714625" y="302933100"/>
          <a:ext cx="1594" cy="24384"/>
        </a:xfrm>
        <a:prstGeom prst="rect">
          <a:avLst/>
        </a:prstGeom>
        <a:noFill/>
        <a:ln w="9525">
          <a:noFill/>
          <a:miter lim="800000"/>
          <a:headEnd/>
          <a:tailEnd/>
        </a:ln>
      </xdr:spPr>
    </xdr:sp>
    <xdr:clientData/>
  </xdr:twoCellAnchor>
  <xdr:twoCellAnchor editAs="oneCell">
    <xdr:from>
      <xdr:col>4</xdr:col>
      <xdr:colOff>1609725</xdr:colOff>
      <xdr:row>403</xdr:row>
      <xdr:rowOff>123825</xdr:rowOff>
    </xdr:from>
    <xdr:to>
      <xdr:col>5</xdr:col>
      <xdr:colOff>1594</xdr:colOff>
      <xdr:row>403</xdr:row>
      <xdr:rowOff>148209</xdr:rowOff>
    </xdr:to>
    <xdr:sp macro="" textlink="">
      <xdr:nvSpPr>
        <xdr:cNvPr id="1428" name="Text Box 236"/>
        <xdr:cNvSpPr txBox="1">
          <a:spLocks noChangeArrowheads="1"/>
        </xdr:cNvSpPr>
      </xdr:nvSpPr>
      <xdr:spPr bwMode="auto">
        <a:xfrm>
          <a:off x="2714625" y="302933100"/>
          <a:ext cx="1594" cy="24384"/>
        </a:xfrm>
        <a:prstGeom prst="rect">
          <a:avLst/>
        </a:prstGeom>
        <a:noFill/>
        <a:ln w="9525">
          <a:noFill/>
          <a:miter lim="800000"/>
          <a:headEnd/>
          <a:tailEnd/>
        </a:ln>
      </xdr:spPr>
    </xdr:sp>
    <xdr:clientData/>
  </xdr:twoCellAnchor>
  <xdr:twoCellAnchor editAs="oneCell">
    <xdr:from>
      <xdr:col>4</xdr:col>
      <xdr:colOff>2028825</xdr:colOff>
      <xdr:row>505</xdr:row>
      <xdr:rowOff>2266950</xdr:rowOff>
    </xdr:from>
    <xdr:to>
      <xdr:col>5</xdr:col>
      <xdr:colOff>1594</xdr:colOff>
      <xdr:row>506</xdr:row>
      <xdr:rowOff>0</xdr:rowOff>
    </xdr:to>
    <xdr:sp macro="" textlink="">
      <xdr:nvSpPr>
        <xdr:cNvPr id="1429" name="Text Box 181"/>
        <xdr:cNvSpPr txBox="1">
          <a:spLocks noChangeArrowheads="1"/>
        </xdr:cNvSpPr>
      </xdr:nvSpPr>
      <xdr:spPr bwMode="auto">
        <a:xfrm>
          <a:off x="2714625" y="384495675"/>
          <a:ext cx="1594" cy="0"/>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89154</xdr:rowOff>
    </xdr:to>
    <xdr:sp macro="" textlink="">
      <xdr:nvSpPr>
        <xdr:cNvPr id="1430" name="Text Box 317"/>
        <xdr:cNvSpPr txBox="1">
          <a:spLocks noChangeArrowheads="1"/>
        </xdr:cNvSpPr>
      </xdr:nvSpPr>
      <xdr:spPr bwMode="auto">
        <a:xfrm>
          <a:off x="2714625" y="384495675"/>
          <a:ext cx="492" cy="89154"/>
        </a:xfrm>
        <a:prstGeom prst="rect">
          <a:avLst/>
        </a:prstGeom>
        <a:noFill/>
        <a:ln w="9525">
          <a:noFill/>
          <a:miter lim="800000"/>
          <a:headEnd/>
          <a:tailEnd/>
        </a:ln>
      </xdr:spPr>
    </xdr:sp>
    <xdr:clientData/>
  </xdr:twoCellAnchor>
  <xdr:twoCellAnchor editAs="oneCell">
    <xdr:from>
      <xdr:col>4</xdr:col>
      <xdr:colOff>2619375</xdr:colOff>
      <xdr:row>505</xdr:row>
      <xdr:rowOff>1076325</xdr:rowOff>
    </xdr:from>
    <xdr:to>
      <xdr:col>5</xdr:col>
      <xdr:colOff>492</xdr:colOff>
      <xdr:row>506</xdr:row>
      <xdr:rowOff>0</xdr:rowOff>
    </xdr:to>
    <xdr:sp macro="" textlink="">
      <xdr:nvSpPr>
        <xdr:cNvPr id="1431" name="Text Box 23"/>
        <xdr:cNvSpPr txBox="1">
          <a:spLocks noChangeArrowheads="1"/>
        </xdr:cNvSpPr>
      </xdr:nvSpPr>
      <xdr:spPr bwMode="auto">
        <a:xfrm>
          <a:off x="2714625" y="384495675"/>
          <a:ext cx="492" cy="0"/>
        </a:xfrm>
        <a:prstGeom prst="rect">
          <a:avLst/>
        </a:prstGeom>
        <a:noFill/>
        <a:ln w="9525">
          <a:noFill/>
          <a:miter lim="800000"/>
          <a:headEnd/>
          <a:tailEnd/>
        </a:ln>
      </xdr:spPr>
    </xdr:sp>
    <xdr:clientData/>
  </xdr:twoCellAnchor>
  <xdr:twoCellAnchor editAs="oneCell">
    <xdr:from>
      <xdr:col>4</xdr:col>
      <xdr:colOff>2676525</xdr:colOff>
      <xdr:row>505</xdr:row>
      <xdr:rowOff>657225</xdr:rowOff>
    </xdr:from>
    <xdr:to>
      <xdr:col>5</xdr:col>
      <xdr:colOff>1594</xdr:colOff>
      <xdr:row>506</xdr:row>
      <xdr:rowOff>0</xdr:rowOff>
    </xdr:to>
    <xdr:sp macro="" textlink="">
      <xdr:nvSpPr>
        <xdr:cNvPr id="1432" name="Text Box 29"/>
        <xdr:cNvSpPr txBox="1">
          <a:spLocks noChangeArrowheads="1"/>
        </xdr:cNvSpPr>
      </xdr:nvSpPr>
      <xdr:spPr bwMode="auto">
        <a:xfrm>
          <a:off x="2714625" y="384495675"/>
          <a:ext cx="1594" cy="0"/>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89916</xdr:rowOff>
    </xdr:to>
    <xdr:sp macro="" textlink="">
      <xdr:nvSpPr>
        <xdr:cNvPr id="1433" name="Text Box 84"/>
        <xdr:cNvSpPr txBox="1">
          <a:spLocks noChangeArrowheads="1"/>
        </xdr:cNvSpPr>
      </xdr:nvSpPr>
      <xdr:spPr bwMode="auto">
        <a:xfrm>
          <a:off x="2714625" y="384495675"/>
          <a:ext cx="492" cy="89916"/>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89916</xdr:rowOff>
    </xdr:to>
    <xdr:sp macro="" textlink="">
      <xdr:nvSpPr>
        <xdr:cNvPr id="1434" name="Text Box 85"/>
        <xdr:cNvSpPr txBox="1">
          <a:spLocks noChangeArrowheads="1"/>
        </xdr:cNvSpPr>
      </xdr:nvSpPr>
      <xdr:spPr bwMode="auto">
        <a:xfrm>
          <a:off x="2714625" y="384495675"/>
          <a:ext cx="1594" cy="89916"/>
        </a:xfrm>
        <a:prstGeom prst="rect">
          <a:avLst/>
        </a:prstGeom>
        <a:noFill/>
        <a:ln w="9525">
          <a:noFill/>
          <a:miter lim="800000"/>
          <a:headEnd/>
          <a:tailEnd/>
        </a:ln>
      </xdr:spPr>
    </xdr:sp>
    <xdr:clientData/>
  </xdr:twoCellAnchor>
  <xdr:twoCellAnchor editAs="oneCell">
    <xdr:from>
      <xdr:col>4</xdr:col>
      <xdr:colOff>2619375</xdr:colOff>
      <xdr:row>506</xdr:row>
      <xdr:rowOff>0</xdr:rowOff>
    </xdr:from>
    <xdr:to>
      <xdr:col>5</xdr:col>
      <xdr:colOff>492</xdr:colOff>
      <xdr:row>506</xdr:row>
      <xdr:rowOff>89916</xdr:rowOff>
    </xdr:to>
    <xdr:sp macro="" textlink="">
      <xdr:nvSpPr>
        <xdr:cNvPr id="1435" name="Text Box 86"/>
        <xdr:cNvSpPr txBox="1">
          <a:spLocks noChangeArrowheads="1"/>
        </xdr:cNvSpPr>
      </xdr:nvSpPr>
      <xdr:spPr bwMode="auto">
        <a:xfrm>
          <a:off x="2714625" y="384495675"/>
          <a:ext cx="492" cy="89916"/>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89535</xdr:rowOff>
    </xdr:to>
    <xdr:sp macro="" textlink="">
      <xdr:nvSpPr>
        <xdr:cNvPr id="1436" name="Text Box 296"/>
        <xdr:cNvSpPr txBox="1">
          <a:spLocks noChangeArrowheads="1"/>
        </xdr:cNvSpPr>
      </xdr:nvSpPr>
      <xdr:spPr bwMode="auto">
        <a:xfrm>
          <a:off x="2714625" y="384495675"/>
          <a:ext cx="492"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1437" name="Text Box 297"/>
        <xdr:cNvSpPr txBox="1">
          <a:spLocks noChangeArrowheads="1"/>
        </xdr:cNvSpPr>
      </xdr:nvSpPr>
      <xdr:spPr bwMode="auto">
        <a:xfrm>
          <a:off x="2714625" y="384495675"/>
          <a:ext cx="1594"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1438" name="Text Box 299"/>
        <xdr:cNvSpPr txBox="1">
          <a:spLocks noChangeArrowheads="1"/>
        </xdr:cNvSpPr>
      </xdr:nvSpPr>
      <xdr:spPr bwMode="auto">
        <a:xfrm>
          <a:off x="2714625" y="384495675"/>
          <a:ext cx="1594" cy="89535"/>
        </a:xfrm>
        <a:prstGeom prst="rect">
          <a:avLst/>
        </a:prstGeom>
        <a:noFill/>
        <a:ln w="9525">
          <a:noFill/>
          <a:miter lim="800000"/>
          <a:headEnd/>
          <a:tailEnd/>
        </a:ln>
      </xdr:spPr>
    </xdr:sp>
    <xdr:clientData/>
  </xdr:twoCellAnchor>
  <xdr:twoCellAnchor editAs="oneCell">
    <xdr:from>
      <xdr:col>4</xdr:col>
      <xdr:colOff>1609725</xdr:colOff>
      <xdr:row>506</xdr:row>
      <xdr:rowOff>123825</xdr:rowOff>
    </xdr:from>
    <xdr:to>
      <xdr:col>5</xdr:col>
      <xdr:colOff>1594</xdr:colOff>
      <xdr:row>506</xdr:row>
      <xdr:rowOff>123825</xdr:rowOff>
    </xdr:to>
    <xdr:sp macro="" textlink="">
      <xdr:nvSpPr>
        <xdr:cNvPr id="1439" name="Text Box 236"/>
        <xdr:cNvSpPr txBox="1">
          <a:spLocks noChangeArrowheads="1"/>
        </xdr:cNvSpPr>
      </xdr:nvSpPr>
      <xdr:spPr bwMode="auto">
        <a:xfrm>
          <a:off x="2714625" y="384619500"/>
          <a:ext cx="1594" cy="0"/>
        </a:xfrm>
        <a:prstGeom prst="rect">
          <a:avLst/>
        </a:prstGeom>
        <a:noFill/>
        <a:ln w="9525">
          <a:noFill/>
          <a:miter lim="800000"/>
          <a:headEnd/>
          <a:tailEnd/>
        </a:ln>
      </xdr:spPr>
    </xdr:sp>
    <xdr:clientData/>
  </xdr:twoCellAnchor>
  <xdr:twoCellAnchor editAs="oneCell">
    <xdr:from>
      <xdr:col>4</xdr:col>
      <xdr:colOff>2028825</xdr:colOff>
      <xdr:row>505</xdr:row>
      <xdr:rowOff>2266950</xdr:rowOff>
    </xdr:from>
    <xdr:to>
      <xdr:col>5</xdr:col>
      <xdr:colOff>1594</xdr:colOff>
      <xdr:row>506</xdr:row>
      <xdr:rowOff>0</xdr:rowOff>
    </xdr:to>
    <xdr:sp macro="" textlink="">
      <xdr:nvSpPr>
        <xdr:cNvPr id="1440" name="Text Box 181"/>
        <xdr:cNvSpPr txBox="1">
          <a:spLocks noChangeArrowheads="1"/>
        </xdr:cNvSpPr>
      </xdr:nvSpPr>
      <xdr:spPr bwMode="auto">
        <a:xfrm>
          <a:off x="2714625" y="384495675"/>
          <a:ext cx="1594" cy="0"/>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89154</xdr:rowOff>
    </xdr:to>
    <xdr:sp macro="" textlink="">
      <xdr:nvSpPr>
        <xdr:cNvPr id="1441" name="Text Box 317"/>
        <xdr:cNvSpPr txBox="1">
          <a:spLocks noChangeArrowheads="1"/>
        </xdr:cNvSpPr>
      </xdr:nvSpPr>
      <xdr:spPr bwMode="auto">
        <a:xfrm>
          <a:off x="2714625" y="384495675"/>
          <a:ext cx="492" cy="89154"/>
        </a:xfrm>
        <a:prstGeom prst="rect">
          <a:avLst/>
        </a:prstGeom>
        <a:noFill/>
        <a:ln w="9525">
          <a:noFill/>
          <a:miter lim="800000"/>
          <a:headEnd/>
          <a:tailEnd/>
        </a:ln>
      </xdr:spPr>
    </xdr:sp>
    <xdr:clientData/>
  </xdr:twoCellAnchor>
  <xdr:twoCellAnchor editAs="oneCell">
    <xdr:from>
      <xdr:col>4</xdr:col>
      <xdr:colOff>2619375</xdr:colOff>
      <xdr:row>505</xdr:row>
      <xdr:rowOff>1076325</xdr:rowOff>
    </xdr:from>
    <xdr:to>
      <xdr:col>5</xdr:col>
      <xdr:colOff>492</xdr:colOff>
      <xdr:row>506</xdr:row>
      <xdr:rowOff>0</xdr:rowOff>
    </xdr:to>
    <xdr:sp macro="" textlink="">
      <xdr:nvSpPr>
        <xdr:cNvPr id="1442" name="Text Box 23"/>
        <xdr:cNvSpPr txBox="1">
          <a:spLocks noChangeArrowheads="1"/>
        </xdr:cNvSpPr>
      </xdr:nvSpPr>
      <xdr:spPr bwMode="auto">
        <a:xfrm>
          <a:off x="2714625" y="384495675"/>
          <a:ext cx="492" cy="0"/>
        </a:xfrm>
        <a:prstGeom prst="rect">
          <a:avLst/>
        </a:prstGeom>
        <a:noFill/>
        <a:ln w="9525">
          <a:noFill/>
          <a:miter lim="800000"/>
          <a:headEnd/>
          <a:tailEnd/>
        </a:ln>
      </xdr:spPr>
    </xdr:sp>
    <xdr:clientData/>
  </xdr:twoCellAnchor>
  <xdr:twoCellAnchor editAs="oneCell">
    <xdr:from>
      <xdr:col>4</xdr:col>
      <xdr:colOff>2676525</xdr:colOff>
      <xdr:row>505</xdr:row>
      <xdr:rowOff>657225</xdr:rowOff>
    </xdr:from>
    <xdr:to>
      <xdr:col>5</xdr:col>
      <xdr:colOff>1594</xdr:colOff>
      <xdr:row>506</xdr:row>
      <xdr:rowOff>0</xdr:rowOff>
    </xdr:to>
    <xdr:sp macro="" textlink="">
      <xdr:nvSpPr>
        <xdr:cNvPr id="1443" name="Text Box 29"/>
        <xdr:cNvSpPr txBox="1">
          <a:spLocks noChangeArrowheads="1"/>
        </xdr:cNvSpPr>
      </xdr:nvSpPr>
      <xdr:spPr bwMode="auto">
        <a:xfrm>
          <a:off x="2714625" y="384495675"/>
          <a:ext cx="1594" cy="0"/>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89916</xdr:rowOff>
    </xdr:to>
    <xdr:sp macro="" textlink="">
      <xdr:nvSpPr>
        <xdr:cNvPr id="1444" name="Text Box 84"/>
        <xdr:cNvSpPr txBox="1">
          <a:spLocks noChangeArrowheads="1"/>
        </xdr:cNvSpPr>
      </xdr:nvSpPr>
      <xdr:spPr bwMode="auto">
        <a:xfrm>
          <a:off x="2714625" y="384495675"/>
          <a:ext cx="492" cy="89916"/>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89916</xdr:rowOff>
    </xdr:to>
    <xdr:sp macro="" textlink="">
      <xdr:nvSpPr>
        <xdr:cNvPr id="1445" name="Text Box 85"/>
        <xdr:cNvSpPr txBox="1">
          <a:spLocks noChangeArrowheads="1"/>
        </xdr:cNvSpPr>
      </xdr:nvSpPr>
      <xdr:spPr bwMode="auto">
        <a:xfrm>
          <a:off x="2714625" y="384495675"/>
          <a:ext cx="1594" cy="89916"/>
        </a:xfrm>
        <a:prstGeom prst="rect">
          <a:avLst/>
        </a:prstGeom>
        <a:noFill/>
        <a:ln w="9525">
          <a:noFill/>
          <a:miter lim="800000"/>
          <a:headEnd/>
          <a:tailEnd/>
        </a:ln>
      </xdr:spPr>
    </xdr:sp>
    <xdr:clientData/>
  </xdr:twoCellAnchor>
  <xdr:twoCellAnchor editAs="oneCell">
    <xdr:from>
      <xdr:col>4</xdr:col>
      <xdr:colOff>2619375</xdr:colOff>
      <xdr:row>506</xdr:row>
      <xdr:rowOff>0</xdr:rowOff>
    </xdr:from>
    <xdr:to>
      <xdr:col>5</xdr:col>
      <xdr:colOff>492</xdr:colOff>
      <xdr:row>506</xdr:row>
      <xdr:rowOff>89916</xdr:rowOff>
    </xdr:to>
    <xdr:sp macro="" textlink="">
      <xdr:nvSpPr>
        <xdr:cNvPr id="1446" name="Text Box 86"/>
        <xdr:cNvSpPr txBox="1">
          <a:spLocks noChangeArrowheads="1"/>
        </xdr:cNvSpPr>
      </xdr:nvSpPr>
      <xdr:spPr bwMode="auto">
        <a:xfrm>
          <a:off x="2714625" y="384495675"/>
          <a:ext cx="492" cy="89916"/>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89535</xdr:rowOff>
    </xdr:to>
    <xdr:sp macro="" textlink="">
      <xdr:nvSpPr>
        <xdr:cNvPr id="1447" name="Text Box 296"/>
        <xdr:cNvSpPr txBox="1">
          <a:spLocks noChangeArrowheads="1"/>
        </xdr:cNvSpPr>
      </xdr:nvSpPr>
      <xdr:spPr bwMode="auto">
        <a:xfrm>
          <a:off x="2714625" y="384495675"/>
          <a:ext cx="492"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1448" name="Text Box 297"/>
        <xdr:cNvSpPr txBox="1">
          <a:spLocks noChangeArrowheads="1"/>
        </xdr:cNvSpPr>
      </xdr:nvSpPr>
      <xdr:spPr bwMode="auto">
        <a:xfrm>
          <a:off x="2714625" y="384495675"/>
          <a:ext cx="1594"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1449" name="Text Box 299"/>
        <xdr:cNvSpPr txBox="1">
          <a:spLocks noChangeArrowheads="1"/>
        </xdr:cNvSpPr>
      </xdr:nvSpPr>
      <xdr:spPr bwMode="auto">
        <a:xfrm>
          <a:off x="2714625" y="384495675"/>
          <a:ext cx="1594" cy="89535"/>
        </a:xfrm>
        <a:prstGeom prst="rect">
          <a:avLst/>
        </a:prstGeom>
        <a:noFill/>
        <a:ln w="9525">
          <a:noFill/>
          <a:miter lim="800000"/>
          <a:headEnd/>
          <a:tailEnd/>
        </a:ln>
      </xdr:spPr>
    </xdr:sp>
    <xdr:clientData/>
  </xdr:twoCellAnchor>
  <xdr:twoCellAnchor editAs="oneCell">
    <xdr:from>
      <xdr:col>4</xdr:col>
      <xdr:colOff>1609725</xdr:colOff>
      <xdr:row>506</xdr:row>
      <xdr:rowOff>123825</xdr:rowOff>
    </xdr:from>
    <xdr:to>
      <xdr:col>5</xdr:col>
      <xdr:colOff>1594</xdr:colOff>
      <xdr:row>506</xdr:row>
      <xdr:rowOff>123825</xdr:rowOff>
    </xdr:to>
    <xdr:sp macro="" textlink="">
      <xdr:nvSpPr>
        <xdr:cNvPr id="1450" name="Text Box 236"/>
        <xdr:cNvSpPr txBox="1">
          <a:spLocks noChangeArrowheads="1"/>
        </xdr:cNvSpPr>
      </xdr:nvSpPr>
      <xdr:spPr bwMode="auto">
        <a:xfrm>
          <a:off x="2714625" y="384619500"/>
          <a:ext cx="1594" cy="0"/>
        </a:xfrm>
        <a:prstGeom prst="rect">
          <a:avLst/>
        </a:prstGeom>
        <a:noFill/>
        <a:ln w="9525">
          <a:noFill/>
          <a:miter lim="800000"/>
          <a:headEnd/>
          <a:tailEnd/>
        </a:ln>
      </xdr:spPr>
    </xdr:sp>
    <xdr:clientData/>
  </xdr:twoCellAnchor>
  <xdr:twoCellAnchor editAs="oneCell">
    <xdr:from>
      <xdr:col>4</xdr:col>
      <xdr:colOff>2028825</xdr:colOff>
      <xdr:row>505</xdr:row>
      <xdr:rowOff>2266950</xdr:rowOff>
    </xdr:from>
    <xdr:to>
      <xdr:col>5</xdr:col>
      <xdr:colOff>1594</xdr:colOff>
      <xdr:row>506</xdr:row>
      <xdr:rowOff>0</xdr:rowOff>
    </xdr:to>
    <xdr:sp macro="" textlink="">
      <xdr:nvSpPr>
        <xdr:cNvPr id="1451" name="Text Box 181"/>
        <xdr:cNvSpPr txBox="1">
          <a:spLocks noChangeArrowheads="1"/>
        </xdr:cNvSpPr>
      </xdr:nvSpPr>
      <xdr:spPr bwMode="auto">
        <a:xfrm>
          <a:off x="2714625" y="384495675"/>
          <a:ext cx="1594" cy="0"/>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89154</xdr:rowOff>
    </xdr:to>
    <xdr:sp macro="" textlink="">
      <xdr:nvSpPr>
        <xdr:cNvPr id="1452" name="Text Box 317"/>
        <xdr:cNvSpPr txBox="1">
          <a:spLocks noChangeArrowheads="1"/>
        </xdr:cNvSpPr>
      </xdr:nvSpPr>
      <xdr:spPr bwMode="auto">
        <a:xfrm>
          <a:off x="2714625" y="384495675"/>
          <a:ext cx="492" cy="89154"/>
        </a:xfrm>
        <a:prstGeom prst="rect">
          <a:avLst/>
        </a:prstGeom>
        <a:noFill/>
        <a:ln w="9525">
          <a:noFill/>
          <a:miter lim="800000"/>
          <a:headEnd/>
          <a:tailEnd/>
        </a:ln>
      </xdr:spPr>
    </xdr:sp>
    <xdr:clientData/>
  </xdr:twoCellAnchor>
  <xdr:twoCellAnchor editAs="oneCell">
    <xdr:from>
      <xdr:col>4</xdr:col>
      <xdr:colOff>2619375</xdr:colOff>
      <xdr:row>505</xdr:row>
      <xdr:rowOff>1076325</xdr:rowOff>
    </xdr:from>
    <xdr:to>
      <xdr:col>5</xdr:col>
      <xdr:colOff>492</xdr:colOff>
      <xdr:row>506</xdr:row>
      <xdr:rowOff>0</xdr:rowOff>
    </xdr:to>
    <xdr:sp macro="" textlink="">
      <xdr:nvSpPr>
        <xdr:cNvPr id="1453" name="Text Box 23"/>
        <xdr:cNvSpPr txBox="1">
          <a:spLocks noChangeArrowheads="1"/>
        </xdr:cNvSpPr>
      </xdr:nvSpPr>
      <xdr:spPr bwMode="auto">
        <a:xfrm>
          <a:off x="2714625" y="384495675"/>
          <a:ext cx="492" cy="0"/>
        </a:xfrm>
        <a:prstGeom prst="rect">
          <a:avLst/>
        </a:prstGeom>
        <a:noFill/>
        <a:ln w="9525">
          <a:noFill/>
          <a:miter lim="800000"/>
          <a:headEnd/>
          <a:tailEnd/>
        </a:ln>
      </xdr:spPr>
    </xdr:sp>
    <xdr:clientData/>
  </xdr:twoCellAnchor>
  <xdr:twoCellAnchor editAs="oneCell">
    <xdr:from>
      <xdr:col>4</xdr:col>
      <xdr:colOff>2676525</xdr:colOff>
      <xdr:row>505</xdr:row>
      <xdr:rowOff>657225</xdr:rowOff>
    </xdr:from>
    <xdr:to>
      <xdr:col>5</xdr:col>
      <xdr:colOff>1594</xdr:colOff>
      <xdr:row>506</xdr:row>
      <xdr:rowOff>0</xdr:rowOff>
    </xdr:to>
    <xdr:sp macro="" textlink="">
      <xdr:nvSpPr>
        <xdr:cNvPr id="1454" name="Text Box 29"/>
        <xdr:cNvSpPr txBox="1">
          <a:spLocks noChangeArrowheads="1"/>
        </xdr:cNvSpPr>
      </xdr:nvSpPr>
      <xdr:spPr bwMode="auto">
        <a:xfrm>
          <a:off x="2714625" y="384495675"/>
          <a:ext cx="1594" cy="0"/>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89916</xdr:rowOff>
    </xdr:to>
    <xdr:sp macro="" textlink="">
      <xdr:nvSpPr>
        <xdr:cNvPr id="1455" name="Text Box 84"/>
        <xdr:cNvSpPr txBox="1">
          <a:spLocks noChangeArrowheads="1"/>
        </xdr:cNvSpPr>
      </xdr:nvSpPr>
      <xdr:spPr bwMode="auto">
        <a:xfrm>
          <a:off x="2714625" y="384495675"/>
          <a:ext cx="492" cy="89916"/>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89916</xdr:rowOff>
    </xdr:to>
    <xdr:sp macro="" textlink="">
      <xdr:nvSpPr>
        <xdr:cNvPr id="1456" name="Text Box 85"/>
        <xdr:cNvSpPr txBox="1">
          <a:spLocks noChangeArrowheads="1"/>
        </xdr:cNvSpPr>
      </xdr:nvSpPr>
      <xdr:spPr bwMode="auto">
        <a:xfrm>
          <a:off x="2714625" y="384495675"/>
          <a:ext cx="1594" cy="89916"/>
        </a:xfrm>
        <a:prstGeom prst="rect">
          <a:avLst/>
        </a:prstGeom>
        <a:noFill/>
        <a:ln w="9525">
          <a:noFill/>
          <a:miter lim="800000"/>
          <a:headEnd/>
          <a:tailEnd/>
        </a:ln>
      </xdr:spPr>
    </xdr:sp>
    <xdr:clientData/>
  </xdr:twoCellAnchor>
  <xdr:twoCellAnchor editAs="oneCell">
    <xdr:from>
      <xdr:col>4</xdr:col>
      <xdr:colOff>2619375</xdr:colOff>
      <xdr:row>506</xdr:row>
      <xdr:rowOff>0</xdr:rowOff>
    </xdr:from>
    <xdr:to>
      <xdr:col>5</xdr:col>
      <xdr:colOff>492</xdr:colOff>
      <xdr:row>506</xdr:row>
      <xdr:rowOff>89916</xdr:rowOff>
    </xdr:to>
    <xdr:sp macro="" textlink="">
      <xdr:nvSpPr>
        <xdr:cNvPr id="1457" name="Text Box 86"/>
        <xdr:cNvSpPr txBox="1">
          <a:spLocks noChangeArrowheads="1"/>
        </xdr:cNvSpPr>
      </xdr:nvSpPr>
      <xdr:spPr bwMode="auto">
        <a:xfrm>
          <a:off x="2714625" y="384495675"/>
          <a:ext cx="492" cy="89916"/>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89535</xdr:rowOff>
    </xdr:to>
    <xdr:sp macro="" textlink="">
      <xdr:nvSpPr>
        <xdr:cNvPr id="1458" name="Text Box 296"/>
        <xdr:cNvSpPr txBox="1">
          <a:spLocks noChangeArrowheads="1"/>
        </xdr:cNvSpPr>
      </xdr:nvSpPr>
      <xdr:spPr bwMode="auto">
        <a:xfrm>
          <a:off x="2714625" y="384495675"/>
          <a:ext cx="492"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1459" name="Text Box 297"/>
        <xdr:cNvSpPr txBox="1">
          <a:spLocks noChangeArrowheads="1"/>
        </xdr:cNvSpPr>
      </xdr:nvSpPr>
      <xdr:spPr bwMode="auto">
        <a:xfrm>
          <a:off x="2714625" y="384495675"/>
          <a:ext cx="1594"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1460" name="Text Box 299"/>
        <xdr:cNvSpPr txBox="1">
          <a:spLocks noChangeArrowheads="1"/>
        </xdr:cNvSpPr>
      </xdr:nvSpPr>
      <xdr:spPr bwMode="auto">
        <a:xfrm>
          <a:off x="2714625" y="384495675"/>
          <a:ext cx="1594" cy="89535"/>
        </a:xfrm>
        <a:prstGeom prst="rect">
          <a:avLst/>
        </a:prstGeom>
        <a:noFill/>
        <a:ln w="9525">
          <a:noFill/>
          <a:miter lim="800000"/>
          <a:headEnd/>
          <a:tailEnd/>
        </a:ln>
      </xdr:spPr>
    </xdr:sp>
    <xdr:clientData/>
  </xdr:twoCellAnchor>
  <xdr:twoCellAnchor editAs="oneCell">
    <xdr:from>
      <xdr:col>4</xdr:col>
      <xdr:colOff>1609725</xdr:colOff>
      <xdr:row>506</xdr:row>
      <xdr:rowOff>123825</xdr:rowOff>
    </xdr:from>
    <xdr:to>
      <xdr:col>5</xdr:col>
      <xdr:colOff>1594</xdr:colOff>
      <xdr:row>506</xdr:row>
      <xdr:rowOff>123825</xdr:rowOff>
    </xdr:to>
    <xdr:sp macro="" textlink="">
      <xdr:nvSpPr>
        <xdr:cNvPr id="1461" name="Text Box 236"/>
        <xdr:cNvSpPr txBox="1">
          <a:spLocks noChangeArrowheads="1"/>
        </xdr:cNvSpPr>
      </xdr:nvSpPr>
      <xdr:spPr bwMode="auto">
        <a:xfrm>
          <a:off x="2714625" y="384619500"/>
          <a:ext cx="1594" cy="0"/>
        </a:xfrm>
        <a:prstGeom prst="rect">
          <a:avLst/>
        </a:prstGeom>
        <a:noFill/>
        <a:ln w="9525">
          <a:noFill/>
          <a:miter lim="800000"/>
          <a:headEnd/>
          <a:tailEnd/>
        </a:ln>
      </xdr:spPr>
    </xdr:sp>
    <xdr:clientData/>
  </xdr:twoCellAnchor>
  <xdr:twoCellAnchor editAs="oneCell">
    <xdr:from>
      <xdr:col>4</xdr:col>
      <xdr:colOff>2028825</xdr:colOff>
      <xdr:row>612</xdr:row>
      <xdr:rowOff>2266950</xdr:rowOff>
    </xdr:from>
    <xdr:to>
      <xdr:col>5</xdr:col>
      <xdr:colOff>1594</xdr:colOff>
      <xdr:row>613</xdr:row>
      <xdr:rowOff>498419</xdr:rowOff>
    </xdr:to>
    <xdr:sp macro="" textlink="">
      <xdr:nvSpPr>
        <xdr:cNvPr id="1462" name="Text Box 181"/>
        <xdr:cNvSpPr txBox="1">
          <a:spLocks noChangeArrowheads="1"/>
        </xdr:cNvSpPr>
      </xdr:nvSpPr>
      <xdr:spPr bwMode="auto">
        <a:xfrm>
          <a:off x="2714625" y="484784400"/>
          <a:ext cx="1594" cy="498419"/>
        </a:xfrm>
        <a:prstGeom prst="rect">
          <a:avLst/>
        </a:prstGeom>
        <a:noFill/>
        <a:ln w="9525">
          <a:noFill/>
          <a:miter lim="800000"/>
          <a:headEnd/>
          <a:tailEnd/>
        </a:ln>
      </xdr:spPr>
    </xdr:sp>
    <xdr:clientData/>
  </xdr:twoCellAnchor>
  <xdr:twoCellAnchor editAs="oneCell">
    <xdr:from>
      <xdr:col>4</xdr:col>
      <xdr:colOff>2619375</xdr:colOff>
      <xdr:row>612</xdr:row>
      <xdr:rowOff>1076325</xdr:rowOff>
    </xdr:from>
    <xdr:to>
      <xdr:col>5</xdr:col>
      <xdr:colOff>492</xdr:colOff>
      <xdr:row>613</xdr:row>
      <xdr:rowOff>522704</xdr:rowOff>
    </xdr:to>
    <xdr:sp macro="" textlink="">
      <xdr:nvSpPr>
        <xdr:cNvPr id="1463" name="Text Box 23"/>
        <xdr:cNvSpPr txBox="1">
          <a:spLocks noChangeArrowheads="1"/>
        </xdr:cNvSpPr>
      </xdr:nvSpPr>
      <xdr:spPr bwMode="auto">
        <a:xfrm>
          <a:off x="2714625" y="484784400"/>
          <a:ext cx="492" cy="522704"/>
        </a:xfrm>
        <a:prstGeom prst="rect">
          <a:avLst/>
        </a:prstGeom>
        <a:noFill/>
        <a:ln w="9525">
          <a:noFill/>
          <a:miter lim="800000"/>
          <a:headEnd/>
          <a:tailEnd/>
        </a:ln>
      </xdr:spPr>
    </xdr:sp>
    <xdr:clientData/>
  </xdr:twoCellAnchor>
  <xdr:twoCellAnchor editAs="oneCell">
    <xdr:from>
      <xdr:col>2</xdr:col>
      <xdr:colOff>2619375</xdr:colOff>
      <xdr:row>290</xdr:row>
      <xdr:rowOff>1076325</xdr:rowOff>
    </xdr:from>
    <xdr:to>
      <xdr:col>3</xdr:col>
      <xdr:colOff>492</xdr:colOff>
      <xdr:row>290</xdr:row>
      <xdr:rowOff>1135008</xdr:rowOff>
    </xdr:to>
    <xdr:sp macro="" textlink="">
      <xdr:nvSpPr>
        <xdr:cNvPr id="1464" name="Text Box 31"/>
        <xdr:cNvSpPr txBox="1">
          <a:spLocks noChangeArrowheads="1"/>
        </xdr:cNvSpPr>
      </xdr:nvSpPr>
      <xdr:spPr bwMode="auto">
        <a:xfrm>
          <a:off x="9124950" y="205235175"/>
          <a:ext cx="492" cy="58683"/>
        </a:xfrm>
        <a:prstGeom prst="rect">
          <a:avLst/>
        </a:prstGeom>
        <a:noFill/>
        <a:ln w="9525">
          <a:noFill/>
          <a:miter lim="800000"/>
          <a:headEnd/>
          <a:tailEnd/>
        </a:ln>
      </xdr:spPr>
    </xdr:sp>
    <xdr:clientData/>
  </xdr:twoCellAnchor>
  <xdr:twoCellAnchor editAs="oneCell">
    <xdr:from>
      <xdr:col>2</xdr:col>
      <xdr:colOff>2619375</xdr:colOff>
      <xdr:row>290</xdr:row>
      <xdr:rowOff>1076325</xdr:rowOff>
    </xdr:from>
    <xdr:to>
      <xdr:col>3</xdr:col>
      <xdr:colOff>492</xdr:colOff>
      <xdr:row>290</xdr:row>
      <xdr:rowOff>1135008</xdr:rowOff>
    </xdr:to>
    <xdr:sp macro="" textlink="">
      <xdr:nvSpPr>
        <xdr:cNvPr id="1465" name="Text Box 31"/>
        <xdr:cNvSpPr txBox="1">
          <a:spLocks noChangeArrowheads="1"/>
        </xdr:cNvSpPr>
      </xdr:nvSpPr>
      <xdr:spPr bwMode="auto">
        <a:xfrm>
          <a:off x="9124950" y="205235175"/>
          <a:ext cx="492" cy="58683"/>
        </a:xfrm>
        <a:prstGeom prst="rect">
          <a:avLst/>
        </a:prstGeom>
        <a:noFill/>
        <a:ln w="9525">
          <a:noFill/>
          <a:miter lim="800000"/>
          <a:headEnd/>
          <a:tailEnd/>
        </a:ln>
      </xdr:spPr>
    </xdr:sp>
    <xdr:clientData/>
  </xdr:twoCellAnchor>
  <xdr:twoCellAnchor editAs="oneCell">
    <xdr:from>
      <xdr:col>2</xdr:col>
      <xdr:colOff>2619375</xdr:colOff>
      <xdr:row>290</xdr:row>
      <xdr:rowOff>1076325</xdr:rowOff>
    </xdr:from>
    <xdr:to>
      <xdr:col>3</xdr:col>
      <xdr:colOff>492</xdr:colOff>
      <xdr:row>290</xdr:row>
      <xdr:rowOff>1135008</xdr:rowOff>
    </xdr:to>
    <xdr:sp macro="" textlink="">
      <xdr:nvSpPr>
        <xdr:cNvPr id="1466" name="Text Box 31"/>
        <xdr:cNvSpPr txBox="1">
          <a:spLocks noChangeArrowheads="1"/>
        </xdr:cNvSpPr>
      </xdr:nvSpPr>
      <xdr:spPr bwMode="auto">
        <a:xfrm>
          <a:off x="9124950" y="205235175"/>
          <a:ext cx="492" cy="58683"/>
        </a:xfrm>
        <a:prstGeom prst="rect">
          <a:avLst/>
        </a:prstGeom>
        <a:noFill/>
        <a:ln w="9525">
          <a:noFill/>
          <a:miter lim="800000"/>
          <a:headEnd/>
          <a:tailEnd/>
        </a:ln>
      </xdr:spPr>
    </xdr:sp>
    <xdr:clientData/>
  </xdr:twoCellAnchor>
  <xdr:twoCellAnchor editAs="oneCell">
    <xdr:from>
      <xdr:col>2</xdr:col>
      <xdr:colOff>2619375</xdr:colOff>
      <xdr:row>290</xdr:row>
      <xdr:rowOff>1076325</xdr:rowOff>
    </xdr:from>
    <xdr:to>
      <xdr:col>3</xdr:col>
      <xdr:colOff>492</xdr:colOff>
      <xdr:row>290</xdr:row>
      <xdr:rowOff>1135008</xdr:rowOff>
    </xdr:to>
    <xdr:sp macro="" textlink="">
      <xdr:nvSpPr>
        <xdr:cNvPr id="1467" name="Text Box 31"/>
        <xdr:cNvSpPr txBox="1">
          <a:spLocks noChangeArrowheads="1"/>
        </xdr:cNvSpPr>
      </xdr:nvSpPr>
      <xdr:spPr bwMode="auto">
        <a:xfrm>
          <a:off x="9124950" y="205235175"/>
          <a:ext cx="492" cy="58683"/>
        </a:xfrm>
        <a:prstGeom prst="rect">
          <a:avLst/>
        </a:prstGeom>
        <a:noFill/>
        <a:ln w="9525">
          <a:noFill/>
          <a:miter lim="800000"/>
          <a:headEnd/>
          <a:tailEnd/>
        </a:ln>
      </xdr:spPr>
    </xdr:sp>
    <xdr:clientData/>
  </xdr:twoCellAnchor>
  <xdr:twoCellAnchor editAs="oneCell">
    <xdr:from>
      <xdr:col>2</xdr:col>
      <xdr:colOff>2619375</xdr:colOff>
      <xdr:row>290</xdr:row>
      <xdr:rowOff>1076325</xdr:rowOff>
    </xdr:from>
    <xdr:to>
      <xdr:col>3</xdr:col>
      <xdr:colOff>492</xdr:colOff>
      <xdr:row>290</xdr:row>
      <xdr:rowOff>1135008</xdr:rowOff>
    </xdr:to>
    <xdr:sp macro="" textlink="">
      <xdr:nvSpPr>
        <xdr:cNvPr id="1468" name="Text Box 31"/>
        <xdr:cNvSpPr txBox="1">
          <a:spLocks noChangeArrowheads="1"/>
        </xdr:cNvSpPr>
      </xdr:nvSpPr>
      <xdr:spPr bwMode="auto">
        <a:xfrm>
          <a:off x="9124950" y="205235175"/>
          <a:ext cx="492" cy="58683"/>
        </a:xfrm>
        <a:prstGeom prst="rect">
          <a:avLst/>
        </a:prstGeom>
        <a:noFill/>
        <a:ln w="9525">
          <a:noFill/>
          <a:miter lim="800000"/>
          <a:headEnd/>
          <a:tailEnd/>
        </a:ln>
      </xdr:spPr>
    </xdr:sp>
    <xdr:clientData/>
  </xdr:twoCellAnchor>
  <xdr:twoCellAnchor editAs="oneCell">
    <xdr:from>
      <xdr:col>2</xdr:col>
      <xdr:colOff>2619375</xdr:colOff>
      <xdr:row>290</xdr:row>
      <xdr:rowOff>1076325</xdr:rowOff>
    </xdr:from>
    <xdr:to>
      <xdr:col>3</xdr:col>
      <xdr:colOff>492</xdr:colOff>
      <xdr:row>290</xdr:row>
      <xdr:rowOff>1135008</xdr:rowOff>
    </xdr:to>
    <xdr:sp macro="" textlink="">
      <xdr:nvSpPr>
        <xdr:cNvPr id="1469" name="Text Box 31"/>
        <xdr:cNvSpPr txBox="1">
          <a:spLocks noChangeArrowheads="1"/>
        </xdr:cNvSpPr>
      </xdr:nvSpPr>
      <xdr:spPr bwMode="auto">
        <a:xfrm>
          <a:off x="9124950" y="205235175"/>
          <a:ext cx="492" cy="58683"/>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1470" name="Text Box 31"/>
        <xdr:cNvSpPr txBox="1">
          <a:spLocks noChangeArrowheads="1"/>
        </xdr:cNvSpPr>
      </xdr:nvSpPr>
      <xdr:spPr bwMode="auto">
        <a:xfrm>
          <a:off x="9124950" y="205235175"/>
          <a:ext cx="492" cy="58683"/>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1471" name="Text Box 31"/>
        <xdr:cNvSpPr txBox="1">
          <a:spLocks noChangeArrowheads="1"/>
        </xdr:cNvSpPr>
      </xdr:nvSpPr>
      <xdr:spPr bwMode="auto">
        <a:xfrm>
          <a:off x="9124950" y="205235175"/>
          <a:ext cx="492" cy="58683"/>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1472" name="Text Box 31"/>
        <xdr:cNvSpPr txBox="1">
          <a:spLocks noChangeArrowheads="1"/>
        </xdr:cNvSpPr>
      </xdr:nvSpPr>
      <xdr:spPr bwMode="auto">
        <a:xfrm>
          <a:off x="9124950" y="205235175"/>
          <a:ext cx="492" cy="58683"/>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1473" name="Text Box 31"/>
        <xdr:cNvSpPr txBox="1">
          <a:spLocks noChangeArrowheads="1"/>
        </xdr:cNvSpPr>
      </xdr:nvSpPr>
      <xdr:spPr bwMode="auto">
        <a:xfrm>
          <a:off x="9124950" y="205235175"/>
          <a:ext cx="492" cy="58683"/>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1474" name="Text Box 31"/>
        <xdr:cNvSpPr txBox="1">
          <a:spLocks noChangeArrowheads="1"/>
        </xdr:cNvSpPr>
      </xdr:nvSpPr>
      <xdr:spPr bwMode="auto">
        <a:xfrm>
          <a:off x="9124950" y="205235175"/>
          <a:ext cx="492" cy="58683"/>
        </a:xfrm>
        <a:prstGeom prst="rect">
          <a:avLst/>
        </a:prstGeom>
        <a:noFill/>
        <a:ln w="9525">
          <a:noFill/>
          <a:miter lim="800000"/>
          <a:headEnd/>
          <a:tailEnd/>
        </a:ln>
      </xdr:spPr>
    </xdr:sp>
    <xdr:clientData/>
  </xdr:twoCellAnchor>
  <xdr:twoCellAnchor editAs="oneCell">
    <xdr:from>
      <xdr:col>4</xdr:col>
      <xdr:colOff>2619375</xdr:colOff>
      <xdr:row>290</xdr:row>
      <xdr:rowOff>1076325</xdr:rowOff>
    </xdr:from>
    <xdr:to>
      <xdr:col>5</xdr:col>
      <xdr:colOff>492</xdr:colOff>
      <xdr:row>290</xdr:row>
      <xdr:rowOff>1135008</xdr:rowOff>
    </xdr:to>
    <xdr:sp macro="" textlink="">
      <xdr:nvSpPr>
        <xdr:cNvPr id="1475" name="Text Box 31"/>
        <xdr:cNvSpPr txBox="1">
          <a:spLocks noChangeArrowheads="1"/>
        </xdr:cNvSpPr>
      </xdr:nvSpPr>
      <xdr:spPr bwMode="auto">
        <a:xfrm>
          <a:off x="9124950" y="205235175"/>
          <a:ext cx="492" cy="58683"/>
        </a:xfrm>
        <a:prstGeom prst="rect">
          <a:avLst/>
        </a:prstGeom>
        <a:noFill/>
        <a:ln w="9525">
          <a:noFill/>
          <a:miter lim="800000"/>
          <a:headEnd/>
          <a:tailEnd/>
        </a:ln>
      </xdr:spPr>
    </xdr:sp>
    <xdr:clientData/>
  </xdr:twoCellAnchor>
  <xdr:twoCellAnchor editAs="oneCell">
    <xdr:from>
      <xdr:col>2</xdr:col>
      <xdr:colOff>2619375</xdr:colOff>
      <xdr:row>291</xdr:row>
      <xdr:rowOff>1076325</xdr:rowOff>
    </xdr:from>
    <xdr:to>
      <xdr:col>3</xdr:col>
      <xdr:colOff>492</xdr:colOff>
      <xdr:row>291</xdr:row>
      <xdr:rowOff>1135008</xdr:rowOff>
    </xdr:to>
    <xdr:sp macro="" textlink="">
      <xdr:nvSpPr>
        <xdr:cNvPr id="1476" name="Text Box 31"/>
        <xdr:cNvSpPr txBox="1">
          <a:spLocks noChangeArrowheads="1"/>
        </xdr:cNvSpPr>
      </xdr:nvSpPr>
      <xdr:spPr bwMode="auto">
        <a:xfrm>
          <a:off x="9124950" y="206568675"/>
          <a:ext cx="492" cy="58683"/>
        </a:xfrm>
        <a:prstGeom prst="rect">
          <a:avLst/>
        </a:prstGeom>
        <a:noFill/>
        <a:ln w="9525">
          <a:noFill/>
          <a:miter lim="800000"/>
          <a:headEnd/>
          <a:tailEnd/>
        </a:ln>
      </xdr:spPr>
    </xdr:sp>
    <xdr:clientData/>
  </xdr:twoCellAnchor>
  <xdr:twoCellAnchor editAs="oneCell">
    <xdr:from>
      <xdr:col>2</xdr:col>
      <xdr:colOff>2619375</xdr:colOff>
      <xdr:row>291</xdr:row>
      <xdr:rowOff>1076325</xdr:rowOff>
    </xdr:from>
    <xdr:to>
      <xdr:col>3</xdr:col>
      <xdr:colOff>492</xdr:colOff>
      <xdr:row>291</xdr:row>
      <xdr:rowOff>1135008</xdr:rowOff>
    </xdr:to>
    <xdr:sp macro="" textlink="">
      <xdr:nvSpPr>
        <xdr:cNvPr id="1477" name="Text Box 31"/>
        <xdr:cNvSpPr txBox="1">
          <a:spLocks noChangeArrowheads="1"/>
        </xdr:cNvSpPr>
      </xdr:nvSpPr>
      <xdr:spPr bwMode="auto">
        <a:xfrm>
          <a:off x="9124950" y="206568675"/>
          <a:ext cx="492" cy="58683"/>
        </a:xfrm>
        <a:prstGeom prst="rect">
          <a:avLst/>
        </a:prstGeom>
        <a:noFill/>
        <a:ln w="9525">
          <a:noFill/>
          <a:miter lim="800000"/>
          <a:headEnd/>
          <a:tailEnd/>
        </a:ln>
      </xdr:spPr>
    </xdr:sp>
    <xdr:clientData/>
  </xdr:twoCellAnchor>
  <xdr:twoCellAnchor editAs="oneCell">
    <xdr:from>
      <xdr:col>2</xdr:col>
      <xdr:colOff>2619375</xdr:colOff>
      <xdr:row>291</xdr:row>
      <xdr:rowOff>1076325</xdr:rowOff>
    </xdr:from>
    <xdr:to>
      <xdr:col>3</xdr:col>
      <xdr:colOff>492</xdr:colOff>
      <xdr:row>291</xdr:row>
      <xdr:rowOff>1135008</xdr:rowOff>
    </xdr:to>
    <xdr:sp macro="" textlink="">
      <xdr:nvSpPr>
        <xdr:cNvPr id="1478" name="Text Box 31"/>
        <xdr:cNvSpPr txBox="1">
          <a:spLocks noChangeArrowheads="1"/>
        </xdr:cNvSpPr>
      </xdr:nvSpPr>
      <xdr:spPr bwMode="auto">
        <a:xfrm>
          <a:off x="9124950" y="206568675"/>
          <a:ext cx="492" cy="58683"/>
        </a:xfrm>
        <a:prstGeom prst="rect">
          <a:avLst/>
        </a:prstGeom>
        <a:noFill/>
        <a:ln w="9525">
          <a:noFill/>
          <a:miter lim="800000"/>
          <a:headEnd/>
          <a:tailEnd/>
        </a:ln>
      </xdr:spPr>
    </xdr:sp>
    <xdr:clientData/>
  </xdr:twoCellAnchor>
  <xdr:twoCellAnchor editAs="oneCell">
    <xdr:from>
      <xdr:col>2</xdr:col>
      <xdr:colOff>2619375</xdr:colOff>
      <xdr:row>291</xdr:row>
      <xdr:rowOff>1076325</xdr:rowOff>
    </xdr:from>
    <xdr:to>
      <xdr:col>3</xdr:col>
      <xdr:colOff>492</xdr:colOff>
      <xdr:row>291</xdr:row>
      <xdr:rowOff>1135008</xdr:rowOff>
    </xdr:to>
    <xdr:sp macro="" textlink="">
      <xdr:nvSpPr>
        <xdr:cNvPr id="1479" name="Text Box 31"/>
        <xdr:cNvSpPr txBox="1">
          <a:spLocks noChangeArrowheads="1"/>
        </xdr:cNvSpPr>
      </xdr:nvSpPr>
      <xdr:spPr bwMode="auto">
        <a:xfrm>
          <a:off x="9124950" y="206568675"/>
          <a:ext cx="492" cy="58683"/>
        </a:xfrm>
        <a:prstGeom prst="rect">
          <a:avLst/>
        </a:prstGeom>
        <a:noFill/>
        <a:ln w="9525">
          <a:noFill/>
          <a:miter lim="800000"/>
          <a:headEnd/>
          <a:tailEnd/>
        </a:ln>
      </xdr:spPr>
    </xdr:sp>
    <xdr:clientData/>
  </xdr:twoCellAnchor>
  <xdr:twoCellAnchor editAs="oneCell">
    <xdr:from>
      <xdr:col>2</xdr:col>
      <xdr:colOff>2619375</xdr:colOff>
      <xdr:row>291</xdr:row>
      <xdr:rowOff>1076325</xdr:rowOff>
    </xdr:from>
    <xdr:to>
      <xdr:col>3</xdr:col>
      <xdr:colOff>492</xdr:colOff>
      <xdr:row>291</xdr:row>
      <xdr:rowOff>1135008</xdr:rowOff>
    </xdr:to>
    <xdr:sp macro="" textlink="">
      <xdr:nvSpPr>
        <xdr:cNvPr id="1480" name="Text Box 31"/>
        <xdr:cNvSpPr txBox="1">
          <a:spLocks noChangeArrowheads="1"/>
        </xdr:cNvSpPr>
      </xdr:nvSpPr>
      <xdr:spPr bwMode="auto">
        <a:xfrm>
          <a:off x="9124950" y="206568675"/>
          <a:ext cx="492" cy="58683"/>
        </a:xfrm>
        <a:prstGeom prst="rect">
          <a:avLst/>
        </a:prstGeom>
        <a:noFill/>
        <a:ln w="9525">
          <a:noFill/>
          <a:miter lim="800000"/>
          <a:headEnd/>
          <a:tailEnd/>
        </a:ln>
      </xdr:spPr>
    </xdr:sp>
    <xdr:clientData/>
  </xdr:twoCellAnchor>
  <xdr:twoCellAnchor editAs="oneCell">
    <xdr:from>
      <xdr:col>2</xdr:col>
      <xdr:colOff>2619375</xdr:colOff>
      <xdr:row>291</xdr:row>
      <xdr:rowOff>1076325</xdr:rowOff>
    </xdr:from>
    <xdr:to>
      <xdr:col>3</xdr:col>
      <xdr:colOff>492</xdr:colOff>
      <xdr:row>291</xdr:row>
      <xdr:rowOff>1135008</xdr:rowOff>
    </xdr:to>
    <xdr:sp macro="" textlink="">
      <xdr:nvSpPr>
        <xdr:cNvPr id="1481" name="Text Box 31"/>
        <xdr:cNvSpPr txBox="1">
          <a:spLocks noChangeArrowheads="1"/>
        </xdr:cNvSpPr>
      </xdr:nvSpPr>
      <xdr:spPr bwMode="auto">
        <a:xfrm>
          <a:off x="9124950" y="206568675"/>
          <a:ext cx="492" cy="58683"/>
        </a:xfrm>
        <a:prstGeom prst="rect">
          <a:avLst/>
        </a:prstGeom>
        <a:noFill/>
        <a:ln w="9525">
          <a:noFill/>
          <a:miter lim="800000"/>
          <a:headEnd/>
          <a:tailEnd/>
        </a:ln>
      </xdr:spPr>
    </xdr:sp>
    <xdr:clientData/>
  </xdr:twoCellAnchor>
  <xdr:twoCellAnchor editAs="oneCell">
    <xdr:from>
      <xdr:col>4</xdr:col>
      <xdr:colOff>2619375</xdr:colOff>
      <xdr:row>291</xdr:row>
      <xdr:rowOff>1076325</xdr:rowOff>
    </xdr:from>
    <xdr:to>
      <xdr:col>5</xdr:col>
      <xdr:colOff>492</xdr:colOff>
      <xdr:row>291</xdr:row>
      <xdr:rowOff>1135008</xdr:rowOff>
    </xdr:to>
    <xdr:sp macro="" textlink="">
      <xdr:nvSpPr>
        <xdr:cNvPr id="1482" name="Text Box 31"/>
        <xdr:cNvSpPr txBox="1">
          <a:spLocks noChangeArrowheads="1"/>
        </xdr:cNvSpPr>
      </xdr:nvSpPr>
      <xdr:spPr bwMode="auto">
        <a:xfrm>
          <a:off x="9124950" y="206568675"/>
          <a:ext cx="492" cy="58683"/>
        </a:xfrm>
        <a:prstGeom prst="rect">
          <a:avLst/>
        </a:prstGeom>
        <a:noFill/>
        <a:ln w="9525">
          <a:noFill/>
          <a:miter lim="800000"/>
          <a:headEnd/>
          <a:tailEnd/>
        </a:ln>
      </xdr:spPr>
    </xdr:sp>
    <xdr:clientData/>
  </xdr:twoCellAnchor>
  <xdr:twoCellAnchor editAs="oneCell">
    <xdr:from>
      <xdr:col>4</xdr:col>
      <xdr:colOff>2619375</xdr:colOff>
      <xdr:row>291</xdr:row>
      <xdr:rowOff>1076325</xdr:rowOff>
    </xdr:from>
    <xdr:to>
      <xdr:col>5</xdr:col>
      <xdr:colOff>492</xdr:colOff>
      <xdr:row>291</xdr:row>
      <xdr:rowOff>1135008</xdr:rowOff>
    </xdr:to>
    <xdr:sp macro="" textlink="">
      <xdr:nvSpPr>
        <xdr:cNvPr id="1483" name="Text Box 31"/>
        <xdr:cNvSpPr txBox="1">
          <a:spLocks noChangeArrowheads="1"/>
        </xdr:cNvSpPr>
      </xdr:nvSpPr>
      <xdr:spPr bwMode="auto">
        <a:xfrm>
          <a:off x="9124950" y="206568675"/>
          <a:ext cx="492" cy="58683"/>
        </a:xfrm>
        <a:prstGeom prst="rect">
          <a:avLst/>
        </a:prstGeom>
        <a:noFill/>
        <a:ln w="9525">
          <a:noFill/>
          <a:miter lim="800000"/>
          <a:headEnd/>
          <a:tailEnd/>
        </a:ln>
      </xdr:spPr>
    </xdr:sp>
    <xdr:clientData/>
  </xdr:twoCellAnchor>
  <xdr:twoCellAnchor editAs="oneCell">
    <xdr:from>
      <xdr:col>4</xdr:col>
      <xdr:colOff>2619375</xdr:colOff>
      <xdr:row>291</xdr:row>
      <xdr:rowOff>1076325</xdr:rowOff>
    </xdr:from>
    <xdr:to>
      <xdr:col>5</xdr:col>
      <xdr:colOff>492</xdr:colOff>
      <xdr:row>291</xdr:row>
      <xdr:rowOff>1135008</xdr:rowOff>
    </xdr:to>
    <xdr:sp macro="" textlink="">
      <xdr:nvSpPr>
        <xdr:cNvPr id="1484" name="Text Box 31"/>
        <xdr:cNvSpPr txBox="1">
          <a:spLocks noChangeArrowheads="1"/>
        </xdr:cNvSpPr>
      </xdr:nvSpPr>
      <xdr:spPr bwMode="auto">
        <a:xfrm>
          <a:off x="9124950" y="206568675"/>
          <a:ext cx="492" cy="58683"/>
        </a:xfrm>
        <a:prstGeom prst="rect">
          <a:avLst/>
        </a:prstGeom>
        <a:noFill/>
        <a:ln w="9525">
          <a:noFill/>
          <a:miter lim="800000"/>
          <a:headEnd/>
          <a:tailEnd/>
        </a:ln>
      </xdr:spPr>
    </xdr:sp>
    <xdr:clientData/>
  </xdr:twoCellAnchor>
  <xdr:twoCellAnchor editAs="oneCell">
    <xdr:from>
      <xdr:col>4</xdr:col>
      <xdr:colOff>2619375</xdr:colOff>
      <xdr:row>291</xdr:row>
      <xdr:rowOff>1076325</xdr:rowOff>
    </xdr:from>
    <xdr:to>
      <xdr:col>5</xdr:col>
      <xdr:colOff>492</xdr:colOff>
      <xdr:row>291</xdr:row>
      <xdr:rowOff>1135008</xdr:rowOff>
    </xdr:to>
    <xdr:sp macro="" textlink="">
      <xdr:nvSpPr>
        <xdr:cNvPr id="1485" name="Text Box 31"/>
        <xdr:cNvSpPr txBox="1">
          <a:spLocks noChangeArrowheads="1"/>
        </xdr:cNvSpPr>
      </xdr:nvSpPr>
      <xdr:spPr bwMode="auto">
        <a:xfrm>
          <a:off x="9124950" y="206568675"/>
          <a:ext cx="492" cy="58683"/>
        </a:xfrm>
        <a:prstGeom prst="rect">
          <a:avLst/>
        </a:prstGeom>
        <a:noFill/>
        <a:ln w="9525">
          <a:noFill/>
          <a:miter lim="800000"/>
          <a:headEnd/>
          <a:tailEnd/>
        </a:ln>
      </xdr:spPr>
    </xdr:sp>
    <xdr:clientData/>
  </xdr:twoCellAnchor>
  <xdr:twoCellAnchor editAs="oneCell">
    <xdr:from>
      <xdr:col>4</xdr:col>
      <xdr:colOff>2619375</xdr:colOff>
      <xdr:row>291</xdr:row>
      <xdr:rowOff>1076325</xdr:rowOff>
    </xdr:from>
    <xdr:to>
      <xdr:col>5</xdr:col>
      <xdr:colOff>492</xdr:colOff>
      <xdr:row>291</xdr:row>
      <xdr:rowOff>1135008</xdr:rowOff>
    </xdr:to>
    <xdr:sp macro="" textlink="">
      <xdr:nvSpPr>
        <xdr:cNvPr id="1486" name="Text Box 31"/>
        <xdr:cNvSpPr txBox="1">
          <a:spLocks noChangeArrowheads="1"/>
        </xdr:cNvSpPr>
      </xdr:nvSpPr>
      <xdr:spPr bwMode="auto">
        <a:xfrm>
          <a:off x="9124950" y="206568675"/>
          <a:ext cx="492" cy="58683"/>
        </a:xfrm>
        <a:prstGeom prst="rect">
          <a:avLst/>
        </a:prstGeom>
        <a:noFill/>
        <a:ln w="9525">
          <a:noFill/>
          <a:miter lim="800000"/>
          <a:headEnd/>
          <a:tailEnd/>
        </a:ln>
      </xdr:spPr>
    </xdr:sp>
    <xdr:clientData/>
  </xdr:twoCellAnchor>
  <xdr:twoCellAnchor editAs="oneCell">
    <xdr:from>
      <xdr:col>4</xdr:col>
      <xdr:colOff>2619375</xdr:colOff>
      <xdr:row>291</xdr:row>
      <xdr:rowOff>1076325</xdr:rowOff>
    </xdr:from>
    <xdr:to>
      <xdr:col>5</xdr:col>
      <xdr:colOff>492</xdr:colOff>
      <xdr:row>291</xdr:row>
      <xdr:rowOff>1135008</xdr:rowOff>
    </xdr:to>
    <xdr:sp macro="" textlink="">
      <xdr:nvSpPr>
        <xdr:cNvPr id="1487" name="Text Box 31"/>
        <xdr:cNvSpPr txBox="1">
          <a:spLocks noChangeArrowheads="1"/>
        </xdr:cNvSpPr>
      </xdr:nvSpPr>
      <xdr:spPr bwMode="auto">
        <a:xfrm>
          <a:off x="9124950" y="206568675"/>
          <a:ext cx="492" cy="58683"/>
        </a:xfrm>
        <a:prstGeom prst="rect">
          <a:avLst/>
        </a:prstGeom>
        <a:noFill/>
        <a:ln w="9525">
          <a:noFill/>
          <a:miter lim="800000"/>
          <a:headEnd/>
          <a:tailEnd/>
        </a:ln>
      </xdr:spPr>
    </xdr:sp>
    <xdr:clientData/>
  </xdr:twoCellAnchor>
  <xdr:twoCellAnchor editAs="oneCell">
    <xdr:from>
      <xdr:col>2</xdr:col>
      <xdr:colOff>2028825</xdr:colOff>
      <xdr:row>293</xdr:row>
      <xdr:rowOff>2266950</xdr:rowOff>
    </xdr:from>
    <xdr:to>
      <xdr:col>3</xdr:col>
      <xdr:colOff>1594</xdr:colOff>
      <xdr:row>294</xdr:row>
      <xdr:rowOff>38530</xdr:rowOff>
    </xdr:to>
    <xdr:sp macro="" textlink="">
      <xdr:nvSpPr>
        <xdr:cNvPr id="1488" name="Text Box 181"/>
        <xdr:cNvSpPr txBox="1">
          <a:spLocks noChangeArrowheads="1"/>
        </xdr:cNvSpPr>
      </xdr:nvSpPr>
      <xdr:spPr bwMode="auto">
        <a:xfrm>
          <a:off x="9124950" y="209835750"/>
          <a:ext cx="1594" cy="38530"/>
        </a:xfrm>
        <a:prstGeom prst="rect">
          <a:avLst/>
        </a:prstGeom>
        <a:noFill/>
        <a:ln w="9525">
          <a:noFill/>
          <a:miter lim="800000"/>
          <a:headEnd/>
          <a:tailEnd/>
        </a:ln>
      </xdr:spPr>
    </xdr:sp>
    <xdr:clientData/>
  </xdr:twoCellAnchor>
  <xdr:twoCellAnchor editAs="oneCell">
    <xdr:from>
      <xdr:col>2</xdr:col>
      <xdr:colOff>2028825</xdr:colOff>
      <xdr:row>293</xdr:row>
      <xdr:rowOff>2266950</xdr:rowOff>
    </xdr:from>
    <xdr:to>
      <xdr:col>3</xdr:col>
      <xdr:colOff>1594</xdr:colOff>
      <xdr:row>294</xdr:row>
      <xdr:rowOff>38530</xdr:rowOff>
    </xdr:to>
    <xdr:sp macro="" textlink="">
      <xdr:nvSpPr>
        <xdr:cNvPr id="1489" name="Text Box 181"/>
        <xdr:cNvSpPr txBox="1">
          <a:spLocks noChangeArrowheads="1"/>
        </xdr:cNvSpPr>
      </xdr:nvSpPr>
      <xdr:spPr bwMode="auto">
        <a:xfrm>
          <a:off x="9124950" y="209835750"/>
          <a:ext cx="1594" cy="38530"/>
        </a:xfrm>
        <a:prstGeom prst="rect">
          <a:avLst/>
        </a:prstGeom>
        <a:noFill/>
        <a:ln w="9525">
          <a:noFill/>
          <a:miter lim="800000"/>
          <a:headEnd/>
          <a:tailEnd/>
        </a:ln>
      </xdr:spPr>
    </xdr:sp>
    <xdr:clientData/>
  </xdr:twoCellAnchor>
  <xdr:twoCellAnchor editAs="oneCell">
    <xdr:from>
      <xdr:col>2</xdr:col>
      <xdr:colOff>2028825</xdr:colOff>
      <xdr:row>293</xdr:row>
      <xdr:rowOff>2266950</xdr:rowOff>
    </xdr:from>
    <xdr:to>
      <xdr:col>3</xdr:col>
      <xdr:colOff>1594</xdr:colOff>
      <xdr:row>294</xdr:row>
      <xdr:rowOff>38530</xdr:rowOff>
    </xdr:to>
    <xdr:sp macro="" textlink="">
      <xdr:nvSpPr>
        <xdr:cNvPr id="1490" name="Text Box 181"/>
        <xdr:cNvSpPr txBox="1">
          <a:spLocks noChangeArrowheads="1"/>
        </xdr:cNvSpPr>
      </xdr:nvSpPr>
      <xdr:spPr bwMode="auto">
        <a:xfrm>
          <a:off x="9124950" y="209835750"/>
          <a:ext cx="1594" cy="38530"/>
        </a:xfrm>
        <a:prstGeom prst="rect">
          <a:avLst/>
        </a:prstGeom>
        <a:noFill/>
        <a:ln w="9525">
          <a:noFill/>
          <a:miter lim="800000"/>
          <a:headEnd/>
          <a:tailEnd/>
        </a:ln>
      </xdr:spPr>
    </xdr:sp>
    <xdr:clientData/>
  </xdr:twoCellAnchor>
  <xdr:twoCellAnchor editAs="oneCell">
    <xdr:from>
      <xdr:col>2</xdr:col>
      <xdr:colOff>2028825</xdr:colOff>
      <xdr:row>293</xdr:row>
      <xdr:rowOff>2266950</xdr:rowOff>
    </xdr:from>
    <xdr:to>
      <xdr:col>3</xdr:col>
      <xdr:colOff>1594</xdr:colOff>
      <xdr:row>294</xdr:row>
      <xdr:rowOff>38530</xdr:rowOff>
    </xdr:to>
    <xdr:sp macro="" textlink="">
      <xdr:nvSpPr>
        <xdr:cNvPr id="1491" name="Text Box 181"/>
        <xdr:cNvSpPr txBox="1">
          <a:spLocks noChangeArrowheads="1"/>
        </xdr:cNvSpPr>
      </xdr:nvSpPr>
      <xdr:spPr bwMode="auto">
        <a:xfrm>
          <a:off x="9124950" y="209835750"/>
          <a:ext cx="1594" cy="38530"/>
        </a:xfrm>
        <a:prstGeom prst="rect">
          <a:avLst/>
        </a:prstGeom>
        <a:noFill/>
        <a:ln w="9525">
          <a:noFill/>
          <a:miter lim="800000"/>
          <a:headEnd/>
          <a:tailEnd/>
        </a:ln>
      </xdr:spPr>
    </xdr:sp>
    <xdr:clientData/>
  </xdr:twoCellAnchor>
  <xdr:twoCellAnchor editAs="oneCell">
    <xdr:from>
      <xdr:col>4</xdr:col>
      <xdr:colOff>2028825</xdr:colOff>
      <xdr:row>293</xdr:row>
      <xdr:rowOff>2266950</xdr:rowOff>
    </xdr:from>
    <xdr:to>
      <xdr:col>5</xdr:col>
      <xdr:colOff>1594</xdr:colOff>
      <xdr:row>294</xdr:row>
      <xdr:rowOff>38530</xdr:rowOff>
    </xdr:to>
    <xdr:sp macro="" textlink="">
      <xdr:nvSpPr>
        <xdr:cNvPr id="1492" name="Text Box 181"/>
        <xdr:cNvSpPr txBox="1">
          <a:spLocks noChangeArrowheads="1"/>
        </xdr:cNvSpPr>
      </xdr:nvSpPr>
      <xdr:spPr bwMode="auto">
        <a:xfrm>
          <a:off x="9124950" y="209835750"/>
          <a:ext cx="1594" cy="38530"/>
        </a:xfrm>
        <a:prstGeom prst="rect">
          <a:avLst/>
        </a:prstGeom>
        <a:noFill/>
        <a:ln w="9525">
          <a:noFill/>
          <a:miter lim="800000"/>
          <a:headEnd/>
          <a:tailEnd/>
        </a:ln>
      </xdr:spPr>
    </xdr:sp>
    <xdr:clientData/>
  </xdr:twoCellAnchor>
  <xdr:twoCellAnchor editAs="oneCell">
    <xdr:from>
      <xdr:col>4</xdr:col>
      <xdr:colOff>2028825</xdr:colOff>
      <xdr:row>293</xdr:row>
      <xdr:rowOff>2266950</xdr:rowOff>
    </xdr:from>
    <xdr:to>
      <xdr:col>5</xdr:col>
      <xdr:colOff>1594</xdr:colOff>
      <xdr:row>294</xdr:row>
      <xdr:rowOff>38530</xdr:rowOff>
    </xdr:to>
    <xdr:sp macro="" textlink="">
      <xdr:nvSpPr>
        <xdr:cNvPr id="1493" name="Text Box 181"/>
        <xdr:cNvSpPr txBox="1">
          <a:spLocks noChangeArrowheads="1"/>
        </xdr:cNvSpPr>
      </xdr:nvSpPr>
      <xdr:spPr bwMode="auto">
        <a:xfrm>
          <a:off x="9124950" y="209835750"/>
          <a:ext cx="1594" cy="38530"/>
        </a:xfrm>
        <a:prstGeom prst="rect">
          <a:avLst/>
        </a:prstGeom>
        <a:noFill/>
        <a:ln w="9525">
          <a:noFill/>
          <a:miter lim="800000"/>
          <a:headEnd/>
          <a:tailEnd/>
        </a:ln>
      </xdr:spPr>
    </xdr:sp>
    <xdr:clientData/>
  </xdr:twoCellAnchor>
  <xdr:twoCellAnchor editAs="oneCell">
    <xdr:from>
      <xdr:col>4</xdr:col>
      <xdr:colOff>2028825</xdr:colOff>
      <xdr:row>293</xdr:row>
      <xdr:rowOff>2266950</xdr:rowOff>
    </xdr:from>
    <xdr:to>
      <xdr:col>5</xdr:col>
      <xdr:colOff>1594</xdr:colOff>
      <xdr:row>294</xdr:row>
      <xdr:rowOff>38530</xdr:rowOff>
    </xdr:to>
    <xdr:sp macro="" textlink="">
      <xdr:nvSpPr>
        <xdr:cNvPr id="1494" name="Text Box 181"/>
        <xdr:cNvSpPr txBox="1">
          <a:spLocks noChangeArrowheads="1"/>
        </xdr:cNvSpPr>
      </xdr:nvSpPr>
      <xdr:spPr bwMode="auto">
        <a:xfrm>
          <a:off x="9124950" y="209835750"/>
          <a:ext cx="1594" cy="38530"/>
        </a:xfrm>
        <a:prstGeom prst="rect">
          <a:avLst/>
        </a:prstGeom>
        <a:noFill/>
        <a:ln w="9525">
          <a:noFill/>
          <a:miter lim="800000"/>
          <a:headEnd/>
          <a:tailEnd/>
        </a:ln>
      </xdr:spPr>
    </xdr:sp>
    <xdr:clientData/>
  </xdr:twoCellAnchor>
  <xdr:twoCellAnchor editAs="oneCell">
    <xdr:from>
      <xdr:col>4</xdr:col>
      <xdr:colOff>2028825</xdr:colOff>
      <xdr:row>293</xdr:row>
      <xdr:rowOff>2266950</xdr:rowOff>
    </xdr:from>
    <xdr:to>
      <xdr:col>5</xdr:col>
      <xdr:colOff>1594</xdr:colOff>
      <xdr:row>294</xdr:row>
      <xdr:rowOff>38530</xdr:rowOff>
    </xdr:to>
    <xdr:sp macro="" textlink="">
      <xdr:nvSpPr>
        <xdr:cNvPr id="1495" name="Text Box 181"/>
        <xdr:cNvSpPr txBox="1">
          <a:spLocks noChangeArrowheads="1"/>
        </xdr:cNvSpPr>
      </xdr:nvSpPr>
      <xdr:spPr bwMode="auto">
        <a:xfrm>
          <a:off x="9124950" y="209835750"/>
          <a:ext cx="1594" cy="38530"/>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492</xdr:colOff>
      <xdr:row>302</xdr:row>
      <xdr:rowOff>243459</xdr:rowOff>
    </xdr:to>
    <xdr:sp macro="" textlink="">
      <xdr:nvSpPr>
        <xdr:cNvPr id="1496" name="Text Box 317"/>
        <xdr:cNvSpPr txBox="1">
          <a:spLocks noChangeArrowheads="1"/>
        </xdr:cNvSpPr>
      </xdr:nvSpPr>
      <xdr:spPr bwMode="auto">
        <a:xfrm>
          <a:off x="9124950" y="217198575"/>
          <a:ext cx="492" cy="24345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1497" name="Text Box 23"/>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1594</xdr:colOff>
      <xdr:row>302</xdr:row>
      <xdr:rowOff>657225</xdr:rowOff>
    </xdr:to>
    <xdr:sp macro="" textlink="">
      <xdr:nvSpPr>
        <xdr:cNvPr id="1498" name="Text Box 29"/>
        <xdr:cNvSpPr txBox="1">
          <a:spLocks noChangeArrowheads="1"/>
        </xdr:cNvSpPr>
      </xdr:nvSpPr>
      <xdr:spPr bwMode="auto">
        <a:xfrm>
          <a:off x="9124950" y="217855800"/>
          <a:ext cx="1594" cy="0"/>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492</xdr:colOff>
      <xdr:row>302</xdr:row>
      <xdr:rowOff>243459</xdr:rowOff>
    </xdr:to>
    <xdr:sp macro="" textlink="">
      <xdr:nvSpPr>
        <xdr:cNvPr id="1499" name="Text Box 317"/>
        <xdr:cNvSpPr txBox="1">
          <a:spLocks noChangeArrowheads="1"/>
        </xdr:cNvSpPr>
      </xdr:nvSpPr>
      <xdr:spPr bwMode="auto">
        <a:xfrm>
          <a:off x="9124950" y="217198575"/>
          <a:ext cx="492" cy="24345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1500" name="Text Box 23"/>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1594</xdr:colOff>
      <xdr:row>302</xdr:row>
      <xdr:rowOff>657225</xdr:rowOff>
    </xdr:to>
    <xdr:sp macro="" textlink="">
      <xdr:nvSpPr>
        <xdr:cNvPr id="1501" name="Text Box 29"/>
        <xdr:cNvSpPr txBox="1">
          <a:spLocks noChangeArrowheads="1"/>
        </xdr:cNvSpPr>
      </xdr:nvSpPr>
      <xdr:spPr bwMode="auto">
        <a:xfrm>
          <a:off x="9124950" y="217855800"/>
          <a:ext cx="1594" cy="0"/>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492</xdr:colOff>
      <xdr:row>302</xdr:row>
      <xdr:rowOff>243459</xdr:rowOff>
    </xdr:to>
    <xdr:sp macro="" textlink="">
      <xdr:nvSpPr>
        <xdr:cNvPr id="1502" name="Text Box 84"/>
        <xdr:cNvSpPr txBox="1">
          <a:spLocks noChangeArrowheads="1"/>
        </xdr:cNvSpPr>
      </xdr:nvSpPr>
      <xdr:spPr bwMode="auto">
        <a:xfrm>
          <a:off x="9124950" y="217198575"/>
          <a:ext cx="492" cy="243459"/>
        </a:xfrm>
        <a:prstGeom prst="rect">
          <a:avLst/>
        </a:prstGeom>
        <a:noFill/>
        <a:ln w="9525">
          <a:noFill/>
          <a:miter lim="800000"/>
          <a:headEnd/>
          <a:tailEnd/>
        </a:ln>
      </xdr:spPr>
    </xdr:sp>
    <xdr:clientData/>
  </xdr:twoCellAnchor>
  <xdr:twoCellAnchor editAs="oneCell">
    <xdr:from>
      <xdr:col>2</xdr:col>
      <xdr:colOff>2028825</xdr:colOff>
      <xdr:row>302</xdr:row>
      <xdr:rowOff>0</xdr:rowOff>
    </xdr:from>
    <xdr:to>
      <xdr:col>3</xdr:col>
      <xdr:colOff>1594</xdr:colOff>
      <xdr:row>302</xdr:row>
      <xdr:rowOff>243459</xdr:rowOff>
    </xdr:to>
    <xdr:sp macro="" textlink="">
      <xdr:nvSpPr>
        <xdr:cNvPr id="1503" name="Text Box 85"/>
        <xdr:cNvSpPr txBox="1">
          <a:spLocks noChangeArrowheads="1"/>
        </xdr:cNvSpPr>
      </xdr:nvSpPr>
      <xdr:spPr bwMode="auto">
        <a:xfrm>
          <a:off x="9124950" y="217198575"/>
          <a:ext cx="1594" cy="243459"/>
        </a:xfrm>
        <a:prstGeom prst="rect">
          <a:avLst/>
        </a:prstGeom>
        <a:noFill/>
        <a:ln w="9525">
          <a:noFill/>
          <a:miter lim="800000"/>
          <a:headEnd/>
          <a:tailEnd/>
        </a:ln>
      </xdr:spPr>
    </xdr:sp>
    <xdr:clientData/>
  </xdr:twoCellAnchor>
  <xdr:twoCellAnchor editAs="oneCell">
    <xdr:from>
      <xdr:col>2</xdr:col>
      <xdr:colOff>2619375</xdr:colOff>
      <xdr:row>302</xdr:row>
      <xdr:rowOff>0</xdr:rowOff>
    </xdr:from>
    <xdr:to>
      <xdr:col>3</xdr:col>
      <xdr:colOff>492</xdr:colOff>
      <xdr:row>302</xdr:row>
      <xdr:rowOff>243459</xdr:rowOff>
    </xdr:to>
    <xdr:sp macro="" textlink="">
      <xdr:nvSpPr>
        <xdr:cNvPr id="1504" name="Text Box 86"/>
        <xdr:cNvSpPr txBox="1">
          <a:spLocks noChangeArrowheads="1"/>
        </xdr:cNvSpPr>
      </xdr:nvSpPr>
      <xdr:spPr bwMode="auto">
        <a:xfrm>
          <a:off x="9124950" y="217198575"/>
          <a:ext cx="492" cy="24345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505"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506"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507"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508"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509"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510"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511"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1512" name="Text Box 31"/>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1513" name="Text Box 31"/>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1514" name="Text Box 31"/>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2</xdr:col>
      <xdr:colOff>2619375</xdr:colOff>
      <xdr:row>303</xdr:row>
      <xdr:rowOff>1076325</xdr:rowOff>
    </xdr:from>
    <xdr:to>
      <xdr:col>3</xdr:col>
      <xdr:colOff>492</xdr:colOff>
      <xdr:row>304</xdr:row>
      <xdr:rowOff>58683</xdr:rowOff>
    </xdr:to>
    <xdr:sp macro="" textlink="">
      <xdr:nvSpPr>
        <xdr:cNvPr id="1515" name="Text Box 31"/>
        <xdr:cNvSpPr txBox="1">
          <a:spLocks noChangeArrowheads="1"/>
        </xdr:cNvSpPr>
      </xdr:nvSpPr>
      <xdr:spPr bwMode="auto">
        <a:xfrm>
          <a:off x="9124950" y="218722575"/>
          <a:ext cx="492" cy="58683"/>
        </a:xfrm>
        <a:prstGeom prst="rect">
          <a:avLst/>
        </a:prstGeom>
        <a:noFill/>
        <a:ln w="9525">
          <a:noFill/>
          <a:miter lim="800000"/>
          <a:headEnd/>
          <a:tailEnd/>
        </a:ln>
      </xdr:spPr>
    </xdr:sp>
    <xdr:clientData/>
  </xdr:twoCellAnchor>
  <xdr:twoCellAnchor editAs="oneCell">
    <xdr:from>
      <xdr:col>2</xdr:col>
      <xdr:colOff>2619375</xdr:colOff>
      <xdr:row>303</xdr:row>
      <xdr:rowOff>1076325</xdr:rowOff>
    </xdr:from>
    <xdr:to>
      <xdr:col>3</xdr:col>
      <xdr:colOff>492</xdr:colOff>
      <xdr:row>304</xdr:row>
      <xdr:rowOff>58683</xdr:rowOff>
    </xdr:to>
    <xdr:sp macro="" textlink="">
      <xdr:nvSpPr>
        <xdr:cNvPr id="1516" name="Text Box 31"/>
        <xdr:cNvSpPr txBox="1">
          <a:spLocks noChangeArrowheads="1"/>
        </xdr:cNvSpPr>
      </xdr:nvSpPr>
      <xdr:spPr bwMode="auto">
        <a:xfrm>
          <a:off x="9124950" y="218722575"/>
          <a:ext cx="492" cy="58683"/>
        </a:xfrm>
        <a:prstGeom prst="rect">
          <a:avLst/>
        </a:prstGeom>
        <a:noFill/>
        <a:ln w="9525">
          <a:noFill/>
          <a:miter lim="800000"/>
          <a:headEnd/>
          <a:tailEnd/>
        </a:ln>
      </xdr:spPr>
    </xdr:sp>
    <xdr:clientData/>
  </xdr:twoCellAnchor>
  <xdr:twoCellAnchor editAs="oneCell">
    <xdr:from>
      <xdr:col>2</xdr:col>
      <xdr:colOff>2619375</xdr:colOff>
      <xdr:row>303</xdr:row>
      <xdr:rowOff>1076325</xdr:rowOff>
    </xdr:from>
    <xdr:to>
      <xdr:col>3</xdr:col>
      <xdr:colOff>492</xdr:colOff>
      <xdr:row>304</xdr:row>
      <xdr:rowOff>58683</xdr:rowOff>
    </xdr:to>
    <xdr:sp macro="" textlink="">
      <xdr:nvSpPr>
        <xdr:cNvPr id="1517" name="Text Box 31"/>
        <xdr:cNvSpPr txBox="1">
          <a:spLocks noChangeArrowheads="1"/>
        </xdr:cNvSpPr>
      </xdr:nvSpPr>
      <xdr:spPr bwMode="auto">
        <a:xfrm>
          <a:off x="9124950" y="218722575"/>
          <a:ext cx="492" cy="58683"/>
        </a:xfrm>
        <a:prstGeom prst="rect">
          <a:avLst/>
        </a:prstGeom>
        <a:noFill/>
        <a:ln w="9525">
          <a:noFill/>
          <a:miter lim="800000"/>
          <a:headEnd/>
          <a:tailEnd/>
        </a:ln>
      </xdr:spPr>
    </xdr:sp>
    <xdr:clientData/>
  </xdr:twoCellAnchor>
  <xdr:twoCellAnchor editAs="oneCell">
    <xdr:from>
      <xdr:col>2</xdr:col>
      <xdr:colOff>2619375</xdr:colOff>
      <xdr:row>304</xdr:row>
      <xdr:rowOff>1076325</xdr:rowOff>
    </xdr:from>
    <xdr:to>
      <xdr:col>3</xdr:col>
      <xdr:colOff>492</xdr:colOff>
      <xdr:row>304</xdr:row>
      <xdr:rowOff>1135008</xdr:rowOff>
    </xdr:to>
    <xdr:sp macro="" textlink="">
      <xdr:nvSpPr>
        <xdr:cNvPr id="1518" name="Text Box 31"/>
        <xdr:cNvSpPr txBox="1">
          <a:spLocks noChangeArrowheads="1"/>
        </xdr:cNvSpPr>
      </xdr:nvSpPr>
      <xdr:spPr bwMode="auto">
        <a:xfrm>
          <a:off x="9124950" y="219798900"/>
          <a:ext cx="492" cy="58683"/>
        </a:xfrm>
        <a:prstGeom prst="rect">
          <a:avLst/>
        </a:prstGeom>
        <a:noFill/>
        <a:ln w="9525">
          <a:noFill/>
          <a:miter lim="800000"/>
          <a:headEnd/>
          <a:tailEnd/>
        </a:ln>
      </xdr:spPr>
    </xdr:sp>
    <xdr:clientData/>
  </xdr:twoCellAnchor>
  <xdr:twoCellAnchor editAs="oneCell">
    <xdr:from>
      <xdr:col>2</xdr:col>
      <xdr:colOff>2619375</xdr:colOff>
      <xdr:row>304</xdr:row>
      <xdr:rowOff>1076325</xdr:rowOff>
    </xdr:from>
    <xdr:to>
      <xdr:col>3</xdr:col>
      <xdr:colOff>492</xdr:colOff>
      <xdr:row>304</xdr:row>
      <xdr:rowOff>1135008</xdr:rowOff>
    </xdr:to>
    <xdr:sp macro="" textlink="">
      <xdr:nvSpPr>
        <xdr:cNvPr id="1519" name="Text Box 31"/>
        <xdr:cNvSpPr txBox="1">
          <a:spLocks noChangeArrowheads="1"/>
        </xdr:cNvSpPr>
      </xdr:nvSpPr>
      <xdr:spPr bwMode="auto">
        <a:xfrm>
          <a:off x="9124950" y="219798900"/>
          <a:ext cx="492" cy="58683"/>
        </a:xfrm>
        <a:prstGeom prst="rect">
          <a:avLst/>
        </a:prstGeom>
        <a:noFill/>
        <a:ln w="9525">
          <a:noFill/>
          <a:miter lim="800000"/>
          <a:headEnd/>
          <a:tailEnd/>
        </a:ln>
      </xdr:spPr>
    </xdr:sp>
    <xdr:clientData/>
  </xdr:twoCellAnchor>
  <xdr:twoCellAnchor editAs="oneCell">
    <xdr:from>
      <xdr:col>2</xdr:col>
      <xdr:colOff>2619375</xdr:colOff>
      <xdr:row>304</xdr:row>
      <xdr:rowOff>1076325</xdr:rowOff>
    </xdr:from>
    <xdr:to>
      <xdr:col>3</xdr:col>
      <xdr:colOff>492</xdr:colOff>
      <xdr:row>304</xdr:row>
      <xdr:rowOff>1135008</xdr:rowOff>
    </xdr:to>
    <xdr:sp macro="" textlink="">
      <xdr:nvSpPr>
        <xdr:cNvPr id="1520" name="Text Box 31"/>
        <xdr:cNvSpPr txBox="1">
          <a:spLocks noChangeArrowheads="1"/>
        </xdr:cNvSpPr>
      </xdr:nvSpPr>
      <xdr:spPr bwMode="auto">
        <a:xfrm>
          <a:off x="9124950" y="219798900"/>
          <a:ext cx="492" cy="58683"/>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492</xdr:colOff>
      <xdr:row>302</xdr:row>
      <xdr:rowOff>243459</xdr:rowOff>
    </xdr:to>
    <xdr:sp macro="" textlink="">
      <xdr:nvSpPr>
        <xdr:cNvPr id="1521" name="Text Box 317"/>
        <xdr:cNvSpPr txBox="1">
          <a:spLocks noChangeArrowheads="1"/>
        </xdr:cNvSpPr>
      </xdr:nvSpPr>
      <xdr:spPr bwMode="auto">
        <a:xfrm>
          <a:off x="9124950" y="217198575"/>
          <a:ext cx="492" cy="24345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1522" name="Text Box 23"/>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1594</xdr:colOff>
      <xdr:row>302</xdr:row>
      <xdr:rowOff>657225</xdr:rowOff>
    </xdr:to>
    <xdr:sp macro="" textlink="">
      <xdr:nvSpPr>
        <xdr:cNvPr id="1523" name="Text Box 29"/>
        <xdr:cNvSpPr txBox="1">
          <a:spLocks noChangeArrowheads="1"/>
        </xdr:cNvSpPr>
      </xdr:nvSpPr>
      <xdr:spPr bwMode="auto">
        <a:xfrm>
          <a:off x="9124950" y="217855800"/>
          <a:ext cx="1594" cy="0"/>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492</xdr:colOff>
      <xdr:row>302</xdr:row>
      <xdr:rowOff>243459</xdr:rowOff>
    </xdr:to>
    <xdr:sp macro="" textlink="">
      <xdr:nvSpPr>
        <xdr:cNvPr id="1524" name="Text Box 317"/>
        <xdr:cNvSpPr txBox="1">
          <a:spLocks noChangeArrowheads="1"/>
        </xdr:cNvSpPr>
      </xdr:nvSpPr>
      <xdr:spPr bwMode="auto">
        <a:xfrm>
          <a:off x="9124950" y="217198575"/>
          <a:ext cx="492" cy="24345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1525" name="Text Box 23"/>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1594</xdr:colOff>
      <xdr:row>302</xdr:row>
      <xdr:rowOff>657225</xdr:rowOff>
    </xdr:to>
    <xdr:sp macro="" textlink="">
      <xdr:nvSpPr>
        <xdr:cNvPr id="1526" name="Text Box 29"/>
        <xdr:cNvSpPr txBox="1">
          <a:spLocks noChangeArrowheads="1"/>
        </xdr:cNvSpPr>
      </xdr:nvSpPr>
      <xdr:spPr bwMode="auto">
        <a:xfrm>
          <a:off x="9124950" y="217855800"/>
          <a:ext cx="1594" cy="0"/>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492</xdr:colOff>
      <xdr:row>302</xdr:row>
      <xdr:rowOff>243459</xdr:rowOff>
    </xdr:to>
    <xdr:sp macro="" textlink="">
      <xdr:nvSpPr>
        <xdr:cNvPr id="1527" name="Text Box 84"/>
        <xdr:cNvSpPr txBox="1">
          <a:spLocks noChangeArrowheads="1"/>
        </xdr:cNvSpPr>
      </xdr:nvSpPr>
      <xdr:spPr bwMode="auto">
        <a:xfrm>
          <a:off x="9124950" y="217198575"/>
          <a:ext cx="492" cy="243459"/>
        </a:xfrm>
        <a:prstGeom prst="rect">
          <a:avLst/>
        </a:prstGeom>
        <a:noFill/>
        <a:ln w="9525">
          <a:noFill/>
          <a:miter lim="800000"/>
          <a:headEnd/>
          <a:tailEnd/>
        </a:ln>
      </xdr:spPr>
    </xdr:sp>
    <xdr:clientData/>
  </xdr:twoCellAnchor>
  <xdr:twoCellAnchor editAs="oneCell">
    <xdr:from>
      <xdr:col>2</xdr:col>
      <xdr:colOff>2028825</xdr:colOff>
      <xdr:row>302</xdr:row>
      <xdr:rowOff>0</xdr:rowOff>
    </xdr:from>
    <xdr:to>
      <xdr:col>3</xdr:col>
      <xdr:colOff>1594</xdr:colOff>
      <xdr:row>302</xdr:row>
      <xdr:rowOff>243459</xdr:rowOff>
    </xdr:to>
    <xdr:sp macro="" textlink="">
      <xdr:nvSpPr>
        <xdr:cNvPr id="1528" name="Text Box 85"/>
        <xdr:cNvSpPr txBox="1">
          <a:spLocks noChangeArrowheads="1"/>
        </xdr:cNvSpPr>
      </xdr:nvSpPr>
      <xdr:spPr bwMode="auto">
        <a:xfrm>
          <a:off x="9124950" y="217198575"/>
          <a:ext cx="1594" cy="243459"/>
        </a:xfrm>
        <a:prstGeom prst="rect">
          <a:avLst/>
        </a:prstGeom>
        <a:noFill/>
        <a:ln w="9525">
          <a:noFill/>
          <a:miter lim="800000"/>
          <a:headEnd/>
          <a:tailEnd/>
        </a:ln>
      </xdr:spPr>
    </xdr:sp>
    <xdr:clientData/>
  </xdr:twoCellAnchor>
  <xdr:twoCellAnchor editAs="oneCell">
    <xdr:from>
      <xdr:col>2</xdr:col>
      <xdr:colOff>2619375</xdr:colOff>
      <xdr:row>302</xdr:row>
      <xdr:rowOff>0</xdr:rowOff>
    </xdr:from>
    <xdr:to>
      <xdr:col>3</xdr:col>
      <xdr:colOff>492</xdr:colOff>
      <xdr:row>302</xdr:row>
      <xdr:rowOff>243459</xdr:rowOff>
    </xdr:to>
    <xdr:sp macro="" textlink="">
      <xdr:nvSpPr>
        <xdr:cNvPr id="1529" name="Text Box 86"/>
        <xdr:cNvSpPr txBox="1">
          <a:spLocks noChangeArrowheads="1"/>
        </xdr:cNvSpPr>
      </xdr:nvSpPr>
      <xdr:spPr bwMode="auto">
        <a:xfrm>
          <a:off x="9124950" y="217198575"/>
          <a:ext cx="492" cy="24345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530"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531"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532"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533"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534"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535"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1594</xdr:colOff>
      <xdr:row>302</xdr:row>
      <xdr:rowOff>236220</xdr:rowOff>
    </xdr:to>
    <xdr:sp macro="" textlink="">
      <xdr:nvSpPr>
        <xdr:cNvPr id="1536"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1537" name="Text Box 31"/>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1538" name="Text Box 31"/>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492</xdr:colOff>
      <xdr:row>303</xdr:row>
      <xdr:rowOff>0</xdr:rowOff>
    </xdr:to>
    <xdr:sp macro="" textlink="">
      <xdr:nvSpPr>
        <xdr:cNvPr id="1539" name="Text Box 31"/>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2</xdr:col>
      <xdr:colOff>2619375</xdr:colOff>
      <xdr:row>303</xdr:row>
      <xdr:rowOff>1076325</xdr:rowOff>
    </xdr:from>
    <xdr:to>
      <xdr:col>3</xdr:col>
      <xdr:colOff>492</xdr:colOff>
      <xdr:row>304</xdr:row>
      <xdr:rowOff>58683</xdr:rowOff>
    </xdr:to>
    <xdr:sp macro="" textlink="">
      <xdr:nvSpPr>
        <xdr:cNvPr id="1540" name="Text Box 31"/>
        <xdr:cNvSpPr txBox="1">
          <a:spLocks noChangeArrowheads="1"/>
        </xdr:cNvSpPr>
      </xdr:nvSpPr>
      <xdr:spPr bwMode="auto">
        <a:xfrm>
          <a:off x="9124950" y="218722575"/>
          <a:ext cx="492" cy="58683"/>
        </a:xfrm>
        <a:prstGeom prst="rect">
          <a:avLst/>
        </a:prstGeom>
        <a:noFill/>
        <a:ln w="9525">
          <a:noFill/>
          <a:miter lim="800000"/>
          <a:headEnd/>
          <a:tailEnd/>
        </a:ln>
      </xdr:spPr>
    </xdr:sp>
    <xdr:clientData/>
  </xdr:twoCellAnchor>
  <xdr:twoCellAnchor editAs="oneCell">
    <xdr:from>
      <xdr:col>2</xdr:col>
      <xdr:colOff>2619375</xdr:colOff>
      <xdr:row>303</xdr:row>
      <xdr:rowOff>1076325</xdr:rowOff>
    </xdr:from>
    <xdr:to>
      <xdr:col>3</xdr:col>
      <xdr:colOff>492</xdr:colOff>
      <xdr:row>304</xdr:row>
      <xdr:rowOff>58683</xdr:rowOff>
    </xdr:to>
    <xdr:sp macro="" textlink="">
      <xdr:nvSpPr>
        <xdr:cNvPr id="1541" name="Text Box 31"/>
        <xdr:cNvSpPr txBox="1">
          <a:spLocks noChangeArrowheads="1"/>
        </xdr:cNvSpPr>
      </xdr:nvSpPr>
      <xdr:spPr bwMode="auto">
        <a:xfrm>
          <a:off x="9124950" y="218722575"/>
          <a:ext cx="492" cy="58683"/>
        </a:xfrm>
        <a:prstGeom prst="rect">
          <a:avLst/>
        </a:prstGeom>
        <a:noFill/>
        <a:ln w="9525">
          <a:noFill/>
          <a:miter lim="800000"/>
          <a:headEnd/>
          <a:tailEnd/>
        </a:ln>
      </xdr:spPr>
    </xdr:sp>
    <xdr:clientData/>
  </xdr:twoCellAnchor>
  <xdr:twoCellAnchor editAs="oneCell">
    <xdr:from>
      <xdr:col>2</xdr:col>
      <xdr:colOff>2619375</xdr:colOff>
      <xdr:row>303</xdr:row>
      <xdr:rowOff>1076325</xdr:rowOff>
    </xdr:from>
    <xdr:to>
      <xdr:col>3</xdr:col>
      <xdr:colOff>492</xdr:colOff>
      <xdr:row>304</xdr:row>
      <xdr:rowOff>58683</xdr:rowOff>
    </xdr:to>
    <xdr:sp macro="" textlink="">
      <xdr:nvSpPr>
        <xdr:cNvPr id="1542" name="Text Box 31"/>
        <xdr:cNvSpPr txBox="1">
          <a:spLocks noChangeArrowheads="1"/>
        </xdr:cNvSpPr>
      </xdr:nvSpPr>
      <xdr:spPr bwMode="auto">
        <a:xfrm>
          <a:off x="9124950" y="218722575"/>
          <a:ext cx="492" cy="58683"/>
        </a:xfrm>
        <a:prstGeom prst="rect">
          <a:avLst/>
        </a:prstGeom>
        <a:noFill/>
        <a:ln w="9525">
          <a:noFill/>
          <a:miter lim="800000"/>
          <a:headEnd/>
          <a:tailEnd/>
        </a:ln>
      </xdr:spPr>
    </xdr:sp>
    <xdr:clientData/>
  </xdr:twoCellAnchor>
  <xdr:twoCellAnchor editAs="oneCell">
    <xdr:from>
      <xdr:col>2</xdr:col>
      <xdr:colOff>2619375</xdr:colOff>
      <xdr:row>304</xdr:row>
      <xdr:rowOff>1076325</xdr:rowOff>
    </xdr:from>
    <xdr:to>
      <xdr:col>3</xdr:col>
      <xdr:colOff>492</xdr:colOff>
      <xdr:row>304</xdr:row>
      <xdr:rowOff>1135008</xdr:rowOff>
    </xdr:to>
    <xdr:sp macro="" textlink="">
      <xdr:nvSpPr>
        <xdr:cNvPr id="1543" name="Text Box 31"/>
        <xdr:cNvSpPr txBox="1">
          <a:spLocks noChangeArrowheads="1"/>
        </xdr:cNvSpPr>
      </xdr:nvSpPr>
      <xdr:spPr bwMode="auto">
        <a:xfrm>
          <a:off x="9124950" y="219798900"/>
          <a:ext cx="492" cy="58683"/>
        </a:xfrm>
        <a:prstGeom prst="rect">
          <a:avLst/>
        </a:prstGeom>
        <a:noFill/>
        <a:ln w="9525">
          <a:noFill/>
          <a:miter lim="800000"/>
          <a:headEnd/>
          <a:tailEnd/>
        </a:ln>
      </xdr:spPr>
    </xdr:sp>
    <xdr:clientData/>
  </xdr:twoCellAnchor>
  <xdr:twoCellAnchor editAs="oneCell">
    <xdr:from>
      <xdr:col>2</xdr:col>
      <xdr:colOff>2619375</xdr:colOff>
      <xdr:row>304</xdr:row>
      <xdr:rowOff>1076325</xdr:rowOff>
    </xdr:from>
    <xdr:to>
      <xdr:col>3</xdr:col>
      <xdr:colOff>492</xdr:colOff>
      <xdr:row>304</xdr:row>
      <xdr:rowOff>1135008</xdr:rowOff>
    </xdr:to>
    <xdr:sp macro="" textlink="">
      <xdr:nvSpPr>
        <xdr:cNvPr id="1544" name="Text Box 31"/>
        <xdr:cNvSpPr txBox="1">
          <a:spLocks noChangeArrowheads="1"/>
        </xdr:cNvSpPr>
      </xdr:nvSpPr>
      <xdr:spPr bwMode="auto">
        <a:xfrm>
          <a:off x="9124950" y="219798900"/>
          <a:ext cx="492" cy="58683"/>
        </a:xfrm>
        <a:prstGeom prst="rect">
          <a:avLst/>
        </a:prstGeom>
        <a:noFill/>
        <a:ln w="9525">
          <a:noFill/>
          <a:miter lim="800000"/>
          <a:headEnd/>
          <a:tailEnd/>
        </a:ln>
      </xdr:spPr>
    </xdr:sp>
    <xdr:clientData/>
  </xdr:twoCellAnchor>
  <xdr:twoCellAnchor editAs="oneCell">
    <xdr:from>
      <xdr:col>2</xdr:col>
      <xdr:colOff>2619375</xdr:colOff>
      <xdr:row>304</xdr:row>
      <xdr:rowOff>1076325</xdr:rowOff>
    </xdr:from>
    <xdr:to>
      <xdr:col>3</xdr:col>
      <xdr:colOff>492</xdr:colOff>
      <xdr:row>304</xdr:row>
      <xdr:rowOff>1135008</xdr:rowOff>
    </xdr:to>
    <xdr:sp macro="" textlink="">
      <xdr:nvSpPr>
        <xdr:cNvPr id="1545" name="Text Box 31"/>
        <xdr:cNvSpPr txBox="1">
          <a:spLocks noChangeArrowheads="1"/>
        </xdr:cNvSpPr>
      </xdr:nvSpPr>
      <xdr:spPr bwMode="auto">
        <a:xfrm>
          <a:off x="9124950" y="219798900"/>
          <a:ext cx="492" cy="58683"/>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1546" name="Text Box 317"/>
        <xdr:cNvSpPr txBox="1">
          <a:spLocks noChangeArrowheads="1"/>
        </xdr:cNvSpPr>
      </xdr:nvSpPr>
      <xdr:spPr bwMode="auto">
        <a:xfrm>
          <a:off x="9124950" y="217198575"/>
          <a:ext cx="492" cy="24345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547" name="Text Box 23"/>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1548" name="Text Box 29"/>
        <xdr:cNvSpPr txBox="1">
          <a:spLocks noChangeArrowheads="1"/>
        </xdr:cNvSpPr>
      </xdr:nvSpPr>
      <xdr:spPr bwMode="auto">
        <a:xfrm>
          <a:off x="9124950" y="217855800"/>
          <a:ext cx="1594" cy="0"/>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1549" name="Text Box 317"/>
        <xdr:cNvSpPr txBox="1">
          <a:spLocks noChangeArrowheads="1"/>
        </xdr:cNvSpPr>
      </xdr:nvSpPr>
      <xdr:spPr bwMode="auto">
        <a:xfrm>
          <a:off x="9124950" y="217198575"/>
          <a:ext cx="492" cy="24345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550" name="Text Box 23"/>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1551" name="Text Box 29"/>
        <xdr:cNvSpPr txBox="1">
          <a:spLocks noChangeArrowheads="1"/>
        </xdr:cNvSpPr>
      </xdr:nvSpPr>
      <xdr:spPr bwMode="auto">
        <a:xfrm>
          <a:off x="9124950" y="217855800"/>
          <a:ext cx="1594" cy="0"/>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1552" name="Text Box 84"/>
        <xdr:cNvSpPr txBox="1">
          <a:spLocks noChangeArrowheads="1"/>
        </xdr:cNvSpPr>
      </xdr:nvSpPr>
      <xdr:spPr bwMode="auto">
        <a:xfrm>
          <a:off x="9124950" y="217198575"/>
          <a:ext cx="492" cy="243459"/>
        </a:xfrm>
        <a:prstGeom prst="rect">
          <a:avLst/>
        </a:prstGeom>
        <a:noFill/>
        <a:ln w="9525">
          <a:noFill/>
          <a:miter lim="800000"/>
          <a:headEnd/>
          <a:tailEnd/>
        </a:ln>
      </xdr:spPr>
    </xdr:sp>
    <xdr:clientData/>
  </xdr:twoCellAnchor>
  <xdr:twoCellAnchor editAs="oneCell">
    <xdr:from>
      <xdr:col>4</xdr:col>
      <xdr:colOff>2028825</xdr:colOff>
      <xdr:row>302</xdr:row>
      <xdr:rowOff>0</xdr:rowOff>
    </xdr:from>
    <xdr:to>
      <xdr:col>5</xdr:col>
      <xdr:colOff>1594</xdr:colOff>
      <xdr:row>302</xdr:row>
      <xdr:rowOff>243459</xdr:rowOff>
    </xdr:to>
    <xdr:sp macro="" textlink="">
      <xdr:nvSpPr>
        <xdr:cNvPr id="1553" name="Text Box 85"/>
        <xdr:cNvSpPr txBox="1">
          <a:spLocks noChangeArrowheads="1"/>
        </xdr:cNvSpPr>
      </xdr:nvSpPr>
      <xdr:spPr bwMode="auto">
        <a:xfrm>
          <a:off x="9124950" y="217198575"/>
          <a:ext cx="1594" cy="243459"/>
        </a:xfrm>
        <a:prstGeom prst="rect">
          <a:avLst/>
        </a:prstGeom>
        <a:noFill/>
        <a:ln w="9525">
          <a:noFill/>
          <a:miter lim="800000"/>
          <a:headEnd/>
          <a:tailEnd/>
        </a:ln>
      </xdr:spPr>
    </xdr:sp>
    <xdr:clientData/>
  </xdr:twoCellAnchor>
  <xdr:twoCellAnchor editAs="oneCell">
    <xdr:from>
      <xdr:col>4</xdr:col>
      <xdr:colOff>2619375</xdr:colOff>
      <xdr:row>302</xdr:row>
      <xdr:rowOff>0</xdr:rowOff>
    </xdr:from>
    <xdr:to>
      <xdr:col>5</xdr:col>
      <xdr:colOff>492</xdr:colOff>
      <xdr:row>302</xdr:row>
      <xdr:rowOff>243459</xdr:rowOff>
    </xdr:to>
    <xdr:sp macro="" textlink="">
      <xdr:nvSpPr>
        <xdr:cNvPr id="1554" name="Text Box 86"/>
        <xdr:cNvSpPr txBox="1">
          <a:spLocks noChangeArrowheads="1"/>
        </xdr:cNvSpPr>
      </xdr:nvSpPr>
      <xdr:spPr bwMode="auto">
        <a:xfrm>
          <a:off x="9124950" y="217198575"/>
          <a:ext cx="492" cy="24345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555"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556"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557"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558"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559"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560"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561"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562" name="Text Box 31"/>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563" name="Text Box 31"/>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564" name="Text Box 31"/>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492</xdr:colOff>
      <xdr:row>304</xdr:row>
      <xdr:rowOff>58683</xdr:rowOff>
    </xdr:to>
    <xdr:sp macro="" textlink="">
      <xdr:nvSpPr>
        <xdr:cNvPr id="1565" name="Text Box 31"/>
        <xdr:cNvSpPr txBox="1">
          <a:spLocks noChangeArrowheads="1"/>
        </xdr:cNvSpPr>
      </xdr:nvSpPr>
      <xdr:spPr bwMode="auto">
        <a:xfrm>
          <a:off x="9124950" y="218722575"/>
          <a:ext cx="492" cy="58683"/>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492</xdr:colOff>
      <xdr:row>304</xdr:row>
      <xdr:rowOff>58683</xdr:rowOff>
    </xdr:to>
    <xdr:sp macro="" textlink="">
      <xdr:nvSpPr>
        <xdr:cNvPr id="1566" name="Text Box 31"/>
        <xdr:cNvSpPr txBox="1">
          <a:spLocks noChangeArrowheads="1"/>
        </xdr:cNvSpPr>
      </xdr:nvSpPr>
      <xdr:spPr bwMode="auto">
        <a:xfrm>
          <a:off x="9124950" y="218722575"/>
          <a:ext cx="492" cy="58683"/>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492</xdr:colOff>
      <xdr:row>304</xdr:row>
      <xdr:rowOff>58683</xdr:rowOff>
    </xdr:to>
    <xdr:sp macro="" textlink="">
      <xdr:nvSpPr>
        <xdr:cNvPr id="1567" name="Text Box 31"/>
        <xdr:cNvSpPr txBox="1">
          <a:spLocks noChangeArrowheads="1"/>
        </xdr:cNvSpPr>
      </xdr:nvSpPr>
      <xdr:spPr bwMode="auto">
        <a:xfrm>
          <a:off x="9124950" y="218722575"/>
          <a:ext cx="492" cy="58683"/>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492</xdr:colOff>
      <xdr:row>304</xdr:row>
      <xdr:rowOff>1135008</xdr:rowOff>
    </xdr:to>
    <xdr:sp macro="" textlink="">
      <xdr:nvSpPr>
        <xdr:cNvPr id="1568" name="Text Box 31"/>
        <xdr:cNvSpPr txBox="1">
          <a:spLocks noChangeArrowheads="1"/>
        </xdr:cNvSpPr>
      </xdr:nvSpPr>
      <xdr:spPr bwMode="auto">
        <a:xfrm>
          <a:off x="9124950" y="219798900"/>
          <a:ext cx="492" cy="58683"/>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492</xdr:colOff>
      <xdr:row>304</xdr:row>
      <xdr:rowOff>1135008</xdr:rowOff>
    </xdr:to>
    <xdr:sp macro="" textlink="">
      <xdr:nvSpPr>
        <xdr:cNvPr id="1569" name="Text Box 31"/>
        <xdr:cNvSpPr txBox="1">
          <a:spLocks noChangeArrowheads="1"/>
        </xdr:cNvSpPr>
      </xdr:nvSpPr>
      <xdr:spPr bwMode="auto">
        <a:xfrm>
          <a:off x="9124950" y="219798900"/>
          <a:ext cx="492" cy="58683"/>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492</xdr:colOff>
      <xdr:row>304</xdr:row>
      <xdr:rowOff>1135008</xdr:rowOff>
    </xdr:to>
    <xdr:sp macro="" textlink="">
      <xdr:nvSpPr>
        <xdr:cNvPr id="1570" name="Text Box 31"/>
        <xdr:cNvSpPr txBox="1">
          <a:spLocks noChangeArrowheads="1"/>
        </xdr:cNvSpPr>
      </xdr:nvSpPr>
      <xdr:spPr bwMode="auto">
        <a:xfrm>
          <a:off x="9124950" y="219798900"/>
          <a:ext cx="492" cy="58683"/>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1571" name="Text Box 317"/>
        <xdr:cNvSpPr txBox="1">
          <a:spLocks noChangeArrowheads="1"/>
        </xdr:cNvSpPr>
      </xdr:nvSpPr>
      <xdr:spPr bwMode="auto">
        <a:xfrm>
          <a:off x="9124950" y="217198575"/>
          <a:ext cx="492" cy="24345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572" name="Text Box 23"/>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1573" name="Text Box 29"/>
        <xdr:cNvSpPr txBox="1">
          <a:spLocks noChangeArrowheads="1"/>
        </xdr:cNvSpPr>
      </xdr:nvSpPr>
      <xdr:spPr bwMode="auto">
        <a:xfrm>
          <a:off x="9124950" y="217855800"/>
          <a:ext cx="1594" cy="0"/>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1574" name="Text Box 317"/>
        <xdr:cNvSpPr txBox="1">
          <a:spLocks noChangeArrowheads="1"/>
        </xdr:cNvSpPr>
      </xdr:nvSpPr>
      <xdr:spPr bwMode="auto">
        <a:xfrm>
          <a:off x="9124950" y="217198575"/>
          <a:ext cx="492" cy="24345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575" name="Text Box 23"/>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1594</xdr:colOff>
      <xdr:row>302</xdr:row>
      <xdr:rowOff>657225</xdr:rowOff>
    </xdr:to>
    <xdr:sp macro="" textlink="">
      <xdr:nvSpPr>
        <xdr:cNvPr id="1576" name="Text Box 29"/>
        <xdr:cNvSpPr txBox="1">
          <a:spLocks noChangeArrowheads="1"/>
        </xdr:cNvSpPr>
      </xdr:nvSpPr>
      <xdr:spPr bwMode="auto">
        <a:xfrm>
          <a:off x="9124950" y="217855800"/>
          <a:ext cx="1594" cy="0"/>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492</xdr:colOff>
      <xdr:row>302</xdr:row>
      <xdr:rowOff>243459</xdr:rowOff>
    </xdr:to>
    <xdr:sp macro="" textlink="">
      <xdr:nvSpPr>
        <xdr:cNvPr id="1577" name="Text Box 84"/>
        <xdr:cNvSpPr txBox="1">
          <a:spLocks noChangeArrowheads="1"/>
        </xdr:cNvSpPr>
      </xdr:nvSpPr>
      <xdr:spPr bwMode="auto">
        <a:xfrm>
          <a:off x="9124950" y="217198575"/>
          <a:ext cx="492" cy="243459"/>
        </a:xfrm>
        <a:prstGeom prst="rect">
          <a:avLst/>
        </a:prstGeom>
        <a:noFill/>
        <a:ln w="9525">
          <a:noFill/>
          <a:miter lim="800000"/>
          <a:headEnd/>
          <a:tailEnd/>
        </a:ln>
      </xdr:spPr>
    </xdr:sp>
    <xdr:clientData/>
  </xdr:twoCellAnchor>
  <xdr:twoCellAnchor editAs="oneCell">
    <xdr:from>
      <xdr:col>4</xdr:col>
      <xdr:colOff>2028825</xdr:colOff>
      <xdr:row>302</xdr:row>
      <xdr:rowOff>0</xdr:rowOff>
    </xdr:from>
    <xdr:to>
      <xdr:col>5</xdr:col>
      <xdr:colOff>1594</xdr:colOff>
      <xdr:row>302</xdr:row>
      <xdr:rowOff>243459</xdr:rowOff>
    </xdr:to>
    <xdr:sp macro="" textlink="">
      <xdr:nvSpPr>
        <xdr:cNvPr id="1578" name="Text Box 85"/>
        <xdr:cNvSpPr txBox="1">
          <a:spLocks noChangeArrowheads="1"/>
        </xdr:cNvSpPr>
      </xdr:nvSpPr>
      <xdr:spPr bwMode="auto">
        <a:xfrm>
          <a:off x="9124950" y="217198575"/>
          <a:ext cx="1594" cy="243459"/>
        </a:xfrm>
        <a:prstGeom prst="rect">
          <a:avLst/>
        </a:prstGeom>
        <a:noFill/>
        <a:ln w="9525">
          <a:noFill/>
          <a:miter lim="800000"/>
          <a:headEnd/>
          <a:tailEnd/>
        </a:ln>
      </xdr:spPr>
    </xdr:sp>
    <xdr:clientData/>
  </xdr:twoCellAnchor>
  <xdr:twoCellAnchor editAs="oneCell">
    <xdr:from>
      <xdr:col>4</xdr:col>
      <xdr:colOff>2619375</xdr:colOff>
      <xdr:row>302</xdr:row>
      <xdr:rowOff>0</xdr:rowOff>
    </xdr:from>
    <xdr:to>
      <xdr:col>5</xdr:col>
      <xdr:colOff>492</xdr:colOff>
      <xdr:row>302</xdr:row>
      <xdr:rowOff>243459</xdr:rowOff>
    </xdr:to>
    <xdr:sp macro="" textlink="">
      <xdr:nvSpPr>
        <xdr:cNvPr id="1579" name="Text Box 86"/>
        <xdr:cNvSpPr txBox="1">
          <a:spLocks noChangeArrowheads="1"/>
        </xdr:cNvSpPr>
      </xdr:nvSpPr>
      <xdr:spPr bwMode="auto">
        <a:xfrm>
          <a:off x="9124950" y="217198575"/>
          <a:ext cx="492" cy="24345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580"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581"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582"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583"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584"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585"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1594</xdr:colOff>
      <xdr:row>302</xdr:row>
      <xdr:rowOff>236220</xdr:rowOff>
    </xdr:to>
    <xdr:sp macro="" textlink="">
      <xdr:nvSpPr>
        <xdr:cNvPr id="1586" name="Text Box 236"/>
        <xdr:cNvSpPr txBox="1">
          <a:spLocks noChangeArrowheads="1"/>
        </xdr:cNvSpPr>
      </xdr:nvSpPr>
      <xdr:spPr bwMode="auto">
        <a:xfrm>
          <a:off x="9124950" y="217322400"/>
          <a:ext cx="1594" cy="112395"/>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587" name="Text Box 31"/>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588" name="Text Box 31"/>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492</xdr:colOff>
      <xdr:row>303</xdr:row>
      <xdr:rowOff>0</xdr:rowOff>
    </xdr:to>
    <xdr:sp macro="" textlink="">
      <xdr:nvSpPr>
        <xdr:cNvPr id="1589" name="Text Box 31"/>
        <xdr:cNvSpPr txBox="1">
          <a:spLocks noChangeArrowheads="1"/>
        </xdr:cNvSpPr>
      </xdr:nvSpPr>
      <xdr:spPr bwMode="auto">
        <a:xfrm>
          <a:off x="9124950" y="218151075"/>
          <a:ext cx="492" cy="0"/>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492</xdr:colOff>
      <xdr:row>304</xdr:row>
      <xdr:rowOff>58683</xdr:rowOff>
    </xdr:to>
    <xdr:sp macro="" textlink="">
      <xdr:nvSpPr>
        <xdr:cNvPr id="1590" name="Text Box 31"/>
        <xdr:cNvSpPr txBox="1">
          <a:spLocks noChangeArrowheads="1"/>
        </xdr:cNvSpPr>
      </xdr:nvSpPr>
      <xdr:spPr bwMode="auto">
        <a:xfrm>
          <a:off x="9124950" y="218722575"/>
          <a:ext cx="492" cy="58683"/>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492</xdr:colOff>
      <xdr:row>304</xdr:row>
      <xdr:rowOff>58683</xdr:rowOff>
    </xdr:to>
    <xdr:sp macro="" textlink="">
      <xdr:nvSpPr>
        <xdr:cNvPr id="1591" name="Text Box 31"/>
        <xdr:cNvSpPr txBox="1">
          <a:spLocks noChangeArrowheads="1"/>
        </xdr:cNvSpPr>
      </xdr:nvSpPr>
      <xdr:spPr bwMode="auto">
        <a:xfrm>
          <a:off x="9124950" y="218722575"/>
          <a:ext cx="492" cy="58683"/>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492</xdr:colOff>
      <xdr:row>304</xdr:row>
      <xdr:rowOff>58683</xdr:rowOff>
    </xdr:to>
    <xdr:sp macro="" textlink="">
      <xdr:nvSpPr>
        <xdr:cNvPr id="1592" name="Text Box 31"/>
        <xdr:cNvSpPr txBox="1">
          <a:spLocks noChangeArrowheads="1"/>
        </xdr:cNvSpPr>
      </xdr:nvSpPr>
      <xdr:spPr bwMode="auto">
        <a:xfrm>
          <a:off x="9124950" y="218722575"/>
          <a:ext cx="492" cy="58683"/>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492</xdr:colOff>
      <xdr:row>304</xdr:row>
      <xdr:rowOff>1135008</xdr:rowOff>
    </xdr:to>
    <xdr:sp macro="" textlink="">
      <xdr:nvSpPr>
        <xdr:cNvPr id="1593" name="Text Box 31"/>
        <xdr:cNvSpPr txBox="1">
          <a:spLocks noChangeArrowheads="1"/>
        </xdr:cNvSpPr>
      </xdr:nvSpPr>
      <xdr:spPr bwMode="auto">
        <a:xfrm>
          <a:off x="9124950" y="219798900"/>
          <a:ext cx="492" cy="58683"/>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492</xdr:colOff>
      <xdr:row>304</xdr:row>
      <xdr:rowOff>1135008</xdr:rowOff>
    </xdr:to>
    <xdr:sp macro="" textlink="">
      <xdr:nvSpPr>
        <xdr:cNvPr id="1594" name="Text Box 31"/>
        <xdr:cNvSpPr txBox="1">
          <a:spLocks noChangeArrowheads="1"/>
        </xdr:cNvSpPr>
      </xdr:nvSpPr>
      <xdr:spPr bwMode="auto">
        <a:xfrm>
          <a:off x="9124950" y="219798900"/>
          <a:ext cx="492" cy="58683"/>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492</xdr:colOff>
      <xdr:row>304</xdr:row>
      <xdr:rowOff>1135008</xdr:rowOff>
    </xdr:to>
    <xdr:sp macro="" textlink="">
      <xdr:nvSpPr>
        <xdr:cNvPr id="1595" name="Text Box 31"/>
        <xdr:cNvSpPr txBox="1">
          <a:spLocks noChangeArrowheads="1"/>
        </xdr:cNvSpPr>
      </xdr:nvSpPr>
      <xdr:spPr bwMode="auto">
        <a:xfrm>
          <a:off x="9124950" y="219798900"/>
          <a:ext cx="492" cy="58683"/>
        </a:xfrm>
        <a:prstGeom prst="rect">
          <a:avLst/>
        </a:prstGeom>
        <a:noFill/>
        <a:ln w="9525">
          <a:noFill/>
          <a:miter lim="800000"/>
          <a:headEnd/>
          <a:tailEnd/>
        </a:ln>
      </xdr:spPr>
    </xdr:sp>
    <xdr:clientData/>
  </xdr:twoCellAnchor>
  <xdr:twoCellAnchor editAs="oneCell">
    <xdr:from>
      <xdr:col>2</xdr:col>
      <xdr:colOff>2028825</xdr:colOff>
      <xdr:row>505</xdr:row>
      <xdr:rowOff>2266950</xdr:rowOff>
    </xdr:from>
    <xdr:to>
      <xdr:col>3</xdr:col>
      <xdr:colOff>1594</xdr:colOff>
      <xdr:row>506</xdr:row>
      <xdr:rowOff>0</xdr:rowOff>
    </xdr:to>
    <xdr:sp macro="" textlink="">
      <xdr:nvSpPr>
        <xdr:cNvPr id="1596" name="Text Box 181"/>
        <xdr:cNvSpPr txBox="1">
          <a:spLocks noChangeArrowheads="1"/>
        </xdr:cNvSpPr>
      </xdr:nvSpPr>
      <xdr:spPr bwMode="auto">
        <a:xfrm>
          <a:off x="9124950" y="383105025"/>
          <a:ext cx="1594" cy="0"/>
        </a:xfrm>
        <a:prstGeom prst="rect">
          <a:avLst/>
        </a:prstGeom>
        <a:noFill/>
        <a:ln w="9525">
          <a:noFill/>
          <a:miter lim="800000"/>
          <a:headEnd/>
          <a:tailEnd/>
        </a:ln>
      </xdr:spPr>
    </xdr:sp>
    <xdr:clientData/>
  </xdr:twoCellAnchor>
  <xdr:twoCellAnchor editAs="oneCell">
    <xdr:from>
      <xdr:col>2</xdr:col>
      <xdr:colOff>1247775</xdr:colOff>
      <xdr:row>506</xdr:row>
      <xdr:rowOff>0</xdr:rowOff>
    </xdr:from>
    <xdr:to>
      <xdr:col>3</xdr:col>
      <xdr:colOff>492</xdr:colOff>
      <xdr:row>506</xdr:row>
      <xdr:rowOff>89154</xdr:rowOff>
    </xdr:to>
    <xdr:sp macro="" textlink="">
      <xdr:nvSpPr>
        <xdr:cNvPr id="1597" name="Text Box 317"/>
        <xdr:cNvSpPr txBox="1">
          <a:spLocks noChangeArrowheads="1"/>
        </xdr:cNvSpPr>
      </xdr:nvSpPr>
      <xdr:spPr bwMode="auto">
        <a:xfrm>
          <a:off x="9124950" y="383105025"/>
          <a:ext cx="492" cy="89154"/>
        </a:xfrm>
        <a:prstGeom prst="rect">
          <a:avLst/>
        </a:prstGeom>
        <a:noFill/>
        <a:ln w="9525">
          <a:noFill/>
          <a:miter lim="800000"/>
          <a:headEnd/>
          <a:tailEnd/>
        </a:ln>
      </xdr:spPr>
    </xdr:sp>
    <xdr:clientData/>
  </xdr:twoCellAnchor>
  <xdr:twoCellAnchor editAs="oneCell">
    <xdr:from>
      <xdr:col>2</xdr:col>
      <xdr:colOff>2619375</xdr:colOff>
      <xdr:row>505</xdr:row>
      <xdr:rowOff>1076325</xdr:rowOff>
    </xdr:from>
    <xdr:to>
      <xdr:col>3</xdr:col>
      <xdr:colOff>492</xdr:colOff>
      <xdr:row>506</xdr:row>
      <xdr:rowOff>0</xdr:rowOff>
    </xdr:to>
    <xdr:sp macro="" textlink="">
      <xdr:nvSpPr>
        <xdr:cNvPr id="1598" name="Text Box 23"/>
        <xdr:cNvSpPr txBox="1">
          <a:spLocks noChangeArrowheads="1"/>
        </xdr:cNvSpPr>
      </xdr:nvSpPr>
      <xdr:spPr bwMode="auto">
        <a:xfrm>
          <a:off x="9124950" y="383105025"/>
          <a:ext cx="492" cy="0"/>
        </a:xfrm>
        <a:prstGeom prst="rect">
          <a:avLst/>
        </a:prstGeom>
        <a:noFill/>
        <a:ln w="9525">
          <a:noFill/>
          <a:miter lim="800000"/>
          <a:headEnd/>
          <a:tailEnd/>
        </a:ln>
      </xdr:spPr>
    </xdr:sp>
    <xdr:clientData/>
  </xdr:twoCellAnchor>
  <xdr:twoCellAnchor editAs="oneCell">
    <xdr:from>
      <xdr:col>2</xdr:col>
      <xdr:colOff>2676525</xdr:colOff>
      <xdr:row>505</xdr:row>
      <xdr:rowOff>657225</xdr:rowOff>
    </xdr:from>
    <xdr:to>
      <xdr:col>3</xdr:col>
      <xdr:colOff>1594</xdr:colOff>
      <xdr:row>506</xdr:row>
      <xdr:rowOff>0</xdr:rowOff>
    </xdr:to>
    <xdr:sp macro="" textlink="">
      <xdr:nvSpPr>
        <xdr:cNvPr id="1599" name="Text Box 29"/>
        <xdr:cNvSpPr txBox="1">
          <a:spLocks noChangeArrowheads="1"/>
        </xdr:cNvSpPr>
      </xdr:nvSpPr>
      <xdr:spPr bwMode="auto">
        <a:xfrm>
          <a:off x="9124950" y="383105025"/>
          <a:ext cx="1594" cy="0"/>
        </a:xfrm>
        <a:prstGeom prst="rect">
          <a:avLst/>
        </a:prstGeom>
        <a:noFill/>
        <a:ln w="9525">
          <a:noFill/>
          <a:miter lim="800000"/>
          <a:headEnd/>
          <a:tailEnd/>
        </a:ln>
      </xdr:spPr>
    </xdr:sp>
    <xdr:clientData/>
  </xdr:twoCellAnchor>
  <xdr:twoCellAnchor editAs="oneCell">
    <xdr:from>
      <xdr:col>2</xdr:col>
      <xdr:colOff>1247775</xdr:colOff>
      <xdr:row>506</xdr:row>
      <xdr:rowOff>0</xdr:rowOff>
    </xdr:from>
    <xdr:to>
      <xdr:col>3</xdr:col>
      <xdr:colOff>492</xdr:colOff>
      <xdr:row>506</xdr:row>
      <xdr:rowOff>89916</xdr:rowOff>
    </xdr:to>
    <xdr:sp macro="" textlink="">
      <xdr:nvSpPr>
        <xdr:cNvPr id="1600" name="Text Box 84"/>
        <xdr:cNvSpPr txBox="1">
          <a:spLocks noChangeArrowheads="1"/>
        </xdr:cNvSpPr>
      </xdr:nvSpPr>
      <xdr:spPr bwMode="auto">
        <a:xfrm>
          <a:off x="9124950" y="383105025"/>
          <a:ext cx="492" cy="89916"/>
        </a:xfrm>
        <a:prstGeom prst="rect">
          <a:avLst/>
        </a:prstGeom>
        <a:noFill/>
        <a:ln w="9525">
          <a:noFill/>
          <a:miter lim="800000"/>
          <a:headEnd/>
          <a:tailEnd/>
        </a:ln>
      </xdr:spPr>
    </xdr:sp>
    <xdr:clientData/>
  </xdr:twoCellAnchor>
  <xdr:twoCellAnchor editAs="oneCell">
    <xdr:from>
      <xdr:col>2</xdr:col>
      <xdr:colOff>2028825</xdr:colOff>
      <xdr:row>506</xdr:row>
      <xdr:rowOff>0</xdr:rowOff>
    </xdr:from>
    <xdr:to>
      <xdr:col>3</xdr:col>
      <xdr:colOff>1594</xdr:colOff>
      <xdr:row>506</xdr:row>
      <xdr:rowOff>89916</xdr:rowOff>
    </xdr:to>
    <xdr:sp macro="" textlink="">
      <xdr:nvSpPr>
        <xdr:cNvPr id="1601" name="Text Box 85"/>
        <xdr:cNvSpPr txBox="1">
          <a:spLocks noChangeArrowheads="1"/>
        </xdr:cNvSpPr>
      </xdr:nvSpPr>
      <xdr:spPr bwMode="auto">
        <a:xfrm>
          <a:off x="9124950" y="383105025"/>
          <a:ext cx="1594" cy="89916"/>
        </a:xfrm>
        <a:prstGeom prst="rect">
          <a:avLst/>
        </a:prstGeom>
        <a:noFill/>
        <a:ln w="9525">
          <a:noFill/>
          <a:miter lim="800000"/>
          <a:headEnd/>
          <a:tailEnd/>
        </a:ln>
      </xdr:spPr>
    </xdr:sp>
    <xdr:clientData/>
  </xdr:twoCellAnchor>
  <xdr:twoCellAnchor editAs="oneCell">
    <xdr:from>
      <xdr:col>2</xdr:col>
      <xdr:colOff>2619375</xdr:colOff>
      <xdr:row>506</xdr:row>
      <xdr:rowOff>0</xdr:rowOff>
    </xdr:from>
    <xdr:to>
      <xdr:col>3</xdr:col>
      <xdr:colOff>492</xdr:colOff>
      <xdr:row>506</xdr:row>
      <xdr:rowOff>89916</xdr:rowOff>
    </xdr:to>
    <xdr:sp macro="" textlink="">
      <xdr:nvSpPr>
        <xdr:cNvPr id="1602" name="Text Box 86"/>
        <xdr:cNvSpPr txBox="1">
          <a:spLocks noChangeArrowheads="1"/>
        </xdr:cNvSpPr>
      </xdr:nvSpPr>
      <xdr:spPr bwMode="auto">
        <a:xfrm>
          <a:off x="9124950" y="383105025"/>
          <a:ext cx="492" cy="89916"/>
        </a:xfrm>
        <a:prstGeom prst="rect">
          <a:avLst/>
        </a:prstGeom>
        <a:noFill/>
        <a:ln w="9525">
          <a:noFill/>
          <a:miter lim="800000"/>
          <a:headEnd/>
          <a:tailEnd/>
        </a:ln>
      </xdr:spPr>
    </xdr:sp>
    <xdr:clientData/>
  </xdr:twoCellAnchor>
  <xdr:twoCellAnchor editAs="oneCell">
    <xdr:from>
      <xdr:col>2</xdr:col>
      <xdr:colOff>1247775</xdr:colOff>
      <xdr:row>506</xdr:row>
      <xdr:rowOff>0</xdr:rowOff>
    </xdr:from>
    <xdr:to>
      <xdr:col>3</xdr:col>
      <xdr:colOff>492</xdr:colOff>
      <xdr:row>506</xdr:row>
      <xdr:rowOff>89535</xdr:rowOff>
    </xdr:to>
    <xdr:sp macro="" textlink="">
      <xdr:nvSpPr>
        <xdr:cNvPr id="1603" name="Text Box 296"/>
        <xdr:cNvSpPr txBox="1">
          <a:spLocks noChangeArrowheads="1"/>
        </xdr:cNvSpPr>
      </xdr:nvSpPr>
      <xdr:spPr bwMode="auto">
        <a:xfrm>
          <a:off x="9124950" y="383105025"/>
          <a:ext cx="492" cy="89535"/>
        </a:xfrm>
        <a:prstGeom prst="rect">
          <a:avLst/>
        </a:prstGeom>
        <a:noFill/>
        <a:ln w="9525">
          <a:noFill/>
          <a:miter lim="800000"/>
          <a:headEnd/>
          <a:tailEnd/>
        </a:ln>
      </xdr:spPr>
    </xdr:sp>
    <xdr:clientData/>
  </xdr:twoCellAnchor>
  <xdr:twoCellAnchor editAs="oneCell">
    <xdr:from>
      <xdr:col>2</xdr:col>
      <xdr:colOff>2028825</xdr:colOff>
      <xdr:row>506</xdr:row>
      <xdr:rowOff>0</xdr:rowOff>
    </xdr:from>
    <xdr:to>
      <xdr:col>3</xdr:col>
      <xdr:colOff>1594</xdr:colOff>
      <xdr:row>506</xdr:row>
      <xdr:rowOff>89535</xdr:rowOff>
    </xdr:to>
    <xdr:sp macro="" textlink="">
      <xdr:nvSpPr>
        <xdr:cNvPr id="1604" name="Text Box 297"/>
        <xdr:cNvSpPr txBox="1">
          <a:spLocks noChangeArrowheads="1"/>
        </xdr:cNvSpPr>
      </xdr:nvSpPr>
      <xdr:spPr bwMode="auto">
        <a:xfrm>
          <a:off x="9124950" y="383105025"/>
          <a:ext cx="1594" cy="89535"/>
        </a:xfrm>
        <a:prstGeom prst="rect">
          <a:avLst/>
        </a:prstGeom>
        <a:noFill/>
        <a:ln w="9525">
          <a:noFill/>
          <a:miter lim="800000"/>
          <a:headEnd/>
          <a:tailEnd/>
        </a:ln>
      </xdr:spPr>
    </xdr:sp>
    <xdr:clientData/>
  </xdr:twoCellAnchor>
  <xdr:twoCellAnchor editAs="oneCell">
    <xdr:from>
      <xdr:col>2</xdr:col>
      <xdr:colOff>2028825</xdr:colOff>
      <xdr:row>506</xdr:row>
      <xdr:rowOff>0</xdr:rowOff>
    </xdr:from>
    <xdr:to>
      <xdr:col>3</xdr:col>
      <xdr:colOff>1594</xdr:colOff>
      <xdr:row>506</xdr:row>
      <xdr:rowOff>89535</xdr:rowOff>
    </xdr:to>
    <xdr:sp macro="" textlink="">
      <xdr:nvSpPr>
        <xdr:cNvPr id="1605" name="Text Box 299"/>
        <xdr:cNvSpPr txBox="1">
          <a:spLocks noChangeArrowheads="1"/>
        </xdr:cNvSpPr>
      </xdr:nvSpPr>
      <xdr:spPr bwMode="auto">
        <a:xfrm>
          <a:off x="9124950" y="383105025"/>
          <a:ext cx="1594" cy="89535"/>
        </a:xfrm>
        <a:prstGeom prst="rect">
          <a:avLst/>
        </a:prstGeom>
        <a:noFill/>
        <a:ln w="9525">
          <a:noFill/>
          <a:miter lim="800000"/>
          <a:headEnd/>
          <a:tailEnd/>
        </a:ln>
      </xdr:spPr>
    </xdr:sp>
    <xdr:clientData/>
  </xdr:twoCellAnchor>
  <xdr:twoCellAnchor editAs="oneCell">
    <xdr:from>
      <xdr:col>2</xdr:col>
      <xdr:colOff>1609725</xdr:colOff>
      <xdr:row>506</xdr:row>
      <xdr:rowOff>123825</xdr:rowOff>
    </xdr:from>
    <xdr:to>
      <xdr:col>3</xdr:col>
      <xdr:colOff>1594</xdr:colOff>
      <xdr:row>506</xdr:row>
      <xdr:rowOff>123825</xdr:rowOff>
    </xdr:to>
    <xdr:sp macro="" textlink="">
      <xdr:nvSpPr>
        <xdr:cNvPr id="1606" name="Text Box 236"/>
        <xdr:cNvSpPr txBox="1">
          <a:spLocks noChangeArrowheads="1"/>
        </xdr:cNvSpPr>
      </xdr:nvSpPr>
      <xdr:spPr bwMode="auto">
        <a:xfrm>
          <a:off x="9124950" y="383228850"/>
          <a:ext cx="1594" cy="0"/>
        </a:xfrm>
        <a:prstGeom prst="rect">
          <a:avLst/>
        </a:prstGeom>
        <a:noFill/>
        <a:ln w="9525">
          <a:noFill/>
          <a:miter lim="800000"/>
          <a:headEnd/>
          <a:tailEnd/>
        </a:ln>
      </xdr:spPr>
    </xdr:sp>
    <xdr:clientData/>
  </xdr:twoCellAnchor>
  <xdr:twoCellAnchor editAs="oneCell">
    <xdr:from>
      <xdr:col>2</xdr:col>
      <xdr:colOff>2028825</xdr:colOff>
      <xdr:row>505</xdr:row>
      <xdr:rowOff>2266950</xdr:rowOff>
    </xdr:from>
    <xdr:to>
      <xdr:col>3</xdr:col>
      <xdr:colOff>1594</xdr:colOff>
      <xdr:row>506</xdr:row>
      <xdr:rowOff>0</xdr:rowOff>
    </xdr:to>
    <xdr:sp macro="" textlink="">
      <xdr:nvSpPr>
        <xdr:cNvPr id="1607" name="Text Box 181"/>
        <xdr:cNvSpPr txBox="1">
          <a:spLocks noChangeArrowheads="1"/>
        </xdr:cNvSpPr>
      </xdr:nvSpPr>
      <xdr:spPr bwMode="auto">
        <a:xfrm>
          <a:off x="9124950" y="383105025"/>
          <a:ext cx="1594" cy="0"/>
        </a:xfrm>
        <a:prstGeom prst="rect">
          <a:avLst/>
        </a:prstGeom>
        <a:noFill/>
        <a:ln w="9525">
          <a:noFill/>
          <a:miter lim="800000"/>
          <a:headEnd/>
          <a:tailEnd/>
        </a:ln>
      </xdr:spPr>
    </xdr:sp>
    <xdr:clientData/>
  </xdr:twoCellAnchor>
  <xdr:twoCellAnchor editAs="oneCell">
    <xdr:from>
      <xdr:col>2</xdr:col>
      <xdr:colOff>1247775</xdr:colOff>
      <xdr:row>506</xdr:row>
      <xdr:rowOff>0</xdr:rowOff>
    </xdr:from>
    <xdr:to>
      <xdr:col>3</xdr:col>
      <xdr:colOff>492</xdr:colOff>
      <xdr:row>506</xdr:row>
      <xdr:rowOff>89154</xdr:rowOff>
    </xdr:to>
    <xdr:sp macro="" textlink="">
      <xdr:nvSpPr>
        <xdr:cNvPr id="1608" name="Text Box 317"/>
        <xdr:cNvSpPr txBox="1">
          <a:spLocks noChangeArrowheads="1"/>
        </xdr:cNvSpPr>
      </xdr:nvSpPr>
      <xdr:spPr bwMode="auto">
        <a:xfrm>
          <a:off x="9124950" y="383105025"/>
          <a:ext cx="492" cy="89154"/>
        </a:xfrm>
        <a:prstGeom prst="rect">
          <a:avLst/>
        </a:prstGeom>
        <a:noFill/>
        <a:ln w="9525">
          <a:noFill/>
          <a:miter lim="800000"/>
          <a:headEnd/>
          <a:tailEnd/>
        </a:ln>
      </xdr:spPr>
    </xdr:sp>
    <xdr:clientData/>
  </xdr:twoCellAnchor>
  <xdr:twoCellAnchor editAs="oneCell">
    <xdr:from>
      <xdr:col>2</xdr:col>
      <xdr:colOff>2619375</xdr:colOff>
      <xdr:row>505</xdr:row>
      <xdr:rowOff>1076325</xdr:rowOff>
    </xdr:from>
    <xdr:to>
      <xdr:col>3</xdr:col>
      <xdr:colOff>492</xdr:colOff>
      <xdr:row>506</xdr:row>
      <xdr:rowOff>0</xdr:rowOff>
    </xdr:to>
    <xdr:sp macro="" textlink="">
      <xdr:nvSpPr>
        <xdr:cNvPr id="1609" name="Text Box 23"/>
        <xdr:cNvSpPr txBox="1">
          <a:spLocks noChangeArrowheads="1"/>
        </xdr:cNvSpPr>
      </xdr:nvSpPr>
      <xdr:spPr bwMode="auto">
        <a:xfrm>
          <a:off x="9124950" y="383105025"/>
          <a:ext cx="492" cy="0"/>
        </a:xfrm>
        <a:prstGeom prst="rect">
          <a:avLst/>
        </a:prstGeom>
        <a:noFill/>
        <a:ln w="9525">
          <a:noFill/>
          <a:miter lim="800000"/>
          <a:headEnd/>
          <a:tailEnd/>
        </a:ln>
      </xdr:spPr>
    </xdr:sp>
    <xdr:clientData/>
  </xdr:twoCellAnchor>
  <xdr:twoCellAnchor editAs="oneCell">
    <xdr:from>
      <xdr:col>2</xdr:col>
      <xdr:colOff>2676525</xdr:colOff>
      <xdr:row>505</xdr:row>
      <xdr:rowOff>657225</xdr:rowOff>
    </xdr:from>
    <xdr:to>
      <xdr:col>3</xdr:col>
      <xdr:colOff>1594</xdr:colOff>
      <xdr:row>506</xdr:row>
      <xdr:rowOff>0</xdr:rowOff>
    </xdr:to>
    <xdr:sp macro="" textlink="">
      <xdr:nvSpPr>
        <xdr:cNvPr id="1610" name="Text Box 29"/>
        <xdr:cNvSpPr txBox="1">
          <a:spLocks noChangeArrowheads="1"/>
        </xdr:cNvSpPr>
      </xdr:nvSpPr>
      <xdr:spPr bwMode="auto">
        <a:xfrm>
          <a:off x="9124950" y="383105025"/>
          <a:ext cx="1594" cy="0"/>
        </a:xfrm>
        <a:prstGeom prst="rect">
          <a:avLst/>
        </a:prstGeom>
        <a:noFill/>
        <a:ln w="9525">
          <a:noFill/>
          <a:miter lim="800000"/>
          <a:headEnd/>
          <a:tailEnd/>
        </a:ln>
      </xdr:spPr>
    </xdr:sp>
    <xdr:clientData/>
  </xdr:twoCellAnchor>
  <xdr:twoCellAnchor editAs="oneCell">
    <xdr:from>
      <xdr:col>2</xdr:col>
      <xdr:colOff>1247775</xdr:colOff>
      <xdr:row>506</xdr:row>
      <xdr:rowOff>0</xdr:rowOff>
    </xdr:from>
    <xdr:to>
      <xdr:col>3</xdr:col>
      <xdr:colOff>492</xdr:colOff>
      <xdr:row>506</xdr:row>
      <xdr:rowOff>89916</xdr:rowOff>
    </xdr:to>
    <xdr:sp macro="" textlink="">
      <xdr:nvSpPr>
        <xdr:cNvPr id="1611" name="Text Box 84"/>
        <xdr:cNvSpPr txBox="1">
          <a:spLocks noChangeArrowheads="1"/>
        </xdr:cNvSpPr>
      </xdr:nvSpPr>
      <xdr:spPr bwMode="auto">
        <a:xfrm>
          <a:off x="9124950" y="383105025"/>
          <a:ext cx="492" cy="89916"/>
        </a:xfrm>
        <a:prstGeom prst="rect">
          <a:avLst/>
        </a:prstGeom>
        <a:noFill/>
        <a:ln w="9525">
          <a:noFill/>
          <a:miter lim="800000"/>
          <a:headEnd/>
          <a:tailEnd/>
        </a:ln>
      </xdr:spPr>
    </xdr:sp>
    <xdr:clientData/>
  </xdr:twoCellAnchor>
  <xdr:twoCellAnchor editAs="oneCell">
    <xdr:from>
      <xdr:col>2</xdr:col>
      <xdr:colOff>2028825</xdr:colOff>
      <xdr:row>506</xdr:row>
      <xdr:rowOff>0</xdr:rowOff>
    </xdr:from>
    <xdr:to>
      <xdr:col>3</xdr:col>
      <xdr:colOff>1594</xdr:colOff>
      <xdr:row>506</xdr:row>
      <xdr:rowOff>89916</xdr:rowOff>
    </xdr:to>
    <xdr:sp macro="" textlink="">
      <xdr:nvSpPr>
        <xdr:cNvPr id="1612" name="Text Box 85"/>
        <xdr:cNvSpPr txBox="1">
          <a:spLocks noChangeArrowheads="1"/>
        </xdr:cNvSpPr>
      </xdr:nvSpPr>
      <xdr:spPr bwMode="auto">
        <a:xfrm>
          <a:off x="9124950" y="383105025"/>
          <a:ext cx="1594" cy="89916"/>
        </a:xfrm>
        <a:prstGeom prst="rect">
          <a:avLst/>
        </a:prstGeom>
        <a:noFill/>
        <a:ln w="9525">
          <a:noFill/>
          <a:miter lim="800000"/>
          <a:headEnd/>
          <a:tailEnd/>
        </a:ln>
      </xdr:spPr>
    </xdr:sp>
    <xdr:clientData/>
  </xdr:twoCellAnchor>
  <xdr:twoCellAnchor editAs="oneCell">
    <xdr:from>
      <xdr:col>2</xdr:col>
      <xdr:colOff>2619375</xdr:colOff>
      <xdr:row>506</xdr:row>
      <xdr:rowOff>0</xdr:rowOff>
    </xdr:from>
    <xdr:to>
      <xdr:col>3</xdr:col>
      <xdr:colOff>492</xdr:colOff>
      <xdr:row>506</xdr:row>
      <xdr:rowOff>89916</xdr:rowOff>
    </xdr:to>
    <xdr:sp macro="" textlink="">
      <xdr:nvSpPr>
        <xdr:cNvPr id="1613" name="Text Box 86"/>
        <xdr:cNvSpPr txBox="1">
          <a:spLocks noChangeArrowheads="1"/>
        </xdr:cNvSpPr>
      </xdr:nvSpPr>
      <xdr:spPr bwMode="auto">
        <a:xfrm>
          <a:off x="9124950" y="383105025"/>
          <a:ext cx="492" cy="89916"/>
        </a:xfrm>
        <a:prstGeom prst="rect">
          <a:avLst/>
        </a:prstGeom>
        <a:noFill/>
        <a:ln w="9525">
          <a:noFill/>
          <a:miter lim="800000"/>
          <a:headEnd/>
          <a:tailEnd/>
        </a:ln>
      </xdr:spPr>
    </xdr:sp>
    <xdr:clientData/>
  </xdr:twoCellAnchor>
  <xdr:twoCellAnchor editAs="oneCell">
    <xdr:from>
      <xdr:col>2</xdr:col>
      <xdr:colOff>1247775</xdr:colOff>
      <xdr:row>506</xdr:row>
      <xdr:rowOff>0</xdr:rowOff>
    </xdr:from>
    <xdr:to>
      <xdr:col>3</xdr:col>
      <xdr:colOff>492</xdr:colOff>
      <xdr:row>506</xdr:row>
      <xdr:rowOff>89535</xdr:rowOff>
    </xdr:to>
    <xdr:sp macro="" textlink="">
      <xdr:nvSpPr>
        <xdr:cNvPr id="1614" name="Text Box 296"/>
        <xdr:cNvSpPr txBox="1">
          <a:spLocks noChangeArrowheads="1"/>
        </xdr:cNvSpPr>
      </xdr:nvSpPr>
      <xdr:spPr bwMode="auto">
        <a:xfrm>
          <a:off x="9124950" y="383105025"/>
          <a:ext cx="492" cy="89535"/>
        </a:xfrm>
        <a:prstGeom prst="rect">
          <a:avLst/>
        </a:prstGeom>
        <a:noFill/>
        <a:ln w="9525">
          <a:noFill/>
          <a:miter lim="800000"/>
          <a:headEnd/>
          <a:tailEnd/>
        </a:ln>
      </xdr:spPr>
    </xdr:sp>
    <xdr:clientData/>
  </xdr:twoCellAnchor>
  <xdr:twoCellAnchor editAs="oneCell">
    <xdr:from>
      <xdr:col>2</xdr:col>
      <xdr:colOff>2028825</xdr:colOff>
      <xdr:row>506</xdr:row>
      <xdr:rowOff>0</xdr:rowOff>
    </xdr:from>
    <xdr:to>
      <xdr:col>3</xdr:col>
      <xdr:colOff>1594</xdr:colOff>
      <xdr:row>506</xdr:row>
      <xdr:rowOff>89535</xdr:rowOff>
    </xdr:to>
    <xdr:sp macro="" textlink="">
      <xdr:nvSpPr>
        <xdr:cNvPr id="1615" name="Text Box 297"/>
        <xdr:cNvSpPr txBox="1">
          <a:spLocks noChangeArrowheads="1"/>
        </xdr:cNvSpPr>
      </xdr:nvSpPr>
      <xdr:spPr bwMode="auto">
        <a:xfrm>
          <a:off x="9124950" y="383105025"/>
          <a:ext cx="1594" cy="89535"/>
        </a:xfrm>
        <a:prstGeom prst="rect">
          <a:avLst/>
        </a:prstGeom>
        <a:noFill/>
        <a:ln w="9525">
          <a:noFill/>
          <a:miter lim="800000"/>
          <a:headEnd/>
          <a:tailEnd/>
        </a:ln>
      </xdr:spPr>
    </xdr:sp>
    <xdr:clientData/>
  </xdr:twoCellAnchor>
  <xdr:twoCellAnchor editAs="oneCell">
    <xdr:from>
      <xdr:col>2</xdr:col>
      <xdr:colOff>2028825</xdr:colOff>
      <xdr:row>506</xdr:row>
      <xdr:rowOff>0</xdr:rowOff>
    </xdr:from>
    <xdr:to>
      <xdr:col>3</xdr:col>
      <xdr:colOff>1594</xdr:colOff>
      <xdr:row>506</xdr:row>
      <xdr:rowOff>89535</xdr:rowOff>
    </xdr:to>
    <xdr:sp macro="" textlink="">
      <xdr:nvSpPr>
        <xdr:cNvPr id="1616" name="Text Box 299"/>
        <xdr:cNvSpPr txBox="1">
          <a:spLocks noChangeArrowheads="1"/>
        </xdr:cNvSpPr>
      </xdr:nvSpPr>
      <xdr:spPr bwMode="auto">
        <a:xfrm>
          <a:off x="9124950" y="383105025"/>
          <a:ext cx="1594" cy="89535"/>
        </a:xfrm>
        <a:prstGeom prst="rect">
          <a:avLst/>
        </a:prstGeom>
        <a:noFill/>
        <a:ln w="9525">
          <a:noFill/>
          <a:miter lim="800000"/>
          <a:headEnd/>
          <a:tailEnd/>
        </a:ln>
      </xdr:spPr>
    </xdr:sp>
    <xdr:clientData/>
  </xdr:twoCellAnchor>
  <xdr:twoCellAnchor editAs="oneCell">
    <xdr:from>
      <xdr:col>2</xdr:col>
      <xdr:colOff>1609725</xdr:colOff>
      <xdr:row>506</xdr:row>
      <xdr:rowOff>123825</xdr:rowOff>
    </xdr:from>
    <xdr:to>
      <xdr:col>3</xdr:col>
      <xdr:colOff>1594</xdr:colOff>
      <xdr:row>506</xdr:row>
      <xdr:rowOff>123825</xdr:rowOff>
    </xdr:to>
    <xdr:sp macro="" textlink="">
      <xdr:nvSpPr>
        <xdr:cNvPr id="1617" name="Text Box 236"/>
        <xdr:cNvSpPr txBox="1">
          <a:spLocks noChangeArrowheads="1"/>
        </xdr:cNvSpPr>
      </xdr:nvSpPr>
      <xdr:spPr bwMode="auto">
        <a:xfrm>
          <a:off x="9124950" y="383228850"/>
          <a:ext cx="1594" cy="0"/>
        </a:xfrm>
        <a:prstGeom prst="rect">
          <a:avLst/>
        </a:prstGeom>
        <a:noFill/>
        <a:ln w="9525">
          <a:noFill/>
          <a:miter lim="800000"/>
          <a:headEnd/>
          <a:tailEnd/>
        </a:ln>
      </xdr:spPr>
    </xdr:sp>
    <xdr:clientData/>
  </xdr:twoCellAnchor>
  <xdr:twoCellAnchor editAs="oneCell">
    <xdr:from>
      <xdr:col>4</xdr:col>
      <xdr:colOff>2028825</xdr:colOff>
      <xdr:row>505</xdr:row>
      <xdr:rowOff>2266950</xdr:rowOff>
    </xdr:from>
    <xdr:to>
      <xdr:col>5</xdr:col>
      <xdr:colOff>1594</xdr:colOff>
      <xdr:row>506</xdr:row>
      <xdr:rowOff>0</xdr:rowOff>
    </xdr:to>
    <xdr:sp macro="" textlink="">
      <xdr:nvSpPr>
        <xdr:cNvPr id="1618" name="Text Box 181"/>
        <xdr:cNvSpPr txBox="1">
          <a:spLocks noChangeArrowheads="1"/>
        </xdr:cNvSpPr>
      </xdr:nvSpPr>
      <xdr:spPr bwMode="auto">
        <a:xfrm>
          <a:off x="9124950" y="383105025"/>
          <a:ext cx="1594" cy="0"/>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89154</xdr:rowOff>
    </xdr:to>
    <xdr:sp macro="" textlink="">
      <xdr:nvSpPr>
        <xdr:cNvPr id="1619" name="Text Box 317"/>
        <xdr:cNvSpPr txBox="1">
          <a:spLocks noChangeArrowheads="1"/>
        </xdr:cNvSpPr>
      </xdr:nvSpPr>
      <xdr:spPr bwMode="auto">
        <a:xfrm>
          <a:off x="9124950" y="383105025"/>
          <a:ext cx="492" cy="89154"/>
        </a:xfrm>
        <a:prstGeom prst="rect">
          <a:avLst/>
        </a:prstGeom>
        <a:noFill/>
        <a:ln w="9525">
          <a:noFill/>
          <a:miter lim="800000"/>
          <a:headEnd/>
          <a:tailEnd/>
        </a:ln>
      </xdr:spPr>
    </xdr:sp>
    <xdr:clientData/>
  </xdr:twoCellAnchor>
  <xdr:twoCellAnchor editAs="oneCell">
    <xdr:from>
      <xdr:col>4</xdr:col>
      <xdr:colOff>2619375</xdr:colOff>
      <xdr:row>505</xdr:row>
      <xdr:rowOff>1076325</xdr:rowOff>
    </xdr:from>
    <xdr:to>
      <xdr:col>5</xdr:col>
      <xdr:colOff>492</xdr:colOff>
      <xdr:row>506</xdr:row>
      <xdr:rowOff>0</xdr:rowOff>
    </xdr:to>
    <xdr:sp macro="" textlink="">
      <xdr:nvSpPr>
        <xdr:cNvPr id="1620" name="Text Box 23"/>
        <xdr:cNvSpPr txBox="1">
          <a:spLocks noChangeArrowheads="1"/>
        </xdr:cNvSpPr>
      </xdr:nvSpPr>
      <xdr:spPr bwMode="auto">
        <a:xfrm>
          <a:off x="9124950" y="383105025"/>
          <a:ext cx="492" cy="0"/>
        </a:xfrm>
        <a:prstGeom prst="rect">
          <a:avLst/>
        </a:prstGeom>
        <a:noFill/>
        <a:ln w="9525">
          <a:noFill/>
          <a:miter lim="800000"/>
          <a:headEnd/>
          <a:tailEnd/>
        </a:ln>
      </xdr:spPr>
    </xdr:sp>
    <xdr:clientData/>
  </xdr:twoCellAnchor>
  <xdr:twoCellAnchor editAs="oneCell">
    <xdr:from>
      <xdr:col>4</xdr:col>
      <xdr:colOff>2676525</xdr:colOff>
      <xdr:row>505</xdr:row>
      <xdr:rowOff>657225</xdr:rowOff>
    </xdr:from>
    <xdr:to>
      <xdr:col>5</xdr:col>
      <xdr:colOff>1594</xdr:colOff>
      <xdr:row>506</xdr:row>
      <xdr:rowOff>0</xdr:rowOff>
    </xdr:to>
    <xdr:sp macro="" textlink="">
      <xdr:nvSpPr>
        <xdr:cNvPr id="1621" name="Text Box 29"/>
        <xdr:cNvSpPr txBox="1">
          <a:spLocks noChangeArrowheads="1"/>
        </xdr:cNvSpPr>
      </xdr:nvSpPr>
      <xdr:spPr bwMode="auto">
        <a:xfrm>
          <a:off x="9124950" y="383105025"/>
          <a:ext cx="1594" cy="0"/>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89916</xdr:rowOff>
    </xdr:to>
    <xdr:sp macro="" textlink="">
      <xdr:nvSpPr>
        <xdr:cNvPr id="1622" name="Text Box 84"/>
        <xdr:cNvSpPr txBox="1">
          <a:spLocks noChangeArrowheads="1"/>
        </xdr:cNvSpPr>
      </xdr:nvSpPr>
      <xdr:spPr bwMode="auto">
        <a:xfrm>
          <a:off x="9124950" y="383105025"/>
          <a:ext cx="492" cy="89916"/>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89916</xdr:rowOff>
    </xdr:to>
    <xdr:sp macro="" textlink="">
      <xdr:nvSpPr>
        <xdr:cNvPr id="1623" name="Text Box 85"/>
        <xdr:cNvSpPr txBox="1">
          <a:spLocks noChangeArrowheads="1"/>
        </xdr:cNvSpPr>
      </xdr:nvSpPr>
      <xdr:spPr bwMode="auto">
        <a:xfrm>
          <a:off x="9124950" y="383105025"/>
          <a:ext cx="1594" cy="89916"/>
        </a:xfrm>
        <a:prstGeom prst="rect">
          <a:avLst/>
        </a:prstGeom>
        <a:noFill/>
        <a:ln w="9525">
          <a:noFill/>
          <a:miter lim="800000"/>
          <a:headEnd/>
          <a:tailEnd/>
        </a:ln>
      </xdr:spPr>
    </xdr:sp>
    <xdr:clientData/>
  </xdr:twoCellAnchor>
  <xdr:twoCellAnchor editAs="oneCell">
    <xdr:from>
      <xdr:col>4</xdr:col>
      <xdr:colOff>2619375</xdr:colOff>
      <xdr:row>506</xdr:row>
      <xdr:rowOff>0</xdr:rowOff>
    </xdr:from>
    <xdr:to>
      <xdr:col>5</xdr:col>
      <xdr:colOff>492</xdr:colOff>
      <xdr:row>506</xdr:row>
      <xdr:rowOff>89916</xdr:rowOff>
    </xdr:to>
    <xdr:sp macro="" textlink="">
      <xdr:nvSpPr>
        <xdr:cNvPr id="1624" name="Text Box 86"/>
        <xdr:cNvSpPr txBox="1">
          <a:spLocks noChangeArrowheads="1"/>
        </xdr:cNvSpPr>
      </xdr:nvSpPr>
      <xdr:spPr bwMode="auto">
        <a:xfrm>
          <a:off x="9124950" y="383105025"/>
          <a:ext cx="492" cy="89916"/>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89535</xdr:rowOff>
    </xdr:to>
    <xdr:sp macro="" textlink="">
      <xdr:nvSpPr>
        <xdr:cNvPr id="1625" name="Text Box 296"/>
        <xdr:cNvSpPr txBox="1">
          <a:spLocks noChangeArrowheads="1"/>
        </xdr:cNvSpPr>
      </xdr:nvSpPr>
      <xdr:spPr bwMode="auto">
        <a:xfrm>
          <a:off x="9124950" y="383105025"/>
          <a:ext cx="492"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1626" name="Text Box 297"/>
        <xdr:cNvSpPr txBox="1">
          <a:spLocks noChangeArrowheads="1"/>
        </xdr:cNvSpPr>
      </xdr:nvSpPr>
      <xdr:spPr bwMode="auto">
        <a:xfrm>
          <a:off x="9124950" y="383105025"/>
          <a:ext cx="1594"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1627" name="Text Box 299"/>
        <xdr:cNvSpPr txBox="1">
          <a:spLocks noChangeArrowheads="1"/>
        </xdr:cNvSpPr>
      </xdr:nvSpPr>
      <xdr:spPr bwMode="auto">
        <a:xfrm>
          <a:off x="9124950" y="383105025"/>
          <a:ext cx="1594" cy="89535"/>
        </a:xfrm>
        <a:prstGeom prst="rect">
          <a:avLst/>
        </a:prstGeom>
        <a:noFill/>
        <a:ln w="9525">
          <a:noFill/>
          <a:miter lim="800000"/>
          <a:headEnd/>
          <a:tailEnd/>
        </a:ln>
      </xdr:spPr>
    </xdr:sp>
    <xdr:clientData/>
  </xdr:twoCellAnchor>
  <xdr:twoCellAnchor editAs="oneCell">
    <xdr:from>
      <xdr:col>4</xdr:col>
      <xdr:colOff>1609725</xdr:colOff>
      <xdr:row>506</xdr:row>
      <xdr:rowOff>123825</xdr:rowOff>
    </xdr:from>
    <xdr:to>
      <xdr:col>5</xdr:col>
      <xdr:colOff>1594</xdr:colOff>
      <xdr:row>506</xdr:row>
      <xdr:rowOff>123825</xdr:rowOff>
    </xdr:to>
    <xdr:sp macro="" textlink="">
      <xdr:nvSpPr>
        <xdr:cNvPr id="1628" name="Text Box 236"/>
        <xdr:cNvSpPr txBox="1">
          <a:spLocks noChangeArrowheads="1"/>
        </xdr:cNvSpPr>
      </xdr:nvSpPr>
      <xdr:spPr bwMode="auto">
        <a:xfrm>
          <a:off x="9124950" y="383228850"/>
          <a:ext cx="1594" cy="0"/>
        </a:xfrm>
        <a:prstGeom prst="rect">
          <a:avLst/>
        </a:prstGeom>
        <a:noFill/>
        <a:ln w="9525">
          <a:noFill/>
          <a:miter lim="800000"/>
          <a:headEnd/>
          <a:tailEnd/>
        </a:ln>
      </xdr:spPr>
    </xdr:sp>
    <xdr:clientData/>
  </xdr:twoCellAnchor>
  <xdr:twoCellAnchor editAs="oneCell">
    <xdr:from>
      <xdr:col>4</xdr:col>
      <xdr:colOff>2028825</xdr:colOff>
      <xdr:row>505</xdr:row>
      <xdr:rowOff>2266950</xdr:rowOff>
    </xdr:from>
    <xdr:to>
      <xdr:col>5</xdr:col>
      <xdr:colOff>1594</xdr:colOff>
      <xdr:row>506</xdr:row>
      <xdr:rowOff>0</xdr:rowOff>
    </xdr:to>
    <xdr:sp macro="" textlink="">
      <xdr:nvSpPr>
        <xdr:cNvPr id="1629" name="Text Box 181"/>
        <xdr:cNvSpPr txBox="1">
          <a:spLocks noChangeArrowheads="1"/>
        </xdr:cNvSpPr>
      </xdr:nvSpPr>
      <xdr:spPr bwMode="auto">
        <a:xfrm>
          <a:off x="9124950" y="383105025"/>
          <a:ext cx="1594" cy="0"/>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89154</xdr:rowOff>
    </xdr:to>
    <xdr:sp macro="" textlink="">
      <xdr:nvSpPr>
        <xdr:cNvPr id="1630" name="Text Box 317"/>
        <xdr:cNvSpPr txBox="1">
          <a:spLocks noChangeArrowheads="1"/>
        </xdr:cNvSpPr>
      </xdr:nvSpPr>
      <xdr:spPr bwMode="auto">
        <a:xfrm>
          <a:off x="9124950" y="383105025"/>
          <a:ext cx="492" cy="89154"/>
        </a:xfrm>
        <a:prstGeom prst="rect">
          <a:avLst/>
        </a:prstGeom>
        <a:noFill/>
        <a:ln w="9525">
          <a:noFill/>
          <a:miter lim="800000"/>
          <a:headEnd/>
          <a:tailEnd/>
        </a:ln>
      </xdr:spPr>
    </xdr:sp>
    <xdr:clientData/>
  </xdr:twoCellAnchor>
  <xdr:twoCellAnchor editAs="oneCell">
    <xdr:from>
      <xdr:col>4</xdr:col>
      <xdr:colOff>2619375</xdr:colOff>
      <xdr:row>505</xdr:row>
      <xdr:rowOff>1076325</xdr:rowOff>
    </xdr:from>
    <xdr:to>
      <xdr:col>5</xdr:col>
      <xdr:colOff>492</xdr:colOff>
      <xdr:row>506</xdr:row>
      <xdr:rowOff>0</xdr:rowOff>
    </xdr:to>
    <xdr:sp macro="" textlink="">
      <xdr:nvSpPr>
        <xdr:cNvPr id="1631" name="Text Box 23"/>
        <xdr:cNvSpPr txBox="1">
          <a:spLocks noChangeArrowheads="1"/>
        </xdr:cNvSpPr>
      </xdr:nvSpPr>
      <xdr:spPr bwMode="auto">
        <a:xfrm>
          <a:off x="9124950" y="383105025"/>
          <a:ext cx="492" cy="0"/>
        </a:xfrm>
        <a:prstGeom prst="rect">
          <a:avLst/>
        </a:prstGeom>
        <a:noFill/>
        <a:ln w="9525">
          <a:noFill/>
          <a:miter lim="800000"/>
          <a:headEnd/>
          <a:tailEnd/>
        </a:ln>
      </xdr:spPr>
    </xdr:sp>
    <xdr:clientData/>
  </xdr:twoCellAnchor>
  <xdr:twoCellAnchor editAs="oneCell">
    <xdr:from>
      <xdr:col>4</xdr:col>
      <xdr:colOff>2676525</xdr:colOff>
      <xdr:row>505</xdr:row>
      <xdr:rowOff>657225</xdr:rowOff>
    </xdr:from>
    <xdr:to>
      <xdr:col>5</xdr:col>
      <xdr:colOff>1594</xdr:colOff>
      <xdr:row>506</xdr:row>
      <xdr:rowOff>0</xdr:rowOff>
    </xdr:to>
    <xdr:sp macro="" textlink="">
      <xdr:nvSpPr>
        <xdr:cNvPr id="1632" name="Text Box 29"/>
        <xdr:cNvSpPr txBox="1">
          <a:spLocks noChangeArrowheads="1"/>
        </xdr:cNvSpPr>
      </xdr:nvSpPr>
      <xdr:spPr bwMode="auto">
        <a:xfrm>
          <a:off x="9124950" y="383105025"/>
          <a:ext cx="1594" cy="0"/>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89916</xdr:rowOff>
    </xdr:to>
    <xdr:sp macro="" textlink="">
      <xdr:nvSpPr>
        <xdr:cNvPr id="1633" name="Text Box 84"/>
        <xdr:cNvSpPr txBox="1">
          <a:spLocks noChangeArrowheads="1"/>
        </xdr:cNvSpPr>
      </xdr:nvSpPr>
      <xdr:spPr bwMode="auto">
        <a:xfrm>
          <a:off x="9124950" y="383105025"/>
          <a:ext cx="492" cy="89916"/>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89916</xdr:rowOff>
    </xdr:to>
    <xdr:sp macro="" textlink="">
      <xdr:nvSpPr>
        <xdr:cNvPr id="1634" name="Text Box 85"/>
        <xdr:cNvSpPr txBox="1">
          <a:spLocks noChangeArrowheads="1"/>
        </xdr:cNvSpPr>
      </xdr:nvSpPr>
      <xdr:spPr bwMode="auto">
        <a:xfrm>
          <a:off x="9124950" y="383105025"/>
          <a:ext cx="1594" cy="89916"/>
        </a:xfrm>
        <a:prstGeom prst="rect">
          <a:avLst/>
        </a:prstGeom>
        <a:noFill/>
        <a:ln w="9525">
          <a:noFill/>
          <a:miter lim="800000"/>
          <a:headEnd/>
          <a:tailEnd/>
        </a:ln>
      </xdr:spPr>
    </xdr:sp>
    <xdr:clientData/>
  </xdr:twoCellAnchor>
  <xdr:twoCellAnchor editAs="oneCell">
    <xdr:from>
      <xdr:col>4</xdr:col>
      <xdr:colOff>2619375</xdr:colOff>
      <xdr:row>506</xdr:row>
      <xdr:rowOff>0</xdr:rowOff>
    </xdr:from>
    <xdr:to>
      <xdr:col>5</xdr:col>
      <xdr:colOff>492</xdr:colOff>
      <xdr:row>506</xdr:row>
      <xdr:rowOff>89916</xdr:rowOff>
    </xdr:to>
    <xdr:sp macro="" textlink="">
      <xdr:nvSpPr>
        <xdr:cNvPr id="1635" name="Text Box 86"/>
        <xdr:cNvSpPr txBox="1">
          <a:spLocks noChangeArrowheads="1"/>
        </xdr:cNvSpPr>
      </xdr:nvSpPr>
      <xdr:spPr bwMode="auto">
        <a:xfrm>
          <a:off x="9124950" y="383105025"/>
          <a:ext cx="492" cy="89916"/>
        </a:xfrm>
        <a:prstGeom prst="rect">
          <a:avLst/>
        </a:prstGeom>
        <a:noFill/>
        <a:ln w="9525">
          <a:noFill/>
          <a:miter lim="800000"/>
          <a:headEnd/>
          <a:tailEnd/>
        </a:ln>
      </xdr:spPr>
    </xdr:sp>
    <xdr:clientData/>
  </xdr:twoCellAnchor>
  <xdr:twoCellAnchor editAs="oneCell">
    <xdr:from>
      <xdr:col>4</xdr:col>
      <xdr:colOff>1247775</xdr:colOff>
      <xdr:row>506</xdr:row>
      <xdr:rowOff>0</xdr:rowOff>
    </xdr:from>
    <xdr:to>
      <xdr:col>5</xdr:col>
      <xdr:colOff>492</xdr:colOff>
      <xdr:row>506</xdr:row>
      <xdr:rowOff>89535</xdr:rowOff>
    </xdr:to>
    <xdr:sp macro="" textlink="">
      <xdr:nvSpPr>
        <xdr:cNvPr id="1636" name="Text Box 296"/>
        <xdr:cNvSpPr txBox="1">
          <a:spLocks noChangeArrowheads="1"/>
        </xdr:cNvSpPr>
      </xdr:nvSpPr>
      <xdr:spPr bwMode="auto">
        <a:xfrm>
          <a:off x="9124950" y="383105025"/>
          <a:ext cx="492"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1637" name="Text Box 297"/>
        <xdr:cNvSpPr txBox="1">
          <a:spLocks noChangeArrowheads="1"/>
        </xdr:cNvSpPr>
      </xdr:nvSpPr>
      <xdr:spPr bwMode="auto">
        <a:xfrm>
          <a:off x="9124950" y="383105025"/>
          <a:ext cx="1594" cy="89535"/>
        </a:xfrm>
        <a:prstGeom prst="rect">
          <a:avLst/>
        </a:prstGeom>
        <a:noFill/>
        <a:ln w="9525">
          <a:noFill/>
          <a:miter lim="800000"/>
          <a:headEnd/>
          <a:tailEnd/>
        </a:ln>
      </xdr:spPr>
    </xdr:sp>
    <xdr:clientData/>
  </xdr:twoCellAnchor>
  <xdr:twoCellAnchor editAs="oneCell">
    <xdr:from>
      <xdr:col>4</xdr:col>
      <xdr:colOff>2028825</xdr:colOff>
      <xdr:row>506</xdr:row>
      <xdr:rowOff>0</xdr:rowOff>
    </xdr:from>
    <xdr:to>
      <xdr:col>5</xdr:col>
      <xdr:colOff>1594</xdr:colOff>
      <xdr:row>506</xdr:row>
      <xdr:rowOff>89535</xdr:rowOff>
    </xdr:to>
    <xdr:sp macro="" textlink="">
      <xdr:nvSpPr>
        <xdr:cNvPr id="1638" name="Text Box 299"/>
        <xdr:cNvSpPr txBox="1">
          <a:spLocks noChangeArrowheads="1"/>
        </xdr:cNvSpPr>
      </xdr:nvSpPr>
      <xdr:spPr bwMode="auto">
        <a:xfrm>
          <a:off x="9124950" y="383105025"/>
          <a:ext cx="1594" cy="89535"/>
        </a:xfrm>
        <a:prstGeom prst="rect">
          <a:avLst/>
        </a:prstGeom>
        <a:noFill/>
        <a:ln w="9525">
          <a:noFill/>
          <a:miter lim="800000"/>
          <a:headEnd/>
          <a:tailEnd/>
        </a:ln>
      </xdr:spPr>
    </xdr:sp>
    <xdr:clientData/>
  </xdr:twoCellAnchor>
  <xdr:twoCellAnchor editAs="oneCell">
    <xdr:from>
      <xdr:col>4</xdr:col>
      <xdr:colOff>1609725</xdr:colOff>
      <xdr:row>506</xdr:row>
      <xdr:rowOff>123825</xdr:rowOff>
    </xdr:from>
    <xdr:to>
      <xdr:col>5</xdr:col>
      <xdr:colOff>1594</xdr:colOff>
      <xdr:row>506</xdr:row>
      <xdr:rowOff>123825</xdr:rowOff>
    </xdr:to>
    <xdr:sp macro="" textlink="">
      <xdr:nvSpPr>
        <xdr:cNvPr id="1639" name="Text Box 236"/>
        <xdr:cNvSpPr txBox="1">
          <a:spLocks noChangeArrowheads="1"/>
        </xdr:cNvSpPr>
      </xdr:nvSpPr>
      <xdr:spPr bwMode="auto">
        <a:xfrm>
          <a:off x="9124950" y="383228850"/>
          <a:ext cx="1594" cy="0"/>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2619375</xdr:colOff>
      <xdr:row>297</xdr:row>
      <xdr:rowOff>1076325</xdr:rowOff>
    </xdr:from>
    <xdr:to>
      <xdr:col>9</xdr:col>
      <xdr:colOff>7409</xdr:colOff>
      <xdr:row>298</xdr:row>
      <xdr:rowOff>0</xdr:rowOff>
    </xdr:to>
    <xdr:sp macro="" textlink="">
      <xdr:nvSpPr>
        <xdr:cNvPr id="2" name="Text Box 31"/>
        <xdr:cNvSpPr txBox="1">
          <a:spLocks noChangeArrowheads="1"/>
        </xdr:cNvSpPr>
      </xdr:nvSpPr>
      <xdr:spPr bwMode="auto">
        <a:xfrm>
          <a:off x="9648825" y="179698650"/>
          <a:ext cx="0" cy="852"/>
        </a:xfrm>
        <a:prstGeom prst="rect">
          <a:avLst/>
        </a:prstGeom>
        <a:noFill/>
        <a:ln w="9525">
          <a:noFill/>
          <a:miter lim="800000"/>
          <a:headEnd/>
          <a:tailEnd/>
        </a:ln>
      </xdr:spPr>
    </xdr:sp>
    <xdr:clientData/>
  </xdr:twoCellAnchor>
  <xdr:twoCellAnchor editAs="oneCell">
    <xdr:from>
      <xdr:col>8</xdr:col>
      <xdr:colOff>2619375</xdr:colOff>
      <xdr:row>297</xdr:row>
      <xdr:rowOff>1076325</xdr:rowOff>
    </xdr:from>
    <xdr:to>
      <xdr:col>9</xdr:col>
      <xdr:colOff>7409</xdr:colOff>
      <xdr:row>298</xdr:row>
      <xdr:rowOff>0</xdr:rowOff>
    </xdr:to>
    <xdr:sp macro="" textlink="">
      <xdr:nvSpPr>
        <xdr:cNvPr id="3" name="Text Box 31"/>
        <xdr:cNvSpPr txBox="1">
          <a:spLocks noChangeArrowheads="1"/>
        </xdr:cNvSpPr>
      </xdr:nvSpPr>
      <xdr:spPr bwMode="auto">
        <a:xfrm>
          <a:off x="9648825" y="179698650"/>
          <a:ext cx="0" cy="852"/>
        </a:xfrm>
        <a:prstGeom prst="rect">
          <a:avLst/>
        </a:prstGeom>
        <a:noFill/>
        <a:ln w="9525">
          <a:noFill/>
          <a:miter lim="800000"/>
          <a:headEnd/>
          <a:tailEnd/>
        </a:ln>
      </xdr:spPr>
    </xdr:sp>
    <xdr:clientData/>
  </xdr:twoCellAnchor>
  <xdr:twoCellAnchor editAs="oneCell">
    <xdr:from>
      <xdr:col>8</xdr:col>
      <xdr:colOff>2619375</xdr:colOff>
      <xdr:row>297</xdr:row>
      <xdr:rowOff>1076325</xdr:rowOff>
    </xdr:from>
    <xdr:to>
      <xdr:col>9</xdr:col>
      <xdr:colOff>7409</xdr:colOff>
      <xdr:row>298</xdr:row>
      <xdr:rowOff>0</xdr:rowOff>
    </xdr:to>
    <xdr:sp macro="" textlink="">
      <xdr:nvSpPr>
        <xdr:cNvPr id="4" name="Text Box 31"/>
        <xdr:cNvSpPr txBox="1">
          <a:spLocks noChangeArrowheads="1"/>
        </xdr:cNvSpPr>
      </xdr:nvSpPr>
      <xdr:spPr bwMode="auto">
        <a:xfrm>
          <a:off x="9648825" y="179698650"/>
          <a:ext cx="0" cy="852"/>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5" name="Text Box 314"/>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6" name="Text Box 315"/>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7" name="Text Box 316"/>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1247775</xdr:colOff>
      <xdr:row>331</xdr:row>
      <xdr:rowOff>0</xdr:rowOff>
    </xdr:from>
    <xdr:to>
      <xdr:col>9</xdr:col>
      <xdr:colOff>7409</xdr:colOff>
      <xdr:row>331</xdr:row>
      <xdr:rowOff>159639</xdr:rowOff>
    </xdr:to>
    <xdr:sp macro="" textlink="">
      <xdr:nvSpPr>
        <xdr:cNvPr id="8" name="Text Box 317"/>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2619375</xdr:colOff>
      <xdr:row>322</xdr:row>
      <xdr:rowOff>1076325</xdr:rowOff>
    </xdr:from>
    <xdr:to>
      <xdr:col>9</xdr:col>
      <xdr:colOff>7409</xdr:colOff>
      <xdr:row>323</xdr:row>
      <xdr:rowOff>0</xdr:rowOff>
    </xdr:to>
    <xdr:sp macro="" textlink="">
      <xdr:nvSpPr>
        <xdr:cNvPr id="9" name="Text Box 23"/>
        <xdr:cNvSpPr txBox="1">
          <a:spLocks noChangeArrowheads="1"/>
        </xdr:cNvSpPr>
      </xdr:nvSpPr>
      <xdr:spPr bwMode="auto">
        <a:xfrm>
          <a:off x="9648825" y="205920975"/>
          <a:ext cx="0" cy="493"/>
        </a:xfrm>
        <a:prstGeom prst="rect">
          <a:avLst/>
        </a:prstGeom>
        <a:noFill/>
        <a:ln w="9525">
          <a:noFill/>
          <a:miter lim="800000"/>
          <a:headEnd/>
          <a:tailEnd/>
        </a:ln>
      </xdr:spPr>
    </xdr:sp>
    <xdr:clientData/>
  </xdr:twoCellAnchor>
  <xdr:twoCellAnchor editAs="oneCell">
    <xdr:from>
      <xdr:col>8</xdr:col>
      <xdr:colOff>2676525</xdr:colOff>
      <xdr:row>322</xdr:row>
      <xdr:rowOff>657225</xdr:rowOff>
    </xdr:from>
    <xdr:to>
      <xdr:col>9</xdr:col>
      <xdr:colOff>7409</xdr:colOff>
      <xdr:row>322</xdr:row>
      <xdr:rowOff>677037</xdr:rowOff>
    </xdr:to>
    <xdr:sp macro="" textlink="">
      <xdr:nvSpPr>
        <xdr:cNvPr id="10" name="Text Box 29"/>
        <xdr:cNvSpPr txBox="1">
          <a:spLocks noChangeArrowheads="1"/>
        </xdr:cNvSpPr>
      </xdr:nvSpPr>
      <xdr:spPr bwMode="auto">
        <a:xfrm>
          <a:off x="9648825" y="205920975"/>
          <a:ext cx="0" cy="19812"/>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1" name="Text Box 314"/>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2" name="Text Box 315"/>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3" name="Text Box 316"/>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1247775</xdr:colOff>
      <xdr:row>331</xdr:row>
      <xdr:rowOff>0</xdr:rowOff>
    </xdr:from>
    <xdr:to>
      <xdr:col>9</xdr:col>
      <xdr:colOff>7409</xdr:colOff>
      <xdr:row>331</xdr:row>
      <xdr:rowOff>159639</xdr:rowOff>
    </xdr:to>
    <xdr:sp macro="" textlink="">
      <xdr:nvSpPr>
        <xdr:cNvPr id="14" name="Text Box 317"/>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2619375</xdr:colOff>
      <xdr:row>322</xdr:row>
      <xdr:rowOff>1076325</xdr:rowOff>
    </xdr:from>
    <xdr:to>
      <xdr:col>9</xdr:col>
      <xdr:colOff>7409</xdr:colOff>
      <xdr:row>323</xdr:row>
      <xdr:rowOff>0</xdr:rowOff>
    </xdr:to>
    <xdr:sp macro="" textlink="">
      <xdr:nvSpPr>
        <xdr:cNvPr id="15" name="Text Box 23"/>
        <xdr:cNvSpPr txBox="1">
          <a:spLocks noChangeArrowheads="1"/>
        </xdr:cNvSpPr>
      </xdr:nvSpPr>
      <xdr:spPr bwMode="auto">
        <a:xfrm>
          <a:off x="9648825" y="205920975"/>
          <a:ext cx="0" cy="493"/>
        </a:xfrm>
        <a:prstGeom prst="rect">
          <a:avLst/>
        </a:prstGeom>
        <a:noFill/>
        <a:ln w="9525">
          <a:noFill/>
          <a:miter lim="800000"/>
          <a:headEnd/>
          <a:tailEnd/>
        </a:ln>
      </xdr:spPr>
    </xdr:sp>
    <xdr:clientData/>
  </xdr:twoCellAnchor>
  <xdr:twoCellAnchor editAs="oneCell">
    <xdr:from>
      <xdr:col>8</xdr:col>
      <xdr:colOff>2676525</xdr:colOff>
      <xdr:row>322</xdr:row>
      <xdr:rowOff>657225</xdr:rowOff>
    </xdr:from>
    <xdr:to>
      <xdr:col>9</xdr:col>
      <xdr:colOff>7409</xdr:colOff>
      <xdr:row>322</xdr:row>
      <xdr:rowOff>677037</xdr:rowOff>
    </xdr:to>
    <xdr:sp macro="" textlink="">
      <xdr:nvSpPr>
        <xdr:cNvPr id="16" name="Text Box 29"/>
        <xdr:cNvSpPr txBox="1">
          <a:spLocks noChangeArrowheads="1"/>
        </xdr:cNvSpPr>
      </xdr:nvSpPr>
      <xdr:spPr bwMode="auto">
        <a:xfrm>
          <a:off x="9648825" y="205920975"/>
          <a:ext cx="0" cy="19812"/>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7" name="Text Box 81"/>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8" name="Text Box 82"/>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9" name="Text Box 83"/>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1247775</xdr:colOff>
      <xdr:row>331</xdr:row>
      <xdr:rowOff>0</xdr:rowOff>
    </xdr:from>
    <xdr:to>
      <xdr:col>9</xdr:col>
      <xdr:colOff>7409</xdr:colOff>
      <xdr:row>331</xdr:row>
      <xdr:rowOff>159639</xdr:rowOff>
    </xdr:to>
    <xdr:sp macro="" textlink="">
      <xdr:nvSpPr>
        <xdr:cNvPr id="20" name="Text Box 84"/>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2028825</xdr:colOff>
      <xdr:row>331</xdr:row>
      <xdr:rowOff>0</xdr:rowOff>
    </xdr:from>
    <xdr:to>
      <xdr:col>9</xdr:col>
      <xdr:colOff>7409</xdr:colOff>
      <xdr:row>331</xdr:row>
      <xdr:rowOff>159639</xdr:rowOff>
    </xdr:to>
    <xdr:sp macro="" textlink="">
      <xdr:nvSpPr>
        <xdr:cNvPr id="21" name="Text Box 85"/>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2619375</xdr:colOff>
      <xdr:row>331</xdr:row>
      <xdr:rowOff>0</xdr:rowOff>
    </xdr:from>
    <xdr:to>
      <xdr:col>9</xdr:col>
      <xdr:colOff>7409</xdr:colOff>
      <xdr:row>331</xdr:row>
      <xdr:rowOff>159639</xdr:rowOff>
    </xdr:to>
    <xdr:sp macro="" textlink="">
      <xdr:nvSpPr>
        <xdr:cNvPr id="22" name="Text Box 86"/>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2028825</xdr:colOff>
      <xdr:row>322</xdr:row>
      <xdr:rowOff>2266950</xdr:rowOff>
    </xdr:from>
    <xdr:to>
      <xdr:col>9</xdr:col>
      <xdr:colOff>7409</xdr:colOff>
      <xdr:row>323</xdr:row>
      <xdr:rowOff>31309</xdr:rowOff>
    </xdr:to>
    <xdr:sp macro="" textlink="">
      <xdr:nvSpPr>
        <xdr:cNvPr id="23" name="Text Box 181"/>
        <xdr:cNvSpPr txBox="1">
          <a:spLocks noChangeArrowheads="1"/>
        </xdr:cNvSpPr>
      </xdr:nvSpPr>
      <xdr:spPr bwMode="auto">
        <a:xfrm>
          <a:off x="9648825" y="205920975"/>
          <a:ext cx="0" cy="3130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24" name="Text Box 236"/>
        <xdr:cNvSpPr txBox="1">
          <a:spLocks noChangeArrowheads="1"/>
        </xdr:cNvSpPr>
      </xdr:nvSpPr>
      <xdr:spPr bwMode="auto">
        <a:xfrm>
          <a:off x="9648825" y="20555902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25" name="Text Box 236"/>
        <xdr:cNvSpPr txBox="1">
          <a:spLocks noChangeArrowheads="1"/>
        </xdr:cNvSpPr>
      </xdr:nvSpPr>
      <xdr:spPr bwMode="auto">
        <a:xfrm>
          <a:off x="9648825" y="20555902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26" name="Text Box 236"/>
        <xdr:cNvSpPr txBox="1">
          <a:spLocks noChangeArrowheads="1"/>
        </xdr:cNvSpPr>
      </xdr:nvSpPr>
      <xdr:spPr bwMode="auto">
        <a:xfrm>
          <a:off x="9648825" y="205559025"/>
          <a:ext cx="0" cy="32699"/>
        </a:xfrm>
        <a:prstGeom prst="rect">
          <a:avLst/>
        </a:prstGeom>
        <a:noFill/>
        <a:ln w="9525">
          <a:noFill/>
          <a:miter lim="800000"/>
          <a:headEnd/>
          <a:tailEnd/>
        </a:ln>
      </xdr:spPr>
    </xdr:sp>
    <xdr:clientData/>
  </xdr:twoCellAnchor>
  <xdr:twoCellAnchor editAs="oneCell">
    <xdr:from>
      <xdr:col>8</xdr:col>
      <xdr:colOff>2028825</xdr:colOff>
      <xdr:row>322</xdr:row>
      <xdr:rowOff>2266950</xdr:rowOff>
    </xdr:from>
    <xdr:to>
      <xdr:col>9</xdr:col>
      <xdr:colOff>7409</xdr:colOff>
      <xdr:row>323</xdr:row>
      <xdr:rowOff>31309</xdr:rowOff>
    </xdr:to>
    <xdr:sp macro="" textlink="">
      <xdr:nvSpPr>
        <xdr:cNvPr id="27" name="Text Box 181"/>
        <xdr:cNvSpPr txBox="1">
          <a:spLocks noChangeArrowheads="1"/>
        </xdr:cNvSpPr>
      </xdr:nvSpPr>
      <xdr:spPr bwMode="auto">
        <a:xfrm>
          <a:off x="9648825" y="205920975"/>
          <a:ext cx="0" cy="3130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28" name="Text Box 236"/>
        <xdr:cNvSpPr txBox="1">
          <a:spLocks noChangeArrowheads="1"/>
        </xdr:cNvSpPr>
      </xdr:nvSpPr>
      <xdr:spPr bwMode="auto">
        <a:xfrm>
          <a:off x="9648825" y="20555902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29" name="Text Box 236"/>
        <xdr:cNvSpPr txBox="1">
          <a:spLocks noChangeArrowheads="1"/>
        </xdr:cNvSpPr>
      </xdr:nvSpPr>
      <xdr:spPr bwMode="auto">
        <a:xfrm>
          <a:off x="9648825" y="20555902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30" name="Text Box 236"/>
        <xdr:cNvSpPr txBox="1">
          <a:spLocks noChangeArrowheads="1"/>
        </xdr:cNvSpPr>
      </xdr:nvSpPr>
      <xdr:spPr bwMode="auto">
        <a:xfrm>
          <a:off x="9648825" y="20555902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31" name="Text Box 236"/>
        <xdr:cNvSpPr txBox="1">
          <a:spLocks noChangeArrowheads="1"/>
        </xdr:cNvSpPr>
      </xdr:nvSpPr>
      <xdr:spPr bwMode="auto">
        <a:xfrm>
          <a:off x="9648825" y="205559025"/>
          <a:ext cx="0" cy="32699"/>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32" name="Text Box 314"/>
        <xdr:cNvSpPr txBox="1">
          <a:spLocks noChangeArrowheads="1"/>
        </xdr:cNvSpPr>
      </xdr:nvSpPr>
      <xdr:spPr bwMode="auto">
        <a:xfrm>
          <a:off x="9648825" y="180298725"/>
          <a:ext cx="0" cy="159639"/>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33" name="Text Box 315"/>
        <xdr:cNvSpPr txBox="1">
          <a:spLocks noChangeArrowheads="1"/>
        </xdr:cNvSpPr>
      </xdr:nvSpPr>
      <xdr:spPr bwMode="auto">
        <a:xfrm>
          <a:off x="9648825" y="180298725"/>
          <a:ext cx="0" cy="159639"/>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34" name="Text Box 316"/>
        <xdr:cNvSpPr txBox="1">
          <a:spLocks noChangeArrowheads="1"/>
        </xdr:cNvSpPr>
      </xdr:nvSpPr>
      <xdr:spPr bwMode="auto">
        <a:xfrm>
          <a:off x="9648825" y="180298725"/>
          <a:ext cx="0" cy="159639"/>
        </a:xfrm>
        <a:prstGeom prst="rect">
          <a:avLst/>
        </a:prstGeom>
        <a:noFill/>
        <a:ln w="9525">
          <a:noFill/>
          <a:miter lim="800000"/>
          <a:headEnd/>
          <a:tailEnd/>
        </a:ln>
      </xdr:spPr>
    </xdr:sp>
    <xdr:clientData/>
  </xdr:twoCellAnchor>
  <xdr:twoCellAnchor editAs="oneCell">
    <xdr:from>
      <xdr:col>8</xdr:col>
      <xdr:colOff>1247775</xdr:colOff>
      <xdr:row>299</xdr:row>
      <xdr:rowOff>0</xdr:rowOff>
    </xdr:from>
    <xdr:to>
      <xdr:col>9</xdr:col>
      <xdr:colOff>7409</xdr:colOff>
      <xdr:row>299</xdr:row>
      <xdr:rowOff>159639</xdr:rowOff>
    </xdr:to>
    <xdr:sp macro="" textlink="">
      <xdr:nvSpPr>
        <xdr:cNvPr id="35" name="Text Box 317"/>
        <xdr:cNvSpPr txBox="1">
          <a:spLocks noChangeArrowheads="1"/>
        </xdr:cNvSpPr>
      </xdr:nvSpPr>
      <xdr:spPr bwMode="auto">
        <a:xfrm>
          <a:off x="9648825" y="180298725"/>
          <a:ext cx="0" cy="159639"/>
        </a:xfrm>
        <a:prstGeom prst="rect">
          <a:avLst/>
        </a:prstGeom>
        <a:noFill/>
        <a:ln w="9525">
          <a:noFill/>
          <a:miter lim="800000"/>
          <a:headEnd/>
          <a:tailEnd/>
        </a:ln>
      </xdr:spPr>
    </xdr:sp>
    <xdr:clientData/>
  </xdr:twoCellAnchor>
  <xdr:twoCellAnchor editAs="oneCell">
    <xdr:from>
      <xdr:col>8</xdr:col>
      <xdr:colOff>2619375</xdr:colOff>
      <xdr:row>299</xdr:row>
      <xdr:rowOff>1076325</xdr:rowOff>
    </xdr:from>
    <xdr:to>
      <xdr:col>9</xdr:col>
      <xdr:colOff>7409</xdr:colOff>
      <xdr:row>299</xdr:row>
      <xdr:rowOff>1076325</xdr:rowOff>
    </xdr:to>
    <xdr:sp macro="" textlink="">
      <xdr:nvSpPr>
        <xdr:cNvPr id="36" name="Text Box 23"/>
        <xdr:cNvSpPr txBox="1">
          <a:spLocks noChangeArrowheads="1"/>
        </xdr:cNvSpPr>
      </xdr:nvSpPr>
      <xdr:spPr bwMode="auto">
        <a:xfrm>
          <a:off x="9648825" y="180898800"/>
          <a:ext cx="0" cy="493"/>
        </a:xfrm>
        <a:prstGeom prst="rect">
          <a:avLst/>
        </a:prstGeom>
        <a:noFill/>
        <a:ln w="9525">
          <a:noFill/>
          <a:miter lim="800000"/>
          <a:headEnd/>
          <a:tailEnd/>
        </a:ln>
      </xdr:spPr>
    </xdr:sp>
    <xdr:clientData/>
  </xdr:twoCellAnchor>
  <xdr:twoCellAnchor editAs="oneCell">
    <xdr:from>
      <xdr:col>8</xdr:col>
      <xdr:colOff>2676525</xdr:colOff>
      <xdr:row>299</xdr:row>
      <xdr:rowOff>657225</xdr:rowOff>
    </xdr:from>
    <xdr:to>
      <xdr:col>9</xdr:col>
      <xdr:colOff>7409</xdr:colOff>
      <xdr:row>299</xdr:row>
      <xdr:rowOff>657225</xdr:rowOff>
    </xdr:to>
    <xdr:sp macro="" textlink="">
      <xdr:nvSpPr>
        <xdr:cNvPr id="37" name="Text Box 29"/>
        <xdr:cNvSpPr txBox="1">
          <a:spLocks noChangeArrowheads="1"/>
        </xdr:cNvSpPr>
      </xdr:nvSpPr>
      <xdr:spPr bwMode="auto">
        <a:xfrm>
          <a:off x="9648825" y="180898800"/>
          <a:ext cx="0" cy="762"/>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38" name="Text Box 314"/>
        <xdr:cNvSpPr txBox="1">
          <a:spLocks noChangeArrowheads="1"/>
        </xdr:cNvSpPr>
      </xdr:nvSpPr>
      <xdr:spPr bwMode="auto">
        <a:xfrm>
          <a:off x="9648825" y="180298725"/>
          <a:ext cx="0" cy="159639"/>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39" name="Text Box 315"/>
        <xdr:cNvSpPr txBox="1">
          <a:spLocks noChangeArrowheads="1"/>
        </xdr:cNvSpPr>
      </xdr:nvSpPr>
      <xdr:spPr bwMode="auto">
        <a:xfrm>
          <a:off x="9648825" y="180298725"/>
          <a:ext cx="0" cy="159639"/>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40" name="Text Box 316"/>
        <xdr:cNvSpPr txBox="1">
          <a:spLocks noChangeArrowheads="1"/>
        </xdr:cNvSpPr>
      </xdr:nvSpPr>
      <xdr:spPr bwMode="auto">
        <a:xfrm>
          <a:off x="9648825" y="180298725"/>
          <a:ext cx="0" cy="159639"/>
        </a:xfrm>
        <a:prstGeom prst="rect">
          <a:avLst/>
        </a:prstGeom>
        <a:noFill/>
        <a:ln w="9525">
          <a:noFill/>
          <a:miter lim="800000"/>
          <a:headEnd/>
          <a:tailEnd/>
        </a:ln>
      </xdr:spPr>
    </xdr:sp>
    <xdr:clientData/>
  </xdr:twoCellAnchor>
  <xdr:twoCellAnchor editAs="oneCell">
    <xdr:from>
      <xdr:col>8</xdr:col>
      <xdr:colOff>1247775</xdr:colOff>
      <xdr:row>299</xdr:row>
      <xdr:rowOff>0</xdr:rowOff>
    </xdr:from>
    <xdr:to>
      <xdr:col>9</xdr:col>
      <xdr:colOff>7409</xdr:colOff>
      <xdr:row>299</xdr:row>
      <xdr:rowOff>159639</xdr:rowOff>
    </xdr:to>
    <xdr:sp macro="" textlink="">
      <xdr:nvSpPr>
        <xdr:cNvPr id="41" name="Text Box 317"/>
        <xdr:cNvSpPr txBox="1">
          <a:spLocks noChangeArrowheads="1"/>
        </xdr:cNvSpPr>
      </xdr:nvSpPr>
      <xdr:spPr bwMode="auto">
        <a:xfrm>
          <a:off x="9648825" y="180298725"/>
          <a:ext cx="0" cy="159639"/>
        </a:xfrm>
        <a:prstGeom prst="rect">
          <a:avLst/>
        </a:prstGeom>
        <a:noFill/>
        <a:ln w="9525">
          <a:noFill/>
          <a:miter lim="800000"/>
          <a:headEnd/>
          <a:tailEnd/>
        </a:ln>
      </xdr:spPr>
    </xdr:sp>
    <xdr:clientData/>
  </xdr:twoCellAnchor>
  <xdr:twoCellAnchor editAs="oneCell">
    <xdr:from>
      <xdr:col>8</xdr:col>
      <xdr:colOff>2619375</xdr:colOff>
      <xdr:row>299</xdr:row>
      <xdr:rowOff>1076325</xdr:rowOff>
    </xdr:from>
    <xdr:to>
      <xdr:col>9</xdr:col>
      <xdr:colOff>7409</xdr:colOff>
      <xdr:row>299</xdr:row>
      <xdr:rowOff>1076325</xdr:rowOff>
    </xdr:to>
    <xdr:sp macro="" textlink="">
      <xdr:nvSpPr>
        <xdr:cNvPr id="42" name="Text Box 23"/>
        <xdr:cNvSpPr txBox="1">
          <a:spLocks noChangeArrowheads="1"/>
        </xdr:cNvSpPr>
      </xdr:nvSpPr>
      <xdr:spPr bwMode="auto">
        <a:xfrm>
          <a:off x="9648825" y="180898800"/>
          <a:ext cx="0" cy="493"/>
        </a:xfrm>
        <a:prstGeom prst="rect">
          <a:avLst/>
        </a:prstGeom>
        <a:noFill/>
        <a:ln w="9525">
          <a:noFill/>
          <a:miter lim="800000"/>
          <a:headEnd/>
          <a:tailEnd/>
        </a:ln>
      </xdr:spPr>
    </xdr:sp>
    <xdr:clientData/>
  </xdr:twoCellAnchor>
  <xdr:twoCellAnchor editAs="oneCell">
    <xdr:from>
      <xdr:col>8</xdr:col>
      <xdr:colOff>2676525</xdr:colOff>
      <xdr:row>299</xdr:row>
      <xdr:rowOff>657225</xdr:rowOff>
    </xdr:from>
    <xdr:to>
      <xdr:col>9</xdr:col>
      <xdr:colOff>7409</xdr:colOff>
      <xdr:row>299</xdr:row>
      <xdr:rowOff>657225</xdr:rowOff>
    </xdr:to>
    <xdr:sp macro="" textlink="">
      <xdr:nvSpPr>
        <xdr:cNvPr id="43" name="Text Box 29"/>
        <xdr:cNvSpPr txBox="1">
          <a:spLocks noChangeArrowheads="1"/>
        </xdr:cNvSpPr>
      </xdr:nvSpPr>
      <xdr:spPr bwMode="auto">
        <a:xfrm>
          <a:off x="9648825" y="180898800"/>
          <a:ext cx="0" cy="762"/>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44" name="Text Box 81"/>
        <xdr:cNvSpPr txBox="1">
          <a:spLocks noChangeArrowheads="1"/>
        </xdr:cNvSpPr>
      </xdr:nvSpPr>
      <xdr:spPr bwMode="auto">
        <a:xfrm>
          <a:off x="9648825" y="180298725"/>
          <a:ext cx="0" cy="159639"/>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45" name="Text Box 82"/>
        <xdr:cNvSpPr txBox="1">
          <a:spLocks noChangeArrowheads="1"/>
        </xdr:cNvSpPr>
      </xdr:nvSpPr>
      <xdr:spPr bwMode="auto">
        <a:xfrm>
          <a:off x="9648825" y="180298725"/>
          <a:ext cx="0" cy="159639"/>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46" name="Text Box 83"/>
        <xdr:cNvSpPr txBox="1">
          <a:spLocks noChangeArrowheads="1"/>
        </xdr:cNvSpPr>
      </xdr:nvSpPr>
      <xdr:spPr bwMode="auto">
        <a:xfrm>
          <a:off x="9648825" y="180298725"/>
          <a:ext cx="0" cy="159639"/>
        </a:xfrm>
        <a:prstGeom prst="rect">
          <a:avLst/>
        </a:prstGeom>
        <a:noFill/>
        <a:ln w="9525">
          <a:noFill/>
          <a:miter lim="800000"/>
          <a:headEnd/>
          <a:tailEnd/>
        </a:ln>
      </xdr:spPr>
    </xdr:sp>
    <xdr:clientData/>
  </xdr:twoCellAnchor>
  <xdr:twoCellAnchor editAs="oneCell">
    <xdr:from>
      <xdr:col>8</xdr:col>
      <xdr:colOff>1247775</xdr:colOff>
      <xdr:row>299</xdr:row>
      <xdr:rowOff>0</xdr:rowOff>
    </xdr:from>
    <xdr:to>
      <xdr:col>9</xdr:col>
      <xdr:colOff>7409</xdr:colOff>
      <xdr:row>299</xdr:row>
      <xdr:rowOff>159639</xdr:rowOff>
    </xdr:to>
    <xdr:sp macro="" textlink="">
      <xdr:nvSpPr>
        <xdr:cNvPr id="47" name="Text Box 84"/>
        <xdr:cNvSpPr txBox="1">
          <a:spLocks noChangeArrowheads="1"/>
        </xdr:cNvSpPr>
      </xdr:nvSpPr>
      <xdr:spPr bwMode="auto">
        <a:xfrm>
          <a:off x="9648825" y="180298725"/>
          <a:ext cx="0" cy="159639"/>
        </a:xfrm>
        <a:prstGeom prst="rect">
          <a:avLst/>
        </a:prstGeom>
        <a:noFill/>
        <a:ln w="9525">
          <a:noFill/>
          <a:miter lim="800000"/>
          <a:headEnd/>
          <a:tailEnd/>
        </a:ln>
      </xdr:spPr>
    </xdr:sp>
    <xdr:clientData/>
  </xdr:twoCellAnchor>
  <xdr:twoCellAnchor editAs="oneCell">
    <xdr:from>
      <xdr:col>8</xdr:col>
      <xdr:colOff>2028825</xdr:colOff>
      <xdr:row>299</xdr:row>
      <xdr:rowOff>0</xdr:rowOff>
    </xdr:from>
    <xdr:to>
      <xdr:col>9</xdr:col>
      <xdr:colOff>7409</xdr:colOff>
      <xdr:row>299</xdr:row>
      <xdr:rowOff>159639</xdr:rowOff>
    </xdr:to>
    <xdr:sp macro="" textlink="">
      <xdr:nvSpPr>
        <xdr:cNvPr id="48" name="Text Box 85"/>
        <xdr:cNvSpPr txBox="1">
          <a:spLocks noChangeArrowheads="1"/>
        </xdr:cNvSpPr>
      </xdr:nvSpPr>
      <xdr:spPr bwMode="auto">
        <a:xfrm>
          <a:off x="9648825" y="180298725"/>
          <a:ext cx="0" cy="159639"/>
        </a:xfrm>
        <a:prstGeom prst="rect">
          <a:avLst/>
        </a:prstGeom>
        <a:noFill/>
        <a:ln w="9525">
          <a:noFill/>
          <a:miter lim="800000"/>
          <a:headEnd/>
          <a:tailEnd/>
        </a:ln>
      </xdr:spPr>
    </xdr:sp>
    <xdr:clientData/>
  </xdr:twoCellAnchor>
  <xdr:twoCellAnchor editAs="oneCell">
    <xdr:from>
      <xdr:col>8</xdr:col>
      <xdr:colOff>2619375</xdr:colOff>
      <xdr:row>299</xdr:row>
      <xdr:rowOff>0</xdr:rowOff>
    </xdr:from>
    <xdr:to>
      <xdr:col>9</xdr:col>
      <xdr:colOff>7409</xdr:colOff>
      <xdr:row>299</xdr:row>
      <xdr:rowOff>159639</xdr:rowOff>
    </xdr:to>
    <xdr:sp macro="" textlink="">
      <xdr:nvSpPr>
        <xdr:cNvPr id="49" name="Text Box 86"/>
        <xdr:cNvSpPr txBox="1">
          <a:spLocks noChangeArrowheads="1"/>
        </xdr:cNvSpPr>
      </xdr:nvSpPr>
      <xdr:spPr bwMode="auto">
        <a:xfrm>
          <a:off x="9648825" y="180298725"/>
          <a:ext cx="0" cy="159639"/>
        </a:xfrm>
        <a:prstGeom prst="rect">
          <a:avLst/>
        </a:prstGeom>
        <a:noFill/>
        <a:ln w="9525">
          <a:noFill/>
          <a:miter lim="800000"/>
          <a:headEnd/>
          <a:tailEnd/>
        </a:ln>
      </xdr:spPr>
    </xdr:sp>
    <xdr:clientData/>
  </xdr:twoCellAnchor>
  <xdr:twoCellAnchor editAs="oneCell">
    <xdr:from>
      <xdr:col>8</xdr:col>
      <xdr:colOff>1609725</xdr:colOff>
      <xdr:row>299</xdr:row>
      <xdr:rowOff>123825</xdr:rowOff>
    </xdr:from>
    <xdr:to>
      <xdr:col>9</xdr:col>
      <xdr:colOff>7409</xdr:colOff>
      <xdr:row>299</xdr:row>
      <xdr:rowOff>156524</xdr:rowOff>
    </xdr:to>
    <xdr:sp macro="" textlink="">
      <xdr:nvSpPr>
        <xdr:cNvPr id="50" name="Text Box 236"/>
        <xdr:cNvSpPr txBox="1">
          <a:spLocks noChangeArrowheads="1"/>
        </xdr:cNvSpPr>
      </xdr:nvSpPr>
      <xdr:spPr bwMode="auto">
        <a:xfrm>
          <a:off x="9648825" y="180422550"/>
          <a:ext cx="0" cy="32699"/>
        </a:xfrm>
        <a:prstGeom prst="rect">
          <a:avLst/>
        </a:prstGeom>
        <a:noFill/>
        <a:ln w="9525">
          <a:noFill/>
          <a:miter lim="800000"/>
          <a:headEnd/>
          <a:tailEnd/>
        </a:ln>
      </xdr:spPr>
    </xdr:sp>
    <xdr:clientData/>
  </xdr:twoCellAnchor>
  <xdr:twoCellAnchor editAs="oneCell">
    <xdr:from>
      <xdr:col>8</xdr:col>
      <xdr:colOff>1609725</xdr:colOff>
      <xdr:row>299</xdr:row>
      <xdr:rowOff>123825</xdr:rowOff>
    </xdr:from>
    <xdr:to>
      <xdr:col>9</xdr:col>
      <xdr:colOff>7409</xdr:colOff>
      <xdr:row>299</xdr:row>
      <xdr:rowOff>156524</xdr:rowOff>
    </xdr:to>
    <xdr:sp macro="" textlink="">
      <xdr:nvSpPr>
        <xdr:cNvPr id="51" name="Text Box 236"/>
        <xdr:cNvSpPr txBox="1">
          <a:spLocks noChangeArrowheads="1"/>
        </xdr:cNvSpPr>
      </xdr:nvSpPr>
      <xdr:spPr bwMode="auto">
        <a:xfrm>
          <a:off x="9648825" y="180422550"/>
          <a:ext cx="0" cy="32699"/>
        </a:xfrm>
        <a:prstGeom prst="rect">
          <a:avLst/>
        </a:prstGeom>
        <a:noFill/>
        <a:ln w="9525">
          <a:noFill/>
          <a:miter lim="800000"/>
          <a:headEnd/>
          <a:tailEnd/>
        </a:ln>
      </xdr:spPr>
    </xdr:sp>
    <xdr:clientData/>
  </xdr:twoCellAnchor>
  <xdr:twoCellAnchor editAs="oneCell">
    <xdr:from>
      <xdr:col>8</xdr:col>
      <xdr:colOff>1609725</xdr:colOff>
      <xdr:row>299</xdr:row>
      <xdr:rowOff>123825</xdr:rowOff>
    </xdr:from>
    <xdr:to>
      <xdr:col>9</xdr:col>
      <xdr:colOff>7409</xdr:colOff>
      <xdr:row>299</xdr:row>
      <xdr:rowOff>156524</xdr:rowOff>
    </xdr:to>
    <xdr:sp macro="" textlink="">
      <xdr:nvSpPr>
        <xdr:cNvPr id="52" name="Text Box 236"/>
        <xdr:cNvSpPr txBox="1">
          <a:spLocks noChangeArrowheads="1"/>
        </xdr:cNvSpPr>
      </xdr:nvSpPr>
      <xdr:spPr bwMode="auto">
        <a:xfrm>
          <a:off x="9648825" y="180422550"/>
          <a:ext cx="0" cy="32699"/>
        </a:xfrm>
        <a:prstGeom prst="rect">
          <a:avLst/>
        </a:prstGeom>
        <a:noFill/>
        <a:ln w="9525">
          <a:noFill/>
          <a:miter lim="800000"/>
          <a:headEnd/>
          <a:tailEnd/>
        </a:ln>
      </xdr:spPr>
    </xdr:sp>
    <xdr:clientData/>
  </xdr:twoCellAnchor>
  <xdr:twoCellAnchor editAs="oneCell">
    <xdr:from>
      <xdr:col>8</xdr:col>
      <xdr:colOff>1609725</xdr:colOff>
      <xdr:row>299</xdr:row>
      <xdr:rowOff>123825</xdr:rowOff>
    </xdr:from>
    <xdr:to>
      <xdr:col>9</xdr:col>
      <xdr:colOff>7409</xdr:colOff>
      <xdr:row>299</xdr:row>
      <xdr:rowOff>156524</xdr:rowOff>
    </xdr:to>
    <xdr:sp macro="" textlink="">
      <xdr:nvSpPr>
        <xdr:cNvPr id="53" name="Text Box 236"/>
        <xdr:cNvSpPr txBox="1">
          <a:spLocks noChangeArrowheads="1"/>
        </xdr:cNvSpPr>
      </xdr:nvSpPr>
      <xdr:spPr bwMode="auto">
        <a:xfrm>
          <a:off x="9648825" y="180422550"/>
          <a:ext cx="0" cy="32699"/>
        </a:xfrm>
        <a:prstGeom prst="rect">
          <a:avLst/>
        </a:prstGeom>
        <a:noFill/>
        <a:ln w="9525">
          <a:noFill/>
          <a:miter lim="800000"/>
          <a:headEnd/>
          <a:tailEnd/>
        </a:ln>
      </xdr:spPr>
    </xdr:sp>
    <xdr:clientData/>
  </xdr:twoCellAnchor>
  <xdr:twoCellAnchor editAs="oneCell">
    <xdr:from>
      <xdr:col>8</xdr:col>
      <xdr:colOff>1609725</xdr:colOff>
      <xdr:row>299</xdr:row>
      <xdr:rowOff>123825</xdr:rowOff>
    </xdr:from>
    <xdr:to>
      <xdr:col>9</xdr:col>
      <xdr:colOff>7409</xdr:colOff>
      <xdr:row>299</xdr:row>
      <xdr:rowOff>156524</xdr:rowOff>
    </xdr:to>
    <xdr:sp macro="" textlink="">
      <xdr:nvSpPr>
        <xdr:cNvPr id="54" name="Text Box 236"/>
        <xdr:cNvSpPr txBox="1">
          <a:spLocks noChangeArrowheads="1"/>
        </xdr:cNvSpPr>
      </xdr:nvSpPr>
      <xdr:spPr bwMode="auto">
        <a:xfrm>
          <a:off x="9648825" y="180422550"/>
          <a:ext cx="0" cy="32699"/>
        </a:xfrm>
        <a:prstGeom prst="rect">
          <a:avLst/>
        </a:prstGeom>
        <a:noFill/>
        <a:ln w="9525">
          <a:noFill/>
          <a:miter lim="800000"/>
          <a:headEnd/>
          <a:tailEnd/>
        </a:ln>
      </xdr:spPr>
    </xdr:sp>
    <xdr:clientData/>
  </xdr:twoCellAnchor>
  <xdr:twoCellAnchor editAs="oneCell">
    <xdr:from>
      <xdr:col>8</xdr:col>
      <xdr:colOff>1609725</xdr:colOff>
      <xdr:row>299</xdr:row>
      <xdr:rowOff>123825</xdr:rowOff>
    </xdr:from>
    <xdr:to>
      <xdr:col>9</xdr:col>
      <xdr:colOff>7409</xdr:colOff>
      <xdr:row>299</xdr:row>
      <xdr:rowOff>156524</xdr:rowOff>
    </xdr:to>
    <xdr:sp macro="" textlink="">
      <xdr:nvSpPr>
        <xdr:cNvPr id="55" name="Text Box 236"/>
        <xdr:cNvSpPr txBox="1">
          <a:spLocks noChangeArrowheads="1"/>
        </xdr:cNvSpPr>
      </xdr:nvSpPr>
      <xdr:spPr bwMode="auto">
        <a:xfrm>
          <a:off x="9648825" y="180422550"/>
          <a:ext cx="0" cy="32699"/>
        </a:xfrm>
        <a:prstGeom prst="rect">
          <a:avLst/>
        </a:prstGeom>
        <a:noFill/>
        <a:ln w="9525">
          <a:noFill/>
          <a:miter lim="800000"/>
          <a:headEnd/>
          <a:tailEnd/>
        </a:ln>
      </xdr:spPr>
    </xdr:sp>
    <xdr:clientData/>
  </xdr:twoCellAnchor>
  <xdr:twoCellAnchor editAs="oneCell">
    <xdr:from>
      <xdr:col>8</xdr:col>
      <xdr:colOff>1609725</xdr:colOff>
      <xdr:row>299</xdr:row>
      <xdr:rowOff>123825</xdr:rowOff>
    </xdr:from>
    <xdr:to>
      <xdr:col>9</xdr:col>
      <xdr:colOff>7409</xdr:colOff>
      <xdr:row>299</xdr:row>
      <xdr:rowOff>156524</xdr:rowOff>
    </xdr:to>
    <xdr:sp macro="" textlink="">
      <xdr:nvSpPr>
        <xdr:cNvPr id="56" name="Text Box 236"/>
        <xdr:cNvSpPr txBox="1">
          <a:spLocks noChangeArrowheads="1"/>
        </xdr:cNvSpPr>
      </xdr:nvSpPr>
      <xdr:spPr bwMode="auto">
        <a:xfrm>
          <a:off x="9648825" y="180422550"/>
          <a:ext cx="0" cy="3269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57" name="Text Box 314"/>
        <xdr:cNvSpPr txBox="1">
          <a:spLocks noChangeArrowheads="1"/>
        </xdr:cNvSpPr>
      </xdr:nvSpPr>
      <xdr:spPr bwMode="auto">
        <a:xfrm>
          <a:off x="9648825" y="18089880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58" name="Text Box 315"/>
        <xdr:cNvSpPr txBox="1">
          <a:spLocks noChangeArrowheads="1"/>
        </xdr:cNvSpPr>
      </xdr:nvSpPr>
      <xdr:spPr bwMode="auto">
        <a:xfrm>
          <a:off x="9648825" y="18089880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59" name="Text Box 316"/>
        <xdr:cNvSpPr txBox="1">
          <a:spLocks noChangeArrowheads="1"/>
        </xdr:cNvSpPr>
      </xdr:nvSpPr>
      <xdr:spPr bwMode="auto">
        <a:xfrm>
          <a:off x="9648825" y="180898800"/>
          <a:ext cx="0" cy="159639"/>
        </a:xfrm>
        <a:prstGeom prst="rect">
          <a:avLst/>
        </a:prstGeom>
        <a:noFill/>
        <a:ln w="9525">
          <a:noFill/>
          <a:miter lim="800000"/>
          <a:headEnd/>
          <a:tailEnd/>
        </a:ln>
      </xdr:spPr>
    </xdr:sp>
    <xdr:clientData/>
  </xdr:twoCellAnchor>
  <xdr:twoCellAnchor editAs="oneCell">
    <xdr:from>
      <xdr:col>8</xdr:col>
      <xdr:colOff>1247775</xdr:colOff>
      <xdr:row>300</xdr:row>
      <xdr:rowOff>0</xdr:rowOff>
    </xdr:from>
    <xdr:to>
      <xdr:col>9</xdr:col>
      <xdr:colOff>7409</xdr:colOff>
      <xdr:row>300</xdr:row>
      <xdr:rowOff>159639</xdr:rowOff>
    </xdr:to>
    <xdr:sp macro="" textlink="">
      <xdr:nvSpPr>
        <xdr:cNvPr id="60" name="Text Box 317"/>
        <xdr:cNvSpPr txBox="1">
          <a:spLocks noChangeArrowheads="1"/>
        </xdr:cNvSpPr>
      </xdr:nvSpPr>
      <xdr:spPr bwMode="auto">
        <a:xfrm>
          <a:off x="9648825" y="180898800"/>
          <a:ext cx="0" cy="159639"/>
        </a:xfrm>
        <a:prstGeom prst="rect">
          <a:avLst/>
        </a:prstGeom>
        <a:noFill/>
        <a:ln w="9525">
          <a:noFill/>
          <a:miter lim="800000"/>
          <a:headEnd/>
          <a:tailEnd/>
        </a:ln>
      </xdr:spPr>
    </xdr:sp>
    <xdr:clientData/>
  </xdr:twoCellAnchor>
  <xdr:twoCellAnchor editAs="oneCell">
    <xdr:from>
      <xdr:col>8</xdr:col>
      <xdr:colOff>2619375</xdr:colOff>
      <xdr:row>300</xdr:row>
      <xdr:rowOff>1076325</xdr:rowOff>
    </xdr:from>
    <xdr:to>
      <xdr:col>9</xdr:col>
      <xdr:colOff>7409</xdr:colOff>
      <xdr:row>301</xdr:row>
      <xdr:rowOff>0</xdr:rowOff>
    </xdr:to>
    <xdr:sp macro="" textlink="">
      <xdr:nvSpPr>
        <xdr:cNvPr id="61" name="Text Box 23"/>
        <xdr:cNvSpPr txBox="1">
          <a:spLocks noChangeArrowheads="1"/>
        </xdr:cNvSpPr>
      </xdr:nvSpPr>
      <xdr:spPr bwMode="auto">
        <a:xfrm>
          <a:off x="9648825" y="181975125"/>
          <a:ext cx="0" cy="493"/>
        </a:xfrm>
        <a:prstGeom prst="rect">
          <a:avLst/>
        </a:prstGeom>
        <a:noFill/>
        <a:ln w="9525">
          <a:noFill/>
          <a:miter lim="800000"/>
          <a:headEnd/>
          <a:tailEnd/>
        </a:ln>
      </xdr:spPr>
    </xdr:sp>
    <xdr:clientData/>
  </xdr:twoCellAnchor>
  <xdr:twoCellAnchor editAs="oneCell">
    <xdr:from>
      <xdr:col>8</xdr:col>
      <xdr:colOff>2676525</xdr:colOff>
      <xdr:row>300</xdr:row>
      <xdr:rowOff>657225</xdr:rowOff>
    </xdr:from>
    <xdr:to>
      <xdr:col>9</xdr:col>
      <xdr:colOff>7409</xdr:colOff>
      <xdr:row>300</xdr:row>
      <xdr:rowOff>657225</xdr:rowOff>
    </xdr:to>
    <xdr:sp macro="" textlink="">
      <xdr:nvSpPr>
        <xdr:cNvPr id="62" name="Text Box 29"/>
        <xdr:cNvSpPr txBox="1">
          <a:spLocks noChangeArrowheads="1"/>
        </xdr:cNvSpPr>
      </xdr:nvSpPr>
      <xdr:spPr bwMode="auto">
        <a:xfrm>
          <a:off x="9648825" y="181556025"/>
          <a:ext cx="0" cy="762"/>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63" name="Text Box 314"/>
        <xdr:cNvSpPr txBox="1">
          <a:spLocks noChangeArrowheads="1"/>
        </xdr:cNvSpPr>
      </xdr:nvSpPr>
      <xdr:spPr bwMode="auto">
        <a:xfrm>
          <a:off x="9648825" y="18089880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64" name="Text Box 315"/>
        <xdr:cNvSpPr txBox="1">
          <a:spLocks noChangeArrowheads="1"/>
        </xdr:cNvSpPr>
      </xdr:nvSpPr>
      <xdr:spPr bwMode="auto">
        <a:xfrm>
          <a:off x="9648825" y="18089880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65" name="Text Box 316"/>
        <xdr:cNvSpPr txBox="1">
          <a:spLocks noChangeArrowheads="1"/>
        </xdr:cNvSpPr>
      </xdr:nvSpPr>
      <xdr:spPr bwMode="auto">
        <a:xfrm>
          <a:off x="9648825" y="180898800"/>
          <a:ext cx="0" cy="159639"/>
        </a:xfrm>
        <a:prstGeom prst="rect">
          <a:avLst/>
        </a:prstGeom>
        <a:noFill/>
        <a:ln w="9525">
          <a:noFill/>
          <a:miter lim="800000"/>
          <a:headEnd/>
          <a:tailEnd/>
        </a:ln>
      </xdr:spPr>
    </xdr:sp>
    <xdr:clientData/>
  </xdr:twoCellAnchor>
  <xdr:twoCellAnchor editAs="oneCell">
    <xdr:from>
      <xdr:col>8</xdr:col>
      <xdr:colOff>1247775</xdr:colOff>
      <xdr:row>300</xdr:row>
      <xdr:rowOff>0</xdr:rowOff>
    </xdr:from>
    <xdr:to>
      <xdr:col>9</xdr:col>
      <xdr:colOff>7409</xdr:colOff>
      <xdr:row>300</xdr:row>
      <xdr:rowOff>159639</xdr:rowOff>
    </xdr:to>
    <xdr:sp macro="" textlink="">
      <xdr:nvSpPr>
        <xdr:cNvPr id="66" name="Text Box 317"/>
        <xdr:cNvSpPr txBox="1">
          <a:spLocks noChangeArrowheads="1"/>
        </xdr:cNvSpPr>
      </xdr:nvSpPr>
      <xdr:spPr bwMode="auto">
        <a:xfrm>
          <a:off x="9648825" y="180898800"/>
          <a:ext cx="0" cy="159639"/>
        </a:xfrm>
        <a:prstGeom prst="rect">
          <a:avLst/>
        </a:prstGeom>
        <a:noFill/>
        <a:ln w="9525">
          <a:noFill/>
          <a:miter lim="800000"/>
          <a:headEnd/>
          <a:tailEnd/>
        </a:ln>
      </xdr:spPr>
    </xdr:sp>
    <xdr:clientData/>
  </xdr:twoCellAnchor>
  <xdr:twoCellAnchor editAs="oneCell">
    <xdr:from>
      <xdr:col>8</xdr:col>
      <xdr:colOff>2619375</xdr:colOff>
      <xdr:row>300</xdr:row>
      <xdr:rowOff>1076325</xdr:rowOff>
    </xdr:from>
    <xdr:to>
      <xdr:col>9</xdr:col>
      <xdr:colOff>7409</xdr:colOff>
      <xdr:row>301</xdr:row>
      <xdr:rowOff>0</xdr:rowOff>
    </xdr:to>
    <xdr:sp macro="" textlink="">
      <xdr:nvSpPr>
        <xdr:cNvPr id="67" name="Text Box 23"/>
        <xdr:cNvSpPr txBox="1">
          <a:spLocks noChangeArrowheads="1"/>
        </xdr:cNvSpPr>
      </xdr:nvSpPr>
      <xdr:spPr bwMode="auto">
        <a:xfrm>
          <a:off x="9648825" y="181975125"/>
          <a:ext cx="0" cy="493"/>
        </a:xfrm>
        <a:prstGeom prst="rect">
          <a:avLst/>
        </a:prstGeom>
        <a:noFill/>
        <a:ln w="9525">
          <a:noFill/>
          <a:miter lim="800000"/>
          <a:headEnd/>
          <a:tailEnd/>
        </a:ln>
      </xdr:spPr>
    </xdr:sp>
    <xdr:clientData/>
  </xdr:twoCellAnchor>
  <xdr:twoCellAnchor editAs="oneCell">
    <xdr:from>
      <xdr:col>8</xdr:col>
      <xdr:colOff>2676525</xdr:colOff>
      <xdr:row>300</xdr:row>
      <xdr:rowOff>657225</xdr:rowOff>
    </xdr:from>
    <xdr:to>
      <xdr:col>9</xdr:col>
      <xdr:colOff>7409</xdr:colOff>
      <xdr:row>300</xdr:row>
      <xdr:rowOff>657225</xdr:rowOff>
    </xdr:to>
    <xdr:sp macro="" textlink="">
      <xdr:nvSpPr>
        <xdr:cNvPr id="68" name="Text Box 29"/>
        <xdr:cNvSpPr txBox="1">
          <a:spLocks noChangeArrowheads="1"/>
        </xdr:cNvSpPr>
      </xdr:nvSpPr>
      <xdr:spPr bwMode="auto">
        <a:xfrm>
          <a:off x="9648825" y="181556025"/>
          <a:ext cx="0" cy="762"/>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69" name="Text Box 81"/>
        <xdr:cNvSpPr txBox="1">
          <a:spLocks noChangeArrowheads="1"/>
        </xdr:cNvSpPr>
      </xdr:nvSpPr>
      <xdr:spPr bwMode="auto">
        <a:xfrm>
          <a:off x="9648825" y="18089880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70" name="Text Box 82"/>
        <xdr:cNvSpPr txBox="1">
          <a:spLocks noChangeArrowheads="1"/>
        </xdr:cNvSpPr>
      </xdr:nvSpPr>
      <xdr:spPr bwMode="auto">
        <a:xfrm>
          <a:off x="9648825" y="180898800"/>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71" name="Text Box 83"/>
        <xdr:cNvSpPr txBox="1">
          <a:spLocks noChangeArrowheads="1"/>
        </xdr:cNvSpPr>
      </xdr:nvSpPr>
      <xdr:spPr bwMode="auto">
        <a:xfrm>
          <a:off x="9648825" y="180898800"/>
          <a:ext cx="0" cy="159639"/>
        </a:xfrm>
        <a:prstGeom prst="rect">
          <a:avLst/>
        </a:prstGeom>
        <a:noFill/>
        <a:ln w="9525">
          <a:noFill/>
          <a:miter lim="800000"/>
          <a:headEnd/>
          <a:tailEnd/>
        </a:ln>
      </xdr:spPr>
    </xdr:sp>
    <xdr:clientData/>
  </xdr:twoCellAnchor>
  <xdr:twoCellAnchor editAs="oneCell">
    <xdr:from>
      <xdr:col>8</xdr:col>
      <xdr:colOff>1247775</xdr:colOff>
      <xdr:row>300</xdr:row>
      <xdr:rowOff>0</xdr:rowOff>
    </xdr:from>
    <xdr:to>
      <xdr:col>9</xdr:col>
      <xdr:colOff>7409</xdr:colOff>
      <xdr:row>300</xdr:row>
      <xdr:rowOff>159639</xdr:rowOff>
    </xdr:to>
    <xdr:sp macro="" textlink="">
      <xdr:nvSpPr>
        <xdr:cNvPr id="72" name="Text Box 84"/>
        <xdr:cNvSpPr txBox="1">
          <a:spLocks noChangeArrowheads="1"/>
        </xdr:cNvSpPr>
      </xdr:nvSpPr>
      <xdr:spPr bwMode="auto">
        <a:xfrm>
          <a:off x="9648825" y="180898800"/>
          <a:ext cx="0" cy="159639"/>
        </a:xfrm>
        <a:prstGeom prst="rect">
          <a:avLst/>
        </a:prstGeom>
        <a:noFill/>
        <a:ln w="9525">
          <a:noFill/>
          <a:miter lim="800000"/>
          <a:headEnd/>
          <a:tailEnd/>
        </a:ln>
      </xdr:spPr>
    </xdr:sp>
    <xdr:clientData/>
  </xdr:twoCellAnchor>
  <xdr:twoCellAnchor editAs="oneCell">
    <xdr:from>
      <xdr:col>8</xdr:col>
      <xdr:colOff>2028825</xdr:colOff>
      <xdr:row>300</xdr:row>
      <xdr:rowOff>0</xdr:rowOff>
    </xdr:from>
    <xdr:to>
      <xdr:col>9</xdr:col>
      <xdr:colOff>7409</xdr:colOff>
      <xdr:row>300</xdr:row>
      <xdr:rowOff>159639</xdr:rowOff>
    </xdr:to>
    <xdr:sp macro="" textlink="">
      <xdr:nvSpPr>
        <xdr:cNvPr id="73" name="Text Box 85"/>
        <xdr:cNvSpPr txBox="1">
          <a:spLocks noChangeArrowheads="1"/>
        </xdr:cNvSpPr>
      </xdr:nvSpPr>
      <xdr:spPr bwMode="auto">
        <a:xfrm>
          <a:off x="9648825" y="180898800"/>
          <a:ext cx="0" cy="159639"/>
        </a:xfrm>
        <a:prstGeom prst="rect">
          <a:avLst/>
        </a:prstGeom>
        <a:noFill/>
        <a:ln w="9525">
          <a:noFill/>
          <a:miter lim="800000"/>
          <a:headEnd/>
          <a:tailEnd/>
        </a:ln>
      </xdr:spPr>
    </xdr:sp>
    <xdr:clientData/>
  </xdr:twoCellAnchor>
  <xdr:twoCellAnchor editAs="oneCell">
    <xdr:from>
      <xdr:col>8</xdr:col>
      <xdr:colOff>2619375</xdr:colOff>
      <xdr:row>300</xdr:row>
      <xdr:rowOff>0</xdr:rowOff>
    </xdr:from>
    <xdr:to>
      <xdr:col>9</xdr:col>
      <xdr:colOff>7409</xdr:colOff>
      <xdr:row>300</xdr:row>
      <xdr:rowOff>159639</xdr:rowOff>
    </xdr:to>
    <xdr:sp macro="" textlink="">
      <xdr:nvSpPr>
        <xdr:cNvPr id="74" name="Text Box 86"/>
        <xdr:cNvSpPr txBox="1">
          <a:spLocks noChangeArrowheads="1"/>
        </xdr:cNvSpPr>
      </xdr:nvSpPr>
      <xdr:spPr bwMode="auto">
        <a:xfrm>
          <a:off x="9648825" y="180898800"/>
          <a:ext cx="0" cy="15963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7409</xdr:colOff>
      <xdr:row>300</xdr:row>
      <xdr:rowOff>156524</xdr:rowOff>
    </xdr:to>
    <xdr:sp macro="" textlink="">
      <xdr:nvSpPr>
        <xdr:cNvPr id="75" name="Text Box 236"/>
        <xdr:cNvSpPr txBox="1">
          <a:spLocks noChangeArrowheads="1"/>
        </xdr:cNvSpPr>
      </xdr:nvSpPr>
      <xdr:spPr bwMode="auto">
        <a:xfrm>
          <a:off x="9648825" y="18102262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7409</xdr:colOff>
      <xdr:row>300</xdr:row>
      <xdr:rowOff>156524</xdr:rowOff>
    </xdr:to>
    <xdr:sp macro="" textlink="">
      <xdr:nvSpPr>
        <xdr:cNvPr id="76" name="Text Box 236"/>
        <xdr:cNvSpPr txBox="1">
          <a:spLocks noChangeArrowheads="1"/>
        </xdr:cNvSpPr>
      </xdr:nvSpPr>
      <xdr:spPr bwMode="auto">
        <a:xfrm>
          <a:off x="9648825" y="18102262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7409</xdr:colOff>
      <xdr:row>300</xdr:row>
      <xdr:rowOff>156524</xdr:rowOff>
    </xdr:to>
    <xdr:sp macro="" textlink="">
      <xdr:nvSpPr>
        <xdr:cNvPr id="77" name="Text Box 236"/>
        <xdr:cNvSpPr txBox="1">
          <a:spLocks noChangeArrowheads="1"/>
        </xdr:cNvSpPr>
      </xdr:nvSpPr>
      <xdr:spPr bwMode="auto">
        <a:xfrm>
          <a:off x="9648825" y="18102262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7409</xdr:colOff>
      <xdr:row>300</xdr:row>
      <xdr:rowOff>156524</xdr:rowOff>
    </xdr:to>
    <xdr:sp macro="" textlink="">
      <xdr:nvSpPr>
        <xdr:cNvPr id="78" name="Text Box 236"/>
        <xdr:cNvSpPr txBox="1">
          <a:spLocks noChangeArrowheads="1"/>
        </xdr:cNvSpPr>
      </xdr:nvSpPr>
      <xdr:spPr bwMode="auto">
        <a:xfrm>
          <a:off x="9648825" y="18102262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7409</xdr:colOff>
      <xdr:row>300</xdr:row>
      <xdr:rowOff>156524</xdr:rowOff>
    </xdr:to>
    <xdr:sp macro="" textlink="">
      <xdr:nvSpPr>
        <xdr:cNvPr id="79" name="Text Box 236"/>
        <xdr:cNvSpPr txBox="1">
          <a:spLocks noChangeArrowheads="1"/>
        </xdr:cNvSpPr>
      </xdr:nvSpPr>
      <xdr:spPr bwMode="auto">
        <a:xfrm>
          <a:off x="9648825" y="18102262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7409</xdr:colOff>
      <xdr:row>300</xdr:row>
      <xdr:rowOff>156524</xdr:rowOff>
    </xdr:to>
    <xdr:sp macro="" textlink="">
      <xdr:nvSpPr>
        <xdr:cNvPr id="80" name="Text Box 236"/>
        <xdr:cNvSpPr txBox="1">
          <a:spLocks noChangeArrowheads="1"/>
        </xdr:cNvSpPr>
      </xdr:nvSpPr>
      <xdr:spPr bwMode="auto">
        <a:xfrm>
          <a:off x="9648825" y="181022625"/>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7409</xdr:colOff>
      <xdr:row>300</xdr:row>
      <xdr:rowOff>156524</xdr:rowOff>
    </xdr:to>
    <xdr:sp macro="" textlink="">
      <xdr:nvSpPr>
        <xdr:cNvPr id="81" name="Text Box 236"/>
        <xdr:cNvSpPr txBox="1">
          <a:spLocks noChangeArrowheads="1"/>
        </xdr:cNvSpPr>
      </xdr:nvSpPr>
      <xdr:spPr bwMode="auto">
        <a:xfrm>
          <a:off x="9648825" y="181022625"/>
          <a:ext cx="0" cy="32699"/>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82" name="Text Box 314"/>
        <xdr:cNvSpPr txBox="1">
          <a:spLocks noChangeArrowheads="1"/>
        </xdr:cNvSpPr>
      </xdr:nvSpPr>
      <xdr:spPr bwMode="auto">
        <a:xfrm>
          <a:off x="9648825" y="182041800"/>
          <a:ext cx="0" cy="159639"/>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83" name="Text Box 315"/>
        <xdr:cNvSpPr txBox="1">
          <a:spLocks noChangeArrowheads="1"/>
        </xdr:cNvSpPr>
      </xdr:nvSpPr>
      <xdr:spPr bwMode="auto">
        <a:xfrm>
          <a:off x="9648825" y="182041800"/>
          <a:ext cx="0" cy="159639"/>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84" name="Text Box 316"/>
        <xdr:cNvSpPr txBox="1">
          <a:spLocks noChangeArrowheads="1"/>
        </xdr:cNvSpPr>
      </xdr:nvSpPr>
      <xdr:spPr bwMode="auto">
        <a:xfrm>
          <a:off x="9648825" y="182041800"/>
          <a:ext cx="0" cy="159639"/>
        </a:xfrm>
        <a:prstGeom prst="rect">
          <a:avLst/>
        </a:prstGeom>
        <a:noFill/>
        <a:ln w="9525">
          <a:noFill/>
          <a:miter lim="800000"/>
          <a:headEnd/>
          <a:tailEnd/>
        </a:ln>
      </xdr:spPr>
    </xdr:sp>
    <xdr:clientData/>
  </xdr:twoCellAnchor>
  <xdr:twoCellAnchor editAs="oneCell">
    <xdr:from>
      <xdr:col>8</xdr:col>
      <xdr:colOff>1247775</xdr:colOff>
      <xdr:row>301</xdr:row>
      <xdr:rowOff>0</xdr:rowOff>
    </xdr:from>
    <xdr:to>
      <xdr:col>9</xdr:col>
      <xdr:colOff>7409</xdr:colOff>
      <xdr:row>301</xdr:row>
      <xdr:rowOff>159639</xdr:rowOff>
    </xdr:to>
    <xdr:sp macro="" textlink="">
      <xdr:nvSpPr>
        <xdr:cNvPr id="85" name="Text Box 317"/>
        <xdr:cNvSpPr txBox="1">
          <a:spLocks noChangeArrowheads="1"/>
        </xdr:cNvSpPr>
      </xdr:nvSpPr>
      <xdr:spPr bwMode="auto">
        <a:xfrm>
          <a:off x="9648825" y="182041800"/>
          <a:ext cx="0" cy="159639"/>
        </a:xfrm>
        <a:prstGeom prst="rect">
          <a:avLst/>
        </a:prstGeom>
        <a:noFill/>
        <a:ln w="9525">
          <a:noFill/>
          <a:miter lim="800000"/>
          <a:headEnd/>
          <a:tailEnd/>
        </a:ln>
      </xdr:spPr>
    </xdr:sp>
    <xdr:clientData/>
  </xdr:twoCellAnchor>
  <xdr:twoCellAnchor editAs="oneCell">
    <xdr:from>
      <xdr:col>8</xdr:col>
      <xdr:colOff>2619375</xdr:colOff>
      <xdr:row>301</xdr:row>
      <xdr:rowOff>1076325</xdr:rowOff>
    </xdr:from>
    <xdr:to>
      <xdr:col>9</xdr:col>
      <xdr:colOff>7409</xdr:colOff>
      <xdr:row>302</xdr:row>
      <xdr:rowOff>0</xdr:rowOff>
    </xdr:to>
    <xdr:sp macro="" textlink="">
      <xdr:nvSpPr>
        <xdr:cNvPr id="86" name="Text Box 23"/>
        <xdr:cNvSpPr txBox="1">
          <a:spLocks noChangeArrowheads="1"/>
        </xdr:cNvSpPr>
      </xdr:nvSpPr>
      <xdr:spPr bwMode="auto">
        <a:xfrm>
          <a:off x="9648825" y="183118125"/>
          <a:ext cx="0" cy="493"/>
        </a:xfrm>
        <a:prstGeom prst="rect">
          <a:avLst/>
        </a:prstGeom>
        <a:noFill/>
        <a:ln w="9525">
          <a:noFill/>
          <a:miter lim="800000"/>
          <a:headEnd/>
          <a:tailEnd/>
        </a:ln>
      </xdr:spPr>
    </xdr:sp>
    <xdr:clientData/>
  </xdr:twoCellAnchor>
  <xdr:twoCellAnchor editAs="oneCell">
    <xdr:from>
      <xdr:col>8</xdr:col>
      <xdr:colOff>2676525</xdr:colOff>
      <xdr:row>301</xdr:row>
      <xdr:rowOff>657225</xdr:rowOff>
    </xdr:from>
    <xdr:to>
      <xdr:col>9</xdr:col>
      <xdr:colOff>7409</xdr:colOff>
      <xdr:row>301</xdr:row>
      <xdr:rowOff>677037</xdr:rowOff>
    </xdr:to>
    <xdr:sp macro="" textlink="">
      <xdr:nvSpPr>
        <xdr:cNvPr id="87" name="Text Box 29"/>
        <xdr:cNvSpPr txBox="1">
          <a:spLocks noChangeArrowheads="1"/>
        </xdr:cNvSpPr>
      </xdr:nvSpPr>
      <xdr:spPr bwMode="auto">
        <a:xfrm>
          <a:off x="9648825" y="182699025"/>
          <a:ext cx="0" cy="19812"/>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88" name="Text Box 314"/>
        <xdr:cNvSpPr txBox="1">
          <a:spLocks noChangeArrowheads="1"/>
        </xdr:cNvSpPr>
      </xdr:nvSpPr>
      <xdr:spPr bwMode="auto">
        <a:xfrm>
          <a:off x="9648825" y="182041800"/>
          <a:ext cx="0" cy="159639"/>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89" name="Text Box 315"/>
        <xdr:cNvSpPr txBox="1">
          <a:spLocks noChangeArrowheads="1"/>
        </xdr:cNvSpPr>
      </xdr:nvSpPr>
      <xdr:spPr bwMode="auto">
        <a:xfrm>
          <a:off x="9648825" y="182041800"/>
          <a:ext cx="0" cy="159639"/>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90" name="Text Box 316"/>
        <xdr:cNvSpPr txBox="1">
          <a:spLocks noChangeArrowheads="1"/>
        </xdr:cNvSpPr>
      </xdr:nvSpPr>
      <xdr:spPr bwMode="auto">
        <a:xfrm>
          <a:off x="9648825" y="182041800"/>
          <a:ext cx="0" cy="159639"/>
        </a:xfrm>
        <a:prstGeom prst="rect">
          <a:avLst/>
        </a:prstGeom>
        <a:noFill/>
        <a:ln w="9525">
          <a:noFill/>
          <a:miter lim="800000"/>
          <a:headEnd/>
          <a:tailEnd/>
        </a:ln>
      </xdr:spPr>
    </xdr:sp>
    <xdr:clientData/>
  </xdr:twoCellAnchor>
  <xdr:twoCellAnchor editAs="oneCell">
    <xdr:from>
      <xdr:col>8</xdr:col>
      <xdr:colOff>1247775</xdr:colOff>
      <xdr:row>301</xdr:row>
      <xdr:rowOff>0</xdr:rowOff>
    </xdr:from>
    <xdr:to>
      <xdr:col>9</xdr:col>
      <xdr:colOff>7409</xdr:colOff>
      <xdr:row>301</xdr:row>
      <xdr:rowOff>159639</xdr:rowOff>
    </xdr:to>
    <xdr:sp macro="" textlink="">
      <xdr:nvSpPr>
        <xdr:cNvPr id="91" name="Text Box 317"/>
        <xdr:cNvSpPr txBox="1">
          <a:spLocks noChangeArrowheads="1"/>
        </xdr:cNvSpPr>
      </xdr:nvSpPr>
      <xdr:spPr bwMode="auto">
        <a:xfrm>
          <a:off x="9648825" y="182041800"/>
          <a:ext cx="0" cy="159639"/>
        </a:xfrm>
        <a:prstGeom prst="rect">
          <a:avLst/>
        </a:prstGeom>
        <a:noFill/>
        <a:ln w="9525">
          <a:noFill/>
          <a:miter lim="800000"/>
          <a:headEnd/>
          <a:tailEnd/>
        </a:ln>
      </xdr:spPr>
    </xdr:sp>
    <xdr:clientData/>
  </xdr:twoCellAnchor>
  <xdr:twoCellAnchor editAs="oneCell">
    <xdr:from>
      <xdr:col>8</xdr:col>
      <xdr:colOff>2619375</xdr:colOff>
      <xdr:row>301</xdr:row>
      <xdr:rowOff>1076325</xdr:rowOff>
    </xdr:from>
    <xdr:to>
      <xdr:col>9</xdr:col>
      <xdr:colOff>7409</xdr:colOff>
      <xdr:row>302</xdr:row>
      <xdr:rowOff>0</xdr:rowOff>
    </xdr:to>
    <xdr:sp macro="" textlink="">
      <xdr:nvSpPr>
        <xdr:cNvPr id="92" name="Text Box 23"/>
        <xdr:cNvSpPr txBox="1">
          <a:spLocks noChangeArrowheads="1"/>
        </xdr:cNvSpPr>
      </xdr:nvSpPr>
      <xdr:spPr bwMode="auto">
        <a:xfrm>
          <a:off x="9648825" y="183118125"/>
          <a:ext cx="0" cy="493"/>
        </a:xfrm>
        <a:prstGeom prst="rect">
          <a:avLst/>
        </a:prstGeom>
        <a:noFill/>
        <a:ln w="9525">
          <a:noFill/>
          <a:miter lim="800000"/>
          <a:headEnd/>
          <a:tailEnd/>
        </a:ln>
      </xdr:spPr>
    </xdr:sp>
    <xdr:clientData/>
  </xdr:twoCellAnchor>
  <xdr:twoCellAnchor editAs="oneCell">
    <xdr:from>
      <xdr:col>8</xdr:col>
      <xdr:colOff>2676525</xdr:colOff>
      <xdr:row>301</xdr:row>
      <xdr:rowOff>657225</xdr:rowOff>
    </xdr:from>
    <xdr:to>
      <xdr:col>9</xdr:col>
      <xdr:colOff>7409</xdr:colOff>
      <xdr:row>301</xdr:row>
      <xdr:rowOff>677037</xdr:rowOff>
    </xdr:to>
    <xdr:sp macro="" textlink="">
      <xdr:nvSpPr>
        <xdr:cNvPr id="93" name="Text Box 29"/>
        <xdr:cNvSpPr txBox="1">
          <a:spLocks noChangeArrowheads="1"/>
        </xdr:cNvSpPr>
      </xdr:nvSpPr>
      <xdr:spPr bwMode="auto">
        <a:xfrm>
          <a:off x="9648825" y="182699025"/>
          <a:ext cx="0" cy="19812"/>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94" name="Text Box 81"/>
        <xdr:cNvSpPr txBox="1">
          <a:spLocks noChangeArrowheads="1"/>
        </xdr:cNvSpPr>
      </xdr:nvSpPr>
      <xdr:spPr bwMode="auto">
        <a:xfrm>
          <a:off x="9648825" y="182041800"/>
          <a:ext cx="0" cy="159639"/>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95" name="Text Box 82"/>
        <xdr:cNvSpPr txBox="1">
          <a:spLocks noChangeArrowheads="1"/>
        </xdr:cNvSpPr>
      </xdr:nvSpPr>
      <xdr:spPr bwMode="auto">
        <a:xfrm>
          <a:off x="9648825" y="182041800"/>
          <a:ext cx="0" cy="159639"/>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96" name="Text Box 83"/>
        <xdr:cNvSpPr txBox="1">
          <a:spLocks noChangeArrowheads="1"/>
        </xdr:cNvSpPr>
      </xdr:nvSpPr>
      <xdr:spPr bwMode="auto">
        <a:xfrm>
          <a:off x="9648825" y="182041800"/>
          <a:ext cx="0" cy="159639"/>
        </a:xfrm>
        <a:prstGeom prst="rect">
          <a:avLst/>
        </a:prstGeom>
        <a:noFill/>
        <a:ln w="9525">
          <a:noFill/>
          <a:miter lim="800000"/>
          <a:headEnd/>
          <a:tailEnd/>
        </a:ln>
      </xdr:spPr>
    </xdr:sp>
    <xdr:clientData/>
  </xdr:twoCellAnchor>
  <xdr:twoCellAnchor editAs="oneCell">
    <xdr:from>
      <xdr:col>8</xdr:col>
      <xdr:colOff>1247775</xdr:colOff>
      <xdr:row>301</xdr:row>
      <xdr:rowOff>0</xdr:rowOff>
    </xdr:from>
    <xdr:to>
      <xdr:col>9</xdr:col>
      <xdr:colOff>7409</xdr:colOff>
      <xdr:row>301</xdr:row>
      <xdr:rowOff>159639</xdr:rowOff>
    </xdr:to>
    <xdr:sp macro="" textlink="">
      <xdr:nvSpPr>
        <xdr:cNvPr id="97" name="Text Box 84"/>
        <xdr:cNvSpPr txBox="1">
          <a:spLocks noChangeArrowheads="1"/>
        </xdr:cNvSpPr>
      </xdr:nvSpPr>
      <xdr:spPr bwMode="auto">
        <a:xfrm>
          <a:off x="9648825" y="182041800"/>
          <a:ext cx="0" cy="159639"/>
        </a:xfrm>
        <a:prstGeom prst="rect">
          <a:avLst/>
        </a:prstGeom>
        <a:noFill/>
        <a:ln w="9525">
          <a:noFill/>
          <a:miter lim="800000"/>
          <a:headEnd/>
          <a:tailEnd/>
        </a:ln>
      </xdr:spPr>
    </xdr:sp>
    <xdr:clientData/>
  </xdr:twoCellAnchor>
  <xdr:twoCellAnchor editAs="oneCell">
    <xdr:from>
      <xdr:col>8</xdr:col>
      <xdr:colOff>2028825</xdr:colOff>
      <xdr:row>301</xdr:row>
      <xdr:rowOff>0</xdr:rowOff>
    </xdr:from>
    <xdr:to>
      <xdr:col>9</xdr:col>
      <xdr:colOff>7409</xdr:colOff>
      <xdr:row>301</xdr:row>
      <xdr:rowOff>159639</xdr:rowOff>
    </xdr:to>
    <xdr:sp macro="" textlink="">
      <xdr:nvSpPr>
        <xdr:cNvPr id="98" name="Text Box 85"/>
        <xdr:cNvSpPr txBox="1">
          <a:spLocks noChangeArrowheads="1"/>
        </xdr:cNvSpPr>
      </xdr:nvSpPr>
      <xdr:spPr bwMode="auto">
        <a:xfrm>
          <a:off x="9648825" y="182041800"/>
          <a:ext cx="0" cy="159639"/>
        </a:xfrm>
        <a:prstGeom prst="rect">
          <a:avLst/>
        </a:prstGeom>
        <a:noFill/>
        <a:ln w="9525">
          <a:noFill/>
          <a:miter lim="800000"/>
          <a:headEnd/>
          <a:tailEnd/>
        </a:ln>
      </xdr:spPr>
    </xdr:sp>
    <xdr:clientData/>
  </xdr:twoCellAnchor>
  <xdr:twoCellAnchor editAs="oneCell">
    <xdr:from>
      <xdr:col>8</xdr:col>
      <xdr:colOff>2619375</xdr:colOff>
      <xdr:row>301</xdr:row>
      <xdr:rowOff>0</xdr:rowOff>
    </xdr:from>
    <xdr:to>
      <xdr:col>9</xdr:col>
      <xdr:colOff>7409</xdr:colOff>
      <xdr:row>301</xdr:row>
      <xdr:rowOff>159639</xdr:rowOff>
    </xdr:to>
    <xdr:sp macro="" textlink="">
      <xdr:nvSpPr>
        <xdr:cNvPr id="99" name="Text Box 86"/>
        <xdr:cNvSpPr txBox="1">
          <a:spLocks noChangeArrowheads="1"/>
        </xdr:cNvSpPr>
      </xdr:nvSpPr>
      <xdr:spPr bwMode="auto">
        <a:xfrm>
          <a:off x="9648825" y="182041800"/>
          <a:ext cx="0" cy="159639"/>
        </a:xfrm>
        <a:prstGeom prst="rect">
          <a:avLst/>
        </a:prstGeom>
        <a:noFill/>
        <a:ln w="9525">
          <a:noFill/>
          <a:miter lim="800000"/>
          <a:headEnd/>
          <a:tailEnd/>
        </a:ln>
      </xdr:spPr>
    </xdr:sp>
    <xdr:clientData/>
  </xdr:twoCellAnchor>
  <xdr:twoCellAnchor editAs="oneCell">
    <xdr:from>
      <xdr:col>8</xdr:col>
      <xdr:colOff>1609725</xdr:colOff>
      <xdr:row>301</xdr:row>
      <xdr:rowOff>123825</xdr:rowOff>
    </xdr:from>
    <xdr:to>
      <xdr:col>9</xdr:col>
      <xdr:colOff>7409</xdr:colOff>
      <xdr:row>301</xdr:row>
      <xdr:rowOff>156524</xdr:rowOff>
    </xdr:to>
    <xdr:sp macro="" textlink="">
      <xdr:nvSpPr>
        <xdr:cNvPr id="100" name="Text Box 236"/>
        <xdr:cNvSpPr txBox="1">
          <a:spLocks noChangeArrowheads="1"/>
        </xdr:cNvSpPr>
      </xdr:nvSpPr>
      <xdr:spPr bwMode="auto">
        <a:xfrm>
          <a:off x="9648825" y="182165625"/>
          <a:ext cx="0" cy="32699"/>
        </a:xfrm>
        <a:prstGeom prst="rect">
          <a:avLst/>
        </a:prstGeom>
        <a:noFill/>
        <a:ln w="9525">
          <a:noFill/>
          <a:miter lim="800000"/>
          <a:headEnd/>
          <a:tailEnd/>
        </a:ln>
      </xdr:spPr>
    </xdr:sp>
    <xdr:clientData/>
  </xdr:twoCellAnchor>
  <xdr:twoCellAnchor editAs="oneCell">
    <xdr:from>
      <xdr:col>8</xdr:col>
      <xdr:colOff>1609725</xdr:colOff>
      <xdr:row>301</xdr:row>
      <xdr:rowOff>123825</xdr:rowOff>
    </xdr:from>
    <xdr:to>
      <xdr:col>9</xdr:col>
      <xdr:colOff>7409</xdr:colOff>
      <xdr:row>301</xdr:row>
      <xdr:rowOff>156524</xdr:rowOff>
    </xdr:to>
    <xdr:sp macro="" textlink="">
      <xdr:nvSpPr>
        <xdr:cNvPr id="101" name="Text Box 236"/>
        <xdr:cNvSpPr txBox="1">
          <a:spLocks noChangeArrowheads="1"/>
        </xdr:cNvSpPr>
      </xdr:nvSpPr>
      <xdr:spPr bwMode="auto">
        <a:xfrm>
          <a:off x="9648825" y="182165625"/>
          <a:ext cx="0" cy="32699"/>
        </a:xfrm>
        <a:prstGeom prst="rect">
          <a:avLst/>
        </a:prstGeom>
        <a:noFill/>
        <a:ln w="9525">
          <a:noFill/>
          <a:miter lim="800000"/>
          <a:headEnd/>
          <a:tailEnd/>
        </a:ln>
      </xdr:spPr>
    </xdr:sp>
    <xdr:clientData/>
  </xdr:twoCellAnchor>
  <xdr:twoCellAnchor editAs="oneCell">
    <xdr:from>
      <xdr:col>8</xdr:col>
      <xdr:colOff>1609725</xdr:colOff>
      <xdr:row>301</xdr:row>
      <xdr:rowOff>123825</xdr:rowOff>
    </xdr:from>
    <xdr:to>
      <xdr:col>9</xdr:col>
      <xdr:colOff>7409</xdr:colOff>
      <xdr:row>301</xdr:row>
      <xdr:rowOff>156524</xdr:rowOff>
    </xdr:to>
    <xdr:sp macro="" textlink="">
      <xdr:nvSpPr>
        <xdr:cNvPr id="102" name="Text Box 236"/>
        <xdr:cNvSpPr txBox="1">
          <a:spLocks noChangeArrowheads="1"/>
        </xdr:cNvSpPr>
      </xdr:nvSpPr>
      <xdr:spPr bwMode="auto">
        <a:xfrm>
          <a:off x="9648825" y="182165625"/>
          <a:ext cx="0" cy="32699"/>
        </a:xfrm>
        <a:prstGeom prst="rect">
          <a:avLst/>
        </a:prstGeom>
        <a:noFill/>
        <a:ln w="9525">
          <a:noFill/>
          <a:miter lim="800000"/>
          <a:headEnd/>
          <a:tailEnd/>
        </a:ln>
      </xdr:spPr>
    </xdr:sp>
    <xdr:clientData/>
  </xdr:twoCellAnchor>
  <xdr:twoCellAnchor editAs="oneCell">
    <xdr:from>
      <xdr:col>8</xdr:col>
      <xdr:colOff>1609725</xdr:colOff>
      <xdr:row>301</xdr:row>
      <xdr:rowOff>123825</xdr:rowOff>
    </xdr:from>
    <xdr:to>
      <xdr:col>9</xdr:col>
      <xdr:colOff>7409</xdr:colOff>
      <xdr:row>301</xdr:row>
      <xdr:rowOff>156524</xdr:rowOff>
    </xdr:to>
    <xdr:sp macro="" textlink="">
      <xdr:nvSpPr>
        <xdr:cNvPr id="103" name="Text Box 236"/>
        <xdr:cNvSpPr txBox="1">
          <a:spLocks noChangeArrowheads="1"/>
        </xdr:cNvSpPr>
      </xdr:nvSpPr>
      <xdr:spPr bwMode="auto">
        <a:xfrm>
          <a:off x="9648825" y="182165625"/>
          <a:ext cx="0" cy="32699"/>
        </a:xfrm>
        <a:prstGeom prst="rect">
          <a:avLst/>
        </a:prstGeom>
        <a:noFill/>
        <a:ln w="9525">
          <a:noFill/>
          <a:miter lim="800000"/>
          <a:headEnd/>
          <a:tailEnd/>
        </a:ln>
      </xdr:spPr>
    </xdr:sp>
    <xdr:clientData/>
  </xdr:twoCellAnchor>
  <xdr:twoCellAnchor editAs="oneCell">
    <xdr:from>
      <xdr:col>8</xdr:col>
      <xdr:colOff>1609725</xdr:colOff>
      <xdr:row>301</xdr:row>
      <xdr:rowOff>123825</xdr:rowOff>
    </xdr:from>
    <xdr:to>
      <xdr:col>9</xdr:col>
      <xdr:colOff>7409</xdr:colOff>
      <xdr:row>301</xdr:row>
      <xdr:rowOff>156524</xdr:rowOff>
    </xdr:to>
    <xdr:sp macro="" textlink="">
      <xdr:nvSpPr>
        <xdr:cNvPr id="104" name="Text Box 236"/>
        <xdr:cNvSpPr txBox="1">
          <a:spLocks noChangeArrowheads="1"/>
        </xdr:cNvSpPr>
      </xdr:nvSpPr>
      <xdr:spPr bwMode="auto">
        <a:xfrm>
          <a:off x="9648825" y="182165625"/>
          <a:ext cx="0" cy="32699"/>
        </a:xfrm>
        <a:prstGeom prst="rect">
          <a:avLst/>
        </a:prstGeom>
        <a:noFill/>
        <a:ln w="9525">
          <a:noFill/>
          <a:miter lim="800000"/>
          <a:headEnd/>
          <a:tailEnd/>
        </a:ln>
      </xdr:spPr>
    </xdr:sp>
    <xdr:clientData/>
  </xdr:twoCellAnchor>
  <xdr:twoCellAnchor editAs="oneCell">
    <xdr:from>
      <xdr:col>8</xdr:col>
      <xdr:colOff>1609725</xdr:colOff>
      <xdr:row>301</xdr:row>
      <xdr:rowOff>123825</xdr:rowOff>
    </xdr:from>
    <xdr:to>
      <xdr:col>9</xdr:col>
      <xdr:colOff>7409</xdr:colOff>
      <xdr:row>301</xdr:row>
      <xdr:rowOff>156524</xdr:rowOff>
    </xdr:to>
    <xdr:sp macro="" textlink="">
      <xdr:nvSpPr>
        <xdr:cNvPr id="105" name="Text Box 236"/>
        <xdr:cNvSpPr txBox="1">
          <a:spLocks noChangeArrowheads="1"/>
        </xdr:cNvSpPr>
      </xdr:nvSpPr>
      <xdr:spPr bwMode="auto">
        <a:xfrm>
          <a:off x="9648825" y="182165625"/>
          <a:ext cx="0" cy="32699"/>
        </a:xfrm>
        <a:prstGeom prst="rect">
          <a:avLst/>
        </a:prstGeom>
        <a:noFill/>
        <a:ln w="9525">
          <a:noFill/>
          <a:miter lim="800000"/>
          <a:headEnd/>
          <a:tailEnd/>
        </a:ln>
      </xdr:spPr>
    </xdr:sp>
    <xdr:clientData/>
  </xdr:twoCellAnchor>
  <xdr:twoCellAnchor editAs="oneCell">
    <xdr:from>
      <xdr:col>8</xdr:col>
      <xdr:colOff>1609725</xdr:colOff>
      <xdr:row>301</xdr:row>
      <xdr:rowOff>123825</xdr:rowOff>
    </xdr:from>
    <xdr:to>
      <xdr:col>9</xdr:col>
      <xdr:colOff>7409</xdr:colOff>
      <xdr:row>301</xdr:row>
      <xdr:rowOff>156524</xdr:rowOff>
    </xdr:to>
    <xdr:sp macro="" textlink="">
      <xdr:nvSpPr>
        <xdr:cNvPr id="106" name="Text Box 236"/>
        <xdr:cNvSpPr txBox="1">
          <a:spLocks noChangeArrowheads="1"/>
        </xdr:cNvSpPr>
      </xdr:nvSpPr>
      <xdr:spPr bwMode="auto">
        <a:xfrm>
          <a:off x="9648825" y="182165625"/>
          <a:ext cx="0" cy="3269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07" name="Text Box 314"/>
        <xdr:cNvSpPr txBox="1">
          <a:spLocks noChangeArrowheads="1"/>
        </xdr:cNvSpPr>
      </xdr:nvSpPr>
      <xdr:spPr bwMode="auto">
        <a:xfrm>
          <a:off x="9648825" y="183184800"/>
          <a:ext cx="0" cy="15963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08" name="Text Box 315"/>
        <xdr:cNvSpPr txBox="1">
          <a:spLocks noChangeArrowheads="1"/>
        </xdr:cNvSpPr>
      </xdr:nvSpPr>
      <xdr:spPr bwMode="auto">
        <a:xfrm>
          <a:off x="9648825" y="183184800"/>
          <a:ext cx="0" cy="15963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09" name="Text Box 316"/>
        <xdr:cNvSpPr txBox="1">
          <a:spLocks noChangeArrowheads="1"/>
        </xdr:cNvSpPr>
      </xdr:nvSpPr>
      <xdr:spPr bwMode="auto">
        <a:xfrm>
          <a:off x="9648825" y="183184800"/>
          <a:ext cx="0" cy="159639"/>
        </a:xfrm>
        <a:prstGeom prst="rect">
          <a:avLst/>
        </a:prstGeom>
        <a:noFill/>
        <a:ln w="9525">
          <a:noFill/>
          <a:miter lim="800000"/>
          <a:headEnd/>
          <a:tailEnd/>
        </a:ln>
      </xdr:spPr>
    </xdr:sp>
    <xdr:clientData/>
  </xdr:twoCellAnchor>
  <xdr:twoCellAnchor editAs="oneCell">
    <xdr:from>
      <xdr:col>8</xdr:col>
      <xdr:colOff>1247775</xdr:colOff>
      <xdr:row>302</xdr:row>
      <xdr:rowOff>0</xdr:rowOff>
    </xdr:from>
    <xdr:to>
      <xdr:col>9</xdr:col>
      <xdr:colOff>7409</xdr:colOff>
      <xdr:row>302</xdr:row>
      <xdr:rowOff>159639</xdr:rowOff>
    </xdr:to>
    <xdr:sp macro="" textlink="">
      <xdr:nvSpPr>
        <xdr:cNvPr id="110" name="Text Box 317"/>
        <xdr:cNvSpPr txBox="1">
          <a:spLocks noChangeArrowheads="1"/>
        </xdr:cNvSpPr>
      </xdr:nvSpPr>
      <xdr:spPr bwMode="auto">
        <a:xfrm>
          <a:off x="9648825" y="183184800"/>
          <a:ext cx="0" cy="159639"/>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7409</xdr:colOff>
      <xdr:row>302</xdr:row>
      <xdr:rowOff>1076325</xdr:rowOff>
    </xdr:to>
    <xdr:sp macro="" textlink="">
      <xdr:nvSpPr>
        <xdr:cNvPr id="111" name="Text Box 23"/>
        <xdr:cNvSpPr txBox="1">
          <a:spLocks noChangeArrowheads="1"/>
        </xdr:cNvSpPr>
      </xdr:nvSpPr>
      <xdr:spPr bwMode="auto">
        <a:xfrm>
          <a:off x="9648825" y="184261125"/>
          <a:ext cx="0" cy="493"/>
        </a:xfrm>
        <a:prstGeom prst="rect">
          <a:avLst/>
        </a:prstGeom>
        <a:noFill/>
        <a:ln w="9525">
          <a:noFill/>
          <a:miter lim="800000"/>
          <a:headEnd/>
          <a:tailEnd/>
        </a:ln>
      </xdr:spPr>
    </xdr:sp>
    <xdr:clientData/>
  </xdr:twoCellAnchor>
  <xdr:twoCellAnchor editAs="oneCell">
    <xdr:from>
      <xdr:col>8</xdr:col>
      <xdr:colOff>2676525</xdr:colOff>
      <xdr:row>302</xdr:row>
      <xdr:rowOff>657225</xdr:rowOff>
    </xdr:from>
    <xdr:to>
      <xdr:col>9</xdr:col>
      <xdr:colOff>7409</xdr:colOff>
      <xdr:row>302</xdr:row>
      <xdr:rowOff>677037</xdr:rowOff>
    </xdr:to>
    <xdr:sp macro="" textlink="">
      <xdr:nvSpPr>
        <xdr:cNvPr id="112" name="Text Box 29"/>
        <xdr:cNvSpPr txBox="1">
          <a:spLocks noChangeArrowheads="1"/>
        </xdr:cNvSpPr>
      </xdr:nvSpPr>
      <xdr:spPr bwMode="auto">
        <a:xfrm>
          <a:off x="9648825" y="183842025"/>
          <a:ext cx="0" cy="19812"/>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13" name="Text Box 314"/>
        <xdr:cNvSpPr txBox="1">
          <a:spLocks noChangeArrowheads="1"/>
        </xdr:cNvSpPr>
      </xdr:nvSpPr>
      <xdr:spPr bwMode="auto">
        <a:xfrm>
          <a:off x="9648825" y="183184800"/>
          <a:ext cx="0" cy="15963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14" name="Text Box 315"/>
        <xdr:cNvSpPr txBox="1">
          <a:spLocks noChangeArrowheads="1"/>
        </xdr:cNvSpPr>
      </xdr:nvSpPr>
      <xdr:spPr bwMode="auto">
        <a:xfrm>
          <a:off x="9648825" y="183184800"/>
          <a:ext cx="0" cy="15963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15" name="Text Box 316"/>
        <xdr:cNvSpPr txBox="1">
          <a:spLocks noChangeArrowheads="1"/>
        </xdr:cNvSpPr>
      </xdr:nvSpPr>
      <xdr:spPr bwMode="auto">
        <a:xfrm>
          <a:off x="9648825" y="183184800"/>
          <a:ext cx="0" cy="159639"/>
        </a:xfrm>
        <a:prstGeom prst="rect">
          <a:avLst/>
        </a:prstGeom>
        <a:noFill/>
        <a:ln w="9525">
          <a:noFill/>
          <a:miter lim="800000"/>
          <a:headEnd/>
          <a:tailEnd/>
        </a:ln>
      </xdr:spPr>
    </xdr:sp>
    <xdr:clientData/>
  </xdr:twoCellAnchor>
  <xdr:twoCellAnchor editAs="oneCell">
    <xdr:from>
      <xdr:col>8</xdr:col>
      <xdr:colOff>1247775</xdr:colOff>
      <xdr:row>302</xdr:row>
      <xdr:rowOff>0</xdr:rowOff>
    </xdr:from>
    <xdr:to>
      <xdr:col>9</xdr:col>
      <xdr:colOff>7409</xdr:colOff>
      <xdr:row>302</xdr:row>
      <xdr:rowOff>159639</xdr:rowOff>
    </xdr:to>
    <xdr:sp macro="" textlink="">
      <xdr:nvSpPr>
        <xdr:cNvPr id="116" name="Text Box 317"/>
        <xdr:cNvSpPr txBox="1">
          <a:spLocks noChangeArrowheads="1"/>
        </xdr:cNvSpPr>
      </xdr:nvSpPr>
      <xdr:spPr bwMode="auto">
        <a:xfrm>
          <a:off x="9648825" y="183184800"/>
          <a:ext cx="0" cy="159639"/>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7409</xdr:colOff>
      <xdr:row>302</xdr:row>
      <xdr:rowOff>1076325</xdr:rowOff>
    </xdr:to>
    <xdr:sp macro="" textlink="">
      <xdr:nvSpPr>
        <xdr:cNvPr id="117" name="Text Box 23"/>
        <xdr:cNvSpPr txBox="1">
          <a:spLocks noChangeArrowheads="1"/>
        </xdr:cNvSpPr>
      </xdr:nvSpPr>
      <xdr:spPr bwMode="auto">
        <a:xfrm>
          <a:off x="9648825" y="184261125"/>
          <a:ext cx="0" cy="493"/>
        </a:xfrm>
        <a:prstGeom prst="rect">
          <a:avLst/>
        </a:prstGeom>
        <a:noFill/>
        <a:ln w="9525">
          <a:noFill/>
          <a:miter lim="800000"/>
          <a:headEnd/>
          <a:tailEnd/>
        </a:ln>
      </xdr:spPr>
    </xdr:sp>
    <xdr:clientData/>
  </xdr:twoCellAnchor>
  <xdr:twoCellAnchor editAs="oneCell">
    <xdr:from>
      <xdr:col>8</xdr:col>
      <xdr:colOff>2676525</xdr:colOff>
      <xdr:row>302</xdr:row>
      <xdr:rowOff>657225</xdr:rowOff>
    </xdr:from>
    <xdr:to>
      <xdr:col>9</xdr:col>
      <xdr:colOff>7409</xdr:colOff>
      <xdr:row>302</xdr:row>
      <xdr:rowOff>677037</xdr:rowOff>
    </xdr:to>
    <xdr:sp macro="" textlink="">
      <xdr:nvSpPr>
        <xdr:cNvPr id="118" name="Text Box 29"/>
        <xdr:cNvSpPr txBox="1">
          <a:spLocks noChangeArrowheads="1"/>
        </xdr:cNvSpPr>
      </xdr:nvSpPr>
      <xdr:spPr bwMode="auto">
        <a:xfrm>
          <a:off x="9648825" y="183842025"/>
          <a:ext cx="0" cy="19812"/>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19" name="Text Box 81"/>
        <xdr:cNvSpPr txBox="1">
          <a:spLocks noChangeArrowheads="1"/>
        </xdr:cNvSpPr>
      </xdr:nvSpPr>
      <xdr:spPr bwMode="auto">
        <a:xfrm>
          <a:off x="9648825" y="183184800"/>
          <a:ext cx="0" cy="15963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20" name="Text Box 82"/>
        <xdr:cNvSpPr txBox="1">
          <a:spLocks noChangeArrowheads="1"/>
        </xdr:cNvSpPr>
      </xdr:nvSpPr>
      <xdr:spPr bwMode="auto">
        <a:xfrm>
          <a:off x="9648825" y="183184800"/>
          <a:ext cx="0" cy="15963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21" name="Text Box 83"/>
        <xdr:cNvSpPr txBox="1">
          <a:spLocks noChangeArrowheads="1"/>
        </xdr:cNvSpPr>
      </xdr:nvSpPr>
      <xdr:spPr bwMode="auto">
        <a:xfrm>
          <a:off x="9648825" y="183184800"/>
          <a:ext cx="0" cy="159639"/>
        </a:xfrm>
        <a:prstGeom prst="rect">
          <a:avLst/>
        </a:prstGeom>
        <a:noFill/>
        <a:ln w="9525">
          <a:noFill/>
          <a:miter lim="800000"/>
          <a:headEnd/>
          <a:tailEnd/>
        </a:ln>
      </xdr:spPr>
    </xdr:sp>
    <xdr:clientData/>
  </xdr:twoCellAnchor>
  <xdr:twoCellAnchor editAs="oneCell">
    <xdr:from>
      <xdr:col>8</xdr:col>
      <xdr:colOff>1247775</xdr:colOff>
      <xdr:row>302</xdr:row>
      <xdr:rowOff>0</xdr:rowOff>
    </xdr:from>
    <xdr:to>
      <xdr:col>9</xdr:col>
      <xdr:colOff>7409</xdr:colOff>
      <xdr:row>302</xdr:row>
      <xdr:rowOff>159639</xdr:rowOff>
    </xdr:to>
    <xdr:sp macro="" textlink="">
      <xdr:nvSpPr>
        <xdr:cNvPr id="122" name="Text Box 84"/>
        <xdr:cNvSpPr txBox="1">
          <a:spLocks noChangeArrowheads="1"/>
        </xdr:cNvSpPr>
      </xdr:nvSpPr>
      <xdr:spPr bwMode="auto">
        <a:xfrm>
          <a:off x="9648825" y="183184800"/>
          <a:ext cx="0" cy="159639"/>
        </a:xfrm>
        <a:prstGeom prst="rect">
          <a:avLst/>
        </a:prstGeom>
        <a:noFill/>
        <a:ln w="9525">
          <a:noFill/>
          <a:miter lim="800000"/>
          <a:headEnd/>
          <a:tailEnd/>
        </a:ln>
      </xdr:spPr>
    </xdr:sp>
    <xdr:clientData/>
  </xdr:twoCellAnchor>
  <xdr:twoCellAnchor editAs="oneCell">
    <xdr:from>
      <xdr:col>8</xdr:col>
      <xdr:colOff>2028825</xdr:colOff>
      <xdr:row>302</xdr:row>
      <xdr:rowOff>0</xdr:rowOff>
    </xdr:from>
    <xdr:to>
      <xdr:col>9</xdr:col>
      <xdr:colOff>7409</xdr:colOff>
      <xdr:row>302</xdr:row>
      <xdr:rowOff>159639</xdr:rowOff>
    </xdr:to>
    <xdr:sp macro="" textlink="">
      <xdr:nvSpPr>
        <xdr:cNvPr id="123" name="Text Box 85"/>
        <xdr:cNvSpPr txBox="1">
          <a:spLocks noChangeArrowheads="1"/>
        </xdr:cNvSpPr>
      </xdr:nvSpPr>
      <xdr:spPr bwMode="auto">
        <a:xfrm>
          <a:off x="9648825" y="183184800"/>
          <a:ext cx="0" cy="159639"/>
        </a:xfrm>
        <a:prstGeom prst="rect">
          <a:avLst/>
        </a:prstGeom>
        <a:noFill/>
        <a:ln w="9525">
          <a:noFill/>
          <a:miter lim="800000"/>
          <a:headEnd/>
          <a:tailEnd/>
        </a:ln>
      </xdr:spPr>
    </xdr:sp>
    <xdr:clientData/>
  </xdr:twoCellAnchor>
  <xdr:twoCellAnchor editAs="oneCell">
    <xdr:from>
      <xdr:col>8</xdr:col>
      <xdr:colOff>2619375</xdr:colOff>
      <xdr:row>302</xdr:row>
      <xdr:rowOff>0</xdr:rowOff>
    </xdr:from>
    <xdr:to>
      <xdr:col>9</xdr:col>
      <xdr:colOff>7409</xdr:colOff>
      <xdr:row>302</xdr:row>
      <xdr:rowOff>159639</xdr:rowOff>
    </xdr:to>
    <xdr:sp macro="" textlink="">
      <xdr:nvSpPr>
        <xdr:cNvPr id="124" name="Text Box 86"/>
        <xdr:cNvSpPr txBox="1">
          <a:spLocks noChangeArrowheads="1"/>
        </xdr:cNvSpPr>
      </xdr:nvSpPr>
      <xdr:spPr bwMode="auto">
        <a:xfrm>
          <a:off x="9648825" y="183184800"/>
          <a:ext cx="0" cy="159639"/>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7409</xdr:colOff>
      <xdr:row>302</xdr:row>
      <xdr:rowOff>156524</xdr:rowOff>
    </xdr:to>
    <xdr:sp macro="" textlink="">
      <xdr:nvSpPr>
        <xdr:cNvPr id="125" name="Text Box 236"/>
        <xdr:cNvSpPr txBox="1">
          <a:spLocks noChangeArrowheads="1"/>
        </xdr:cNvSpPr>
      </xdr:nvSpPr>
      <xdr:spPr bwMode="auto">
        <a:xfrm>
          <a:off x="9648825" y="183308625"/>
          <a:ext cx="0" cy="32699"/>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7409</xdr:colOff>
      <xdr:row>302</xdr:row>
      <xdr:rowOff>156524</xdr:rowOff>
    </xdr:to>
    <xdr:sp macro="" textlink="">
      <xdr:nvSpPr>
        <xdr:cNvPr id="126" name="Text Box 236"/>
        <xdr:cNvSpPr txBox="1">
          <a:spLocks noChangeArrowheads="1"/>
        </xdr:cNvSpPr>
      </xdr:nvSpPr>
      <xdr:spPr bwMode="auto">
        <a:xfrm>
          <a:off x="9648825" y="183308625"/>
          <a:ext cx="0" cy="32699"/>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7409</xdr:colOff>
      <xdr:row>302</xdr:row>
      <xdr:rowOff>156524</xdr:rowOff>
    </xdr:to>
    <xdr:sp macro="" textlink="">
      <xdr:nvSpPr>
        <xdr:cNvPr id="127" name="Text Box 236"/>
        <xdr:cNvSpPr txBox="1">
          <a:spLocks noChangeArrowheads="1"/>
        </xdr:cNvSpPr>
      </xdr:nvSpPr>
      <xdr:spPr bwMode="auto">
        <a:xfrm>
          <a:off x="9648825" y="183308625"/>
          <a:ext cx="0" cy="32699"/>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7409</xdr:colOff>
      <xdr:row>302</xdr:row>
      <xdr:rowOff>156524</xdr:rowOff>
    </xdr:to>
    <xdr:sp macro="" textlink="">
      <xdr:nvSpPr>
        <xdr:cNvPr id="128" name="Text Box 236"/>
        <xdr:cNvSpPr txBox="1">
          <a:spLocks noChangeArrowheads="1"/>
        </xdr:cNvSpPr>
      </xdr:nvSpPr>
      <xdr:spPr bwMode="auto">
        <a:xfrm>
          <a:off x="9648825" y="183308625"/>
          <a:ext cx="0" cy="32699"/>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7409</xdr:colOff>
      <xdr:row>302</xdr:row>
      <xdr:rowOff>156524</xdr:rowOff>
    </xdr:to>
    <xdr:sp macro="" textlink="">
      <xdr:nvSpPr>
        <xdr:cNvPr id="129" name="Text Box 236"/>
        <xdr:cNvSpPr txBox="1">
          <a:spLocks noChangeArrowheads="1"/>
        </xdr:cNvSpPr>
      </xdr:nvSpPr>
      <xdr:spPr bwMode="auto">
        <a:xfrm>
          <a:off x="9648825" y="183308625"/>
          <a:ext cx="0" cy="32699"/>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7409</xdr:colOff>
      <xdr:row>302</xdr:row>
      <xdr:rowOff>156524</xdr:rowOff>
    </xdr:to>
    <xdr:sp macro="" textlink="">
      <xdr:nvSpPr>
        <xdr:cNvPr id="130" name="Text Box 236"/>
        <xdr:cNvSpPr txBox="1">
          <a:spLocks noChangeArrowheads="1"/>
        </xdr:cNvSpPr>
      </xdr:nvSpPr>
      <xdr:spPr bwMode="auto">
        <a:xfrm>
          <a:off x="9648825" y="183308625"/>
          <a:ext cx="0" cy="32699"/>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7409</xdr:colOff>
      <xdr:row>302</xdr:row>
      <xdr:rowOff>156524</xdr:rowOff>
    </xdr:to>
    <xdr:sp macro="" textlink="">
      <xdr:nvSpPr>
        <xdr:cNvPr id="131" name="Text Box 236"/>
        <xdr:cNvSpPr txBox="1">
          <a:spLocks noChangeArrowheads="1"/>
        </xdr:cNvSpPr>
      </xdr:nvSpPr>
      <xdr:spPr bwMode="auto">
        <a:xfrm>
          <a:off x="9648825" y="183308625"/>
          <a:ext cx="0" cy="32699"/>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32" name="Text Box 314"/>
        <xdr:cNvSpPr txBox="1">
          <a:spLocks noChangeArrowheads="1"/>
        </xdr:cNvSpPr>
      </xdr:nvSpPr>
      <xdr:spPr bwMode="auto">
        <a:xfrm>
          <a:off x="9648825" y="184327800"/>
          <a:ext cx="0" cy="159639"/>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33" name="Text Box 315"/>
        <xdr:cNvSpPr txBox="1">
          <a:spLocks noChangeArrowheads="1"/>
        </xdr:cNvSpPr>
      </xdr:nvSpPr>
      <xdr:spPr bwMode="auto">
        <a:xfrm>
          <a:off x="9648825" y="184327800"/>
          <a:ext cx="0" cy="159639"/>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34" name="Text Box 316"/>
        <xdr:cNvSpPr txBox="1">
          <a:spLocks noChangeArrowheads="1"/>
        </xdr:cNvSpPr>
      </xdr:nvSpPr>
      <xdr:spPr bwMode="auto">
        <a:xfrm>
          <a:off x="9648825" y="184327800"/>
          <a:ext cx="0" cy="159639"/>
        </a:xfrm>
        <a:prstGeom prst="rect">
          <a:avLst/>
        </a:prstGeom>
        <a:noFill/>
        <a:ln w="9525">
          <a:noFill/>
          <a:miter lim="800000"/>
          <a:headEnd/>
          <a:tailEnd/>
        </a:ln>
      </xdr:spPr>
    </xdr:sp>
    <xdr:clientData/>
  </xdr:twoCellAnchor>
  <xdr:twoCellAnchor editAs="oneCell">
    <xdr:from>
      <xdr:col>8</xdr:col>
      <xdr:colOff>1247775</xdr:colOff>
      <xdr:row>303</xdr:row>
      <xdr:rowOff>0</xdr:rowOff>
    </xdr:from>
    <xdr:to>
      <xdr:col>9</xdr:col>
      <xdr:colOff>7409</xdr:colOff>
      <xdr:row>303</xdr:row>
      <xdr:rowOff>159639</xdr:rowOff>
    </xdr:to>
    <xdr:sp macro="" textlink="">
      <xdr:nvSpPr>
        <xdr:cNvPr id="135" name="Text Box 317"/>
        <xdr:cNvSpPr txBox="1">
          <a:spLocks noChangeArrowheads="1"/>
        </xdr:cNvSpPr>
      </xdr:nvSpPr>
      <xdr:spPr bwMode="auto">
        <a:xfrm>
          <a:off x="9648825" y="184327800"/>
          <a:ext cx="0" cy="159639"/>
        </a:xfrm>
        <a:prstGeom prst="rect">
          <a:avLst/>
        </a:prstGeom>
        <a:noFill/>
        <a:ln w="9525">
          <a:noFill/>
          <a:miter lim="800000"/>
          <a:headEnd/>
          <a:tailEnd/>
        </a:ln>
      </xdr:spPr>
    </xdr:sp>
    <xdr:clientData/>
  </xdr:twoCellAnchor>
  <xdr:twoCellAnchor editAs="oneCell">
    <xdr:from>
      <xdr:col>8</xdr:col>
      <xdr:colOff>2619375</xdr:colOff>
      <xdr:row>303</xdr:row>
      <xdr:rowOff>1076325</xdr:rowOff>
    </xdr:from>
    <xdr:to>
      <xdr:col>9</xdr:col>
      <xdr:colOff>7409</xdr:colOff>
      <xdr:row>303</xdr:row>
      <xdr:rowOff>1076325</xdr:rowOff>
    </xdr:to>
    <xdr:sp macro="" textlink="">
      <xdr:nvSpPr>
        <xdr:cNvPr id="136" name="Text Box 23"/>
        <xdr:cNvSpPr txBox="1">
          <a:spLocks noChangeArrowheads="1"/>
        </xdr:cNvSpPr>
      </xdr:nvSpPr>
      <xdr:spPr bwMode="auto">
        <a:xfrm>
          <a:off x="9648825" y="185404125"/>
          <a:ext cx="0" cy="493"/>
        </a:xfrm>
        <a:prstGeom prst="rect">
          <a:avLst/>
        </a:prstGeom>
        <a:noFill/>
        <a:ln w="9525">
          <a:noFill/>
          <a:miter lim="800000"/>
          <a:headEnd/>
          <a:tailEnd/>
        </a:ln>
      </xdr:spPr>
    </xdr:sp>
    <xdr:clientData/>
  </xdr:twoCellAnchor>
  <xdr:twoCellAnchor editAs="oneCell">
    <xdr:from>
      <xdr:col>8</xdr:col>
      <xdr:colOff>2676525</xdr:colOff>
      <xdr:row>303</xdr:row>
      <xdr:rowOff>657225</xdr:rowOff>
    </xdr:from>
    <xdr:to>
      <xdr:col>9</xdr:col>
      <xdr:colOff>7409</xdr:colOff>
      <xdr:row>303</xdr:row>
      <xdr:rowOff>677037</xdr:rowOff>
    </xdr:to>
    <xdr:sp macro="" textlink="">
      <xdr:nvSpPr>
        <xdr:cNvPr id="137" name="Text Box 29"/>
        <xdr:cNvSpPr txBox="1">
          <a:spLocks noChangeArrowheads="1"/>
        </xdr:cNvSpPr>
      </xdr:nvSpPr>
      <xdr:spPr bwMode="auto">
        <a:xfrm>
          <a:off x="9648825" y="184985025"/>
          <a:ext cx="0" cy="19812"/>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38" name="Text Box 314"/>
        <xdr:cNvSpPr txBox="1">
          <a:spLocks noChangeArrowheads="1"/>
        </xdr:cNvSpPr>
      </xdr:nvSpPr>
      <xdr:spPr bwMode="auto">
        <a:xfrm>
          <a:off x="9648825" y="184327800"/>
          <a:ext cx="0" cy="159639"/>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39" name="Text Box 315"/>
        <xdr:cNvSpPr txBox="1">
          <a:spLocks noChangeArrowheads="1"/>
        </xdr:cNvSpPr>
      </xdr:nvSpPr>
      <xdr:spPr bwMode="auto">
        <a:xfrm>
          <a:off x="9648825" y="184327800"/>
          <a:ext cx="0" cy="159639"/>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40" name="Text Box 316"/>
        <xdr:cNvSpPr txBox="1">
          <a:spLocks noChangeArrowheads="1"/>
        </xdr:cNvSpPr>
      </xdr:nvSpPr>
      <xdr:spPr bwMode="auto">
        <a:xfrm>
          <a:off x="9648825" y="184327800"/>
          <a:ext cx="0" cy="159639"/>
        </a:xfrm>
        <a:prstGeom prst="rect">
          <a:avLst/>
        </a:prstGeom>
        <a:noFill/>
        <a:ln w="9525">
          <a:noFill/>
          <a:miter lim="800000"/>
          <a:headEnd/>
          <a:tailEnd/>
        </a:ln>
      </xdr:spPr>
    </xdr:sp>
    <xdr:clientData/>
  </xdr:twoCellAnchor>
  <xdr:twoCellAnchor editAs="oneCell">
    <xdr:from>
      <xdr:col>8</xdr:col>
      <xdr:colOff>1247775</xdr:colOff>
      <xdr:row>303</xdr:row>
      <xdr:rowOff>0</xdr:rowOff>
    </xdr:from>
    <xdr:to>
      <xdr:col>9</xdr:col>
      <xdr:colOff>7409</xdr:colOff>
      <xdr:row>303</xdr:row>
      <xdr:rowOff>159639</xdr:rowOff>
    </xdr:to>
    <xdr:sp macro="" textlink="">
      <xdr:nvSpPr>
        <xdr:cNvPr id="141" name="Text Box 317"/>
        <xdr:cNvSpPr txBox="1">
          <a:spLocks noChangeArrowheads="1"/>
        </xdr:cNvSpPr>
      </xdr:nvSpPr>
      <xdr:spPr bwMode="auto">
        <a:xfrm>
          <a:off x="9648825" y="184327800"/>
          <a:ext cx="0" cy="159639"/>
        </a:xfrm>
        <a:prstGeom prst="rect">
          <a:avLst/>
        </a:prstGeom>
        <a:noFill/>
        <a:ln w="9525">
          <a:noFill/>
          <a:miter lim="800000"/>
          <a:headEnd/>
          <a:tailEnd/>
        </a:ln>
      </xdr:spPr>
    </xdr:sp>
    <xdr:clientData/>
  </xdr:twoCellAnchor>
  <xdr:twoCellAnchor editAs="oneCell">
    <xdr:from>
      <xdr:col>8</xdr:col>
      <xdr:colOff>2619375</xdr:colOff>
      <xdr:row>303</xdr:row>
      <xdr:rowOff>1076325</xdr:rowOff>
    </xdr:from>
    <xdr:to>
      <xdr:col>9</xdr:col>
      <xdr:colOff>7409</xdr:colOff>
      <xdr:row>303</xdr:row>
      <xdr:rowOff>1076325</xdr:rowOff>
    </xdr:to>
    <xdr:sp macro="" textlink="">
      <xdr:nvSpPr>
        <xdr:cNvPr id="142" name="Text Box 23"/>
        <xdr:cNvSpPr txBox="1">
          <a:spLocks noChangeArrowheads="1"/>
        </xdr:cNvSpPr>
      </xdr:nvSpPr>
      <xdr:spPr bwMode="auto">
        <a:xfrm>
          <a:off x="9648825" y="185404125"/>
          <a:ext cx="0" cy="493"/>
        </a:xfrm>
        <a:prstGeom prst="rect">
          <a:avLst/>
        </a:prstGeom>
        <a:noFill/>
        <a:ln w="9525">
          <a:noFill/>
          <a:miter lim="800000"/>
          <a:headEnd/>
          <a:tailEnd/>
        </a:ln>
      </xdr:spPr>
    </xdr:sp>
    <xdr:clientData/>
  </xdr:twoCellAnchor>
  <xdr:twoCellAnchor editAs="oneCell">
    <xdr:from>
      <xdr:col>8</xdr:col>
      <xdr:colOff>2676525</xdr:colOff>
      <xdr:row>303</xdr:row>
      <xdr:rowOff>657225</xdr:rowOff>
    </xdr:from>
    <xdr:to>
      <xdr:col>9</xdr:col>
      <xdr:colOff>7409</xdr:colOff>
      <xdr:row>303</xdr:row>
      <xdr:rowOff>677037</xdr:rowOff>
    </xdr:to>
    <xdr:sp macro="" textlink="">
      <xdr:nvSpPr>
        <xdr:cNvPr id="143" name="Text Box 29"/>
        <xdr:cNvSpPr txBox="1">
          <a:spLocks noChangeArrowheads="1"/>
        </xdr:cNvSpPr>
      </xdr:nvSpPr>
      <xdr:spPr bwMode="auto">
        <a:xfrm>
          <a:off x="9648825" y="184985025"/>
          <a:ext cx="0" cy="19812"/>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44" name="Text Box 81"/>
        <xdr:cNvSpPr txBox="1">
          <a:spLocks noChangeArrowheads="1"/>
        </xdr:cNvSpPr>
      </xdr:nvSpPr>
      <xdr:spPr bwMode="auto">
        <a:xfrm>
          <a:off x="9648825" y="184327800"/>
          <a:ext cx="0" cy="159639"/>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45" name="Text Box 82"/>
        <xdr:cNvSpPr txBox="1">
          <a:spLocks noChangeArrowheads="1"/>
        </xdr:cNvSpPr>
      </xdr:nvSpPr>
      <xdr:spPr bwMode="auto">
        <a:xfrm>
          <a:off x="9648825" y="184327800"/>
          <a:ext cx="0" cy="159639"/>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46" name="Text Box 83"/>
        <xdr:cNvSpPr txBox="1">
          <a:spLocks noChangeArrowheads="1"/>
        </xdr:cNvSpPr>
      </xdr:nvSpPr>
      <xdr:spPr bwMode="auto">
        <a:xfrm>
          <a:off x="9648825" y="184327800"/>
          <a:ext cx="0" cy="159639"/>
        </a:xfrm>
        <a:prstGeom prst="rect">
          <a:avLst/>
        </a:prstGeom>
        <a:noFill/>
        <a:ln w="9525">
          <a:noFill/>
          <a:miter lim="800000"/>
          <a:headEnd/>
          <a:tailEnd/>
        </a:ln>
      </xdr:spPr>
    </xdr:sp>
    <xdr:clientData/>
  </xdr:twoCellAnchor>
  <xdr:twoCellAnchor editAs="oneCell">
    <xdr:from>
      <xdr:col>8</xdr:col>
      <xdr:colOff>1247775</xdr:colOff>
      <xdr:row>303</xdr:row>
      <xdr:rowOff>0</xdr:rowOff>
    </xdr:from>
    <xdr:to>
      <xdr:col>9</xdr:col>
      <xdr:colOff>7409</xdr:colOff>
      <xdr:row>303</xdr:row>
      <xdr:rowOff>159639</xdr:rowOff>
    </xdr:to>
    <xdr:sp macro="" textlink="">
      <xdr:nvSpPr>
        <xdr:cNvPr id="147" name="Text Box 84"/>
        <xdr:cNvSpPr txBox="1">
          <a:spLocks noChangeArrowheads="1"/>
        </xdr:cNvSpPr>
      </xdr:nvSpPr>
      <xdr:spPr bwMode="auto">
        <a:xfrm>
          <a:off x="9648825" y="184327800"/>
          <a:ext cx="0" cy="159639"/>
        </a:xfrm>
        <a:prstGeom prst="rect">
          <a:avLst/>
        </a:prstGeom>
        <a:noFill/>
        <a:ln w="9525">
          <a:noFill/>
          <a:miter lim="800000"/>
          <a:headEnd/>
          <a:tailEnd/>
        </a:ln>
      </xdr:spPr>
    </xdr:sp>
    <xdr:clientData/>
  </xdr:twoCellAnchor>
  <xdr:twoCellAnchor editAs="oneCell">
    <xdr:from>
      <xdr:col>8</xdr:col>
      <xdr:colOff>2028825</xdr:colOff>
      <xdr:row>303</xdr:row>
      <xdr:rowOff>0</xdr:rowOff>
    </xdr:from>
    <xdr:to>
      <xdr:col>9</xdr:col>
      <xdr:colOff>7409</xdr:colOff>
      <xdr:row>303</xdr:row>
      <xdr:rowOff>159639</xdr:rowOff>
    </xdr:to>
    <xdr:sp macro="" textlink="">
      <xdr:nvSpPr>
        <xdr:cNvPr id="148" name="Text Box 85"/>
        <xdr:cNvSpPr txBox="1">
          <a:spLocks noChangeArrowheads="1"/>
        </xdr:cNvSpPr>
      </xdr:nvSpPr>
      <xdr:spPr bwMode="auto">
        <a:xfrm>
          <a:off x="9648825" y="184327800"/>
          <a:ext cx="0" cy="159639"/>
        </a:xfrm>
        <a:prstGeom prst="rect">
          <a:avLst/>
        </a:prstGeom>
        <a:noFill/>
        <a:ln w="9525">
          <a:noFill/>
          <a:miter lim="800000"/>
          <a:headEnd/>
          <a:tailEnd/>
        </a:ln>
      </xdr:spPr>
    </xdr:sp>
    <xdr:clientData/>
  </xdr:twoCellAnchor>
  <xdr:twoCellAnchor editAs="oneCell">
    <xdr:from>
      <xdr:col>8</xdr:col>
      <xdr:colOff>2619375</xdr:colOff>
      <xdr:row>303</xdr:row>
      <xdr:rowOff>0</xdr:rowOff>
    </xdr:from>
    <xdr:to>
      <xdr:col>9</xdr:col>
      <xdr:colOff>7409</xdr:colOff>
      <xdr:row>303</xdr:row>
      <xdr:rowOff>159639</xdr:rowOff>
    </xdr:to>
    <xdr:sp macro="" textlink="">
      <xdr:nvSpPr>
        <xdr:cNvPr id="149" name="Text Box 86"/>
        <xdr:cNvSpPr txBox="1">
          <a:spLocks noChangeArrowheads="1"/>
        </xdr:cNvSpPr>
      </xdr:nvSpPr>
      <xdr:spPr bwMode="auto">
        <a:xfrm>
          <a:off x="9648825" y="184327800"/>
          <a:ext cx="0" cy="159639"/>
        </a:xfrm>
        <a:prstGeom prst="rect">
          <a:avLst/>
        </a:prstGeom>
        <a:noFill/>
        <a:ln w="9525">
          <a:noFill/>
          <a:miter lim="800000"/>
          <a:headEnd/>
          <a:tailEnd/>
        </a:ln>
      </xdr:spPr>
    </xdr:sp>
    <xdr:clientData/>
  </xdr:twoCellAnchor>
  <xdr:twoCellAnchor editAs="oneCell">
    <xdr:from>
      <xdr:col>8</xdr:col>
      <xdr:colOff>1609725</xdr:colOff>
      <xdr:row>303</xdr:row>
      <xdr:rowOff>123825</xdr:rowOff>
    </xdr:from>
    <xdr:to>
      <xdr:col>9</xdr:col>
      <xdr:colOff>7409</xdr:colOff>
      <xdr:row>303</xdr:row>
      <xdr:rowOff>156524</xdr:rowOff>
    </xdr:to>
    <xdr:sp macro="" textlink="">
      <xdr:nvSpPr>
        <xdr:cNvPr id="150" name="Text Box 236"/>
        <xdr:cNvSpPr txBox="1">
          <a:spLocks noChangeArrowheads="1"/>
        </xdr:cNvSpPr>
      </xdr:nvSpPr>
      <xdr:spPr bwMode="auto">
        <a:xfrm>
          <a:off x="9648825" y="184451625"/>
          <a:ext cx="0" cy="32699"/>
        </a:xfrm>
        <a:prstGeom prst="rect">
          <a:avLst/>
        </a:prstGeom>
        <a:noFill/>
        <a:ln w="9525">
          <a:noFill/>
          <a:miter lim="800000"/>
          <a:headEnd/>
          <a:tailEnd/>
        </a:ln>
      </xdr:spPr>
    </xdr:sp>
    <xdr:clientData/>
  </xdr:twoCellAnchor>
  <xdr:twoCellAnchor editAs="oneCell">
    <xdr:from>
      <xdr:col>8</xdr:col>
      <xdr:colOff>1609725</xdr:colOff>
      <xdr:row>303</xdr:row>
      <xdr:rowOff>123825</xdr:rowOff>
    </xdr:from>
    <xdr:to>
      <xdr:col>9</xdr:col>
      <xdr:colOff>7409</xdr:colOff>
      <xdr:row>303</xdr:row>
      <xdr:rowOff>156524</xdr:rowOff>
    </xdr:to>
    <xdr:sp macro="" textlink="">
      <xdr:nvSpPr>
        <xdr:cNvPr id="151" name="Text Box 236"/>
        <xdr:cNvSpPr txBox="1">
          <a:spLocks noChangeArrowheads="1"/>
        </xdr:cNvSpPr>
      </xdr:nvSpPr>
      <xdr:spPr bwMode="auto">
        <a:xfrm>
          <a:off x="9648825" y="184451625"/>
          <a:ext cx="0" cy="32699"/>
        </a:xfrm>
        <a:prstGeom prst="rect">
          <a:avLst/>
        </a:prstGeom>
        <a:noFill/>
        <a:ln w="9525">
          <a:noFill/>
          <a:miter lim="800000"/>
          <a:headEnd/>
          <a:tailEnd/>
        </a:ln>
      </xdr:spPr>
    </xdr:sp>
    <xdr:clientData/>
  </xdr:twoCellAnchor>
  <xdr:twoCellAnchor editAs="oneCell">
    <xdr:from>
      <xdr:col>8</xdr:col>
      <xdr:colOff>1609725</xdr:colOff>
      <xdr:row>303</xdr:row>
      <xdr:rowOff>123825</xdr:rowOff>
    </xdr:from>
    <xdr:to>
      <xdr:col>9</xdr:col>
      <xdr:colOff>7409</xdr:colOff>
      <xdr:row>303</xdr:row>
      <xdr:rowOff>156524</xdr:rowOff>
    </xdr:to>
    <xdr:sp macro="" textlink="">
      <xdr:nvSpPr>
        <xdr:cNvPr id="152" name="Text Box 236"/>
        <xdr:cNvSpPr txBox="1">
          <a:spLocks noChangeArrowheads="1"/>
        </xdr:cNvSpPr>
      </xdr:nvSpPr>
      <xdr:spPr bwMode="auto">
        <a:xfrm>
          <a:off x="9648825" y="184451625"/>
          <a:ext cx="0" cy="32699"/>
        </a:xfrm>
        <a:prstGeom prst="rect">
          <a:avLst/>
        </a:prstGeom>
        <a:noFill/>
        <a:ln w="9525">
          <a:noFill/>
          <a:miter lim="800000"/>
          <a:headEnd/>
          <a:tailEnd/>
        </a:ln>
      </xdr:spPr>
    </xdr:sp>
    <xdr:clientData/>
  </xdr:twoCellAnchor>
  <xdr:twoCellAnchor editAs="oneCell">
    <xdr:from>
      <xdr:col>8</xdr:col>
      <xdr:colOff>1609725</xdr:colOff>
      <xdr:row>303</xdr:row>
      <xdr:rowOff>123825</xdr:rowOff>
    </xdr:from>
    <xdr:to>
      <xdr:col>9</xdr:col>
      <xdr:colOff>7409</xdr:colOff>
      <xdr:row>303</xdr:row>
      <xdr:rowOff>156524</xdr:rowOff>
    </xdr:to>
    <xdr:sp macro="" textlink="">
      <xdr:nvSpPr>
        <xdr:cNvPr id="153" name="Text Box 236"/>
        <xdr:cNvSpPr txBox="1">
          <a:spLocks noChangeArrowheads="1"/>
        </xdr:cNvSpPr>
      </xdr:nvSpPr>
      <xdr:spPr bwMode="auto">
        <a:xfrm>
          <a:off x="9648825" y="184451625"/>
          <a:ext cx="0" cy="32699"/>
        </a:xfrm>
        <a:prstGeom prst="rect">
          <a:avLst/>
        </a:prstGeom>
        <a:noFill/>
        <a:ln w="9525">
          <a:noFill/>
          <a:miter lim="800000"/>
          <a:headEnd/>
          <a:tailEnd/>
        </a:ln>
      </xdr:spPr>
    </xdr:sp>
    <xdr:clientData/>
  </xdr:twoCellAnchor>
  <xdr:twoCellAnchor editAs="oneCell">
    <xdr:from>
      <xdr:col>8</xdr:col>
      <xdr:colOff>1609725</xdr:colOff>
      <xdr:row>303</xdr:row>
      <xdr:rowOff>123825</xdr:rowOff>
    </xdr:from>
    <xdr:to>
      <xdr:col>9</xdr:col>
      <xdr:colOff>7409</xdr:colOff>
      <xdr:row>303</xdr:row>
      <xdr:rowOff>156524</xdr:rowOff>
    </xdr:to>
    <xdr:sp macro="" textlink="">
      <xdr:nvSpPr>
        <xdr:cNvPr id="154" name="Text Box 236"/>
        <xdr:cNvSpPr txBox="1">
          <a:spLocks noChangeArrowheads="1"/>
        </xdr:cNvSpPr>
      </xdr:nvSpPr>
      <xdr:spPr bwMode="auto">
        <a:xfrm>
          <a:off x="9648825" y="184451625"/>
          <a:ext cx="0" cy="32699"/>
        </a:xfrm>
        <a:prstGeom prst="rect">
          <a:avLst/>
        </a:prstGeom>
        <a:noFill/>
        <a:ln w="9525">
          <a:noFill/>
          <a:miter lim="800000"/>
          <a:headEnd/>
          <a:tailEnd/>
        </a:ln>
      </xdr:spPr>
    </xdr:sp>
    <xdr:clientData/>
  </xdr:twoCellAnchor>
  <xdr:twoCellAnchor editAs="oneCell">
    <xdr:from>
      <xdr:col>8</xdr:col>
      <xdr:colOff>1609725</xdr:colOff>
      <xdr:row>303</xdr:row>
      <xdr:rowOff>123825</xdr:rowOff>
    </xdr:from>
    <xdr:to>
      <xdr:col>9</xdr:col>
      <xdr:colOff>7409</xdr:colOff>
      <xdr:row>303</xdr:row>
      <xdr:rowOff>156524</xdr:rowOff>
    </xdr:to>
    <xdr:sp macro="" textlink="">
      <xdr:nvSpPr>
        <xdr:cNvPr id="155" name="Text Box 236"/>
        <xdr:cNvSpPr txBox="1">
          <a:spLocks noChangeArrowheads="1"/>
        </xdr:cNvSpPr>
      </xdr:nvSpPr>
      <xdr:spPr bwMode="auto">
        <a:xfrm>
          <a:off x="9648825" y="184451625"/>
          <a:ext cx="0" cy="32699"/>
        </a:xfrm>
        <a:prstGeom prst="rect">
          <a:avLst/>
        </a:prstGeom>
        <a:noFill/>
        <a:ln w="9525">
          <a:noFill/>
          <a:miter lim="800000"/>
          <a:headEnd/>
          <a:tailEnd/>
        </a:ln>
      </xdr:spPr>
    </xdr:sp>
    <xdr:clientData/>
  </xdr:twoCellAnchor>
  <xdr:twoCellAnchor editAs="oneCell">
    <xdr:from>
      <xdr:col>8</xdr:col>
      <xdr:colOff>1609725</xdr:colOff>
      <xdr:row>303</xdr:row>
      <xdr:rowOff>123825</xdr:rowOff>
    </xdr:from>
    <xdr:to>
      <xdr:col>9</xdr:col>
      <xdr:colOff>7409</xdr:colOff>
      <xdr:row>303</xdr:row>
      <xdr:rowOff>156524</xdr:rowOff>
    </xdr:to>
    <xdr:sp macro="" textlink="">
      <xdr:nvSpPr>
        <xdr:cNvPr id="156" name="Text Box 236"/>
        <xdr:cNvSpPr txBox="1">
          <a:spLocks noChangeArrowheads="1"/>
        </xdr:cNvSpPr>
      </xdr:nvSpPr>
      <xdr:spPr bwMode="auto">
        <a:xfrm>
          <a:off x="9648825" y="184451625"/>
          <a:ext cx="0" cy="32699"/>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57" name="Text Box 314"/>
        <xdr:cNvSpPr txBox="1">
          <a:spLocks noChangeArrowheads="1"/>
        </xdr:cNvSpPr>
      </xdr:nvSpPr>
      <xdr:spPr bwMode="auto">
        <a:xfrm>
          <a:off x="9648825" y="185651775"/>
          <a:ext cx="0" cy="159639"/>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58" name="Text Box 315"/>
        <xdr:cNvSpPr txBox="1">
          <a:spLocks noChangeArrowheads="1"/>
        </xdr:cNvSpPr>
      </xdr:nvSpPr>
      <xdr:spPr bwMode="auto">
        <a:xfrm>
          <a:off x="9648825" y="185651775"/>
          <a:ext cx="0" cy="159639"/>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59" name="Text Box 316"/>
        <xdr:cNvSpPr txBox="1">
          <a:spLocks noChangeArrowheads="1"/>
        </xdr:cNvSpPr>
      </xdr:nvSpPr>
      <xdr:spPr bwMode="auto">
        <a:xfrm>
          <a:off x="9648825" y="185651775"/>
          <a:ext cx="0" cy="159639"/>
        </a:xfrm>
        <a:prstGeom prst="rect">
          <a:avLst/>
        </a:prstGeom>
        <a:noFill/>
        <a:ln w="9525">
          <a:noFill/>
          <a:miter lim="800000"/>
          <a:headEnd/>
          <a:tailEnd/>
        </a:ln>
      </xdr:spPr>
    </xdr:sp>
    <xdr:clientData/>
  </xdr:twoCellAnchor>
  <xdr:twoCellAnchor editAs="oneCell">
    <xdr:from>
      <xdr:col>8</xdr:col>
      <xdr:colOff>1247775</xdr:colOff>
      <xdr:row>304</xdr:row>
      <xdr:rowOff>0</xdr:rowOff>
    </xdr:from>
    <xdr:to>
      <xdr:col>9</xdr:col>
      <xdr:colOff>7409</xdr:colOff>
      <xdr:row>304</xdr:row>
      <xdr:rowOff>159639</xdr:rowOff>
    </xdr:to>
    <xdr:sp macro="" textlink="">
      <xdr:nvSpPr>
        <xdr:cNvPr id="160" name="Text Box 317"/>
        <xdr:cNvSpPr txBox="1">
          <a:spLocks noChangeArrowheads="1"/>
        </xdr:cNvSpPr>
      </xdr:nvSpPr>
      <xdr:spPr bwMode="auto">
        <a:xfrm>
          <a:off x="9648825" y="185651775"/>
          <a:ext cx="0" cy="159639"/>
        </a:xfrm>
        <a:prstGeom prst="rect">
          <a:avLst/>
        </a:prstGeom>
        <a:noFill/>
        <a:ln w="9525">
          <a:noFill/>
          <a:miter lim="800000"/>
          <a:headEnd/>
          <a:tailEnd/>
        </a:ln>
      </xdr:spPr>
    </xdr:sp>
    <xdr:clientData/>
  </xdr:twoCellAnchor>
  <xdr:twoCellAnchor editAs="oneCell">
    <xdr:from>
      <xdr:col>8</xdr:col>
      <xdr:colOff>2619375</xdr:colOff>
      <xdr:row>304</xdr:row>
      <xdr:rowOff>1076325</xdr:rowOff>
    </xdr:from>
    <xdr:to>
      <xdr:col>9</xdr:col>
      <xdr:colOff>7409</xdr:colOff>
      <xdr:row>305</xdr:row>
      <xdr:rowOff>0</xdr:rowOff>
    </xdr:to>
    <xdr:sp macro="" textlink="">
      <xdr:nvSpPr>
        <xdr:cNvPr id="161" name="Text Box 23"/>
        <xdr:cNvSpPr txBox="1">
          <a:spLocks noChangeArrowheads="1"/>
        </xdr:cNvSpPr>
      </xdr:nvSpPr>
      <xdr:spPr bwMode="auto">
        <a:xfrm>
          <a:off x="9648825" y="186728100"/>
          <a:ext cx="0" cy="493"/>
        </a:xfrm>
        <a:prstGeom prst="rect">
          <a:avLst/>
        </a:prstGeom>
        <a:noFill/>
        <a:ln w="9525">
          <a:noFill/>
          <a:miter lim="800000"/>
          <a:headEnd/>
          <a:tailEnd/>
        </a:ln>
      </xdr:spPr>
    </xdr:sp>
    <xdr:clientData/>
  </xdr:twoCellAnchor>
  <xdr:twoCellAnchor editAs="oneCell">
    <xdr:from>
      <xdr:col>8</xdr:col>
      <xdr:colOff>2676525</xdr:colOff>
      <xdr:row>304</xdr:row>
      <xdr:rowOff>657225</xdr:rowOff>
    </xdr:from>
    <xdr:to>
      <xdr:col>9</xdr:col>
      <xdr:colOff>7409</xdr:colOff>
      <xdr:row>305</xdr:row>
      <xdr:rowOff>19812</xdr:rowOff>
    </xdr:to>
    <xdr:sp macro="" textlink="">
      <xdr:nvSpPr>
        <xdr:cNvPr id="162" name="Text Box 29"/>
        <xdr:cNvSpPr txBox="1">
          <a:spLocks noChangeArrowheads="1"/>
        </xdr:cNvSpPr>
      </xdr:nvSpPr>
      <xdr:spPr bwMode="auto">
        <a:xfrm>
          <a:off x="9648825" y="186309000"/>
          <a:ext cx="0" cy="19812"/>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63" name="Text Box 314"/>
        <xdr:cNvSpPr txBox="1">
          <a:spLocks noChangeArrowheads="1"/>
        </xdr:cNvSpPr>
      </xdr:nvSpPr>
      <xdr:spPr bwMode="auto">
        <a:xfrm>
          <a:off x="9648825" y="185651775"/>
          <a:ext cx="0" cy="159639"/>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64" name="Text Box 315"/>
        <xdr:cNvSpPr txBox="1">
          <a:spLocks noChangeArrowheads="1"/>
        </xdr:cNvSpPr>
      </xdr:nvSpPr>
      <xdr:spPr bwMode="auto">
        <a:xfrm>
          <a:off x="9648825" y="185651775"/>
          <a:ext cx="0" cy="159639"/>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65" name="Text Box 316"/>
        <xdr:cNvSpPr txBox="1">
          <a:spLocks noChangeArrowheads="1"/>
        </xdr:cNvSpPr>
      </xdr:nvSpPr>
      <xdr:spPr bwMode="auto">
        <a:xfrm>
          <a:off x="9648825" y="185651775"/>
          <a:ext cx="0" cy="159639"/>
        </a:xfrm>
        <a:prstGeom prst="rect">
          <a:avLst/>
        </a:prstGeom>
        <a:noFill/>
        <a:ln w="9525">
          <a:noFill/>
          <a:miter lim="800000"/>
          <a:headEnd/>
          <a:tailEnd/>
        </a:ln>
      </xdr:spPr>
    </xdr:sp>
    <xdr:clientData/>
  </xdr:twoCellAnchor>
  <xdr:twoCellAnchor editAs="oneCell">
    <xdr:from>
      <xdr:col>8</xdr:col>
      <xdr:colOff>1247775</xdr:colOff>
      <xdr:row>304</xdr:row>
      <xdr:rowOff>0</xdr:rowOff>
    </xdr:from>
    <xdr:to>
      <xdr:col>9</xdr:col>
      <xdr:colOff>7409</xdr:colOff>
      <xdr:row>304</xdr:row>
      <xdr:rowOff>159639</xdr:rowOff>
    </xdr:to>
    <xdr:sp macro="" textlink="">
      <xdr:nvSpPr>
        <xdr:cNvPr id="166" name="Text Box 317"/>
        <xdr:cNvSpPr txBox="1">
          <a:spLocks noChangeArrowheads="1"/>
        </xdr:cNvSpPr>
      </xdr:nvSpPr>
      <xdr:spPr bwMode="auto">
        <a:xfrm>
          <a:off x="9648825" y="185651775"/>
          <a:ext cx="0" cy="159639"/>
        </a:xfrm>
        <a:prstGeom prst="rect">
          <a:avLst/>
        </a:prstGeom>
        <a:noFill/>
        <a:ln w="9525">
          <a:noFill/>
          <a:miter lim="800000"/>
          <a:headEnd/>
          <a:tailEnd/>
        </a:ln>
      </xdr:spPr>
    </xdr:sp>
    <xdr:clientData/>
  </xdr:twoCellAnchor>
  <xdr:twoCellAnchor editAs="oneCell">
    <xdr:from>
      <xdr:col>8</xdr:col>
      <xdr:colOff>2619375</xdr:colOff>
      <xdr:row>304</xdr:row>
      <xdr:rowOff>1076325</xdr:rowOff>
    </xdr:from>
    <xdr:to>
      <xdr:col>9</xdr:col>
      <xdr:colOff>7409</xdr:colOff>
      <xdr:row>305</xdr:row>
      <xdr:rowOff>0</xdr:rowOff>
    </xdr:to>
    <xdr:sp macro="" textlink="">
      <xdr:nvSpPr>
        <xdr:cNvPr id="167" name="Text Box 23"/>
        <xdr:cNvSpPr txBox="1">
          <a:spLocks noChangeArrowheads="1"/>
        </xdr:cNvSpPr>
      </xdr:nvSpPr>
      <xdr:spPr bwMode="auto">
        <a:xfrm>
          <a:off x="9648825" y="186728100"/>
          <a:ext cx="0" cy="493"/>
        </a:xfrm>
        <a:prstGeom prst="rect">
          <a:avLst/>
        </a:prstGeom>
        <a:noFill/>
        <a:ln w="9525">
          <a:noFill/>
          <a:miter lim="800000"/>
          <a:headEnd/>
          <a:tailEnd/>
        </a:ln>
      </xdr:spPr>
    </xdr:sp>
    <xdr:clientData/>
  </xdr:twoCellAnchor>
  <xdr:twoCellAnchor editAs="oneCell">
    <xdr:from>
      <xdr:col>8</xdr:col>
      <xdr:colOff>2676525</xdr:colOff>
      <xdr:row>304</xdr:row>
      <xdr:rowOff>657225</xdr:rowOff>
    </xdr:from>
    <xdr:to>
      <xdr:col>9</xdr:col>
      <xdr:colOff>7409</xdr:colOff>
      <xdr:row>305</xdr:row>
      <xdr:rowOff>19812</xdr:rowOff>
    </xdr:to>
    <xdr:sp macro="" textlink="">
      <xdr:nvSpPr>
        <xdr:cNvPr id="168" name="Text Box 29"/>
        <xdr:cNvSpPr txBox="1">
          <a:spLocks noChangeArrowheads="1"/>
        </xdr:cNvSpPr>
      </xdr:nvSpPr>
      <xdr:spPr bwMode="auto">
        <a:xfrm>
          <a:off x="9648825" y="186309000"/>
          <a:ext cx="0" cy="19812"/>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69" name="Text Box 81"/>
        <xdr:cNvSpPr txBox="1">
          <a:spLocks noChangeArrowheads="1"/>
        </xdr:cNvSpPr>
      </xdr:nvSpPr>
      <xdr:spPr bwMode="auto">
        <a:xfrm>
          <a:off x="9648825" y="185651775"/>
          <a:ext cx="0" cy="159639"/>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70" name="Text Box 82"/>
        <xdr:cNvSpPr txBox="1">
          <a:spLocks noChangeArrowheads="1"/>
        </xdr:cNvSpPr>
      </xdr:nvSpPr>
      <xdr:spPr bwMode="auto">
        <a:xfrm>
          <a:off x="9648825" y="185651775"/>
          <a:ext cx="0" cy="159639"/>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71" name="Text Box 83"/>
        <xdr:cNvSpPr txBox="1">
          <a:spLocks noChangeArrowheads="1"/>
        </xdr:cNvSpPr>
      </xdr:nvSpPr>
      <xdr:spPr bwMode="auto">
        <a:xfrm>
          <a:off x="9648825" y="185651775"/>
          <a:ext cx="0" cy="159639"/>
        </a:xfrm>
        <a:prstGeom prst="rect">
          <a:avLst/>
        </a:prstGeom>
        <a:noFill/>
        <a:ln w="9525">
          <a:noFill/>
          <a:miter lim="800000"/>
          <a:headEnd/>
          <a:tailEnd/>
        </a:ln>
      </xdr:spPr>
    </xdr:sp>
    <xdr:clientData/>
  </xdr:twoCellAnchor>
  <xdr:twoCellAnchor editAs="oneCell">
    <xdr:from>
      <xdr:col>8</xdr:col>
      <xdr:colOff>1247775</xdr:colOff>
      <xdr:row>304</xdr:row>
      <xdr:rowOff>0</xdr:rowOff>
    </xdr:from>
    <xdr:to>
      <xdr:col>9</xdr:col>
      <xdr:colOff>7409</xdr:colOff>
      <xdr:row>304</xdr:row>
      <xdr:rowOff>159639</xdr:rowOff>
    </xdr:to>
    <xdr:sp macro="" textlink="">
      <xdr:nvSpPr>
        <xdr:cNvPr id="172" name="Text Box 84"/>
        <xdr:cNvSpPr txBox="1">
          <a:spLocks noChangeArrowheads="1"/>
        </xdr:cNvSpPr>
      </xdr:nvSpPr>
      <xdr:spPr bwMode="auto">
        <a:xfrm>
          <a:off x="9648825" y="185651775"/>
          <a:ext cx="0" cy="159639"/>
        </a:xfrm>
        <a:prstGeom prst="rect">
          <a:avLst/>
        </a:prstGeom>
        <a:noFill/>
        <a:ln w="9525">
          <a:noFill/>
          <a:miter lim="800000"/>
          <a:headEnd/>
          <a:tailEnd/>
        </a:ln>
      </xdr:spPr>
    </xdr:sp>
    <xdr:clientData/>
  </xdr:twoCellAnchor>
  <xdr:twoCellAnchor editAs="oneCell">
    <xdr:from>
      <xdr:col>8</xdr:col>
      <xdr:colOff>2028825</xdr:colOff>
      <xdr:row>304</xdr:row>
      <xdr:rowOff>0</xdr:rowOff>
    </xdr:from>
    <xdr:to>
      <xdr:col>9</xdr:col>
      <xdr:colOff>7409</xdr:colOff>
      <xdr:row>304</xdr:row>
      <xdr:rowOff>159639</xdr:rowOff>
    </xdr:to>
    <xdr:sp macro="" textlink="">
      <xdr:nvSpPr>
        <xdr:cNvPr id="173" name="Text Box 85"/>
        <xdr:cNvSpPr txBox="1">
          <a:spLocks noChangeArrowheads="1"/>
        </xdr:cNvSpPr>
      </xdr:nvSpPr>
      <xdr:spPr bwMode="auto">
        <a:xfrm>
          <a:off x="9648825" y="185651775"/>
          <a:ext cx="0" cy="159639"/>
        </a:xfrm>
        <a:prstGeom prst="rect">
          <a:avLst/>
        </a:prstGeom>
        <a:noFill/>
        <a:ln w="9525">
          <a:noFill/>
          <a:miter lim="800000"/>
          <a:headEnd/>
          <a:tailEnd/>
        </a:ln>
      </xdr:spPr>
    </xdr:sp>
    <xdr:clientData/>
  </xdr:twoCellAnchor>
  <xdr:twoCellAnchor editAs="oneCell">
    <xdr:from>
      <xdr:col>8</xdr:col>
      <xdr:colOff>2619375</xdr:colOff>
      <xdr:row>304</xdr:row>
      <xdr:rowOff>0</xdr:rowOff>
    </xdr:from>
    <xdr:to>
      <xdr:col>9</xdr:col>
      <xdr:colOff>7409</xdr:colOff>
      <xdr:row>304</xdr:row>
      <xdr:rowOff>159639</xdr:rowOff>
    </xdr:to>
    <xdr:sp macro="" textlink="">
      <xdr:nvSpPr>
        <xdr:cNvPr id="174" name="Text Box 86"/>
        <xdr:cNvSpPr txBox="1">
          <a:spLocks noChangeArrowheads="1"/>
        </xdr:cNvSpPr>
      </xdr:nvSpPr>
      <xdr:spPr bwMode="auto">
        <a:xfrm>
          <a:off x="9648825" y="185651775"/>
          <a:ext cx="0" cy="159639"/>
        </a:xfrm>
        <a:prstGeom prst="rect">
          <a:avLst/>
        </a:prstGeom>
        <a:noFill/>
        <a:ln w="9525">
          <a:noFill/>
          <a:miter lim="800000"/>
          <a:headEnd/>
          <a:tailEnd/>
        </a:ln>
      </xdr:spPr>
    </xdr:sp>
    <xdr:clientData/>
  </xdr:twoCellAnchor>
  <xdr:twoCellAnchor editAs="oneCell">
    <xdr:from>
      <xdr:col>8</xdr:col>
      <xdr:colOff>1609725</xdr:colOff>
      <xdr:row>304</xdr:row>
      <xdr:rowOff>123825</xdr:rowOff>
    </xdr:from>
    <xdr:to>
      <xdr:col>9</xdr:col>
      <xdr:colOff>7409</xdr:colOff>
      <xdr:row>304</xdr:row>
      <xdr:rowOff>156524</xdr:rowOff>
    </xdr:to>
    <xdr:sp macro="" textlink="">
      <xdr:nvSpPr>
        <xdr:cNvPr id="175" name="Text Box 236"/>
        <xdr:cNvSpPr txBox="1">
          <a:spLocks noChangeArrowheads="1"/>
        </xdr:cNvSpPr>
      </xdr:nvSpPr>
      <xdr:spPr bwMode="auto">
        <a:xfrm>
          <a:off x="9648825" y="185775600"/>
          <a:ext cx="0" cy="32699"/>
        </a:xfrm>
        <a:prstGeom prst="rect">
          <a:avLst/>
        </a:prstGeom>
        <a:noFill/>
        <a:ln w="9525">
          <a:noFill/>
          <a:miter lim="800000"/>
          <a:headEnd/>
          <a:tailEnd/>
        </a:ln>
      </xdr:spPr>
    </xdr:sp>
    <xdr:clientData/>
  </xdr:twoCellAnchor>
  <xdr:twoCellAnchor editAs="oneCell">
    <xdr:from>
      <xdr:col>8</xdr:col>
      <xdr:colOff>1609725</xdr:colOff>
      <xdr:row>304</xdr:row>
      <xdr:rowOff>123825</xdr:rowOff>
    </xdr:from>
    <xdr:to>
      <xdr:col>9</xdr:col>
      <xdr:colOff>7409</xdr:colOff>
      <xdr:row>304</xdr:row>
      <xdr:rowOff>156524</xdr:rowOff>
    </xdr:to>
    <xdr:sp macro="" textlink="">
      <xdr:nvSpPr>
        <xdr:cNvPr id="176" name="Text Box 236"/>
        <xdr:cNvSpPr txBox="1">
          <a:spLocks noChangeArrowheads="1"/>
        </xdr:cNvSpPr>
      </xdr:nvSpPr>
      <xdr:spPr bwMode="auto">
        <a:xfrm>
          <a:off x="9648825" y="185775600"/>
          <a:ext cx="0" cy="32699"/>
        </a:xfrm>
        <a:prstGeom prst="rect">
          <a:avLst/>
        </a:prstGeom>
        <a:noFill/>
        <a:ln w="9525">
          <a:noFill/>
          <a:miter lim="800000"/>
          <a:headEnd/>
          <a:tailEnd/>
        </a:ln>
      </xdr:spPr>
    </xdr:sp>
    <xdr:clientData/>
  </xdr:twoCellAnchor>
  <xdr:twoCellAnchor editAs="oneCell">
    <xdr:from>
      <xdr:col>8</xdr:col>
      <xdr:colOff>1609725</xdr:colOff>
      <xdr:row>304</xdr:row>
      <xdr:rowOff>123825</xdr:rowOff>
    </xdr:from>
    <xdr:to>
      <xdr:col>9</xdr:col>
      <xdr:colOff>7409</xdr:colOff>
      <xdr:row>304</xdr:row>
      <xdr:rowOff>156524</xdr:rowOff>
    </xdr:to>
    <xdr:sp macro="" textlink="">
      <xdr:nvSpPr>
        <xdr:cNvPr id="177" name="Text Box 236"/>
        <xdr:cNvSpPr txBox="1">
          <a:spLocks noChangeArrowheads="1"/>
        </xdr:cNvSpPr>
      </xdr:nvSpPr>
      <xdr:spPr bwMode="auto">
        <a:xfrm>
          <a:off x="9648825" y="185775600"/>
          <a:ext cx="0" cy="32699"/>
        </a:xfrm>
        <a:prstGeom prst="rect">
          <a:avLst/>
        </a:prstGeom>
        <a:noFill/>
        <a:ln w="9525">
          <a:noFill/>
          <a:miter lim="800000"/>
          <a:headEnd/>
          <a:tailEnd/>
        </a:ln>
      </xdr:spPr>
    </xdr:sp>
    <xdr:clientData/>
  </xdr:twoCellAnchor>
  <xdr:twoCellAnchor editAs="oneCell">
    <xdr:from>
      <xdr:col>8</xdr:col>
      <xdr:colOff>1609725</xdr:colOff>
      <xdr:row>304</xdr:row>
      <xdr:rowOff>123825</xdr:rowOff>
    </xdr:from>
    <xdr:to>
      <xdr:col>9</xdr:col>
      <xdr:colOff>7409</xdr:colOff>
      <xdr:row>304</xdr:row>
      <xdr:rowOff>156524</xdr:rowOff>
    </xdr:to>
    <xdr:sp macro="" textlink="">
      <xdr:nvSpPr>
        <xdr:cNvPr id="178" name="Text Box 236"/>
        <xdr:cNvSpPr txBox="1">
          <a:spLocks noChangeArrowheads="1"/>
        </xdr:cNvSpPr>
      </xdr:nvSpPr>
      <xdr:spPr bwMode="auto">
        <a:xfrm>
          <a:off x="9648825" y="185775600"/>
          <a:ext cx="0" cy="32699"/>
        </a:xfrm>
        <a:prstGeom prst="rect">
          <a:avLst/>
        </a:prstGeom>
        <a:noFill/>
        <a:ln w="9525">
          <a:noFill/>
          <a:miter lim="800000"/>
          <a:headEnd/>
          <a:tailEnd/>
        </a:ln>
      </xdr:spPr>
    </xdr:sp>
    <xdr:clientData/>
  </xdr:twoCellAnchor>
  <xdr:twoCellAnchor editAs="oneCell">
    <xdr:from>
      <xdr:col>8</xdr:col>
      <xdr:colOff>1609725</xdr:colOff>
      <xdr:row>304</xdr:row>
      <xdr:rowOff>123825</xdr:rowOff>
    </xdr:from>
    <xdr:to>
      <xdr:col>9</xdr:col>
      <xdr:colOff>7409</xdr:colOff>
      <xdr:row>304</xdr:row>
      <xdr:rowOff>156524</xdr:rowOff>
    </xdr:to>
    <xdr:sp macro="" textlink="">
      <xdr:nvSpPr>
        <xdr:cNvPr id="179" name="Text Box 236"/>
        <xdr:cNvSpPr txBox="1">
          <a:spLocks noChangeArrowheads="1"/>
        </xdr:cNvSpPr>
      </xdr:nvSpPr>
      <xdr:spPr bwMode="auto">
        <a:xfrm>
          <a:off x="9648825" y="185775600"/>
          <a:ext cx="0" cy="32699"/>
        </a:xfrm>
        <a:prstGeom prst="rect">
          <a:avLst/>
        </a:prstGeom>
        <a:noFill/>
        <a:ln w="9525">
          <a:noFill/>
          <a:miter lim="800000"/>
          <a:headEnd/>
          <a:tailEnd/>
        </a:ln>
      </xdr:spPr>
    </xdr:sp>
    <xdr:clientData/>
  </xdr:twoCellAnchor>
  <xdr:twoCellAnchor editAs="oneCell">
    <xdr:from>
      <xdr:col>8</xdr:col>
      <xdr:colOff>1609725</xdr:colOff>
      <xdr:row>304</xdr:row>
      <xdr:rowOff>123825</xdr:rowOff>
    </xdr:from>
    <xdr:to>
      <xdr:col>9</xdr:col>
      <xdr:colOff>7409</xdr:colOff>
      <xdr:row>304</xdr:row>
      <xdr:rowOff>156524</xdr:rowOff>
    </xdr:to>
    <xdr:sp macro="" textlink="">
      <xdr:nvSpPr>
        <xdr:cNvPr id="180" name="Text Box 236"/>
        <xdr:cNvSpPr txBox="1">
          <a:spLocks noChangeArrowheads="1"/>
        </xdr:cNvSpPr>
      </xdr:nvSpPr>
      <xdr:spPr bwMode="auto">
        <a:xfrm>
          <a:off x="9648825" y="185775600"/>
          <a:ext cx="0" cy="32699"/>
        </a:xfrm>
        <a:prstGeom prst="rect">
          <a:avLst/>
        </a:prstGeom>
        <a:noFill/>
        <a:ln w="9525">
          <a:noFill/>
          <a:miter lim="800000"/>
          <a:headEnd/>
          <a:tailEnd/>
        </a:ln>
      </xdr:spPr>
    </xdr:sp>
    <xdr:clientData/>
  </xdr:twoCellAnchor>
  <xdr:twoCellAnchor editAs="oneCell">
    <xdr:from>
      <xdr:col>8</xdr:col>
      <xdr:colOff>1609725</xdr:colOff>
      <xdr:row>304</xdr:row>
      <xdr:rowOff>123825</xdr:rowOff>
    </xdr:from>
    <xdr:to>
      <xdr:col>9</xdr:col>
      <xdr:colOff>7409</xdr:colOff>
      <xdr:row>304</xdr:row>
      <xdr:rowOff>156524</xdr:rowOff>
    </xdr:to>
    <xdr:sp macro="" textlink="">
      <xdr:nvSpPr>
        <xdr:cNvPr id="181" name="Text Box 236"/>
        <xdr:cNvSpPr txBox="1">
          <a:spLocks noChangeArrowheads="1"/>
        </xdr:cNvSpPr>
      </xdr:nvSpPr>
      <xdr:spPr bwMode="auto">
        <a:xfrm>
          <a:off x="9648825" y="185775600"/>
          <a:ext cx="0" cy="32699"/>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82" name="Text Box 314"/>
        <xdr:cNvSpPr txBox="1">
          <a:spLocks noChangeArrowheads="1"/>
        </xdr:cNvSpPr>
      </xdr:nvSpPr>
      <xdr:spPr bwMode="auto">
        <a:xfrm>
          <a:off x="9648825" y="197138925"/>
          <a:ext cx="0" cy="159639"/>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83" name="Text Box 315"/>
        <xdr:cNvSpPr txBox="1">
          <a:spLocks noChangeArrowheads="1"/>
        </xdr:cNvSpPr>
      </xdr:nvSpPr>
      <xdr:spPr bwMode="auto">
        <a:xfrm>
          <a:off x="9648825" y="197138925"/>
          <a:ext cx="0" cy="159639"/>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84" name="Text Box 316"/>
        <xdr:cNvSpPr txBox="1">
          <a:spLocks noChangeArrowheads="1"/>
        </xdr:cNvSpPr>
      </xdr:nvSpPr>
      <xdr:spPr bwMode="auto">
        <a:xfrm>
          <a:off x="9648825" y="197138925"/>
          <a:ext cx="0" cy="159639"/>
        </a:xfrm>
        <a:prstGeom prst="rect">
          <a:avLst/>
        </a:prstGeom>
        <a:noFill/>
        <a:ln w="9525">
          <a:noFill/>
          <a:miter lim="800000"/>
          <a:headEnd/>
          <a:tailEnd/>
        </a:ln>
      </xdr:spPr>
    </xdr:sp>
    <xdr:clientData/>
  </xdr:twoCellAnchor>
  <xdr:twoCellAnchor editAs="oneCell">
    <xdr:from>
      <xdr:col>8</xdr:col>
      <xdr:colOff>1247775</xdr:colOff>
      <xdr:row>323</xdr:row>
      <xdr:rowOff>0</xdr:rowOff>
    </xdr:from>
    <xdr:to>
      <xdr:col>9</xdr:col>
      <xdr:colOff>7409</xdr:colOff>
      <xdr:row>323</xdr:row>
      <xdr:rowOff>159639</xdr:rowOff>
    </xdr:to>
    <xdr:sp macro="" textlink="">
      <xdr:nvSpPr>
        <xdr:cNvPr id="185" name="Text Box 317"/>
        <xdr:cNvSpPr txBox="1">
          <a:spLocks noChangeArrowheads="1"/>
        </xdr:cNvSpPr>
      </xdr:nvSpPr>
      <xdr:spPr bwMode="auto">
        <a:xfrm>
          <a:off x="9648825" y="197138925"/>
          <a:ext cx="0" cy="159639"/>
        </a:xfrm>
        <a:prstGeom prst="rect">
          <a:avLst/>
        </a:prstGeom>
        <a:noFill/>
        <a:ln w="9525">
          <a:noFill/>
          <a:miter lim="800000"/>
          <a:headEnd/>
          <a:tailEnd/>
        </a:ln>
      </xdr:spPr>
    </xdr:sp>
    <xdr:clientData/>
  </xdr:twoCellAnchor>
  <xdr:twoCellAnchor editAs="oneCell">
    <xdr:from>
      <xdr:col>8</xdr:col>
      <xdr:colOff>2619375</xdr:colOff>
      <xdr:row>323</xdr:row>
      <xdr:rowOff>1076325</xdr:rowOff>
    </xdr:from>
    <xdr:to>
      <xdr:col>9</xdr:col>
      <xdr:colOff>7409</xdr:colOff>
      <xdr:row>324</xdr:row>
      <xdr:rowOff>0</xdr:rowOff>
    </xdr:to>
    <xdr:sp macro="" textlink="">
      <xdr:nvSpPr>
        <xdr:cNvPr id="186" name="Text Box 23"/>
        <xdr:cNvSpPr txBox="1">
          <a:spLocks noChangeArrowheads="1"/>
        </xdr:cNvSpPr>
      </xdr:nvSpPr>
      <xdr:spPr bwMode="auto">
        <a:xfrm>
          <a:off x="9648825" y="198215250"/>
          <a:ext cx="0" cy="493"/>
        </a:xfrm>
        <a:prstGeom prst="rect">
          <a:avLst/>
        </a:prstGeom>
        <a:noFill/>
        <a:ln w="9525">
          <a:noFill/>
          <a:miter lim="800000"/>
          <a:headEnd/>
          <a:tailEnd/>
        </a:ln>
      </xdr:spPr>
    </xdr:sp>
    <xdr:clientData/>
  </xdr:twoCellAnchor>
  <xdr:twoCellAnchor editAs="oneCell">
    <xdr:from>
      <xdr:col>8</xdr:col>
      <xdr:colOff>2676525</xdr:colOff>
      <xdr:row>323</xdr:row>
      <xdr:rowOff>657225</xdr:rowOff>
    </xdr:from>
    <xdr:to>
      <xdr:col>9</xdr:col>
      <xdr:colOff>7409</xdr:colOff>
      <xdr:row>324</xdr:row>
      <xdr:rowOff>19812</xdr:rowOff>
    </xdr:to>
    <xdr:sp macro="" textlink="">
      <xdr:nvSpPr>
        <xdr:cNvPr id="187" name="Text Box 29"/>
        <xdr:cNvSpPr txBox="1">
          <a:spLocks noChangeArrowheads="1"/>
        </xdr:cNvSpPr>
      </xdr:nvSpPr>
      <xdr:spPr bwMode="auto">
        <a:xfrm>
          <a:off x="9648825" y="197796150"/>
          <a:ext cx="0" cy="19812"/>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88" name="Text Box 314"/>
        <xdr:cNvSpPr txBox="1">
          <a:spLocks noChangeArrowheads="1"/>
        </xdr:cNvSpPr>
      </xdr:nvSpPr>
      <xdr:spPr bwMode="auto">
        <a:xfrm>
          <a:off x="9648825" y="197138925"/>
          <a:ext cx="0" cy="159639"/>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89" name="Text Box 315"/>
        <xdr:cNvSpPr txBox="1">
          <a:spLocks noChangeArrowheads="1"/>
        </xdr:cNvSpPr>
      </xdr:nvSpPr>
      <xdr:spPr bwMode="auto">
        <a:xfrm>
          <a:off x="9648825" y="197138925"/>
          <a:ext cx="0" cy="159639"/>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90" name="Text Box 316"/>
        <xdr:cNvSpPr txBox="1">
          <a:spLocks noChangeArrowheads="1"/>
        </xdr:cNvSpPr>
      </xdr:nvSpPr>
      <xdr:spPr bwMode="auto">
        <a:xfrm>
          <a:off x="9648825" y="197138925"/>
          <a:ext cx="0" cy="159639"/>
        </a:xfrm>
        <a:prstGeom prst="rect">
          <a:avLst/>
        </a:prstGeom>
        <a:noFill/>
        <a:ln w="9525">
          <a:noFill/>
          <a:miter lim="800000"/>
          <a:headEnd/>
          <a:tailEnd/>
        </a:ln>
      </xdr:spPr>
    </xdr:sp>
    <xdr:clientData/>
  </xdr:twoCellAnchor>
  <xdr:twoCellAnchor editAs="oneCell">
    <xdr:from>
      <xdr:col>8</xdr:col>
      <xdr:colOff>1247775</xdr:colOff>
      <xdr:row>323</xdr:row>
      <xdr:rowOff>0</xdr:rowOff>
    </xdr:from>
    <xdr:to>
      <xdr:col>9</xdr:col>
      <xdr:colOff>7409</xdr:colOff>
      <xdr:row>323</xdr:row>
      <xdr:rowOff>159639</xdr:rowOff>
    </xdr:to>
    <xdr:sp macro="" textlink="">
      <xdr:nvSpPr>
        <xdr:cNvPr id="191" name="Text Box 317"/>
        <xdr:cNvSpPr txBox="1">
          <a:spLocks noChangeArrowheads="1"/>
        </xdr:cNvSpPr>
      </xdr:nvSpPr>
      <xdr:spPr bwMode="auto">
        <a:xfrm>
          <a:off x="9648825" y="197138925"/>
          <a:ext cx="0" cy="159639"/>
        </a:xfrm>
        <a:prstGeom prst="rect">
          <a:avLst/>
        </a:prstGeom>
        <a:noFill/>
        <a:ln w="9525">
          <a:noFill/>
          <a:miter lim="800000"/>
          <a:headEnd/>
          <a:tailEnd/>
        </a:ln>
      </xdr:spPr>
    </xdr:sp>
    <xdr:clientData/>
  </xdr:twoCellAnchor>
  <xdr:twoCellAnchor editAs="oneCell">
    <xdr:from>
      <xdr:col>8</xdr:col>
      <xdr:colOff>2619375</xdr:colOff>
      <xdr:row>323</xdr:row>
      <xdr:rowOff>1076325</xdr:rowOff>
    </xdr:from>
    <xdr:to>
      <xdr:col>9</xdr:col>
      <xdr:colOff>7409</xdr:colOff>
      <xdr:row>324</xdr:row>
      <xdr:rowOff>0</xdr:rowOff>
    </xdr:to>
    <xdr:sp macro="" textlink="">
      <xdr:nvSpPr>
        <xdr:cNvPr id="192" name="Text Box 23"/>
        <xdr:cNvSpPr txBox="1">
          <a:spLocks noChangeArrowheads="1"/>
        </xdr:cNvSpPr>
      </xdr:nvSpPr>
      <xdr:spPr bwMode="auto">
        <a:xfrm>
          <a:off x="9648825" y="198215250"/>
          <a:ext cx="0" cy="493"/>
        </a:xfrm>
        <a:prstGeom prst="rect">
          <a:avLst/>
        </a:prstGeom>
        <a:noFill/>
        <a:ln w="9525">
          <a:noFill/>
          <a:miter lim="800000"/>
          <a:headEnd/>
          <a:tailEnd/>
        </a:ln>
      </xdr:spPr>
    </xdr:sp>
    <xdr:clientData/>
  </xdr:twoCellAnchor>
  <xdr:twoCellAnchor editAs="oneCell">
    <xdr:from>
      <xdr:col>8</xdr:col>
      <xdr:colOff>2676525</xdr:colOff>
      <xdr:row>323</xdr:row>
      <xdr:rowOff>657225</xdr:rowOff>
    </xdr:from>
    <xdr:to>
      <xdr:col>9</xdr:col>
      <xdr:colOff>7409</xdr:colOff>
      <xdr:row>324</xdr:row>
      <xdr:rowOff>19812</xdr:rowOff>
    </xdr:to>
    <xdr:sp macro="" textlink="">
      <xdr:nvSpPr>
        <xdr:cNvPr id="193" name="Text Box 29"/>
        <xdr:cNvSpPr txBox="1">
          <a:spLocks noChangeArrowheads="1"/>
        </xdr:cNvSpPr>
      </xdr:nvSpPr>
      <xdr:spPr bwMode="auto">
        <a:xfrm>
          <a:off x="9648825" y="197796150"/>
          <a:ext cx="0" cy="19812"/>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94" name="Text Box 81"/>
        <xdr:cNvSpPr txBox="1">
          <a:spLocks noChangeArrowheads="1"/>
        </xdr:cNvSpPr>
      </xdr:nvSpPr>
      <xdr:spPr bwMode="auto">
        <a:xfrm>
          <a:off x="9648825" y="197138925"/>
          <a:ext cx="0" cy="159639"/>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95" name="Text Box 82"/>
        <xdr:cNvSpPr txBox="1">
          <a:spLocks noChangeArrowheads="1"/>
        </xdr:cNvSpPr>
      </xdr:nvSpPr>
      <xdr:spPr bwMode="auto">
        <a:xfrm>
          <a:off x="9648825" y="197138925"/>
          <a:ext cx="0" cy="159639"/>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96" name="Text Box 83"/>
        <xdr:cNvSpPr txBox="1">
          <a:spLocks noChangeArrowheads="1"/>
        </xdr:cNvSpPr>
      </xdr:nvSpPr>
      <xdr:spPr bwMode="auto">
        <a:xfrm>
          <a:off x="9648825" y="197138925"/>
          <a:ext cx="0" cy="159639"/>
        </a:xfrm>
        <a:prstGeom prst="rect">
          <a:avLst/>
        </a:prstGeom>
        <a:noFill/>
        <a:ln w="9525">
          <a:noFill/>
          <a:miter lim="800000"/>
          <a:headEnd/>
          <a:tailEnd/>
        </a:ln>
      </xdr:spPr>
    </xdr:sp>
    <xdr:clientData/>
  </xdr:twoCellAnchor>
  <xdr:twoCellAnchor editAs="oneCell">
    <xdr:from>
      <xdr:col>8</xdr:col>
      <xdr:colOff>1247775</xdr:colOff>
      <xdr:row>323</xdr:row>
      <xdr:rowOff>0</xdr:rowOff>
    </xdr:from>
    <xdr:to>
      <xdr:col>9</xdr:col>
      <xdr:colOff>7409</xdr:colOff>
      <xdr:row>323</xdr:row>
      <xdr:rowOff>159639</xdr:rowOff>
    </xdr:to>
    <xdr:sp macro="" textlink="">
      <xdr:nvSpPr>
        <xdr:cNvPr id="197" name="Text Box 84"/>
        <xdr:cNvSpPr txBox="1">
          <a:spLocks noChangeArrowheads="1"/>
        </xdr:cNvSpPr>
      </xdr:nvSpPr>
      <xdr:spPr bwMode="auto">
        <a:xfrm>
          <a:off x="9648825" y="197138925"/>
          <a:ext cx="0" cy="159639"/>
        </a:xfrm>
        <a:prstGeom prst="rect">
          <a:avLst/>
        </a:prstGeom>
        <a:noFill/>
        <a:ln w="9525">
          <a:noFill/>
          <a:miter lim="800000"/>
          <a:headEnd/>
          <a:tailEnd/>
        </a:ln>
      </xdr:spPr>
    </xdr:sp>
    <xdr:clientData/>
  </xdr:twoCellAnchor>
  <xdr:twoCellAnchor editAs="oneCell">
    <xdr:from>
      <xdr:col>8</xdr:col>
      <xdr:colOff>2028825</xdr:colOff>
      <xdr:row>323</xdr:row>
      <xdr:rowOff>0</xdr:rowOff>
    </xdr:from>
    <xdr:to>
      <xdr:col>9</xdr:col>
      <xdr:colOff>7409</xdr:colOff>
      <xdr:row>323</xdr:row>
      <xdr:rowOff>159639</xdr:rowOff>
    </xdr:to>
    <xdr:sp macro="" textlink="">
      <xdr:nvSpPr>
        <xdr:cNvPr id="198" name="Text Box 85"/>
        <xdr:cNvSpPr txBox="1">
          <a:spLocks noChangeArrowheads="1"/>
        </xdr:cNvSpPr>
      </xdr:nvSpPr>
      <xdr:spPr bwMode="auto">
        <a:xfrm>
          <a:off x="9648825" y="197138925"/>
          <a:ext cx="0" cy="159639"/>
        </a:xfrm>
        <a:prstGeom prst="rect">
          <a:avLst/>
        </a:prstGeom>
        <a:noFill/>
        <a:ln w="9525">
          <a:noFill/>
          <a:miter lim="800000"/>
          <a:headEnd/>
          <a:tailEnd/>
        </a:ln>
      </xdr:spPr>
    </xdr:sp>
    <xdr:clientData/>
  </xdr:twoCellAnchor>
  <xdr:twoCellAnchor editAs="oneCell">
    <xdr:from>
      <xdr:col>8</xdr:col>
      <xdr:colOff>2619375</xdr:colOff>
      <xdr:row>323</xdr:row>
      <xdr:rowOff>0</xdr:rowOff>
    </xdr:from>
    <xdr:to>
      <xdr:col>9</xdr:col>
      <xdr:colOff>7409</xdr:colOff>
      <xdr:row>323</xdr:row>
      <xdr:rowOff>159639</xdr:rowOff>
    </xdr:to>
    <xdr:sp macro="" textlink="">
      <xdr:nvSpPr>
        <xdr:cNvPr id="199" name="Text Box 86"/>
        <xdr:cNvSpPr txBox="1">
          <a:spLocks noChangeArrowheads="1"/>
        </xdr:cNvSpPr>
      </xdr:nvSpPr>
      <xdr:spPr bwMode="auto">
        <a:xfrm>
          <a:off x="9648825" y="197138925"/>
          <a:ext cx="0" cy="159639"/>
        </a:xfrm>
        <a:prstGeom prst="rect">
          <a:avLst/>
        </a:prstGeom>
        <a:noFill/>
        <a:ln w="9525">
          <a:noFill/>
          <a:miter lim="800000"/>
          <a:headEnd/>
          <a:tailEnd/>
        </a:ln>
      </xdr:spPr>
    </xdr:sp>
    <xdr:clientData/>
  </xdr:twoCellAnchor>
  <xdr:twoCellAnchor editAs="oneCell">
    <xdr:from>
      <xdr:col>8</xdr:col>
      <xdr:colOff>1609725</xdr:colOff>
      <xdr:row>323</xdr:row>
      <xdr:rowOff>123825</xdr:rowOff>
    </xdr:from>
    <xdr:to>
      <xdr:col>9</xdr:col>
      <xdr:colOff>7409</xdr:colOff>
      <xdr:row>323</xdr:row>
      <xdr:rowOff>156524</xdr:rowOff>
    </xdr:to>
    <xdr:sp macro="" textlink="">
      <xdr:nvSpPr>
        <xdr:cNvPr id="200" name="Text Box 236"/>
        <xdr:cNvSpPr txBox="1">
          <a:spLocks noChangeArrowheads="1"/>
        </xdr:cNvSpPr>
      </xdr:nvSpPr>
      <xdr:spPr bwMode="auto">
        <a:xfrm>
          <a:off x="9648825" y="197262750"/>
          <a:ext cx="0" cy="32699"/>
        </a:xfrm>
        <a:prstGeom prst="rect">
          <a:avLst/>
        </a:prstGeom>
        <a:noFill/>
        <a:ln w="9525">
          <a:noFill/>
          <a:miter lim="800000"/>
          <a:headEnd/>
          <a:tailEnd/>
        </a:ln>
      </xdr:spPr>
    </xdr:sp>
    <xdr:clientData/>
  </xdr:twoCellAnchor>
  <xdr:twoCellAnchor editAs="oneCell">
    <xdr:from>
      <xdr:col>8</xdr:col>
      <xdr:colOff>1609725</xdr:colOff>
      <xdr:row>323</xdr:row>
      <xdr:rowOff>123825</xdr:rowOff>
    </xdr:from>
    <xdr:to>
      <xdr:col>9</xdr:col>
      <xdr:colOff>7409</xdr:colOff>
      <xdr:row>323</xdr:row>
      <xdr:rowOff>156524</xdr:rowOff>
    </xdr:to>
    <xdr:sp macro="" textlink="">
      <xdr:nvSpPr>
        <xdr:cNvPr id="201" name="Text Box 236"/>
        <xdr:cNvSpPr txBox="1">
          <a:spLocks noChangeArrowheads="1"/>
        </xdr:cNvSpPr>
      </xdr:nvSpPr>
      <xdr:spPr bwMode="auto">
        <a:xfrm>
          <a:off x="9648825" y="197262750"/>
          <a:ext cx="0" cy="32699"/>
        </a:xfrm>
        <a:prstGeom prst="rect">
          <a:avLst/>
        </a:prstGeom>
        <a:noFill/>
        <a:ln w="9525">
          <a:noFill/>
          <a:miter lim="800000"/>
          <a:headEnd/>
          <a:tailEnd/>
        </a:ln>
      </xdr:spPr>
    </xdr:sp>
    <xdr:clientData/>
  </xdr:twoCellAnchor>
  <xdr:twoCellAnchor editAs="oneCell">
    <xdr:from>
      <xdr:col>8</xdr:col>
      <xdr:colOff>1609725</xdr:colOff>
      <xdr:row>323</xdr:row>
      <xdr:rowOff>123825</xdr:rowOff>
    </xdr:from>
    <xdr:to>
      <xdr:col>9</xdr:col>
      <xdr:colOff>7409</xdr:colOff>
      <xdr:row>323</xdr:row>
      <xdr:rowOff>156524</xdr:rowOff>
    </xdr:to>
    <xdr:sp macro="" textlink="">
      <xdr:nvSpPr>
        <xdr:cNvPr id="202" name="Text Box 236"/>
        <xdr:cNvSpPr txBox="1">
          <a:spLocks noChangeArrowheads="1"/>
        </xdr:cNvSpPr>
      </xdr:nvSpPr>
      <xdr:spPr bwMode="auto">
        <a:xfrm>
          <a:off x="9648825" y="197262750"/>
          <a:ext cx="0" cy="32699"/>
        </a:xfrm>
        <a:prstGeom prst="rect">
          <a:avLst/>
        </a:prstGeom>
        <a:noFill/>
        <a:ln w="9525">
          <a:noFill/>
          <a:miter lim="800000"/>
          <a:headEnd/>
          <a:tailEnd/>
        </a:ln>
      </xdr:spPr>
    </xdr:sp>
    <xdr:clientData/>
  </xdr:twoCellAnchor>
  <xdr:twoCellAnchor editAs="oneCell">
    <xdr:from>
      <xdr:col>8</xdr:col>
      <xdr:colOff>1609725</xdr:colOff>
      <xdr:row>323</xdr:row>
      <xdr:rowOff>123825</xdr:rowOff>
    </xdr:from>
    <xdr:to>
      <xdr:col>9</xdr:col>
      <xdr:colOff>7409</xdr:colOff>
      <xdr:row>323</xdr:row>
      <xdr:rowOff>156524</xdr:rowOff>
    </xdr:to>
    <xdr:sp macro="" textlink="">
      <xdr:nvSpPr>
        <xdr:cNvPr id="203" name="Text Box 236"/>
        <xdr:cNvSpPr txBox="1">
          <a:spLocks noChangeArrowheads="1"/>
        </xdr:cNvSpPr>
      </xdr:nvSpPr>
      <xdr:spPr bwMode="auto">
        <a:xfrm>
          <a:off x="9648825" y="197262750"/>
          <a:ext cx="0" cy="32699"/>
        </a:xfrm>
        <a:prstGeom prst="rect">
          <a:avLst/>
        </a:prstGeom>
        <a:noFill/>
        <a:ln w="9525">
          <a:noFill/>
          <a:miter lim="800000"/>
          <a:headEnd/>
          <a:tailEnd/>
        </a:ln>
      </xdr:spPr>
    </xdr:sp>
    <xdr:clientData/>
  </xdr:twoCellAnchor>
  <xdr:twoCellAnchor editAs="oneCell">
    <xdr:from>
      <xdr:col>8</xdr:col>
      <xdr:colOff>1609725</xdr:colOff>
      <xdr:row>323</xdr:row>
      <xdr:rowOff>123825</xdr:rowOff>
    </xdr:from>
    <xdr:to>
      <xdr:col>9</xdr:col>
      <xdr:colOff>7409</xdr:colOff>
      <xdr:row>323</xdr:row>
      <xdr:rowOff>156524</xdr:rowOff>
    </xdr:to>
    <xdr:sp macro="" textlink="">
      <xdr:nvSpPr>
        <xdr:cNvPr id="204" name="Text Box 236"/>
        <xdr:cNvSpPr txBox="1">
          <a:spLocks noChangeArrowheads="1"/>
        </xdr:cNvSpPr>
      </xdr:nvSpPr>
      <xdr:spPr bwMode="auto">
        <a:xfrm>
          <a:off x="9648825" y="197262750"/>
          <a:ext cx="0" cy="32699"/>
        </a:xfrm>
        <a:prstGeom prst="rect">
          <a:avLst/>
        </a:prstGeom>
        <a:noFill/>
        <a:ln w="9525">
          <a:noFill/>
          <a:miter lim="800000"/>
          <a:headEnd/>
          <a:tailEnd/>
        </a:ln>
      </xdr:spPr>
    </xdr:sp>
    <xdr:clientData/>
  </xdr:twoCellAnchor>
  <xdr:twoCellAnchor editAs="oneCell">
    <xdr:from>
      <xdr:col>8</xdr:col>
      <xdr:colOff>1609725</xdr:colOff>
      <xdr:row>323</xdr:row>
      <xdr:rowOff>123825</xdr:rowOff>
    </xdr:from>
    <xdr:to>
      <xdr:col>9</xdr:col>
      <xdr:colOff>7409</xdr:colOff>
      <xdr:row>323</xdr:row>
      <xdr:rowOff>156524</xdr:rowOff>
    </xdr:to>
    <xdr:sp macro="" textlink="">
      <xdr:nvSpPr>
        <xdr:cNvPr id="205" name="Text Box 236"/>
        <xdr:cNvSpPr txBox="1">
          <a:spLocks noChangeArrowheads="1"/>
        </xdr:cNvSpPr>
      </xdr:nvSpPr>
      <xdr:spPr bwMode="auto">
        <a:xfrm>
          <a:off x="9648825" y="197262750"/>
          <a:ext cx="0" cy="32699"/>
        </a:xfrm>
        <a:prstGeom prst="rect">
          <a:avLst/>
        </a:prstGeom>
        <a:noFill/>
        <a:ln w="9525">
          <a:noFill/>
          <a:miter lim="800000"/>
          <a:headEnd/>
          <a:tailEnd/>
        </a:ln>
      </xdr:spPr>
    </xdr:sp>
    <xdr:clientData/>
  </xdr:twoCellAnchor>
  <xdr:twoCellAnchor editAs="oneCell">
    <xdr:from>
      <xdr:col>8</xdr:col>
      <xdr:colOff>1609725</xdr:colOff>
      <xdr:row>323</xdr:row>
      <xdr:rowOff>123825</xdr:rowOff>
    </xdr:from>
    <xdr:to>
      <xdr:col>9</xdr:col>
      <xdr:colOff>7409</xdr:colOff>
      <xdr:row>323</xdr:row>
      <xdr:rowOff>156524</xdr:rowOff>
    </xdr:to>
    <xdr:sp macro="" textlink="">
      <xdr:nvSpPr>
        <xdr:cNvPr id="206" name="Text Box 236"/>
        <xdr:cNvSpPr txBox="1">
          <a:spLocks noChangeArrowheads="1"/>
        </xdr:cNvSpPr>
      </xdr:nvSpPr>
      <xdr:spPr bwMode="auto">
        <a:xfrm>
          <a:off x="9648825" y="197262750"/>
          <a:ext cx="0" cy="32699"/>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207" name="Text Box 314"/>
        <xdr:cNvSpPr txBox="1">
          <a:spLocks noChangeArrowheads="1"/>
        </xdr:cNvSpPr>
      </xdr:nvSpPr>
      <xdr:spPr bwMode="auto">
        <a:xfrm>
          <a:off x="9648825" y="198348600"/>
          <a:ext cx="0" cy="159639"/>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208" name="Text Box 315"/>
        <xdr:cNvSpPr txBox="1">
          <a:spLocks noChangeArrowheads="1"/>
        </xdr:cNvSpPr>
      </xdr:nvSpPr>
      <xdr:spPr bwMode="auto">
        <a:xfrm>
          <a:off x="9648825" y="198348600"/>
          <a:ext cx="0" cy="159639"/>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209" name="Text Box 316"/>
        <xdr:cNvSpPr txBox="1">
          <a:spLocks noChangeArrowheads="1"/>
        </xdr:cNvSpPr>
      </xdr:nvSpPr>
      <xdr:spPr bwMode="auto">
        <a:xfrm>
          <a:off x="9648825" y="198348600"/>
          <a:ext cx="0" cy="159639"/>
        </a:xfrm>
        <a:prstGeom prst="rect">
          <a:avLst/>
        </a:prstGeom>
        <a:noFill/>
        <a:ln w="9525">
          <a:noFill/>
          <a:miter lim="800000"/>
          <a:headEnd/>
          <a:tailEnd/>
        </a:ln>
      </xdr:spPr>
    </xdr:sp>
    <xdr:clientData/>
  </xdr:twoCellAnchor>
  <xdr:twoCellAnchor editAs="oneCell">
    <xdr:from>
      <xdr:col>8</xdr:col>
      <xdr:colOff>1247775</xdr:colOff>
      <xdr:row>324</xdr:row>
      <xdr:rowOff>0</xdr:rowOff>
    </xdr:from>
    <xdr:to>
      <xdr:col>9</xdr:col>
      <xdr:colOff>7409</xdr:colOff>
      <xdr:row>324</xdr:row>
      <xdr:rowOff>159639</xdr:rowOff>
    </xdr:to>
    <xdr:sp macro="" textlink="">
      <xdr:nvSpPr>
        <xdr:cNvPr id="210" name="Text Box 317"/>
        <xdr:cNvSpPr txBox="1">
          <a:spLocks noChangeArrowheads="1"/>
        </xdr:cNvSpPr>
      </xdr:nvSpPr>
      <xdr:spPr bwMode="auto">
        <a:xfrm>
          <a:off x="9648825" y="198348600"/>
          <a:ext cx="0" cy="159639"/>
        </a:xfrm>
        <a:prstGeom prst="rect">
          <a:avLst/>
        </a:prstGeom>
        <a:noFill/>
        <a:ln w="9525">
          <a:noFill/>
          <a:miter lim="800000"/>
          <a:headEnd/>
          <a:tailEnd/>
        </a:ln>
      </xdr:spPr>
    </xdr:sp>
    <xdr:clientData/>
  </xdr:twoCellAnchor>
  <xdr:twoCellAnchor editAs="oneCell">
    <xdr:from>
      <xdr:col>8</xdr:col>
      <xdr:colOff>2676525</xdr:colOff>
      <xdr:row>324</xdr:row>
      <xdr:rowOff>657225</xdr:rowOff>
    </xdr:from>
    <xdr:to>
      <xdr:col>9</xdr:col>
      <xdr:colOff>7409</xdr:colOff>
      <xdr:row>324</xdr:row>
      <xdr:rowOff>677037</xdr:rowOff>
    </xdr:to>
    <xdr:sp macro="" textlink="">
      <xdr:nvSpPr>
        <xdr:cNvPr id="211" name="Text Box 29"/>
        <xdr:cNvSpPr txBox="1">
          <a:spLocks noChangeArrowheads="1"/>
        </xdr:cNvSpPr>
      </xdr:nvSpPr>
      <xdr:spPr bwMode="auto">
        <a:xfrm>
          <a:off x="9648825" y="199005825"/>
          <a:ext cx="0" cy="19812"/>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212" name="Text Box 314"/>
        <xdr:cNvSpPr txBox="1">
          <a:spLocks noChangeArrowheads="1"/>
        </xdr:cNvSpPr>
      </xdr:nvSpPr>
      <xdr:spPr bwMode="auto">
        <a:xfrm>
          <a:off x="9648825" y="198348600"/>
          <a:ext cx="0" cy="159639"/>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213" name="Text Box 315"/>
        <xdr:cNvSpPr txBox="1">
          <a:spLocks noChangeArrowheads="1"/>
        </xdr:cNvSpPr>
      </xdr:nvSpPr>
      <xdr:spPr bwMode="auto">
        <a:xfrm>
          <a:off x="9648825" y="198348600"/>
          <a:ext cx="0" cy="159639"/>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214" name="Text Box 316"/>
        <xdr:cNvSpPr txBox="1">
          <a:spLocks noChangeArrowheads="1"/>
        </xdr:cNvSpPr>
      </xdr:nvSpPr>
      <xdr:spPr bwMode="auto">
        <a:xfrm>
          <a:off x="9648825" y="198348600"/>
          <a:ext cx="0" cy="159639"/>
        </a:xfrm>
        <a:prstGeom prst="rect">
          <a:avLst/>
        </a:prstGeom>
        <a:noFill/>
        <a:ln w="9525">
          <a:noFill/>
          <a:miter lim="800000"/>
          <a:headEnd/>
          <a:tailEnd/>
        </a:ln>
      </xdr:spPr>
    </xdr:sp>
    <xdr:clientData/>
  </xdr:twoCellAnchor>
  <xdr:twoCellAnchor editAs="oneCell">
    <xdr:from>
      <xdr:col>8</xdr:col>
      <xdr:colOff>1247775</xdr:colOff>
      <xdr:row>324</xdr:row>
      <xdr:rowOff>0</xdr:rowOff>
    </xdr:from>
    <xdr:to>
      <xdr:col>9</xdr:col>
      <xdr:colOff>7409</xdr:colOff>
      <xdr:row>324</xdr:row>
      <xdr:rowOff>159639</xdr:rowOff>
    </xdr:to>
    <xdr:sp macro="" textlink="">
      <xdr:nvSpPr>
        <xdr:cNvPr id="215" name="Text Box 317"/>
        <xdr:cNvSpPr txBox="1">
          <a:spLocks noChangeArrowheads="1"/>
        </xdr:cNvSpPr>
      </xdr:nvSpPr>
      <xdr:spPr bwMode="auto">
        <a:xfrm>
          <a:off x="9648825" y="198348600"/>
          <a:ext cx="0" cy="159639"/>
        </a:xfrm>
        <a:prstGeom prst="rect">
          <a:avLst/>
        </a:prstGeom>
        <a:noFill/>
        <a:ln w="9525">
          <a:noFill/>
          <a:miter lim="800000"/>
          <a:headEnd/>
          <a:tailEnd/>
        </a:ln>
      </xdr:spPr>
    </xdr:sp>
    <xdr:clientData/>
  </xdr:twoCellAnchor>
  <xdr:twoCellAnchor editAs="oneCell">
    <xdr:from>
      <xdr:col>8</xdr:col>
      <xdr:colOff>2676525</xdr:colOff>
      <xdr:row>324</xdr:row>
      <xdr:rowOff>657225</xdr:rowOff>
    </xdr:from>
    <xdr:to>
      <xdr:col>9</xdr:col>
      <xdr:colOff>7409</xdr:colOff>
      <xdr:row>324</xdr:row>
      <xdr:rowOff>677037</xdr:rowOff>
    </xdr:to>
    <xdr:sp macro="" textlink="">
      <xdr:nvSpPr>
        <xdr:cNvPr id="216" name="Text Box 29"/>
        <xdr:cNvSpPr txBox="1">
          <a:spLocks noChangeArrowheads="1"/>
        </xdr:cNvSpPr>
      </xdr:nvSpPr>
      <xdr:spPr bwMode="auto">
        <a:xfrm>
          <a:off x="9648825" y="199005825"/>
          <a:ext cx="0" cy="19812"/>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217" name="Text Box 81"/>
        <xdr:cNvSpPr txBox="1">
          <a:spLocks noChangeArrowheads="1"/>
        </xdr:cNvSpPr>
      </xdr:nvSpPr>
      <xdr:spPr bwMode="auto">
        <a:xfrm>
          <a:off x="9648825" y="198348600"/>
          <a:ext cx="0" cy="159639"/>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218" name="Text Box 82"/>
        <xdr:cNvSpPr txBox="1">
          <a:spLocks noChangeArrowheads="1"/>
        </xdr:cNvSpPr>
      </xdr:nvSpPr>
      <xdr:spPr bwMode="auto">
        <a:xfrm>
          <a:off x="9648825" y="198348600"/>
          <a:ext cx="0" cy="159639"/>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219" name="Text Box 83"/>
        <xdr:cNvSpPr txBox="1">
          <a:spLocks noChangeArrowheads="1"/>
        </xdr:cNvSpPr>
      </xdr:nvSpPr>
      <xdr:spPr bwMode="auto">
        <a:xfrm>
          <a:off x="9648825" y="198348600"/>
          <a:ext cx="0" cy="159639"/>
        </a:xfrm>
        <a:prstGeom prst="rect">
          <a:avLst/>
        </a:prstGeom>
        <a:noFill/>
        <a:ln w="9525">
          <a:noFill/>
          <a:miter lim="800000"/>
          <a:headEnd/>
          <a:tailEnd/>
        </a:ln>
      </xdr:spPr>
    </xdr:sp>
    <xdr:clientData/>
  </xdr:twoCellAnchor>
  <xdr:twoCellAnchor editAs="oneCell">
    <xdr:from>
      <xdr:col>8</xdr:col>
      <xdr:colOff>1247775</xdr:colOff>
      <xdr:row>324</xdr:row>
      <xdr:rowOff>0</xdr:rowOff>
    </xdr:from>
    <xdr:to>
      <xdr:col>9</xdr:col>
      <xdr:colOff>7409</xdr:colOff>
      <xdr:row>324</xdr:row>
      <xdr:rowOff>159639</xdr:rowOff>
    </xdr:to>
    <xdr:sp macro="" textlink="">
      <xdr:nvSpPr>
        <xdr:cNvPr id="220" name="Text Box 84"/>
        <xdr:cNvSpPr txBox="1">
          <a:spLocks noChangeArrowheads="1"/>
        </xdr:cNvSpPr>
      </xdr:nvSpPr>
      <xdr:spPr bwMode="auto">
        <a:xfrm>
          <a:off x="9648825" y="198348600"/>
          <a:ext cx="0" cy="159639"/>
        </a:xfrm>
        <a:prstGeom prst="rect">
          <a:avLst/>
        </a:prstGeom>
        <a:noFill/>
        <a:ln w="9525">
          <a:noFill/>
          <a:miter lim="800000"/>
          <a:headEnd/>
          <a:tailEnd/>
        </a:ln>
      </xdr:spPr>
    </xdr:sp>
    <xdr:clientData/>
  </xdr:twoCellAnchor>
  <xdr:twoCellAnchor editAs="oneCell">
    <xdr:from>
      <xdr:col>8</xdr:col>
      <xdr:colOff>2028825</xdr:colOff>
      <xdr:row>324</xdr:row>
      <xdr:rowOff>0</xdr:rowOff>
    </xdr:from>
    <xdr:to>
      <xdr:col>9</xdr:col>
      <xdr:colOff>7409</xdr:colOff>
      <xdr:row>324</xdr:row>
      <xdr:rowOff>159639</xdr:rowOff>
    </xdr:to>
    <xdr:sp macro="" textlink="">
      <xdr:nvSpPr>
        <xdr:cNvPr id="221" name="Text Box 85"/>
        <xdr:cNvSpPr txBox="1">
          <a:spLocks noChangeArrowheads="1"/>
        </xdr:cNvSpPr>
      </xdr:nvSpPr>
      <xdr:spPr bwMode="auto">
        <a:xfrm>
          <a:off x="9648825" y="198348600"/>
          <a:ext cx="0" cy="159639"/>
        </a:xfrm>
        <a:prstGeom prst="rect">
          <a:avLst/>
        </a:prstGeom>
        <a:noFill/>
        <a:ln w="9525">
          <a:noFill/>
          <a:miter lim="800000"/>
          <a:headEnd/>
          <a:tailEnd/>
        </a:ln>
      </xdr:spPr>
    </xdr:sp>
    <xdr:clientData/>
  </xdr:twoCellAnchor>
  <xdr:twoCellAnchor editAs="oneCell">
    <xdr:from>
      <xdr:col>8</xdr:col>
      <xdr:colOff>2619375</xdr:colOff>
      <xdr:row>324</xdr:row>
      <xdr:rowOff>0</xdr:rowOff>
    </xdr:from>
    <xdr:to>
      <xdr:col>9</xdr:col>
      <xdr:colOff>7409</xdr:colOff>
      <xdr:row>324</xdr:row>
      <xdr:rowOff>159639</xdr:rowOff>
    </xdr:to>
    <xdr:sp macro="" textlink="">
      <xdr:nvSpPr>
        <xdr:cNvPr id="222" name="Text Box 86"/>
        <xdr:cNvSpPr txBox="1">
          <a:spLocks noChangeArrowheads="1"/>
        </xdr:cNvSpPr>
      </xdr:nvSpPr>
      <xdr:spPr bwMode="auto">
        <a:xfrm>
          <a:off x="9648825" y="198348600"/>
          <a:ext cx="0" cy="159639"/>
        </a:xfrm>
        <a:prstGeom prst="rect">
          <a:avLst/>
        </a:prstGeom>
        <a:noFill/>
        <a:ln w="9525">
          <a:noFill/>
          <a:miter lim="800000"/>
          <a:headEnd/>
          <a:tailEnd/>
        </a:ln>
      </xdr:spPr>
    </xdr:sp>
    <xdr:clientData/>
  </xdr:twoCellAnchor>
  <xdr:twoCellAnchor editAs="oneCell">
    <xdr:from>
      <xdr:col>8</xdr:col>
      <xdr:colOff>1609725</xdr:colOff>
      <xdr:row>324</xdr:row>
      <xdr:rowOff>123825</xdr:rowOff>
    </xdr:from>
    <xdr:to>
      <xdr:col>9</xdr:col>
      <xdr:colOff>7409</xdr:colOff>
      <xdr:row>324</xdr:row>
      <xdr:rowOff>156524</xdr:rowOff>
    </xdr:to>
    <xdr:sp macro="" textlink="">
      <xdr:nvSpPr>
        <xdr:cNvPr id="223" name="Text Box 236"/>
        <xdr:cNvSpPr txBox="1">
          <a:spLocks noChangeArrowheads="1"/>
        </xdr:cNvSpPr>
      </xdr:nvSpPr>
      <xdr:spPr bwMode="auto">
        <a:xfrm>
          <a:off x="9648825" y="198472425"/>
          <a:ext cx="0" cy="32699"/>
        </a:xfrm>
        <a:prstGeom prst="rect">
          <a:avLst/>
        </a:prstGeom>
        <a:noFill/>
        <a:ln w="9525">
          <a:noFill/>
          <a:miter lim="800000"/>
          <a:headEnd/>
          <a:tailEnd/>
        </a:ln>
      </xdr:spPr>
    </xdr:sp>
    <xdr:clientData/>
  </xdr:twoCellAnchor>
  <xdr:twoCellAnchor editAs="oneCell">
    <xdr:from>
      <xdr:col>8</xdr:col>
      <xdr:colOff>1609725</xdr:colOff>
      <xdr:row>324</xdr:row>
      <xdr:rowOff>123825</xdr:rowOff>
    </xdr:from>
    <xdr:to>
      <xdr:col>9</xdr:col>
      <xdr:colOff>7409</xdr:colOff>
      <xdr:row>324</xdr:row>
      <xdr:rowOff>156524</xdr:rowOff>
    </xdr:to>
    <xdr:sp macro="" textlink="">
      <xdr:nvSpPr>
        <xdr:cNvPr id="224" name="Text Box 236"/>
        <xdr:cNvSpPr txBox="1">
          <a:spLocks noChangeArrowheads="1"/>
        </xdr:cNvSpPr>
      </xdr:nvSpPr>
      <xdr:spPr bwMode="auto">
        <a:xfrm>
          <a:off x="9648825" y="198472425"/>
          <a:ext cx="0" cy="32699"/>
        </a:xfrm>
        <a:prstGeom prst="rect">
          <a:avLst/>
        </a:prstGeom>
        <a:noFill/>
        <a:ln w="9525">
          <a:noFill/>
          <a:miter lim="800000"/>
          <a:headEnd/>
          <a:tailEnd/>
        </a:ln>
      </xdr:spPr>
    </xdr:sp>
    <xdr:clientData/>
  </xdr:twoCellAnchor>
  <xdr:twoCellAnchor editAs="oneCell">
    <xdr:from>
      <xdr:col>8</xdr:col>
      <xdr:colOff>1609725</xdr:colOff>
      <xdr:row>324</xdr:row>
      <xdr:rowOff>123825</xdr:rowOff>
    </xdr:from>
    <xdr:to>
      <xdr:col>9</xdr:col>
      <xdr:colOff>7409</xdr:colOff>
      <xdr:row>324</xdr:row>
      <xdr:rowOff>156524</xdr:rowOff>
    </xdr:to>
    <xdr:sp macro="" textlink="">
      <xdr:nvSpPr>
        <xdr:cNvPr id="225" name="Text Box 236"/>
        <xdr:cNvSpPr txBox="1">
          <a:spLocks noChangeArrowheads="1"/>
        </xdr:cNvSpPr>
      </xdr:nvSpPr>
      <xdr:spPr bwMode="auto">
        <a:xfrm>
          <a:off x="9648825" y="198472425"/>
          <a:ext cx="0" cy="32699"/>
        </a:xfrm>
        <a:prstGeom prst="rect">
          <a:avLst/>
        </a:prstGeom>
        <a:noFill/>
        <a:ln w="9525">
          <a:noFill/>
          <a:miter lim="800000"/>
          <a:headEnd/>
          <a:tailEnd/>
        </a:ln>
      </xdr:spPr>
    </xdr:sp>
    <xdr:clientData/>
  </xdr:twoCellAnchor>
  <xdr:twoCellAnchor editAs="oneCell">
    <xdr:from>
      <xdr:col>8</xdr:col>
      <xdr:colOff>1609725</xdr:colOff>
      <xdr:row>324</xdr:row>
      <xdr:rowOff>123825</xdr:rowOff>
    </xdr:from>
    <xdr:to>
      <xdr:col>9</xdr:col>
      <xdr:colOff>7409</xdr:colOff>
      <xdr:row>324</xdr:row>
      <xdr:rowOff>156524</xdr:rowOff>
    </xdr:to>
    <xdr:sp macro="" textlink="">
      <xdr:nvSpPr>
        <xdr:cNvPr id="226" name="Text Box 236"/>
        <xdr:cNvSpPr txBox="1">
          <a:spLocks noChangeArrowheads="1"/>
        </xdr:cNvSpPr>
      </xdr:nvSpPr>
      <xdr:spPr bwMode="auto">
        <a:xfrm>
          <a:off x="9648825" y="198472425"/>
          <a:ext cx="0" cy="32699"/>
        </a:xfrm>
        <a:prstGeom prst="rect">
          <a:avLst/>
        </a:prstGeom>
        <a:noFill/>
        <a:ln w="9525">
          <a:noFill/>
          <a:miter lim="800000"/>
          <a:headEnd/>
          <a:tailEnd/>
        </a:ln>
      </xdr:spPr>
    </xdr:sp>
    <xdr:clientData/>
  </xdr:twoCellAnchor>
  <xdr:twoCellAnchor editAs="oneCell">
    <xdr:from>
      <xdr:col>8</xdr:col>
      <xdr:colOff>1609725</xdr:colOff>
      <xdr:row>324</xdr:row>
      <xdr:rowOff>123825</xdr:rowOff>
    </xdr:from>
    <xdr:to>
      <xdr:col>9</xdr:col>
      <xdr:colOff>7409</xdr:colOff>
      <xdr:row>324</xdr:row>
      <xdr:rowOff>156524</xdr:rowOff>
    </xdr:to>
    <xdr:sp macro="" textlink="">
      <xdr:nvSpPr>
        <xdr:cNvPr id="227" name="Text Box 236"/>
        <xdr:cNvSpPr txBox="1">
          <a:spLocks noChangeArrowheads="1"/>
        </xdr:cNvSpPr>
      </xdr:nvSpPr>
      <xdr:spPr bwMode="auto">
        <a:xfrm>
          <a:off x="9648825" y="198472425"/>
          <a:ext cx="0" cy="32699"/>
        </a:xfrm>
        <a:prstGeom prst="rect">
          <a:avLst/>
        </a:prstGeom>
        <a:noFill/>
        <a:ln w="9525">
          <a:noFill/>
          <a:miter lim="800000"/>
          <a:headEnd/>
          <a:tailEnd/>
        </a:ln>
      </xdr:spPr>
    </xdr:sp>
    <xdr:clientData/>
  </xdr:twoCellAnchor>
  <xdr:twoCellAnchor editAs="oneCell">
    <xdr:from>
      <xdr:col>8</xdr:col>
      <xdr:colOff>1609725</xdr:colOff>
      <xdr:row>324</xdr:row>
      <xdr:rowOff>123825</xdr:rowOff>
    </xdr:from>
    <xdr:to>
      <xdr:col>9</xdr:col>
      <xdr:colOff>7409</xdr:colOff>
      <xdr:row>324</xdr:row>
      <xdr:rowOff>156524</xdr:rowOff>
    </xdr:to>
    <xdr:sp macro="" textlink="">
      <xdr:nvSpPr>
        <xdr:cNvPr id="228" name="Text Box 236"/>
        <xdr:cNvSpPr txBox="1">
          <a:spLocks noChangeArrowheads="1"/>
        </xdr:cNvSpPr>
      </xdr:nvSpPr>
      <xdr:spPr bwMode="auto">
        <a:xfrm>
          <a:off x="9648825" y="198472425"/>
          <a:ext cx="0" cy="32699"/>
        </a:xfrm>
        <a:prstGeom prst="rect">
          <a:avLst/>
        </a:prstGeom>
        <a:noFill/>
        <a:ln w="9525">
          <a:noFill/>
          <a:miter lim="800000"/>
          <a:headEnd/>
          <a:tailEnd/>
        </a:ln>
      </xdr:spPr>
    </xdr:sp>
    <xdr:clientData/>
  </xdr:twoCellAnchor>
  <xdr:twoCellAnchor editAs="oneCell">
    <xdr:from>
      <xdr:col>8</xdr:col>
      <xdr:colOff>1609725</xdr:colOff>
      <xdr:row>324</xdr:row>
      <xdr:rowOff>123825</xdr:rowOff>
    </xdr:from>
    <xdr:to>
      <xdr:col>9</xdr:col>
      <xdr:colOff>7409</xdr:colOff>
      <xdr:row>324</xdr:row>
      <xdr:rowOff>156524</xdr:rowOff>
    </xdr:to>
    <xdr:sp macro="" textlink="">
      <xdr:nvSpPr>
        <xdr:cNvPr id="229" name="Text Box 236"/>
        <xdr:cNvSpPr txBox="1">
          <a:spLocks noChangeArrowheads="1"/>
        </xdr:cNvSpPr>
      </xdr:nvSpPr>
      <xdr:spPr bwMode="auto">
        <a:xfrm>
          <a:off x="9648825" y="198472425"/>
          <a:ext cx="0" cy="32699"/>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230" name="Text Box 314"/>
        <xdr:cNvSpPr txBox="1">
          <a:spLocks noChangeArrowheads="1"/>
        </xdr:cNvSpPr>
      </xdr:nvSpPr>
      <xdr:spPr bwMode="auto">
        <a:xfrm>
          <a:off x="9648825" y="199186800"/>
          <a:ext cx="0" cy="159639"/>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231" name="Text Box 315"/>
        <xdr:cNvSpPr txBox="1">
          <a:spLocks noChangeArrowheads="1"/>
        </xdr:cNvSpPr>
      </xdr:nvSpPr>
      <xdr:spPr bwMode="auto">
        <a:xfrm>
          <a:off x="9648825" y="199186800"/>
          <a:ext cx="0" cy="159639"/>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232" name="Text Box 316"/>
        <xdr:cNvSpPr txBox="1">
          <a:spLocks noChangeArrowheads="1"/>
        </xdr:cNvSpPr>
      </xdr:nvSpPr>
      <xdr:spPr bwMode="auto">
        <a:xfrm>
          <a:off x="9648825" y="199186800"/>
          <a:ext cx="0" cy="159639"/>
        </a:xfrm>
        <a:prstGeom prst="rect">
          <a:avLst/>
        </a:prstGeom>
        <a:noFill/>
        <a:ln w="9525">
          <a:noFill/>
          <a:miter lim="800000"/>
          <a:headEnd/>
          <a:tailEnd/>
        </a:ln>
      </xdr:spPr>
    </xdr:sp>
    <xdr:clientData/>
  </xdr:twoCellAnchor>
  <xdr:twoCellAnchor editAs="oneCell">
    <xdr:from>
      <xdr:col>8</xdr:col>
      <xdr:colOff>1247775</xdr:colOff>
      <xdr:row>325</xdr:row>
      <xdr:rowOff>0</xdr:rowOff>
    </xdr:from>
    <xdr:to>
      <xdr:col>9</xdr:col>
      <xdr:colOff>7409</xdr:colOff>
      <xdr:row>325</xdr:row>
      <xdr:rowOff>159639</xdr:rowOff>
    </xdr:to>
    <xdr:sp macro="" textlink="">
      <xdr:nvSpPr>
        <xdr:cNvPr id="233" name="Text Box 317"/>
        <xdr:cNvSpPr txBox="1">
          <a:spLocks noChangeArrowheads="1"/>
        </xdr:cNvSpPr>
      </xdr:nvSpPr>
      <xdr:spPr bwMode="auto">
        <a:xfrm>
          <a:off x="9648825" y="199186800"/>
          <a:ext cx="0" cy="159639"/>
        </a:xfrm>
        <a:prstGeom prst="rect">
          <a:avLst/>
        </a:prstGeom>
        <a:noFill/>
        <a:ln w="9525">
          <a:noFill/>
          <a:miter lim="800000"/>
          <a:headEnd/>
          <a:tailEnd/>
        </a:ln>
      </xdr:spPr>
    </xdr:sp>
    <xdr:clientData/>
  </xdr:twoCellAnchor>
  <xdr:twoCellAnchor editAs="oneCell">
    <xdr:from>
      <xdr:col>8</xdr:col>
      <xdr:colOff>2676525</xdr:colOff>
      <xdr:row>325</xdr:row>
      <xdr:rowOff>657225</xdr:rowOff>
    </xdr:from>
    <xdr:to>
      <xdr:col>9</xdr:col>
      <xdr:colOff>7409</xdr:colOff>
      <xdr:row>326</xdr:row>
      <xdr:rowOff>19812</xdr:rowOff>
    </xdr:to>
    <xdr:sp macro="" textlink="">
      <xdr:nvSpPr>
        <xdr:cNvPr id="234" name="Text Box 29"/>
        <xdr:cNvSpPr txBox="1">
          <a:spLocks noChangeArrowheads="1"/>
        </xdr:cNvSpPr>
      </xdr:nvSpPr>
      <xdr:spPr bwMode="auto">
        <a:xfrm>
          <a:off x="9648825" y="199844025"/>
          <a:ext cx="0" cy="19812"/>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235" name="Text Box 314"/>
        <xdr:cNvSpPr txBox="1">
          <a:spLocks noChangeArrowheads="1"/>
        </xdr:cNvSpPr>
      </xdr:nvSpPr>
      <xdr:spPr bwMode="auto">
        <a:xfrm>
          <a:off x="9648825" y="199186800"/>
          <a:ext cx="0" cy="159639"/>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236" name="Text Box 315"/>
        <xdr:cNvSpPr txBox="1">
          <a:spLocks noChangeArrowheads="1"/>
        </xdr:cNvSpPr>
      </xdr:nvSpPr>
      <xdr:spPr bwMode="auto">
        <a:xfrm>
          <a:off x="9648825" y="199186800"/>
          <a:ext cx="0" cy="159639"/>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237" name="Text Box 316"/>
        <xdr:cNvSpPr txBox="1">
          <a:spLocks noChangeArrowheads="1"/>
        </xdr:cNvSpPr>
      </xdr:nvSpPr>
      <xdr:spPr bwMode="auto">
        <a:xfrm>
          <a:off x="9648825" y="199186800"/>
          <a:ext cx="0" cy="159639"/>
        </a:xfrm>
        <a:prstGeom prst="rect">
          <a:avLst/>
        </a:prstGeom>
        <a:noFill/>
        <a:ln w="9525">
          <a:noFill/>
          <a:miter lim="800000"/>
          <a:headEnd/>
          <a:tailEnd/>
        </a:ln>
      </xdr:spPr>
    </xdr:sp>
    <xdr:clientData/>
  </xdr:twoCellAnchor>
  <xdr:twoCellAnchor editAs="oneCell">
    <xdr:from>
      <xdr:col>8</xdr:col>
      <xdr:colOff>1247775</xdr:colOff>
      <xdr:row>325</xdr:row>
      <xdr:rowOff>0</xdr:rowOff>
    </xdr:from>
    <xdr:to>
      <xdr:col>9</xdr:col>
      <xdr:colOff>7409</xdr:colOff>
      <xdr:row>325</xdr:row>
      <xdr:rowOff>159639</xdr:rowOff>
    </xdr:to>
    <xdr:sp macro="" textlink="">
      <xdr:nvSpPr>
        <xdr:cNvPr id="238" name="Text Box 317"/>
        <xdr:cNvSpPr txBox="1">
          <a:spLocks noChangeArrowheads="1"/>
        </xdr:cNvSpPr>
      </xdr:nvSpPr>
      <xdr:spPr bwMode="auto">
        <a:xfrm>
          <a:off x="9648825" y="199186800"/>
          <a:ext cx="0" cy="159639"/>
        </a:xfrm>
        <a:prstGeom prst="rect">
          <a:avLst/>
        </a:prstGeom>
        <a:noFill/>
        <a:ln w="9525">
          <a:noFill/>
          <a:miter lim="800000"/>
          <a:headEnd/>
          <a:tailEnd/>
        </a:ln>
      </xdr:spPr>
    </xdr:sp>
    <xdr:clientData/>
  </xdr:twoCellAnchor>
  <xdr:twoCellAnchor editAs="oneCell">
    <xdr:from>
      <xdr:col>8</xdr:col>
      <xdr:colOff>2676525</xdr:colOff>
      <xdr:row>325</xdr:row>
      <xdr:rowOff>657225</xdr:rowOff>
    </xdr:from>
    <xdr:to>
      <xdr:col>9</xdr:col>
      <xdr:colOff>7409</xdr:colOff>
      <xdr:row>326</xdr:row>
      <xdr:rowOff>19812</xdr:rowOff>
    </xdr:to>
    <xdr:sp macro="" textlink="">
      <xdr:nvSpPr>
        <xdr:cNvPr id="239" name="Text Box 29"/>
        <xdr:cNvSpPr txBox="1">
          <a:spLocks noChangeArrowheads="1"/>
        </xdr:cNvSpPr>
      </xdr:nvSpPr>
      <xdr:spPr bwMode="auto">
        <a:xfrm>
          <a:off x="9648825" y="199844025"/>
          <a:ext cx="0" cy="19812"/>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240" name="Text Box 81"/>
        <xdr:cNvSpPr txBox="1">
          <a:spLocks noChangeArrowheads="1"/>
        </xdr:cNvSpPr>
      </xdr:nvSpPr>
      <xdr:spPr bwMode="auto">
        <a:xfrm>
          <a:off x="9648825" y="199186800"/>
          <a:ext cx="0" cy="159639"/>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241" name="Text Box 82"/>
        <xdr:cNvSpPr txBox="1">
          <a:spLocks noChangeArrowheads="1"/>
        </xdr:cNvSpPr>
      </xdr:nvSpPr>
      <xdr:spPr bwMode="auto">
        <a:xfrm>
          <a:off x="9648825" y="199186800"/>
          <a:ext cx="0" cy="159639"/>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242" name="Text Box 83"/>
        <xdr:cNvSpPr txBox="1">
          <a:spLocks noChangeArrowheads="1"/>
        </xdr:cNvSpPr>
      </xdr:nvSpPr>
      <xdr:spPr bwMode="auto">
        <a:xfrm>
          <a:off x="9648825" y="199186800"/>
          <a:ext cx="0" cy="159639"/>
        </a:xfrm>
        <a:prstGeom prst="rect">
          <a:avLst/>
        </a:prstGeom>
        <a:noFill/>
        <a:ln w="9525">
          <a:noFill/>
          <a:miter lim="800000"/>
          <a:headEnd/>
          <a:tailEnd/>
        </a:ln>
      </xdr:spPr>
    </xdr:sp>
    <xdr:clientData/>
  </xdr:twoCellAnchor>
  <xdr:twoCellAnchor editAs="oneCell">
    <xdr:from>
      <xdr:col>8</xdr:col>
      <xdr:colOff>1247775</xdr:colOff>
      <xdr:row>325</xdr:row>
      <xdr:rowOff>0</xdr:rowOff>
    </xdr:from>
    <xdr:to>
      <xdr:col>9</xdr:col>
      <xdr:colOff>7409</xdr:colOff>
      <xdr:row>325</xdr:row>
      <xdr:rowOff>159639</xdr:rowOff>
    </xdr:to>
    <xdr:sp macro="" textlink="">
      <xdr:nvSpPr>
        <xdr:cNvPr id="243" name="Text Box 84"/>
        <xdr:cNvSpPr txBox="1">
          <a:spLocks noChangeArrowheads="1"/>
        </xdr:cNvSpPr>
      </xdr:nvSpPr>
      <xdr:spPr bwMode="auto">
        <a:xfrm>
          <a:off x="9648825" y="199186800"/>
          <a:ext cx="0" cy="159639"/>
        </a:xfrm>
        <a:prstGeom prst="rect">
          <a:avLst/>
        </a:prstGeom>
        <a:noFill/>
        <a:ln w="9525">
          <a:noFill/>
          <a:miter lim="800000"/>
          <a:headEnd/>
          <a:tailEnd/>
        </a:ln>
      </xdr:spPr>
    </xdr:sp>
    <xdr:clientData/>
  </xdr:twoCellAnchor>
  <xdr:twoCellAnchor editAs="oneCell">
    <xdr:from>
      <xdr:col>8</xdr:col>
      <xdr:colOff>2028825</xdr:colOff>
      <xdr:row>325</xdr:row>
      <xdr:rowOff>0</xdr:rowOff>
    </xdr:from>
    <xdr:to>
      <xdr:col>9</xdr:col>
      <xdr:colOff>7409</xdr:colOff>
      <xdr:row>325</xdr:row>
      <xdr:rowOff>159639</xdr:rowOff>
    </xdr:to>
    <xdr:sp macro="" textlink="">
      <xdr:nvSpPr>
        <xdr:cNvPr id="244" name="Text Box 85"/>
        <xdr:cNvSpPr txBox="1">
          <a:spLocks noChangeArrowheads="1"/>
        </xdr:cNvSpPr>
      </xdr:nvSpPr>
      <xdr:spPr bwMode="auto">
        <a:xfrm>
          <a:off x="9648825" y="199186800"/>
          <a:ext cx="0" cy="159639"/>
        </a:xfrm>
        <a:prstGeom prst="rect">
          <a:avLst/>
        </a:prstGeom>
        <a:noFill/>
        <a:ln w="9525">
          <a:noFill/>
          <a:miter lim="800000"/>
          <a:headEnd/>
          <a:tailEnd/>
        </a:ln>
      </xdr:spPr>
    </xdr:sp>
    <xdr:clientData/>
  </xdr:twoCellAnchor>
  <xdr:twoCellAnchor editAs="oneCell">
    <xdr:from>
      <xdr:col>8</xdr:col>
      <xdr:colOff>2619375</xdr:colOff>
      <xdr:row>325</xdr:row>
      <xdr:rowOff>0</xdr:rowOff>
    </xdr:from>
    <xdr:to>
      <xdr:col>9</xdr:col>
      <xdr:colOff>7409</xdr:colOff>
      <xdr:row>325</xdr:row>
      <xdr:rowOff>159639</xdr:rowOff>
    </xdr:to>
    <xdr:sp macro="" textlink="">
      <xdr:nvSpPr>
        <xdr:cNvPr id="245" name="Text Box 86"/>
        <xdr:cNvSpPr txBox="1">
          <a:spLocks noChangeArrowheads="1"/>
        </xdr:cNvSpPr>
      </xdr:nvSpPr>
      <xdr:spPr bwMode="auto">
        <a:xfrm>
          <a:off x="9648825" y="199186800"/>
          <a:ext cx="0" cy="159639"/>
        </a:xfrm>
        <a:prstGeom prst="rect">
          <a:avLst/>
        </a:prstGeom>
        <a:noFill/>
        <a:ln w="9525">
          <a:noFill/>
          <a:miter lim="800000"/>
          <a:headEnd/>
          <a:tailEnd/>
        </a:ln>
      </xdr:spPr>
    </xdr:sp>
    <xdr:clientData/>
  </xdr:twoCellAnchor>
  <xdr:twoCellAnchor editAs="oneCell">
    <xdr:from>
      <xdr:col>8</xdr:col>
      <xdr:colOff>1609725</xdr:colOff>
      <xdr:row>325</xdr:row>
      <xdr:rowOff>123825</xdr:rowOff>
    </xdr:from>
    <xdr:to>
      <xdr:col>9</xdr:col>
      <xdr:colOff>7409</xdr:colOff>
      <xdr:row>325</xdr:row>
      <xdr:rowOff>156524</xdr:rowOff>
    </xdr:to>
    <xdr:sp macro="" textlink="">
      <xdr:nvSpPr>
        <xdr:cNvPr id="246" name="Text Box 236"/>
        <xdr:cNvSpPr txBox="1">
          <a:spLocks noChangeArrowheads="1"/>
        </xdr:cNvSpPr>
      </xdr:nvSpPr>
      <xdr:spPr bwMode="auto">
        <a:xfrm>
          <a:off x="9648825" y="199310625"/>
          <a:ext cx="0" cy="32699"/>
        </a:xfrm>
        <a:prstGeom prst="rect">
          <a:avLst/>
        </a:prstGeom>
        <a:noFill/>
        <a:ln w="9525">
          <a:noFill/>
          <a:miter lim="800000"/>
          <a:headEnd/>
          <a:tailEnd/>
        </a:ln>
      </xdr:spPr>
    </xdr:sp>
    <xdr:clientData/>
  </xdr:twoCellAnchor>
  <xdr:twoCellAnchor editAs="oneCell">
    <xdr:from>
      <xdr:col>8</xdr:col>
      <xdr:colOff>1609725</xdr:colOff>
      <xdr:row>325</xdr:row>
      <xdr:rowOff>123825</xdr:rowOff>
    </xdr:from>
    <xdr:to>
      <xdr:col>9</xdr:col>
      <xdr:colOff>7409</xdr:colOff>
      <xdr:row>325</xdr:row>
      <xdr:rowOff>156524</xdr:rowOff>
    </xdr:to>
    <xdr:sp macro="" textlink="">
      <xdr:nvSpPr>
        <xdr:cNvPr id="247" name="Text Box 236"/>
        <xdr:cNvSpPr txBox="1">
          <a:spLocks noChangeArrowheads="1"/>
        </xdr:cNvSpPr>
      </xdr:nvSpPr>
      <xdr:spPr bwMode="auto">
        <a:xfrm>
          <a:off x="9648825" y="199310625"/>
          <a:ext cx="0" cy="32699"/>
        </a:xfrm>
        <a:prstGeom prst="rect">
          <a:avLst/>
        </a:prstGeom>
        <a:noFill/>
        <a:ln w="9525">
          <a:noFill/>
          <a:miter lim="800000"/>
          <a:headEnd/>
          <a:tailEnd/>
        </a:ln>
      </xdr:spPr>
    </xdr:sp>
    <xdr:clientData/>
  </xdr:twoCellAnchor>
  <xdr:twoCellAnchor editAs="oneCell">
    <xdr:from>
      <xdr:col>8</xdr:col>
      <xdr:colOff>1609725</xdr:colOff>
      <xdr:row>325</xdr:row>
      <xdr:rowOff>123825</xdr:rowOff>
    </xdr:from>
    <xdr:to>
      <xdr:col>9</xdr:col>
      <xdr:colOff>7409</xdr:colOff>
      <xdr:row>325</xdr:row>
      <xdr:rowOff>156524</xdr:rowOff>
    </xdr:to>
    <xdr:sp macro="" textlink="">
      <xdr:nvSpPr>
        <xdr:cNvPr id="248" name="Text Box 236"/>
        <xdr:cNvSpPr txBox="1">
          <a:spLocks noChangeArrowheads="1"/>
        </xdr:cNvSpPr>
      </xdr:nvSpPr>
      <xdr:spPr bwMode="auto">
        <a:xfrm>
          <a:off x="9648825" y="199310625"/>
          <a:ext cx="0" cy="32699"/>
        </a:xfrm>
        <a:prstGeom prst="rect">
          <a:avLst/>
        </a:prstGeom>
        <a:noFill/>
        <a:ln w="9525">
          <a:noFill/>
          <a:miter lim="800000"/>
          <a:headEnd/>
          <a:tailEnd/>
        </a:ln>
      </xdr:spPr>
    </xdr:sp>
    <xdr:clientData/>
  </xdr:twoCellAnchor>
  <xdr:twoCellAnchor editAs="oneCell">
    <xdr:from>
      <xdr:col>8</xdr:col>
      <xdr:colOff>1609725</xdr:colOff>
      <xdr:row>325</xdr:row>
      <xdr:rowOff>123825</xdr:rowOff>
    </xdr:from>
    <xdr:to>
      <xdr:col>9</xdr:col>
      <xdr:colOff>7409</xdr:colOff>
      <xdr:row>325</xdr:row>
      <xdr:rowOff>156524</xdr:rowOff>
    </xdr:to>
    <xdr:sp macro="" textlink="">
      <xdr:nvSpPr>
        <xdr:cNvPr id="249" name="Text Box 236"/>
        <xdr:cNvSpPr txBox="1">
          <a:spLocks noChangeArrowheads="1"/>
        </xdr:cNvSpPr>
      </xdr:nvSpPr>
      <xdr:spPr bwMode="auto">
        <a:xfrm>
          <a:off x="9648825" y="199310625"/>
          <a:ext cx="0" cy="32699"/>
        </a:xfrm>
        <a:prstGeom prst="rect">
          <a:avLst/>
        </a:prstGeom>
        <a:noFill/>
        <a:ln w="9525">
          <a:noFill/>
          <a:miter lim="800000"/>
          <a:headEnd/>
          <a:tailEnd/>
        </a:ln>
      </xdr:spPr>
    </xdr:sp>
    <xdr:clientData/>
  </xdr:twoCellAnchor>
  <xdr:twoCellAnchor editAs="oneCell">
    <xdr:from>
      <xdr:col>8</xdr:col>
      <xdr:colOff>1609725</xdr:colOff>
      <xdr:row>325</xdr:row>
      <xdr:rowOff>123825</xdr:rowOff>
    </xdr:from>
    <xdr:to>
      <xdr:col>9</xdr:col>
      <xdr:colOff>7409</xdr:colOff>
      <xdr:row>325</xdr:row>
      <xdr:rowOff>156524</xdr:rowOff>
    </xdr:to>
    <xdr:sp macro="" textlink="">
      <xdr:nvSpPr>
        <xdr:cNvPr id="250" name="Text Box 236"/>
        <xdr:cNvSpPr txBox="1">
          <a:spLocks noChangeArrowheads="1"/>
        </xdr:cNvSpPr>
      </xdr:nvSpPr>
      <xdr:spPr bwMode="auto">
        <a:xfrm>
          <a:off x="9648825" y="199310625"/>
          <a:ext cx="0" cy="32699"/>
        </a:xfrm>
        <a:prstGeom prst="rect">
          <a:avLst/>
        </a:prstGeom>
        <a:noFill/>
        <a:ln w="9525">
          <a:noFill/>
          <a:miter lim="800000"/>
          <a:headEnd/>
          <a:tailEnd/>
        </a:ln>
      </xdr:spPr>
    </xdr:sp>
    <xdr:clientData/>
  </xdr:twoCellAnchor>
  <xdr:twoCellAnchor editAs="oneCell">
    <xdr:from>
      <xdr:col>8</xdr:col>
      <xdr:colOff>1609725</xdr:colOff>
      <xdr:row>325</xdr:row>
      <xdr:rowOff>123825</xdr:rowOff>
    </xdr:from>
    <xdr:to>
      <xdr:col>9</xdr:col>
      <xdr:colOff>7409</xdr:colOff>
      <xdr:row>325</xdr:row>
      <xdr:rowOff>156524</xdr:rowOff>
    </xdr:to>
    <xdr:sp macro="" textlink="">
      <xdr:nvSpPr>
        <xdr:cNvPr id="251" name="Text Box 236"/>
        <xdr:cNvSpPr txBox="1">
          <a:spLocks noChangeArrowheads="1"/>
        </xdr:cNvSpPr>
      </xdr:nvSpPr>
      <xdr:spPr bwMode="auto">
        <a:xfrm>
          <a:off x="9648825" y="199310625"/>
          <a:ext cx="0" cy="32699"/>
        </a:xfrm>
        <a:prstGeom prst="rect">
          <a:avLst/>
        </a:prstGeom>
        <a:noFill/>
        <a:ln w="9525">
          <a:noFill/>
          <a:miter lim="800000"/>
          <a:headEnd/>
          <a:tailEnd/>
        </a:ln>
      </xdr:spPr>
    </xdr:sp>
    <xdr:clientData/>
  </xdr:twoCellAnchor>
  <xdr:twoCellAnchor editAs="oneCell">
    <xdr:from>
      <xdr:col>8</xdr:col>
      <xdr:colOff>1609725</xdr:colOff>
      <xdr:row>325</xdr:row>
      <xdr:rowOff>123825</xdr:rowOff>
    </xdr:from>
    <xdr:to>
      <xdr:col>9</xdr:col>
      <xdr:colOff>7409</xdr:colOff>
      <xdr:row>325</xdr:row>
      <xdr:rowOff>156524</xdr:rowOff>
    </xdr:to>
    <xdr:sp macro="" textlink="">
      <xdr:nvSpPr>
        <xdr:cNvPr id="252" name="Text Box 236"/>
        <xdr:cNvSpPr txBox="1">
          <a:spLocks noChangeArrowheads="1"/>
        </xdr:cNvSpPr>
      </xdr:nvSpPr>
      <xdr:spPr bwMode="auto">
        <a:xfrm>
          <a:off x="9648825" y="199310625"/>
          <a:ext cx="0" cy="32699"/>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253" name="Text Box 314"/>
        <xdr:cNvSpPr txBox="1">
          <a:spLocks noChangeArrowheads="1"/>
        </xdr:cNvSpPr>
      </xdr:nvSpPr>
      <xdr:spPr bwMode="auto">
        <a:xfrm>
          <a:off x="9648825" y="200320275"/>
          <a:ext cx="0" cy="159639"/>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254" name="Text Box 315"/>
        <xdr:cNvSpPr txBox="1">
          <a:spLocks noChangeArrowheads="1"/>
        </xdr:cNvSpPr>
      </xdr:nvSpPr>
      <xdr:spPr bwMode="auto">
        <a:xfrm>
          <a:off x="9648825" y="200320275"/>
          <a:ext cx="0" cy="159639"/>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255" name="Text Box 316"/>
        <xdr:cNvSpPr txBox="1">
          <a:spLocks noChangeArrowheads="1"/>
        </xdr:cNvSpPr>
      </xdr:nvSpPr>
      <xdr:spPr bwMode="auto">
        <a:xfrm>
          <a:off x="9648825" y="200320275"/>
          <a:ext cx="0" cy="159639"/>
        </a:xfrm>
        <a:prstGeom prst="rect">
          <a:avLst/>
        </a:prstGeom>
        <a:noFill/>
        <a:ln w="9525">
          <a:noFill/>
          <a:miter lim="800000"/>
          <a:headEnd/>
          <a:tailEnd/>
        </a:ln>
      </xdr:spPr>
    </xdr:sp>
    <xdr:clientData/>
  </xdr:twoCellAnchor>
  <xdr:twoCellAnchor editAs="oneCell">
    <xdr:from>
      <xdr:col>8</xdr:col>
      <xdr:colOff>1247775</xdr:colOff>
      <xdr:row>326</xdr:row>
      <xdr:rowOff>0</xdr:rowOff>
    </xdr:from>
    <xdr:to>
      <xdr:col>9</xdr:col>
      <xdr:colOff>7409</xdr:colOff>
      <xdr:row>326</xdr:row>
      <xdr:rowOff>159639</xdr:rowOff>
    </xdr:to>
    <xdr:sp macro="" textlink="">
      <xdr:nvSpPr>
        <xdr:cNvPr id="256" name="Text Box 317"/>
        <xdr:cNvSpPr txBox="1">
          <a:spLocks noChangeArrowheads="1"/>
        </xdr:cNvSpPr>
      </xdr:nvSpPr>
      <xdr:spPr bwMode="auto">
        <a:xfrm>
          <a:off x="9648825" y="200320275"/>
          <a:ext cx="0" cy="159639"/>
        </a:xfrm>
        <a:prstGeom prst="rect">
          <a:avLst/>
        </a:prstGeom>
        <a:noFill/>
        <a:ln w="9525">
          <a:noFill/>
          <a:miter lim="800000"/>
          <a:headEnd/>
          <a:tailEnd/>
        </a:ln>
      </xdr:spPr>
    </xdr:sp>
    <xdr:clientData/>
  </xdr:twoCellAnchor>
  <xdr:twoCellAnchor editAs="oneCell">
    <xdr:from>
      <xdr:col>8</xdr:col>
      <xdr:colOff>2676525</xdr:colOff>
      <xdr:row>326</xdr:row>
      <xdr:rowOff>657225</xdr:rowOff>
    </xdr:from>
    <xdr:to>
      <xdr:col>9</xdr:col>
      <xdr:colOff>7409</xdr:colOff>
      <xdr:row>326</xdr:row>
      <xdr:rowOff>657225</xdr:rowOff>
    </xdr:to>
    <xdr:sp macro="" textlink="">
      <xdr:nvSpPr>
        <xdr:cNvPr id="257" name="Text Box 29"/>
        <xdr:cNvSpPr txBox="1">
          <a:spLocks noChangeArrowheads="1"/>
        </xdr:cNvSpPr>
      </xdr:nvSpPr>
      <xdr:spPr bwMode="auto">
        <a:xfrm>
          <a:off x="9648825" y="200977500"/>
          <a:ext cx="0" cy="19812"/>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258" name="Text Box 314"/>
        <xdr:cNvSpPr txBox="1">
          <a:spLocks noChangeArrowheads="1"/>
        </xdr:cNvSpPr>
      </xdr:nvSpPr>
      <xdr:spPr bwMode="auto">
        <a:xfrm>
          <a:off x="9648825" y="200320275"/>
          <a:ext cx="0" cy="159639"/>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259" name="Text Box 315"/>
        <xdr:cNvSpPr txBox="1">
          <a:spLocks noChangeArrowheads="1"/>
        </xdr:cNvSpPr>
      </xdr:nvSpPr>
      <xdr:spPr bwMode="auto">
        <a:xfrm>
          <a:off x="9648825" y="200320275"/>
          <a:ext cx="0" cy="159639"/>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260" name="Text Box 316"/>
        <xdr:cNvSpPr txBox="1">
          <a:spLocks noChangeArrowheads="1"/>
        </xdr:cNvSpPr>
      </xdr:nvSpPr>
      <xdr:spPr bwMode="auto">
        <a:xfrm>
          <a:off x="9648825" y="200320275"/>
          <a:ext cx="0" cy="159639"/>
        </a:xfrm>
        <a:prstGeom prst="rect">
          <a:avLst/>
        </a:prstGeom>
        <a:noFill/>
        <a:ln w="9525">
          <a:noFill/>
          <a:miter lim="800000"/>
          <a:headEnd/>
          <a:tailEnd/>
        </a:ln>
      </xdr:spPr>
    </xdr:sp>
    <xdr:clientData/>
  </xdr:twoCellAnchor>
  <xdr:twoCellAnchor editAs="oneCell">
    <xdr:from>
      <xdr:col>8</xdr:col>
      <xdr:colOff>1247775</xdr:colOff>
      <xdr:row>326</xdr:row>
      <xdr:rowOff>0</xdr:rowOff>
    </xdr:from>
    <xdr:to>
      <xdr:col>9</xdr:col>
      <xdr:colOff>7409</xdr:colOff>
      <xdr:row>326</xdr:row>
      <xdr:rowOff>159639</xdr:rowOff>
    </xdr:to>
    <xdr:sp macro="" textlink="">
      <xdr:nvSpPr>
        <xdr:cNvPr id="261" name="Text Box 317"/>
        <xdr:cNvSpPr txBox="1">
          <a:spLocks noChangeArrowheads="1"/>
        </xdr:cNvSpPr>
      </xdr:nvSpPr>
      <xdr:spPr bwMode="auto">
        <a:xfrm>
          <a:off x="9648825" y="200320275"/>
          <a:ext cx="0" cy="159639"/>
        </a:xfrm>
        <a:prstGeom prst="rect">
          <a:avLst/>
        </a:prstGeom>
        <a:noFill/>
        <a:ln w="9525">
          <a:noFill/>
          <a:miter lim="800000"/>
          <a:headEnd/>
          <a:tailEnd/>
        </a:ln>
      </xdr:spPr>
    </xdr:sp>
    <xdr:clientData/>
  </xdr:twoCellAnchor>
  <xdr:twoCellAnchor editAs="oneCell">
    <xdr:from>
      <xdr:col>8</xdr:col>
      <xdr:colOff>2676525</xdr:colOff>
      <xdr:row>326</xdr:row>
      <xdr:rowOff>657225</xdr:rowOff>
    </xdr:from>
    <xdr:to>
      <xdr:col>9</xdr:col>
      <xdr:colOff>7409</xdr:colOff>
      <xdr:row>326</xdr:row>
      <xdr:rowOff>657225</xdr:rowOff>
    </xdr:to>
    <xdr:sp macro="" textlink="">
      <xdr:nvSpPr>
        <xdr:cNvPr id="262" name="Text Box 29"/>
        <xdr:cNvSpPr txBox="1">
          <a:spLocks noChangeArrowheads="1"/>
        </xdr:cNvSpPr>
      </xdr:nvSpPr>
      <xdr:spPr bwMode="auto">
        <a:xfrm>
          <a:off x="9648825" y="200977500"/>
          <a:ext cx="0" cy="19812"/>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263" name="Text Box 81"/>
        <xdr:cNvSpPr txBox="1">
          <a:spLocks noChangeArrowheads="1"/>
        </xdr:cNvSpPr>
      </xdr:nvSpPr>
      <xdr:spPr bwMode="auto">
        <a:xfrm>
          <a:off x="9648825" y="200320275"/>
          <a:ext cx="0" cy="159639"/>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264" name="Text Box 82"/>
        <xdr:cNvSpPr txBox="1">
          <a:spLocks noChangeArrowheads="1"/>
        </xdr:cNvSpPr>
      </xdr:nvSpPr>
      <xdr:spPr bwMode="auto">
        <a:xfrm>
          <a:off x="9648825" y="200320275"/>
          <a:ext cx="0" cy="159639"/>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265" name="Text Box 83"/>
        <xdr:cNvSpPr txBox="1">
          <a:spLocks noChangeArrowheads="1"/>
        </xdr:cNvSpPr>
      </xdr:nvSpPr>
      <xdr:spPr bwMode="auto">
        <a:xfrm>
          <a:off x="9648825" y="200320275"/>
          <a:ext cx="0" cy="159639"/>
        </a:xfrm>
        <a:prstGeom prst="rect">
          <a:avLst/>
        </a:prstGeom>
        <a:noFill/>
        <a:ln w="9525">
          <a:noFill/>
          <a:miter lim="800000"/>
          <a:headEnd/>
          <a:tailEnd/>
        </a:ln>
      </xdr:spPr>
    </xdr:sp>
    <xdr:clientData/>
  </xdr:twoCellAnchor>
  <xdr:twoCellAnchor editAs="oneCell">
    <xdr:from>
      <xdr:col>8</xdr:col>
      <xdr:colOff>1247775</xdr:colOff>
      <xdr:row>326</xdr:row>
      <xdr:rowOff>0</xdr:rowOff>
    </xdr:from>
    <xdr:to>
      <xdr:col>9</xdr:col>
      <xdr:colOff>7409</xdr:colOff>
      <xdr:row>326</xdr:row>
      <xdr:rowOff>159639</xdr:rowOff>
    </xdr:to>
    <xdr:sp macro="" textlink="">
      <xdr:nvSpPr>
        <xdr:cNvPr id="266" name="Text Box 84"/>
        <xdr:cNvSpPr txBox="1">
          <a:spLocks noChangeArrowheads="1"/>
        </xdr:cNvSpPr>
      </xdr:nvSpPr>
      <xdr:spPr bwMode="auto">
        <a:xfrm>
          <a:off x="9648825" y="200320275"/>
          <a:ext cx="0" cy="159639"/>
        </a:xfrm>
        <a:prstGeom prst="rect">
          <a:avLst/>
        </a:prstGeom>
        <a:noFill/>
        <a:ln w="9525">
          <a:noFill/>
          <a:miter lim="800000"/>
          <a:headEnd/>
          <a:tailEnd/>
        </a:ln>
      </xdr:spPr>
    </xdr:sp>
    <xdr:clientData/>
  </xdr:twoCellAnchor>
  <xdr:twoCellAnchor editAs="oneCell">
    <xdr:from>
      <xdr:col>8</xdr:col>
      <xdr:colOff>2028825</xdr:colOff>
      <xdr:row>326</xdr:row>
      <xdr:rowOff>0</xdr:rowOff>
    </xdr:from>
    <xdr:to>
      <xdr:col>9</xdr:col>
      <xdr:colOff>7409</xdr:colOff>
      <xdr:row>326</xdr:row>
      <xdr:rowOff>159639</xdr:rowOff>
    </xdr:to>
    <xdr:sp macro="" textlink="">
      <xdr:nvSpPr>
        <xdr:cNvPr id="267" name="Text Box 85"/>
        <xdr:cNvSpPr txBox="1">
          <a:spLocks noChangeArrowheads="1"/>
        </xdr:cNvSpPr>
      </xdr:nvSpPr>
      <xdr:spPr bwMode="auto">
        <a:xfrm>
          <a:off x="9648825" y="200320275"/>
          <a:ext cx="0" cy="159639"/>
        </a:xfrm>
        <a:prstGeom prst="rect">
          <a:avLst/>
        </a:prstGeom>
        <a:noFill/>
        <a:ln w="9525">
          <a:noFill/>
          <a:miter lim="800000"/>
          <a:headEnd/>
          <a:tailEnd/>
        </a:ln>
      </xdr:spPr>
    </xdr:sp>
    <xdr:clientData/>
  </xdr:twoCellAnchor>
  <xdr:twoCellAnchor editAs="oneCell">
    <xdr:from>
      <xdr:col>8</xdr:col>
      <xdr:colOff>2619375</xdr:colOff>
      <xdr:row>326</xdr:row>
      <xdr:rowOff>0</xdr:rowOff>
    </xdr:from>
    <xdr:to>
      <xdr:col>9</xdr:col>
      <xdr:colOff>7409</xdr:colOff>
      <xdr:row>326</xdr:row>
      <xdr:rowOff>159639</xdr:rowOff>
    </xdr:to>
    <xdr:sp macro="" textlink="">
      <xdr:nvSpPr>
        <xdr:cNvPr id="268" name="Text Box 86"/>
        <xdr:cNvSpPr txBox="1">
          <a:spLocks noChangeArrowheads="1"/>
        </xdr:cNvSpPr>
      </xdr:nvSpPr>
      <xdr:spPr bwMode="auto">
        <a:xfrm>
          <a:off x="9648825" y="200320275"/>
          <a:ext cx="0" cy="159639"/>
        </a:xfrm>
        <a:prstGeom prst="rect">
          <a:avLst/>
        </a:prstGeom>
        <a:noFill/>
        <a:ln w="9525">
          <a:noFill/>
          <a:miter lim="800000"/>
          <a:headEnd/>
          <a:tailEnd/>
        </a:ln>
      </xdr:spPr>
    </xdr:sp>
    <xdr:clientData/>
  </xdr:twoCellAnchor>
  <xdr:twoCellAnchor editAs="oneCell">
    <xdr:from>
      <xdr:col>8</xdr:col>
      <xdr:colOff>1609725</xdr:colOff>
      <xdr:row>326</xdr:row>
      <xdr:rowOff>123825</xdr:rowOff>
    </xdr:from>
    <xdr:to>
      <xdr:col>9</xdr:col>
      <xdr:colOff>7409</xdr:colOff>
      <xdr:row>326</xdr:row>
      <xdr:rowOff>156524</xdr:rowOff>
    </xdr:to>
    <xdr:sp macro="" textlink="">
      <xdr:nvSpPr>
        <xdr:cNvPr id="269" name="Text Box 236"/>
        <xdr:cNvSpPr txBox="1">
          <a:spLocks noChangeArrowheads="1"/>
        </xdr:cNvSpPr>
      </xdr:nvSpPr>
      <xdr:spPr bwMode="auto">
        <a:xfrm>
          <a:off x="9648825" y="200444100"/>
          <a:ext cx="0" cy="32699"/>
        </a:xfrm>
        <a:prstGeom prst="rect">
          <a:avLst/>
        </a:prstGeom>
        <a:noFill/>
        <a:ln w="9525">
          <a:noFill/>
          <a:miter lim="800000"/>
          <a:headEnd/>
          <a:tailEnd/>
        </a:ln>
      </xdr:spPr>
    </xdr:sp>
    <xdr:clientData/>
  </xdr:twoCellAnchor>
  <xdr:twoCellAnchor editAs="oneCell">
    <xdr:from>
      <xdr:col>8</xdr:col>
      <xdr:colOff>1609725</xdr:colOff>
      <xdr:row>326</xdr:row>
      <xdr:rowOff>123825</xdr:rowOff>
    </xdr:from>
    <xdr:to>
      <xdr:col>9</xdr:col>
      <xdr:colOff>7409</xdr:colOff>
      <xdr:row>326</xdr:row>
      <xdr:rowOff>156524</xdr:rowOff>
    </xdr:to>
    <xdr:sp macro="" textlink="">
      <xdr:nvSpPr>
        <xdr:cNvPr id="270" name="Text Box 236"/>
        <xdr:cNvSpPr txBox="1">
          <a:spLocks noChangeArrowheads="1"/>
        </xdr:cNvSpPr>
      </xdr:nvSpPr>
      <xdr:spPr bwMode="auto">
        <a:xfrm>
          <a:off x="9648825" y="200444100"/>
          <a:ext cx="0" cy="32699"/>
        </a:xfrm>
        <a:prstGeom prst="rect">
          <a:avLst/>
        </a:prstGeom>
        <a:noFill/>
        <a:ln w="9525">
          <a:noFill/>
          <a:miter lim="800000"/>
          <a:headEnd/>
          <a:tailEnd/>
        </a:ln>
      </xdr:spPr>
    </xdr:sp>
    <xdr:clientData/>
  </xdr:twoCellAnchor>
  <xdr:twoCellAnchor editAs="oneCell">
    <xdr:from>
      <xdr:col>8</xdr:col>
      <xdr:colOff>1609725</xdr:colOff>
      <xdr:row>326</xdr:row>
      <xdr:rowOff>123825</xdr:rowOff>
    </xdr:from>
    <xdr:to>
      <xdr:col>9</xdr:col>
      <xdr:colOff>7409</xdr:colOff>
      <xdr:row>326</xdr:row>
      <xdr:rowOff>156524</xdr:rowOff>
    </xdr:to>
    <xdr:sp macro="" textlink="">
      <xdr:nvSpPr>
        <xdr:cNvPr id="271" name="Text Box 236"/>
        <xdr:cNvSpPr txBox="1">
          <a:spLocks noChangeArrowheads="1"/>
        </xdr:cNvSpPr>
      </xdr:nvSpPr>
      <xdr:spPr bwMode="auto">
        <a:xfrm>
          <a:off x="9648825" y="200444100"/>
          <a:ext cx="0" cy="32699"/>
        </a:xfrm>
        <a:prstGeom prst="rect">
          <a:avLst/>
        </a:prstGeom>
        <a:noFill/>
        <a:ln w="9525">
          <a:noFill/>
          <a:miter lim="800000"/>
          <a:headEnd/>
          <a:tailEnd/>
        </a:ln>
      </xdr:spPr>
    </xdr:sp>
    <xdr:clientData/>
  </xdr:twoCellAnchor>
  <xdr:twoCellAnchor editAs="oneCell">
    <xdr:from>
      <xdr:col>8</xdr:col>
      <xdr:colOff>1609725</xdr:colOff>
      <xdr:row>326</xdr:row>
      <xdr:rowOff>123825</xdr:rowOff>
    </xdr:from>
    <xdr:to>
      <xdr:col>9</xdr:col>
      <xdr:colOff>7409</xdr:colOff>
      <xdr:row>326</xdr:row>
      <xdr:rowOff>156524</xdr:rowOff>
    </xdr:to>
    <xdr:sp macro="" textlink="">
      <xdr:nvSpPr>
        <xdr:cNvPr id="272" name="Text Box 236"/>
        <xdr:cNvSpPr txBox="1">
          <a:spLocks noChangeArrowheads="1"/>
        </xdr:cNvSpPr>
      </xdr:nvSpPr>
      <xdr:spPr bwMode="auto">
        <a:xfrm>
          <a:off x="9648825" y="200444100"/>
          <a:ext cx="0" cy="32699"/>
        </a:xfrm>
        <a:prstGeom prst="rect">
          <a:avLst/>
        </a:prstGeom>
        <a:noFill/>
        <a:ln w="9525">
          <a:noFill/>
          <a:miter lim="800000"/>
          <a:headEnd/>
          <a:tailEnd/>
        </a:ln>
      </xdr:spPr>
    </xdr:sp>
    <xdr:clientData/>
  </xdr:twoCellAnchor>
  <xdr:twoCellAnchor editAs="oneCell">
    <xdr:from>
      <xdr:col>8</xdr:col>
      <xdr:colOff>1609725</xdr:colOff>
      <xdr:row>326</xdr:row>
      <xdr:rowOff>123825</xdr:rowOff>
    </xdr:from>
    <xdr:to>
      <xdr:col>9</xdr:col>
      <xdr:colOff>7409</xdr:colOff>
      <xdr:row>326</xdr:row>
      <xdr:rowOff>156524</xdr:rowOff>
    </xdr:to>
    <xdr:sp macro="" textlink="">
      <xdr:nvSpPr>
        <xdr:cNvPr id="273" name="Text Box 236"/>
        <xdr:cNvSpPr txBox="1">
          <a:spLocks noChangeArrowheads="1"/>
        </xdr:cNvSpPr>
      </xdr:nvSpPr>
      <xdr:spPr bwMode="auto">
        <a:xfrm>
          <a:off x="9648825" y="200444100"/>
          <a:ext cx="0" cy="32699"/>
        </a:xfrm>
        <a:prstGeom prst="rect">
          <a:avLst/>
        </a:prstGeom>
        <a:noFill/>
        <a:ln w="9525">
          <a:noFill/>
          <a:miter lim="800000"/>
          <a:headEnd/>
          <a:tailEnd/>
        </a:ln>
      </xdr:spPr>
    </xdr:sp>
    <xdr:clientData/>
  </xdr:twoCellAnchor>
  <xdr:twoCellAnchor editAs="oneCell">
    <xdr:from>
      <xdr:col>8</xdr:col>
      <xdr:colOff>1609725</xdr:colOff>
      <xdr:row>326</xdr:row>
      <xdr:rowOff>123825</xdr:rowOff>
    </xdr:from>
    <xdr:to>
      <xdr:col>9</xdr:col>
      <xdr:colOff>7409</xdr:colOff>
      <xdr:row>326</xdr:row>
      <xdr:rowOff>156524</xdr:rowOff>
    </xdr:to>
    <xdr:sp macro="" textlink="">
      <xdr:nvSpPr>
        <xdr:cNvPr id="274" name="Text Box 236"/>
        <xdr:cNvSpPr txBox="1">
          <a:spLocks noChangeArrowheads="1"/>
        </xdr:cNvSpPr>
      </xdr:nvSpPr>
      <xdr:spPr bwMode="auto">
        <a:xfrm>
          <a:off x="9648825" y="200444100"/>
          <a:ext cx="0" cy="32699"/>
        </a:xfrm>
        <a:prstGeom prst="rect">
          <a:avLst/>
        </a:prstGeom>
        <a:noFill/>
        <a:ln w="9525">
          <a:noFill/>
          <a:miter lim="800000"/>
          <a:headEnd/>
          <a:tailEnd/>
        </a:ln>
      </xdr:spPr>
    </xdr:sp>
    <xdr:clientData/>
  </xdr:twoCellAnchor>
  <xdr:twoCellAnchor editAs="oneCell">
    <xdr:from>
      <xdr:col>8</xdr:col>
      <xdr:colOff>1609725</xdr:colOff>
      <xdr:row>326</xdr:row>
      <xdr:rowOff>123825</xdr:rowOff>
    </xdr:from>
    <xdr:to>
      <xdr:col>9</xdr:col>
      <xdr:colOff>7409</xdr:colOff>
      <xdr:row>326</xdr:row>
      <xdr:rowOff>156524</xdr:rowOff>
    </xdr:to>
    <xdr:sp macro="" textlink="">
      <xdr:nvSpPr>
        <xdr:cNvPr id="275" name="Text Box 236"/>
        <xdr:cNvSpPr txBox="1">
          <a:spLocks noChangeArrowheads="1"/>
        </xdr:cNvSpPr>
      </xdr:nvSpPr>
      <xdr:spPr bwMode="auto">
        <a:xfrm>
          <a:off x="9648825" y="200444100"/>
          <a:ext cx="0" cy="32699"/>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276" name="Text Box 314"/>
        <xdr:cNvSpPr txBox="1">
          <a:spLocks noChangeArrowheads="1"/>
        </xdr:cNvSpPr>
      </xdr:nvSpPr>
      <xdr:spPr bwMode="auto">
        <a:xfrm>
          <a:off x="9648825" y="201453750"/>
          <a:ext cx="0" cy="159639"/>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277" name="Text Box 315"/>
        <xdr:cNvSpPr txBox="1">
          <a:spLocks noChangeArrowheads="1"/>
        </xdr:cNvSpPr>
      </xdr:nvSpPr>
      <xdr:spPr bwMode="auto">
        <a:xfrm>
          <a:off x="9648825" y="201453750"/>
          <a:ext cx="0" cy="159639"/>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278" name="Text Box 316"/>
        <xdr:cNvSpPr txBox="1">
          <a:spLocks noChangeArrowheads="1"/>
        </xdr:cNvSpPr>
      </xdr:nvSpPr>
      <xdr:spPr bwMode="auto">
        <a:xfrm>
          <a:off x="9648825" y="201453750"/>
          <a:ext cx="0" cy="159639"/>
        </a:xfrm>
        <a:prstGeom prst="rect">
          <a:avLst/>
        </a:prstGeom>
        <a:noFill/>
        <a:ln w="9525">
          <a:noFill/>
          <a:miter lim="800000"/>
          <a:headEnd/>
          <a:tailEnd/>
        </a:ln>
      </xdr:spPr>
    </xdr:sp>
    <xdr:clientData/>
  </xdr:twoCellAnchor>
  <xdr:twoCellAnchor editAs="oneCell">
    <xdr:from>
      <xdr:col>8</xdr:col>
      <xdr:colOff>1247775</xdr:colOff>
      <xdr:row>327</xdr:row>
      <xdr:rowOff>0</xdr:rowOff>
    </xdr:from>
    <xdr:to>
      <xdr:col>9</xdr:col>
      <xdr:colOff>7409</xdr:colOff>
      <xdr:row>327</xdr:row>
      <xdr:rowOff>159639</xdr:rowOff>
    </xdr:to>
    <xdr:sp macro="" textlink="">
      <xdr:nvSpPr>
        <xdr:cNvPr id="279" name="Text Box 317"/>
        <xdr:cNvSpPr txBox="1">
          <a:spLocks noChangeArrowheads="1"/>
        </xdr:cNvSpPr>
      </xdr:nvSpPr>
      <xdr:spPr bwMode="auto">
        <a:xfrm>
          <a:off x="9648825" y="201453750"/>
          <a:ext cx="0" cy="159639"/>
        </a:xfrm>
        <a:prstGeom prst="rect">
          <a:avLst/>
        </a:prstGeom>
        <a:noFill/>
        <a:ln w="9525">
          <a:noFill/>
          <a:miter lim="800000"/>
          <a:headEnd/>
          <a:tailEnd/>
        </a:ln>
      </xdr:spPr>
    </xdr:sp>
    <xdr:clientData/>
  </xdr:twoCellAnchor>
  <xdr:twoCellAnchor editAs="oneCell">
    <xdr:from>
      <xdr:col>8</xdr:col>
      <xdr:colOff>2619375</xdr:colOff>
      <xdr:row>327</xdr:row>
      <xdr:rowOff>1076325</xdr:rowOff>
    </xdr:from>
    <xdr:to>
      <xdr:col>9</xdr:col>
      <xdr:colOff>7409</xdr:colOff>
      <xdr:row>327</xdr:row>
      <xdr:rowOff>1076325</xdr:rowOff>
    </xdr:to>
    <xdr:sp macro="" textlink="">
      <xdr:nvSpPr>
        <xdr:cNvPr id="280" name="Text Box 23"/>
        <xdr:cNvSpPr txBox="1">
          <a:spLocks noChangeArrowheads="1"/>
        </xdr:cNvSpPr>
      </xdr:nvSpPr>
      <xdr:spPr bwMode="auto">
        <a:xfrm>
          <a:off x="9648825" y="202530075"/>
          <a:ext cx="0" cy="493"/>
        </a:xfrm>
        <a:prstGeom prst="rect">
          <a:avLst/>
        </a:prstGeom>
        <a:noFill/>
        <a:ln w="9525">
          <a:noFill/>
          <a:miter lim="800000"/>
          <a:headEnd/>
          <a:tailEnd/>
        </a:ln>
      </xdr:spPr>
    </xdr:sp>
    <xdr:clientData/>
  </xdr:twoCellAnchor>
  <xdr:twoCellAnchor editAs="oneCell">
    <xdr:from>
      <xdr:col>8</xdr:col>
      <xdr:colOff>2676525</xdr:colOff>
      <xdr:row>327</xdr:row>
      <xdr:rowOff>657225</xdr:rowOff>
    </xdr:from>
    <xdr:to>
      <xdr:col>9</xdr:col>
      <xdr:colOff>7409</xdr:colOff>
      <xdr:row>327</xdr:row>
      <xdr:rowOff>657225</xdr:rowOff>
    </xdr:to>
    <xdr:sp macro="" textlink="">
      <xdr:nvSpPr>
        <xdr:cNvPr id="281" name="Text Box 29"/>
        <xdr:cNvSpPr txBox="1">
          <a:spLocks noChangeArrowheads="1"/>
        </xdr:cNvSpPr>
      </xdr:nvSpPr>
      <xdr:spPr bwMode="auto">
        <a:xfrm>
          <a:off x="9648825" y="202110975"/>
          <a:ext cx="0" cy="19812"/>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282" name="Text Box 314"/>
        <xdr:cNvSpPr txBox="1">
          <a:spLocks noChangeArrowheads="1"/>
        </xdr:cNvSpPr>
      </xdr:nvSpPr>
      <xdr:spPr bwMode="auto">
        <a:xfrm>
          <a:off x="9648825" y="201453750"/>
          <a:ext cx="0" cy="159639"/>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283" name="Text Box 315"/>
        <xdr:cNvSpPr txBox="1">
          <a:spLocks noChangeArrowheads="1"/>
        </xdr:cNvSpPr>
      </xdr:nvSpPr>
      <xdr:spPr bwMode="auto">
        <a:xfrm>
          <a:off x="9648825" y="201453750"/>
          <a:ext cx="0" cy="159639"/>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284" name="Text Box 316"/>
        <xdr:cNvSpPr txBox="1">
          <a:spLocks noChangeArrowheads="1"/>
        </xdr:cNvSpPr>
      </xdr:nvSpPr>
      <xdr:spPr bwMode="auto">
        <a:xfrm>
          <a:off x="9648825" y="201453750"/>
          <a:ext cx="0" cy="159639"/>
        </a:xfrm>
        <a:prstGeom prst="rect">
          <a:avLst/>
        </a:prstGeom>
        <a:noFill/>
        <a:ln w="9525">
          <a:noFill/>
          <a:miter lim="800000"/>
          <a:headEnd/>
          <a:tailEnd/>
        </a:ln>
      </xdr:spPr>
    </xdr:sp>
    <xdr:clientData/>
  </xdr:twoCellAnchor>
  <xdr:twoCellAnchor editAs="oneCell">
    <xdr:from>
      <xdr:col>8</xdr:col>
      <xdr:colOff>1247775</xdr:colOff>
      <xdr:row>327</xdr:row>
      <xdr:rowOff>0</xdr:rowOff>
    </xdr:from>
    <xdr:to>
      <xdr:col>9</xdr:col>
      <xdr:colOff>7409</xdr:colOff>
      <xdr:row>327</xdr:row>
      <xdr:rowOff>159639</xdr:rowOff>
    </xdr:to>
    <xdr:sp macro="" textlink="">
      <xdr:nvSpPr>
        <xdr:cNvPr id="285" name="Text Box 317"/>
        <xdr:cNvSpPr txBox="1">
          <a:spLocks noChangeArrowheads="1"/>
        </xdr:cNvSpPr>
      </xdr:nvSpPr>
      <xdr:spPr bwMode="auto">
        <a:xfrm>
          <a:off x="9648825" y="201453750"/>
          <a:ext cx="0" cy="159639"/>
        </a:xfrm>
        <a:prstGeom prst="rect">
          <a:avLst/>
        </a:prstGeom>
        <a:noFill/>
        <a:ln w="9525">
          <a:noFill/>
          <a:miter lim="800000"/>
          <a:headEnd/>
          <a:tailEnd/>
        </a:ln>
      </xdr:spPr>
    </xdr:sp>
    <xdr:clientData/>
  </xdr:twoCellAnchor>
  <xdr:twoCellAnchor editAs="oneCell">
    <xdr:from>
      <xdr:col>8</xdr:col>
      <xdr:colOff>2619375</xdr:colOff>
      <xdr:row>327</xdr:row>
      <xdr:rowOff>1076325</xdr:rowOff>
    </xdr:from>
    <xdr:to>
      <xdr:col>9</xdr:col>
      <xdr:colOff>7409</xdr:colOff>
      <xdr:row>327</xdr:row>
      <xdr:rowOff>1076325</xdr:rowOff>
    </xdr:to>
    <xdr:sp macro="" textlink="">
      <xdr:nvSpPr>
        <xdr:cNvPr id="286" name="Text Box 23"/>
        <xdr:cNvSpPr txBox="1">
          <a:spLocks noChangeArrowheads="1"/>
        </xdr:cNvSpPr>
      </xdr:nvSpPr>
      <xdr:spPr bwMode="auto">
        <a:xfrm>
          <a:off x="9648825" y="202530075"/>
          <a:ext cx="0" cy="493"/>
        </a:xfrm>
        <a:prstGeom prst="rect">
          <a:avLst/>
        </a:prstGeom>
        <a:noFill/>
        <a:ln w="9525">
          <a:noFill/>
          <a:miter lim="800000"/>
          <a:headEnd/>
          <a:tailEnd/>
        </a:ln>
      </xdr:spPr>
    </xdr:sp>
    <xdr:clientData/>
  </xdr:twoCellAnchor>
  <xdr:twoCellAnchor editAs="oneCell">
    <xdr:from>
      <xdr:col>8</xdr:col>
      <xdr:colOff>2676525</xdr:colOff>
      <xdr:row>327</xdr:row>
      <xdr:rowOff>657225</xdr:rowOff>
    </xdr:from>
    <xdr:to>
      <xdr:col>9</xdr:col>
      <xdr:colOff>7409</xdr:colOff>
      <xdr:row>327</xdr:row>
      <xdr:rowOff>657225</xdr:rowOff>
    </xdr:to>
    <xdr:sp macro="" textlink="">
      <xdr:nvSpPr>
        <xdr:cNvPr id="287" name="Text Box 29"/>
        <xdr:cNvSpPr txBox="1">
          <a:spLocks noChangeArrowheads="1"/>
        </xdr:cNvSpPr>
      </xdr:nvSpPr>
      <xdr:spPr bwMode="auto">
        <a:xfrm>
          <a:off x="9648825" y="202110975"/>
          <a:ext cx="0" cy="19812"/>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288" name="Text Box 81"/>
        <xdr:cNvSpPr txBox="1">
          <a:spLocks noChangeArrowheads="1"/>
        </xdr:cNvSpPr>
      </xdr:nvSpPr>
      <xdr:spPr bwMode="auto">
        <a:xfrm>
          <a:off x="9648825" y="201453750"/>
          <a:ext cx="0" cy="159639"/>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289" name="Text Box 82"/>
        <xdr:cNvSpPr txBox="1">
          <a:spLocks noChangeArrowheads="1"/>
        </xdr:cNvSpPr>
      </xdr:nvSpPr>
      <xdr:spPr bwMode="auto">
        <a:xfrm>
          <a:off x="9648825" y="201453750"/>
          <a:ext cx="0" cy="159639"/>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290" name="Text Box 83"/>
        <xdr:cNvSpPr txBox="1">
          <a:spLocks noChangeArrowheads="1"/>
        </xdr:cNvSpPr>
      </xdr:nvSpPr>
      <xdr:spPr bwMode="auto">
        <a:xfrm>
          <a:off x="9648825" y="201453750"/>
          <a:ext cx="0" cy="159639"/>
        </a:xfrm>
        <a:prstGeom prst="rect">
          <a:avLst/>
        </a:prstGeom>
        <a:noFill/>
        <a:ln w="9525">
          <a:noFill/>
          <a:miter lim="800000"/>
          <a:headEnd/>
          <a:tailEnd/>
        </a:ln>
      </xdr:spPr>
    </xdr:sp>
    <xdr:clientData/>
  </xdr:twoCellAnchor>
  <xdr:twoCellAnchor editAs="oneCell">
    <xdr:from>
      <xdr:col>8</xdr:col>
      <xdr:colOff>1247775</xdr:colOff>
      <xdr:row>327</xdr:row>
      <xdr:rowOff>0</xdr:rowOff>
    </xdr:from>
    <xdr:to>
      <xdr:col>9</xdr:col>
      <xdr:colOff>7409</xdr:colOff>
      <xdr:row>327</xdr:row>
      <xdr:rowOff>159639</xdr:rowOff>
    </xdr:to>
    <xdr:sp macro="" textlink="">
      <xdr:nvSpPr>
        <xdr:cNvPr id="291" name="Text Box 84"/>
        <xdr:cNvSpPr txBox="1">
          <a:spLocks noChangeArrowheads="1"/>
        </xdr:cNvSpPr>
      </xdr:nvSpPr>
      <xdr:spPr bwMode="auto">
        <a:xfrm>
          <a:off x="9648825" y="201453750"/>
          <a:ext cx="0" cy="159639"/>
        </a:xfrm>
        <a:prstGeom prst="rect">
          <a:avLst/>
        </a:prstGeom>
        <a:noFill/>
        <a:ln w="9525">
          <a:noFill/>
          <a:miter lim="800000"/>
          <a:headEnd/>
          <a:tailEnd/>
        </a:ln>
      </xdr:spPr>
    </xdr:sp>
    <xdr:clientData/>
  </xdr:twoCellAnchor>
  <xdr:twoCellAnchor editAs="oneCell">
    <xdr:from>
      <xdr:col>8</xdr:col>
      <xdr:colOff>2028825</xdr:colOff>
      <xdr:row>327</xdr:row>
      <xdr:rowOff>0</xdr:rowOff>
    </xdr:from>
    <xdr:to>
      <xdr:col>9</xdr:col>
      <xdr:colOff>7409</xdr:colOff>
      <xdr:row>327</xdr:row>
      <xdr:rowOff>159639</xdr:rowOff>
    </xdr:to>
    <xdr:sp macro="" textlink="">
      <xdr:nvSpPr>
        <xdr:cNvPr id="292" name="Text Box 85"/>
        <xdr:cNvSpPr txBox="1">
          <a:spLocks noChangeArrowheads="1"/>
        </xdr:cNvSpPr>
      </xdr:nvSpPr>
      <xdr:spPr bwMode="auto">
        <a:xfrm>
          <a:off x="9648825" y="201453750"/>
          <a:ext cx="0" cy="159639"/>
        </a:xfrm>
        <a:prstGeom prst="rect">
          <a:avLst/>
        </a:prstGeom>
        <a:noFill/>
        <a:ln w="9525">
          <a:noFill/>
          <a:miter lim="800000"/>
          <a:headEnd/>
          <a:tailEnd/>
        </a:ln>
      </xdr:spPr>
    </xdr:sp>
    <xdr:clientData/>
  </xdr:twoCellAnchor>
  <xdr:twoCellAnchor editAs="oneCell">
    <xdr:from>
      <xdr:col>8</xdr:col>
      <xdr:colOff>2619375</xdr:colOff>
      <xdr:row>327</xdr:row>
      <xdr:rowOff>0</xdr:rowOff>
    </xdr:from>
    <xdr:to>
      <xdr:col>9</xdr:col>
      <xdr:colOff>7409</xdr:colOff>
      <xdr:row>327</xdr:row>
      <xdr:rowOff>159639</xdr:rowOff>
    </xdr:to>
    <xdr:sp macro="" textlink="">
      <xdr:nvSpPr>
        <xdr:cNvPr id="293" name="Text Box 86"/>
        <xdr:cNvSpPr txBox="1">
          <a:spLocks noChangeArrowheads="1"/>
        </xdr:cNvSpPr>
      </xdr:nvSpPr>
      <xdr:spPr bwMode="auto">
        <a:xfrm>
          <a:off x="9648825" y="201453750"/>
          <a:ext cx="0" cy="159639"/>
        </a:xfrm>
        <a:prstGeom prst="rect">
          <a:avLst/>
        </a:prstGeom>
        <a:noFill/>
        <a:ln w="9525">
          <a:noFill/>
          <a:miter lim="800000"/>
          <a:headEnd/>
          <a:tailEnd/>
        </a:ln>
      </xdr:spPr>
    </xdr:sp>
    <xdr:clientData/>
  </xdr:twoCellAnchor>
  <xdr:twoCellAnchor editAs="oneCell">
    <xdr:from>
      <xdr:col>8</xdr:col>
      <xdr:colOff>1609725</xdr:colOff>
      <xdr:row>327</xdr:row>
      <xdr:rowOff>123825</xdr:rowOff>
    </xdr:from>
    <xdr:to>
      <xdr:col>9</xdr:col>
      <xdr:colOff>7409</xdr:colOff>
      <xdr:row>327</xdr:row>
      <xdr:rowOff>156524</xdr:rowOff>
    </xdr:to>
    <xdr:sp macro="" textlink="">
      <xdr:nvSpPr>
        <xdr:cNvPr id="294" name="Text Box 236"/>
        <xdr:cNvSpPr txBox="1">
          <a:spLocks noChangeArrowheads="1"/>
        </xdr:cNvSpPr>
      </xdr:nvSpPr>
      <xdr:spPr bwMode="auto">
        <a:xfrm>
          <a:off x="9648825" y="201577575"/>
          <a:ext cx="0" cy="32699"/>
        </a:xfrm>
        <a:prstGeom prst="rect">
          <a:avLst/>
        </a:prstGeom>
        <a:noFill/>
        <a:ln w="9525">
          <a:noFill/>
          <a:miter lim="800000"/>
          <a:headEnd/>
          <a:tailEnd/>
        </a:ln>
      </xdr:spPr>
    </xdr:sp>
    <xdr:clientData/>
  </xdr:twoCellAnchor>
  <xdr:twoCellAnchor editAs="oneCell">
    <xdr:from>
      <xdr:col>8</xdr:col>
      <xdr:colOff>1609725</xdr:colOff>
      <xdr:row>327</xdr:row>
      <xdr:rowOff>123825</xdr:rowOff>
    </xdr:from>
    <xdr:to>
      <xdr:col>9</xdr:col>
      <xdr:colOff>7409</xdr:colOff>
      <xdr:row>327</xdr:row>
      <xdr:rowOff>156524</xdr:rowOff>
    </xdr:to>
    <xdr:sp macro="" textlink="">
      <xdr:nvSpPr>
        <xdr:cNvPr id="295" name="Text Box 236"/>
        <xdr:cNvSpPr txBox="1">
          <a:spLocks noChangeArrowheads="1"/>
        </xdr:cNvSpPr>
      </xdr:nvSpPr>
      <xdr:spPr bwMode="auto">
        <a:xfrm>
          <a:off x="9648825" y="201577575"/>
          <a:ext cx="0" cy="32699"/>
        </a:xfrm>
        <a:prstGeom prst="rect">
          <a:avLst/>
        </a:prstGeom>
        <a:noFill/>
        <a:ln w="9525">
          <a:noFill/>
          <a:miter lim="800000"/>
          <a:headEnd/>
          <a:tailEnd/>
        </a:ln>
      </xdr:spPr>
    </xdr:sp>
    <xdr:clientData/>
  </xdr:twoCellAnchor>
  <xdr:twoCellAnchor editAs="oneCell">
    <xdr:from>
      <xdr:col>8</xdr:col>
      <xdr:colOff>1609725</xdr:colOff>
      <xdr:row>327</xdr:row>
      <xdr:rowOff>123825</xdr:rowOff>
    </xdr:from>
    <xdr:to>
      <xdr:col>9</xdr:col>
      <xdr:colOff>7409</xdr:colOff>
      <xdr:row>327</xdr:row>
      <xdr:rowOff>156524</xdr:rowOff>
    </xdr:to>
    <xdr:sp macro="" textlink="">
      <xdr:nvSpPr>
        <xdr:cNvPr id="296" name="Text Box 236"/>
        <xdr:cNvSpPr txBox="1">
          <a:spLocks noChangeArrowheads="1"/>
        </xdr:cNvSpPr>
      </xdr:nvSpPr>
      <xdr:spPr bwMode="auto">
        <a:xfrm>
          <a:off x="9648825" y="201577575"/>
          <a:ext cx="0" cy="32699"/>
        </a:xfrm>
        <a:prstGeom prst="rect">
          <a:avLst/>
        </a:prstGeom>
        <a:noFill/>
        <a:ln w="9525">
          <a:noFill/>
          <a:miter lim="800000"/>
          <a:headEnd/>
          <a:tailEnd/>
        </a:ln>
      </xdr:spPr>
    </xdr:sp>
    <xdr:clientData/>
  </xdr:twoCellAnchor>
  <xdr:twoCellAnchor editAs="oneCell">
    <xdr:from>
      <xdr:col>8</xdr:col>
      <xdr:colOff>1609725</xdr:colOff>
      <xdr:row>327</xdr:row>
      <xdr:rowOff>123825</xdr:rowOff>
    </xdr:from>
    <xdr:to>
      <xdr:col>9</xdr:col>
      <xdr:colOff>7409</xdr:colOff>
      <xdr:row>327</xdr:row>
      <xdr:rowOff>156524</xdr:rowOff>
    </xdr:to>
    <xdr:sp macro="" textlink="">
      <xdr:nvSpPr>
        <xdr:cNvPr id="297" name="Text Box 236"/>
        <xdr:cNvSpPr txBox="1">
          <a:spLocks noChangeArrowheads="1"/>
        </xdr:cNvSpPr>
      </xdr:nvSpPr>
      <xdr:spPr bwMode="auto">
        <a:xfrm>
          <a:off x="9648825" y="201577575"/>
          <a:ext cx="0" cy="32699"/>
        </a:xfrm>
        <a:prstGeom prst="rect">
          <a:avLst/>
        </a:prstGeom>
        <a:noFill/>
        <a:ln w="9525">
          <a:noFill/>
          <a:miter lim="800000"/>
          <a:headEnd/>
          <a:tailEnd/>
        </a:ln>
      </xdr:spPr>
    </xdr:sp>
    <xdr:clientData/>
  </xdr:twoCellAnchor>
  <xdr:twoCellAnchor editAs="oneCell">
    <xdr:from>
      <xdr:col>8</xdr:col>
      <xdr:colOff>1609725</xdr:colOff>
      <xdr:row>327</xdr:row>
      <xdr:rowOff>123825</xdr:rowOff>
    </xdr:from>
    <xdr:to>
      <xdr:col>9</xdr:col>
      <xdr:colOff>7409</xdr:colOff>
      <xdr:row>327</xdr:row>
      <xdr:rowOff>156524</xdr:rowOff>
    </xdr:to>
    <xdr:sp macro="" textlink="">
      <xdr:nvSpPr>
        <xdr:cNvPr id="298" name="Text Box 236"/>
        <xdr:cNvSpPr txBox="1">
          <a:spLocks noChangeArrowheads="1"/>
        </xdr:cNvSpPr>
      </xdr:nvSpPr>
      <xdr:spPr bwMode="auto">
        <a:xfrm>
          <a:off x="9648825" y="201577575"/>
          <a:ext cx="0" cy="32699"/>
        </a:xfrm>
        <a:prstGeom prst="rect">
          <a:avLst/>
        </a:prstGeom>
        <a:noFill/>
        <a:ln w="9525">
          <a:noFill/>
          <a:miter lim="800000"/>
          <a:headEnd/>
          <a:tailEnd/>
        </a:ln>
      </xdr:spPr>
    </xdr:sp>
    <xdr:clientData/>
  </xdr:twoCellAnchor>
  <xdr:twoCellAnchor editAs="oneCell">
    <xdr:from>
      <xdr:col>8</xdr:col>
      <xdr:colOff>1609725</xdr:colOff>
      <xdr:row>327</xdr:row>
      <xdr:rowOff>123825</xdr:rowOff>
    </xdr:from>
    <xdr:to>
      <xdr:col>9</xdr:col>
      <xdr:colOff>7409</xdr:colOff>
      <xdr:row>327</xdr:row>
      <xdr:rowOff>156524</xdr:rowOff>
    </xdr:to>
    <xdr:sp macro="" textlink="">
      <xdr:nvSpPr>
        <xdr:cNvPr id="299" name="Text Box 236"/>
        <xdr:cNvSpPr txBox="1">
          <a:spLocks noChangeArrowheads="1"/>
        </xdr:cNvSpPr>
      </xdr:nvSpPr>
      <xdr:spPr bwMode="auto">
        <a:xfrm>
          <a:off x="9648825" y="201577575"/>
          <a:ext cx="0" cy="32699"/>
        </a:xfrm>
        <a:prstGeom prst="rect">
          <a:avLst/>
        </a:prstGeom>
        <a:noFill/>
        <a:ln w="9525">
          <a:noFill/>
          <a:miter lim="800000"/>
          <a:headEnd/>
          <a:tailEnd/>
        </a:ln>
      </xdr:spPr>
    </xdr:sp>
    <xdr:clientData/>
  </xdr:twoCellAnchor>
  <xdr:twoCellAnchor editAs="oneCell">
    <xdr:from>
      <xdr:col>8</xdr:col>
      <xdr:colOff>1609725</xdr:colOff>
      <xdr:row>327</xdr:row>
      <xdr:rowOff>123825</xdr:rowOff>
    </xdr:from>
    <xdr:to>
      <xdr:col>9</xdr:col>
      <xdr:colOff>7409</xdr:colOff>
      <xdr:row>327</xdr:row>
      <xdr:rowOff>156524</xdr:rowOff>
    </xdr:to>
    <xdr:sp macro="" textlink="">
      <xdr:nvSpPr>
        <xdr:cNvPr id="300" name="Text Box 236"/>
        <xdr:cNvSpPr txBox="1">
          <a:spLocks noChangeArrowheads="1"/>
        </xdr:cNvSpPr>
      </xdr:nvSpPr>
      <xdr:spPr bwMode="auto">
        <a:xfrm>
          <a:off x="9648825" y="201577575"/>
          <a:ext cx="0" cy="3269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301" name="Text Box 314"/>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302" name="Text Box 315"/>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303" name="Text Box 316"/>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1247775</xdr:colOff>
      <xdr:row>331</xdr:row>
      <xdr:rowOff>0</xdr:rowOff>
    </xdr:from>
    <xdr:to>
      <xdr:col>9</xdr:col>
      <xdr:colOff>7409</xdr:colOff>
      <xdr:row>331</xdr:row>
      <xdr:rowOff>159639</xdr:rowOff>
    </xdr:to>
    <xdr:sp macro="" textlink="">
      <xdr:nvSpPr>
        <xdr:cNvPr id="304" name="Text Box 317"/>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305" name="Text Box 314"/>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306" name="Text Box 315"/>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307" name="Text Box 316"/>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1247775</xdr:colOff>
      <xdr:row>331</xdr:row>
      <xdr:rowOff>0</xdr:rowOff>
    </xdr:from>
    <xdr:to>
      <xdr:col>9</xdr:col>
      <xdr:colOff>7409</xdr:colOff>
      <xdr:row>331</xdr:row>
      <xdr:rowOff>159639</xdr:rowOff>
    </xdr:to>
    <xdr:sp macro="" textlink="">
      <xdr:nvSpPr>
        <xdr:cNvPr id="308" name="Text Box 317"/>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309" name="Text Box 81"/>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310" name="Text Box 82"/>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311" name="Text Box 83"/>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1247775</xdr:colOff>
      <xdr:row>331</xdr:row>
      <xdr:rowOff>0</xdr:rowOff>
    </xdr:from>
    <xdr:to>
      <xdr:col>9</xdr:col>
      <xdr:colOff>7409</xdr:colOff>
      <xdr:row>331</xdr:row>
      <xdr:rowOff>159639</xdr:rowOff>
    </xdr:to>
    <xdr:sp macro="" textlink="">
      <xdr:nvSpPr>
        <xdr:cNvPr id="312" name="Text Box 84"/>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2028825</xdr:colOff>
      <xdr:row>331</xdr:row>
      <xdr:rowOff>0</xdr:rowOff>
    </xdr:from>
    <xdr:to>
      <xdr:col>9</xdr:col>
      <xdr:colOff>7409</xdr:colOff>
      <xdr:row>331</xdr:row>
      <xdr:rowOff>159639</xdr:rowOff>
    </xdr:to>
    <xdr:sp macro="" textlink="">
      <xdr:nvSpPr>
        <xdr:cNvPr id="313" name="Text Box 85"/>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2619375</xdr:colOff>
      <xdr:row>331</xdr:row>
      <xdr:rowOff>0</xdr:rowOff>
    </xdr:from>
    <xdr:to>
      <xdr:col>9</xdr:col>
      <xdr:colOff>7409</xdr:colOff>
      <xdr:row>331</xdr:row>
      <xdr:rowOff>159639</xdr:rowOff>
    </xdr:to>
    <xdr:sp macro="" textlink="">
      <xdr:nvSpPr>
        <xdr:cNvPr id="314" name="Text Box 86"/>
        <xdr:cNvSpPr txBox="1">
          <a:spLocks noChangeArrowheads="1"/>
        </xdr:cNvSpPr>
      </xdr:nvSpPr>
      <xdr:spPr bwMode="auto">
        <a:xfrm>
          <a:off x="9648825" y="205435200"/>
          <a:ext cx="0" cy="15963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315" name="Text Box 236"/>
        <xdr:cNvSpPr txBox="1">
          <a:spLocks noChangeArrowheads="1"/>
        </xdr:cNvSpPr>
      </xdr:nvSpPr>
      <xdr:spPr bwMode="auto">
        <a:xfrm>
          <a:off x="9648825" y="20555902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316" name="Text Box 236"/>
        <xdr:cNvSpPr txBox="1">
          <a:spLocks noChangeArrowheads="1"/>
        </xdr:cNvSpPr>
      </xdr:nvSpPr>
      <xdr:spPr bwMode="auto">
        <a:xfrm>
          <a:off x="9648825" y="20555902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317" name="Text Box 236"/>
        <xdr:cNvSpPr txBox="1">
          <a:spLocks noChangeArrowheads="1"/>
        </xdr:cNvSpPr>
      </xdr:nvSpPr>
      <xdr:spPr bwMode="auto">
        <a:xfrm>
          <a:off x="9648825" y="20555902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318" name="Text Box 236"/>
        <xdr:cNvSpPr txBox="1">
          <a:spLocks noChangeArrowheads="1"/>
        </xdr:cNvSpPr>
      </xdr:nvSpPr>
      <xdr:spPr bwMode="auto">
        <a:xfrm>
          <a:off x="9648825" y="20555902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319" name="Text Box 236"/>
        <xdr:cNvSpPr txBox="1">
          <a:spLocks noChangeArrowheads="1"/>
        </xdr:cNvSpPr>
      </xdr:nvSpPr>
      <xdr:spPr bwMode="auto">
        <a:xfrm>
          <a:off x="9648825" y="20555902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320" name="Text Box 236"/>
        <xdr:cNvSpPr txBox="1">
          <a:spLocks noChangeArrowheads="1"/>
        </xdr:cNvSpPr>
      </xdr:nvSpPr>
      <xdr:spPr bwMode="auto">
        <a:xfrm>
          <a:off x="9648825" y="20555902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321" name="Text Box 236"/>
        <xdr:cNvSpPr txBox="1">
          <a:spLocks noChangeArrowheads="1"/>
        </xdr:cNvSpPr>
      </xdr:nvSpPr>
      <xdr:spPr bwMode="auto">
        <a:xfrm>
          <a:off x="9648825" y="205559025"/>
          <a:ext cx="0" cy="32699"/>
        </a:xfrm>
        <a:prstGeom prst="rect">
          <a:avLst/>
        </a:prstGeom>
        <a:noFill/>
        <a:ln w="9525">
          <a:noFill/>
          <a:miter lim="800000"/>
          <a:headEnd/>
          <a:tailEnd/>
        </a:ln>
      </xdr:spPr>
    </xdr:sp>
    <xdr:clientData/>
  </xdr:twoCellAnchor>
  <xdr:twoCellAnchor editAs="oneCell">
    <xdr:from>
      <xdr:col>9</xdr:col>
      <xdr:colOff>0</xdr:colOff>
      <xdr:row>629</xdr:row>
      <xdr:rowOff>0</xdr:rowOff>
    </xdr:from>
    <xdr:to>
      <xdr:col>9</xdr:col>
      <xdr:colOff>1594</xdr:colOff>
      <xdr:row>629</xdr:row>
      <xdr:rowOff>31694</xdr:rowOff>
    </xdr:to>
    <xdr:sp macro="" textlink="">
      <xdr:nvSpPr>
        <xdr:cNvPr id="322" name="Text Box 181"/>
        <xdr:cNvSpPr txBox="1">
          <a:spLocks noChangeArrowheads="1"/>
        </xdr:cNvSpPr>
      </xdr:nvSpPr>
      <xdr:spPr bwMode="auto">
        <a:xfrm>
          <a:off x="9648825" y="428586900"/>
          <a:ext cx="1594" cy="31694"/>
        </a:xfrm>
        <a:prstGeom prst="rect">
          <a:avLst/>
        </a:prstGeom>
        <a:noFill/>
        <a:ln w="9525">
          <a:noFill/>
          <a:miter lim="800000"/>
          <a:headEnd/>
          <a:tailEnd/>
        </a:ln>
      </xdr:spPr>
    </xdr:sp>
    <xdr:clientData/>
  </xdr:twoCellAnchor>
  <xdr:twoCellAnchor editAs="oneCell">
    <xdr:from>
      <xdr:col>8</xdr:col>
      <xdr:colOff>2619375</xdr:colOff>
      <xdr:row>623</xdr:row>
      <xdr:rowOff>1076325</xdr:rowOff>
    </xdr:from>
    <xdr:to>
      <xdr:col>9</xdr:col>
      <xdr:colOff>7901</xdr:colOff>
      <xdr:row>624</xdr:row>
      <xdr:rowOff>0</xdr:rowOff>
    </xdr:to>
    <xdr:sp macro="" textlink="">
      <xdr:nvSpPr>
        <xdr:cNvPr id="323" name="Text Box 23"/>
        <xdr:cNvSpPr txBox="1">
          <a:spLocks noChangeArrowheads="1"/>
        </xdr:cNvSpPr>
      </xdr:nvSpPr>
      <xdr:spPr bwMode="auto">
        <a:xfrm>
          <a:off x="9648825" y="428586900"/>
          <a:ext cx="492" cy="1171"/>
        </a:xfrm>
        <a:prstGeom prst="rect">
          <a:avLst/>
        </a:prstGeom>
        <a:noFill/>
        <a:ln w="9525">
          <a:noFill/>
          <a:miter lim="800000"/>
          <a:headEnd/>
          <a:tailEnd/>
        </a:ln>
      </xdr:spPr>
    </xdr:sp>
    <xdr:clientData/>
  </xdr:twoCellAnchor>
  <xdr:twoCellAnchor editAs="oneCell">
    <xdr:from>
      <xdr:col>2</xdr:col>
      <xdr:colOff>2619375</xdr:colOff>
      <xdr:row>297</xdr:row>
      <xdr:rowOff>1076325</xdr:rowOff>
    </xdr:from>
    <xdr:to>
      <xdr:col>3</xdr:col>
      <xdr:colOff>2117</xdr:colOff>
      <xdr:row>298</xdr:row>
      <xdr:rowOff>0</xdr:rowOff>
    </xdr:to>
    <xdr:sp macro="" textlink="">
      <xdr:nvSpPr>
        <xdr:cNvPr id="324" name="Text Box 31"/>
        <xdr:cNvSpPr txBox="1">
          <a:spLocks noChangeArrowheads="1"/>
        </xdr:cNvSpPr>
      </xdr:nvSpPr>
      <xdr:spPr bwMode="auto">
        <a:xfrm>
          <a:off x="2628900" y="179698650"/>
          <a:ext cx="0" cy="852"/>
        </a:xfrm>
        <a:prstGeom prst="rect">
          <a:avLst/>
        </a:prstGeom>
        <a:noFill/>
        <a:ln w="9525">
          <a:noFill/>
          <a:miter lim="800000"/>
          <a:headEnd/>
          <a:tailEnd/>
        </a:ln>
      </xdr:spPr>
    </xdr:sp>
    <xdr:clientData/>
  </xdr:twoCellAnchor>
  <xdr:twoCellAnchor editAs="oneCell">
    <xdr:from>
      <xdr:col>2</xdr:col>
      <xdr:colOff>2619375</xdr:colOff>
      <xdr:row>297</xdr:row>
      <xdr:rowOff>1076325</xdr:rowOff>
    </xdr:from>
    <xdr:to>
      <xdr:col>3</xdr:col>
      <xdr:colOff>2117</xdr:colOff>
      <xdr:row>298</xdr:row>
      <xdr:rowOff>0</xdr:rowOff>
    </xdr:to>
    <xdr:sp macro="" textlink="">
      <xdr:nvSpPr>
        <xdr:cNvPr id="325" name="Text Box 31"/>
        <xdr:cNvSpPr txBox="1">
          <a:spLocks noChangeArrowheads="1"/>
        </xdr:cNvSpPr>
      </xdr:nvSpPr>
      <xdr:spPr bwMode="auto">
        <a:xfrm>
          <a:off x="2628900" y="179698650"/>
          <a:ext cx="0" cy="852"/>
        </a:xfrm>
        <a:prstGeom prst="rect">
          <a:avLst/>
        </a:prstGeom>
        <a:noFill/>
        <a:ln w="9525">
          <a:noFill/>
          <a:miter lim="800000"/>
          <a:headEnd/>
          <a:tailEnd/>
        </a:ln>
      </xdr:spPr>
    </xdr:sp>
    <xdr:clientData/>
  </xdr:twoCellAnchor>
  <xdr:twoCellAnchor editAs="oneCell">
    <xdr:from>
      <xdr:col>2</xdr:col>
      <xdr:colOff>2619375</xdr:colOff>
      <xdr:row>297</xdr:row>
      <xdr:rowOff>1076325</xdr:rowOff>
    </xdr:from>
    <xdr:to>
      <xdr:col>3</xdr:col>
      <xdr:colOff>2117</xdr:colOff>
      <xdr:row>298</xdr:row>
      <xdr:rowOff>0</xdr:rowOff>
    </xdr:to>
    <xdr:sp macro="" textlink="">
      <xdr:nvSpPr>
        <xdr:cNvPr id="326" name="Text Box 31"/>
        <xdr:cNvSpPr txBox="1">
          <a:spLocks noChangeArrowheads="1"/>
        </xdr:cNvSpPr>
      </xdr:nvSpPr>
      <xdr:spPr bwMode="auto">
        <a:xfrm>
          <a:off x="2628900" y="179698650"/>
          <a:ext cx="0" cy="852"/>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327" name="Text Box 314"/>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328" name="Text Box 315"/>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329" name="Text Box 316"/>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330" name="Text Box 317"/>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331" name="Text Box 314"/>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332" name="Text Box 315"/>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333" name="Text Box 316"/>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334" name="Text Box 317"/>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335" name="Text Box 81"/>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336" name="Text Box 82"/>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337" name="Text Box 83"/>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338" name="Text Box 84"/>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2028825</xdr:colOff>
      <xdr:row>331</xdr:row>
      <xdr:rowOff>0</xdr:rowOff>
    </xdr:from>
    <xdr:to>
      <xdr:col>3</xdr:col>
      <xdr:colOff>2117</xdr:colOff>
      <xdr:row>331</xdr:row>
      <xdr:rowOff>159639</xdr:rowOff>
    </xdr:to>
    <xdr:sp macro="" textlink="">
      <xdr:nvSpPr>
        <xdr:cNvPr id="339" name="Text Box 85"/>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2619375</xdr:colOff>
      <xdr:row>331</xdr:row>
      <xdr:rowOff>0</xdr:rowOff>
    </xdr:from>
    <xdr:to>
      <xdr:col>3</xdr:col>
      <xdr:colOff>2117</xdr:colOff>
      <xdr:row>331</xdr:row>
      <xdr:rowOff>159639</xdr:rowOff>
    </xdr:to>
    <xdr:sp macro="" textlink="">
      <xdr:nvSpPr>
        <xdr:cNvPr id="340" name="Text Box 86"/>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341" name="Text Box 236"/>
        <xdr:cNvSpPr txBox="1">
          <a:spLocks noChangeArrowheads="1"/>
        </xdr:cNvSpPr>
      </xdr:nvSpPr>
      <xdr:spPr bwMode="auto">
        <a:xfrm>
          <a:off x="2628900" y="20555902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342" name="Text Box 236"/>
        <xdr:cNvSpPr txBox="1">
          <a:spLocks noChangeArrowheads="1"/>
        </xdr:cNvSpPr>
      </xdr:nvSpPr>
      <xdr:spPr bwMode="auto">
        <a:xfrm>
          <a:off x="2628900" y="20555902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343" name="Text Box 236"/>
        <xdr:cNvSpPr txBox="1">
          <a:spLocks noChangeArrowheads="1"/>
        </xdr:cNvSpPr>
      </xdr:nvSpPr>
      <xdr:spPr bwMode="auto">
        <a:xfrm>
          <a:off x="2628900" y="20555902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344" name="Text Box 236"/>
        <xdr:cNvSpPr txBox="1">
          <a:spLocks noChangeArrowheads="1"/>
        </xdr:cNvSpPr>
      </xdr:nvSpPr>
      <xdr:spPr bwMode="auto">
        <a:xfrm>
          <a:off x="2628900" y="20555902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345" name="Text Box 236"/>
        <xdr:cNvSpPr txBox="1">
          <a:spLocks noChangeArrowheads="1"/>
        </xdr:cNvSpPr>
      </xdr:nvSpPr>
      <xdr:spPr bwMode="auto">
        <a:xfrm>
          <a:off x="2628900" y="20555902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346" name="Text Box 236"/>
        <xdr:cNvSpPr txBox="1">
          <a:spLocks noChangeArrowheads="1"/>
        </xdr:cNvSpPr>
      </xdr:nvSpPr>
      <xdr:spPr bwMode="auto">
        <a:xfrm>
          <a:off x="2628900" y="20555902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347" name="Text Box 236"/>
        <xdr:cNvSpPr txBox="1">
          <a:spLocks noChangeArrowheads="1"/>
        </xdr:cNvSpPr>
      </xdr:nvSpPr>
      <xdr:spPr bwMode="auto">
        <a:xfrm>
          <a:off x="2628900" y="205559025"/>
          <a:ext cx="0" cy="3269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348" name="Text Box 314"/>
        <xdr:cNvSpPr txBox="1">
          <a:spLocks noChangeArrowheads="1"/>
        </xdr:cNvSpPr>
      </xdr:nvSpPr>
      <xdr:spPr bwMode="auto">
        <a:xfrm>
          <a:off x="2628900" y="18029872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349" name="Text Box 315"/>
        <xdr:cNvSpPr txBox="1">
          <a:spLocks noChangeArrowheads="1"/>
        </xdr:cNvSpPr>
      </xdr:nvSpPr>
      <xdr:spPr bwMode="auto">
        <a:xfrm>
          <a:off x="2628900" y="18029872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350" name="Text Box 316"/>
        <xdr:cNvSpPr txBox="1">
          <a:spLocks noChangeArrowheads="1"/>
        </xdr:cNvSpPr>
      </xdr:nvSpPr>
      <xdr:spPr bwMode="auto">
        <a:xfrm>
          <a:off x="2628900" y="180298725"/>
          <a:ext cx="0" cy="159639"/>
        </a:xfrm>
        <a:prstGeom prst="rect">
          <a:avLst/>
        </a:prstGeom>
        <a:noFill/>
        <a:ln w="9525">
          <a:noFill/>
          <a:miter lim="800000"/>
          <a:headEnd/>
          <a:tailEnd/>
        </a:ln>
      </xdr:spPr>
    </xdr:sp>
    <xdr:clientData/>
  </xdr:twoCellAnchor>
  <xdr:twoCellAnchor editAs="oneCell">
    <xdr:from>
      <xdr:col>2</xdr:col>
      <xdr:colOff>1247775</xdr:colOff>
      <xdr:row>299</xdr:row>
      <xdr:rowOff>0</xdr:rowOff>
    </xdr:from>
    <xdr:to>
      <xdr:col>3</xdr:col>
      <xdr:colOff>2117</xdr:colOff>
      <xdr:row>299</xdr:row>
      <xdr:rowOff>159639</xdr:rowOff>
    </xdr:to>
    <xdr:sp macro="" textlink="">
      <xdr:nvSpPr>
        <xdr:cNvPr id="351" name="Text Box 317"/>
        <xdr:cNvSpPr txBox="1">
          <a:spLocks noChangeArrowheads="1"/>
        </xdr:cNvSpPr>
      </xdr:nvSpPr>
      <xdr:spPr bwMode="auto">
        <a:xfrm>
          <a:off x="2628900" y="180298725"/>
          <a:ext cx="0" cy="159639"/>
        </a:xfrm>
        <a:prstGeom prst="rect">
          <a:avLst/>
        </a:prstGeom>
        <a:noFill/>
        <a:ln w="9525">
          <a:noFill/>
          <a:miter lim="800000"/>
          <a:headEnd/>
          <a:tailEnd/>
        </a:ln>
      </xdr:spPr>
    </xdr:sp>
    <xdr:clientData/>
  </xdr:twoCellAnchor>
  <xdr:twoCellAnchor editAs="oneCell">
    <xdr:from>
      <xdr:col>2</xdr:col>
      <xdr:colOff>2619375</xdr:colOff>
      <xdr:row>299</xdr:row>
      <xdr:rowOff>1076325</xdr:rowOff>
    </xdr:from>
    <xdr:to>
      <xdr:col>3</xdr:col>
      <xdr:colOff>2117</xdr:colOff>
      <xdr:row>299</xdr:row>
      <xdr:rowOff>1076325</xdr:rowOff>
    </xdr:to>
    <xdr:sp macro="" textlink="">
      <xdr:nvSpPr>
        <xdr:cNvPr id="352" name="Text Box 23"/>
        <xdr:cNvSpPr txBox="1">
          <a:spLocks noChangeArrowheads="1"/>
        </xdr:cNvSpPr>
      </xdr:nvSpPr>
      <xdr:spPr bwMode="auto">
        <a:xfrm>
          <a:off x="2628900" y="180898800"/>
          <a:ext cx="0" cy="493"/>
        </a:xfrm>
        <a:prstGeom prst="rect">
          <a:avLst/>
        </a:prstGeom>
        <a:noFill/>
        <a:ln w="9525">
          <a:noFill/>
          <a:miter lim="800000"/>
          <a:headEnd/>
          <a:tailEnd/>
        </a:ln>
      </xdr:spPr>
    </xdr:sp>
    <xdr:clientData/>
  </xdr:twoCellAnchor>
  <xdr:twoCellAnchor editAs="oneCell">
    <xdr:from>
      <xdr:col>2</xdr:col>
      <xdr:colOff>2676525</xdr:colOff>
      <xdr:row>299</xdr:row>
      <xdr:rowOff>657225</xdr:rowOff>
    </xdr:from>
    <xdr:to>
      <xdr:col>3</xdr:col>
      <xdr:colOff>2117</xdr:colOff>
      <xdr:row>299</xdr:row>
      <xdr:rowOff>657225</xdr:rowOff>
    </xdr:to>
    <xdr:sp macro="" textlink="">
      <xdr:nvSpPr>
        <xdr:cNvPr id="353" name="Text Box 29"/>
        <xdr:cNvSpPr txBox="1">
          <a:spLocks noChangeArrowheads="1"/>
        </xdr:cNvSpPr>
      </xdr:nvSpPr>
      <xdr:spPr bwMode="auto">
        <a:xfrm>
          <a:off x="2628900" y="180898800"/>
          <a:ext cx="0" cy="762"/>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354" name="Text Box 314"/>
        <xdr:cNvSpPr txBox="1">
          <a:spLocks noChangeArrowheads="1"/>
        </xdr:cNvSpPr>
      </xdr:nvSpPr>
      <xdr:spPr bwMode="auto">
        <a:xfrm>
          <a:off x="2628900" y="18029872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355" name="Text Box 315"/>
        <xdr:cNvSpPr txBox="1">
          <a:spLocks noChangeArrowheads="1"/>
        </xdr:cNvSpPr>
      </xdr:nvSpPr>
      <xdr:spPr bwMode="auto">
        <a:xfrm>
          <a:off x="2628900" y="18029872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356" name="Text Box 316"/>
        <xdr:cNvSpPr txBox="1">
          <a:spLocks noChangeArrowheads="1"/>
        </xdr:cNvSpPr>
      </xdr:nvSpPr>
      <xdr:spPr bwMode="auto">
        <a:xfrm>
          <a:off x="2628900" y="180298725"/>
          <a:ext cx="0" cy="159639"/>
        </a:xfrm>
        <a:prstGeom prst="rect">
          <a:avLst/>
        </a:prstGeom>
        <a:noFill/>
        <a:ln w="9525">
          <a:noFill/>
          <a:miter lim="800000"/>
          <a:headEnd/>
          <a:tailEnd/>
        </a:ln>
      </xdr:spPr>
    </xdr:sp>
    <xdr:clientData/>
  </xdr:twoCellAnchor>
  <xdr:twoCellAnchor editAs="oneCell">
    <xdr:from>
      <xdr:col>2</xdr:col>
      <xdr:colOff>1247775</xdr:colOff>
      <xdr:row>299</xdr:row>
      <xdr:rowOff>0</xdr:rowOff>
    </xdr:from>
    <xdr:to>
      <xdr:col>3</xdr:col>
      <xdr:colOff>2117</xdr:colOff>
      <xdr:row>299</xdr:row>
      <xdr:rowOff>159639</xdr:rowOff>
    </xdr:to>
    <xdr:sp macro="" textlink="">
      <xdr:nvSpPr>
        <xdr:cNvPr id="357" name="Text Box 317"/>
        <xdr:cNvSpPr txBox="1">
          <a:spLocks noChangeArrowheads="1"/>
        </xdr:cNvSpPr>
      </xdr:nvSpPr>
      <xdr:spPr bwMode="auto">
        <a:xfrm>
          <a:off x="2628900" y="180298725"/>
          <a:ext cx="0" cy="159639"/>
        </a:xfrm>
        <a:prstGeom prst="rect">
          <a:avLst/>
        </a:prstGeom>
        <a:noFill/>
        <a:ln w="9525">
          <a:noFill/>
          <a:miter lim="800000"/>
          <a:headEnd/>
          <a:tailEnd/>
        </a:ln>
      </xdr:spPr>
    </xdr:sp>
    <xdr:clientData/>
  </xdr:twoCellAnchor>
  <xdr:twoCellAnchor editAs="oneCell">
    <xdr:from>
      <xdr:col>2</xdr:col>
      <xdr:colOff>2619375</xdr:colOff>
      <xdr:row>299</xdr:row>
      <xdr:rowOff>1076325</xdr:rowOff>
    </xdr:from>
    <xdr:to>
      <xdr:col>3</xdr:col>
      <xdr:colOff>2117</xdr:colOff>
      <xdr:row>299</xdr:row>
      <xdr:rowOff>1076325</xdr:rowOff>
    </xdr:to>
    <xdr:sp macro="" textlink="">
      <xdr:nvSpPr>
        <xdr:cNvPr id="358" name="Text Box 23"/>
        <xdr:cNvSpPr txBox="1">
          <a:spLocks noChangeArrowheads="1"/>
        </xdr:cNvSpPr>
      </xdr:nvSpPr>
      <xdr:spPr bwMode="auto">
        <a:xfrm>
          <a:off x="2628900" y="180898800"/>
          <a:ext cx="0" cy="493"/>
        </a:xfrm>
        <a:prstGeom prst="rect">
          <a:avLst/>
        </a:prstGeom>
        <a:noFill/>
        <a:ln w="9525">
          <a:noFill/>
          <a:miter lim="800000"/>
          <a:headEnd/>
          <a:tailEnd/>
        </a:ln>
      </xdr:spPr>
    </xdr:sp>
    <xdr:clientData/>
  </xdr:twoCellAnchor>
  <xdr:twoCellAnchor editAs="oneCell">
    <xdr:from>
      <xdr:col>2</xdr:col>
      <xdr:colOff>2676525</xdr:colOff>
      <xdr:row>299</xdr:row>
      <xdr:rowOff>657225</xdr:rowOff>
    </xdr:from>
    <xdr:to>
      <xdr:col>3</xdr:col>
      <xdr:colOff>2117</xdr:colOff>
      <xdr:row>299</xdr:row>
      <xdr:rowOff>657225</xdr:rowOff>
    </xdr:to>
    <xdr:sp macro="" textlink="">
      <xdr:nvSpPr>
        <xdr:cNvPr id="359" name="Text Box 29"/>
        <xdr:cNvSpPr txBox="1">
          <a:spLocks noChangeArrowheads="1"/>
        </xdr:cNvSpPr>
      </xdr:nvSpPr>
      <xdr:spPr bwMode="auto">
        <a:xfrm>
          <a:off x="2628900" y="180898800"/>
          <a:ext cx="0" cy="762"/>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360" name="Text Box 81"/>
        <xdr:cNvSpPr txBox="1">
          <a:spLocks noChangeArrowheads="1"/>
        </xdr:cNvSpPr>
      </xdr:nvSpPr>
      <xdr:spPr bwMode="auto">
        <a:xfrm>
          <a:off x="2628900" y="18029872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361" name="Text Box 82"/>
        <xdr:cNvSpPr txBox="1">
          <a:spLocks noChangeArrowheads="1"/>
        </xdr:cNvSpPr>
      </xdr:nvSpPr>
      <xdr:spPr bwMode="auto">
        <a:xfrm>
          <a:off x="2628900" y="18029872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362" name="Text Box 83"/>
        <xdr:cNvSpPr txBox="1">
          <a:spLocks noChangeArrowheads="1"/>
        </xdr:cNvSpPr>
      </xdr:nvSpPr>
      <xdr:spPr bwMode="auto">
        <a:xfrm>
          <a:off x="2628900" y="180298725"/>
          <a:ext cx="0" cy="159639"/>
        </a:xfrm>
        <a:prstGeom prst="rect">
          <a:avLst/>
        </a:prstGeom>
        <a:noFill/>
        <a:ln w="9525">
          <a:noFill/>
          <a:miter lim="800000"/>
          <a:headEnd/>
          <a:tailEnd/>
        </a:ln>
      </xdr:spPr>
    </xdr:sp>
    <xdr:clientData/>
  </xdr:twoCellAnchor>
  <xdr:twoCellAnchor editAs="oneCell">
    <xdr:from>
      <xdr:col>2</xdr:col>
      <xdr:colOff>1247775</xdr:colOff>
      <xdr:row>299</xdr:row>
      <xdr:rowOff>0</xdr:rowOff>
    </xdr:from>
    <xdr:to>
      <xdr:col>3</xdr:col>
      <xdr:colOff>2117</xdr:colOff>
      <xdr:row>299</xdr:row>
      <xdr:rowOff>159639</xdr:rowOff>
    </xdr:to>
    <xdr:sp macro="" textlink="">
      <xdr:nvSpPr>
        <xdr:cNvPr id="363" name="Text Box 84"/>
        <xdr:cNvSpPr txBox="1">
          <a:spLocks noChangeArrowheads="1"/>
        </xdr:cNvSpPr>
      </xdr:nvSpPr>
      <xdr:spPr bwMode="auto">
        <a:xfrm>
          <a:off x="2628900" y="180298725"/>
          <a:ext cx="0" cy="159639"/>
        </a:xfrm>
        <a:prstGeom prst="rect">
          <a:avLst/>
        </a:prstGeom>
        <a:noFill/>
        <a:ln w="9525">
          <a:noFill/>
          <a:miter lim="800000"/>
          <a:headEnd/>
          <a:tailEnd/>
        </a:ln>
      </xdr:spPr>
    </xdr:sp>
    <xdr:clientData/>
  </xdr:twoCellAnchor>
  <xdr:twoCellAnchor editAs="oneCell">
    <xdr:from>
      <xdr:col>2</xdr:col>
      <xdr:colOff>2028825</xdr:colOff>
      <xdr:row>299</xdr:row>
      <xdr:rowOff>0</xdr:rowOff>
    </xdr:from>
    <xdr:to>
      <xdr:col>3</xdr:col>
      <xdr:colOff>2117</xdr:colOff>
      <xdr:row>299</xdr:row>
      <xdr:rowOff>159639</xdr:rowOff>
    </xdr:to>
    <xdr:sp macro="" textlink="">
      <xdr:nvSpPr>
        <xdr:cNvPr id="364" name="Text Box 85"/>
        <xdr:cNvSpPr txBox="1">
          <a:spLocks noChangeArrowheads="1"/>
        </xdr:cNvSpPr>
      </xdr:nvSpPr>
      <xdr:spPr bwMode="auto">
        <a:xfrm>
          <a:off x="2628900" y="180298725"/>
          <a:ext cx="0" cy="159639"/>
        </a:xfrm>
        <a:prstGeom prst="rect">
          <a:avLst/>
        </a:prstGeom>
        <a:noFill/>
        <a:ln w="9525">
          <a:noFill/>
          <a:miter lim="800000"/>
          <a:headEnd/>
          <a:tailEnd/>
        </a:ln>
      </xdr:spPr>
    </xdr:sp>
    <xdr:clientData/>
  </xdr:twoCellAnchor>
  <xdr:twoCellAnchor editAs="oneCell">
    <xdr:from>
      <xdr:col>2</xdr:col>
      <xdr:colOff>2619375</xdr:colOff>
      <xdr:row>299</xdr:row>
      <xdr:rowOff>0</xdr:rowOff>
    </xdr:from>
    <xdr:to>
      <xdr:col>3</xdr:col>
      <xdr:colOff>2117</xdr:colOff>
      <xdr:row>299</xdr:row>
      <xdr:rowOff>159639</xdr:rowOff>
    </xdr:to>
    <xdr:sp macro="" textlink="">
      <xdr:nvSpPr>
        <xdr:cNvPr id="365" name="Text Box 86"/>
        <xdr:cNvSpPr txBox="1">
          <a:spLocks noChangeArrowheads="1"/>
        </xdr:cNvSpPr>
      </xdr:nvSpPr>
      <xdr:spPr bwMode="auto">
        <a:xfrm>
          <a:off x="2628900" y="180298725"/>
          <a:ext cx="0" cy="15963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366" name="Text Box 236"/>
        <xdr:cNvSpPr txBox="1">
          <a:spLocks noChangeArrowheads="1"/>
        </xdr:cNvSpPr>
      </xdr:nvSpPr>
      <xdr:spPr bwMode="auto">
        <a:xfrm>
          <a:off x="2628900" y="18042255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367" name="Text Box 236"/>
        <xdr:cNvSpPr txBox="1">
          <a:spLocks noChangeArrowheads="1"/>
        </xdr:cNvSpPr>
      </xdr:nvSpPr>
      <xdr:spPr bwMode="auto">
        <a:xfrm>
          <a:off x="2628900" y="18042255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368" name="Text Box 236"/>
        <xdr:cNvSpPr txBox="1">
          <a:spLocks noChangeArrowheads="1"/>
        </xdr:cNvSpPr>
      </xdr:nvSpPr>
      <xdr:spPr bwMode="auto">
        <a:xfrm>
          <a:off x="2628900" y="18042255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369" name="Text Box 236"/>
        <xdr:cNvSpPr txBox="1">
          <a:spLocks noChangeArrowheads="1"/>
        </xdr:cNvSpPr>
      </xdr:nvSpPr>
      <xdr:spPr bwMode="auto">
        <a:xfrm>
          <a:off x="2628900" y="18042255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370" name="Text Box 236"/>
        <xdr:cNvSpPr txBox="1">
          <a:spLocks noChangeArrowheads="1"/>
        </xdr:cNvSpPr>
      </xdr:nvSpPr>
      <xdr:spPr bwMode="auto">
        <a:xfrm>
          <a:off x="2628900" y="18042255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371" name="Text Box 236"/>
        <xdr:cNvSpPr txBox="1">
          <a:spLocks noChangeArrowheads="1"/>
        </xdr:cNvSpPr>
      </xdr:nvSpPr>
      <xdr:spPr bwMode="auto">
        <a:xfrm>
          <a:off x="2628900" y="18042255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372" name="Text Box 236"/>
        <xdr:cNvSpPr txBox="1">
          <a:spLocks noChangeArrowheads="1"/>
        </xdr:cNvSpPr>
      </xdr:nvSpPr>
      <xdr:spPr bwMode="auto">
        <a:xfrm>
          <a:off x="2628900" y="180422550"/>
          <a:ext cx="0" cy="3269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373" name="Text Box 314"/>
        <xdr:cNvSpPr txBox="1">
          <a:spLocks noChangeArrowheads="1"/>
        </xdr:cNvSpPr>
      </xdr:nvSpPr>
      <xdr:spPr bwMode="auto">
        <a:xfrm>
          <a:off x="2628900" y="180898800"/>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374" name="Text Box 315"/>
        <xdr:cNvSpPr txBox="1">
          <a:spLocks noChangeArrowheads="1"/>
        </xdr:cNvSpPr>
      </xdr:nvSpPr>
      <xdr:spPr bwMode="auto">
        <a:xfrm>
          <a:off x="2628900" y="180898800"/>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375" name="Text Box 316"/>
        <xdr:cNvSpPr txBox="1">
          <a:spLocks noChangeArrowheads="1"/>
        </xdr:cNvSpPr>
      </xdr:nvSpPr>
      <xdr:spPr bwMode="auto">
        <a:xfrm>
          <a:off x="2628900" y="180898800"/>
          <a:ext cx="0" cy="159639"/>
        </a:xfrm>
        <a:prstGeom prst="rect">
          <a:avLst/>
        </a:prstGeom>
        <a:noFill/>
        <a:ln w="9525">
          <a:noFill/>
          <a:miter lim="800000"/>
          <a:headEnd/>
          <a:tailEnd/>
        </a:ln>
      </xdr:spPr>
    </xdr:sp>
    <xdr:clientData/>
  </xdr:twoCellAnchor>
  <xdr:twoCellAnchor editAs="oneCell">
    <xdr:from>
      <xdr:col>2</xdr:col>
      <xdr:colOff>1247775</xdr:colOff>
      <xdr:row>300</xdr:row>
      <xdr:rowOff>0</xdr:rowOff>
    </xdr:from>
    <xdr:to>
      <xdr:col>3</xdr:col>
      <xdr:colOff>2117</xdr:colOff>
      <xdr:row>300</xdr:row>
      <xdr:rowOff>159639</xdr:rowOff>
    </xdr:to>
    <xdr:sp macro="" textlink="">
      <xdr:nvSpPr>
        <xdr:cNvPr id="376" name="Text Box 317"/>
        <xdr:cNvSpPr txBox="1">
          <a:spLocks noChangeArrowheads="1"/>
        </xdr:cNvSpPr>
      </xdr:nvSpPr>
      <xdr:spPr bwMode="auto">
        <a:xfrm>
          <a:off x="2628900" y="180898800"/>
          <a:ext cx="0" cy="159639"/>
        </a:xfrm>
        <a:prstGeom prst="rect">
          <a:avLst/>
        </a:prstGeom>
        <a:noFill/>
        <a:ln w="9525">
          <a:noFill/>
          <a:miter lim="800000"/>
          <a:headEnd/>
          <a:tailEnd/>
        </a:ln>
      </xdr:spPr>
    </xdr:sp>
    <xdr:clientData/>
  </xdr:twoCellAnchor>
  <xdr:twoCellAnchor editAs="oneCell">
    <xdr:from>
      <xdr:col>2</xdr:col>
      <xdr:colOff>2619375</xdr:colOff>
      <xdr:row>300</xdr:row>
      <xdr:rowOff>1076325</xdr:rowOff>
    </xdr:from>
    <xdr:to>
      <xdr:col>3</xdr:col>
      <xdr:colOff>2117</xdr:colOff>
      <xdr:row>301</xdr:row>
      <xdr:rowOff>0</xdr:rowOff>
    </xdr:to>
    <xdr:sp macro="" textlink="">
      <xdr:nvSpPr>
        <xdr:cNvPr id="377" name="Text Box 23"/>
        <xdr:cNvSpPr txBox="1">
          <a:spLocks noChangeArrowheads="1"/>
        </xdr:cNvSpPr>
      </xdr:nvSpPr>
      <xdr:spPr bwMode="auto">
        <a:xfrm>
          <a:off x="2628900" y="181975125"/>
          <a:ext cx="0" cy="493"/>
        </a:xfrm>
        <a:prstGeom prst="rect">
          <a:avLst/>
        </a:prstGeom>
        <a:noFill/>
        <a:ln w="9525">
          <a:noFill/>
          <a:miter lim="800000"/>
          <a:headEnd/>
          <a:tailEnd/>
        </a:ln>
      </xdr:spPr>
    </xdr:sp>
    <xdr:clientData/>
  </xdr:twoCellAnchor>
  <xdr:twoCellAnchor editAs="oneCell">
    <xdr:from>
      <xdr:col>2</xdr:col>
      <xdr:colOff>2676525</xdr:colOff>
      <xdr:row>300</xdr:row>
      <xdr:rowOff>657225</xdr:rowOff>
    </xdr:from>
    <xdr:to>
      <xdr:col>3</xdr:col>
      <xdr:colOff>2117</xdr:colOff>
      <xdr:row>300</xdr:row>
      <xdr:rowOff>657225</xdr:rowOff>
    </xdr:to>
    <xdr:sp macro="" textlink="">
      <xdr:nvSpPr>
        <xdr:cNvPr id="378" name="Text Box 29"/>
        <xdr:cNvSpPr txBox="1">
          <a:spLocks noChangeArrowheads="1"/>
        </xdr:cNvSpPr>
      </xdr:nvSpPr>
      <xdr:spPr bwMode="auto">
        <a:xfrm>
          <a:off x="2628900" y="181556025"/>
          <a:ext cx="0" cy="762"/>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379" name="Text Box 314"/>
        <xdr:cNvSpPr txBox="1">
          <a:spLocks noChangeArrowheads="1"/>
        </xdr:cNvSpPr>
      </xdr:nvSpPr>
      <xdr:spPr bwMode="auto">
        <a:xfrm>
          <a:off x="2628900" y="180898800"/>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380" name="Text Box 315"/>
        <xdr:cNvSpPr txBox="1">
          <a:spLocks noChangeArrowheads="1"/>
        </xdr:cNvSpPr>
      </xdr:nvSpPr>
      <xdr:spPr bwMode="auto">
        <a:xfrm>
          <a:off x="2628900" y="180898800"/>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381" name="Text Box 316"/>
        <xdr:cNvSpPr txBox="1">
          <a:spLocks noChangeArrowheads="1"/>
        </xdr:cNvSpPr>
      </xdr:nvSpPr>
      <xdr:spPr bwMode="auto">
        <a:xfrm>
          <a:off x="2628900" y="180898800"/>
          <a:ext cx="0" cy="159639"/>
        </a:xfrm>
        <a:prstGeom prst="rect">
          <a:avLst/>
        </a:prstGeom>
        <a:noFill/>
        <a:ln w="9525">
          <a:noFill/>
          <a:miter lim="800000"/>
          <a:headEnd/>
          <a:tailEnd/>
        </a:ln>
      </xdr:spPr>
    </xdr:sp>
    <xdr:clientData/>
  </xdr:twoCellAnchor>
  <xdr:twoCellAnchor editAs="oneCell">
    <xdr:from>
      <xdr:col>2</xdr:col>
      <xdr:colOff>1247775</xdr:colOff>
      <xdr:row>300</xdr:row>
      <xdr:rowOff>0</xdr:rowOff>
    </xdr:from>
    <xdr:to>
      <xdr:col>3</xdr:col>
      <xdr:colOff>2117</xdr:colOff>
      <xdr:row>300</xdr:row>
      <xdr:rowOff>159639</xdr:rowOff>
    </xdr:to>
    <xdr:sp macro="" textlink="">
      <xdr:nvSpPr>
        <xdr:cNvPr id="382" name="Text Box 317"/>
        <xdr:cNvSpPr txBox="1">
          <a:spLocks noChangeArrowheads="1"/>
        </xdr:cNvSpPr>
      </xdr:nvSpPr>
      <xdr:spPr bwMode="auto">
        <a:xfrm>
          <a:off x="2628900" y="180898800"/>
          <a:ext cx="0" cy="159639"/>
        </a:xfrm>
        <a:prstGeom prst="rect">
          <a:avLst/>
        </a:prstGeom>
        <a:noFill/>
        <a:ln w="9525">
          <a:noFill/>
          <a:miter lim="800000"/>
          <a:headEnd/>
          <a:tailEnd/>
        </a:ln>
      </xdr:spPr>
    </xdr:sp>
    <xdr:clientData/>
  </xdr:twoCellAnchor>
  <xdr:twoCellAnchor editAs="oneCell">
    <xdr:from>
      <xdr:col>2</xdr:col>
      <xdr:colOff>2619375</xdr:colOff>
      <xdr:row>300</xdr:row>
      <xdr:rowOff>1076325</xdr:rowOff>
    </xdr:from>
    <xdr:to>
      <xdr:col>3</xdr:col>
      <xdr:colOff>2117</xdr:colOff>
      <xdr:row>301</xdr:row>
      <xdr:rowOff>0</xdr:rowOff>
    </xdr:to>
    <xdr:sp macro="" textlink="">
      <xdr:nvSpPr>
        <xdr:cNvPr id="383" name="Text Box 23"/>
        <xdr:cNvSpPr txBox="1">
          <a:spLocks noChangeArrowheads="1"/>
        </xdr:cNvSpPr>
      </xdr:nvSpPr>
      <xdr:spPr bwMode="auto">
        <a:xfrm>
          <a:off x="2628900" y="181975125"/>
          <a:ext cx="0" cy="493"/>
        </a:xfrm>
        <a:prstGeom prst="rect">
          <a:avLst/>
        </a:prstGeom>
        <a:noFill/>
        <a:ln w="9525">
          <a:noFill/>
          <a:miter lim="800000"/>
          <a:headEnd/>
          <a:tailEnd/>
        </a:ln>
      </xdr:spPr>
    </xdr:sp>
    <xdr:clientData/>
  </xdr:twoCellAnchor>
  <xdr:twoCellAnchor editAs="oneCell">
    <xdr:from>
      <xdr:col>2</xdr:col>
      <xdr:colOff>2676525</xdr:colOff>
      <xdr:row>300</xdr:row>
      <xdr:rowOff>657225</xdr:rowOff>
    </xdr:from>
    <xdr:to>
      <xdr:col>3</xdr:col>
      <xdr:colOff>2117</xdr:colOff>
      <xdr:row>300</xdr:row>
      <xdr:rowOff>657225</xdr:rowOff>
    </xdr:to>
    <xdr:sp macro="" textlink="">
      <xdr:nvSpPr>
        <xdr:cNvPr id="384" name="Text Box 29"/>
        <xdr:cNvSpPr txBox="1">
          <a:spLocks noChangeArrowheads="1"/>
        </xdr:cNvSpPr>
      </xdr:nvSpPr>
      <xdr:spPr bwMode="auto">
        <a:xfrm>
          <a:off x="2628900" y="181556025"/>
          <a:ext cx="0" cy="762"/>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385" name="Text Box 81"/>
        <xdr:cNvSpPr txBox="1">
          <a:spLocks noChangeArrowheads="1"/>
        </xdr:cNvSpPr>
      </xdr:nvSpPr>
      <xdr:spPr bwMode="auto">
        <a:xfrm>
          <a:off x="2628900" y="180898800"/>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386" name="Text Box 82"/>
        <xdr:cNvSpPr txBox="1">
          <a:spLocks noChangeArrowheads="1"/>
        </xdr:cNvSpPr>
      </xdr:nvSpPr>
      <xdr:spPr bwMode="auto">
        <a:xfrm>
          <a:off x="2628900" y="180898800"/>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387" name="Text Box 83"/>
        <xdr:cNvSpPr txBox="1">
          <a:spLocks noChangeArrowheads="1"/>
        </xdr:cNvSpPr>
      </xdr:nvSpPr>
      <xdr:spPr bwMode="auto">
        <a:xfrm>
          <a:off x="2628900" y="180898800"/>
          <a:ext cx="0" cy="159639"/>
        </a:xfrm>
        <a:prstGeom prst="rect">
          <a:avLst/>
        </a:prstGeom>
        <a:noFill/>
        <a:ln w="9525">
          <a:noFill/>
          <a:miter lim="800000"/>
          <a:headEnd/>
          <a:tailEnd/>
        </a:ln>
      </xdr:spPr>
    </xdr:sp>
    <xdr:clientData/>
  </xdr:twoCellAnchor>
  <xdr:twoCellAnchor editAs="oneCell">
    <xdr:from>
      <xdr:col>2</xdr:col>
      <xdr:colOff>1247775</xdr:colOff>
      <xdr:row>300</xdr:row>
      <xdr:rowOff>0</xdr:rowOff>
    </xdr:from>
    <xdr:to>
      <xdr:col>3</xdr:col>
      <xdr:colOff>2117</xdr:colOff>
      <xdr:row>300</xdr:row>
      <xdr:rowOff>159639</xdr:rowOff>
    </xdr:to>
    <xdr:sp macro="" textlink="">
      <xdr:nvSpPr>
        <xdr:cNvPr id="388" name="Text Box 84"/>
        <xdr:cNvSpPr txBox="1">
          <a:spLocks noChangeArrowheads="1"/>
        </xdr:cNvSpPr>
      </xdr:nvSpPr>
      <xdr:spPr bwMode="auto">
        <a:xfrm>
          <a:off x="2628900" y="180898800"/>
          <a:ext cx="0" cy="159639"/>
        </a:xfrm>
        <a:prstGeom prst="rect">
          <a:avLst/>
        </a:prstGeom>
        <a:noFill/>
        <a:ln w="9525">
          <a:noFill/>
          <a:miter lim="800000"/>
          <a:headEnd/>
          <a:tailEnd/>
        </a:ln>
      </xdr:spPr>
    </xdr:sp>
    <xdr:clientData/>
  </xdr:twoCellAnchor>
  <xdr:twoCellAnchor editAs="oneCell">
    <xdr:from>
      <xdr:col>2</xdr:col>
      <xdr:colOff>2028825</xdr:colOff>
      <xdr:row>300</xdr:row>
      <xdr:rowOff>0</xdr:rowOff>
    </xdr:from>
    <xdr:to>
      <xdr:col>3</xdr:col>
      <xdr:colOff>2117</xdr:colOff>
      <xdr:row>300</xdr:row>
      <xdr:rowOff>159639</xdr:rowOff>
    </xdr:to>
    <xdr:sp macro="" textlink="">
      <xdr:nvSpPr>
        <xdr:cNvPr id="389" name="Text Box 85"/>
        <xdr:cNvSpPr txBox="1">
          <a:spLocks noChangeArrowheads="1"/>
        </xdr:cNvSpPr>
      </xdr:nvSpPr>
      <xdr:spPr bwMode="auto">
        <a:xfrm>
          <a:off x="2628900" y="180898800"/>
          <a:ext cx="0" cy="159639"/>
        </a:xfrm>
        <a:prstGeom prst="rect">
          <a:avLst/>
        </a:prstGeom>
        <a:noFill/>
        <a:ln w="9525">
          <a:noFill/>
          <a:miter lim="800000"/>
          <a:headEnd/>
          <a:tailEnd/>
        </a:ln>
      </xdr:spPr>
    </xdr:sp>
    <xdr:clientData/>
  </xdr:twoCellAnchor>
  <xdr:twoCellAnchor editAs="oneCell">
    <xdr:from>
      <xdr:col>2</xdr:col>
      <xdr:colOff>2619375</xdr:colOff>
      <xdr:row>300</xdr:row>
      <xdr:rowOff>0</xdr:rowOff>
    </xdr:from>
    <xdr:to>
      <xdr:col>3</xdr:col>
      <xdr:colOff>2117</xdr:colOff>
      <xdr:row>300</xdr:row>
      <xdr:rowOff>159639</xdr:rowOff>
    </xdr:to>
    <xdr:sp macro="" textlink="">
      <xdr:nvSpPr>
        <xdr:cNvPr id="390" name="Text Box 86"/>
        <xdr:cNvSpPr txBox="1">
          <a:spLocks noChangeArrowheads="1"/>
        </xdr:cNvSpPr>
      </xdr:nvSpPr>
      <xdr:spPr bwMode="auto">
        <a:xfrm>
          <a:off x="2628900" y="180898800"/>
          <a:ext cx="0" cy="15963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391" name="Text Box 236"/>
        <xdr:cNvSpPr txBox="1">
          <a:spLocks noChangeArrowheads="1"/>
        </xdr:cNvSpPr>
      </xdr:nvSpPr>
      <xdr:spPr bwMode="auto">
        <a:xfrm>
          <a:off x="2628900" y="181022625"/>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392" name="Text Box 236"/>
        <xdr:cNvSpPr txBox="1">
          <a:spLocks noChangeArrowheads="1"/>
        </xdr:cNvSpPr>
      </xdr:nvSpPr>
      <xdr:spPr bwMode="auto">
        <a:xfrm>
          <a:off x="2628900" y="181022625"/>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393" name="Text Box 236"/>
        <xdr:cNvSpPr txBox="1">
          <a:spLocks noChangeArrowheads="1"/>
        </xdr:cNvSpPr>
      </xdr:nvSpPr>
      <xdr:spPr bwMode="auto">
        <a:xfrm>
          <a:off x="2628900" y="181022625"/>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394" name="Text Box 236"/>
        <xdr:cNvSpPr txBox="1">
          <a:spLocks noChangeArrowheads="1"/>
        </xdr:cNvSpPr>
      </xdr:nvSpPr>
      <xdr:spPr bwMode="auto">
        <a:xfrm>
          <a:off x="2628900" y="181022625"/>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395" name="Text Box 236"/>
        <xdr:cNvSpPr txBox="1">
          <a:spLocks noChangeArrowheads="1"/>
        </xdr:cNvSpPr>
      </xdr:nvSpPr>
      <xdr:spPr bwMode="auto">
        <a:xfrm>
          <a:off x="2628900" y="181022625"/>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396" name="Text Box 236"/>
        <xdr:cNvSpPr txBox="1">
          <a:spLocks noChangeArrowheads="1"/>
        </xdr:cNvSpPr>
      </xdr:nvSpPr>
      <xdr:spPr bwMode="auto">
        <a:xfrm>
          <a:off x="2628900" y="181022625"/>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397" name="Text Box 236"/>
        <xdr:cNvSpPr txBox="1">
          <a:spLocks noChangeArrowheads="1"/>
        </xdr:cNvSpPr>
      </xdr:nvSpPr>
      <xdr:spPr bwMode="auto">
        <a:xfrm>
          <a:off x="2628900" y="181022625"/>
          <a:ext cx="0" cy="3269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398" name="Text Box 314"/>
        <xdr:cNvSpPr txBox="1">
          <a:spLocks noChangeArrowheads="1"/>
        </xdr:cNvSpPr>
      </xdr:nvSpPr>
      <xdr:spPr bwMode="auto">
        <a:xfrm>
          <a:off x="2628900" y="182041800"/>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399" name="Text Box 315"/>
        <xdr:cNvSpPr txBox="1">
          <a:spLocks noChangeArrowheads="1"/>
        </xdr:cNvSpPr>
      </xdr:nvSpPr>
      <xdr:spPr bwMode="auto">
        <a:xfrm>
          <a:off x="2628900" y="182041800"/>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400" name="Text Box 316"/>
        <xdr:cNvSpPr txBox="1">
          <a:spLocks noChangeArrowheads="1"/>
        </xdr:cNvSpPr>
      </xdr:nvSpPr>
      <xdr:spPr bwMode="auto">
        <a:xfrm>
          <a:off x="2628900" y="182041800"/>
          <a:ext cx="0" cy="159639"/>
        </a:xfrm>
        <a:prstGeom prst="rect">
          <a:avLst/>
        </a:prstGeom>
        <a:noFill/>
        <a:ln w="9525">
          <a:noFill/>
          <a:miter lim="800000"/>
          <a:headEnd/>
          <a:tailEnd/>
        </a:ln>
      </xdr:spPr>
    </xdr:sp>
    <xdr:clientData/>
  </xdr:twoCellAnchor>
  <xdr:twoCellAnchor editAs="oneCell">
    <xdr:from>
      <xdr:col>2</xdr:col>
      <xdr:colOff>1247775</xdr:colOff>
      <xdr:row>301</xdr:row>
      <xdr:rowOff>0</xdr:rowOff>
    </xdr:from>
    <xdr:to>
      <xdr:col>3</xdr:col>
      <xdr:colOff>2117</xdr:colOff>
      <xdr:row>301</xdr:row>
      <xdr:rowOff>159639</xdr:rowOff>
    </xdr:to>
    <xdr:sp macro="" textlink="">
      <xdr:nvSpPr>
        <xdr:cNvPr id="401" name="Text Box 317"/>
        <xdr:cNvSpPr txBox="1">
          <a:spLocks noChangeArrowheads="1"/>
        </xdr:cNvSpPr>
      </xdr:nvSpPr>
      <xdr:spPr bwMode="auto">
        <a:xfrm>
          <a:off x="2628900" y="182041800"/>
          <a:ext cx="0" cy="159639"/>
        </a:xfrm>
        <a:prstGeom prst="rect">
          <a:avLst/>
        </a:prstGeom>
        <a:noFill/>
        <a:ln w="9525">
          <a:noFill/>
          <a:miter lim="800000"/>
          <a:headEnd/>
          <a:tailEnd/>
        </a:ln>
      </xdr:spPr>
    </xdr:sp>
    <xdr:clientData/>
  </xdr:twoCellAnchor>
  <xdr:twoCellAnchor editAs="oneCell">
    <xdr:from>
      <xdr:col>2</xdr:col>
      <xdr:colOff>2619375</xdr:colOff>
      <xdr:row>301</xdr:row>
      <xdr:rowOff>1076325</xdr:rowOff>
    </xdr:from>
    <xdr:to>
      <xdr:col>3</xdr:col>
      <xdr:colOff>2117</xdr:colOff>
      <xdr:row>302</xdr:row>
      <xdr:rowOff>0</xdr:rowOff>
    </xdr:to>
    <xdr:sp macro="" textlink="">
      <xdr:nvSpPr>
        <xdr:cNvPr id="402" name="Text Box 23"/>
        <xdr:cNvSpPr txBox="1">
          <a:spLocks noChangeArrowheads="1"/>
        </xdr:cNvSpPr>
      </xdr:nvSpPr>
      <xdr:spPr bwMode="auto">
        <a:xfrm>
          <a:off x="2628900" y="183118125"/>
          <a:ext cx="0" cy="493"/>
        </a:xfrm>
        <a:prstGeom prst="rect">
          <a:avLst/>
        </a:prstGeom>
        <a:noFill/>
        <a:ln w="9525">
          <a:noFill/>
          <a:miter lim="800000"/>
          <a:headEnd/>
          <a:tailEnd/>
        </a:ln>
      </xdr:spPr>
    </xdr:sp>
    <xdr:clientData/>
  </xdr:twoCellAnchor>
  <xdr:twoCellAnchor editAs="oneCell">
    <xdr:from>
      <xdr:col>2</xdr:col>
      <xdr:colOff>2676525</xdr:colOff>
      <xdr:row>301</xdr:row>
      <xdr:rowOff>657225</xdr:rowOff>
    </xdr:from>
    <xdr:to>
      <xdr:col>3</xdr:col>
      <xdr:colOff>2117</xdr:colOff>
      <xdr:row>301</xdr:row>
      <xdr:rowOff>677037</xdr:rowOff>
    </xdr:to>
    <xdr:sp macro="" textlink="">
      <xdr:nvSpPr>
        <xdr:cNvPr id="403" name="Text Box 29"/>
        <xdr:cNvSpPr txBox="1">
          <a:spLocks noChangeArrowheads="1"/>
        </xdr:cNvSpPr>
      </xdr:nvSpPr>
      <xdr:spPr bwMode="auto">
        <a:xfrm>
          <a:off x="2628900" y="182699025"/>
          <a:ext cx="0" cy="19812"/>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404" name="Text Box 314"/>
        <xdr:cNvSpPr txBox="1">
          <a:spLocks noChangeArrowheads="1"/>
        </xdr:cNvSpPr>
      </xdr:nvSpPr>
      <xdr:spPr bwMode="auto">
        <a:xfrm>
          <a:off x="2628900" y="182041800"/>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405" name="Text Box 315"/>
        <xdr:cNvSpPr txBox="1">
          <a:spLocks noChangeArrowheads="1"/>
        </xdr:cNvSpPr>
      </xdr:nvSpPr>
      <xdr:spPr bwMode="auto">
        <a:xfrm>
          <a:off x="2628900" y="182041800"/>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406" name="Text Box 316"/>
        <xdr:cNvSpPr txBox="1">
          <a:spLocks noChangeArrowheads="1"/>
        </xdr:cNvSpPr>
      </xdr:nvSpPr>
      <xdr:spPr bwMode="auto">
        <a:xfrm>
          <a:off x="2628900" y="182041800"/>
          <a:ext cx="0" cy="159639"/>
        </a:xfrm>
        <a:prstGeom prst="rect">
          <a:avLst/>
        </a:prstGeom>
        <a:noFill/>
        <a:ln w="9525">
          <a:noFill/>
          <a:miter lim="800000"/>
          <a:headEnd/>
          <a:tailEnd/>
        </a:ln>
      </xdr:spPr>
    </xdr:sp>
    <xdr:clientData/>
  </xdr:twoCellAnchor>
  <xdr:twoCellAnchor editAs="oneCell">
    <xdr:from>
      <xdr:col>2</xdr:col>
      <xdr:colOff>1247775</xdr:colOff>
      <xdr:row>301</xdr:row>
      <xdr:rowOff>0</xdr:rowOff>
    </xdr:from>
    <xdr:to>
      <xdr:col>3</xdr:col>
      <xdr:colOff>2117</xdr:colOff>
      <xdr:row>301</xdr:row>
      <xdr:rowOff>159639</xdr:rowOff>
    </xdr:to>
    <xdr:sp macro="" textlink="">
      <xdr:nvSpPr>
        <xdr:cNvPr id="407" name="Text Box 317"/>
        <xdr:cNvSpPr txBox="1">
          <a:spLocks noChangeArrowheads="1"/>
        </xdr:cNvSpPr>
      </xdr:nvSpPr>
      <xdr:spPr bwMode="auto">
        <a:xfrm>
          <a:off x="2628900" y="182041800"/>
          <a:ext cx="0" cy="159639"/>
        </a:xfrm>
        <a:prstGeom prst="rect">
          <a:avLst/>
        </a:prstGeom>
        <a:noFill/>
        <a:ln w="9525">
          <a:noFill/>
          <a:miter lim="800000"/>
          <a:headEnd/>
          <a:tailEnd/>
        </a:ln>
      </xdr:spPr>
    </xdr:sp>
    <xdr:clientData/>
  </xdr:twoCellAnchor>
  <xdr:twoCellAnchor editAs="oneCell">
    <xdr:from>
      <xdr:col>2</xdr:col>
      <xdr:colOff>2619375</xdr:colOff>
      <xdr:row>301</xdr:row>
      <xdr:rowOff>1076325</xdr:rowOff>
    </xdr:from>
    <xdr:to>
      <xdr:col>3</xdr:col>
      <xdr:colOff>2117</xdr:colOff>
      <xdr:row>302</xdr:row>
      <xdr:rowOff>0</xdr:rowOff>
    </xdr:to>
    <xdr:sp macro="" textlink="">
      <xdr:nvSpPr>
        <xdr:cNvPr id="408" name="Text Box 23"/>
        <xdr:cNvSpPr txBox="1">
          <a:spLocks noChangeArrowheads="1"/>
        </xdr:cNvSpPr>
      </xdr:nvSpPr>
      <xdr:spPr bwMode="auto">
        <a:xfrm>
          <a:off x="2628900" y="183118125"/>
          <a:ext cx="0" cy="493"/>
        </a:xfrm>
        <a:prstGeom prst="rect">
          <a:avLst/>
        </a:prstGeom>
        <a:noFill/>
        <a:ln w="9525">
          <a:noFill/>
          <a:miter lim="800000"/>
          <a:headEnd/>
          <a:tailEnd/>
        </a:ln>
      </xdr:spPr>
    </xdr:sp>
    <xdr:clientData/>
  </xdr:twoCellAnchor>
  <xdr:twoCellAnchor editAs="oneCell">
    <xdr:from>
      <xdr:col>2</xdr:col>
      <xdr:colOff>2676525</xdr:colOff>
      <xdr:row>301</xdr:row>
      <xdr:rowOff>657225</xdr:rowOff>
    </xdr:from>
    <xdr:to>
      <xdr:col>3</xdr:col>
      <xdr:colOff>2117</xdr:colOff>
      <xdr:row>301</xdr:row>
      <xdr:rowOff>677037</xdr:rowOff>
    </xdr:to>
    <xdr:sp macro="" textlink="">
      <xdr:nvSpPr>
        <xdr:cNvPr id="409" name="Text Box 29"/>
        <xdr:cNvSpPr txBox="1">
          <a:spLocks noChangeArrowheads="1"/>
        </xdr:cNvSpPr>
      </xdr:nvSpPr>
      <xdr:spPr bwMode="auto">
        <a:xfrm>
          <a:off x="2628900" y="182699025"/>
          <a:ext cx="0" cy="19812"/>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410" name="Text Box 81"/>
        <xdr:cNvSpPr txBox="1">
          <a:spLocks noChangeArrowheads="1"/>
        </xdr:cNvSpPr>
      </xdr:nvSpPr>
      <xdr:spPr bwMode="auto">
        <a:xfrm>
          <a:off x="2628900" y="182041800"/>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411" name="Text Box 82"/>
        <xdr:cNvSpPr txBox="1">
          <a:spLocks noChangeArrowheads="1"/>
        </xdr:cNvSpPr>
      </xdr:nvSpPr>
      <xdr:spPr bwMode="auto">
        <a:xfrm>
          <a:off x="2628900" y="182041800"/>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412" name="Text Box 83"/>
        <xdr:cNvSpPr txBox="1">
          <a:spLocks noChangeArrowheads="1"/>
        </xdr:cNvSpPr>
      </xdr:nvSpPr>
      <xdr:spPr bwMode="auto">
        <a:xfrm>
          <a:off x="2628900" y="182041800"/>
          <a:ext cx="0" cy="159639"/>
        </a:xfrm>
        <a:prstGeom prst="rect">
          <a:avLst/>
        </a:prstGeom>
        <a:noFill/>
        <a:ln w="9525">
          <a:noFill/>
          <a:miter lim="800000"/>
          <a:headEnd/>
          <a:tailEnd/>
        </a:ln>
      </xdr:spPr>
    </xdr:sp>
    <xdr:clientData/>
  </xdr:twoCellAnchor>
  <xdr:twoCellAnchor editAs="oneCell">
    <xdr:from>
      <xdr:col>2</xdr:col>
      <xdr:colOff>1247775</xdr:colOff>
      <xdr:row>301</xdr:row>
      <xdr:rowOff>0</xdr:rowOff>
    </xdr:from>
    <xdr:to>
      <xdr:col>3</xdr:col>
      <xdr:colOff>2117</xdr:colOff>
      <xdr:row>301</xdr:row>
      <xdr:rowOff>159639</xdr:rowOff>
    </xdr:to>
    <xdr:sp macro="" textlink="">
      <xdr:nvSpPr>
        <xdr:cNvPr id="413" name="Text Box 84"/>
        <xdr:cNvSpPr txBox="1">
          <a:spLocks noChangeArrowheads="1"/>
        </xdr:cNvSpPr>
      </xdr:nvSpPr>
      <xdr:spPr bwMode="auto">
        <a:xfrm>
          <a:off x="2628900" y="182041800"/>
          <a:ext cx="0" cy="159639"/>
        </a:xfrm>
        <a:prstGeom prst="rect">
          <a:avLst/>
        </a:prstGeom>
        <a:noFill/>
        <a:ln w="9525">
          <a:noFill/>
          <a:miter lim="800000"/>
          <a:headEnd/>
          <a:tailEnd/>
        </a:ln>
      </xdr:spPr>
    </xdr:sp>
    <xdr:clientData/>
  </xdr:twoCellAnchor>
  <xdr:twoCellAnchor editAs="oneCell">
    <xdr:from>
      <xdr:col>2</xdr:col>
      <xdr:colOff>2028825</xdr:colOff>
      <xdr:row>301</xdr:row>
      <xdr:rowOff>0</xdr:rowOff>
    </xdr:from>
    <xdr:to>
      <xdr:col>3</xdr:col>
      <xdr:colOff>2117</xdr:colOff>
      <xdr:row>301</xdr:row>
      <xdr:rowOff>159639</xdr:rowOff>
    </xdr:to>
    <xdr:sp macro="" textlink="">
      <xdr:nvSpPr>
        <xdr:cNvPr id="414" name="Text Box 85"/>
        <xdr:cNvSpPr txBox="1">
          <a:spLocks noChangeArrowheads="1"/>
        </xdr:cNvSpPr>
      </xdr:nvSpPr>
      <xdr:spPr bwMode="auto">
        <a:xfrm>
          <a:off x="2628900" y="182041800"/>
          <a:ext cx="0" cy="159639"/>
        </a:xfrm>
        <a:prstGeom prst="rect">
          <a:avLst/>
        </a:prstGeom>
        <a:noFill/>
        <a:ln w="9525">
          <a:noFill/>
          <a:miter lim="800000"/>
          <a:headEnd/>
          <a:tailEnd/>
        </a:ln>
      </xdr:spPr>
    </xdr:sp>
    <xdr:clientData/>
  </xdr:twoCellAnchor>
  <xdr:twoCellAnchor editAs="oneCell">
    <xdr:from>
      <xdr:col>2</xdr:col>
      <xdr:colOff>2619375</xdr:colOff>
      <xdr:row>301</xdr:row>
      <xdr:rowOff>0</xdr:rowOff>
    </xdr:from>
    <xdr:to>
      <xdr:col>3</xdr:col>
      <xdr:colOff>2117</xdr:colOff>
      <xdr:row>301</xdr:row>
      <xdr:rowOff>159639</xdr:rowOff>
    </xdr:to>
    <xdr:sp macro="" textlink="">
      <xdr:nvSpPr>
        <xdr:cNvPr id="415" name="Text Box 86"/>
        <xdr:cNvSpPr txBox="1">
          <a:spLocks noChangeArrowheads="1"/>
        </xdr:cNvSpPr>
      </xdr:nvSpPr>
      <xdr:spPr bwMode="auto">
        <a:xfrm>
          <a:off x="2628900" y="182041800"/>
          <a:ext cx="0" cy="15963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416" name="Text Box 236"/>
        <xdr:cNvSpPr txBox="1">
          <a:spLocks noChangeArrowheads="1"/>
        </xdr:cNvSpPr>
      </xdr:nvSpPr>
      <xdr:spPr bwMode="auto">
        <a:xfrm>
          <a:off x="2628900" y="182165625"/>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417" name="Text Box 236"/>
        <xdr:cNvSpPr txBox="1">
          <a:spLocks noChangeArrowheads="1"/>
        </xdr:cNvSpPr>
      </xdr:nvSpPr>
      <xdr:spPr bwMode="auto">
        <a:xfrm>
          <a:off x="2628900" y="182165625"/>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418" name="Text Box 236"/>
        <xdr:cNvSpPr txBox="1">
          <a:spLocks noChangeArrowheads="1"/>
        </xdr:cNvSpPr>
      </xdr:nvSpPr>
      <xdr:spPr bwMode="auto">
        <a:xfrm>
          <a:off x="2628900" y="182165625"/>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419" name="Text Box 236"/>
        <xdr:cNvSpPr txBox="1">
          <a:spLocks noChangeArrowheads="1"/>
        </xdr:cNvSpPr>
      </xdr:nvSpPr>
      <xdr:spPr bwMode="auto">
        <a:xfrm>
          <a:off x="2628900" y="182165625"/>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420" name="Text Box 236"/>
        <xdr:cNvSpPr txBox="1">
          <a:spLocks noChangeArrowheads="1"/>
        </xdr:cNvSpPr>
      </xdr:nvSpPr>
      <xdr:spPr bwMode="auto">
        <a:xfrm>
          <a:off x="2628900" y="182165625"/>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421" name="Text Box 236"/>
        <xdr:cNvSpPr txBox="1">
          <a:spLocks noChangeArrowheads="1"/>
        </xdr:cNvSpPr>
      </xdr:nvSpPr>
      <xdr:spPr bwMode="auto">
        <a:xfrm>
          <a:off x="2628900" y="182165625"/>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422" name="Text Box 236"/>
        <xdr:cNvSpPr txBox="1">
          <a:spLocks noChangeArrowheads="1"/>
        </xdr:cNvSpPr>
      </xdr:nvSpPr>
      <xdr:spPr bwMode="auto">
        <a:xfrm>
          <a:off x="2628900" y="182165625"/>
          <a:ext cx="0" cy="3269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423" name="Text Box 314"/>
        <xdr:cNvSpPr txBox="1">
          <a:spLocks noChangeArrowheads="1"/>
        </xdr:cNvSpPr>
      </xdr:nvSpPr>
      <xdr:spPr bwMode="auto">
        <a:xfrm>
          <a:off x="2628900" y="183184800"/>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424" name="Text Box 315"/>
        <xdr:cNvSpPr txBox="1">
          <a:spLocks noChangeArrowheads="1"/>
        </xdr:cNvSpPr>
      </xdr:nvSpPr>
      <xdr:spPr bwMode="auto">
        <a:xfrm>
          <a:off x="2628900" y="183184800"/>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425" name="Text Box 316"/>
        <xdr:cNvSpPr txBox="1">
          <a:spLocks noChangeArrowheads="1"/>
        </xdr:cNvSpPr>
      </xdr:nvSpPr>
      <xdr:spPr bwMode="auto">
        <a:xfrm>
          <a:off x="2628900" y="183184800"/>
          <a:ext cx="0" cy="159639"/>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2117</xdr:colOff>
      <xdr:row>302</xdr:row>
      <xdr:rowOff>159639</xdr:rowOff>
    </xdr:to>
    <xdr:sp macro="" textlink="">
      <xdr:nvSpPr>
        <xdr:cNvPr id="426" name="Text Box 317"/>
        <xdr:cNvSpPr txBox="1">
          <a:spLocks noChangeArrowheads="1"/>
        </xdr:cNvSpPr>
      </xdr:nvSpPr>
      <xdr:spPr bwMode="auto">
        <a:xfrm>
          <a:off x="2628900" y="183184800"/>
          <a:ext cx="0" cy="15963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2117</xdr:colOff>
      <xdr:row>302</xdr:row>
      <xdr:rowOff>1076325</xdr:rowOff>
    </xdr:to>
    <xdr:sp macro="" textlink="">
      <xdr:nvSpPr>
        <xdr:cNvPr id="427" name="Text Box 23"/>
        <xdr:cNvSpPr txBox="1">
          <a:spLocks noChangeArrowheads="1"/>
        </xdr:cNvSpPr>
      </xdr:nvSpPr>
      <xdr:spPr bwMode="auto">
        <a:xfrm>
          <a:off x="2628900" y="184261125"/>
          <a:ext cx="0" cy="493"/>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2117</xdr:colOff>
      <xdr:row>302</xdr:row>
      <xdr:rowOff>677037</xdr:rowOff>
    </xdr:to>
    <xdr:sp macro="" textlink="">
      <xdr:nvSpPr>
        <xdr:cNvPr id="428" name="Text Box 29"/>
        <xdr:cNvSpPr txBox="1">
          <a:spLocks noChangeArrowheads="1"/>
        </xdr:cNvSpPr>
      </xdr:nvSpPr>
      <xdr:spPr bwMode="auto">
        <a:xfrm>
          <a:off x="2628900" y="183842025"/>
          <a:ext cx="0" cy="19812"/>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429" name="Text Box 314"/>
        <xdr:cNvSpPr txBox="1">
          <a:spLocks noChangeArrowheads="1"/>
        </xdr:cNvSpPr>
      </xdr:nvSpPr>
      <xdr:spPr bwMode="auto">
        <a:xfrm>
          <a:off x="2628900" y="183184800"/>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430" name="Text Box 315"/>
        <xdr:cNvSpPr txBox="1">
          <a:spLocks noChangeArrowheads="1"/>
        </xdr:cNvSpPr>
      </xdr:nvSpPr>
      <xdr:spPr bwMode="auto">
        <a:xfrm>
          <a:off x="2628900" y="183184800"/>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431" name="Text Box 316"/>
        <xdr:cNvSpPr txBox="1">
          <a:spLocks noChangeArrowheads="1"/>
        </xdr:cNvSpPr>
      </xdr:nvSpPr>
      <xdr:spPr bwMode="auto">
        <a:xfrm>
          <a:off x="2628900" y="183184800"/>
          <a:ext cx="0" cy="159639"/>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2117</xdr:colOff>
      <xdr:row>302</xdr:row>
      <xdr:rowOff>159639</xdr:rowOff>
    </xdr:to>
    <xdr:sp macro="" textlink="">
      <xdr:nvSpPr>
        <xdr:cNvPr id="432" name="Text Box 317"/>
        <xdr:cNvSpPr txBox="1">
          <a:spLocks noChangeArrowheads="1"/>
        </xdr:cNvSpPr>
      </xdr:nvSpPr>
      <xdr:spPr bwMode="auto">
        <a:xfrm>
          <a:off x="2628900" y="183184800"/>
          <a:ext cx="0" cy="15963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2117</xdr:colOff>
      <xdr:row>302</xdr:row>
      <xdr:rowOff>1076325</xdr:rowOff>
    </xdr:to>
    <xdr:sp macro="" textlink="">
      <xdr:nvSpPr>
        <xdr:cNvPr id="433" name="Text Box 23"/>
        <xdr:cNvSpPr txBox="1">
          <a:spLocks noChangeArrowheads="1"/>
        </xdr:cNvSpPr>
      </xdr:nvSpPr>
      <xdr:spPr bwMode="auto">
        <a:xfrm>
          <a:off x="2628900" y="184261125"/>
          <a:ext cx="0" cy="493"/>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2117</xdr:colOff>
      <xdr:row>302</xdr:row>
      <xdr:rowOff>677037</xdr:rowOff>
    </xdr:to>
    <xdr:sp macro="" textlink="">
      <xdr:nvSpPr>
        <xdr:cNvPr id="434" name="Text Box 29"/>
        <xdr:cNvSpPr txBox="1">
          <a:spLocks noChangeArrowheads="1"/>
        </xdr:cNvSpPr>
      </xdr:nvSpPr>
      <xdr:spPr bwMode="auto">
        <a:xfrm>
          <a:off x="2628900" y="183842025"/>
          <a:ext cx="0" cy="19812"/>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435" name="Text Box 81"/>
        <xdr:cNvSpPr txBox="1">
          <a:spLocks noChangeArrowheads="1"/>
        </xdr:cNvSpPr>
      </xdr:nvSpPr>
      <xdr:spPr bwMode="auto">
        <a:xfrm>
          <a:off x="2628900" y="183184800"/>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436" name="Text Box 82"/>
        <xdr:cNvSpPr txBox="1">
          <a:spLocks noChangeArrowheads="1"/>
        </xdr:cNvSpPr>
      </xdr:nvSpPr>
      <xdr:spPr bwMode="auto">
        <a:xfrm>
          <a:off x="2628900" y="183184800"/>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437" name="Text Box 83"/>
        <xdr:cNvSpPr txBox="1">
          <a:spLocks noChangeArrowheads="1"/>
        </xdr:cNvSpPr>
      </xdr:nvSpPr>
      <xdr:spPr bwMode="auto">
        <a:xfrm>
          <a:off x="2628900" y="183184800"/>
          <a:ext cx="0" cy="159639"/>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2117</xdr:colOff>
      <xdr:row>302</xdr:row>
      <xdr:rowOff>159639</xdr:rowOff>
    </xdr:to>
    <xdr:sp macro="" textlink="">
      <xdr:nvSpPr>
        <xdr:cNvPr id="438" name="Text Box 84"/>
        <xdr:cNvSpPr txBox="1">
          <a:spLocks noChangeArrowheads="1"/>
        </xdr:cNvSpPr>
      </xdr:nvSpPr>
      <xdr:spPr bwMode="auto">
        <a:xfrm>
          <a:off x="2628900" y="183184800"/>
          <a:ext cx="0" cy="159639"/>
        </a:xfrm>
        <a:prstGeom prst="rect">
          <a:avLst/>
        </a:prstGeom>
        <a:noFill/>
        <a:ln w="9525">
          <a:noFill/>
          <a:miter lim="800000"/>
          <a:headEnd/>
          <a:tailEnd/>
        </a:ln>
      </xdr:spPr>
    </xdr:sp>
    <xdr:clientData/>
  </xdr:twoCellAnchor>
  <xdr:twoCellAnchor editAs="oneCell">
    <xdr:from>
      <xdr:col>2</xdr:col>
      <xdr:colOff>2028825</xdr:colOff>
      <xdr:row>302</xdr:row>
      <xdr:rowOff>0</xdr:rowOff>
    </xdr:from>
    <xdr:to>
      <xdr:col>3</xdr:col>
      <xdr:colOff>2117</xdr:colOff>
      <xdr:row>302</xdr:row>
      <xdr:rowOff>159639</xdr:rowOff>
    </xdr:to>
    <xdr:sp macro="" textlink="">
      <xdr:nvSpPr>
        <xdr:cNvPr id="439" name="Text Box 85"/>
        <xdr:cNvSpPr txBox="1">
          <a:spLocks noChangeArrowheads="1"/>
        </xdr:cNvSpPr>
      </xdr:nvSpPr>
      <xdr:spPr bwMode="auto">
        <a:xfrm>
          <a:off x="2628900" y="183184800"/>
          <a:ext cx="0" cy="159639"/>
        </a:xfrm>
        <a:prstGeom prst="rect">
          <a:avLst/>
        </a:prstGeom>
        <a:noFill/>
        <a:ln w="9525">
          <a:noFill/>
          <a:miter lim="800000"/>
          <a:headEnd/>
          <a:tailEnd/>
        </a:ln>
      </xdr:spPr>
    </xdr:sp>
    <xdr:clientData/>
  </xdr:twoCellAnchor>
  <xdr:twoCellAnchor editAs="oneCell">
    <xdr:from>
      <xdr:col>2</xdr:col>
      <xdr:colOff>2619375</xdr:colOff>
      <xdr:row>302</xdr:row>
      <xdr:rowOff>0</xdr:rowOff>
    </xdr:from>
    <xdr:to>
      <xdr:col>3</xdr:col>
      <xdr:colOff>2117</xdr:colOff>
      <xdr:row>302</xdr:row>
      <xdr:rowOff>159639</xdr:rowOff>
    </xdr:to>
    <xdr:sp macro="" textlink="">
      <xdr:nvSpPr>
        <xdr:cNvPr id="440" name="Text Box 86"/>
        <xdr:cNvSpPr txBox="1">
          <a:spLocks noChangeArrowheads="1"/>
        </xdr:cNvSpPr>
      </xdr:nvSpPr>
      <xdr:spPr bwMode="auto">
        <a:xfrm>
          <a:off x="2628900" y="183184800"/>
          <a:ext cx="0" cy="15963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441" name="Text Box 236"/>
        <xdr:cNvSpPr txBox="1">
          <a:spLocks noChangeArrowheads="1"/>
        </xdr:cNvSpPr>
      </xdr:nvSpPr>
      <xdr:spPr bwMode="auto">
        <a:xfrm>
          <a:off x="2628900" y="183308625"/>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442" name="Text Box 236"/>
        <xdr:cNvSpPr txBox="1">
          <a:spLocks noChangeArrowheads="1"/>
        </xdr:cNvSpPr>
      </xdr:nvSpPr>
      <xdr:spPr bwMode="auto">
        <a:xfrm>
          <a:off x="2628900" y="183308625"/>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443" name="Text Box 236"/>
        <xdr:cNvSpPr txBox="1">
          <a:spLocks noChangeArrowheads="1"/>
        </xdr:cNvSpPr>
      </xdr:nvSpPr>
      <xdr:spPr bwMode="auto">
        <a:xfrm>
          <a:off x="2628900" y="183308625"/>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444" name="Text Box 236"/>
        <xdr:cNvSpPr txBox="1">
          <a:spLocks noChangeArrowheads="1"/>
        </xdr:cNvSpPr>
      </xdr:nvSpPr>
      <xdr:spPr bwMode="auto">
        <a:xfrm>
          <a:off x="2628900" y="183308625"/>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445" name="Text Box 236"/>
        <xdr:cNvSpPr txBox="1">
          <a:spLocks noChangeArrowheads="1"/>
        </xdr:cNvSpPr>
      </xdr:nvSpPr>
      <xdr:spPr bwMode="auto">
        <a:xfrm>
          <a:off x="2628900" y="183308625"/>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446" name="Text Box 236"/>
        <xdr:cNvSpPr txBox="1">
          <a:spLocks noChangeArrowheads="1"/>
        </xdr:cNvSpPr>
      </xdr:nvSpPr>
      <xdr:spPr bwMode="auto">
        <a:xfrm>
          <a:off x="2628900" y="183308625"/>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447" name="Text Box 236"/>
        <xdr:cNvSpPr txBox="1">
          <a:spLocks noChangeArrowheads="1"/>
        </xdr:cNvSpPr>
      </xdr:nvSpPr>
      <xdr:spPr bwMode="auto">
        <a:xfrm>
          <a:off x="2628900" y="183308625"/>
          <a:ext cx="0" cy="3269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448" name="Text Box 314"/>
        <xdr:cNvSpPr txBox="1">
          <a:spLocks noChangeArrowheads="1"/>
        </xdr:cNvSpPr>
      </xdr:nvSpPr>
      <xdr:spPr bwMode="auto">
        <a:xfrm>
          <a:off x="2628900" y="184327800"/>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449" name="Text Box 315"/>
        <xdr:cNvSpPr txBox="1">
          <a:spLocks noChangeArrowheads="1"/>
        </xdr:cNvSpPr>
      </xdr:nvSpPr>
      <xdr:spPr bwMode="auto">
        <a:xfrm>
          <a:off x="2628900" y="184327800"/>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450" name="Text Box 316"/>
        <xdr:cNvSpPr txBox="1">
          <a:spLocks noChangeArrowheads="1"/>
        </xdr:cNvSpPr>
      </xdr:nvSpPr>
      <xdr:spPr bwMode="auto">
        <a:xfrm>
          <a:off x="2628900" y="184327800"/>
          <a:ext cx="0" cy="159639"/>
        </a:xfrm>
        <a:prstGeom prst="rect">
          <a:avLst/>
        </a:prstGeom>
        <a:noFill/>
        <a:ln w="9525">
          <a:noFill/>
          <a:miter lim="800000"/>
          <a:headEnd/>
          <a:tailEnd/>
        </a:ln>
      </xdr:spPr>
    </xdr:sp>
    <xdr:clientData/>
  </xdr:twoCellAnchor>
  <xdr:twoCellAnchor editAs="oneCell">
    <xdr:from>
      <xdr:col>2</xdr:col>
      <xdr:colOff>1247775</xdr:colOff>
      <xdr:row>303</xdr:row>
      <xdr:rowOff>0</xdr:rowOff>
    </xdr:from>
    <xdr:to>
      <xdr:col>3</xdr:col>
      <xdr:colOff>2117</xdr:colOff>
      <xdr:row>303</xdr:row>
      <xdr:rowOff>159639</xdr:rowOff>
    </xdr:to>
    <xdr:sp macro="" textlink="">
      <xdr:nvSpPr>
        <xdr:cNvPr id="451" name="Text Box 317"/>
        <xdr:cNvSpPr txBox="1">
          <a:spLocks noChangeArrowheads="1"/>
        </xdr:cNvSpPr>
      </xdr:nvSpPr>
      <xdr:spPr bwMode="auto">
        <a:xfrm>
          <a:off x="2628900" y="184327800"/>
          <a:ext cx="0" cy="159639"/>
        </a:xfrm>
        <a:prstGeom prst="rect">
          <a:avLst/>
        </a:prstGeom>
        <a:noFill/>
        <a:ln w="9525">
          <a:noFill/>
          <a:miter lim="800000"/>
          <a:headEnd/>
          <a:tailEnd/>
        </a:ln>
      </xdr:spPr>
    </xdr:sp>
    <xdr:clientData/>
  </xdr:twoCellAnchor>
  <xdr:twoCellAnchor editAs="oneCell">
    <xdr:from>
      <xdr:col>2</xdr:col>
      <xdr:colOff>2619375</xdr:colOff>
      <xdr:row>303</xdr:row>
      <xdr:rowOff>1076325</xdr:rowOff>
    </xdr:from>
    <xdr:to>
      <xdr:col>3</xdr:col>
      <xdr:colOff>2117</xdr:colOff>
      <xdr:row>303</xdr:row>
      <xdr:rowOff>1076325</xdr:rowOff>
    </xdr:to>
    <xdr:sp macro="" textlink="">
      <xdr:nvSpPr>
        <xdr:cNvPr id="452" name="Text Box 23"/>
        <xdr:cNvSpPr txBox="1">
          <a:spLocks noChangeArrowheads="1"/>
        </xdr:cNvSpPr>
      </xdr:nvSpPr>
      <xdr:spPr bwMode="auto">
        <a:xfrm>
          <a:off x="2628900" y="185404125"/>
          <a:ext cx="0" cy="493"/>
        </a:xfrm>
        <a:prstGeom prst="rect">
          <a:avLst/>
        </a:prstGeom>
        <a:noFill/>
        <a:ln w="9525">
          <a:noFill/>
          <a:miter lim="800000"/>
          <a:headEnd/>
          <a:tailEnd/>
        </a:ln>
      </xdr:spPr>
    </xdr:sp>
    <xdr:clientData/>
  </xdr:twoCellAnchor>
  <xdr:twoCellAnchor editAs="oneCell">
    <xdr:from>
      <xdr:col>2</xdr:col>
      <xdr:colOff>2676525</xdr:colOff>
      <xdr:row>303</xdr:row>
      <xdr:rowOff>657225</xdr:rowOff>
    </xdr:from>
    <xdr:to>
      <xdr:col>3</xdr:col>
      <xdr:colOff>2117</xdr:colOff>
      <xdr:row>303</xdr:row>
      <xdr:rowOff>677037</xdr:rowOff>
    </xdr:to>
    <xdr:sp macro="" textlink="">
      <xdr:nvSpPr>
        <xdr:cNvPr id="453" name="Text Box 29"/>
        <xdr:cNvSpPr txBox="1">
          <a:spLocks noChangeArrowheads="1"/>
        </xdr:cNvSpPr>
      </xdr:nvSpPr>
      <xdr:spPr bwMode="auto">
        <a:xfrm>
          <a:off x="2628900" y="184985025"/>
          <a:ext cx="0" cy="19812"/>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454" name="Text Box 314"/>
        <xdr:cNvSpPr txBox="1">
          <a:spLocks noChangeArrowheads="1"/>
        </xdr:cNvSpPr>
      </xdr:nvSpPr>
      <xdr:spPr bwMode="auto">
        <a:xfrm>
          <a:off x="2628900" y="184327800"/>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455" name="Text Box 315"/>
        <xdr:cNvSpPr txBox="1">
          <a:spLocks noChangeArrowheads="1"/>
        </xdr:cNvSpPr>
      </xdr:nvSpPr>
      <xdr:spPr bwMode="auto">
        <a:xfrm>
          <a:off x="2628900" y="184327800"/>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456" name="Text Box 316"/>
        <xdr:cNvSpPr txBox="1">
          <a:spLocks noChangeArrowheads="1"/>
        </xdr:cNvSpPr>
      </xdr:nvSpPr>
      <xdr:spPr bwMode="auto">
        <a:xfrm>
          <a:off x="2628900" y="184327800"/>
          <a:ext cx="0" cy="159639"/>
        </a:xfrm>
        <a:prstGeom prst="rect">
          <a:avLst/>
        </a:prstGeom>
        <a:noFill/>
        <a:ln w="9525">
          <a:noFill/>
          <a:miter lim="800000"/>
          <a:headEnd/>
          <a:tailEnd/>
        </a:ln>
      </xdr:spPr>
    </xdr:sp>
    <xdr:clientData/>
  </xdr:twoCellAnchor>
  <xdr:twoCellAnchor editAs="oneCell">
    <xdr:from>
      <xdr:col>2</xdr:col>
      <xdr:colOff>1247775</xdr:colOff>
      <xdr:row>303</xdr:row>
      <xdr:rowOff>0</xdr:rowOff>
    </xdr:from>
    <xdr:to>
      <xdr:col>3</xdr:col>
      <xdr:colOff>2117</xdr:colOff>
      <xdr:row>303</xdr:row>
      <xdr:rowOff>159639</xdr:rowOff>
    </xdr:to>
    <xdr:sp macro="" textlink="">
      <xdr:nvSpPr>
        <xdr:cNvPr id="457" name="Text Box 317"/>
        <xdr:cNvSpPr txBox="1">
          <a:spLocks noChangeArrowheads="1"/>
        </xdr:cNvSpPr>
      </xdr:nvSpPr>
      <xdr:spPr bwMode="auto">
        <a:xfrm>
          <a:off x="2628900" y="184327800"/>
          <a:ext cx="0" cy="159639"/>
        </a:xfrm>
        <a:prstGeom prst="rect">
          <a:avLst/>
        </a:prstGeom>
        <a:noFill/>
        <a:ln w="9525">
          <a:noFill/>
          <a:miter lim="800000"/>
          <a:headEnd/>
          <a:tailEnd/>
        </a:ln>
      </xdr:spPr>
    </xdr:sp>
    <xdr:clientData/>
  </xdr:twoCellAnchor>
  <xdr:twoCellAnchor editAs="oneCell">
    <xdr:from>
      <xdr:col>2</xdr:col>
      <xdr:colOff>2619375</xdr:colOff>
      <xdr:row>303</xdr:row>
      <xdr:rowOff>1076325</xdr:rowOff>
    </xdr:from>
    <xdr:to>
      <xdr:col>3</xdr:col>
      <xdr:colOff>2117</xdr:colOff>
      <xdr:row>303</xdr:row>
      <xdr:rowOff>1076325</xdr:rowOff>
    </xdr:to>
    <xdr:sp macro="" textlink="">
      <xdr:nvSpPr>
        <xdr:cNvPr id="458" name="Text Box 23"/>
        <xdr:cNvSpPr txBox="1">
          <a:spLocks noChangeArrowheads="1"/>
        </xdr:cNvSpPr>
      </xdr:nvSpPr>
      <xdr:spPr bwMode="auto">
        <a:xfrm>
          <a:off x="2628900" y="185404125"/>
          <a:ext cx="0" cy="493"/>
        </a:xfrm>
        <a:prstGeom prst="rect">
          <a:avLst/>
        </a:prstGeom>
        <a:noFill/>
        <a:ln w="9525">
          <a:noFill/>
          <a:miter lim="800000"/>
          <a:headEnd/>
          <a:tailEnd/>
        </a:ln>
      </xdr:spPr>
    </xdr:sp>
    <xdr:clientData/>
  </xdr:twoCellAnchor>
  <xdr:twoCellAnchor editAs="oneCell">
    <xdr:from>
      <xdr:col>2</xdr:col>
      <xdr:colOff>2676525</xdr:colOff>
      <xdr:row>303</xdr:row>
      <xdr:rowOff>657225</xdr:rowOff>
    </xdr:from>
    <xdr:to>
      <xdr:col>3</xdr:col>
      <xdr:colOff>2117</xdr:colOff>
      <xdr:row>303</xdr:row>
      <xdr:rowOff>677037</xdr:rowOff>
    </xdr:to>
    <xdr:sp macro="" textlink="">
      <xdr:nvSpPr>
        <xdr:cNvPr id="459" name="Text Box 29"/>
        <xdr:cNvSpPr txBox="1">
          <a:spLocks noChangeArrowheads="1"/>
        </xdr:cNvSpPr>
      </xdr:nvSpPr>
      <xdr:spPr bwMode="auto">
        <a:xfrm>
          <a:off x="2628900" y="184985025"/>
          <a:ext cx="0" cy="19812"/>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460" name="Text Box 81"/>
        <xdr:cNvSpPr txBox="1">
          <a:spLocks noChangeArrowheads="1"/>
        </xdr:cNvSpPr>
      </xdr:nvSpPr>
      <xdr:spPr bwMode="auto">
        <a:xfrm>
          <a:off x="2628900" y="184327800"/>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461" name="Text Box 82"/>
        <xdr:cNvSpPr txBox="1">
          <a:spLocks noChangeArrowheads="1"/>
        </xdr:cNvSpPr>
      </xdr:nvSpPr>
      <xdr:spPr bwMode="auto">
        <a:xfrm>
          <a:off x="2628900" y="184327800"/>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462" name="Text Box 83"/>
        <xdr:cNvSpPr txBox="1">
          <a:spLocks noChangeArrowheads="1"/>
        </xdr:cNvSpPr>
      </xdr:nvSpPr>
      <xdr:spPr bwMode="auto">
        <a:xfrm>
          <a:off x="2628900" y="184327800"/>
          <a:ext cx="0" cy="159639"/>
        </a:xfrm>
        <a:prstGeom prst="rect">
          <a:avLst/>
        </a:prstGeom>
        <a:noFill/>
        <a:ln w="9525">
          <a:noFill/>
          <a:miter lim="800000"/>
          <a:headEnd/>
          <a:tailEnd/>
        </a:ln>
      </xdr:spPr>
    </xdr:sp>
    <xdr:clientData/>
  </xdr:twoCellAnchor>
  <xdr:twoCellAnchor editAs="oneCell">
    <xdr:from>
      <xdr:col>2</xdr:col>
      <xdr:colOff>1247775</xdr:colOff>
      <xdr:row>303</xdr:row>
      <xdr:rowOff>0</xdr:rowOff>
    </xdr:from>
    <xdr:to>
      <xdr:col>3</xdr:col>
      <xdr:colOff>2117</xdr:colOff>
      <xdr:row>303</xdr:row>
      <xdr:rowOff>159639</xdr:rowOff>
    </xdr:to>
    <xdr:sp macro="" textlink="">
      <xdr:nvSpPr>
        <xdr:cNvPr id="463" name="Text Box 84"/>
        <xdr:cNvSpPr txBox="1">
          <a:spLocks noChangeArrowheads="1"/>
        </xdr:cNvSpPr>
      </xdr:nvSpPr>
      <xdr:spPr bwMode="auto">
        <a:xfrm>
          <a:off x="2628900" y="184327800"/>
          <a:ext cx="0" cy="159639"/>
        </a:xfrm>
        <a:prstGeom prst="rect">
          <a:avLst/>
        </a:prstGeom>
        <a:noFill/>
        <a:ln w="9525">
          <a:noFill/>
          <a:miter lim="800000"/>
          <a:headEnd/>
          <a:tailEnd/>
        </a:ln>
      </xdr:spPr>
    </xdr:sp>
    <xdr:clientData/>
  </xdr:twoCellAnchor>
  <xdr:twoCellAnchor editAs="oneCell">
    <xdr:from>
      <xdr:col>2</xdr:col>
      <xdr:colOff>2028825</xdr:colOff>
      <xdr:row>303</xdr:row>
      <xdr:rowOff>0</xdr:rowOff>
    </xdr:from>
    <xdr:to>
      <xdr:col>3</xdr:col>
      <xdr:colOff>2117</xdr:colOff>
      <xdr:row>303</xdr:row>
      <xdr:rowOff>159639</xdr:rowOff>
    </xdr:to>
    <xdr:sp macro="" textlink="">
      <xdr:nvSpPr>
        <xdr:cNvPr id="464" name="Text Box 85"/>
        <xdr:cNvSpPr txBox="1">
          <a:spLocks noChangeArrowheads="1"/>
        </xdr:cNvSpPr>
      </xdr:nvSpPr>
      <xdr:spPr bwMode="auto">
        <a:xfrm>
          <a:off x="2628900" y="184327800"/>
          <a:ext cx="0" cy="159639"/>
        </a:xfrm>
        <a:prstGeom prst="rect">
          <a:avLst/>
        </a:prstGeom>
        <a:noFill/>
        <a:ln w="9525">
          <a:noFill/>
          <a:miter lim="800000"/>
          <a:headEnd/>
          <a:tailEnd/>
        </a:ln>
      </xdr:spPr>
    </xdr:sp>
    <xdr:clientData/>
  </xdr:twoCellAnchor>
  <xdr:twoCellAnchor editAs="oneCell">
    <xdr:from>
      <xdr:col>2</xdr:col>
      <xdr:colOff>2619375</xdr:colOff>
      <xdr:row>303</xdr:row>
      <xdr:rowOff>0</xdr:rowOff>
    </xdr:from>
    <xdr:to>
      <xdr:col>3</xdr:col>
      <xdr:colOff>2117</xdr:colOff>
      <xdr:row>303</xdr:row>
      <xdr:rowOff>159639</xdr:rowOff>
    </xdr:to>
    <xdr:sp macro="" textlink="">
      <xdr:nvSpPr>
        <xdr:cNvPr id="465" name="Text Box 86"/>
        <xdr:cNvSpPr txBox="1">
          <a:spLocks noChangeArrowheads="1"/>
        </xdr:cNvSpPr>
      </xdr:nvSpPr>
      <xdr:spPr bwMode="auto">
        <a:xfrm>
          <a:off x="2628900" y="184327800"/>
          <a:ext cx="0" cy="15963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466" name="Text Box 236"/>
        <xdr:cNvSpPr txBox="1">
          <a:spLocks noChangeArrowheads="1"/>
        </xdr:cNvSpPr>
      </xdr:nvSpPr>
      <xdr:spPr bwMode="auto">
        <a:xfrm>
          <a:off x="2628900" y="184451625"/>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467" name="Text Box 236"/>
        <xdr:cNvSpPr txBox="1">
          <a:spLocks noChangeArrowheads="1"/>
        </xdr:cNvSpPr>
      </xdr:nvSpPr>
      <xdr:spPr bwMode="auto">
        <a:xfrm>
          <a:off x="2628900" y="184451625"/>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468" name="Text Box 236"/>
        <xdr:cNvSpPr txBox="1">
          <a:spLocks noChangeArrowheads="1"/>
        </xdr:cNvSpPr>
      </xdr:nvSpPr>
      <xdr:spPr bwMode="auto">
        <a:xfrm>
          <a:off x="2628900" y="184451625"/>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469" name="Text Box 236"/>
        <xdr:cNvSpPr txBox="1">
          <a:spLocks noChangeArrowheads="1"/>
        </xdr:cNvSpPr>
      </xdr:nvSpPr>
      <xdr:spPr bwMode="auto">
        <a:xfrm>
          <a:off x="2628900" y="184451625"/>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470" name="Text Box 236"/>
        <xdr:cNvSpPr txBox="1">
          <a:spLocks noChangeArrowheads="1"/>
        </xdr:cNvSpPr>
      </xdr:nvSpPr>
      <xdr:spPr bwMode="auto">
        <a:xfrm>
          <a:off x="2628900" y="184451625"/>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471" name="Text Box 236"/>
        <xdr:cNvSpPr txBox="1">
          <a:spLocks noChangeArrowheads="1"/>
        </xdr:cNvSpPr>
      </xdr:nvSpPr>
      <xdr:spPr bwMode="auto">
        <a:xfrm>
          <a:off x="2628900" y="184451625"/>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472" name="Text Box 236"/>
        <xdr:cNvSpPr txBox="1">
          <a:spLocks noChangeArrowheads="1"/>
        </xdr:cNvSpPr>
      </xdr:nvSpPr>
      <xdr:spPr bwMode="auto">
        <a:xfrm>
          <a:off x="2628900" y="184451625"/>
          <a:ext cx="0" cy="3269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473" name="Text Box 314"/>
        <xdr:cNvSpPr txBox="1">
          <a:spLocks noChangeArrowheads="1"/>
        </xdr:cNvSpPr>
      </xdr:nvSpPr>
      <xdr:spPr bwMode="auto">
        <a:xfrm>
          <a:off x="2628900" y="1856517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474" name="Text Box 315"/>
        <xdr:cNvSpPr txBox="1">
          <a:spLocks noChangeArrowheads="1"/>
        </xdr:cNvSpPr>
      </xdr:nvSpPr>
      <xdr:spPr bwMode="auto">
        <a:xfrm>
          <a:off x="2628900" y="1856517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475" name="Text Box 316"/>
        <xdr:cNvSpPr txBox="1">
          <a:spLocks noChangeArrowheads="1"/>
        </xdr:cNvSpPr>
      </xdr:nvSpPr>
      <xdr:spPr bwMode="auto">
        <a:xfrm>
          <a:off x="2628900" y="185651775"/>
          <a:ext cx="0" cy="159639"/>
        </a:xfrm>
        <a:prstGeom prst="rect">
          <a:avLst/>
        </a:prstGeom>
        <a:noFill/>
        <a:ln w="9525">
          <a:noFill/>
          <a:miter lim="800000"/>
          <a:headEnd/>
          <a:tailEnd/>
        </a:ln>
      </xdr:spPr>
    </xdr:sp>
    <xdr:clientData/>
  </xdr:twoCellAnchor>
  <xdr:twoCellAnchor editAs="oneCell">
    <xdr:from>
      <xdr:col>2</xdr:col>
      <xdr:colOff>1247775</xdr:colOff>
      <xdr:row>304</xdr:row>
      <xdr:rowOff>0</xdr:rowOff>
    </xdr:from>
    <xdr:to>
      <xdr:col>3</xdr:col>
      <xdr:colOff>2117</xdr:colOff>
      <xdr:row>304</xdr:row>
      <xdr:rowOff>159639</xdr:rowOff>
    </xdr:to>
    <xdr:sp macro="" textlink="">
      <xdr:nvSpPr>
        <xdr:cNvPr id="476" name="Text Box 317"/>
        <xdr:cNvSpPr txBox="1">
          <a:spLocks noChangeArrowheads="1"/>
        </xdr:cNvSpPr>
      </xdr:nvSpPr>
      <xdr:spPr bwMode="auto">
        <a:xfrm>
          <a:off x="2628900" y="185651775"/>
          <a:ext cx="0" cy="159639"/>
        </a:xfrm>
        <a:prstGeom prst="rect">
          <a:avLst/>
        </a:prstGeom>
        <a:noFill/>
        <a:ln w="9525">
          <a:noFill/>
          <a:miter lim="800000"/>
          <a:headEnd/>
          <a:tailEnd/>
        </a:ln>
      </xdr:spPr>
    </xdr:sp>
    <xdr:clientData/>
  </xdr:twoCellAnchor>
  <xdr:twoCellAnchor editAs="oneCell">
    <xdr:from>
      <xdr:col>2</xdr:col>
      <xdr:colOff>2619375</xdr:colOff>
      <xdr:row>304</xdr:row>
      <xdr:rowOff>1076325</xdr:rowOff>
    </xdr:from>
    <xdr:to>
      <xdr:col>3</xdr:col>
      <xdr:colOff>2117</xdr:colOff>
      <xdr:row>305</xdr:row>
      <xdr:rowOff>0</xdr:rowOff>
    </xdr:to>
    <xdr:sp macro="" textlink="">
      <xdr:nvSpPr>
        <xdr:cNvPr id="477" name="Text Box 23"/>
        <xdr:cNvSpPr txBox="1">
          <a:spLocks noChangeArrowheads="1"/>
        </xdr:cNvSpPr>
      </xdr:nvSpPr>
      <xdr:spPr bwMode="auto">
        <a:xfrm>
          <a:off x="2628900" y="186728100"/>
          <a:ext cx="0" cy="493"/>
        </a:xfrm>
        <a:prstGeom prst="rect">
          <a:avLst/>
        </a:prstGeom>
        <a:noFill/>
        <a:ln w="9525">
          <a:noFill/>
          <a:miter lim="800000"/>
          <a:headEnd/>
          <a:tailEnd/>
        </a:ln>
      </xdr:spPr>
    </xdr:sp>
    <xdr:clientData/>
  </xdr:twoCellAnchor>
  <xdr:twoCellAnchor editAs="oneCell">
    <xdr:from>
      <xdr:col>2</xdr:col>
      <xdr:colOff>2676525</xdr:colOff>
      <xdr:row>304</xdr:row>
      <xdr:rowOff>657225</xdr:rowOff>
    </xdr:from>
    <xdr:to>
      <xdr:col>3</xdr:col>
      <xdr:colOff>2117</xdr:colOff>
      <xdr:row>305</xdr:row>
      <xdr:rowOff>19812</xdr:rowOff>
    </xdr:to>
    <xdr:sp macro="" textlink="">
      <xdr:nvSpPr>
        <xdr:cNvPr id="478" name="Text Box 29"/>
        <xdr:cNvSpPr txBox="1">
          <a:spLocks noChangeArrowheads="1"/>
        </xdr:cNvSpPr>
      </xdr:nvSpPr>
      <xdr:spPr bwMode="auto">
        <a:xfrm>
          <a:off x="2628900" y="186309000"/>
          <a:ext cx="0" cy="19812"/>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479" name="Text Box 314"/>
        <xdr:cNvSpPr txBox="1">
          <a:spLocks noChangeArrowheads="1"/>
        </xdr:cNvSpPr>
      </xdr:nvSpPr>
      <xdr:spPr bwMode="auto">
        <a:xfrm>
          <a:off x="2628900" y="1856517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480" name="Text Box 315"/>
        <xdr:cNvSpPr txBox="1">
          <a:spLocks noChangeArrowheads="1"/>
        </xdr:cNvSpPr>
      </xdr:nvSpPr>
      <xdr:spPr bwMode="auto">
        <a:xfrm>
          <a:off x="2628900" y="1856517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481" name="Text Box 316"/>
        <xdr:cNvSpPr txBox="1">
          <a:spLocks noChangeArrowheads="1"/>
        </xdr:cNvSpPr>
      </xdr:nvSpPr>
      <xdr:spPr bwMode="auto">
        <a:xfrm>
          <a:off x="2628900" y="185651775"/>
          <a:ext cx="0" cy="159639"/>
        </a:xfrm>
        <a:prstGeom prst="rect">
          <a:avLst/>
        </a:prstGeom>
        <a:noFill/>
        <a:ln w="9525">
          <a:noFill/>
          <a:miter lim="800000"/>
          <a:headEnd/>
          <a:tailEnd/>
        </a:ln>
      </xdr:spPr>
    </xdr:sp>
    <xdr:clientData/>
  </xdr:twoCellAnchor>
  <xdr:twoCellAnchor editAs="oneCell">
    <xdr:from>
      <xdr:col>2</xdr:col>
      <xdr:colOff>1247775</xdr:colOff>
      <xdr:row>304</xdr:row>
      <xdr:rowOff>0</xdr:rowOff>
    </xdr:from>
    <xdr:to>
      <xdr:col>3</xdr:col>
      <xdr:colOff>2117</xdr:colOff>
      <xdr:row>304</xdr:row>
      <xdr:rowOff>159639</xdr:rowOff>
    </xdr:to>
    <xdr:sp macro="" textlink="">
      <xdr:nvSpPr>
        <xdr:cNvPr id="482" name="Text Box 317"/>
        <xdr:cNvSpPr txBox="1">
          <a:spLocks noChangeArrowheads="1"/>
        </xdr:cNvSpPr>
      </xdr:nvSpPr>
      <xdr:spPr bwMode="auto">
        <a:xfrm>
          <a:off x="2628900" y="185651775"/>
          <a:ext cx="0" cy="159639"/>
        </a:xfrm>
        <a:prstGeom prst="rect">
          <a:avLst/>
        </a:prstGeom>
        <a:noFill/>
        <a:ln w="9525">
          <a:noFill/>
          <a:miter lim="800000"/>
          <a:headEnd/>
          <a:tailEnd/>
        </a:ln>
      </xdr:spPr>
    </xdr:sp>
    <xdr:clientData/>
  </xdr:twoCellAnchor>
  <xdr:twoCellAnchor editAs="oneCell">
    <xdr:from>
      <xdr:col>2</xdr:col>
      <xdr:colOff>2619375</xdr:colOff>
      <xdr:row>304</xdr:row>
      <xdr:rowOff>1076325</xdr:rowOff>
    </xdr:from>
    <xdr:to>
      <xdr:col>3</xdr:col>
      <xdr:colOff>2117</xdr:colOff>
      <xdr:row>305</xdr:row>
      <xdr:rowOff>0</xdr:rowOff>
    </xdr:to>
    <xdr:sp macro="" textlink="">
      <xdr:nvSpPr>
        <xdr:cNvPr id="483" name="Text Box 23"/>
        <xdr:cNvSpPr txBox="1">
          <a:spLocks noChangeArrowheads="1"/>
        </xdr:cNvSpPr>
      </xdr:nvSpPr>
      <xdr:spPr bwMode="auto">
        <a:xfrm>
          <a:off x="2628900" y="186728100"/>
          <a:ext cx="0" cy="493"/>
        </a:xfrm>
        <a:prstGeom prst="rect">
          <a:avLst/>
        </a:prstGeom>
        <a:noFill/>
        <a:ln w="9525">
          <a:noFill/>
          <a:miter lim="800000"/>
          <a:headEnd/>
          <a:tailEnd/>
        </a:ln>
      </xdr:spPr>
    </xdr:sp>
    <xdr:clientData/>
  </xdr:twoCellAnchor>
  <xdr:twoCellAnchor editAs="oneCell">
    <xdr:from>
      <xdr:col>2</xdr:col>
      <xdr:colOff>2676525</xdr:colOff>
      <xdr:row>304</xdr:row>
      <xdr:rowOff>657225</xdr:rowOff>
    </xdr:from>
    <xdr:to>
      <xdr:col>3</xdr:col>
      <xdr:colOff>2117</xdr:colOff>
      <xdr:row>305</xdr:row>
      <xdr:rowOff>19812</xdr:rowOff>
    </xdr:to>
    <xdr:sp macro="" textlink="">
      <xdr:nvSpPr>
        <xdr:cNvPr id="484" name="Text Box 29"/>
        <xdr:cNvSpPr txBox="1">
          <a:spLocks noChangeArrowheads="1"/>
        </xdr:cNvSpPr>
      </xdr:nvSpPr>
      <xdr:spPr bwMode="auto">
        <a:xfrm>
          <a:off x="2628900" y="186309000"/>
          <a:ext cx="0" cy="19812"/>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485" name="Text Box 81"/>
        <xdr:cNvSpPr txBox="1">
          <a:spLocks noChangeArrowheads="1"/>
        </xdr:cNvSpPr>
      </xdr:nvSpPr>
      <xdr:spPr bwMode="auto">
        <a:xfrm>
          <a:off x="2628900" y="1856517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486" name="Text Box 82"/>
        <xdr:cNvSpPr txBox="1">
          <a:spLocks noChangeArrowheads="1"/>
        </xdr:cNvSpPr>
      </xdr:nvSpPr>
      <xdr:spPr bwMode="auto">
        <a:xfrm>
          <a:off x="2628900" y="1856517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487" name="Text Box 83"/>
        <xdr:cNvSpPr txBox="1">
          <a:spLocks noChangeArrowheads="1"/>
        </xdr:cNvSpPr>
      </xdr:nvSpPr>
      <xdr:spPr bwMode="auto">
        <a:xfrm>
          <a:off x="2628900" y="185651775"/>
          <a:ext cx="0" cy="159639"/>
        </a:xfrm>
        <a:prstGeom prst="rect">
          <a:avLst/>
        </a:prstGeom>
        <a:noFill/>
        <a:ln w="9525">
          <a:noFill/>
          <a:miter lim="800000"/>
          <a:headEnd/>
          <a:tailEnd/>
        </a:ln>
      </xdr:spPr>
    </xdr:sp>
    <xdr:clientData/>
  </xdr:twoCellAnchor>
  <xdr:twoCellAnchor editAs="oneCell">
    <xdr:from>
      <xdr:col>2</xdr:col>
      <xdr:colOff>1247775</xdr:colOff>
      <xdr:row>304</xdr:row>
      <xdr:rowOff>0</xdr:rowOff>
    </xdr:from>
    <xdr:to>
      <xdr:col>3</xdr:col>
      <xdr:colOff>2117</xdr:colOff>
      <xdr:row>304</xdr:row>
      <xdr:rowOff>159639</xdr:rowOff>
    </xdr:to>
    <xdr:sp macro="" textlink="">
      <xdr:nvSpPr>
        <xdr:cNvPr id="488" name="Text Box 84"/>
        <xdr:cNvSpPr txBox="1">
          <a:spLocks noChangeArrowheads="1"/>
        </xdr:cNvSpPr>
      </xdr:nvSpPr>
      <xdr:spPr bwMode="auto">
        <a:xfrm>
          <a:off x="2628900" y="185651775"/>
          <a:ext cx="0" cy="159639"/>
        </a:xfrm>
        <a:prstGeom prst="rect">
          <a:avLst/>
        </a:prstGeom>
        <a:noFill/>
        <a:ln w="9525">
          <a:noFill/>
          <a:miter lim="800000"/>
          <a:headEnd/>
          <a:tailEnd/>
        </a:ln>
      </xdr:spPr>
    </xdr:sp>
    <xdr:clientData/>
  </xdr:twoCellAnchor>
  <xdr:twoCellAnchor editAs="oneCell">
    <xdr:from>
      <xdr:col>2</xdr:col>
      <xdr:colOff>2028825</xdr:colOff>
      <xdr:row>304</xdr:row>
      <xdr:rowOff>0</xdr:rowOff>
    </xdr:from>
    <xdr:to>
      <xdr:col>3</xdr:col>
      <xdr:colOff>2117</xdr:colOff>
      <xdr:row>304</xdr:row>
      <xdr:rowOff>159639</xdr:rowOff>
    </xdr:to>
    <xdr:sp macro="" textlink="">
      <xdr:nvSpPr>
        <xdr:cNvPr id="489" name="Text Box 85"/>
        <xdr:cNvSpPr txBox="1">
          <a:spLocks noChangeArrowheads="1"/>
        </xdr:cNvSpPr>
      </xdr:nvSpPr>
      <xdr:spPr bwMode="auto">
        <a:xfrm>
          <a:off x="2628900" y="185651775"/>
          <a:ext cx="0" cy="159639"/>
        </a:xfrm>
        <a:prstGeom prst="rect">
          <a:avLst/>
        </a:prstGeom>
        <a:noFill/>
        <a:ln w="9525">
          <a:noFill/>
          <a:miter lim="800000"/>
          <a:headEnd/>
          <a:tailEnd/>
        </a:ln>
      </xdr:spPr>
    </xdr:sp>
    <xdr:clientData/>
  </xdr:twoCellAnchor>
  <xdr:twoCellAnchor editAs="oneCell">
    <xdr:from>
      <xdr:col>2</xdr:col>
      <xdr:colOff>2619375</xdr:colOff>
      <xdr:row>304</xdr:row>
      <xdr:rowOff>0</xdr:rowOff>
    </xdr:from>
    <xdr:to>
      <xdr:col>3</xdr:col>
      <xdr:colOff>2117</xdr:colOff>
      <xdr:row>304</xdr:row>
      <xdr:rowOff>159639</xdr:rowOff>
    </xdr:to>
    <xdr:sp macro="" textlink="">
      <xdr:nvSpPr>
        <xdr:cNvPr id="490" name="Text Box 86"/>
        <xdr:cNvSpPr txBox="1">
          <a:spLocks noChangeArrowheads="1"/>
        </xdr:cNvSpPr>
      </xdr:nvSpPr>
      <xdr:spPr bwMode="auto">
        <a:xfrm>
          <a:off x="2628900" y="185651775"/>
          <a:ext cx="0" cy="15963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491" name="Text Box 236"/>
        <xdr:cNvSpPr txBox="1">
          <a:spLocks noChangeArrowheads="1"/>
        </xdr:cNvSpPr>
      </xdr:nvSpPr>
      <xdr:spPr bwMode="auto">
        <a:xfrm>
          <a:off x="2628900" y="1857756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492" name="Text Box 236"/>
        <xdr:cNvSpPr txBox="1">
          <a:spLocks noChangeArrowheads="1"/>
        </xdr:cNvSpPr>
      </xdr:nvSpPr>
      <xdr:spPr bwMode="auto">
        <a:xfrm>
          <a:off x="2628900" y="1857756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493" name="Text Box 236"/>
        <xdr:cNvSpPr txBox="1">
          <a:spLocks noChangeArrowheads="1"/>
        </xdr:cNvSpPr>
      </xdr:nvSpPr>
      <xdr:spPr bwMode="auto">
        <a:xfrm>
          <a:off x="2628900" y="1857756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494" name="Text Box 236"/>
        <xdr:cNvSpPr txBox="1">
          <a:spLocks noChangeArrowheads="1"/>
        </xdr:cNvSpPr>
      </xdr:nvSpPr>
      <xdr:spPr bwMode="auto">
        <a:xfrm>
          <a:off x="2628900" y="1857756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495" name="Text Box 236"/>
        <xdr:cNvSpPr txBox="1">
          <a:spLocks noChangeArrowheads="1"/>
        </xdr:cNvSpPr>
      </xdr:nvSpPr>
      <xdr:spPr bwMode="auto">
        <a:xfrm>
          <a:off x="2628900" y="1857756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496" name="Text Box 236"/>
        <xdr:cNvSpPr txBox="1">
          <a:spLocks noChangeArrowheads="1"/>
        </xdr:cNvSpPr>
      </xdr:nvSpPr>
      <xdr:spPr bwMode="auto">
        <a:xfrm>
          <a:off x="2628900" y="1857756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497" name="Text Box 236"/>
        <xdr:cNvSpPr txBox="1">
          <a:spLocks noChangeArrowheads="1"/>
        </xdr:cNvSpPr>
      </xdr:nvSpPr>
      <xdr:spPr bwMode="auto">
        <a:xfrm>
          <a:off x="2628900" y="185775600"/>
          <a:ext cx="0" cy="3269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498" name="Text Box 314"/>
        <xdr:cNvSpPr txBox="1">
          <a:spLocks noChangeArrowheads="1"/>
        </xdr:cNvSpPr>
      </xdr:nvSpPr>
      <xdr:spPr bwMode="auto">
        <a:xfrm>
          <a:off x="2628900" y="19713892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499" name="Text Box 315"/>
        <xdr:cNvSpPr txBox="1">
          <a:spLocks noChangeArrowheads="1"/>
        </xdr:cNvSpPr>
      </xdr:nvSpPr>
      <xdr:spPr bwMode="auto">
        <a:xfrm>
          <a:off x="2628900" y="19713892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500" name="Text Box 316"/>
        <xdr:cNvSpPr txBox="1">
          <a:spLocks noChangeArrowheads="1"/>
        </xdr:cNvSpPr>
      </xdr:nvSpPr>
      <xdr:spPr bwMode="auto">
        <a:xfrm>
          <a:off x="2628900" y="197138925"/>
          <a:ext cx="0" cy="159639"/>
        </a:xfrm>
        <a:prstGeom prst="rect">
          <a:avLst/>
        </a:prstGeom>
        <a:noFill/>
        <a:ln w="9525">
          <a:noFill/>
          <a:miter lim="800000"/>
          <a:headEnd/>
          <a:tailEnd/>
        </a:ln>
      </xdr:spPr>
    </xdr:sp>
    <xdr:clientData/>
  </xdr:twoCellAnchor>
  <xdr:twoCellAnchor editAs="oneCell">
    <xdr:from>
      <xdr:col>2</xdr:col>
      <xdr:colOff>1247775</xdr:colOff>
      <xdr:row>323</xdr:row>
      <xdr:rowOff>0</xdr:rowOff>
    </xdr:from>
    <xdr:to>
      <xdr:col>3</xdr:col>
      <xdr:colOff>2117</xdr:colOff>
      <xdr:row>323</xdr:row>
      <xdr:rowOff>159639</xdr:rowOff>
    </xdr:to>
    <xdr:sp macro="" textlink="">
      <xdr:nvSpPr>
        <xdr:cNvPr id="501" name="Text Box 317"/>
        <xdr:cNvSpPr txBox="1">
          <a:spLocks noChangeArrowheads="1"/>
        </xdr:cNvSpPr>
      </xdr:nvSpPr>
      <xdr:spPr bwMode="auto">
        <a:xfrm>
          <a:off x="2628900" y="197138925"/>
          <a:ext cx="0" cy="159639"/>
        </a:xfrm>
        <a:prstGeom prst="rect">
          <a:avLst/>
        </a:prstGeom>
        <a:noFill/>
        <a:ln w="9525">
          <a:noFill/>
          <a:miter lim="800000"/>
          <a:headEnd/>
          <a:tailEnd/>
        </a:ln>
      </xdr:spPr>
    </xdr:sp>
    <xdr:clientData/>
  </xdr:twoCellAnchor>
  <xdr:twoCellAnchor editAs="oneCell">
    <xdr:from>
      <xdr:col>2</xdr:col>
      <xdr:colOff>2619375</xdr:colOff>
      <xdr:row>323</xdr:row>
      <xdr:rowOff>1076325</xdr:rowOff>
    </xdr:from>
    <xdr:to>
      <xdr:col>3</xdr:col>
      <xdr:colOff>2117</xdr:colOff>
      <xdr:row>324</xdr:row>
      <xdr:rowOff>0</xdr:rowOff>
    </xdr:to>
    <xdr:sp macro="" textlink="">
      <xdr:nvSpPr>
        <xdr:cNvPr id="502" name="Text Box 23"/>
        <xdr:cNvSpPr txBox="1">
          <a:spLocks noChangeArrowheads="1"/>
        </xdr:cNvSpPr>
      </xdr:nvSpPr>
      <xdr:spPr bwMode="auto">
        <a:xfrm>
          <a:off x="2628900" y="198215250"/>
          <a:ext cx="0" cy="493"/>
        </a:xfrm>
        <a:prstGeom prst="rect">
          <a:avLst/>
        </a:prstGeom>
        <a:noFill/>
        <a:ln w="9525">
          <a:noFill/>
          <a:miter lim="800000"/>
          <a:headEnd/>
          <a:tailEnd/>
        </a:ln>
      </xdr:spPr>
    </xdr:sp>
    <xdr:clientData/>
  </xdr:twoCellAnchor>
  <xdr:twoCellAnchor editAs="oneCell">
    <xdr:from>
      <xdr:col>2</xdr:col>
      <xdr:colOff>2676525</xdr:colOff>
      <xdr:row>323</xdr:row>
      <xdr:rowOff>657225</xdr:rowOff>
    </xdr:from>
    <xdr:to>
      <xdr:col>3</xdr:col>
      <xdr:colOff>2117</xdr:colOff>
      <xdr:row>324</xdr:row>
      <xdr:rowOff>19812</xdr:rowOff>
    </xdr:to>
    <xdr:sp macro="" textlink="">
      <xdr:nvSpPr>
        <xdr:cNvPr id="503" name="Text Box 29"/>
        <xdr:cNvSpPr txBox="1">
          <a:spLocks noChangeArrowheads="1"/>
        </xdr:cNvSpPr>
      </xdr:nvSpPr>
      <xdr:spPr bwMode="auto">
        <a:xfrm>
          <a:off x="2628900" y="197796150"/>
          <a:ext cx="0" cy="19812"/>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504" name="Text Box 314"/>
        <xdr:cNvSpPr txBox="1">
          <a:spLocks noChangeArrowheads="1"/>
        </xdr:cNvSpPr>
      </xdr:nvSpPr>
      <xdr:spPr bwMode="auto">
        <a:xfrm>
          <a:off x="2628900" y="19713892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505" name="Text Box 315"/>
        <xdr:cNvSpPr txBox="1">
          <a:spLocks noChangeArrowheads="1"/>
        </xdr:cNvSpPr>
      </xdr:nvSpPr>
      <xdr:spPr bwMode="auto">
        <a:xfrm>
          <a:off x="2628900" y="19713892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506" name="Text Box 316"/>
        <xdr:cNvSpPr txBox="1">
          <a:spLocks noChangeArrowheads="1"/>
        </xdr:cNvSpPr>
      </xdr:nvSpPr>
      <xdr:spPr bwMode="auto">
        <a:xfrm>
          <a:off x="2628900" y="197138925"/>
          <a:ext cx="0" cy="159639"/>
        </a:xfrm>
        <a:prstGeom prst="rect">
          <a:avLst/>
        </a:prstGeom>
        <a:noFill/>
        <a:ln w="9525">
          <a:noFill/>
          <a:miter lim="800000"/>
          <a:headEnd/>
          <a:tailEnd/>
        </a:ln>
      </xdr:spPr>
    </xdr:sp>
    <xdr:clientData/>
  </xdr:twoCellAnchor>
  <xdr:twoCellAnchor editAs="oneCell">
    <xdr:from>
      <xdr:col>2</xdr:col>
      <xdr:colOff>1247775</xdr:colOff>
      <xdr:row>323</xdr:row>
      <xdr:rowOff>0</xdr:rowOff>
    </xdr:from>
    <xdr:to>
      <xdr:col>3</xdr:col>
      <xdr:colOff>2117</xdr:colOff>
      <xdr:row>323</xdr:row>
      <xdr:rowOff>159639</xdr:rowOff>
    </xdr:to>
    <xdr:sp macro="" textlink="">
      <xdr:nvSpPr>
        <xdr:cNvPr id="507" name="Text Box 317"/>
        <xdr:cNvSpPr txBox="1">
          <a:spLocks noChangeArrowheads="1"/>
        </xdr:cNvSpPr>
      </xdr:nvSpPr>
      <xdr:spPr bwMode="auto">
        <a:xfrm>
          <a:off x="2628900" y="197138925"/>
          <a:ext cx="0" cy="159639"/>
        </a:xfrm>
        <a:prstGeom prst="rect">
          <a:avLst/>
        </a:prstGeom>
        <a:noFill/>
        <a:ln w="9525">
          <a:noFill/>
          <a:miter lim="800000"/>
          <a:headEnd/>
          <a:tailEnd/>
        </a:ln>
      </xdr:spPr>
    </xdr:sp>
    <xdr:clientData/>
  </xdr:twoCellAnchor>
  <xdr:twoCellAnchor editAs="oneCell">
    <xdr:from>
      <xdr:col>2</xdr:col>
      <xdr:colOff>2619375</xdr:colOff>
      <xdr:row>323</xdr:row>
      <xdr:rowOff>1076325</xdr:rowOff>
    </xdr:from>
    <xdr:to>
      <xdr:col>3</xdr:col>
      <xdr:colOff>2117</xdr:colOff>
      <xdr:row>324</xdr:row>
      <xdr:rowOff>0</xdr:rowOff>
    </xdr:to>
    <xdr:sp macro="" textlink="">
      <xdr:nvSpPr>
        <xdr:cNvPr id="508" name="Text Box 23"/>
        <xdr:cNvSpPr txBox="1">
          <a:spLocks noChangeArrowheads="1"/>
        </xdr:cNvSpPr>
      </xdr:nvSpPr>
      <xdr:spPr bwMode="auto">
        <a:xfrm>
          <a:off x="2628900" y="198215250"/>
          <a:ext cx="0" cy="493"/>
        </a:xfrm>
        <a:prstGeom prst="rect">
          <a:avLst/>
        </a:prstGeom>
        <a:noFill/>
        <a:ln w="9525">
          <a:noFill/>
          <a:miter lim="800000"/>
          <a:headEnd/>
          <a:tailEnd/>
        </a:ln>
      </xdr:spPr>
    </xdr:sp>
    <xdr:clientData/>
  </xdr:twoCellAnchor>
  <xdr:twoCellAnchor editAs="oneCell">
    <xdr:from>
      <xdr:col>2</xdr:col>
      <xdr:colOff>2676525</xdr:colOff>
      <xdr:row>323</xdr:row>
      <xdr:rowOff>657225</xdr:rowOff>
    </xdr:from>
    <xdr:to>
      <xdr:col>3</xdr:col>
      <xdr:colOff>2117</xdr:colOff>
      <xdr:row>324</xdr:row>
      <xdr:rowOff>19812</xdr:rowOff>
    </xdr:to>
    <xdr:sp macro="" textlink="">
      <xdr:nvSpPr>
        <xdr:cNvPr id="509" name="Text Box 29"/>
        <xdr:cNvSpPr txBox="1">
          <a:spLocks noChangeArrowheads="1"/>
        </xdr:cNvSpPr>
      </xdr:nvSpPr>
      <xdr:spPr bwMode="auto">
        <a:xfrm>
          <a:off x="2628900" y="197796150"/>
          <a:ext cx="0" cy="19812"/>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510" name="Text Box 81"/>
        <xdr:cNvSpPr txBox="1">
          <a:spLocks noChangeArrowheads="1"/>
        </xdr:cNvSpPr>
      </xdr:nvSpPr>
      <xdr:spPr bwMode="auto">
        <a:xfrm>
          <a:off x="2628900" y="19713892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511" name="Text Box 82"/>
        <xdr:cNvSpPr txBox="1">
          <a:spLocks noChangeArrowheads="1"/>
        </xdr:cNvSpPr>
      </xdr:nvSpPr>
      <xdr:spPr bwMode="auto">
        <a:xfrm>
          <a:off x="2628900" y="19713892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512" name="Text Box 83"/>
        <xdr:cNvSpPr txBox="1">
          <a:spLocks noChangeArrowheads="1"/>
        </xdr:cNvSpPr>
      </xdr:nvSpPr>
      <xdr:spPr bwMode="auto">
        <a:xfrm>
          <a:off x="2628900" y="197138925"/>
          <a:ext cx="0" cy="159639"/>
        </a:xfrm>
        <a:prstGeom prst="rect">
          <a:avLst/>
        </a:prstGeom>
        <a:noFill/>
        <a:ln w="9525">
          <a:noFill/>
          <a:miter lim="800000"/>
          <a:headEnd/>
          <a:tailEnd/>
        </a:ln>
      </xdr:spPr>
    </xdr:sp>
    <xdr:clientData/>
  </xdr:twoCellAnchor>
  <xdr:twoCellAnchor editAs="oneCell">
    <xdr:from>
      <xdr:col>2</xdr:col>
      <xdr:colOff>1247775</xdr:colOff>
      <xdr:row>323</xdr:row>
      <xdr:rowOff>0</xdr:rowOff>
    </xdr:from>
    <xdr:to>
      <xdr:col>3</xdr:col>
      <xdr:colOff>2117</xdr:colOff>
      <xdr:row>323</xdr:row>
      <xdr:rowOff>159639</xdr:rowOff>
    </xdr:to>
    <xdr:sp macro="" textlink="">
      <xdr:nvSpPr>
        <xdr:cNvPr id="513" name="Text Box 84"/>
        <xdr:cNvSpPr txBox="1">
          <a:spLocks noChangeArrowheads="1"/>
        </xdr:cNvSpPr>
      </xdr:nvSpPr>
      <xdr:spPr bwMode="auto">
        <a:xfrm>
          <a:off x="2628900" y="197138925"/>
          <a:ext cx="0" cy="159639"/>
        </a:xfrm>
        <a:prstGeom prst="rect">
          <a:avLst/>
        </a:prstGeom>
        <a:noFill/>
        <a:ln w="9525">
          <a:noFill/>
          <a:miter lim="800000"/>
          <a:headEnd/>
          <a:tailEnd/>
        </a:ln>
      </xdr:spPr>
    </xdr:sp>
    <xdr:clientData/>
  </xdr:twoCellAnchor>
  <xdr:twoCellAnchor editAs="oneCell">
    <xdr:from>
      <xdr:col>2</xdr:col>
      <xdr:colOff>2028825</xdr:colOff>
      <xdr:row>323</xdr:row>
      <xdr:rowOff>0</xdr:rowOff>
    </xdr:from>
    <xdr:to>
      <xdr:col>3</xdr:col>
      <xdr:colOff>2117</xdr:colOff>
      <xdr:row>323</xdr:row>
      <xdr:rowOff>159639</xdr:rowOff>
    </xdr:to>
    <xdr:sp macro="" textlink="">
      <xdr:nvSpPr>
        <xdr:cNvPr id="514" name="Text Box 85"/>
        <xdr:cNvSpPr txBox="1">
          <a:spLocks noChangeArrowheads="1"/>
        </xdr:cNvSpPr>
      </xdr:nvSpPr>
      <xdr:spPr bwMode="auto">
        <a:xfrm>
          <a:off x="2628900" y="197138925"/>
          <a:ext cx="0" cy="159639"/>
        </a:xfrm>
        <a:prstGeom prst="rect">
          <a:avLst/>
        </a:prstGeom>
        <a:noFill/>
        <a:ln w="9525">
          <a:noFill/>
          <a:miter lim="800000"/>
          <a:headEnd/>
          <a:tailEnd/>
        </a:ln>
      </xdr:spPr>
    </xdr:sp>
    <xdr:clientData/>
  </xdr:twoCellAnchor>
  <xdr:twoCellAnchor editAs="oneCell">
    <xdr:from>
      <xdr:col>2</xdr:col>
      <xdr:colOff>2619375</xdr:colOff>
      <xdr:row>323</xdr:row>
      <xdr:rowOff>0</xdr:rowOff>
    </xdr:from>
    <xdr:to>
      <xdr:col>3</xdr:col>
      <xdr:colOff>2117</xdr:colOff>
      <xdr:row>323</xdr:row>
      <xdr:rowOff>159639</xdr:rowOff>
    </xdr:to>
    <xdr:sp macro="" textlink="">
      <xdr:nvSpPr>
        <xdr:cNvPr id="515" name="Text Box 86"/>
        <xdr:cNvSpPr txBox="1">
          <a:spLocks noChangeArrowheads="1"/>
        </xdr:cNvSpPr>
      </xdr:nvSpPr>
      <xdr:spPr bwMode="auto">
        <a:xfrm>
          <a:off x="2628900" y="197138925"/>
          <a:ext cx="0" cy="15963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516" name="Text Box 236"/>
        <xdr:cNvSpPr txBox="1">
          <a:spLocks noChangeArrowheads="1"/>
        </xdr:cNvSpPr>
      </xdr:nvSpPr>
      <xdr:spPr bwMode="auto">
        <a:xfrm>
          <a:off x="2628900" y="19726275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517" name="Text Box 236"/>
        <xdr:cNvSpPr txBox="1">
          <a:spLocks noChangeArrowheads="1"/>
        </xdr:cNvSpPr>
      </xdr:nvSpPr>
      <xdr:spPr bwMode="auto">
        <a:xfrm>
          <a:off x="2628900" y="19726275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518" name="Text Box 236"/>
        <xdr:cNvSpPr txBox="1">
          <a:spLocks noChangeArrowheads="1"/>
        </xdr:cNvSpPr>
      </xdr:nvSpPr>
      <xdr:spPr bwMode="auto">
        <a:xfrm>
          <a:off x="2628900" y="19726275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519" name="Text Box 236"/>
        <xdr:cNvSpPr txBox="1">
          <a:spLocks noChangeArrowheads="1"/>
        </xdr:cNvSpPr>
      </xdr:nvSpPr>
      <xdr:spPr bwMode="auto">
        <a:xfrm>
          <a:off x="2628900" y="19726275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520" name="Text Box 236"/>
        <xdr:cNvSpPr txBox="1">
          <a:spLocks noChangeArrowheads="1"/>
        </xdr:cNvSpPr>
      </xdr:nvSpPr>
      <xdr:spPr bwMode="auto">
        <a:xfrm>
          <a:off x="2628900" y="19726275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521" name="Text Box 236"/>
        <xdr:cNvSpPr txBox="1">
          <a:spLocks noChangeArrowheads="1"/>
        </xdr:cNvSpPr>
      </xdr:nvSpPr>
      <xdr:spPr bwMode="auto">
        <a:xfrm>
          <a:off x="2628900" y="19726275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522" name="Text Box 236"/>
        <xdr:cNvSpPr txBox="1">
          <a:spLocks noChangeArrowheads="1"/>
        </xdr:cNvSpPr>
      </xdr:nvSpPr>
      <xdr:spPr bwMode="auto">
        <a:xfrm>
          <a:off x="2628900" y="197262750"/>
          <a:ext cx="0" cy="3269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523" name="Text Box 314"/>
        <xdr:cNvSpPr txBox="1">
          <a:spLocks noChangeArrowheads="1"/>
        </xdr:cNvSpPr>
      </xdr:nvSpPr>
      <xdr:spPr bwMode="auto">
        <a:xfrm>
          <a:off x="2628900" y="1983486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524" name="Text Box 315"/>
        <xdr:cNvSpPr txBox="1">
          <a:spLocks noChangeArrowheads="1"/>
        </xdr:cNvSpPr>
      </xdr:nvSpPr>
      <xdr:spPr bwMode="auto">
        <a:xfrm>
          <a:off x="2628900" y="1983486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525" name="Text Box 316"/>
        <xdr:cNvSpPr txBox="1">
          <a:spLocks noChangeArrowheads="1"/>
        </xdr:cNvSpPr>
      </xdr:nvSpPr>
      <xdr:spPr bwMode="auto">
        <a:xfrm>
          <a:off x="2628900" y="198348600"/>
          <a:ext cx="0" cy="159639"/>
        </a:xfrm>
        <a:prstGeom prst="rect">
          <a:avLst/>
        </a:prstGeom>
        <a:noFill/>
        <a:ln w="9525">
          <a:noFill/>
          <a:miter lim="800000"/>
          <a:headEnd/>
          <a:tailEnd/>
        </a:ln>
      </xdr:spPr>
    </xdr:sp>
    <xdr:clientData/>
  </xdr:twoCellAnchor>
  <xdr:twoCellAnchor editAs="oneCell">
    <xdr:from>
      <xdr:col>2</xdr:col>
      <xdr:colOff>1247775</xdr:colOff>
      <xdr:row>324</xdr:row>
      <xdr:rowOff>0</xdr:rowOff>
    </xdr:from>
    <xdr:to>
      <xdr:col>3</xdr:col>
      <xdr:colOff>2117</xdr:colOff>
      <xdr:row>324</xdr:row>
      <xdr:rowOff>159639</xdr:rowOff>
    </xdr:to>
    <xdr:sp macro="" textlink="">
      <xdr:nvSpPr>
        <xdr:cNvPr id="526" name="Text Box 317"/>
        <xdr:cNvSpPr txBox="1">
          <a:spLocks noChangeArrowheads="1"/>
        </xdr:cNvSpPr>
      </xdr:nvSpPr>
      <xdr:spPr bwMode="auto">
        <a:xfrm>
          <a:off x="2628900" y="198348600"/>
          <a:ext cx="0" cy="159639"/>
        </a:xfrm>
        <a:prstGeom prst="rect">
          <a:avLst/>
        </a:prstGeom>
        <a:noFill/>
        <a:ln w="9525">
          <a:noFill/>
          <a:miter lim="800000"/>
          <a:headEnd/>
          <a:tailEnd/>
        </a:ln>
      </xdr:spPr>
    </xdr:sp>
    <xdr:clientData/>
  </xdr:twoCellAnchor>
  <xdr:twoCellAnchor editAs="oneCell">
    <xdr:from>
      <xdr:col>2</xdr:col>
      <xdr:colOff>2676525</xdr:colOff>
      <xdr:row>324</xdr:row>
      <xdr:rowOff>657225</xdr:rowOff>
    </xdr:from>
    <xdr:to>
      <xdr:col>3</xdr:col>
      <xdr:colOff>2117</xdr:colOff>
      <xdr:row>324</xdr:row>
      <xdr:rowOff>677037</xdr:rowOff>
    </xdr:to>
    <xdr:sp macro="" textlink="">
      <xdr:nvSpPr>
        <xdr:cNvPr id="527" name="Text Box 29"/>
        <xdr:cNvSpPr txBox="1">
          <a:spLocks noChangeArrowheads="1"/>
        </xdr:cNvSpPr>
      </xdr:nvSpPr>
      <xdr:spPr bwMode="auto">
        <a:xfrm>
          <a:off x="2628900" y="199005825"/>
          <a:ext cx="0" cy="19812"/>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528" name="Text Box 314"/>
        <xdr:cNvSpPr txBox="1">
          <a:spLocks noChangeArrowheads="1"/>
        </xdr:cNvSpPr>
      </xdr:nvSpPr>
      <xdr:spPr bwMode="auto">
        <a:xfrm>
          <a:off x="2628900" y="1983486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529" name="Text Box 315"/>
        <xdr:cNvSpPr txBox="1">
          <a:spLocks noChangeArrowheads="1"/>
        </xdr:cNvSpPr>
      </xdr:nvSpPr>
      <xdr:spPr bwMode="auto">
        <a:xfrm>
          <a:off x="2628900" y="1983486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530" name="Text Box 316"/>
        <xdr:cNvSpPr txBox="1">
          <a:spLocks noChangeArrowheads="1"/>
        </xdr:cNvSpPr>
      </xdr:nvSpPr>
      <xdr:spPr bwMode="auto">
        <a:xfrm>
          <a:off x="2628900" y="198348600"/>
          <a:ext cx="0" cy="159639"/>
        </a:xfrm>
        <a:prstGeom prst="rect">
          <a:avLst/>
        </a:prstGeom>
        <a:noFill/>
        <a:ln w="9525">
          <a:noFill/>
          <a:miter lim="800000"/>
          <a:headEnd/>
          <a:tailEnd/>
        </a:ln>
      </xdr:spPr>
    </xdr:sp>
    <xdr:clientData/>
  </xdr:twoCellAnchor>
  <xdr:twoCellAnchor editAs="oneCell">
    <xdr:from>
      <xdr:col>2</xdr:col>
      <xdr:colOff>1247775</xdr:colOff>
      <xdr:row>324</xdr:row>
      <xdr:rowOff>0</xdr:rowOff>
    </xdr:from>
    <xdr:to>
      <xdr:col>3</xdr:col>
      <xdr:colOff>2117</xdr:colOff>
      <xdr:row>324</xdr:row>
      <xdr:rowOff>159639</xdr:rowOff>
    </xdr:to>
    <xdr:sp macro="" textlink="">
      <xdr:nvSpPr>
        <xdr:cNvPr id="531" name="Text Box 317"/>
        <xdr:cNvSpPr txBox="1">
          <a:spLocks noChangeArrowheads="1"/>
        </xdr:cNvSpPr>
      </xdr:nvSpPr>
      <xdr:spPr bwMode="auto">
        <a:xfrm>
          <a:off x="2628900" y="198348600"/>
          <a:ext cx="0" cy="159639"/>
        </a:xfrm>
        <a:prstGeom prst="rect">
          <a:avLst/>
        </a:prstGeom>
        <a:noFill/>
        <a:ln w="9525">
          <a:noFill/>
          <a:miter lim="800000"/>
          <a:headEnd/>
          <a:tailEnd/>
        </a:ln>
      </xdr:spPr>
    </xdr:sp>
    <xdr:clientData/>
  </xdr:twoCellAnchor>
  <xdr:twoCellAnchor editAs="oneCell">
    <xdr:from>
      <xdr:col>2</xdr:col>
      <xdr:colOff>2676525</xdr:colOff>
      <xdr:row>324</xdr:row>
      <xdr:rowOff>657225</xdr:rowOff>
    </xdr:from>
    <xdr:to>
      <xdr:col>3</xdr:col>
      <xdr:colOff>2117</xdr:colOff>
      <xdr:row>324</xdr:row>
      <xdr:rowOff>677037</xdr:rowOff>
    </xdr:to>
    <xdr:sp macro="" textlink="">
      <xdr:nvSpPr>
        <xdr:cNvPr id="532" name="Text Box 29"/>
        <xdr:cNvSpPr txBox="1">
          <a:spLocks noChangeArrowheads="1"/>
        </xdr:cNvSpPr>
      </xdr:nvSpPr>
      <xdr:spPr bwMode="auto">
        <a:xfrm>
          <a:off x="2628900" y="199005825"/>
          <a:ext cx="0" cy="19812"/>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533" name="Text Box 81"/>
        <xdr:cNvSpPr txBox="1">
          <a:spLocks noChangeArrowheads="1"/>
        </xdr:cNvSpPr>
      </xdr:nvSpPr>
      <xdr:spPr bwMode="auto">
        <a:xfrm>
          <a:off x="2628900" y="1983486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534" name="Text Box 82"/>
        <xdr:cNvSpPr txBox="1">
          <a:spLocks noChangeArrowheads="1"/>
        </xdr:cNvSpPr>
      </xdr:nvSpPr>
      <xdr:spPr bwMode="auto">
        <a:xfrm>
          <a:off x="2628900" y="1983486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535" name="Text Box 83"/>
        <xdr:cNvSpPr txBox="1">
          <a:spLocks noChangeArrowheads="1"/>
        </xdr:cNvSpPr>
      </xdr:nvSpPr>
      <xdr:spPr bwMode="auto">
        <a:xfrm>
          <a:off x="2628900" y="198348600"/>
          <a:ext cx="0" cy="159639"/>
        </a:xfrm>
        <a:prstGeom prst="rect">
          <a:avLst/>
        </a:prstGeom>
        <a:noFill/>
        <a:ln w="9525">
          <a:noFill/>
          <a:miter lim="800000"/>
          <a:headEnd/>
          <a:tailEnd/>
        </a:ln>
      </xdr:spPr>
    </xdr:sp>
    <xdr:clientData/>
  </xdr:twoCellAnchor>
  <xdr:twoCellAnchor editAs="oneCell">
    <xdr:from>
      <xdr:col>2</xdr:col>
      <xdr:colOff>1247775</xdr:colOff>
      <xdr:row>324</xdr:row>
      <xdr:rowOff>0</xdr:rowOff>
    </xdr:from>
    <xdr:to>
      <xdr:col>3</xdr:col>
      <xdr:colOff>2117</xdr:colOff>
      <xdr:row>324</xdr:row>
      <xdr:rowOff>159639</xdr:rowOff>
    </xdr:to>
    <xdr:sp macro="" textlink="">
      <xdr:nvSpPr>
        <xdr:cNvPr id="536" name="Text Box 84"/>
        <xdr:cNvSpPr txBox="1">
          <a:spLocks noChangeArrowheads="1"/>
        </xdr:cNvSpPr>
      </xdr:nvSpPr>
      <xdr:spPr bwMode="auto">
        <a:xfrm>
          <a:off x="2628900" y="198348600"/>
          <a:ext cx="0" cy="159639"/>
        </a:xfrm>
        <a:prstGeom prst="rect">
          <a:avLst/>
        </a:prstGeom>
        <a:noFill/>
        <a:ln w="9525">
          <a:noFill/>
          <a:miter lim="800000"/>
          <a:headEnd/>
          <a:tailEnd/>
        </a:ln>
      </xdr:spPr>
    </xdr:sp>
    <xdr:clientData/>
  </xdr:twoCellAnchor>
  <xdr:twoCellAnchor editAs="oneCell">
    <xdr:from>
      <xdr:col>2</xdr:col>
      <xdr:colOff>2028825</xdr:colOff>
      <xdr:row>324</xdr:row>
      <xdr:rowOff>0</xdr:rowOff>
    </xdr:from>
    <xdr:to>
      <xdr:col>3</xdr:col>
      <xdr:colOff>2117</xdr:colOff>
      <xdr:row>324</xdr:row>
      <xdr:rowOff>159639</xdr:rowOff>
    </xdr:to>
    <xdr:sp macro="" textlink="">
      <xdr:nvSpPr>
        <xdr:cNvPr id="537" name="Text Box 85"/>
        <xdr:cNvSpPr txBox="1">
          <a:spLocks noChangeArrowheads="1"/>
        </xdr:cNvSpPr>
      </xdr:nvSpPr>
      <xdr:spPr bwMode="auto">
        <a:xfrm>
          <a:off x="2628900" y="198348600"/>
          <a:ext cx="0" cy="159639"/>
        </a:xfrm>
        <a:prstGeom prst="rect">
          <a:avLst/>
        </a:prstGeom>
        <a:noFill/>
        <a:ln w="9525">
          <a:noFill/>
          <a:miter lim="800000"/>
          <a:headEnd/>
          <a:tailEnd/>
        </a:ln>
      </xdr:spPr>
    </xdr:sp>
    <xdr:clientData/>
  </xdr:twoCellAnchor>
  <xdr:twoCellAnchor editAs="oneCell">
    <xdr:from>
      <xdr:col>2</xdr:col>
      <xdr:colOff>2619375</xdr:colOff>
      <xdr:row>324</xdr:row>
      <xdr:rowOff>0</xdr:rowOff>
    </xdr:from>
    <xdr:to>
      <xdr:col>3</xdr:col>
      <xdr:colOff>2117</xdr:colOff>
      <xdr:row>324</xdr:row>
      <xdr:rowOff>159639</xdr:rowOff>
    </xdr:to>
    <xdr:sp macro="" textlink="">
      <xdr:nvSpPr>
        <xdr:cNvPr id="538" name="Text Box 86"/>
        <xdr:cNvSpPr txBox="1">
          <a:spLocks noChangeArrowheads="1"/>
        </xdr:cNvSpPr>
      </xdr:nvSpPr>
      <xdr:spPr bwMode="auto">
        <a:xfrm>
          <a:off x="2628900" y="198348600"/>
          <a:ext cx="0" cy="15963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539" name="Text Box 236"/>
        <xdr:cNvSpPr txBox="1">
          <a:spLocks noChangeArrowheads="1"/>
        </xdr:cNvSpPr>
      </xdr:nvSpPr>
      <xdr:spPr bwMode="auto">
        <a:xfrm>
          <a:off x="2628900" y="1984724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540" name="Text Box 236"/>
        <xdr:cNvSpPr txBox="1">
          <a:spLocks noChangeArrowheads="1"/>
        </xdr:cNvSpPr>
      </xdr:nvSpPr>
      <xdr:spPr bwMode="auto">
        <a:xfrm>
          <a:off x="2628900" y="1984724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541" name="Text Box 236"/>
        <xdr:cNvSpPr txBox="1">
          <a:spLocks noChangeArrowheads="1"/>
        </xdr:cNvSpPr>
      </xdr:nvSpPr>
      <xdr:spPr bwMode="auto">
        <a:xfrm>
          <a:off x="2628900" y="1984724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542" name="Text Box 236"/>
        <xdr:cNvSpPr txBox="1">
          <a:spLocks noChangeArrowheads="1"/>
        </xdr:cNvSpPr>
      </xdr:nvSpPr>
      <xdr:spPr bwMode="auto">
        <a:xfrm>
          <a:off x="2628900" y="1984724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543" name="Text Box 236"/>
        <xdr:cNvSpPr txBox="1">
          <a:spLocks noChangeArrowheads="1"/>
        </xdr:cNvSpPr>
      </xdr:nvSpPr>
      <xdr:spPr bwMode="auto">
        <a:xfrm>
          <a:off x="2628900" y="1984724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544" name="Text Box 236"/>
        <xdr:cNvSpPr txBox="1">
          <a:spLocks noChangeArrowheads="1"/>
        </xdr:cNvSpPr>
      </xdr:nvSpPr>
      <xdr:spPr bwMode="auto">
        <a:xfrm>
          <a:off x="2628900" y="1984724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545" name="Text Box 236"/>
        <xdr:cNvSpPr txBox="1">
          <a:spLocks noChangeArrowheads="1"/>
        </xdr:cNvSpPr>
      </xdr:nvSpPr>
      <xdr:spPr bwMode="auto">
        <a:xfrm>
          <a:off x="2628900" y="198472425"/>
          <a:ext cx="0" cy="3269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546" name="Text Box 314"/>
        <xdr:cNvSpPr txBox="1">
          <a:spLocks noChangeArrowheads="1"/>
        </xdr:cNvSpPr>
      </xdr:nvSpPr>
      <xdr:spPr bwMode="auto">
        <a:xfrm>
          <a:off x="2628900" y="1991868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547" name="Text Box 315"/>
        <xdr:cNvSpPr txBox="1">
          <a:spLocks noChangeArrowheads="1"/>
        </xdr:cNvSpPr>
      </xdr:nvSpPr>
      <xdr:spPr bwMode="auto">
        <a:xfrm>
          <a:off x="2628900" y="1991868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548" name="Text Box 316"/>
        <xdr:cNvSpPr txBox="1">
          <a:spLocks noChangeArrowheads="1"/>
        </xdr:cNvSpPr>
      </xdr:nvSpPr>
      <xdr:spPr bwMode="auto">
        <a:xfrm>
          <a:off x="2628900" y="199186800"/>
          <a:ext cx="0" cy="159639"/>
        </a:xfrm>
        <a:prstGeom prst="rect">
          <a:avLst/>
        </a:prstGeom>
        <a:noFill/>
        <a:ln w="9525">
          <a:noFill/>
          <a:miter lim="800000"/>
          <a:headEnd/>
          <a:tailEnd/>
        </a:ln>
      </xdr:spPr>
    </xdr:sp>
    <xdr:clientData/>
  </xdr:twoCellAnchor>
  <xdr:twoCellAnchor editAs="oneCell">
    <xdr:from>
      <xdr:col>2</xdr:col>
      <xdr:colOff>1247775</xdr:colOff>
      <xdr:row>325</xdr:row>
      <xdr:rowOff>0</xdr:rowOff>
    </xdr:from>
    <xdr:to>
      <xdr:col>3</xdr:col>
      <xdr:colOff>2117</xdr:colOff>
      <xdr:row>325</xdr:row>
      <xdr:rowOff>159639</xdr:rowOff>
    </xdr:to>
    <xdr:sp macro="" textlink="">
      <xdr:nvSpPr>
        <xdr:cNvPr id="549" name="Text Box 317"/>
        <xdr:cNvSpPr txBox="1">
          <a:spLocks noChangeArrowheads="1"/>
        </xdr:cNvSpPr>
      </xdr:nvSpPr>
      <xdr:spPr bwMode="auto">
        <a:xfrm>
          <a:off x="2628900" y="199186800"/>
          <a:ext cx="0" cy="159639"/>
        </a:xfrm>
        <a:prstGeom prst="rect">
          <a:avLst/>
        </a:prstGeom>
        <a:noFill/>
        <a:ln w="9525">
          <a:noFill/>
          <a:miter lim="800000"/>
          <a:headEnd/>
          <a:tailEnd/>
        </a:ln>
      </xdr:spPr>
    </xdr:sp>
    <xdr:clientData/>
  </xdr:twoCellAnchor>
  <xdr:twoCellAnchor editAs="oneCell">
    <xdr:from>
      <xdr:col>2</xdr:col>
      <xdr:colOff>2676525</xdr:colOff>
      <xdr:row>325</xdr:row>
      <xdr:rowOff>657225</xdr:rowOff>
    </xdr:from>
    <xdr:to>
      <xdr:col>3</xdr:col>
      <xdr:colOff>2117</xdr:colOff>
      <xdr:row>326</xdr:row>
      <xdr:rowOff>19812</xdr:rowOff>
    </xdr:to>
    <xdr:sp macro="" textlink="">
      <xdr:nvSpPr>
        <xdr:cNvPr id="550" name="Text Box 29"/>
        <xdr:cNvSpPr txBox="1">
          <a:spLocks noChangeArrowheads="1"/>
        </xdr:cNvSpPr>
      </xdr:nvSpPr>
      <xdr:spPr bwMode="auto">
        <a:xfrm>
          <a:off x="2628900" y="199844025"/>
          <a:ext cx="0" cy="19812"/>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551" name="Text Box 314"/>
        <xdr:cNvSpPr txBox="1">
          <a:spLocks noChangeArrowheads="1"/>
        </xdr:cNvSpPr>
      </xdr:nvSpPr>
      <xdr:spPr bwMode="auto">
        <a:xfrm>
          <a:off x="2628900" y="1991868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552" name="Text Box 315"/>
        <xdr:cNvSpPr txBox="1">
          <a:spLocks noChangeArrowheads="1"/>
        </xdr:cNvSpPr>
      </xdr:nvSpPr>
      <xdr:spPr bwMode="auto">
        <a:xfrm>
          <a:off x="2628900" y="1991868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553" name="Text Box 316"/>
        <xdr:cNvSpPr txBox="1">
          <a:spLocks noChangeArrowheads="1"/>
        </xdr:cNvSpPr>
      </xdr:nvSpPr>
      <xdr:spPr bwMode="auto">
        <a:xfrm>
          <a:off x="2628900" y="199186800"/>
          <a:ext cx="0" cy="159639"/>
        </a:xfrm>
        <a:prstGeom prst="rect">
          <a:avLst/>
        </a:prstGeom>
        <a:noFill/>
        <a:ln w="9525">
          <a:noFill/>
          <a:miter lim="800000"/>
          <a:headEnd/>
          <a:tailEnd/>
        </a:ln>
      </xdr:spPr>
    </xdr:sp>
    <xdr:clientData/>
  </xdr:twoCellAnchor>
  <xdr:twoCellAnchor editAs="oneCell">
    <xdr:from>
      <xdr:col>2</xdr:col>
      <xdr:colOff>1247775</xdr:colOff>
      <xdr:row>325</xdr:row>
      <xdr:rowOff>0</xdr:rowOff>
    </xdr:from>
    <xdr:to>
      <xdr:col>3</xdr:col>
      <xdr:colOff>2117</xdr:colOff>
      <xdr:row>325</xdr:row>
      <xdr:rowOff>159639</xdr:rowOff>
    </xdr:to>
    <xdr:sp macro="" textlink="">
      <xdr:nvSpPr>
        <xdr:cNvPr id="554" name="Text Box 317"/>
        <xdr:cNvSpPr txBox="1">
          <a:spLocks noChangeArrowheads="1"/>
        </xdr:cNvSpPr>
      </xdr:nvSpPr>
      <xdr:spPr bwMode="auto">
        <a:xfrm>
          <a:off x="2628900" y="199186800"/>
          <a:ext cx="0" cy="159639"/>
        </a:xfrm>
        <a:prstGeom prst="rect">
          <a:avLst/>
        </a:prstGeom>
        <a:noFill/>
        <a:ln w="9525">
          <a:noFill/>
          <a:miter lim="800000"/>
          <a:headEnd/>
          <a:tailEnd/>
        </a:ln>
      </xdr:spPr>
    </xdr:sp>
    <xdr:clientData/>
  </xdr:twoCellAnchor>
  <xdr:twoCellAnchor editAs="oneCell">
    <xdr:from>
      <xdr:col>2</xdr:col>
      <xdr:colOff>2676525</xdr:colOff>
      <xdr:row>325</xdr:row>
      <xdr:rowOff>657225</xdr:rowOff>
    </xdr:from>
    <xdr:to>
      <xdr:col>3</xdr:col>
      <xdr:colOff>2117</xdr:colOff>
      <xdr:row>326</xdr:row>
      <xdr:rowOff>19812</xdr:rowOff>
    </xdr:to>
    <xdr:sp macro="" textlink="">
      <xdr:nvSpPr>
        <xdr:cNvPr id="555" name="Text Box 29"/>
        <xdr:cNvSpPr txBox="1">
          <a:spLocks noChangeArrowheads="1"/>
        </xdr:cNvSpPr>
      </xdr:nvSpPr>
      <xdr:spPr bwMode="auto">
        <a:xfrm>
          <a:off x="2628900" y="199844025"/>
          <a:ext cx="0" cy="19812"/>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556" name="Text Box 81"/>
        <xdr:cNvSpPr txBox="1">
          <a:spLocks noChangeArrowheads="1"/>
        </xdr:cNvSpPr>
      </xdr:nvSpPr>
      <xdr:spPr bwMode="auto">
        <a:xfrm>
          <a:off x="2628900" y="1991868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557" name="Text Box 82"/>
        <xdr:cNvSpPr txBox="1">
          <a:spLocks noChangeArrowheads="1"/>
        </xdr:cNvSpPr>
      </xdr:nvSpPr>
      <xdr:spPr bwMode="auto">
        <a:xfrm>
          <a:off x="2628900" y="1991868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558" name="Text Box 83"/>
        <xdr:cNvSpPr txBox="1">
          <a:spLocks noChangeArrowheads="1"/>
        </xdr:cNvSpPr>
      </xdr:nvSpPr>
      <xdr:spPr bwMode="auto">
        <a:xfrm>
          <a:off x="2628900" y="199186800"/>
          <a:ext cx="0" cy="159639"/>
        </a:xfrm>
        <a:prstGeom prst="rect">
          <a:avLst/>
        </a:prstGeom>
        <a:noFill/>
        <a:ln w="9525">
          <a:noFill/>
          <a:miter lim="800000"/>
          <a:headEnd/>
          <a:tailEnd/>
        </a:ln>
      </xdr:spPr>
    </xdr:sp>
    <xdr:clientData/>
  </xdr:twoCellAnchor>
  <xdr:twoCellAnchor editAs="oneCell">
    <xdr:from>
      <xdr:col>2</xdr:col>
      <xdr:colOff>1247775</xdr:colOff>
      <xdr:row>325</xdr:row>
      <xdr:rowOff>0</xdr:rowOff>
    </xdr:from>
    <xdr:to>
      <xdr:col>3</xdr:col>
      <xdr:colOff>2117</xdr:colOff>
      <xdr:row>325</xdr:row>
      <xdr:rowOff>159639</xdr:rowOff>
    </xdr:to>
    <xdr:sp macro="" textlink="">
      <xdr:nvSpPr>
        <xdr:cNvPr id="559" name="Text Box 84"/>
        <xdr:cNvSpPr txBox="1">
          <a:spLocks noChangeArrowheads="1"/>
        </xdr:cNvSpPr>
      </xdr:nvSpPr>
      <xdr:spPr bwMode="auto">
        <a:xfrm>
          <a:off x="2628900" y="199186800"/>
          <a:ext cx="0" cy="159639"/>
        </a:xfrm>
        <a:prstGeom prst="rect">
          <a:avLst/>
        </a:prstGeom>
        <a:noFill/>
        <a:ln w="9525">
          <a:noFill/>
          <a:miter lim="800000"/>
          <a:headEnd/>
          <a:tailEnd/>
        </a:ln>
      </xdr:spPr>
    </xdr:sp>
    <xdr:clientData/>
  </xdr:twoCellAnchor>
  <xdr:twoCellAnchor editAs="oneCell">
    <xdr:from>
      <xdr:col>2</xdr:col>
      <xdr:colOff>2028825</xdr:colOff>
      <xdr:row>325</xdr:row>
      <xdr:rowOff>0</xdr:rowOff>
    </xdr:from>
    <xdr:to>
      <xdr:col>3</xdr:col>
      <xdr:colOff>2117</xdr:colOff>
      <xdr:row>325</xdr:row>
      <xdr:rowOff>159639</xdr:rowOff>
    </xdr:to>
    <xdr:sp macro="" textlink="">
      <xdr:nvSpPr>
        <xdr:cNvPr id="560" name="Text Box 85"/>
        <xdr:cNvSpPr txBox="1">
          <a:spLocks noChangeArrowheads="1"/>
        </xdr:cNvSpPr>
      </xdr:nvSpPr>
      <xdr:spPr bwMode="auto">
        <a:xfrm>
          <a:off x="2628900" y="199186800"/>
          <a:ext cx="0" cy="159639"/>
        </a:xfrm>
        <a:prstGeom prst="rect">
          <a:avLst/>
        </a:prstGeom>
        <a:noFill/>
        <a:ln w="9525">
          <a:noFill/>
          <a:miter lim="800000"/>
          <a:headEnd/>
          <a:tailEnd/>
        </a:ln>
      </xdr:spPr>
    </xdr:sp>
    <xdr:clientData/>
  </xdr:twoCellAnchor>
  <xdr:twoCellAnchor editAs="oneCell">
    <xdr:from>
      <xdr:col>2</xdr:col>
      <xdr:colOff>2619375</xdr:colOff>
      <xdr:row>325</xdr:row>
      <xdr:rowOff>0</xdr:rowOff>
    </xdr:from>
    <xdr:to>
      <xdr:col>3</xdr:col>
      <xdr:colOff>2117</xdr:colOff>
      <xdr:row>325</xdr:row>
      <xdr:rowOff>159639</xdr:rowOff>
    </xdr:to>
    <xdr:sp macro="" textlink="">
      <xdr:nvSpPr>
        <xdr:cNvPr id="561" name="Text Box 86"/>
        <xdr:cNvSpPr txBox="1">
          <a:spLocks noChangeArrowheads="1"/>
        </xdr:cNvSpPr>
      </xdr:nvSpPr>
      <xdr:spPr bwMode="auto">
        <a:xfrm>
          <a:off x="2628900" y="199186800"/>
          <a:ext cx="0" cy="15963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562" name="Text Box 236"/>
        <xdr:cNvSpPr txBox="1">
          <a:spLocks noChangeArrowheads="1"/>
        </xdr:cNvSpPr>
      </xdr:nvSpPr>
      <xdr:spPr bwMode="auto">
        <a:xfrm>
          <a:off x="2628900" y="1993106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563" name="Text Box 236"/>
        <xdr:cNvSpPr txBox="1">
          <a:spLocks noChangeArrowheads="1"/>
        </xdr:cNvSpPr>
      </xdr:nvSpPr>
      <xdr:spPr bwMode="auto">
        <a:xfrm>
          <a:off x="2628900" y="1993106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564" name="Text Box 236"/>
        <xdr:cNvSpPr txBox="1">
          <a:spLocks noChangeArrowheads="1"/>
        </xdr:cNvSpPr>
      </xdr:nvSpPr>
      <xdr:spPr bwMode="auto">
        <a:xfrm>
          <a:off x="2628900" y="1993106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565" name="Text Box 236"/>
        <xdr:cNvSpPr txBox="1">
          <a:spLocks noChangeArrowheads="1"/>
        </xdr:cNvSpPr>
      </xdr:nvSpPr>
      <xdr:spPr bwMode="auto">
        <a:xfrm>
          <a:off x="2628900" y="1993106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566" name="Text Box 236"/>
        <xdr:cNvSpPr txBox="1">
          <a:spLocks noChangeArrowheads="1"/>
        </xdr:cNvSpPr>
      </xdr:nvSpPr>
      <xdr:spPr bwMode="auto">
        <a:xfrm>
          <a:off x="2628900" y="1993106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567" name="Text Box 236"/>
        <xdr:cNvSpPr txBox="1">
          <a:spLocks noChangeArrowheads="1"/>
        </xdr:cNvSpPr>
      </xdr:nvSpPr>
      <xdr:spPr bwMode="auto">
        <a:xfrm>
          <a:off x="2628900" y="1993106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568" name="Text Box 236"/>
        <xdr:cNvSpPr txBox="1">
          <a:spLocks noChangeArrowheads="1"/>
        </xdr:cNvSpPr>
      </xdr:nvSpPr>
      <xdr:spPr bwMode="auto">
        <a:xfrm>
          <a:off x="2628900" y="199310625"/>
          <a:ext cx="0" cy="3269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569" name="Text Box 314"/>
        <xdr:cNvSpPr txBox="1">
          <a:spLocks noChangeArrowheads="1"/>
        </xdr:cNvSpPr>
      </xdr:nvSpPr>
      <xdr:spPr bwMode="auto">
        <a:xfrm>
          <a:off x="2628900" y="200320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570" name="Text Box 315"/>
        <xdr:cNvSpPr txBox="1">
          <a:spLocks noChangeArrowheads="1"/>
        </xdr:cNvSpPr>
      </xdr:nvSpPr>
      <xdr:spPr bwMode="auto">
        <a:xfrm>
          <a:off x="2628900" y="200320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571" name="Text Box 316"/>
        <xdr:cNvSpPr txBox="1">
          <a:spLocks noChangeArrowheads="1"/>
        </xdr:cNvSpPr>
      </xdr:nvSpPr>
      <xdr:spPr bwMode="auto">
        <a:xfrm>
          <a:off x="2628900" y="200320275"/>
          <a:ext cx="0" cy="159639"/>
        </a:xfrm>
        <a:prstGeom prst="rect">
          <a:avLst/>
        </a:prstGeom>
        <a:noFill/>
        <a:ln w="9525">
          <a:noFill/>
          <a:miter lim="800000"/>
          <a:headEnd/>
          <a:tailEnd/>
        </a:ln>
      </xdr:spPr>
    </xdr:sp>
    <xdr:clientData/>
  </xdr:twoCellAnchor>
  <xdr:twoCellAnchor editAs="oneCell">
    <xdr:from>
      <xdr:col>2</xdr:col>
      <xdr:colOff>1247775</xdr:colOff>
      <xdr:row>326</xdr:row>
      <xdr:rowOff>0</xdr:rowOff>
    </xdr:from>
    <xdr:to>
      <xdr:col>3</xdr:col>
      <xdr:colOff>2117</xdr:colOff>
      <xdr:row>326</xdr:row>
      <xdr:rowOff>159639</xdr:rowOff>
    </xdr:to>
    <xdr:sp macro="" textlink="">
      <xdr:nvSpPr>
        <xdr:cNvPr id="572" name="Text Box 317"/>
        <xdr:cNvSpPr txBox="1">
          <a:spLocks noChangeArrowheads="1"/>
        </xdr:cNvSpPr>
      </xdr:nvSpPr>
      <xdr:spPr bwMode="auto">
        <a:xfrm>
          <a:off x="2628900" y="200320275"/>
          <a:ext cx="0" cy="159639"/>
        </a:xfrm>
        <a:prstGeom prst="rect">
          <a:avLst/>
        </a:prstGeom>
        <a:noFill/>
        <a:ln w="9525">
          <a:noFill/>
          <a:miter lim="800000"/>
          <a:headEnd/>
          <a:tailEnd/>
        </a:ln>
      </xdr:spPr>
    </xdr:sp>
    <xdr:clientData/>
  </xdr:twoCellAnchor>
  <xdr:twoCellAnchor editAs="oneCell">
    <xdr:from>
      <xdr:col>2</xdr:col>
      <xdr:colOff>2676525</xdr:colOff>
      <xdr:row>326</xdr:row>
      <xdr:rowOff>657225</xdr:rowOff>
    </xdr:from>
    <xdr:to>
      <xdr:col>3</xdr:col>
      <xdr:colOff>2117</xdr:colOff>
      <xdr:row>326</xdr:row>
      <xdr:rowOff>657225</xdr:rowOff>
    </xdr:to>
    <xdr:sp macro="" textlink="">
      <xdr:nvSpPr>
        <xdr:cNvPr id="573" name="Text Box 29"/>
        <xdr:cNvSpPr txBox="1">
          <a:spLocks noChangeArrowheads="1"/>
        </xdr:cNvSpPr>
      </xdr:nvSpPr>
      <xdr:spPr bwMode="auto">
        <a:xfrm>
          <a:off x="2628900" y="200977500"/>
          <a:ext cx="0" cy="19812"/>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574" name="Text Box 314"/>
        <xdr:cNvSpPr txBox="1">
          <a:spLocks noChangeArrowheads="1"/>
        </xdr:cNvSpPr>
      </xdr:nvSpPr>
      <xdr:spPr bwMode="auto">
        <a:xfrm>
          <a:off x="2628900" y="200320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575" name="Text Box 315"/>
        <xdr:cNvSpPr txBox="1">
          <a:spLocks noChangeArrowheads="1"/>
        </xdr:cNvSpPr>
      </xdr:nvSpPr>
      <xdr:spPr bwMode="auto">
        <a:xfrm>
          <a:off x="2628900" y="200320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576" name="Text Box 316"/>
        <xdr:cNvSpPr txBox="1">
          <a:spLocks noChangeArrowheads="1"/>
        </xdr:cNvSpPr>
      </xdr:nvSpPr>
      <xdr:spPr bwMode="auto">
        <a:xfrm>
          <a:off x="2628900" y="200320275"/>
          <a:ext cx="0" cy="159639"/>
        </a:xfrm>
        <a:prstGeom prst="rect">
          <a:avLst/>
        </a:prstGeom>
        <a:noFill/>
        <a:ln w="9525">
          <a:noFill/>
          <a:miter lim="800000"/>
          <a:headEnd/>
          <a:tailEnd/>
        </a:ln>
      </xdr:spPr>
    </xdr:sp>
    <xdr:clientData/>
  </xdr:twoCellAnchor>
  <xdr:twoCellAnchor editAs="oneCell">
    <xdr:from>
      <xdr:col>2</xdr:col>
      <xdr:colOff>1247775</xdr:colOff>
      <xdr:row>326</xdr:row>
      <xdr:rowOff>0</xdr:rowOff>
    </xdr:from>
    <xdr:to>
      <xdr:col>3</xdr:col>
      <xdr:colOff>2117</xdr:colOff>
      <xdr:row>326</xdr:row>
      <xdr:rowOff>159639</xdr:rowOff>
    </xdr:to>
    <xdr:sp macro="" textlink="">
      <xdr:nvSpPr>
        <xdr:cNvPr id="577" name="Text Box 317"/>
        <xdr:cNvSpPr txBox="1">
          <a:spLocks noChangeArrowheads="1"/>
        </xdr:cNvSpPr>
      </xdr:nvSpPr>
      <xdr:spPr bwMode="auto">
        <a:xfrm>
          <a:off x="2628900" y="200320275"/>
          <a:ext cx="0" cy="159639"/>
        </a:xfrm>
        <a:prstGeom prst="rect">
          <a:avLst/>
        </a:prstGeom>
        <a:noFill/>
        <a:ln w="9525">
          <a:noFill/>
          <a:miter lim="800000"/>
          <a:headEnd/>
          <a:tailEnd/>
        </a:ln>
      </xdr:spPr>
    </xdr:sp>
    <xdr:clientData/>
  </xdr:twoCellAnchor>
  <xdr:twoCellAnchor editAs="oneCell">
    <xdr:from>
      <xdr:col>2</xdr:col>
      <xdr:colOff>2676525</xdr:colOff>
      <xdr:row>326</xdr:row>
      <xdr:rowOff>657225</xdr:rowOff>
    </xdr:from>
    <xdr:to>
      <xdr:col>3</xdr:col>
      <xdr:colOff>2117</xdr:colOff>
      <xdr:row>326</xdr:row>
      <xdr:rowOff>657225</xdr:rowOff>
    </xdr:to>
    <xdr:sp macro="" textlink="">
      <xdr:nvSpPr>
        <xdr:cNvPr id="578" name="Text Box 29"/>
        <xdr:cNvSpPr txBox="1">
          <a:spLocks noChangeArrowheads="1"/>
        </xdr:cNvSpPr>
      </xdr:nvSpPr>
      <xdr:spPr bwMode="auto">
        <a:xfrm>
          <a:off x="2628900" y="200977500"/>
          <a:ext cx="0" cy="19812"/>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579" name="Text Box 81"/>
        <xdr:cNvSpPr txBox="1">
          <a:spLocks noChangeArrowheads="1"/>
        </xdr:cNvSpPr>
      </xdr:nvSpPr>
      <xdr:spPr bwMode="auto">
        <a:xfrm>
          <a:off x="2628900" y="200320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580" name="Text Box 82"/>
        <xdr:cNvSpPr txBox="1">
          <a:spLocks noChangeArrowheads="1"/>
        </xdr:cNvSpPr>
      </xdr:nvSpPr>
      <xdr:spPr bwMode="auto">
        <a:xfrm>
          <a:off x="2628900" y="200320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581" name="Text Box 83"/>
        <xdr:cNvSpPr txBox="1">
          <a:spLocks noChangeArrowheads="1"/>
        </xdr:cNvSpPr>
      </xdr:nvSpPr>
      <xdr:spPr bwMode="auto">
        <a:xfrm>
          <a:off x="2628900" y="200320275"/>
          <a:ext cx="0" cy="159639"/>
        </a:xfrm>
        <a:prstGeom prst="rect">
          <a:avLst/>
        </a:prstGeom>
        <a:noFill/>
        <a:ln w="9525">
          <a:noFill/>
          <a:miter lim="800000"/>
          <a:headEnd/>
          <a:tailEnd/>
        </a:ln>
      </xdr:spPr>
    </xdr:sp>
    <xdr:clientData/>
  </xdr:twoCellAnchor>
  <xdr:twoCellAnchor editAs="oneCell">
    <xdr:from>
      <xdr:col>2</xdr:col>
      <xdr:colOff>1247775</xdr:colOff>
      <xdr:row>326</xdr:row>
      <xdr:rowOff>0</xdr:rowOff>
    </xdr:from>
    <xdr:to>
      <xdr:col>3</xdr:col>
      <xdr:colOff>2117</xdr:colOff>
      <xdr:row>326</xdr:row>
      <xdr:rowOff>159639</xdr:rowOff>
    </xdr:to>
    <xdr:sp macro="" textlink="">
      <xdr:nvSpPr>
        <xdr:cNvPr id="582" name="Text Box 84"/>
        <xdr:cNvSpPr txBox="1">
          <a:spLocks noChangeArrowheads="1"/>
        </xdr:cNvSpPr>
      </xdr:nvSpPr>
      <xdr:spPr bwMode="auto">
        <a:xfrm>
          <a:off x="2628900" y="200320275"/>
          <a:ext cx="0" cy="159639"/>
        </a:xfrm>
        <a:prstGeom prst="rect">
          <a:avLst/>
        </a:prstGeom>
        <a:noFill/>
        <a:ln w="9525">
          <a:noFill/>
          <a:miter lim="800000"/>
          <a:headEnd/>
          <a:tailEnd/>
        </a:ln>
      </xdr:spPr>
    </xdr:sp>
    <xdr:clientData/>
  </xdr:twoCellAnchor>
  <xdr:twoCellAnchor editAs="oneCell">
    <xdr:from>
      <xdr:col>2</xdr:col>
      <xdr:colOff>2028825</xdr:colOff>
      <xdr:row>326</xdr:row>
      <xdr:rowOff>0</xdr:rowOff>
    </xdr:from>
    <xdr:to>
      <xdr:col>3</xdr:col>
      <xdr:colOff>2117</xdr:colOff>
      <xdr:row>326</xdr:row>
      <xdr:rowOff>159639</xdr:rowOff>
    </xdr:to>
    <xdr:sp macro="" textlink="">
      <xdr:nvSpPr>
        <xdr:cNvPr id="583" name="Text Box 85"/>
        <xdr:cNvSpPr txBox="1">
          <a:spLocks noChangeArrowheads="1"/>
        </xdr:cNvSpPr>
      </xdr:nvSpPr>
      <xdr:spPr bwMode="auto">
        <a:xfrm>
          <a:off x="2628900" y="200320275"/>
          <a:ext cx="0" cy="159639"/>
        </a:xfrm>
        <a:prstGeom prst="rect">
          <a:avLst/>
        </a:prstGeom>
        <a:noFill/>
        <a:ln w="9525">
          <a:noFill/>
          <a:miter lim="800000"/>
          <a:headEnd/>
          <a:tailEnd/>
        </a:ln>
      </xdr:spPr>
    </xdr:sp>
    <xdr:clientData/>
  </xdr:twoCellAnchor>
  <xdr:twoCellAnchor editAs="oneCell">
    <xdr:from>
      <xdr:col>2</xdr:col>
      <xdr:colOff>2619375</xdr:colOff>
      <xdr:row>326</xdr:row>
      <xdr:rowOff>0</xdr:rowOff>
    </xdr:from>
    <xdr:to>
      <xdr:col>3</xdr:col>
      <xdr:colOff>2117</xdr:colOff>
      <xdr:row>326</xdr:row>
      <xdr:rowOff>159639</xdr:rowOff>
    </xdr:to>
    <xdr:sp macro="" textlink="">
      <xdr:nvSpPr>
        <xdr:cNvPr id="584" name="Text Box 86"/>
        <xdr:cNvSpPr txBox="1">
          <a:spLocks noChangeArrowheads="1"/>
        </xdr:cNvSpPr>
      </xdr:nvSpPr>
      <xdr:spPr bwMode="auto">
        <a:xfrm>
          <a:off x="2628900" y="200320275"/>
          <a:ext cx="0" cy="15963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585" name="Text Box 236"/>
        <xdr:cNvSpPr txBox="1">
          <a:spLocks noChangeArrowheads="1"/>
        </xdr:cNvSpPr>
      </xdr:nvSpPr>
      <xdr:spPr bwMode="auto">
        <a:xfrm>
          <a:off x="2628900" y="200444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586" name="Text Box 236"/>
        <xdr:cNvSpPr txBox="1">
          <a:spLocks noChangeArrowheads="1"/>
        </xdr:cNvSpPr>
      </xdr:nvSpPr>
      <xdr:spPr bwMode="auto">
        <a:xfrm>
          <a:off x="2628900" y="200444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587" name="Text Box 236"/>
        <xdr:cNvSpPr txBox="1">
          <a:spLocks noChangeArrowheads="1"/>
        </xdr:cNvSpPr>
      </xdr:nvSpPr>
      <xdr:spPr bwMode="auto">
        <a:xfrm>
          <a:off x="2628900" y="200444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588" name="Text Box 236"/>
        <xdr:cNvSpPr txBox="1">
          <a:spLocks noChangeArrowheads="1"/>
        </xdr:cNvSpPr>
      </xdr:nvSpPr>
      <xdr:spPr bwMode="auto">
        <a:xfrm>
          <a:off x="2628900" y="200444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589" name="Text Box 236"/>
        <xdr:cNvSpPr txBox="1">
          <a:spLocks noChangeArrowheads="1"/>
        </xdr:cNvSpPr>
      </xdr:nvSpPr>
      <xdr:spPr bwMode="auto">
        <a:xfrm>
          <a:off x="2628900" y="200444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590" name="Text Box 236"/>
        <xdr:cNvSpPr txBox="1">
          <a:spLocks noChangeArrowheads="1"/>
        </xdr:cNvSpPr>
      </xdr:nvSpPr>
      <xdr:spPr bwMode="auto">
        <a:xfrm>
          <a:off x="2628900" y="200444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591" name="Text Box 236"/>
        <xdr:cNvSpPr txBox="1">
          <a:spLocks noChangeArrowheads="1"/>
        </xdr:cNvSpPr>
      </xdr:nvSpPr>
      <xdr:spPr bwMode="auto">
        <a:xfrm>
          <a:off x="2628900" y="200444100"/>
          <a:ext cx="0" cy="3269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592" name="Text Box 314"/>
        <xdr:cNvSpPr txBox="1">
          <a:spLocks noChangeArrowheads="1"/>
        </xdr:cNvSpPr>
      </xdr:nvSpPr>
      <xdr:spPr bwMode="auto">
        <a:xfrm>
          <a:off x="2628900" y="2014537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593" name="Text Box 315"/>
        <xdr:cNvSpPr txBox="1">
          <a:spLocks noChangeArrowheads="1"/>
        </xdr:cNvSpPr>
      </xdr:nvSpPr>
      <xdr:spPr bwMode="auto">
        <a:xfrm>
          <a:off x="2628900" y="2014537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594" name="Text Box 316"/>
        <xdr:cNvSpPr txBox="1">
          <a:spLocks noChangeArrowheads="1"/>
        </xdr:cNvSpPr>
      </xdr:nvSpPr>
      <xdr:spPr bwMode="auto">
        <a:xfrm>
          <a:off x="2628900" y="201453750"/>
          <a:ext cx="0" cy="159639"/>
        </a:xfrm>
        <a:prstGeom prst="rect">
          <a:avLst/>
        </a:prstGeom>
        <a:noFill/>
        <a:ln w="9525">
          <a:noFill/>
          <a:miter lim="800000"/>
          <a:headEnd/>
          <a:tailEnd/>
        </a:ln>
      </xdr:spPr>
    </xdr:sp>
    <xdr:clientData/>
  </xdr:twoCellAnchor>
  <xdr:twoCellAnchor editAs="oneCell">
    <xdr:from>
      <xdr:col>2</xdr:col>
      <xdr:colOff>1247775</xdr:colOff>
      <xdr:row>327</xdr:row>
      <xdr:rowOff>0</xdr:rowOff>
    </xdr:from>
    <xdr:to>
      <xdr:col>3</xdr:col>
      <xdr:colOff>2117</xdr:colOff>
      <xdr:row>327</xdr:row>
      <xdr:rowOff>159639</xdr:rowOff>
    </xdr:to>
    <xdr:sp macro="" textlink="">
      <xdr:nvSpPr>
        <xdr:cNvPr id="595" name="Text Box 317"/>
        <xdr:cNvSpPr txBox="1">
          <a:spLocks noChangeArrowheads="1"/>
        </xdr:cNvSpPr>
      </xdr:nvSpPr>
      <xdr:spPr bwMode="auto">
        <a:xfrm>
          <a:off x="2628900" y="201453750"/>
          <a:ext cx="0" cy="159639"/>
        </a:xfrm>
        <a:prstGeom prst="rect">
          <a:avLst/>
        </a:prstGeom>
        <a:noFill/>
        <a:ln w="9525">
          <a:noFill/>
          <a:miter lim="800000"/>
          <a:headEnd/>
          <a:tailEnd/>
        </a:ln>
      </xdr:spPr>
    </xdr:sp>
    <xdr:clientData/>
  </xdr:twoCellAnchor>
  <xdr:twoCellAnchor editAs="oneCell">
    <xdr:from>
      <xdr:col>2</xdr:col>
      <xdr:colOff>2619375</xdr:colOff>
      <xdr:row>327</xdr:row>
      <xdr:rowOff>1076325</xdr:rowOff>
    </xdr:from>
    <xdr:to>
      <xdr:col>3</xdr:col>
      <xdr:colOff>2117</xdr:colOff>
      <xdr:row>327</xdr:row>
      <xdr:rowOff>1076325</xdr:rowOff>
    </xdr:to>
    <xdr:sp macro="" textlink="">
      <xdr:nvSpPr>
        <xdr:cNvPr id="596" name="Text Box 23"/>
        <xdr:cNvSpPr txBox="1">
          <a:spLocks noChangeArrowheads="1"/>
        </xdr:cNvSpPr>
      </xdr:nvSpPr>
      <xdr:spPr bwMode="auto">
        <a:xfrm>
          <a:off x="2628900" y="202530075"/>
          <a:ext cx="0" cy="493"/>
        </a:xfrm>
        <a:prstGeom prst="rect">
          <a:avLst/>
        </a:prstGeom>
        <a:noFill/>
        <a:ln w="9525">
          <a:noFill/>
          <a:miter lim="800000"/>
          <a:headEnd/>
          <a:tailEnd/>
        </a:ln>
      </xdr:spPr>
    </xdr:sp>
    <xdr:clientData/>
  </xdr:twoCellAnchor>
  <xdr:twoCellAnchor editAs="oneCell">
    <xdr:from>
      <xdr:col>2</xdr:col>
      <xdr:colOff>2676525</xdr:colOff>
      <xdr:row>327</xdr:row>
      <xdr:rowOff>657225</xdr:rowOff>
    </xdr:from>
    <xdr:to>
      <xdr:col>3</xdr:col>
      <xdr:colOff>2117</xdr:colOff>
      <xdr:row>327</xdr:row>
      <xdr:rowOff>657225</xdr:rowOff>
    </xdr:to>
    <xdr:sp macro="" textlink="">
      <xdr:nvSpPr>
        <xdr:cNvPr id="597" name="Text Box 29"/>
        <xdr:cNvSpPr txBox="1">
          <a:spLocks noChangeArrowheads="1"/>
        </xdr:cNvSpPr>
      </xdr:nvSpPr>
      <xdr:spPr bwMode="auto">
        <a:xfrm>
          <a:off x="2628900" y="202110975"/>
          <a:ext cx="0" cy="19812"/>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598" name="Text Box 314"/>
        <xdr:cNvSpPr txBox="1">
          <a:spLocks noChangeArrowheads="1"/>
        </xdr:cNvSpPr>
      </xdr:nvSpPr>
      <xdr:spPr bwMode="auto">
        <a:xfrm>
          <a:off x="2628900" y="2014537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599" name="Text Box 315"/>
        <xdr:cNvSpPr txBox="1">
          <a:spLocks noChangeArrowheads="1"/>
        </xdr:cNvSpPr>
      </xdr:nvSpPr>
      <xdr:spPr bwMode="auto">
        <a:xfrm>
          <a:off x="2628900" y="2014537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600" name="Text Box 316"/>
        <xdr:cNvSpPr txBox="1">
          <a:spLocks noChangeArrowheads="1"/>
        </xdr:cNvSpPr>
      </xdr:nvSpPr>
      <xdr:spPr bwMode="auto">
        <a:xfrm>
          <a:off x="2628900" y="201453750"/>
          <a:ext cx="0" cy="159639"/>
        </a:xfrm>
        <a:prstGeom prst="rect">
          <a:avLst/>
        </a:prstGeom>
        <a:noFill/>
        <a:ln w="9525">
          <a:noFill/>
          <a:miter lim="800000"/>
          <a:headEnd/>
          <a:tailEnd/>
        </a:ln>
      </xdr:spPr>
    </xdr:sp>
    <xdr:clientData/>
  </xdr:twoCellAnchor>
  <xdr:twoCellAnchor editAs="oneCell">
    <xdr:from>
      <xdr:col>2</xdr:col>
      <xdr:colOff>1247775</xdr:colOff>
      <xdr:row>327</xdr:row>
      <xdr:rowOff>0</xdr:rowOff>
    </xdr:from>
    <xdr:to>
      <xdr:col>3</xdr:col>
      <xdr:colOff>2117</xdr:colOff>
      <xdr:row>327</xdr:row>
      <xdr:rowOff>159639</xdr:rowOff>
    </xdr:to>
    <xdr:sp macro="" textlink="">
      <xdr:nvSpPr>
        <xdr:cNvPr id="601" name="Text Box 317"/>
        <xdr:cNvSpPr txBox="1">
          <a:spLocks noChangeArrowheads="1"/>
        </xdr:cNvSpPr>
      </xdr:nvSpPr>
      <xdr:spPr bwMode="auto">
        <a:xfrm>
          <a:off x="2628900" y="201453750"/>
          <a:ext cx="0" cy="159639"/>
        </a:xfrm>
        <a:prstGeom prst="rect">
          <a:avLst/>
        </a:prstGeom>
        <a:noFill/>
        <a:ln w="9525">
          <a:noFill/>
          <a:miter lim="800000"/>
          <a:headEnd/>
          <a:tailEnd/>
        </a:ln>
      </xdr:spPr>
    </xdr:sp>
    <xdr:clientData/>
  </xdr:twoCellAnchor>
  <xdr:twoCellAnchor editAs="oneCell">
    <xdr:from>
      <xdr:col>2</xdr:col>
      <xdr:colOff>2619375</xdr:colOff>
      <xdr:row>327</xdr:row>
      <xdr:rowOff>1076325</xdr:rowOff>
    </xdr:from>
    <xdr:to>
      <xdr:col>3</xdr:col>
      <xdr:colOff>2117</xdr:colOff>
      <xdr:row>327</xdr:row>
      <xdr:rowOff>1076325</xdr:rowOff>
    </xdr:to>
    <xdr:sp macro="" textlink="">
      <xdr:nvSpPr>
        <xdr:cNvPr id="602" name="Text Box 23"/>
        <xdr:cNvSpPr txBox="1">
          <a:spLocks noChangeArrowheads="1"/>
        </xdr:cNvSpPr>
      </xdr:nvSpPr>
      <xdr:spPr bwMode="auto">
        <a:xfrm>
          <a:off x="2628900" y="202530075"/>
          <a:ext cx="0" cy="493"/>
        </a:xfrm>
        <a:prstGeom prst="rect">
          <a:avLst/>
        </a:prstGeom>
        <a:noFill/>
        <a:ln w="9525">
          <a:noFill/>
          <a:miter lim="800000"/>
          <a:headEnd/>
          <a:tailEnd/>
        </a:ln>
      </xdr:spPr>
    </xdr:sp>
    <xdr:clientData/>
  </xdr:twoCellAnchor>
  <xdr:twoCellAnchor editAs="oneCell">
    <xdr:from>
      <xdr:col>2</xdr:col>
      <xdr:colOff>2676525</xdr:colOff>
      <xdr:row>327</xdr:row>
      <xdr:rowOff>657225</xdr:rowOff>
    </xdr:from>
    <xdr:to>
      <xdr:col>3</xdr:col>
      <xdr:colOff>2117</xdr:colOff>
      <xdr:row>327</xdr:row>
      <xdr:rowOff>657225</xdr:rowOff>
    </xdr:to>
    <xdr:sp macro="" textlink="">
      <xdr:nvSpPr>
        <xdr:cNvPr id="603" name="Text Box 29"/>
        <xdr:cNvSpPr txBox="1">
          <a:spLocks noChangeArrowheads="1"/>
        </xdr:cNvSpPr>
      </xdr:nvSpPr>
      <xdr:spPr bwMode="auto">
        <a:xfrm>
          <a:off x="2628900" y="202110975"/>
          <a:ext cx="0" cy="19812"/>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604" name="Text Box 81"/>
        <xdr:cNvSpPr txBox="1">
          <a:spLocks noChangeArrowheads="1"/>
        </xdr:cNvSpPr>
      </xdr:nvSpPr>
      <xdr:spPr bwMode="auto">
        <a:xfrm>
          <a:off x="2628900" y="2014537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605" name="Text Box 82"/>
        <xdr:cNvSpPr txBox="1">
          <a:spLocks noChangeArrowheads="1"/>
        </xdr:cNvSpPr>
      </xdr:nvSpPr>
      <xdr:spPr bwMode="auto">
        <a:xfrm>
          <a:off x="2628900" y="2014537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606" name="Text Box 83"/>
        <xdr:cNvSpPr txBox="1">
          <a:spLocks noChangeArrowheads="1"/>
        </xdr:cNvSpPr>
      </xdr:nvSpPr>
      <xdr:spPr bwMode="auto">
        <a:xfrm>
          <a:off x="2628900" y="201453750"/>
          <a:ext cx="0" cy="159639"/>
        </a:xfrm>
        <a:prstGeom prst="rect">
          <a:avLst/>
        </a:prstGeom>
        <a:noFill/>
        <a:ln w="9525">
          <a:noFill/>
          <a:miter lim="800000"/>
          <a:headEnd/>
          <a:tailEnd/>
        </a:ln>
      </xdr:spPr>
    </xdr:sp>
    <xdr:clientData/>
  </xdr:twoCellAnchor>
  <xdr:twoCellAnchor editAs="oneCell">
    <xdr:from>
      <xdr:col>2</xdr:col>
      <xdr:colOff>1247775</xdr:colOff>
      <xdr:row>327</xdr:row>
      <xdr:rowOff>0</xdr:rowOff>
    </xdr:from>
    <xdr:to>
      <xdr:col>3</xdr:col>
      <xdr:colOff>2117</xdr:colOff>
      <xdr:row>327</xdr:row>
      <xdr:rowOff>159639</xdr:rowOff>
    </xdr:to>
    <xdr:sp macro="" textlink="">
      <xdr:nvSpPr>
        <xdr:cNvPr id="607" name="Text Box 84"/>
        <xdr:cNvSpPr txBox="1">
          <a:spLocks noChangeArrowheads="1"/>
        </xdr:cNvSpPr>
      </xdr:nvSpPr>
      <xdr:spPr bwMode="auto">
        <a:xfrm>
          <a:off x="2628900" y="201453750"/>
          <a:ext cx="0" cy="159639"/>
        </a:xfrm>
        <a:prstGeom prst="rect">
          <a:avLst/>
        </a:prstGeom>
        <a:noFill/>
        <a:ln w="9525">
          <a:noFill/>
          <a:miter lim="800000"/>
          <a:headEnd/>
          <a:tailEnd/>
        </a:ln>
      </xdr:spPr>
    </xdr:sp>
    <xdr:clientData/>
  </xdr:twoCellAnchor>
  <xdr:twoCellAnchor editAs="oneCell">
    <xdr:from>
      <xdr:col>2</xdr:col>
      <xdr:colOff>2028825</xdr:colOff>
      <xdr:row>327</xdr:row>
      <xdr:rowOff>0</xdr:rowOff>
    </xdr:from>
    <xdr:to>
      <xdr:col>3</xdr:col>
      <xdr:colOff>2117</xdr:colOff>
      <xdr:row>327</xdr:row>
      <xdr:rowOff>159639</xdr:rowOff>
    </xdr:to>
    <xdr:sp macro="" textlink="">
      <xdr:nvSpPr>
        <xdr:cNvPr id="608" name="Text Box 85"/>
        <xdr:cNvSpPr txBox="1">
          <a:spLocks noChangeArrowheads="1"/>
        </xdr:cNvSpPr>
      </xdr:nvSpPr>
      <xdr:spPr bwMode="auto">
        <a:xfrm>
          <a:off x="2628900" y="201453750"/>
          <a:ext cx="0" cy="159639"/>
        </a:xfrm>
        <a:prstGeom prst="rect">
          <a:avLst/>
        </a:prstGeom>
        <a:noFill/>
        <a:ln w="9525">
          <a:noFill/>
          <a:miter lim="800000"/>
          <a:headEnd/>
          <a:tailEnd/>
        </a:ln>
      </xdr:spPr>
    </xdr:sp>
    <xdr:clientData/>
  </xdr:twoCellAnchor>
  <xdr:twoCellAnchor editAs="oneCell">
    <xdr:from>
      <xdr:col>2</xdr:col>
      <xdr:colOff>2619375</xdr:colOff>
      <xdr:row>327</xdr:row>
      <xdr:rowOff>0</xdr:rowOff>
    </xdr:from>
    <xdr:to>
      <xdr:col>3</xdr:col>
      <xdr:colOff>2117</xdr:colOff>
      <xdr:row>327</xdr:row>
      <xdr:rowOff>159639</xdr:rowOff>
    </xdr:to>
    <xdr:sp macro="" textlink="">
      <xdr:nvSpPr>
        <xdr:cNvPr id="609" name="Text Box 86"/>
        <xdr:cNvSpPr txBox="1">
          <a:spLocks noChangeArrowheads="1"/>
        </xdr:cNvSpPr>
      </xdr:nvSpPr>
      <xdr:spPr bwMode="auto">
        <a:xfrm>
          <a:off x="2628900" y="201453750"/>
          <a:ext cx="0" cy="15963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610" name="Text Box 236"/>
        <xdr:cNvSpPr txBox="1">
          <a:spLocks noChangeArrowheads="1"/>
        </xdr:cNvSpPr>
      </xdr:nvSpPr>
      <xdr:spPr bwMode="auto">
        <a:xfrm>
          <a:off x="2628900" y="2015775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611" name="Text Box 236"/>
        <xdr:cNvSpPr txBox="1">
          <a:spLocks noChangeArrowheads="1"/>
        </xdr:cNvSpPr>
      </xdr:nvSpPr>
      <xdr:spPr bwMode="auto">
        <a:xfrm>
          <a:off x="2628900" y="2015775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612" name="Text Box 236"/>
        <xdr:cNvSpPr txBox="1">
          <a:spLocks noChangeArrowheads="1"/>
        </xdr:cNvSpPr>
      </xdr:nvSpPr>
      <xdr:spPr bwMode="auto">
        <a:xfrm>
          <a:off x="2628900" y="2015775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613" name="Text Box 236"/>
        <xdr:cNvSpPr txBox="1">
          <a:spLocks noChangeArrowheads="1"/>
        </xdr:cNvSpPr>
      </xdr:nvSpPr>
      <xdr:spPr bwMode="auto">
        <a:xfrm>
          <a:off x="2628900" y="2015775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614" name="Text Box 236"/>
        <xdr:cNvSpPr txBox="1">
          <a:spLocks noChangeArrowheads="1"/>
        </xdr:cNvSpPr>
      </xdr:nvSpPr>
      <xdr:spPr bwMode="auto">
        <a:xfrm>
          <a:off x="2628900" y="2015775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615" name="Text Box 236"/>
        <xdr:cNvSpPr txBox="1">
          <a:spLocks noChangeArrowheads="1"/>
        </xdr:cNvSpPr>
      </xdr:nvSpPr>
      <xdr:spPr bwMode="auto">
        <a:xfrm>
          <a:off x="2628900" y="2015775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616" name="Text Box 236"/>
        <xdr:cNvSpPr txBox="1">
          <a:spLocks noChangeArrowheads="1"/>
        </xdr:cNvSpPr>
      </xdr:nvSpPr>
      <xdr:spPr bwMode="auto">
        <a:xfrm>
          <a:off x="2628900" y="201577575"/>
          <a:ext cx="0" cy="3269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617" name="Text Box 314"/>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618" name="Text Box 315"/>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619" name="Text Box 316"/>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620" name="Text Box 317"/>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621" name="Text Box 314"/>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622" name="Text Box 315"/>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623" name="Text Box 316"/>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624" name="Text Box 317"/>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625" name="Text Box 81"/>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626" name="Text Box 82"/>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627" name="Text Box 83"/>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628" name="Text Box 84"/>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2028825</xdr:colOff>
      <xdr:row>331</xdr:row>
      <xdr:rowOff>0</xdr:rowOff>
    </xdr:from>
    <xdr:to>
      <xdr:col>3</xdr:col>
      <xdr:colOff>2117</xdr:colOff>
      <xdr:row>331</xdr:row>
      <xdr:rowOff>159639</xdr:rowOff>
    </xdr:to>
    <xdr:sp macro="" textlink="">
      <xdr:nvSpPr>
        <xdr:cNvPr id="629" name="Text Box 85"/>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2619375</xdr:colOff>
      <xdr:row>331</xdr:row>
      <xdr:rowOff>0</xdr:rowOff>
    </xdr:from>
    <xdr:to>
      <xdr:col>3</xdr:col>
      <xdr:colOff>2117</xdr:colOff>
      <xdr:row>331</xdr:row>
      <xdr:rowOff>159639</xdr:rowOff>
    </xdr:to>
    <xdr:sp macro="" textlink="">
      <xdr:nvSpPr>
        <xdr:cNvPr id="630" name="Text Box 86"/>
        <xdr:cNvSpPr txBox="1">
          <a:spLocks noChangeArrowheads="1"/>
        </xdr:cNvSpPr>
      </xdr:nvSpPr>
      <xdr:spPr bwMode="auto">
        <a:xfrm>
          <a:off x="2628900" y="205435200"/>
          <a:ext cx="0" cy="15963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631" name="Text Box 236"/>
        <xdr:cNvSpPr txBox="1">
          <a:spLocks noChangeArrowheads="1"/>
        </xdr:cNvSpPr>
      </xdr:nvSpPr>
      <xdr:spPr bwMode="auto">
        <a:xfrm>
          <a:off x="2628900" y="20555902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632" name="Text Box 236"/>
        <xdr:cNvSpPr txBox="1">
          <a:spLocks noChangeArrowheads="1"/>
        </xdr:cNvSpPr>
      </xdr:nvSpPr>
      <xdr:spPr bwMode="auto">
        <a:xfrm>
          <a:off x="2628900" y="20555902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633" name="Text Box 236"/>
        <xdr:cNvSpPr txBox="1">
          <a:spLocks noChangeArrowheads="1"/>
        </xdr:cNvSpPr>
      </xdr:nvSpPr>
      <xdr:spPr bwMode="auto">
        <a:xfrm>
          <a:off x="2628900" y="20555902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634" name="Text Box 236"/>
        <xdr:cNvSpPr txBox="1">
          <a:spLocks noChangeArrowheads="1"/>
        </xdr:cNvSpPr>
      </xdr:nvSpPr>
      <xdr:spPr bwMode="auto">
        <a:xfrm>
          <a:off x="2628900" y="20555902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635" name="Text Box 236"/>
        <xdr:cNvSpPr txBox="1">
          <a:spLocks noChangeArrowheads="1"/>
        </xdr:cNvSpPr>
      </xdr:nvSpPr>
      <xdr:spPr bwMode="auto">
        <a:xfrm>
          <a:off x="2628900" y="20555902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636" name="Text Box 236"/>
        <xdr:cNvSpPr txBox="1">
          <a:spLocks noChangeArrowheads="1"/>
        </xdr:cNvSpPr>
      </xdr:nvSpPr>
      <xdr:spPr bwMode="auto">
        <a:xfrm>
          <a:off x="2628900" y="20555902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637" name="Text Box 236"/>
        <xdr:cNvSpPr txBox="1">
          <a:spLocks noChangeArrowheads="1"/>
        </xdr:cNvSpPr>
      </xdr:nvSpPr>
      <xdr:spPr bwMode="auto">
        <a:xfrm>
          <a:off x="2628900" y="205559025"/>
          <a:ext cx="0" cy="32699"/>
        </a:xfrm>
        <a:prstGeom prst="rect">
          <a:avLst/>
        </a:prstGeom>
        <a:noFill/>
        <a:ln w="9525">
          <a:noFill/>
          <a:miter lim="800000"/>
          <a:headEnd/>
          <a:tailEnd/>
        </a:ln>
      </xdr:spPr>
    </xdr:sp>
    <xdr:clientData/>
  </xdr:twoCellAnchor>
  <xdr:twoCellAnchor editAs="oneCell">
    <xdr:from>
      <xdr:col>4</xdr:col>
      <xdr:colOff>2619375</xdr:colOff>
      <xdr:row>297</xdr:row>
      <xdr:rowOff>1076325</xdr:rowOff>
    </xdr:from>
    <xdr:to>
      <xdr:col>5</xdr:col>
      <xdr:colOff>12435</xdr:colOff>
      <xdr:row>298</xdr:row>
      <xdr:rowOff>0</xdr:rowOff>
    </xdr:to>
    <xdr:sp macro="" textlink="">
      <xdr:nvSpPr>
        <xdr:cNvPr id="638" name="Text Box 31"/>
        <xdr:cNvSpPr txBox="1">
          <a:spLocks noChangeArrowheads="1"/>
        </xdr:cNvSpPr>
      </xdr:nvSpPr>
      <xdr:spPr bwMode="auto">
        <a:xfrm>
          <a:off x="5086350" y="179698650"/>
          <a:ext cx="0" cy="852"/>
        </a:xfrm>
        <a:prstGeom prst="rect">
          <a:avLst/>
        </a:prstGeom>
        <a:noFill/>
        <a:ln w="9525">
          <a:noFill/>
          <a:miter lim="800000"/>
          <a:headEnd/>
          <a:tailEnd/>
        </a:ln>
      </xdr:spPr>
    </xdr:sp>
    <xdr:clientData/>
  </xdr:twoCellAnchor>
  <xdr:twoCellAnchor editAs="oneCell">
    <xdr:from>
      <xdr:col>4</xdr:col>
      <xdr:colOff>2619375</xdr:colOff>
      <xdr:row>297</xdr:row>
      <xdr:rowOff>1076325</xdr:rowOff>
    </xdr:from>
    <xdr:to>
      <xdr:col>5</xdr:col>
      <xdr:colOff>12435</xdr:colOff>
      <xdr:row>298</xdr:row>
      <xdr:rowOff>0</xdr:rowOff>
    </xdr:to>
    <xdr:sp macro="" textlink="">
      <xdr:nvSpPr>
        <xdr:cNvPr id="639" name="Text Box 31"/>
        <xdr:cNvSpPr txBox="1">
          <a:spLocks noChangeArrowheads="1"/>
        </xdr:cNvSpPr>
      </xdr:nvSpPr>
      <xdr:spPr bwMode="auto">
        <a:xfrm>
          <a:off x="5086350" y="179698650"/>
          <a:ext cx="0" cy="852"/>
        </a:xfrm>
        <a:prstGeom prst="rect">
          <a:avLst/>
        </a:prstGeom>
        <a:noFill/>
        <a:ln w="9525">
          <a:noFill/>
          <a:miter lim="800000"/>
          <a:headEnd/>
          <a:tailEnd/>
        </a:ln>
      </xdr:spPr>
    </xdr:sp>
    <xdr:clientData/>
  </xdr:twoCellAnchor>
  <xdr:twoCellAnchor editAs="oneCell">
    <xdr:from>
      <xdr:col>4</xdr:col>
      <xdr:colOff>2619375</xdr:colOff>
      <xdr:row>297</xdr:row>
      <xdr:rowOff>1076325</xdr:rowOff>
    </xdr:from>
    <xdr:to>
      <xdr:col>5</xdr:col>
      <xdr:colOff>12435</xdr:colOff>
      <xdr:row>298</xdr:row>
      <xdr:rowOff>0</xdr:rowOff>
    </xdr:to>
    <xdr:sp macro="" textlink="">
      <xdr:nvSpPr>
        <xdr:cNvPr id="640" name="Text Box 31"/>
        <xdr:cNvSpPr txBox="1">
          <a:spLocks noChangeArrowheads="1"/>
        </xdr:cNvSpPr>
      </xdr:nvSpPr>
      <xdr:spPr bwMode="auto">
        <a:xfrm>
          <a:off x="5086350" y="179698650"/>
          <a:ext cx="0" cy="852"/>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641" name="Text Box 314"/>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642" name="Text Box 315"/>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643" name="Text Box 316"/>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7673</xdr:colOff>
      <xdr:row>331</xdr:row>
      <xdr:rowOff>159639</xdr:rowOff>
    </xdr:to>
    <xdr:sp macro="" textlink="">
      <xdr:nvSpPr>
        <xdr:cNvPr id="644" name="Text Box 317"/>
        <xdr:cNvSpPr txBox="1">
          <a:spLocks noChangeArrowheads="1"/>
        </xdr:cNvSpPr>
      </xdr:nvSpPr>
      <xdr:spPr bwMode="auto">
        <a:xfrm>
          <a:off x="4981575" y="2054352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645" name="Text Box 314"/>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646" name="Text Box 315"/>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647" name="Text Box 316"/>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7673</xdr:colOff>
      <xdr:row>331</xdr:row>
      <xdr:rowOff>159639</xdr:rowOff>
    </xdr:to>
    <xdr:sp macro="" textlink="">
      <xdr:nvSpPr>
        <xdr:cNvPr id="648" name="Text Box 317"/>
        <xdr:cNvSpPr txBox="1">
          <a:spLocks noChangeArrowheads="1"/>
        </xdr:cNvSpPr>
      </xdr:nvSpPr>
      <xdr:spPr bwMode="auto">
        <a:xfrm>
          <a:off x="4981575" y="2054352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649" name="Text Box 81"/>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650" name="Text Box 82"/>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651" name="Text Box 83"/>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7673</xdr:colOff>
      <xdr:row>331</xdr:row>
      <xdr:rowOff>159639</xdr:rowOff>
    </xdr:to>
    <xdr:sp macro="" textlink="">
      <xdr:nvSpPr>
        <xdr:cNvPr id="652" name="Text Box 84"/>
        <xdr:cNvSpPr txBox="1">
          <a:spLocks noChangeArrowheads="1"/>
        </xdr:cNvSpPr>
      </xdr:nvSpPr>
      <xdr:spPr bwMode="auto">
        <a:xfrm>
          <a:off x="4981575" y="205435200"/>
          <a:ext cx="0" cy="159639"/>
        </a:xfrm>
        <a:prstGeom prst="rect">
          <a:avLst/>
        </a:prstGeom>
        <a:noFill/>
        <a:ln w="9525">
          <a:noFill/>
          <a:miter lim="800000"/>
          <a:headEnd/>
          <a:tailEnd/>
        </a:ln>
      </xdr:spPr>
    </xdr:sp>
    <xdr:clientData/>
  </xdr:twoCellAnchor>
  <xdr:twoCellAnchor editAs="oneCell">
    <xdr:from>
      <xdr:col>4</xdr:col>
      <xdr:colOff>2028825</xdr:colOff>
      <xdr:row>331</xdr:row>
      <xdr:rowOff>0</xdr:rowOff>
    </xdr:from>
    <xdr:to>
      <xdr:col>5</xdr:col>
      <xdr:colOff>12435</xdr:colOff>
      <xdr:row>331</xdr:row>
      <xdr:rowOff>159639</xdr:rowOff>
    </xdr:to>
    <xdr:sp macro="" textlink="">
      <xdr:nvSpPr>
        <xdr:cNvPr id="653" name="Text Box 85"/>
        <xdr:cNvSpPr txBox="1">
          <a:spLocks noChangeArrowheads="1"/>
        </xdr:cNvSpPr>
      </xdr:nvSpPr>
      <xdr:spPr bwMode="auto">
        <a:xfrm>
          <a:off x="5086350" y="205435200"/>
          <a:ext cx="0" cy="159639"/>
        </a:xfrm>
        <a:prstGeom prst="rect">
          <a:avLst/>
        </a:prstGeom>
        <a:noFill/>
        <a:ln w="9525">
          <a:noFill/>
          <a:miter lim="800000"/>
          <a:headEnd/>
          <a:tailEnd/>
        </a:ln>
      </xdr:spPr>
    </xdr:sp>
    <xdr:clientData/>
  </xdr:twoCellAnchor>
  <xdr:twoCellAnchor editAs="oneCell">
    <xdr:from>
      <xdr:col>4</xdr:col>
      <xdr:colOff>2619375</xdr:colOff>
      <xdr:row>331</xdr:row>
      <xdr:rowOff>0</xdr:rowOff>
    </xdr:from>
    <xdr:to>
      <xdr:col>5</xdr:col>
      <xdr:colOff>12435</xdr:colOff>
      <xdr:row>331</xdr:row>
      <xdr:rowOff>159639</xdr:rowOff>
    </xdr:to>
    <xdr:sp macro="" textlink="">
      <xdr:nvSpPr>
        <xdr:cNvPr id="654" name="Text Box 86"/>
        <xdr:cNvSpPr txBox="1">
          <a:spLocks noChangeArrowheads="1"/>
        </xdr:cNvSpPr>
      </xdr:nvSpPr>
      <xdr:spPr bwMode="auto">
        <a:xfrm>
          <a:off x="5086350" y="205435200"/>
          <a:ext cx="0" cy="15963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655" name="Text Box 236"/>
        <xdr:cNvSpPr txBox="1">
          <a:spLocks noChangeArrowheads="1"/>
        </xdr:cNvSpPr>
      </xdr:nvSpPr>
      <xdr:spPr bwMode="auto">
        <a:xfrm>
          <a:off x="5086350" y="2055590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656" name="Text Box 236"/>
        <xdr:cNvSpPr txBox="1">
          <a:spLocks noChangeArrowheads="1"/>
        </xdr:cNvSpPr>
      </xdr:nvSpPr>
      <xdr:spPr bwMode="auto">
        <a:xfrm>
          <a:off x="5086350" y="2055590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657" name="Text Box 236"/>
        <xdr:cNvSpPr txBox="1">
          <a:spLocks noChangeArrowheads="1"/>
        </xdr:cNvSpPr>
      </xdr:nvSpPr>
      <xdr:spPr bwMode="auto">
        <a:xfrm>
          <a:off x="5086350" y="2055590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658" name="Text Box 236"/>
        <xdr:cNvSpPr txBox="1">
          <a:spLocks noChangeArrowheads="1"/>
        </xdr:cNvSpPr>
      </xdr:nvSpPr>
      <xdr:spPr bwMode="auto">
        <a:xfrm>
          <a:off x="5086350" y="2055590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659" name="Text Box 236"/>
        <xdr:cNvSpPr txBox="1">
          <a:spLocks noChangeArrowheads="1"/>
        </xdr:cNvSpPr>
      </xdr:nvSpPr>
      <xdr:spPr bwMode="auto">
        <a:xfrm>
          <a:off x="5086350" y="2055590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660" name="Text Box 236"/>
        <xdr:cNvSpPr txBox="1">
          <a:spLocks noChangeArrowheads="1"/>
        </xdr:cNvSpPr>
      </xdr:nvSpPr>
      <xdr:spPr bwMode="auto">
        <a:xfrm>
          <a:off x="5086350" y="2055590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661" name="Text Box 236"/>
        <xdr:cNvSpPr txBox="1">
          <a:spLocks noChangeArrowheads="1"/>
        </xdr:cNvSpPr>
      </xdr:nvSpPr>
      <xdr:spPr bwMode="auto">
        <a:xfrm>
          <a:off x="5086350" y="205559025"/>
          <a:ext cx="0" cy="3269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662" name="Text Box 314"/>
        <xdr:cNvSpPr txBox="1">
          <a:spLocks noChangeArrowheads="1"/>
        </xdr:cNvSpPr>
      </xdr:nvSpPr>
      <xdr:spPr bwMode="auto">
        <a:xfrm>
          <a:off x="5048250" y="180298725"/>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663" name="Text Box 315"/>
        <xdr:cNvSpPr txBox="1">
          <a:spLocks noChangeArrowheads="1"/>
        </xdr:cNvSpPr>
      </xdr:nvSpPr>
      <xdr:spPr bwMode="auto">
        <a:xfrm>
          <a:off x="5048250" y="180298725"/>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664" name="Text Box 316"/>
        <xdr:cNvSpPr txBox="1">
          <a:spLocks noChangeArrowheads="1"/>
        </xdr:cNvSpPr>
      </xdr:nvSpPr>
      <xdr:spPr bwMode="auto">
        <a:xfrm>
          <a:off x="5048250" y="180298725"/>
          <a:ext cx="0" cy="159639"/>
        </a:xfrm>
        <a:prstGeom prst="rect">
          <a:avLst/>
        </a:prstGeom>
        <a:noFill/>
        <a:ln w="9525">
          <a:noFill/>
          <a:miter lim="800000"/>
          <a:headEnd/>
          <a:tailEnd/>
        </a:ln>
      </xdr:spPr>
    </xdr:sp>
    <xdr:clientData/>
  </xdr:twoCellAnchor>
  <xdr:twoCellAnchor editAs="oneCell">
    <xdr:from>
      <xdr:col>4</xdr:col>
      <xdr:colOff>1247775</xdr:colOff>
      <xdr:row>299</xdr:row>
      <xdr:rowOff>0</xdr:rowOff>
    </xdr:from>
    <xdr:to>
      <xdr:col>5</xdr:col>
      <xdr:colOff>7673</xdr:colOff>
      <xdr:row>299</xdr:row>
      <xdr:rowOff>159639</xdr:rowOff>
    </xdr:to>
    <xdr:sp macro="" textlink="">
      <xdr:nvSpPr>
        <xdr:cNvPr id="665" name="Text Box 317"/>
        <xdr:cNvSpPr txBox="1">
          <a:spLocks noChangeArrowheads="1"/>
        </xdr:cNvSpPr>
      </xdr:nvSpPr>
      <xdr:spPr bwMode="auto">
        <a:xfrm>
          <a:off x="4981575" y="180298725"/>
          <a:ext cx="0" cy="159639"/>
        </a:xfrm>
        <a:prstGeom prst="rect">
          <a:avLst/>
        </a:prstGeom>
        <a:noFill/>
        <a:ln w="9525">
          <a:noFill/>
          <a:miter lim="800000"/>
          <a:headEnd/>
          <a:tailEnd/>
        </a:ln>
      </xdr:spPr>
    </xdr:sp>
    <xdr:clientData/>
  </xdr:twoCellAnchor>
  <xdr:twoCellAnchor editAs="oneCell">
    <xdr:from>
      <xdr:col>4</xdr:col>
      <xdr:colOff>2619375</xdr:colOff>
      <xdr:row>299</xdr:row>
      <xdr:rowOff>1076325</xdr:rowOff>
    </xdr:from>
    <xdr:to>
      <xdr:col>5</xdr:col>
      <xdr:colOff>12435</xdr:colOff>
      <xdr:row>299</xdr:row>
      <xdr:rowOff>1076325</xdr:rowOff>
    </xdr:to>
    <xdr:sp macro="" textlink="">
      <xdr:nvSpPr>
        <xdr:cNvPr id="666" name="Text Box 23"/>
        <xdr:cNvSpPr txBox="1">
          <a:spLocks noChangeArrowheads="1"/>
        </xdr:cNvSpPr>
      </xdr:nvSpPr>
      <xdr:spPr bwMode="auto">
        <a:xfrm>
          <a:off x="5086350" y="180898800"/>
          <a:ext cx="0" cy="493"/>
        </a:xfrm>
        <a:prstGeom prst="rect">
          <a:avLst/>
        </a:prstGeom>
        <a:noFill/>
        <a:ln w="9525">
          <a:noFill/>
          <a:miter lim="800000"/>
          <a:headEnd/>
          <a:tailEnd/>
        </a:ln>
      </xdr:spPr>
    </xdr:sp>
    <xdr:clientData/>
  </xdr:twoCellAnchor>
  <xdr:twoCellAnchor editAs="oneCell">
    <xdr:from>
      <xdr:col>4</xdr:col>
      <xdr:colOff>2676525</xdr:colOff>
      <xdr:row>299</xdr:row>
      <xdr:rowOff>657225</xdr:rowOff>
    </xdr:from>
    <xdr:to>
      <xdr:col>5</xdr:col>
      <xdr:colOff>12435</xdr:colOff>
      <xdr:row>299</xdr:row>
      <xdr:rowOff>657225</xdr:rowOff>
    </xdr:to>
    <xdr:sp macro="" textlink="">
      <xdr:nvSpPr>
        <xdr:cNvPr id="667" name="Text Box 29"/>
        <xdr:cNvSpPr txBox="1">
          <a:spLocks noChangeArrowheads="1"/>
        </xdr:cNvSpPr>
      </xdr:nvSpPr>
      <xdr:spPr bwMode="auto">
        <a:xfrm>
          <a:off x="5086350" y="180898800"/>
          <a:ext cx="0" cy="762"/>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668" name="Text Box 314"/>
        <xdr:cNvSpPr txBox="1">
          <a:spLocks noChangeArrowheads="1"/>
        </xdr:cNvSpPr>
      </xdr:nvSpPr>
      <xdr:spPr bwMode="auto">
        <a:xfrm>
          <a:off x="5048250" y="180298725"/>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669" name="Text Box 315"/>
        <xdr:cNvSpPr txBox="1">
          <a:spLocks noChangeArrowheads="1"/>
        </xdr:cNvSpPr>
      </xdr:nvSpPr>
      <xdr:spPr bwMode="auto">
        <a:xfrm>
          <a:off x="5048250" y="180298725"/>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670" name="Text Box 316"/>
        <xdr:cNvSpPr txBox="1">
          <a:spLocks noChangeArrowheads="1"/>
        </xdr:cNvSpPr>
      </xdr:nvSpPr>
      <xdr:spPr bwMode="auto">
        <a:xfrm>
          <a:off x="5048250" y="180298725"/>
          <a:ext cx="0" cy="159639"/>
        </a:xfrm>
        <a:prstGeom prst="rect">
          <a:avLst/>
        </a:prstGeom>
        <a:noFill/>
        <a:ln w="9525">
          <a:noFill/>
          <a:miter lim="800000"/>
          <a:headEnd/>
          <a:tailEnd/>
        </a:ln>
      </xdr:spPr>
    </xdr:sp>
    <xdr:clientData/>
  </xdr:twoCellAnchor>
  <xdr:twoCellAnchor editAs="oneCell">
    <xdr:from>
      <xdr:col>4</xdr:col>
      <xdr:colOff>1247775</xdr:colOff>
      <xdr:row>299</xdr:row>
      <xdr:rowOff>0</xdr:rowOff>
    </xdr:from>
    <xdr:to>
      <xdr:col>5</xdr:col>
      <xdr:colOff>7673</xdr:colOff>
      <xdr:row>299</xdr:row>
      <xdr:rowOff>159639</xdr:rowOff>
    </xdr:to>
    <xdr:sp macro="" textlink="">
      <xdr:nvSpPr>
        <xdr:cNvPr id="671" name="Text Box 317"/>
        <xdr:cNvSpPr txBox="1">
          <a:spLocks noChangeArrowheads="1"/>
        </xdr:cNvSpPr>
      </xdr:nvSpPr>
      <xdr:spPr bwMode="auto">
        <a:xfrm>
          <a:off x="4981575" y="180298725"/>
          <a:ext cx="0" cy="159639"/>
        </a:xfrm>
        <a:prstGeom prst="rect">
          <a:avLst/>
        </a:prstGeom>
        <a:noFill/>
        <a:ln w="9525">
          <a:noFill/>
          <a:miter lim="800000"/>
          <a:headEnd/>
          <a:tailEnd/>
        </a:ln>
      </xdr:spPr>
    </xdr:sp>
    <xdr:clientData/>
  </xdr:twoCellAnchor>
  <xdr:twoCellAnchor editAs="oneCell">
    <xdr:from>
      <xdr:col>4</xdr:col>
      <xdr:colOff>2619375</xdr:colOff>
      <xdr:row>299</xdr:row>
      <xdr:rowOff>1076325</xdr:rowOff>
    </xdr:from>
    <xdr:to>
      <xdr:col>5</xdr:col>
      <xdr:colOff>12435</xdr:colOff>
      <xdr:row>299</xdr:row>
      <xdr:rowOff>1076325</xdr:rowOff>
    </xdr:to>
    <xdr:sp macro="" textlink="">
      <xdr:nvSpPr>
        <xdr:cNvPr id="672" name="Text Box 23"/>
        <xdr:cNvSpPr txBox="1">
          <a:spLocks noChangeArrowheads="1"/>
        </xdr:cNvSpPr>
      </xdr:nvSpPr>
      <xdr:spPr bwMode="auto">
        <a:xfrm>
          <a:off x="5086350" y="180898800"/>
          <a:ext cx="0" cy="493"/>
        </a:xfrm>
        <a:prstGeom prst="rect">
          <a:avLst/>
        </a:prstGeom>
        <a:noFill/>
        <a:ln w="9525">
          <a:noFill/>
          <a:miter lim="800000"/>
          <a:headEnd/>
          <a:tailEnd/>
        </a:ln>
      </xdr:spPr>
    </xdr:sp>
    <xdr:clientData/>
  </xdr:twoCellAnchor>
  <xdr:twoCellAnchor editAs="oneCell">
    <xdr:from>
      <xdr:col>4</xdr:col>
      <xdr:colOff>2676525</xdr:colOff>
      <xdr:row>299</xdr:row>
      <xdr:rowOff>657225</xdr:rowOff>
    </xdr:from>
    <xdr:to>
      <xdr:col>5</xdr:col>
      <xdr:colOff>12435</xdr:colOff>
      <xdr:row>299</xdr:row>
      <xdr:rowOff>657225</xdr:rowOff>
    </xdr:to>
    <xdr:sp macro="" textlink="">
      <xdr:nvSpPr>
        <xdr:cNvPr id="673" name="Text Box 29"/>
        <xdr:cNvSpPr txBox="1">
          <a:spLocks noChangeArrowheads="1"/>
        </xdr:cNvSpPr>
      </xdr:nvSpPr>
      <xdr:spPr bwMode="auto">
        <a:xfrm>
          <a:off x="5086350" y="180898800"/>
          <a:ext cx="0" cy="762"/>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674" name="Text Box 81"/>
        <xdr:cNvSpPr txBox="1">
          <a:spLocks noChangeArrowheads="1"/>
        </xdr:cNvSpPr>
      </xdr:nvSpPr>
      <xdr:spPr bwMode="auto">
        <a:xfrm>
          <a:off x="5048250" y="180298725"/>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675" name="Text Box 82"/>
        <xdr:cNvSpPr txBox="1">
          <a:spLocks noChangeArrowheads="1"/>
        </xdr:cNvSpPr>
      </xdr:nvSpPr>
      <xdr:spPr bwMode="auto">
        <a:xfrm>
          <a:off x="5048250" y="180298725"/>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676" name="Text Box 83"/>
        <xdr:cNvSpPr txBox="1">
          <a:spLocks noChangeArrowheads="1"/>
        </xdr:cNvSpPr>
      </xdr:nvSpPr>
      <xdr:spPr bwMode="auto">
        <a:xfrm>
          <a:off x="5048250" y="180298725"/>
          <a:ext cx="0" cy="159639"/>
        </a:xfrm>
        <a:prstGeom prst="rect">
          <a:avLst/>
        </a:prstGeom>
        <a:noFill/>
        <a:ln w="9525">
          <a:noFill/>
          <a:miter lim="800000"/>
          <a:headEnd/>
          <a:tailEnd/>
        </a:ln>
      </xdr:spPr>
    </xdr:sp>
    <xdr:clientData/>
  </xdr:twoCellAnchor>
  <xdr:twoCellAnchor editAs="oneCell">
    <xdr:from>
      <xdr:col>4</xdr:col>
      <xdr:colOff>1247775</xdr:colOff>
      <xdr:row>299</xdr:row>
      <xdr:rowOff>0</xdr:rowOff>
    </xdr:from>
    <xdr:to>
      <xdr:col>5</xdr:col>
      <xdr:colOff>7673</xdr:colOff>
      <xdr:row>299</xdr:row>
      <xdr:rowOff>159639</xdr:rowOff>
    </xdr:to>
    <xdr:sp macro="" textlink="">
      <xdr:nvSpPr>
        <xdr:cNvPr id="677" name="Text Box 84"/>
        <xdr:cNvSpPr txBox="1">
          <a:spLocks noChangeArrowheads="1"/>
        </xdr:cNvSpPr>
      </xdr:nvSpPr>
      <xdr:spPr bwMode="auto">
        <a:xfrm>
          <a:off x="4981575" y="180298725"/>
          <a:ext cx="0" cy="159639"/>
        </a:xfrm>
        <a:prstGeom prst="rect">
          <a:avLst/>
        </a:prstGeom>
        <a:noFill/>
        <a:ln w="9525">
          <a:noFill/>
          <a:miter lim="800000"/>
          <a:headEnd/>
          <a:tailEnd/>
        </a:ln>
      </xdr:spPr>
    </xdr:sp>
    <xdr:clientData/>
  </xdr:twoCellAnchor>
  <xdr:twoCellAnchor editAs="oneCell">
    <xdr:from>
      <xdr:col>4</xdr:col>
      <xdr:colOff>2028825</xdr:colOff>
      <xdr:row>299</xdr:row>
      <xdr:rowOff>0</xdr:rowOff>
    </xdr:from>
    <xdr:to>
      <xdr:col>5</xdr:col>
      <xdr:colOff>12435</xdr:colOff>
      <xdr:row>299</xdr:row>
      <xdr:rowOff>159639</xdr:rowOff>
    </xdr:to>
    <xdr:sp macro="" textlink="">
      <xdr:nvSpPr>
        <xdr:cNvPr id="678" name="Text Box 85"/>
        <xdr:cNvSpPr txBox="1">
          <a:spLocks noChangeArrowheads="1"/>
        </xdr:cNvSpPr>
      </xdr:nvSpPr>
      <xdr:spPr bwMode="auto">
        <a:xfrm>
          <a:off x="5086350" y="180298725"/>
          <a:ext cx="0" cy="159639"/>
        </a:xfrm>
        <a:prstGeom prst="rect">
          <a:avLst/>
        </a:prstGeom>
        <a:noFill/>
        <a:ln w="9525">
          <a:noFill/>
          <a:miter lim="800000"/>
          <a:headEnd/>
          <a:tailEnd/>
        </a:ln>
      </xdr:spPr>
    </xdr:sp>
    <xdr:clientData/>
  </xdr:twoCellAnchor>
  <xdr:twoCellAnchor editAs="oneCell">
    <xdr:from>
      <xdr:col>4</xdr:col>
      <xdr:colOff>2619375</xdr:colOff>
      <xdr:row>299</xdr:row>
      <xdr:rowOff>0</xdr:rowOff>
    </xdr:from>
    <xdr:to>
      <xdr:col>5</xdr:col>
      <xdr:colOff>12435</xdr:colOff>
      <xdr:row>299</xdr:row>
      <xdr:rowOff>159639</xdr:rowOff>
    </xdr:to>
    <xdr:sp macro="" textlink="">
      <xdr:nvSpPr>
        <xdr:cNvPr id="679" name="Text Box 86"/>
        <xdr:cNvSpPr txBox="1">
          <a:spLocks noChangeArrowheads="1"/>
        </xdr:cNvSpPr>
      </xdr:nvSpPr>
      <xdr:spPr bwMode="auto">
        <a:xfrm>
          <a:off x="5086350" y="180298725"/>
          <a:ext cx="0" cy="15963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680" name="Text Box 236"/>
        <xdr:cNvSpPr txBox="1">
          <a:spLocks noChangeArrowheads="1"/>
        </xdr:cNvSpPr>
      </xdr:nvSpPr>
      <xdr:spPr bwMode="auto">
        <a:xfrm>
          <a:off x="5086350" y="18042255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681" name="Text Box 236"/>
        <xdr:cNvSpPr txBox="1">
          <a:spLocks noChangeArrowheads="1"/>
        </xdr:cNvSpPr>
      </xdr:nvSpPr>
      <xdr:spPr bwMode="auto">
        <a:xfrm>
          <a:off x="5086350" y="18042255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682" name="Text Box 236"/>
        <xdr:cNvSpPr txBox="1">
          <a:spLocks noChangeArrowheads="1"/>
        </xdr:cNvSpPr>
      </xdr:nvSpPr>
      <xdr:spPr bwMode="auto">
        <a:xfrm>
          <a:off x="5086350" y="18042255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683" name="Text Box 236"/>
        <xdr:cNvSpPr txBox="1">
          <a:spLocks noChangeArrowheads="1"/>
        </xdr:cNvSpPr>
      </xdr:nvSpPr>
      <xdr:spPr bwMode="auto">
        <a:xfrm>
          <a:off x="5086350" y="18042255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684" name="Text Box 236"/>
        <xdr:cNvSpPr txBox="1">
          <a:spLocks noChangeArrowheads="1"/>
        </xdr:cNvSpPr>
      </xdr:nvSpPr>
      <xdr:spPr bwMode="auto">
        <a:xfrm>
          <a:off x="5086350" y="18042255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685" name="Text Box 236"/>
        <xdr:cNvSpPr txBox="1">
          <a:spLocks noChangeArrowheads="1"/>
        </xdr:cNvSpPr>
      </xdr:nvSpPr>
      <xdr:spPr bwMode="auto">
        <a:xfrm>
          <a:off x="5086350" y="18042255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686" name="Text Box 236"/>
        <xdr:cNvSpPr txBox="1">
          <a:spLocks noChangeArrowheads="1"/>
        </xdr:cNvSpPr>
      </xdr:nvSpPr>
      <xdr:spPr bwMode="auto">
        <a:xfrm>
          <a:off x="5086350" y="180422550"/>
          <a:ext cx="0" cy="3269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687" name="Text Box 314"/>
        <xdr:cNvSpPr txBox="1">
          <a:spLocks noChangeArrowheads="1"/>
        </xdr:cNvSpPr>
      </xdr:nvSpPr>
      <xdr:spPr bwMode="auto">
        <a:xfrm>
          <a:off x="5048250" y="180898800"/>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688" name="Text Box 315"/>
        <xdr:cNvSpPr txBox="1">
          <a:spLocks noChangeArrowheads="1"/>
        </xdr:cNvSpPr>
      </xdr:nvSpPr>
      <xdr:spPr bwMode="auto">
        <a:xfrm>
          <a:off x="5048250" y="180898800"/>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689" name="Text Box 316"/>
        <xdr:cNvSpPr txBox="1">
          <a:spLocks noChangeArrowheads="1"/>
        </xdr:cNvSpPr>
      </xdr:nvSpPr>
      <xdr:spPr bwMode="auto">
        <a:xfrm>
          <a:off x="5048250" y="180898800"/>
          <a:ext cx="0" cy="159639"/>
        </a:xfrm>
        <a:prstGeom prst="rect">
          <a:avLst/>
        </a:prstGeom>
        <a:noFill/>
        <a:ln w="9525">
          <a:noFill/>
          <a:miter lim="800000"/>
          <a:headEnd/>
          <a:tailEnd/>
        </a:ln>
      </xdr:spPr>
    </xdr:sp>
    <xdr:clientData/>
  </xdr:twoCellAnchor>
  <xdr:twoCellAnchor editAs="oneCell">
    <xdr:from>
      <xdr:col>4</xdr:col>
      <xdr:colOff>1247775</xdr:colOff>
      <xdr:row>300</xdr:row>
      <xdr:rowOff>0</xdr:rowOff>
    </xdr:from>
    <xdr:to>
      <xdr:col>5</xdr:col>
      <xdr:colOff>7673</xdr:colOff>
      <xdr:row>300</xdr:row>
      <xdr:rowOff>159639</xdr:rowOff>
    </xdr:to>
    <xdr:sp macro="" textlink="">
      <xdr:nvSpPr>
        <xdr:cNvPr id="690" name="Text Box 317"/>
        <xdr:cNvSpPr txBox="1">
          <a:spLocks noChangeArrowheads="1"/>
        </xdr:cNvSpPr>
      </xdr:nvSpPr>
      <xdr:spPr bwMode="auto">
        <a:xfrm>
          <a:off x="4981575" y="180898800"/>
          <a:ext cx="0" cy="159639"/>
        </a:xfrm>
        <a:prstGeom prst="rect">
          <a:avLst/>
        </a:prstGeom>
        <a:noFill/>
        <a:ln w="9525">
          <a:noFill/>
          <a:miter lim="800000"/>
          <a:headEnd/>
          <a:tailEnd/>
        </a:ln>
      </xdr:spPr>
    </xdr:sp>
    <xdr:clientData/>
  </xdr:twoCellAnchor>
  <xdr:twoCellAnchor editAs="oneCell">
    <xdr:from>
      <xdr:col>4</xdr:col>
      <xdr:colOff>2619375</xdr:colOff>
      <xdr:row>300</xdr:row>
      <xdr:rowOff>1076325</xdr:rowOff>
    </xdr:from>
    <xdr:to>
      <xdr:col>5</xdr:col>
      <xdr:colOff>12435</xdr:colOff>
      <xdr:row>301</xdr:row>
      <xdr:rowOff>0</xdr:rowOff>
    </xdr:to>
    <xdr:sp macro="" textlink="">
      <xdr:nvSpPr>
        <xdr:cNvPr id="691" name="Text Box 23"/>
        <xdr:cNvSpPr txBox="1">
          <a:spLocks noChangeArrowheads="1"/>
        </xdr:cNvSpPr>
      </xdr:nvSpPr>
      <xdr:spPr bwMode="auto">
        <a:xfrm>
          <a:off x="5086350" y="181975125"/>
          <a:ext cx="0" cy="493"/>
        </a:xfrm>
        <a:prstGeom prst="rect">
          <a:avLst/>
        </a:prstGeom>
        <a:noFill/>
        <a:ln w="9525">
          <a:noFill/>
          <a:miter lim="800000"/>
          <a:headEnd/>
          <a:tailEnd/>
        </a:ln>
      </xdr:spPr>
    </xdr:sp>
    <xdr:clientData/>
  </xdr:twoCellAnchor>
  <xdr:twoCellAnchor editAs="oneCell">
    <xdr:from>
      <xdr:col>4</xdr:col>
      <xdr:colOff>2676525</xdr:colOff>
      <xdr:row>300</xdr:row>
      <xdr:rowOff>657225</xdr:rowOff>
    </xdr:from>
    <xdr:to>
      <xdr:col>5</xdr:col>
      <xdr:colOff>12435</xdr:colOff>
      <xdr:row>300</xdr:row>
      <xdr:rowOff>657225</xdr:rowOff>
    </xdr:to>
    <xdr:sp macro="" textlink="">
      <xdr:nvSpPr>
        <xdr:cNvPr id="692" name="Text Box 29"/>
        <xdr:cNvSpPr txBox="1">
          <a:spLocks noChangeArrowheads="1"/>
        </xdr:cNvSpPr>
      </xdr:nvSpPr>
      <xdr:spPr bwMode="auto">
        <a:xfrm>
          <a:off x="5086350" y="181556025"/>
          <a:ext cx="0" cy="762"/>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693" name="Text Box 314"/>
        <xdr:cNvSpPr txBox="1">
          <a:spLocks noChangeArrowheads="1"/>
        </xdr:cNvSpPr>
      </xdr:nvSpPr>
      <xdr:spPr bwMode="auto">
        <a:xfrm>
          <a:off x="5048250" y="180898800"/>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694" name="Text Box 315"/>
        <xdr:cNvSpPr txBox="1">
          <a:spLocks noChangeArrowheads="1"/>
        </xdr:cNvSpPr>
      </xdr:nvSpPr>
      <xdr:spPr bwMode="auto">
        <a:xfrm>
          <a:off x="5048250" y="180898800"/>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695" name="Text Box 316"/>
        <xdr:cNvSpPr txBox="1">
          <a:spLocks noChangeArrowheads="1"/>
        </xdr:cNvSpPr>
      </xdr:nvSpPr>
      <xdr:spPr bwMode="auto">
        <a:xfrm>
          <a:off x="5048250" y="180898800"/>
          <a:ext cx="0" cy="159639"/>
        </a:xfrm>
        <a:prstGeom prst="rect">
          <a:avLst/>
        </a:prstGeom>
        <a:noFill/>
        <a:ln w="9525">
          <a:noFill/>
          <a:miter lim="800000"/>
          <a:headEnd/>
          <a:tailEnd/>
        </a:ln>
      </xdr:spPr>
    </xdr:sp>
    <xdr:clientData/>
  </xdr:twoCellAnchor>
  <xdr:twoCellAnchor editAs="oneCell">
    <xdr:from>
      <xdr:col>4</xdr:col>
      <xdr:colOff>1247775</xdr:colOff>
      <xdr:row>300</xdr:row>
      <xdr:rowOff>0</xdr:rowOff>
    </xdr:from>
    <xdr:to>
      <xdr:col>5</xdr:col>
      <xdr:colOff>7673</xdr:colOff>
      <xdr:row>300</xdr:row>
      <xdr:rowOff>159639</xdr:rowOff>
    </xdr:to>
    <xdr:sp macro="" textlink="">
      <xdr:nvSpPr>
        <xdr:cNvPr id="696" name="Text Box 317"/>
        <xdr:cNvSpPr txBox="1">
          <a:spLocks noChangeArrowheads="1"/>
        </xdr:cNvSpPr>
      </xdr:nvSpPr>
      <xdr:spPr bwMode="auto">
        <a:xfrm>
          <a:off x="4981575" y="180898800"/>
          <a:ext cx="0" cy="159639"/>
        </a:xfrm>
        <a:prstGeom prst="rect">
          <a:avLst/>
        </a:prstGeom>
        <a:noFill/>
        <a:ln w="9525">
          <a:noFill/>
          <a:miter lim="800000"/>
          <a:headEnd/>
          <a:tailEnd/>
        </a:ln>
      </xdr:spPr>
    </xdr:sp>
    <xdr:clientData/>
  </xdr:twoCellAnchor>
  <xdr:twoCellAnchor editAs="oneCell">
    <xdr:from>
      <xdr:col>4</xdr:col>
      <xdr:colOff>2619375</xdr:colOff>
      <xdr:row>300</xdr:row>
      <xdr:rowOff>1076325</xdr:rowOff>
    </xdr:from>
    <xdr:to>
      <xdr:col>5</xdr:col>
      <xdr:colOff>12435</xdr:colOff>
      <xdr:row>301</xdr:row>
      <xdr:rowOff>0</xdr:rowOff>
    </xdr:to>
    <xdr:sp macro="" textlink="">
      <xdr:nvSpPr>
        <xdr:cNvPr id="697" name="Text Box 23"/>
        <xdr:cNvSpPr txBox="1">
          <a:spLocks noChangeArrowheads="1"/>
        </xdr:cNvSpPr>
      </xdr:nvSpPr>
      <xdr:spPr bwMode="auto">
        <a:xfrm>
          <a:off x="5086350" y="181975125"/>
          <a:ext cx="0" cy="493"/>
        </a:xfrm>
        <a:prstGeom prst="rect">
          <a:avLst/>
        </a:prstGeom>
        <a:noFill/>
        <a:ln w="9525">
          <a:noFill/>
          <a:miter lim="800000"/>
          <a:headEnd/>
          <a:tailEnd/>
        </a:ln>
      </xdr:spPr>
    </xdr:sp>
    <xdr:clientData/>
  </xdr:twoCellAnchor>
  <xdr:twoCellAnchor editAs="oneCell">
    <xdr:from>
      <xdr:col>4</xdr:col>
      <xdr:colOff>2676525</xdr:colOff>
      <xdr:row>300</xdr:row>
      <xdr:rowOff>657225</xdr:rowOff>
    </xdr:from>
    <xdr:to>
      <xdr:col>5</xdr:col>
      <xdr:colOff>12435</xdr:colOff>
      <xdr:row>300</xdr:row>
      <xdr:rowOff>657225</xdr:rowOff>
    </xdr:to>
    <xdr:sp macro="" textlink="">
      <xdr:nvSpPr>
        <xdr:cNvPr id="698" name="Text Box 29"/>
        <xdr:cNvSpPr txBox="1">
          <a:spLocks noChangeArrowheads="1"/>
        </xdr:cNvSpPr>
      </xdr:nvSpPr>
      <xdr:spPr bwMode="auto">
        <a:xfrm>
          <a:off x="5086350" y="181556025"/>
          <a:ext cx="0" cy="762"/>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699" name="Text Box 81"/>
        <xdr:cNvSpPr txBox="1">
          <a:spLocks noChangeArrowheads="1"/>
        </xdr:cNvSpPr>
      </xdr:nvSpPr>
      <xdr:spPr bwMode="auto">
        <a:xfrm>
          <a:off x="5048250" y="180898800"/>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700" name="Text Box 82"/>
        <xdr:cNvSpPr txBox="1">
          <a:spLocks noChangeArrowheads="1"/>
        </xdr:cNvSpPr>
      </xdr:nvSpPr>
      <xdr:spPr bwMode="auto">
        <a:xfrm>
          <a:off x="5048250" y="180898800"/>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701" name="Text Box 83"/>
        <xdr:cNvSpPr txBox="1">
          <a:spLocks noChangeArrowheads="1"/>
        </xdr:cNvSpPr>
      </xdr:nvSpPr>
      <xdr:spPr bwMode="auto">
        <a:xfrm>
          <a:off x="5048250" y="180898800"/>
          <a:ext cx="0" cy="159639"/>
        </a:xfrm>
        <a:prstGeom prst="rect">
          <a:avLst/>
        </a:prstGeom>
        <a:noFill/>
        <a:ln w="9525">
          <a:noFill/>
          <a:miter lim="800000"/>
          <a:headEnd/>
          <a:tailEnd/>
        </a:ln>
      </xdr:spPr>
    </xdr:sp>
    <xdr:clientData/>
  </xdr:twoCellAnchor>
  <xdr:twoCellAnchor editAs="oneCell">
    <xdr:from>
      <xdr:col>4</xdr:col>
      <xdr:colOff>1247775</xdr:colOff>
      <xdr:row>300</xdr:row>
      <xdr:rowOff>0</xdr:rowOff>
    </xdr:from>
    <xdr:to>
      <xdr:col>5</xdr:col>
      <xdr:colOff>7673</xdr:colOff>
      <xdr:row>300</xdr:row>
      <xdr:rowOff>159639</xdr:rowOff>
    </xdr:to>
    <xdr:sp macro="" textlink="">
      <xdr:nvSpPr>
        <xdr:cNvPr id="702" name="Text Box 84"/>
        <xdr:cNvSpPr txBox="1">
          <a:spLocks noChangeArrowheads="1"/>
        </xdr:cNvSpPr>
      </xdr:nvSpPr>
      <xdr:spPr bwMode="auto">
        <a:xfrm>
          <a:off x="4981575" y="180898800"/>
          <a:ext cx="0" cy="159639"/>
        </a:xfrm>
        <a:prstGeom prst="rect">
          <a:avLst/>
        </a:prstGeom>
        <a:noFill/>
        <a:ln w="9525">
          <a:noFill/>
          <a:miter lim="800000"/>
          <a:headEnd/>
          <a:tailEnd/>
        </a:ln>
      </xdr:spPr>
    </xdr:sp>
    <xdr:clientData/>
  </xdr:twoCellAnchor>
  <xdr:twoCellAnchor editAs="oneCell">
    <xdr:from>
      <xdr:col>4</xdr:col>
      <xdr:colOff>2028825</xdr:colOff>
      <xdr:row>300</xdr:row>
      <xdr:rowOff>0</xdr:rowOff>
    </xdr:from>
    <xdr:to>
      <xdr:col>5</xdr:col>
      <xdr:colOff>12435</xdr:colOff>
      <xdr:row>300</xdr:row>
      <xdr:rowOff>159639</xdr:rowOff>
    </xdr:to>
    <xdr:sp macro="" textlink="">
      <xdr:nvSpPr>
        <xdr:cNvPr id="703" name="Text Box 85"/>
        <xdr:cNvSpPr txBox="1">
          <a:spLocks noChangeArrowheads="1"/>
        </xdr:cNvSpPr>
      </xdr:nvSpPr>
      <xdr:spPr bwMode="auto">
        <a:xfrm>
          <a:off x="5086350" y="180898800"/>
          <a:ext cx="0" cy="159639"/>
        </a:xfrm>
        <a:prstGeom prst="rect">
          <a:avLst/>
        </a:prstGeom>
        <a:noFill/>
        <a:ln w="9525">
          <a:noFill/>
          <a:miter lim="800000"/>
          <a:headEnd/>
          <a:tailEnd/>
        </a:ln>
      </xdr:spPr>
    </xdr:sp>
    <xdr:clientData/>
  </xdr:twoCellAnchor>
  <xdr:twoCellAnchor editAs="oneCell">
    <xdr:from>
      <xdr:col>4</xdr:col>
      <xdr:colOff>2619375</xdr:colOff>
      <xdr:row>300</xdr:row>
      <xdr:rowOff>0</xdr:rowOff>
    </xdr:from>
    <xdr:to>
      <xdr:col>5</xdr:col>
      <xdr:colOff>12435</xdr:colOff>
      <xdr:row>300</xdr:row>
      <xdr:rowOff>159639</xdr:rowOff>
    </xdr:to>
    <xdr:sp macro="" textlink="">
      <xdr:nvSpPr>
        <xdr:cNvPr id="704" name="Text Box 86"/>
        <xdr:cNvSpPr txBox="1">
          <a:spLocks noChangeArrowheads="1"/>
        </xdr:cNvSpPr>
      </xdr:nvSpPr>
      <xdr:spPr bwMode="auto">
        <a:xfrm>
          <a:off x="5086350" y="180898800"/>
          <a:ext cx="0" cy="15963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705" name="Text Box 236"/>
        <xdr:cNvSpPr txBox="1">
          <a:spLocks noChangeArrowheads="1"/>
        </xdr:cNvSpPr>
      </xdr:nvSpPr>
      <xdr:spPr bwMode="auto">
        <a:xfrm>
          <a:off x="5086350" y="181022625"/>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706" name="Text Box 236"/>
        <xdr:cNvSpPr txBox="1">
          <a:spLocks noChangeArrowheads="1"/>
        </xdr:cNvSpPr>
      </xdr:nvSpPr>
      <xdr:spPr bwMode="auto">
        <a:xfrm>
          <a:off x="5086350" y="181022625"/>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707" name="Text Box 236"/>
        <xdr:cNvSpPr txBox="1">
          <a:spLocks noChangeArrowheads="1"/>
        </xdr:cNvSpPr>
      </xdr:nvSpPr>
      <xdr:spPr bwMode="auto">
        <a:xfrm>
          <a:off x="5086350" y="181022625"/>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708" name="Text Box 236"/>
        <xdr:cNvSpPr txBox="1">
          <a:spLocks noChangeArrowheads="1"/>
        </xdr:cNvSpPr>
      </xdr:nvSpPr>
      <xdr:spPr bwMode="auto">
        <a:xfrm>
          <a:off x="5086350" y="181022625"/>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709" name="Text Box 236"/>
        <xdr:cNvSpPr txBox="1">
          <a:spLocks noChangeArrowheads="1"/>
        </xdr:cNvSpPr>
      </xdr:nvSpPr>
      <xdr:spPr bwMode="auto">
        <a:xfrm>
          <a:off x="5086350" y="181022625"/>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710" name="Text Box 236"/>
        <xdr:cNvSpPr txBox="1">
          <a:spLocks noChangeArrowheads="1"/>
        </xdr:cNvSpPr>
      </xdr:nvSpPr>
      <xdr:spPr bwMode="auto">
        <a:xfrm>
          <a:off x="5086350" y="181022625"/>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711" name="Text Box 236"/>
        <xdr:cNvSpPr txBox="1">
          <a:spLocks noChangeArrowheads="1"/>
        </xdr:cNvSpPr>
      </xdr:nvSpPr>
      <xdr:spPr bwMode="auto">
        <a:xfrm>
          <a:off x="5086350" y="181022625"/>
          <a:ext cx="0" cy="3269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712" name="Text Box 314"/>
        <xdr:cNvSpPr txBox="1">
          <a:spLocks noChangeArrowheads="1"/>
        </xdr:cNvSpPr>
      </xdr:nvSpPr>
      <xdr:spPr bwMode="auto">
        <a:xfrm>
          <a:off x="5048250" y="182041800"/>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713" name="Text Box 315"/>
        <xdr:cNvSpPr txBox="1">
          <a:spLocks noChangeArrowheads="1"/>
        </xdr:cNvSpPr>
      </xdr:nvSpPr>
      <xdr:spPr bwMode="auto">
        <a:xfrm>
          <a:off x="5048250" y="182041800"/>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714" name="Text Box 316"/>
        <xdr:cNvSpPr txBox="1">
          <a:spLocks noChangeArrowheads="1"/>
        </xdr:cNvSpPr>
      </xdr:nvSpPr>
      <xdr:spPr bwMode="auto">
        <a:xfrm>
          <a:off x="5048250" y="182041800"/>
          <a:ext cx="0" cy="159639"/>
        </a:xfrm>
        <a:prstGeom prst="rect">
          <a:avLst/>
        </a:prstGeom>
        <a:noFill/>
        <a:ln w="9525">
          <a:noFill/>
          <a:miter lim="800000"/>
          <a:headEnd/>
          <a:tailEnd/>
        </a:ln>
      </xdr:spPr>
    </xdr:sp>
    <xdr:clientData/>
  </xdr:twoCellAnchor>
  <xdr:twoCellAnchor editAs="oneCell">
    <xdr:from>
      <xdr:col>4</xdr:col>
      <xdr:colOff>1247775</xdr:colOff>
      <xdr:row>301</xdr:row>
      <xdr:rowOff>0</xdr:rowOff>
    </xdr:from>
    <xdr:to>
      <xdr:col>5</xdr:col>
      <xdr:colOff>7673</xdr:colOff>
      <xdr:row>301</xdr:row>
      <xdr:rowOff>159639</xdr:rowOff>
    </xdr:to>
    <xdr:sp macro="" textlink="">
      <xdr:nvSpPr>
        <xdr:cNvPr id="715" name="Text Box 317"/>
        <xdr:cNvSpPr txBox="1">
          <a:spLocks noChangeArrowheads="1"/>
        </xdr:cNvSpPr>
      </xdr:nvSpPr>
      <xdr:spPr bwMode="auto">
        <a:xfrm>
          <a:off x="4981575" y="182041800"/>
          <a:ext cx="0" cy="159639"/>
        </a:xfrm>
        <a:prstGeom prst="rect">
          <a:avLst/>
        </a:prstGeom>
        <a:noFill/>
        <a:ln w="9525">
          <a:noFill/>
          <a:miter lim="800000"/>
          <a:headEnd/>
          <a:tailEnd/>
        </a:ln>
      </xdr:spPr>
    </xdr:sp>
    <xdr:clientData/>
  </xdr:twoCellAnchor>
  <xdr:twoCellAnchor editAs="oneCell">
    <xdr:from>
      <xdr:col>4</xdr:col>
      <xdr:colOff>2619375</xdr:colOff>
      <xdr:row>301</xdr:row>
      <xdr:rowOff>1076325</xdr:rowOff>
    </xdr:from>
    <xdr:to>
      <xdr:col>5</xdr:col>
      <xdr:colOff>12435</xdr:colOff>
      <xdr:row>302</xdr:row>
      <xdr:rowOff>0</xdr:rowOff>
    </xdr:to>
    <xdr:sp macro="" textlink="">
      <xdr:nvSpPr>
        <xdr:cNvPr id="716" name="Text Box 23"/>
        <xdr:cNvSpPr txBox="1">
          <a:spLocks noChangeArrowheads="1"/>
        </xdr:cNvSpPr>
      </xdr:nvSpPr>
      <xdr:spPr bwMode="auto">
        <a:xfrm>
          <a:off x="5086350" y="183118125"/>
          <a:ext cx="0" cy="493"/>
        </a:xfrm>
        <a:prstGeom prst="rect">
          <a:avLst/>
        </a:prstGeom>
        <a:noFill/>
        <a:ln w="9525">
          <a:noFill/>
          <a:miter lim="800000"/>
          <a:headEnd/>
          <a:tailEnd/>
        </a:ln>
      </xdr:spPr>
    </xdr:sp>
    <xdr:clientData/>
  </xdr:twoCellAnchor>
  <xdr:twoCellAnchor editAs="oneCell">
    <xdr:from>
      <xdr:col>4</xdr:col>
      <xdr:colOff>2676525</xdr:colOff>
      <xdr:row>301</xdr:row>
      <xdr:rowOff>657225</xdr:rowOff>
    </xdr:from>
    <xdr:to>
      <xdr:col>5</xdr:col>
      <xdr:colOff>12435</xdr:colOff>
      <xdr:row>301</xdr:row>
      <xdr:rowOff>677037</xdr:rowOff>
    </xdr:to>
    <xdr:sp macro="" textlink="">
      <xdr:nvSpPr>
        <xdr:cNvPr id="717" name="Text Box 29"/>
        <xdr:cNvSpPr txBox="1">
          <a:spLocks noChangeArrowheads="1"/>
        </xdr:cNvSpPr>
      </xdr:nvSpPr>
      <xdr:spPr bwMode="auto">
        <a:xfrm>
          <a:off x="5086350" y="182699025"/>
          <a:ext cx="0" cy="19812"/>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718" name="Text Box 314"/>
        <xdr:cNvSpPr txBox="1">
          <a:spLocks noChangeArrowheads="1"/>
        </xdr:cNvSpPr>
      </xdr:nvSpPr>
      <xdr:spPr bwMode="auto">
        <a:xfrm>
          <a:off x="5048250" y="182041800"/>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719" name="Text Box 315"/>
        <xdr:cNvSpPr txBox="1">
          <a:spLocks noChangeArrowheads="1"/>
        </xdr:cNvSpPr>
      </xdr:nvSpPr>
      <xdr:spPr bwMode="auto">
        <a:xfrm>
          <a:off x="5048250" y="182041800"/>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720" name="Text Box 316"/>
        <xdr:cNvSpPr txBox="1">
          <a:spLocks noChangeArrowheads="1"/>
        </xdr:cNvSpPr>
      </xdr:nvSpPr>
      <xdr:spPr bwMode="auto">
        <a:xfrm>
          <a:off x="5048250" y="182041800"/>
          <a:ext cx="0" cy="159639"/>
        </a:xfrm>
        <a:prstGeom prst="rect">
          <a:avLst/>
        </a:prstGeom>
        <a:noFill/>
        <a:ln w="9525">
          <a:noFill/>
          <a:miter lim="800000"/>
          <a:headEnd/>
          <a:tailEnd/>
        </a:ln>
      </xdr:spPr>
    </xdr:sp>
    <xdr:clientData/>
  </xdr:twoCellAnchor>
  <xdr:twoCellAnchor editAs="oneCell">
    <xdr:from>
      <xdr:col>4</xdr:col>
      <xdr:colOff>1247775</xdr:colOff>
      <xdr:row>301</xdr:row>
      <xdr:rowOff>0</xdr:rowOff>
    </xdr:from>
    <xdr:to>
      <xdr:col>5</xdr:col>
      <xdr:colOff>7673</xdr:colOff>
      <xdr:row>301</xdr:row>
      <xdr:rowOff>159639</xdr:rowOff>
    </xdr:to>
    <xdr:sp macro="" textlink="">
      <xdr:nvSpPr>
        <xdr:cNvPr id="721" name="Text Box 317"/>
        <xdr:cNvSpPr txBox="1">
          <a:spLocks noChangeArrowheads="1"/>
        </xdr:cNvSpPr>
      </xdr:nvSpPr>
      <xdr:spPr bwMode="auto">
        <a:xfrm>
          <a:off x="4981575" y="182041800"/>
          <a:ext cx="0" cy="159639"/>
        </a:xfrm>
        <a:prstGeom prst="rect">
          <a:avLst/>
        </a:prstGeom>
        <a:noFill/>
        <a:ln w="9525">
          <a:noFill/>
          <a:miter lim="800000"/>
          <a:headEnd/>
          <a:tailEnd/>
        </a:ln>
      </xdr:spPr>
    </xdr:sp>
    <xdr:clientData/>
  </xdr:twoCellAnchor>
  <xdr:twoCellAnchor editAs="oneCell">
    <xdr:from>
      <xdr:col>4</xdr:col>
      <xdr:colOff>2619375</xdr:colOff>
      <xdr:row>301</xdr:row>
      <xdr:rowOff>1076325</xdr:rowOff>
    </xdr:from>
    <xdr:to>
      <xdr:col>5</xdr:col>
      <xdr:colOff>12435</xdr:colOff>
      <xdr:row>302</xdr:row>
      <xdr:rowOff>0</xdr:rowOff>
    </xdr:to>
    <xdr:sp macro="" textlink="">
      <xdr:nvSpPr>
        <xdr:cNvPr id="722" name="Text Box 23"/>
        <xdr:cNvSpPr txBox="1">
          <a:spLocks noChangeArrowheads="1"/>
        </xdr:cNvSpPr>
      </xdr:nvSpPr>
      <xdr:spPr bwMode="auto">
        <a:xfrm>
          <a:off x="5086350" y="183118125"/>
          <a:ext cx="0" cy="493"/>
        </a:xfrm>
        <a:prstGeom prst="rect">
          <a:avLst/>
        </a:prstGeom>
        <a:noFill/>
        <a:ln w="9525">
          <a:noFill/>
          <a:miter lim="800000"/>
          <a:headEnd/>
          <a:tailEnd/>
        </a:ln>
      </xdr:spPr>
    </xdr:sp>
    <xdr:clientData/>
  </xdr:twoCellAnchor>
  <xdr:twoCellAnchor editAs="oneCell">
    <xdr:from>
      <xdr:col>4</xdr:col>
      <xdr:colOff>2676525</xdr:colOff>
      <xdr:row>301</xdr:row>
      <xdr:rowOff>657225</xdr:rowOff>
    </xdr:from>
    <xdr:to>
      <xdr:col>5</xdr:col>
      <xdr:colOff>12435</xdr:colOff>
      <xdr:row>301</xdr:row>
      <xdr:rowOff>677037</xdr:rowOff>
    </xdr:to>
    <xdr:sp macro="" textlink="">
      <xdr:nvSpPr>
        <xdr:cNvPr id="723" name="Text Box 29"/>
        <xdr:cNvSpPr txBox="1">
          <a:spLocks noChangeArrowheads="1"/>
        </xdr:cNvSpPr>
      </xdr:nvSpPr>
      <xdr:spPr bwMode="auto">
        <a:xfrm>
          <a:off x="5086350" y="182699025"/>
          <a:ext cx="0" cy="19812"/>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724" name="Text Box 81"/>
        <xdr:cNvSpPr txBox="1">
          <a:spLocks noChangeArrowheads="1"/>
        </xdr:cNvSpPr>
      </xdr:nvSpPr>
      <xdr:spPr bwMode="auto">
        <a:xfrm>
          <a:off x="5048250" y="182041800"/>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725" name="Text Box 82"/>
        <xdr:cNvSpPr txBox="1">
          <a:spLocks noChangeArrowheads="1"/>
        </xdr:cNvSpPr>
      </xdr:nvSpPr>
      <xdr:spPr bwMode="auto">
        <a:xfrm>
          <a:off x="5048250" y="182041800"/>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726" name="Text Box 83"/>
        <xdr:cNvSpPr txBox="1">
          <a:spLocks noChangeArrowheads="1"/>
        </xdr:cNvSpPr>
      </xdr:nvSpPr>
      <xdr:spPr bwMode="auto">
        <a:xfrm>
          <a:off x="5048250" y="182041800"/>
          <a:ext cx="0" cy="159639"/>
        </a:xfrm>
        <a:prstGeom prst="rect">
          <a:avLst/>
        </a:prstGeom>
        <a:noFill/>
        <a:ln w="9525">
          <a:noFill/>
          <a:miter lim="800000"/>
          <a:headEnd/>
          <a:tailEnd/>
        </a:ln>
      </xdr:spPr>
    </xdr:sp>
    <xdr:clientData/>
  </xdr:twoCellAnchor>
  <xdr:twoCellAnchor editAs="oneCell">
    <xdr:from>
      <xdr:col>4</xdr:col>
      <xdr:colOff>1247775</xdr:colOff>
      <xdr:row>301</xdr:row>
      <xdr:rowOff>0</xdr:rowOff>
    </xdr:from>
    <xdr:to>
      <xdr:col>5</xdr:col>
      <xdr:colOff>7673</xdr:colOff>
      <xdr:row>301</xdr:row>
      <xdr:rowOff>159639</xdr:rowOff>
    </xdr:to>
    <xdr:sp macro="" textlink="">
      <xdr:nvSpPr>
        <xdr:cNvPr id="727" name="Text Box 84"/>
        <xdr:cNvSpPr txBox="1">
          <a:spLocks noChangeArrowheads="1"/>
        </xdr:cNvSpPr>
      </xdr:nvSpPr>
      <xdr:spPr bwMode="auto">
        <a:xfrm>
          <a:off x="4981575" y="182041800"/>
          <a:ext cx="0" cy="159639"/>
        </a:xfrm>
        <a:prstGeom prst="rect">
          <a:avLst/>
        </a:prstGeom>
        <a:noFill/>
        <a:ln w="9525">
          <a:noFill/>
          <a:miter lim="800000"/>
          <a:headEnd/>
          <a:tailEnd/>
        </a:ln>
      </xdr:spPr>
    </xdr:sp>
    <xdr:clientData/>
  </xdr:twoCellAnchor>
  <xdr:twoCellAnchor editAs="oneCell">
    <xdr:from>
      <xdr:col>4</xdr:col>
      <xdr:colOff>2028825</xdr:colOff>
      <xdr:row>301</xdr:row>
      <xdr:rowOff>0</xdr:rowOff>
    </xdr:from>
    <xdr:to>
      <xdr:col>5</xdr:col>
      <xdr:colOff>12435</xdr:colOff>
      <xdr:row>301</xdr:row>
      <xdr:rowOff>159639</xdr:rowOff>
    </xdr:to>
    <xdr:sp macro="" textlink="">
      <xdr:nvSpPr>
        <xdr:cNvPr id="728" name="Text Box 85"/>
        <xdr:cNvSpPr txBox="1">
          <a:spLocks noChangeArrowheads="1"/>
        </xdr:cNvSpPr>
      </xdr:nvSpPr>
      <xdr:spPr bwMode="auto">
        <a:xfrm>
          <a:off x="5086350" y="182041800"/>
          <a:ext cx="0" cy="159639"/>
        </a:xfrm>
        <a:prstGeom prst="rect">
          <a:avLst/>
        </a:prstGeom>
        <a:noFill/>
        <a:ln w="9525">
          <a:noFill/>
          <a:miter lim="800000"/>
          <a:headEnd/>
          <a:tailEnd/>
        </a:ln>
      </xdr:spPr>
    </xdr:sp>
    <xdr:clientData/>
  </xdr:twoCellAnchor>
  <xdr:twoCellAnchor editAs="oneCell">
    <xdr:from>
      <xdr:col>4</xdr:col>
      <xdr:colOff>2619375</xdr:colOff>
      <xdr:row>301</xdr:row>
      <xdr:rowOff>0</xdr:rowOff>
    </xdr:from>
    <xdr:to>
      <xdr:col>5</xdr:col>
      <xdr:colOff>12435</xdr:colOff>
      <xdr:row>301</xdr:row>
      <xdr:rowOff>159639</xdr:rowOff>
    </xdr:to>
    <xdr:sp macro="" textlink="">
      <xdr:nvSpPr>
        <xdr:cNvPr id="729" name="Text Box 86"/>
        <xdr:cNvSpPr txBox="1">
          <a:spLocks noChangeArrowheads="1"/>
        </xdr:cNvSpPr>
      </xdr:nvSpPr>
      <xdr:spPr bwMode="auto">
        <a:xfrm>
          <a:off x="5086350" y="182041800"/>
          <a:ext cx="0" cy="15963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730" name="Text Box 236"/>
        <xdr:cNvSpPr txBox="1">
          <a:spLocks noChangeArrowheads="1"/>
        </xdr:cNvSpPr>
      </xdr:nvSpPr>
      <xdr:spPr bwMode="auto">
        <a:xfrm>
          <a:off x="5086350" y="182165625"/>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731" name="Text Box 236"/>
        <xdr:cNvSpPr txBox="1">
          <a:spLocks noChangeArrowheads="1"/>
        </xdr:cNvSpPr>
      </xdr:nvSpPr>
      <xdr:spPr bwMode="auto">
        <a:xfrm>
          <a:off x="5086350" y="182165625"/>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732" name="Text Box 236"/>
        <xdr:cNvSpPr txBox="1">
          <a:spLocks noChangeArrowheads="1"/>
        </xdr:cNvSpPr>
      </xdr:nvSpPr>
      <xdr:spPr bwMode="auto">
        <a:xfrm>
          <a:off x="5086350" y="182165625"/>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733" name="Text Box 236"/>
        <xdr:cNvSpPr txBox="1">
          <a:spLocks noChangeArrowheads="1"/>
        </xdr:cNvSpPr>
      </xdr:nvSpPr>
      <xdr:spPr bwMode="auto">
        <a:xfrm>
          <a:off x="5086350" y="182165625"/>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734" name="Text Box 236"/>
        <xdr:cNvSpPr txBox="1">
          <a:spLocks noChangeArrowheads="1"/>
        </xdr:cNvSpPr>
      </xdr:nvSpPr>
      <xdr:spPr bwMode="auto">
        <a:xfrm>
          <a:off x="5086350" y="182165625"/>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735" name="Text Box 236"/>
        <xdr:cNvSpPr txBox="1">
          <a:spLocks noChangeArrowheads="1"/>
        </xdr:cNvSpPr>
      </xdr:nvSpPr>
      <xdr:spPr bwMode="auto">
        <a:xfrm>
          <a:off x="5086350" y="182165625"/>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736" name="Text Box 236"/>
        <xdr:cNvSpPr txBox="1">
          <a:spLocks noChangeArrowheads="1"/>
        </xdr:cNvSpPr>
      </xdr:nvSpPr>
      <xdr:spPr bwMode="auto">
        <a:xfrm>
          <a:off x="5086350" y="182165625"/>
          <a:ext cx="0" cy="3269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737" name="Text Box 314"/>
        <xdr:cNvSpPr txBox="1">
          <a:spLocks noChangeArrowheads="1"/>
        </xdr:cNvSpPr>
      </xdr:nvSpPr>
      <xdr:spPr bwMode="auto">
        <a:xfrm>
          <a:off x="5048250" y="183184800"/>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738" name="Text Box 315"/>
        <xdr:cNvSpPr txBox="1">
          <a:spLocks noChangeArrowheads="1"/>
        </xdr:cNvSpPr>
      </xdr:nvSpPr>
      <xdr:spPr bwMode="auto">
        <a:xfrm>
          <a:off x="5048250" y="183184800"/>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739" name="Text Box 316"/>
        <xdr:cNvSpPr txBox="1">
          <a:spLocks noChangeArrowheads="1"/>
        </xdr:cNvSpPr>
      </xdr:nvSpPr>
      <xdr:spPr bwMode="auto">
        <a:xfrm>
          <a:off x="5048250" y="183184800"/>
          <a:ext cx="0" cy="159639"/>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7673</xdr:colOff>
      <xdr:row>302</xdr:row>
      <xdr:rowOff>159639</xdr:rowOff>
    </xdr:to>
    <xdr:sp macro="" textlink="">
      <xdr:nvSpPr>
        <xdr:cNvPr id="740" name="Text Box 317"/>
        <xdr:cNvSpPr txBox="1">
          <a:spLocks noChangeArrowheads="1"/>
        </xdr:cNvSpPr>
      </xdr:nvSpPr>
      <xdr:spPr bwMode="auto">
        <a:xfrm>
          <a:off x="4981575" y="183184800"/>
          <a:ext cx="0" cy="15963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12435</xdr:colOff>
      <xdr:row>302</xdr:row>
      <xdr:rowOff>1076325</xdr:rowOff>
    </xdr:to>
    <xdr:sp macro="" textlink="">
      <xdr:nvSpPr>
        <xdr:cNvPr id="741" name="Text Box 23"/>
        <xdr:cNvSpPr txBox="1">
          <a:spLocks noChangeArrowheads="1"/>
        </xdr:cNvSpPr>
      </xdr:nvSpPr>
      <xdr:spPr bwMode="auto">
        <a:xfrm>
          <a:off x="5086350" y="184261125"/>
          <a:ext cx="0" cy="493"/>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12435</xdr:colOff>
      <xdr:row>302</xdr:row>
      <xdr:rowOff>677037</xdr:rowOff>
    </xdr:to>
    <xdr:sp macro="" textlink="">
      <xdr:nvSpPr>
        <xdr:cNvPr id="742" name="Text Box 29"/>
        <xdr:cNvSpPr txBox="1">
          <a:spLocks noChangeArrowheads="1"/>
        </xdr:cNvSpPr>
      </xdr:nvSpPr>
      <xdr:spPr bwMode="auto">
        <a:xfrm>
          <a:off x="5086350" y="183842025"/>
          <a:ext cx="0" cy="19812"/>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743" name="Text Box 314"/>
        <xdr:cNvSpPr txBox="1">
          <a:spLocks noChangeArrowheads="1"/>
        </xdr:cNvSpPr>
      </xdr:nvSpPr>
      <xdr:spPr bwMode="auto">
        <a:xfrm>
          <a:off x="5048250" y="183184800"/>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744" name="Text Box 315"/>
        <xdr:cNvSpPr txBox="1">
          <a:spLocks noChangeArrowheads="1"/>
        </xdr:cNvSpPr>
      </xdr:nvSpPr>
      <xdr:spPr bwMode="auto">
        <a:xfrm>
          <a:off x="5048250" y="183184800"/>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745" name="Text Box 316"/>
        <xdr:cNvSpPr txBox="1">
          <a:spLocks noChangeArrowheads="1"/>
        </xdr:cNvSpPr>
      </xdr:nvSpPr>
      <xdr:spPr bwMode="auto">
        <a:xfrm>
          <a:off x="5048250" y="183184800"/>
          <a:ext cx="0" cy="159639"/>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7673</xdr:colOff>
      <xdr:row>302</xdr:row>
      <xdr:rowOff>159639</xdr:rowOff>
    </xdr:to>
    <xdr:sp macro="" textlink="">
      <xdr:nvSpPr>
        <xdr:cNvPr id="746" name="Text Box 317"/>
        <xdr:cNvSpPr txBox="1">
          <a:spLocks noChangeArrowheads="1"/>
        </xdr:cNvSpPr>
      </xdr:nvSpPr>
      <xdr:spPr bwMode="auto">
        <a:xfrm>
          <a:off x="4981575" y="183184800"/>
          <a:ext cx="0" cy="15963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12435</xdr:colOff>
      <xdr:row>302</xdr:row>
      <xdr:rowOff>1076325</xdr:rowOff>
    </xdr:to>
    <xdr:sp macro="" textlink="">
      <xdr:nvSpPr>
        <xdr:cNvPr id="747" name="Text Box 23"/>
        <xdr:cNvSpPr txBox="1">
          <a:spLocks noChangeArrowheads="1"/>
        </xdr:cNvSpPr>
      </xdr:nvSpPr>
      <xdr:spPr bwMode="auto">
        <a:xfrm>
          <a:off x="5086350" y="184261125"/>
          <a:ext cx="0" cy="493"/>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12435</xdr:colOff>
      <xdr:row>302</xdr:row>
      <xdr:rowOff>677037</xdr:rowOff>
    </xdr:to>
    <xdr:sp macro="" textlink="">
      <xdr:nvSpPr>
        <xdr:cNvPr id="748" name="Text Box 29"/>
        <xdr:cNvSpPr txBox="1">
          <a:spLocks noChangeArrowheads="1"/>
        </xdr:cNvSpPr>
      </xdr:nvSpPr>
      <xdr:spPr bwMode="auto">
        <a:xfrm>
          <a:off x="5086350" y="183842025"/>
          <a:ext cx="0" cy="19812"/>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749" name="Text Box 81"/>
        <xdr:cNvSpPr txBox="1">
          <a:spLocks noChangeArrowheads="1"/>
        </xdr:cNvSpPr>
      </xdr:nvSpPr>
      <xdr:spPr bwMode="auto">
        <a:xfrm>
          <a:off x="5048250" y="183184800"/>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750" name="Text Box 82"/>
        <xdr:cNvSpPr txBox="1">
          <a:spLocks noChangeArrowheads="1"/>
        </xdr:cNvSpPr>
      </xdr:nvSpPr>
      <xdr:spPr bwMode="auto">
        <a:xfrm>
          <a:off x="5048250" y="183184800"/>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751" name="Text Box 83"/>
        <xdr:cNvSpPr txBox="1">
          <a:spLocks noChangeArrowheads="1"/>
        </xdr:cNvSpPr>
      </xdr:nvSpPr>
      <xdr:spPr bwMode="auto">
        <a:xfrm>
          <a:off x="5048250" y="183184800"/>
          <a:ext cx="0" cy="159639"/>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7673</xdr:colOff>
      <xdr:row>302</xdr:row>
      <xdr:rowOff>159639</xdr:rowOff>
    </xdr:to>
    <xdr:sp macro="" textlink="">
      <xdr:nvSpPr>
        <xdr:cNvPr id="752" name="Text Box 84"/>
        <xdr:cNvSpPr txBox="1">
          <a:spLocks noChangeArrowheads="1"/>
        </xdr:cNvSpPr>
      </xdr:nvSpPr>
      <xdr:spPr bwMode="auto">
        <a:xfrm>
          <a:off x="4981575" y="183184800"/>
          <a:ext cx="0" cy="159639"/>
        </a:xfrm>
        <a:prstGeom prst="rect">
          <a:avLst/>
        </a:prstGeom>
        <a:noFill/>
        <a:ln w="9525">
          <a:noFill/>
          <a:miter lim="800000"/>
          <a:headEnd/>
          <a:tailEnd/>
        </a:ln>
      </xdr:spPr>
    </xdr:sp>
    <xdr:clientData/>
  </xdr:twoCellAnchor>
  <xdr:twoCellAnchor editAs="oneCell">
    <xdr:from>
      <xdr:col>4</xdr:col>
      <xdr:colOff>2028825</xdr:colOff>
      <xdr:row>302</xdr:row>
      <xdr:rowOff>0</xdr:rowOff>
    </xdr:from>
    <xdr:to>
      <xdr:col>5</xdr:col>
      <xdr:colOff>12435</xdr:colOff>
      <xdr:row>302</xdr:row>
      <xdr:rowOff>159639</xdr:rowOff>
    </xdr:to>
    <xdr:sp macro="" textlink="">
      <xdr:nvSpPr>
        <xdr:cNvPr id="753" name="Text Box 85"/>
        <xdr:cNvSpPr txBox="1">
          <a:spLocks noChangeArrowheads="1"/>
        </xdr:cNvSpPr>
      </xdr:nvSpPr>
      <xdr:spPr bwMode="auto">
        <a:xfrm>
          <a:off x="5086350" y="183184800"/>
          <a:ext cx="0" cy="159639"/>
        </a:xfrm>
        <a:prstGeom prst="rect">
          <a:avLst/>
        </a:prstGeom>
        <a:noFill/>
        <a:ln w="9525">
          <a:noFill/>
          <a:miter lim="800000"/>
          <a:headEnd/>
          <a:tailEnd/>
        </a:ln>
      </xdr:spPr>
    </xdr:sp>
    <xdr:clientData/>
  </xdr:twoCellAnchor>
  <xdr:twoCellAnchor editAs="oneCell">
    <xdr:from>
      <xdr:col>4</xdr:col>
      <xdr:colOff>2619375</xdr:colOff>
      <xdr:row>302</xdr:row>
      <xdr:rowOff>0</xdr:rowOff>
    </xdr:from>
    <xdr:to>
      <xdr:col>5</xdr:col>
      <xdr:colOff>12435</xdr:colOff>
      <xdr:row>302</xdr:row>
      <xdr:rowOff>159639</xdr:rowOff>
    </xdr:to>
    <xdr:sp macro="" textlink="">
      <xdr:nvSpPr>
        <xdr:cNvPr id="754" name="Text Box 86"/>
        <xdr:cNvSpPr txBox="1">
          <a:spLocks noChangeArrowheads="1"/>
        </xdr:cNvSpPr>
      </xdr:nvSpPr>
      <xdr:spPr bwMode="auto">
        <a:xfrm>
          <a:off x="5086350" y="183184800"/>
          <a:ext cx="0" cy="15963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755" name="Text Box 236"/>
        <xdr:cNvSpPr txBox="1">
          <a:spLocks noChangeArrowheads="1"/>
        </xdr:cNvSpPr>
      </xdr:nvSpPr>
      <xdr:spPr bwMode="auto">
        <a:xfrm>
          <a:off x="5086350" y="183308625"/>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756" name="Text Box 236"/>
        <xdr:cNvSpPr txBox="1">
          <a:spLocks noChangeArrowheads="1"/>
        </xdr:cNvSpPr>
      </xdr:nvSpPr>
      <xdr:spPr bwMode="auto">
        <a:xfrm>
          <a:off x="5086350" y="183308625"/>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757" name="Text Box 236"/>
        <xdr:cNvSpPr txBox="1">
          <a:spLocks noChangeArrowheads="1"/>
        </xdr:cNvSpPr>
      </xdr:nvSpPr>
      <xdr:spPr bwMode="auto">
        <a:xfrm>
          <a:off x="5086350" y="183308625"/>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758" name="Text Box 236"/>
        <xdr:cNvSpPr txBox="1">
          <a:spLocks noChangeArrowheads="1"/>
        </xdr:cNvSpPr>
      </xdr:nvSpPr>
      <xdr:spPr bwMode="auto">
        <a:xfrm>
          <a:off x="5086350" y="183308625"/>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759" name="Text Box 236"/>
        <xdr:cNvSpPr txBox="1">
          <a:spLocks noChangeArrowheads="1"/>
        </xdr:cNvSpPr>
      </xdr:nvSpPr>
      <xdr:spPr bwMode="auto">
        <a:xfrm>
          <a:off x="5086350" y="183308625"/>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760" name="Text Box 236"/>
        <xdr:cNvSpPr txBox="1">
          <a:spLocks noChangeArrowheads="1"/>
        </xdr:cNvSpPr>
      </xdr:nvSpPr>
      <xdr:spPr bwMode="auto">
        <a:xfrm>
          <a:off x="5086350" y="183308625"/>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761" name="Text Box 236"/>
        <xdr:cNvSpPr txBox="1">
          <a:spLocks noChangeArrowheads="1"/>
        </xdr:cNvSpPr>
      </xdr:nvSpPr>
      <xdr:spPr bwMode="auto">
        <a:xfrm>
          <a:off x="5086350" y="183308625"/>
          <a:ext cx="0" cy="3269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762" name="Text Box 314"/>
        <xdr:cNvSpPr txBox="1">
          <a:spLocks noChangeArrowheads="1"/>
        </xdr:cNvSpPr>
      </xdr:nvSpPr>
      <xdr:spPr bwMode="auto">
        <a:xfrm>
          <a:off x="5048250" y="184327800"/>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763" name="Text Box 315"/>
        <xdr:cNvSpPr txBox="1">
          <a:spLocks noChangeArrowheads="1"/>
        </xdr:cNvSpPr>
      </xdr:nvSpPr>
      <xdr:spPr bwMode="auto">
        <a:xfrm>
          <a:off x="5048250" y="184327800"/>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764" name="Text Box 316"/>
        <xdr:cNvSpPr txBox="1">
          <a:spLocks noChangeArrowheads="1"/>
        </xdr:cNvSpPr>
      </xdr:nvSpPr>
      <xdr:spPr bwMode="auto">
        <a:xfrm>
          <a:off x="5048250" y="184327800"/>
          <a:ext cx="0" cy="159639"/>
        </a:xfrm>
        <a:prstGeom prst="rect">
          <a:avLst/>
        </a:prstGeom>
        <a:noFill/>
        <a:ln w="9525">
          <a:noFill/>
          <a:miter lim="800000"/>
          <a:headEnd/>
          <a:tailEnd/>
        </a:ln>
      </xdr:spPr>
    </xdr:sp>
    <xdr:clientData/>
  </xdr:twoCellAnchor>
  <xdr:twoCellAnchor editAs="oneCell">
    <xdr:from>
      <xdr:col>4</xdr:col>
      <xdr:colOff>1247775</xdr:colOff>
      <xdr:row>303</xdr:row>
      <xdr:rowOff>0</xdr:rowOff>
    </xdr:from>
    <xdr:to>
      <xdr:col>5</xdr:col>
      <xdr:colOff>7673</xdr:colOff>
      <xdr:row>303</xdr:row>
      <xdr:rowOff>159639</xdr:rowOff>
    </xdr:to>
    <xdr:sp macro="" textlink="">
      <xdr:nvSpPr>
        <xdr:cNvPr id="765" name="Text Box 317"/>
        <xdr:cNvSpPr txBox="1">
          <a:spLocks noChangeArrowheads="1"/>
        </xdr:cNvSpPr>
      </xdr:nvSpPr>
      <xdr:spPr bwMode="auto">
        <a:xfrm>
          <a:off x="4981575" y="184327800"/>
          <a:ext cx="0" cy="159639"/>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12435</xdr:colOff>
      <xdr:row>303</xdr:row>
      <xdr:rowOff>1076325</xdr:rowOff>
    </xdr:to>
    <xdr:sp macro="" textlink="">
      <xdr:nvSpPr>
        <xdr:cNvPr id="766" name="Text Box 23"/>
        <xdr:cNvSpPr txBox="1">
          <a:spLocks noChangeArrowheads="1"/>
        </xdr:cNvSpPr>
      </xdr:nvSpPr>
      <xdr:spPr bwMode="auto">
        <a:xfrm>
          <a:off x="5086350" y="185404125"/>
          <a:ext cx="0" cy="493"/>
        </a:xfrm>
        <a:prstGeom prst="rect">
          <a:avLst/>
        </a:prstGeom>
        <a:noFill/>
        <a:ln w="9525">
          <a:noFill/>
          <a:miter lim="800000"/>
          <a:headEnd/>
          <a:tailEnd/>
        </a:ln>
      </xdr:spPr>
    </xdr:sp>
    <xdr:clientData/>
  </xdr:twoCellAnchor>
  <xdr:twoCellAnchor editAs="oneCell">
    <xdr:from>
      <xdr:col>4</xdr:col>
      <xdr:colOff>2676525</xdr:colOff>
      <xdr:row>303</xdr:row>
      <xdr:rowOff>657225</xdr:rowOff>
    </xdr:from>
    <xdr:to>
      <xdr:col>5</xdr:col>
      <xdr:colOff>12435</xdr:colOff>
      <xdr:row>303</xdr:row>
      <xdr:rowOff>677037</xdr:rowOff>
    </xdr:to>
    <xdr:sp macro="" textlink="">
      <xdr:nvSpPr>
        <xdr:cNvPr id="767" name="Text Box 29"/>
        <xdr:cNvSpPr txBox="1">
          <a:spLocks noChangeArrowheads="1"/>
        </xdr:cNvSpPr>
      </xdr:nvSpPr>
      <xdr:spPr bwMode="auto">
        <a:xfrm>
          <a:off x="5086350" y="184985025"/>
          <a:ext cx="0" cy="19812"/>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768" name="Text Box 314"/>
        <xdr:cNvSpPr txBox="1">
          <a:spLocks noChangeArrowheads="1"/>
        </xdr:cNvSpPr>
      </xdr:nvSpPr>
      <xdr:spPr bwMode="auto">
        <a:xfrm>
          <a:off x="5048250" y="184327800"/>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769" name="Text Box 315"/>
        <xdr:cNvSpPr txBox="1">
          <a:spLocks noChangeArrowheads="1"/>
        </xdr:cNvSpPr>
      </xdr:nvSpPr>
      <xdr:spPr bwMode="auto">
        <a:xfrm>
          <a:off x="5048250" y="184327800"/>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770" name="Text Box 316"/>
        <xdr:cNvSpPr txBox="1">
          <a:spLocks noChangeArrowheads="1"/>
        </xdr:cNvSpPr>
      </xdr:nvSpPr>
      <xdr:spPr bwMode="auto">
        <a:xfrm>
          <a:off x="5048250" y="184327800"/>
          <a:ext cx="0" cy="159639"/>
        </a:xfrm>
        <a:prstGeom prst="rect">
          <a:avLst/>
        </a:prstGeom>
        <a:noFill/>
        <a:ln w="9525">
          <a:noFill/>
          <a:miter lim="800000"/>
          <a:headEnd/>
          <a:tailEnd/>
        </a:ln>
      </xdr:spPr>
    </xdr:sp>
    <xdr:clientData/>
  </xdr:twoCellAnchor>
  <xdr:twoCellAnchor editAs="oneCell">
    <xdr:from>
      <xdr:col>4</xdr:col>
      <xdr:colOff>1247775</xdr:colOff>
      <xdr:row>303</xdr:row>
      <xdr:rowOff>0</xdr:rowOff>
    </xdr:from>
    <xdr:to>
      <xdr:col>5</xdr:col>
      <xdr:colOff>7673</xdr:colOff>
      <xdr:row>303</xdr:row>
      <xdr:rowOff>159639</xdr:rowOff>
    </xdr:to>
    <xdr:sp macro="" textlink="">
      <xdr:nvSpPr>
        <xdr:cNvPr id="771" name="Text Box 317"/>
        <xdr:cNvSpPr txBox="1">
          <a:spLocks noChangeArrowheads="1"/>
        </xdr:cNvSpPr>
      </xdr:nvSpPr>
      <xdr:spPr bwMode="auto">
        <a:xfrm>
          <a:off x="4981575" y="184327800"/>
          <a:ext cx="0" cy="159639"/>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12435</xdr:colOff>
      <xdr:row>303</xdr:row>
      <xdr:rowOff>1076325</xdr:rowOff>
    </xdr:to>
    <xdr:sp macro="" textlink="">
      <xdr:nvSpPr>
        <xdr:cNvPr id="772" name="Text Box 23"/>
        <xdr:cNvSpPr txBox="1">
          <a:spLocks noChangeArrowheads="1"/>
        </xdr:cNvSpPr>
      </xdr:nvSpPr>
      <xdr:spPr bwMode="auto">
        <a:xfrm>
          <a:off x="5086350" y="185404125"/>
          <a:ext cx="0" cy="493"/>
        </a:xfrm>
        <a:prstGeom prst="rect">
          <a:avLst/>
        </a:prstGeom>
        <a:noFill/>
        <a:ln w="9525">
          <a:noFill/>
          <a:miter lim="800000"/>
          <a:headEnd/>
          <a:tailEnd/>
        </a:ln>
      </xdr:spPr>
    </xdr:sp>
    <xdr:clientData/>
  </xdr:twoCellAnchor>
  <xdr:twoCellAnchor editAs="oneCell">
    <xdr:from>
      <xdr:col>4</xdr:col>
      <xdr:colOff>2676525</xdr:colOff>
      <xdr:row>303</xdr:row>
      <xdr:rowOff>657225</xdr:rowOff>
    </xdr:from>
    <xdr:to>
      <xdr:col>5</xdr:col>
      <xdr:colOff>12435</xdr:colOff>
      <xdr:row>303</xdr:row>
      <xdr:rowOff>677037</xdr:rowOff>
    </xdr:to>
    <xdr:sp macro="" textlink="">
      <xdr:nvSpPr>
        <xdr:cNvPr id="773" name="Text Box 29"/>
        <xdr:cNvSpPr txBox="1">
          <a:spLocks noChangeArrowheads="1"/>
        </xdr:cNvSpPr>
      </xdr:nvSpPr>
      <xdr:spPr bwMode="auto">
        <a:xfrm>
          <a:off x="5086350" y="184985025"/>
          <a:ext cx="0" cy="19812"/>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774" name="Text Box 81"/>
        <xdr:cNvSpPr txBox="1">
          <a:spLocks noChangeArrowheads="1"/>
        </xdr:cNvSpPr>
      </xdr:nvSpPr>
      <xdr:spPr bwMode="auto">
        <a:xfrm>
          <a:off x="5048250" y="184327800"/>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775" name="Text Box 82"/>
        <xdr:cNvSpPr txBox="1">
          <a:spLocks noChangeArrowheads="1"/>
        </xdr:cNvSpPr>
      </xdr:nvSpPr>
      <xdr:spPr bwMode="auto">
        <a:xfrm>
          <a:off x="5048250" y="184327800"/>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776" name="Text Box 83"/>
        <xdr:cNvSpPr txBox="1">
          <a:spLocks noChangeArrowheads="1"/>
        </xdr:cNvSpPr>
      </xdr:nvSpPr>
      <xdr:spPr bwMode="auto">
        <a:xfrm>
          <a:off x="5048250" y="184327800"/>
          <a:ext cx="0" cy="159639"/>
        </a:xfrm>
        <a:prstGeom prst="rect">
          <a:avLst/>
        </a:prstGeom>
        <a:noFill/>
        <a:ln w="9525">
          <a:noFill/>
          <a:miter lim="800000"/>
          <a:headEnd/>
          <a:tailEnd/>
        </a:ln>
      </xdr:spPr>
    </xdr:sp>
    <xdr:clientData/>
  </xdr:twoCellAnchor>
  <xdr:twoCellAnchor editAs="oneCell">
    <xdr:from>
      <xdr:col>4</xdr:col>
      <xdr:colOff>1247775</xdr:colOff>
      <xdr:row>303</xdr:row>
      <xdr:rowOff>0</xdr:rowOff>
    </xdr:from>
    <xdr:to>
      <xdr:col>5</xdr:col>
      <xdr:colOff>7673</xdr:colOff>
      <xdr:row>303</xdr:row>
      <xdr:rowOff>159639</xdr:rowOff>
    </xdr:to>
    <xdr:sp macro="" textlink="">
      <xdr:nvSpPr>
        <xdr:cNvPr id="777" name="Text Box 84"/>
        <xdr:cNvSpPr txBox="1">
          <a:spLocks noChangeArrowheads="1"/>
        </xdr:cNvSpPr>
      </xdr:nvSpPr>
      <xdr:spPr bwMode="auto">
        <a:xfrm>
          <a:off x="4981575" y="184327800"/>
          <a:ext cx="0" cy="159639"/>
        </a:xfrm>
        <a:prstGeom prst="rect">
          <a:avLst/>
        </a:prstGeom>
        <a:noFill/>
        <a:ln w="9525">
          <a:noFill/>
          <a:miter lim="800000"/>
          <a:headEnd/>
          <a:tailEnd/>
        </a:ln>
      </xdr:spPr>
    </xdr:sp>
    <xdr:clientData/>
  </xdr:twoCellAnchor>
  <xdr:twoCellAnchor editAs="oneCell">
    <xdr:from>
      <xdr:col>4</xdr:col>
      <xdr:colOff>2028825</xdr:colOff>
      <xdr:row>303</xdr:row>
      <xdr:rowOff>0</xdr:rowOff>
    </xdr:from>
    <xdr:to>
      <xdr:col>5</xdr:col>
      <xdr:colOff>12435</xdr:colOff>
      <xdr:row>303</xdr:row>
      <xdr:rowOff>159639</xdr:rowOff>
    </xdr:to>
    <xdr:sp macro="" textlink="">
      <xdr:nvSpPr>
        <xdr:cNvPr id="778" name="Text Box 85"/>
        <xdr:cNvSpPr txBox="1">
          <a:spLocks noChangeArrowheads="1"/>
        </xdr:cNvSpPr>
      </xdr:nvSpPr>
      <xdr:spPr bwMode="auto">
        <a:xfrm>
          <a:off x="5086350" y="184327800"/>
          <a:ext cx="0" cy="159639"/>
        </a:xfrm>
        <a:prstGeom prst="rect">
          <a:avLst/>
        </a:prstGeom>
        <a:noFill/>
        <a:ln w="9525">
          <a:noFill/>
          <a:miter lim="800000"/>
          <a:headEnd/>
          <a:tailEnd/>
        </a:ln>
      </xdr:spPr>
    </xdr:sp>
    <xdr:clientData/>
  </xdr:twoCellAnchor>
  <xdr:twoCellAnchor editAs="oneCell">
    <xdr:from>
      <xdr:col>4</xdr:col>
      <xdr:colOff>2619375</xdr:colOff>
      <xdr:row>303</xdr:row>
      <xdr:rowOff>0</xdr:rowOff>
    </xdr:from>
    <xdr:to>
      <xdr:col>5</xdr:col>
      <xdr:colOff>12435</xdr:colOff>
      <xdr:row>303</xdr:row>
      <xdr:rowOff>159639</xdr:rowOff>
    </xdr:to>
    <xdr:sp macro="" textlink="">
      <xdr:nvSpPr>
        <xdr:cNvPr id="779" name="Text Box 86"/>
        <xdr:cNvSpPr txBox="1">
          <a:spLocks noChangeArrowheads="1"/>
        </xdr:cNvSpPr>
      </xdr:nvSpPr>
      <xdr:spPr bwMode="auto">
        <a:xfrm>
          <a:off x="5086350" y="184327800"/>
          <a:ext cx="0" cy="15963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780" name="Text Box 236"/>
        <xdr:cNvSpPr txBox="1">
          <a:spLocks noChangeArrowheads="1"/>
        </xdr:cNvSpPr>
      </xdr:nvSpPr>
      <xdr:spPr bwMode="auto">
        <a:xfrm>
          <a:off x="5086350" y="184451625"/>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781" name="Text Box 236"/>
        <xdr:cNvSpPr txBox="1">
          <a:spLocks noChangeArrowheads="1"/>
        </xdr:cNvSpPr>
      </xdr:nvSpPr>
      <xdr:spPr bwMode="auto">
        <a:xfrm>
          <a:off x="5086350" y="184451625"/>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782" name="Text Box 236"/>
        <xdr:cNvSpPr txBox="1">
          <a:spLocks noChangeArrowheads="1"/>
        </xdr:cNvSpPr>
      </xdr:nvSpPr>
      <xdr:spPr bwMode="auto">
        <a:xfrm>
          <a:off x="5086350" y="184451625"/>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783" name="Text Box 236"/>
        <xdr:cNvSpPr txBox="1">
          <a:spLocks noChangeArrowheads="1"/>
        </xdr:cNvSpPr>
      </xdr:nvSpPr>
      <xdr:spPr bwMode="auto">
        <a:xfrm>
          <a:off x="5086350" y="184451625"/>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784" name="Text Box 236"/>
        <xdr:cNvSpPr txBox="1">
          <a:spLocks noChangeArrowheads="1"/>
        </xdr:cNvSpPr>
      </xdr:nvSpPr>
      <xdr:spPr bwMode="auto">
        <a:xfrm>
          <a:off x="5086350" y="184451625"/>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785" name="Text Box 236"/>
        <xdr:cNvSpPr txBox="1">
          <a:spLocks noChangeArrowheads="1"/>
        </xdr:cNvSpPr>
      </xdr:nvSpPr>
      <xdr:spPr bwMode="auto">
        <a:xfrm>
          <a:off x="5086350" y="184451625"/>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786" name="Text Box 236"/>
        <xdr:cNvSpPr txBox="1">
          <a:spLocks noChangeArrowheads="1"/>
        </xdr:cNvSpPr>
      </xdr:nvSpPr>
      <xdr:spPr bwMode="auto">
        <a:xfrm>
          <a:off x="5086350" y="184451625"/>
          <a:ext cx="0" cy="3269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787" name="Text Box 314"/>
        <xdr:cNvSpPr txBox="1">
          <a:spLocks noChangeArrowheads="1"/>
        </xdr:cNvSpPr>
      </xdr:nvSpPr>
      <xdr:spPr bwMode="auto">
        <a:xfrm>
          <a:off x="5048250" y="185651775"/>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788" name="Text Box 315"/>
        <xdr:cNvSpPr txBox="1">
          <a:spLocks noChangeArrowheads="1"/>
        </xdr:cNvSpPr>
      </xdr:nvSpPr>
      <xdr:spPr bwMode="auto">
        <a:xfrm>
          <a:off x="5048250" y="185651775"/>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789" name="Text Box 316"/>
        <xdr:cNvSpPr txBox="1">
          <a:spLocks noChangeArrowheads="1"/>
        </xdr:cNvSpPr>
      </xdr:nvSpPr>
      <xdr:spPr bwMode="auto">
        <a:xfrm>
          <a:off x="5048250" y="185651775"/>
          <a:ext cx="0"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7673</xdr:colOff>
      <xdr:row>304</xdr:row>
      <xdr:rowOff>159639</xdr:rowOff>
    </xdr:to>
    <xdr:sp macro="" textlink="">
      <xdr:nvSpPr>
        <xdr:cNvPr id="790" name="Text Box 317"/>
        <xdr:cNvSpPr txBox="1">
          <a:spLocks noChangeArrowheads="1"/>
        </xdr:cNvSpPr>
      </xdr:nvSpPr>
      <xdr:spPr bwMode="auto">
        <a:xfrm>
          <a:off x="4981575" y="185651775"/>
          <a:ext cx="0" cy="159639"/>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12435</xdr:colOff>
      <xdr:row>305</xdr:row>
      <xdr:rowOff>0</xdr:rowOff>
    </xdr:to>
    <xdr:sp macro="" textlink="">
      <xdr:nvSpPr>
        <xdr:cNvPr id="791" name="Text Box 23"/>
        <xdr:cNvSpPr txBox="1">
          <a:spLocks noChangeArrowheads="1"/>
        </xdr:cNvSpPr>
      </xdr:nvSpPr>
      <xdr:spPr bwMode="auto">
        <a:xfrm>
          <a:off x="5086350" y="186728100"/>
          <a:ext cx="0" cy="493"/>
        </a:xfrm>
        <a:prstGeom prst="rect">
          <a:avLst/>
        </a:prstGeom>
        <a:noFill/>
        <a:ln w="9525">
          <a:noFill/>
          <a:miter lim="800000"/>
          <a:headEnd/>
          <a:tailEnd/>
        </a:ln>
      </xdr:spPr>
    </xdr:sp>
    <xdr:clientData/>
  </xdr:twoCellAnchor>
  <xdr:twoCellAnchor editAs="oneCell">
    <xdr:from>
      <xdr:col>4</xdr:col>
      <xdr:colOff>2676525</xdr:colOff>
      <xdr:row>304</xdr:row>
      <xdr:rowOff>657225</xdr:rowOff>
    </xdr:from>
    <xdr:to>
      <xdr:col>5</xdr:col>
      <xdr:colOff>12435</xdr:colOff>
      <xdr:row>305</xdr:row>
      <xdr:rowOff>19812</xdr:rowOff>
    </xdr:to>
    <xdr:sp macro="" textlink="">
      <xdr:nvSpPr>
        <xdr:cNvPr id="792" name="Text Box 29"/>
        <xdr:cNvSpPr txBox="1">
          <a:spLocks noChangeArrowheads="1"/>
        </xdr:cNvSpPr>
      </xdr:nvSpPr>
      <xdr:spPr bwMode="auto">
        <a:xfrm>
          <a:off x="5086350" y="186309000"/>
          <a:ext cx="0" cy="19812"/>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793" name="Text Box 314"/>
        <xdr:cNvSpPr txBox="1">
          <a:spLocks noChangeArrowheads="1"/>
        </xdr:cNvSpPr>
      </xdr:nvSpPr>
      <xdr:spPr bwMode="auto">
        <a:xfrm>
          <a:off x="5048250" y="185651775"/>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794" name="Text Box 315"/>
        <xdr:cNvSpPr txBox="1">
          <a:spLocks noChangeArrowheads="1"/>
        </xdr:cNvSpPr>
      </xdr:nvSpPr>
      <xdr:spPr bwMode="auto">
        <a:xfrm>
          <a:off x="5048250" y="185651775"/>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795" name="Text Box 316"/>
        <xdr:cNvSpPr txBox="1">
          <a:spLocks noChangeArrowheads="1"/>
        </xdr:cNvSpPr>
      </xdr:nvSpPr>
      <xdr:spPr bwMode="auto">
        <a:xfrm>
          <a:off x="5048250" y="185651775"/>
          <a:ext cx="0"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7673</xdr:colOff>
      <xdr:row>304</xdr:row>
      <xdr:rowOff>159639</xdr:rowOff>
    </xdr:to>
    <xdr:sp macro="" textlink="">
      <xdr:nvSpPr>
        <xdr:cNvPr id="796" name="Text Box 317"/>
        <xdr:cNvSpPr txBox="1">
          <a:spLocks noChangeArrowheads="1"/>
        </xdr:cNvSpPr>
      </xdr:nvSpPr>
      <xdr:spPr bwMode="auto">
        <a:xfrm>
          <a:off x="4981575" y="185651775"/>
          <a:ext cx="0" cy="159639"/>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12435</xdr:colOff>
      <xdr:row>305</xdr:row>
      <xdr:rowOff>0</xdr:rowOff>
    </xdr:to>
    <xdr:sp macro="" textlink="">
      <xdr:nvSpPr>
        <xdr:cNvPr id="797" name="Text Box 23"/>
        <xdr:cNvSpPr txBox="1">
          <a:spLocks noChangeArrowheads="1"/>
        </xdr:cNvSpPr>
      </xdr:nvSpPr>
      <xdr:spPr bwMode="auto">
        <a:xfrm>
          <a:off x="5086350" y="186728100"/>
          <a:ext cx="0" cy="493"/>
        </a:xfrm>
        <a:prstGeom prst="rect">
          <a:avLst/>
        </a:prstGeom>
        <a:noFill/>
        <a:ln w="9525">
          <a:noFill/>
          <a:miter lim="800000"/>
          <a:headEnd/>
          <a:tailEnd/>
        </a:ln>
      </xdr:spPr>
    </xdr:sp>
    <xdr:clientData/>
  </xdr:twoCellAnchor>
  <xdr:twoCellAnchor editAs="oneCell">
    <xdr:from>
      <xdr:col>4</xdr:col>
      <xdr:colOff>2676525</xdr:colOff>
      <xdr:row>304</xdr:row>
      <xdr:rowOff>657225</xdr:rowOff>
    </xdr:from>
    <xdr:to>
      <xdr:col>5</xdr:col>
      <xdr:colOff>12435</xdr:colOff>
      <xdr:row>305</xdr:row>
      <xdr:rowOff>19812</xdr:rowOff>
    </xdr:to>
    <xdr:sp macro="" textlink="">
      <xdr:nvSpPr>
        <xdr:cNvPr id="798" name="Text Box 29"/>
        <xdr:cNvSpPr txBox="1">
          <a:spLocks noChangeArrowheads="1"/>
        </xdr:cNvSpPr>
      </xdr:nvSpPr>
      <xdr:spPr bwMode="auto">
        <a:xfrm>
          <a:off x="5086350" y="186309000"/>
          <a:ext cx="0" cy="19812"/>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799" name="Text Box 81"/>
        <xdr:cNvSpPr txBox="1">
          <a:spLocks noChangeArrowheads="1"/>
        </xdr:cNvSpPr>
      </xdr:nvSpPr>
      <xdr:spPr bwMode="auto">
        <a:xfrm>
          <a:off x="5048250" y="185651775"/>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800" name="Text Box 82"/>
        <xdr:cNvSpPr txBox="1">
          <a:spLocks noChangeArrowheads="1"/>
        </xdr:cNvSpPr>
      </xdr:nvSpPr>
      <xdr:spPr bwMode="auto">
        <a:xfrm>
          <a:off x="5048250" y="185651775"/>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801" name="Text Box 83"/>
        <xdr:cNvSpPr txBox="1">
          <a:spLocks noChangeArrowheads="1"/>
        </xdr:cNvSpPr>
      </xdr:nvSpPr>
      <xdr:spPr bwMode="auto">
        <a:xfrm>
          <a:off x="5048250" y="185651775"/>
          <a:ext cx="0"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7673</xdr:colOff>
      <xdr:row>304</xdr:row>
      <xdr:rowOff>159639</xdr:rowOff>
    </xdr:to>
    <xdr:sp macro="" textlink="">
      <xdr:nvSpPr>
        <xdr:cNvPr id="802" name="Text Box 84"/>
        <xdr:cNvSpPr txBox="1">
          <a:spLocks noChangeArrowheads="1"/>
        </xdr:cNvSpPr>
      </xdr:nvSpPr>
      <xdr:spPr bwMode="auto">
        <a:xfrm>
          <a:off x="4981575" y="185651775"/>
          <a:ext cx="0" cy="159639"/>
        </a:xfrm>
        <a:prstGeom prst="rect">
          <a:avLst/>
        </a:prstGeom>
        <a:noFill/>
        <a:ln w="9525">
          <a:noFill/>
          <a:miter lim="800000"/>
          <a:headEnd/>
          <a:tailEnd/>
        </a:ln>
      </xdr:spPr>
    </xdr:sp>
    <xdr:clientData/>
  </xdr:twoCellAnchor>
  <xdr:twoCellAnchor editAs="oneCell">
    <xdr:from>
      <xdr:col>4</xdr:col>
      <xdr:colOff>2028825</xdr:colOff>
      <xdr:row>304</xdr:row>
      <xdr:rowOff>0</xdr:rowOff>
    </xdr:from>
    <xdr:to>
      <xdr:col>5</xdr:col>
      <xdr:colOff>12435</xdr:colOff>
      <xdr:row>304</xdr:row>
      <xdr:rowOff>159639</xdr:rowOff>
    </xdr:to>
    <xdr:sp macro="" textlink="">
      <xdr:nvSpPr>
        <xdr:cNvPr id="803" name="Text Box 85"/>
        <xdr:cNvSpPr txBox="1">
          <a:spLocks noChangeArrowheads="1"/>
        </xdr:cNvSpPr>
      </xdr:nvSpPr>
      <xdr:spPr bwMode="auto">
        <a:xfrm>
          <a:off x="5086350" y="185651775"/>
          <a:ext cx="0" cy="159639"/>
        </a:xfrm>
        <a:prstGeom prst="rect">
          <a:avLst/>
        </a:prstGeom>
        <a:noFill/>
        <a:ln w="9525">
          <a:noFill/>
          <a:miter lim="800000"/>
          <a:headEnd/>
          <a:tailEnd/>
        </a:ln>
      </xdr:spPr>
    </xdr:sp>
    <xdr:clientData/>
  </xdr:twoCellAnchor>
  <xdr:twoCellAnchor editAs="oneCell">
    <xdr:from>
      <xdr:col>4</xdr:col>
      <xdr:colOff>2619375</xdr:colOff>
      <xdr:row>304</xdr:row>
      <xdr:rowOff>0</xdr:rowOff>
    </xdr:from>
    <xdr:to>
      <xdr:col>5</xdr:col>
      <xdr:colOff>12435</xdr:colOff>
      <xdr:row>304</xdr:row>
      <xdr:rowOff>159639</xdr:rowOff>
    </xdr:to>
    <xdr:sp macro="" textlink="">
      <xdr:nvSpPr>
        <xdr:cNvPr id="804" name="Text Box 86"/>
        <xdr:cNvSpPr txBox="1">
          <a:spLocks noChangeArrowheads="1"/>
        </xdr:cNvSpPr>
      </xdr:nvSpPr>
      <xdr:spPr bwMode="auto">
        <a:xfrm>
          <a:off x="5086350" y="185651775"/>
          <a:ext cx="0" cy="15963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805" name="Text Box 236"/>
        <xdr:cNvSpPr txBox="1">
          <a:spLocks noChangeArrowheads="1"/>
        </xdr:cNvSpPr>
      </xdr:nvSpPr>
      <xdr:spPr bwMode="auto">
        <a:xfrm>
          <a:off x="5086350" y="1857756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806" name="Text Box 236"/>
        <xdr:cNvSpPr txBox="1">
          <a:spLocks noChangeArrowheads="1"/>
        </xdr:cNvSpPr>
      </xdr:nvSpPr>
      <xdr:spPr bwMode="auto">
        <a:xfrm>
          <a:off x="5086350" y="1857756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807" name="Text Box 236"/>
        <xdr:cNvSpPr txBox="1">
          <a:spLocks noChangeArrowheads="1"/>
        </xdr:cNvSpPr>
      </xdr:nvSpPr>
      <xdr:spPr bwMode="auto">
        <a:xfrm>
          <a:off x="5086350" y="1857756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808" name="Text Box 236"/>
        <xdr:cNvSpPr txBox="1">
          <a:spLocks noChangeArrowheads="1"/>
        </xdr:cNvSpPr>
      </xdr:nvSpPr>
      <xdr:spPr bwMode="auto">
        <a:xfrm>
          <a:off x="5086350" y="1857756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809" name="Text Box 236"/>
        <xdr:cNvSpPr txBox="1">
          <a:spLocks noChangeArrowheads="1"/>
        </xdr:cNvSpPr>
      </xdr:nvSpPr>
      <xdr:spPr bwMode="auto">
        <a:xfrm>
          <a:off x="5086350" y="1857756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810" name="Text Box 236"/>
        <xdr:cNvSpPr txBox="1">
          <a:spLocks noChangeArrowheads="1"/>
        </xdr:cNvSpPr>
      </xdr:nvSpPr>
      <xdr:spPr bwMode="auto">
        <a:xfrm>
          <a:off x="5086350" y="1857756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811" name="Text Box 236"/>
        <xdr:cNvSpPr txBox="1">
          <a:spLocks noChangeArrowheads="1"/>
        </xdr:cNvSpPr>
      </xdr:nvSpPr>
      <xdr:spPr bwMode="auto">
        <a:xfrm>
          <a:off x="5086350" y="185775600"/>
          <a:ext cx="0" cy="3269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812" name="Text Box 314"/>
        <xdr:cNvSpPr txBox="1">
          <a:spLocks noChangeArrowheads="1"/>
        </xdr:cNvSpPr>
      </xdr:nvSpPr>
      <xdr:spPr bwMode="auto">
        <a:xfrm>
          <a:off x="5048250" y="19713892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813" name="Text Box 315"/>
        <xdr:cNvSpPr txBox="1">
          <a:spLocks noChangeArrowheads="1"/>
        </xdr:cNvSpPr>
      </xdr:nvSpPr>
      <xdr:spPr bwMode="auto">
        <a:xfrm>
          <a:off x="5048250" y="19713892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814" name="Text Box 316"/>
        <xdr:cNvSpPr txBox="1">
          <a:spLocks noChangeArrowheads="1"/>
        </xdr:cNvSpPr>
      </xdr:nvSpPr>
      <xdr:spPr bwMode="auto">
        <a:xfrm>
          <a:off x="5048250" y="197138925"/>
          <a:ext cx="0"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7673</xdr:colOff>
      <xdr:row>323</xdr:row>
      <xdr:rowOff>159639</xdr:rowOff>
    </xdr:to>
    <xdr:sp macro="" textlink="">
      <xdr:nvSpPr>
        <xdr:cNvPr id="815" name="Text Box 317"/>
        <xdr:cNvSpPr txBox="1">
          <a:spLocks noChangeArrowheads="1"/>
        </xdr:cNvSpPr>
      </xdr:nvSpPr>
      <xdr:spPr bwMode="auto">
        <a:xfrm>
          <a:off x="4981575" y="197138925"/>
          <a:ext cx="0" cy="159639"/>
        </a:xfrm>
        <a:prstGeom prst="rect">
          <a:avLst/>
        </a:prstGeom>
        <a:noFill/>
        <a:ln w="9525">
          <a:noFill/>
          <a:miter lim="800000"/>
          <a:headEnd/>
          <a:tailEnd/>
        </a:ln>
      </xdr:spPr>
    </xdr:sp>
    <xdr:clientData/>
  </xdr:twoCellAnchor>
  <xdr:twoCellAnchor editAs="oneCell">
    <xdr:from>
      <xdr:col>4</xdr:col>
      <xdr:colOff>2619375</xdr:colOff>
      <xdr:row>323</xdr:row>
      <xdr:rowOff>1076325</xdr:rowOff>
    </xdr:from>
    <xdr:to>
      <xdr:col>5</xdr:col>
      <xdr:colOff>12435</xdr:colOff>
      <xdr:row>324</xdr:row>
      <xdr:rowOff>0</xdr:rowOff>
    </xdr:to>
    <xdr:sp macro="" textlink="">
      <xdr:nvSpPr>
        <xdr:cNvPr id="816" name="Text Box 23"/>
        <xdr:cNvSpPr txBox="1">
          <a:spLocks noChangeArrowheads="1"/>
        </xdr:cNvSpPr>
      </xdr:nvSpPr>
      <xdr:spPr bwMode="auto">
        <a:xfrm>
          <a:off x="5086350" y="198215250"/>
          <a:ext cx="0" cy="493"/>
        </a:xfrm>
        <a:prstGeom prst="rect">
          <a:avLst/>
        </a:prstGeom>
        <a:noFill/>
        <a:ln w="9525">
          <a:noFill/>
          <a:miter lim="800000"/>
          <a:headEnd/>
          <a:tailEnd/>
        </a:ln>
      </xdr:spPr>
    </xdr:sp>
    <xdr:clientData/>
  </xdr:twoCellAnchor>
  <xdr:twoCellAnchor editAs="oneCell">
    <xdr:from>
      <xdr:col>4</xdr:col>
      <xdr:colOff>2676525</xdr:colOff>
      <xdr:row>323</xdr:row>
      <xdr:rowOff>657225</xdr:rowOff>
    </xdr:from>
    <xdr:to>
      <xdr:col>5</xdr:col>
      <xdr:colOff>12435</xdr:colOff>
      <xdr:row>324</xdr:row>
      <xdr:rowOff>19812</xdr:rowOff>
    </xdr:to>
    <xdr:sp macro="" textlink="">
      <xdr:nvSpPr>
        <xdr:cNvPr id="817" name="Text Box 29"/>
        <xdr:cNvSpPr txBox="1">
          <a:spLocks noChangeArrowheads="1"/>
        </xdr:cNvSpPr>
      </xdr:nvSpPr>
      <xdr:spPr bwMode="auto">
        <a:xfrm>
          <a:off x="5086350" y="197796150"/>
          <a:ext cx="0" cy="19812"/>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818" name="Text Box 314"/>
        <xdr:cNvSpPr txBox="1">
          <a:spLocks noChangeArrowheads="1"/>
        </xdr:cNvSpPr>
      </xdr:nvSpPr>
      <xdr:spPr bwMode="auto">
        <a:xfrm>
          <a:off x="5048250" y="19713892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819" name="Text Box 315"/>
        <xdr:cNvSpPr txBox="1">
          <a:spLocks noChangeArrowheads="1"/>
        </xdr:cNvSpPr>
      </xdr:nvSpPr>
      <xdr:spPr bwMode="auto">
        <a:xfrm>
          <a:off x="5048250" y="19713892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820" name="Text Box 316"/>
        <xdr:cNvSpPr txBox="1">
          <a:spLocks noChangeArrowheads="1"/>
        </xdr:cNvSpPr>
      </xdr:nvSpPr>
      <xdr:spPr bwMode="auto">
        <a:xfrm>
          <a:off x="5048250" y="197138925"/>
          <a:ext cx="0"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7673</xdr:colOff>
      <xdr:row>323</xdr:row>
      <xdr:rowOff>159639</xdr:rowOff>
    </xdr:to>
    <xdr:sp macro="" textlink="">
      <xdr:nvSpPr>
        <xdr:cNvPr id="821" name="Text Box 317"/>
        <xdr:cNvSpPr txBox="1">
          <a:spLocks noChangeArrowheads="1"/>
        </xdr:cNvSpPr>
      </xdr:nvSpPr>
      <xdr:spPr bwMode="auto">
        <a:xfrm>
          <a:off x="4981575" y="197138925"/>
          <a:ext cx="0" cy="159639"/>
        </a:xfrm>
        <a:prstGeom prst="rect">
          <a:avLst/>
        </a:prstGeom>
        <a:noFill/>
        <a:ln w="9525">
          <a:noFill/>
          <a:miter lim="800000"/>
          <a:headEnd/>
          <a:tailEnd/>
        </a:ln>
      </xdr:spPr>
    </xdr:sp>
    <xdr:clientData/>
  </xdr:twoCellAnchor>
  <xdr:twoCellAnchor editAs="oneCell">
    <xdr:from>
      <xdr:col>4</xdr:col>
      <xdr:colOff>2619375</xdr:colOff>
      <xdr:row>323</xdr:row>
      <xdr:rowOff>1076325</xdr:rowOff>
    </xdr:from>
    <xdr:to>
      <xdr:col>5</xdr:col>
      <xdr:colOff>12435</xdr:colOff>
      <xdr:row>324</xdr:row>
      <xdr:rowOff>0</xdr:rowOff>
    </xdr:to>
    <xdr:sp macro="" textlink="">
      <xdr:nvSpPr>
        <xdr:cNvPr id="822" name="Text Box 23"/>
        <xdr:cNvSpPr txBox="1">
          <a:spLocks noChangeArrowheads="1"/>
        </xdr:cNvSpPr>
      </xdr:nvSpPr>
      <xdr:spPr bwMode="auto">
        <a:xfrm>
          <a:off x="5086350" y="198215250"/>
          <a:ext cx="0" cy="493"/>
        </a:xfrm>
        <a:prstGeom prst="rect">
          <a:avLst/>
        </a:prstGeom>
        <a:noFill/>
        <a:ln w="9525">
          <a:noFill/>
          <a:miter lim="800000"/>
          <a:headEnd/>
          <a:tailEnd/>
        </a:ln>
      </xdr:spPr>
    </xdr:sp>
    <xdr:clientData/>
  </xdr:twoCellAnchor>
  <xdr:twoCellAnchor editAs="oneCell">
    <xdr:from>
      <xdr:col>4</xdr:col>
      <xdr:colOff>2676525</xdr:colOff>
      <xdr:row>323</xdr:row>
      <xdr:rowOff>657225</xdr:rowOff>
    </xdr:from>
    <xdr:to>
      <xdr:col>5</xdr:col>
      <xdr:colOff>12435</xdr:colOff>
      <xdr:row>324</xdr:row>
      <xdr:rowOff>19812</xdr:rowOff>
    </xdr:to>
    <xdr:sp macro="" textlink="">
      <xdr:nvSpPr>
        <xdr:cNvPr id="823" name="Text Box 29"/>
        <xdr:cNvSpPr txBox="1">
          <a:spLocks noChangeArrowheads="1"/>
        </xdr:cNvSpPr>
      </xdr:nvSpPr>
      <xdr:spPr bwMode="auto">
        <a:xfrm>
          <a:off x="5086350" y="197796150"/>
          <a:ext cx="0" cy="19812"/>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824" name="Text Box 81"/>
        <xdr:cNvSpPr txBox="1">
          <a:spLocks noChangeArrowheads="1"/>
        </xdr:cNvSpPr>
      </xdr:nvSpPr>
      <xdr:spPr bwMode="auto">
        <a:xfrm>
          <a:off x="5048250" y="19713892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825" name="Text Box 82"/>
        <xdr:cNvSpPr txBox="1">
          <a:spLocks noChangeArrowheads="1"/>
        </xdr:cNvSpPr>
      </xdr:nvSpPr>
      <xdr:spPr bwMode="auto">
        <a:xfrm>
          <a:off x="5048250" y="19713892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826" name="Text Box 83"/>
        <xdr:cNvSpPr txBox="1">
          <a:spLocks noChangeArrowheads="1"/>
        </xdr:cNvSpPr>
      </xdr:nvSpPr>
      <xdr:spPr bwMode="auto">
        <a:xfrm>
          <a:off x="5048250" y="197138925"/>
          <a:ext cx="0"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7673</xdr:colOff>
      <xdr:row>323</xdr:row>
      <xdr:rowOff>159639</xdr:rowOff>
    </xdr:to>
    <xdr:sp macro="" textlink="">
      <xdr:nvSpPr>
        <xdr:cNvPr id="827" name="Text Box 84"/>
        <xdr:cNvSpPr txBox="1">
          <a:spLocks noChangeArrowheads="1"/>
        </xdr:cNvSpPr>
      </xdr:nvSpPr>
      <xdr:spPr bwMode="auto">
        <a:xfrm>
          <a:off x="4981575" y="197138925"/>
          <a:ext cx="0" cy="159639"/>
        </a:xfrm>
        <a:prstGeom prst="rect">
          <a:avLst/>
        </a:prstGeom>
        <a:noFill/>
        <a:ln w="9525">
          <a:noFill/>
          <a:miter lim="800000"/>
          <a:headEnd/>
          <a:tailEnd/>
        </a:ln>
      </xdr:spPr>
    </xdr:sp>
    <xdr:clientData/>
  </xdr:twoCellAnchor>
  <xdr:twoCellAnchor editAs="oneCell">
    <xdr:from>
      <xdr:col>4</xdr:col>
      <xdr:colOff>2028825</xdr:colOff>
      <xdr:row>323</xdr:row>
      <xdr:rowOff>0</xdr:rowOff>
    </xdr:from>
    <xdr:to>
      <xdr:col>5</xdr:col>
      <xdr:colOff>12435</xdr:colOff>
      <xdr:row>323</xdr:row>
      <xdr:rowOff>159639</xdr:rowOff>
    </xdr:to>
    <xdr:sp macro="" textlink="">
      <xdr:nvSpPr>
        <xdr:cNvPr id="828" name="Text Box 85"/>
        <xdr:cNvSpPr txBox="1">
          <a:spLocks noChangeArrowheads="1"/>
        </xdr:cNvSpPr>
      </xdr:nvSpPr>
      <xdr:spPr bwMode="auto">
        <a:xfrm>
          <a:off x="5086350" y="197138925"/>
          <a:ext cx="0" cy="159639"/>
        </a:xfrm>
        <a:prstGeom prst="rect">
          <a:avLst/>
        </a:prstGeom>
        <a:noFill/>
        <a:ln w="9525">
          <a:noFill/>
          <a:miter lim="800000"/>
          <a:headEnd/>
          <a:tailEnd/>
        </a:ln>
      </xdr:spPr>
    </xdr:sp>
    <xdr:clientData/>
  </xdr:twoCellAnchor>
  <xdr:twoCellAnchor editAs="oneCell">
    <xdr:from>
      <xdr:col>4</xdr:col>
      <xdr:colOff>2619375</xdr:colOff>
      <xdr:row>323</xdr:row>
      <xdr:rowOff>0</xdr:rowOff>
    </xdr:from>
    <xdr:to>
      <xdr:col>5</xdr:col>
      <xdr:colOff>12435</xdr:colOff>
      <xdr:row>323</xdr:row>
      <xdr:rowOff>159639</xdr:rowOff>
    </xdr:to>
    <xdr:sp macro="" textlink="">
      <xdr:nvSpPr>
        <xdr:cNvPr id="829" name="Text Box 86"/>
        <xdr:cNvSpPr txBox="1">
          <a:spLocks noChangeArrowheads="1"/>
        </xdr:cNvSpPr>
      </xdr:nvSpPr>
      <xdr:spPr bwMode="auto">
        <a:xfrm>
          <a:off x="5086350" y="197138925"/>
          <a:ext cx="0" cy="15963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830" name="Text Box 236"/>
        <xdr:cNvSpPr txBox="1">
          <a:spLocks noChangeArrowheads="1"/>
        </xdr:cNvSpPr>
      </xdr:nvSpPr>
      <xdr:spPr bwMode="auto">
        <a:xfrm>
          <a:off x="5086350" y="19726275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831" name="Text Box 236"/>
        <xdr:cNvSpPr txBox="1">
          <a:spLocks noChangeArrowheads="1"/>
        </xdr:cNvSpPr>
      </xdr:nvSpPr>
      <xdr:spPr bwMode="auto">
        <a:xfrm>
          <a:off x="5086350" y="19726275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832" name="Text Box 236"/>
        <xdr:cNvSpPr txBox="1">
          <a:spLocks noChangeArrowheads="1"/>
        </xdr:cNvSpPr>
      </xdr:nvSpPr>
      <xdr:spPr bwMode="auto">
        <a:xfrm>
          <a:off x="5086350" y="19726275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833" name="Text Box 236"/>
        <xdr:cNvSpPr txBox="1">
          <a:spLocks noChangeArrowheads="1"/>
        </xdr:cNvSpPr>
      </xdr:nvSpPr>
      <xdr:spPr bwMode="auto">
        <a:xfrm>
          <a:off x="5086350" y="19726275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834" name="Text Box 236"/>
        <xdr:cNvSpPr txBox="1">
          <a:spLocks noChangeArrowheads="1"/>
        </xdr:cNvSpPr>
      </xdr:nvSpPr>
      <xdr:spPr bwMode="auto">
        <a:xfrm>
          <a:off x="5086350" y="19726275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835" name="Text Box 236"/>
        <xdr:cNvSpPr txBox="1">
          <a:spLocks noChangeArrowheads="1"/>
        </xdr:cNvSpPr>
      </xdr:nvSpPr>
      <xdr:spPr bwMode="auto">
        <a:xfrm>
          <a:off x="5086350" y="19726275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836" name="Text Box 236"/>
        <xdr:cNvSpPr txBox="1">
          <a:spLocks noChangeArrowheads="1"/>
        </xdr:cNvSpPr>
      </xdr:nvSpPr>
      <xdr:spPr bwMode="auto">
        <a:xfrm>
          <a:off x="5086350" y="197262750"/>
          <a:ext cx="0" cy="3269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837" name="Text Box 314"/>
        <xdr:cNvSpPr txBox="1">
          <a:spLocks noChangeArrowheads="1"/>
        </xdr:cNvSpPr>
      </xdr:nvSpPr>
      <xdr:spPr bwMode="auto">
        <a:xfrm>
          <a:off x="5048250" y="19834860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838" name="Text Box 315"/>
        <xdr:cNvSpPr txBox="1">
          <a:spLocks noChangeArrowheads="1"/>
        </xdr:cNvSpPr>
      </xdr:nvSpPr>
      <xdr:spPr bwMode="auto">
        <a:xfrm>
          <a:off x="5048250" y="19834860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839" name="Text Box 316"/>
        <xdr:cNvSpPr txBox="1">
          <a:spLocks noChangeArrowheads="1"/>
        </xdr:cNvSpPr>
      </xdr:nvSpPr>
      <xdr:spPr bwMode="auto">
        <a:xfrm>
          <a:off x="5048250" y="198348600"/>
          <a:ext cx="0"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7673</xdr:colOff>
      <xdr:row>324</xdr:row>
      <xdr:rowOff>159639</xdr:rowOff>
    </xdr:to>
    <xdr:sp macro="" textlink="">
      <xdr:nvSpPr>
        <xdr:cNvPr id="840" name="Text Box 317"/>
        <xdr:cNvSpPr txBox="1">
          <a:spLocks noChangeArrowheads="1"/>
        </xdr:cNvSpPr>
      </xdr:nvSpPr>
      <xdr:spPr bwMode="auto">
        <a:xfrm>
          <a:off x="4981575" y="198348600"/>
          <a:ext cx="0" cy="159639"/>
        </a:xfrm>
        <a:prstGeom prst="rect">
          <a:avLst/>
        </a:prstGeom>
        <a:noFill/>
        <a:ln w="9525">
          <a:noFill/>
          <a:miter lim="800000"/>
          <a:headEnd/>
          <a:tailEnd/>
        </a:ln>
      </xdr:spPr>
    </xdr:sp>
    <xdr:clientData/>
  </xdr:twoCellAnchor>
  <xdr:twoCellAnchor editAs="oneCell">
    <xdr:from>
      <xdr:col>4</xdr:col>
      <xdr:colOff>2676525</xdr:colOff>
      <xdr:row>324</xdr:row>
      <xdr:rowOff>657225</xdr:rowOff>
    </xdr:from>
    <xdr:to>
      <xdr:col>5</xdr:col>
      <xdr:colOff>12435</xdr:colOff>
      <xdr:row>324</xdr:row>
      <xdr:rowOff>677037</xdr:rowOff>
    </xdr:to>
    <xdr:sp macro="" textlink="">
      <xdr:nvSpPr>
        <xdr:cNvPr id="841" name="Text Box 29"/>
        <xdr:cNvSpPr txBox="1">
          <a:spLocks noChangeArrowheads="1"/>
        </xdr:cNvSpPr>
      </xdr:nvSpPr>
      <xdr:spPr bwMode="auto">
        <a:xfrm>
          <a:off x="5086350" y="199005825"/>
          <a:ext cx="0" cy="19812"/>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842" name="Text Box 314"/>
        <xdr:cNvSpPr txBox="1">
          <a:spLocks noChangeArrowheads="1"/>
        </xdr:cNvSpPr>
      </xdr:nvSpPr>
      <xdr:spPr bwMode="auto">
        <a:xfrm>
          <a:off x="5048250" y="19834860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843" name="Text Box 315"/>
        <xdr:cNvSpPr txBox="1">
          <a:spLocks noChangeArrowheads="1"/>
        </xdr:cNvSpPr>
      </xdr:nvSpPr>
      <xdr:spPr bwMode="auto">
        <a:xfrm>
          <a:off x="5048250" y="19834860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844" name="Text Box 316"/>
        <xdr:cNvSpPr txBox="1">
          <a:spLocks noChangeArrowheads="1"/>
        </xdr:cNvSpPr>
      </xdr:nvSpPr>
      <xdr:spPr bwMode="auto">
        <a:xfrm>
          <a:off x="5048250" y="198348600"/>
          <a:ext cx="0"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7673</xdr:colOff>
      <xdr:row>324</xdr:row>
      <xdr:rowOff>159639</xdr:rowOff>
    </xdr:to>
    <xdr:sp macro="" textlink="">
      <xdr:nvSpPr>
        <xdr:cNvPr id="845" name="Text Box 317"/>
        <xdr:cNvSpPr txBox="1">
          <a:spLocks noChangeArrowheads="1"/>
        </xdr:cNvSpPr>
      </xdr:nvSpPr>
      <xdr:spPr bwMode="auto">
        <a:xfrm>
          <a:off x="4981575" y="198348600"/>
          <a:ext cx="0" cy="159639"/>
        </a:xfrm>
        <a:prstGeom prst="rect">
          <a:avLst/>
        </a:prstGeom>
        <a:noFill/>
        <a:ln w="9525">
          <a:noFill/>
          <a:miter lim="800000"/>
          <a:headEnd/>
          <a:tailEnd/>
        </a:ln>
      </xdr:spPr>
    </xdr:sp>
    <xdr:clientData/>
  </xdr:twoCellAnchor>
  <xdr:twoCellAnchor editAs="oneCell">
    <xdr:from>
      <xdr:col>4</xdr:col>
      <xdr:colOff>2676525</xdr:colOff>
      <xdr:row>324</xdr:row>
      <xdr:rowOff>657225</xdr:rowOff>
    </xdr:from>
    <xdr:to>
      <xdr:col>5</xdr:col>
      <xdr:colOff>12435</xdr:colOff>
      <xdr:row>324</xdr:row>
      <xdr:rowOff>677037</xdr:rowOff>
    </xdr:to>
    <xdr:sp macro="" textlink="">
      <xdr:nvSpPr>
        <xdr:cNvPr id="846" name="Text Box 29"/>
        <xdr:cNvSpPr txBox="1">
          <a:spLocks noChangeArrowheads="1"/>
        </xdr:cNvSpPr>
      </xdr:nvSpPr>
      <xdr:spPr bwMode="auto">
        <a:xfrm>
          <a:off x="5086350" y="199005825"/>
          <a:ext cx="0" cy="19812"/>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847" name="Text Box 81"/>
        <xdr:cNvSpPr txBox="1">
          <a:spLocks noChangeArrowheads="1"/>
        </xdr:cNvSpPr>
      </xdr:nvSpPr>
      <xdr:spPr bwMode="auto">
        <a:xfrm>
          <a:off x="5048250" y="19834860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848" name="Text Box 82"/>
        <xdr:cNvSpPr txBox="1">
          <a:spLocks noChangeArrowheads="1"/>
        </xdr:cNvSpPr>
      </xdr:nvSpPr>
      <xdr:spPr bwMode="auto">
        <a:xfrm>
          <a:off x="5048250" y="19834860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849" name="Text Box 83"/>
        <xdr:cNvSpPr txBox="1">
          <a:spLocks noChangeArrowheads="1"/>
        </xdr:cNvSpPr>
      </xdr:nvSpPr>
      <xdr:spPr bwMode="auto">
        <a:xfrm>
          <a:off x="5048250" y="198348600"/>
          <a:ext cx="0"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7673</xdr:colOff>
      <xdr:row>324</xdr:row>
      <xdr:rowOff>159639</xdr:rowOff>
    </xdr:to>
    <xdr:sp macro="" textlink="">
      <xdr:nvSpPr>
        <xdr:cNvPr id="850" name="Text Box 84"/>
        <xdr:cNvSpPr txBox="1">
          <a:spLocks noChangeArrowheads="1"/>
        </xdr:cNvSpPr>
      </xdr:nvSpPr>
      <xdr:spPr bwMode="auto">
        <a:xfrm>
          <a:off x="4981575" y="198348600"/>
          <a:ext cx="0" cy="159639"/>
        </a:xfrm>
        <a:prstGeom prst="rect">
          <a:avLst/>
        </a:prstGeom>
        <a:noFill/>
        <a:ln w="9525">
          <a:noFill/>
          <a:miter lim="800000"/>
          <a:headEnd/>
          <a:tailEnd/>
        </a:ln>
      </xdr:spPr>
    </xdr:sp>
    <xdr:clientData/>
  </xdr:twoCellAnchor>
  <xdr:twoCellAnchor editAs="oneCell">
    <xdr:from>
      <xdr:col>4</xdr:col>
      <xdr:colOff>2028825</xdr:colOff>
      <xdr:row>324</xdr:row>
      <xdr:rowOff>0</xdr:rowOff>
    </xdr:from>
    <xdr:to>
      <xdr:col>5</xdr:col>
      <xdr:colOff>12435</xdr:colOff>
      <xdr:row>324</xdr:row>
      <xdr:rowOff>159639</xdr:rowOff>
    </xdr:to>
    <xdr:sp macro="" textlink="">
      <xdr:nvSpPr>
        <xdr:cNvPr id="851" name="Text Box 85"/>
        <xdr:cNvSpPr txBox="1">
          <a:spLocks noChangeArrowheads="1"/>
        </xdr:cNvSpPr>
      </xdr:nvSpPr>
      <xdr:spPr bwMode="auto">
        <a:xfrm>
          <a:off x="5086350" y="198348600"/>
          <a:ext cx="0" cy="159639"/>
        </a:xfrm>
        <a:prstGeom prst="rect">
          <a:avLst/>
        </a:prstGeom>
        <a:noFill/>
        <a:ln w="9525">
          <a:noFill/>
          <a:miter lim="800000"/>
          <a:headEnd/>
          <a:tailEnd/>
        </a:ln>
      </xdr:spPr>
    </xdr:sp>
    <xdr:clientData/>
  </xdr:twoCellAnchor>
  <xdr:twoCellAnchor editAs="oneCell">
    <xdr:from>
      <xdr:col>4</xdr:col>
      <xdr:colOff>2619375</xdr:colOff>
      <xdr:row>324</xdr:row>
      <xdr:rowOff>0</xdr:rowOff>
    </xdr:from>
    <xdr:to>
      <xdr:col>5</xdr:col>
      <xdr:colOff>12435</xdr:colOff>
      <xdr:row>324</xdr:row>
      <xdr:rowOff>159639</xdr:rowOff>
    </xdr:to>
    <xdr:sp macro="" textlink="">
      <xdr:nvSpPr>
        <xdr:cNvPr id="852" name="Text Box 86"/>
        <xdr:cNvSpPr txBox="1">
          <a:spLocks noChangeArrowheads="1"/>
        </xdr:cNvSpPr>
      </xdr:nvSpPr>
      <xdr:spPr bwMode="auto">
        <a:xfrm>
          <a:off x="5086350" y="198348600"/>
          <a:ext cx="0" cy="15963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853" name="Text Box 236"/>
        <xdr:cNvSpPr txBox="1">
          <a:spLocks noChangeArrowheads="1"/>
        </xdr:cNvSpPr>
      </xdr:nvSpPr>
      <xdr:spPr bwMode="auto">
        <a:xfrm>
          <a:off x="5086350" y="1984724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854" name="Text Box 236"/>
        <xdr:cNvSpPr txBox="1">
          <a:spLocks noChangeArrowheads="1"/>
        </xdr:cNvSpPr>
      </xdr:nvSpPr>
      <xdr:spPr bwMode="auto">
        <a:xfrm>
          <a:off x="5086350" y="1984724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855" name="Text Box 236"/>
        <xdr:cNvSpPr txBox="1">
          <a:spLocks noChangeArrowheads="1"/>
        </xdr:cNvSpPr>
      </xdr:nvSpPr>
      <xdr:spPr bwMode="auto">
        <a:xfrm>
          <a:off x="5086350" y="1984724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856" name="Text Box 236"/>
        <xdr:cNvSpPr txBox="1">
          <a:spLocks noChangeArrowheads="1"/>
        </xdr:cNvSpPr>
      </xdr:nvSpPr>
      <xdr:spPr bwMode="auto">
        <a:xfrm>
          <a:off x="5086350" y="1984724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857" name="Text Box 236"/>
        <xdr:cNvSpPr txBox="1">
          <a:spLocks noChangeArrowheads="1"/>
        </xdr:cNvSpPr>
      </xdr:nvSpPr>
      <xdr:spPr bwMode="auto">
        <a:xfrm>
          <a:off x="5086350" y="1984724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858" name="Text Box 236"/>
        <xdr:cNvSpPr txBox="1">
          <a:spLocks noChangeArrowheads="1"/>
        </xdr:cNvSpPr>
      </xdr:nvSpPr>
      <xdr:spPr bwMode="auto">
        <a:xfrm>
          <a:off x="5086350" y="1984724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859" name="Text Box 236"/>
        <xdr:cNvSpPr txBox="1">
          <a:spLocks noChangeArrowheads="1"/>
        </xdr:cNvSpPr>
      </xdr:nvSpPr>
      <xdr:spPr bwMode="auto">
        <a:xfrm>
          <a:off x="5086350" y="198472425"/>
          <a:ext cx="0" cy="3269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860" name="Text Box 314"/>
        <xdr:cNvSpPr txBox="1">
          <a:spLocks noChangeArrowheads="1"/>
        </xdr:cNvSpPr>
      </xdr:nvSpPr>
      <xdr:spPr bwMode="auto">
        <a:xfrm>
          <a:off x="5048250" y="19918680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861" name="Text Box 315"/>
        <xdr:cNvSpPr txBox="1">
          <a:spLocks noChangeArrowheads="1"/>
        </xdr:cNvSpPr>
      </xdr:nvSpPr>
      <xdr:spPr bwMode="auto">
        <a:xfrm>
          <a:off x="5048250" y="19918680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862" name="Text Box 316"/>
        <xdr:cNvSpPr txBox="1">
          <a:spLocks noChangeArrowheads="1"/>
        </xdr:cNvSpPr>
      </xdr:nvSpPr>
      <xdr:spPr bwMode="auto">
        <a:xfrm>
          <a:off x="5048250" y="199186800"/>
          <a:ext cx="0"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7673</xdr:colOff>
      <xdr:row>325</xdr:row>
      <xdr:rowOff>159639</xdr:rowOff>
    </xdr:to>
    <xdr:sp macro="" textlink="">
      <xdr:nvSpPr>
        <xdr:cNvPr id="863" name="Text Box 317"/>
        <xdr:cNvSpPr txBox="1">
          <a:spLocks noChangeArrowheads="1"/>
        </xdr:cNvSpPr>
      </xdr:nvSpPr>
      <xdr:spPr bwMode="auto">
        <a:xfrm>
          <a:off x="4981575" y="199186800"/>
          <a:ext cx="0" cy="159639"/>
        </a:xfrm>
        <a:prstGeom prst="rect">
          <a:avLst/>
        </a:prstGeom>
        <a:noFill/>
        <a:ln w="9525">
          <a:noFill/>
          <a:miter lim="800000"/>
          <a:headEnd/>
          <a:tailEnd/>
        </a:ln>
      </xdr:spPr>
    </xdr:sp>
    <xdr:clientData/>
  </xdr:twoCellAnchor>
  <xdr:twoCellAnchor editAs="oneCell">
    <xdr:from>
      <xdr:col>4</xdr:col>
      <xdr:colOff>2676525</xdr:colOff>
      <xdr:row>325</xdr:row>
      <xdr:rowOff>657225</xdr:rowOff>
    </xdr:from>
    <xdr:to>
      <xdr:col>5</xdr:col>
      <xdr:colOff>12435</xdr:colOff>
      <xdr:row>326</xdr:row>
      <xdr:rowOff>19812</xdr:rowOff>
    </xdr:to>
    <xdr:sp macro="" textlink="">
      <xdr:nvSpPr>
        <xdr:cNvPr id="864" name="Text Box 29"/>
        <xdr:cNvSpPr txBox="1">
          <a:spLocks noChangeArrowheads="1"/>
        </xdr:cNvSpPr>
      </xdr:nvSpPr>
      <xdr:spPr bwMode="auto">
        <a:xfrm>
          <a:off x="5086350" y="199844025"/>
          <a:ext cx="0" cy="19812"/>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865" name="Text Box 314"/>
        <xdr:cNvSpPr txBox="1">
          <a:spLocks noChangeArrowheads="1"/>
        </xdr:cNvSpPr>
      </xdr:nvSpPr>
      <xdr:spPr bwMode="auto">
        <a:xfrm>
          <a:off x="5048250" y="19918680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866" name="Text Box 315"/>
        <xdr:cNvSpPr txBox="1">
          <a:spLocks noChangeArrowheads="1"/>
        </xdr:cNvSpPr>
      </xdr:nvSpPr>
      <xdr:spPr bwMode="auto">
        <a:xfrm>
          <a:off x="5048250" y="19918680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867" name="Text Box 316"/>
        <xdr:cNvSpPr txBox="1">
          <a:spLocks noChangeArrowheads="1"/>
        </xdr:cNvSpPr>
      </xdr:nvSpPr>
      <xdr:spPr bwMode="auto">
        <a:xfrm>
          <a:off x="5048250" y="199186800"/>
          <a:ext cx="0"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7673</xdr:colOff>
      <xdr:row>325</xdr:row>
      <xdr:rowOff>159639</xdr:rowOff>
    </xdr:to>
    <xdr:sp macro="" textlink="">
      <xdr:nvSpPr>
        <xdr:cNvPr id="868" name="Text Box 317"/>
        <xdr:cNvSpPr txBox="1">
          <a:spLocks noChangeArrowheads="1"/>
        </xdr:cNvSpPr>
      </xdr:nvSpPr>
      <xdr:spPr bwMode="auto">
        <a:xfrm>
          <a:off x="4981575" y="199186800"/>
          <a:ext cx="0" cy="159639"/>
        </a:xfrm>
        <a:prstGeom prst="rect">
          <a:avLst/>
        </a:prstGeom>
        <a:noFill/>
        <a:ln w="9525">
          <a:noFill/>
          <a:miter lim="800000"/>
          <a:headEnd/>
          <a:tailEnd/>
        </a:ln>
      </xdr:spPr>
    </xdr:sp>
    <xdr:clientData/>
  </xdr:twoCellAnchor>
  <xdr:twoCellAnchor editAs="oneCell">
    <xdr:from>
      <xdr:col>4</xdr:col>
      <xdr:colOff>2676525</xdr:colOff>
      <xdr:row>325</xdr:row>
      <xdr:rowOff>657225</xdr:rowOff>
    </xdr:from>
    <xdr:to>
      <xdr:col>5</xdr:col>
      <xdr:colOff>12435</xdr:colOff>
      <xdr:row>326</xdr:row>
      <xdr:rowOff>19812</xdr:rowOff>
    </xdr:to>
    <xdr:sp macro="" textlink="">
      <xdr:nvSpPr>
        <xdr:cNvPr id="869" name="Text Box 29"/>
        <xdr:cNvSpPr txBox="1">
          <a:spLocks noChangeArrowheads="1"/>
        </xdr:cNvSpPr>
      </xdr:nvSpPr>
      <xdr:spPr bwMode="auto">
        <a:xfrm>
          <a:off x="5086350" y="199844025"/>
          <a:ext cx="0" cy="19812"/>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870" name="Text Box 81"/>
        <xdr:cNvSpPr txBox="1">
          <a:spLocks noChangeArrowheads="1"/>
        </xdr:cNvSpPr>
      </xdr:nvSpPr>
      <xdr:spPr bwMode="auto">
        <a:xfrm>
          <a:off x="5048250" y="19918680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871" name="Text Box 82"/>
        <xdr:cNvSpPr txBox="1">
          <a:spLocks noChangeArrowheads="1"/>
        </xdr:cNvSpPr>
      </xdr:nvSpPr>
      <xdr:spPr bwMode="auto">
        <a:xfrm>
          <a:off x="5048250" y="19918680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872" name="Text Box 83"/>
        <xdr:cNvSpPr txBox="1">
          <a:spLocks noChangeArrowheads="1"/>
        </xdr:cNvSpPr>
      </xdr:nvSpPr>
      <xdr:spPr bwMode="auto">
        <a:xfrm>
          <a:off x="5048250" y="199186800"/>
          <a:ext cx="0"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7673</xdr:colOff>
      <xdr:row>325</xdr:row>
      <xdr:rowOff>159639</xdr:rowOff>
    </xdr:to>
    <xdr:sp macro="" textlink="">
      <xdr:nvSpPr>
        <xdr:cNvPr id="873" name="Text Box 84"/>
        <xdr:cNvSpPr txBox="1">
          <a:spLocks noChangeArrowheads="1"/>
        </xdr:cNvSpPr>
      </xdr:nvSpPr>
      <xdr:spPr bwMode="auto">
        <a:xfrm>
          <a:off x="4981575" y="199186800"/>
          <a:ext cx="0" cy="159639"/>
        </a:xfrm>
        <a:prstGeom prst="rect">
          <a:avLst/>
        </a:prstGeom>
        <a:noFill/>
        <a:ln w="9525">
          <a:noFill/>
          <a:miter lim="800000"/>
          <a:headEnd/>
          <a:tailEnd/>
        </a:ln>
      </xdr:spPr>
    </xdr:sp>
    <xdr:clientData/>
  </xdr:twoCellAnchor>
  <xdr:twoCellAnchor editAs="oneCell">
    <xdr:from>
      <xdr:col>4</xdr:col>
      <xdr:colOff>2028825</xdr:colOff>
      <xdr:row>325</xdr:row>
      <xdr:rowOff>0</xdr:rowOff>
    </xdr:from>
    <xdr:to>
      <xdr:col>5</xdr:col>
      <xdr:colOff>12435</xdr:colOff>
      <xdr:row>325</xdr:row>
      <xdr:rowOff>159639</xdr:rowOff>
    </xdr:to>
    <xdr:sp macro="" textlink="">
      <xdr:nvSpPr>
        <xdr:cNvPr id="874" name="Text Box 85"/>
        <xdr:cNvSpPr txBox="1">
          <a:spLocks noChangeArrowheads="1"/>
        </xdr:cNvSpPr>
      </xdr:nvSpPr>
      <xdr:spPr bwMode="auto">
        <a:xfrm>
          <a:off x="5086350" y="199186800"/>
          <a:ext cx="0" cy="159639"/>
        </a:xfrm>
        <a:prstGeom prst="rect">
          <a:avLst/>
        </a:prstGeom>
        <a:noFill/>
        <a:ln w="9525">
          <a:noFill/>
          <a:miter lim="800000"/>
          <a:headEnd/>
          <a:tailEnd/>
        </a:ln>
      </xdr:spPr>
    </xdr:sp>
    <xdr:clientData/>
  </xdr:twoCellAnchor>
  <xdr:twoCellAnchor editAs="oneCell">
    <xdr:from>
      <xdr:col>4</xdr:col>
      <xdr:colOff>2619375</xdr:colOff>
      <xdr:row>325</xdr:row>
      <xdr:rowOff>0</xdr:rowOff>
    </xdr:from>
    <xdr:to>
      <xdr:col>5</xdr:col>
      <xdr:colOff>12435</xdr:colOff>
      <xdr:row>325</xdr:row>
      <xdr:rowOff>159639</xdr:rowOff>
    </xdr:to>
    <xdr:sp macro="" textlink="">
      <xdr:nvSpPr>
        <xdr:cNvPr id="875" name="Text Box 86"/>
        <xdr:cNvSpPr txBox="1">
          <a:spLocks noChangeArrowheads="1"/>
        </xdr:cNvSpPr>
      </xdr:nvSpPr>
      <xdr:spPr bwMode="auto">
        <a:xfrm>
          <a:off x="5086350" y="199186800"/>
          <a:ext cx="0" cy="15963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876" name="Text Box 236"/>
        <xdr:cNvSpPr txBox="1">
          <a:spLocks noChangeArrowheads="1"/>
        </xdr:cNvSpPr>
      </xdr:nvSpPr>
      <xdr:spPr bwMode="auto">
        <a:xfrm>
          <a:off x="5086350" y="1993106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877" name="Text Box 236"/>
        <xdr:cNvSpPr txBox="1">
          <a:spLocks noChangeArrowheads="1"/>
        </xdr:cNvSpPr>
      </xdr:nvSpPr>
      <xdr:spPr bwMode="auto">
        <a:xfrm>
          <a:off x="5086350" y="1993106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878" name="Text Box 236"/>
        <xdr:cNvSpPr txBox="1">
          <a:spLocks noChangeArrowheads="1"/>
        </xdr:cNvSpPr>
      </xdr:nvSpPr>
      <xdr:spPr bwMode="auto">
        <a:xfrm>
          <a:off x="5086350" y="1993106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879" name="Text Box 236"/>
        <xdr:cNvSpPr txBox="1">
          <a:spLocks noChangeArrowheads="1"/>
        </xdr:cNvSpPr>
      </xdr:nvSpPr>
      <xdr:spPr bwMode="auto">
        <a:xfrm>
          <a:off x="5086350" y="1993106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880" name="Text Box 236"/>
        <xdr:cNvSpPr txBox="1">
          <a:spLocks noChangeArrowheads="1"/>
        </xdr:cNvSpPr>
      </xdr:nvSpPr>
      <xdr:spPr bwMode="auto">
        <a:xfrm>
          <a:off x="5086350" y="1993106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881" name="Text Box 236"/>
        <xdr:cNvSpPr txBox="1">
          <a:spLocks noChangeArrowheads="1"/>
        </xdr:cNvSpPr>
      </xdr:nvSpPr>
      <xdr:spPr bwMode="auto">
        <a:xfrm>
          <a:off x="5086350" y="1993106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882" name="Text Box 236"/>
        <xdr:cNvSpPr txBox="1">
          <a:spLocks noChangeArrowheads="1"/>
        </xdr:cNvSpPr>
      </xdr:nvSpPr>
      <xdr:spPr bwMode="auto">
        <a:xfrm>
          <a:off x="5086350" y="199310625"/>
          <a:ext cx="0" cy="3269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883" name="Text Box 314"/>
        <xdr:cNvSpPr txBox="1">
          <a:spLocks noChangeArrowheads="1"/>
        </xdr:cNvSpPr>
      </xdr:nvSpPr>
      <xdr:spPr bwMode="auto">
        <a:xfrm>
          <a:off x="5048250" y="20032027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884" name="Text Box 315"/>
        <xdr:cNvSpPr txBox="1">
          <a:spLocks noChangeArrowheads="1"/>
        </xdr:cNvSpPr>
      </xdr:nvSpPr>
      <xdr:spPr bwMode="auto">
        <a:xfrm>
          <a:off x="5048250" y="20032027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885" name="Text Box 316"/>
        <xdr:cNvSpPr txBox="1">
          <a:spLocks noChangeArrowheads="1"/>
        </xdr:cNvSpPr>
      </xdr:nvSpPr>
      <xdr:spPr bwMode="auto">
        <a:xfrm>
          <a:off x="5048250" y="200320275"/>
          <a:ext cx="0"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7673</xdr:colOff>
      <xdr:row>326</xdr:row>
      <xdr:rowOff>159639</xdr:rowOff>
    </xdr:to>
    <xdr:sp macro="" textlink="">
      <xdr:nvSpPr>
        <xdr:cNvPr id="886" name="Text Box 317"/>
        <xdr:cNvSpPr txBox="1">
          <a:spLocks noChangeArrowheads="1"/>
        </xdr:cNvSpPr>
      </xdr:nvSpPr>
      <xdr:spPr bwMode="auto">
        <a:xfrm>
          <a:off x="4981575" y="200320275"/>
          <a:ext cx="0" cy="159639"/>
        </a:xfrm>
        <a:prstGeom prst="rect">
          <a:avLst/>
        </a:prstGeom>
        <a:noFill/>
        <a:ln w="9525">
          <a:noFill/>
          <a:miter lim="800000"/>
          <a:headEnd/>
          <a:tailEnd/>
        </a:ln>
      </xdr:spPr>
    </xdr:sp>
    <xdr:clientData/>
  </xdr:twoCellAnchor>
  <xdr:twoCellAnchor editAs="oneCell">
    <xdr:from>
      <xdr:col>4</xdr:col>
      <xdr:colOff>2676525</xdr:colOff>
      <xdr:row>326</xdr:row>
      <xdr:rowOff>657225</xdr:rowOff>
    </xdr:from>
    <xdr:to>
      <xdr:col>5</xdr:col>
      <xdr:colOff>12435</xdr:colOff>
      <xdr:row>326</xdr:row>
      <xdr:rowOff>657225</xdr:rowOff>
    </xdr:to>
    <xdr:sp macro="" textlink="">
      <xdr:nvSpPr>
        <xdr:cNvPr id="887" name="Text Box 29"/>
        <xdr:cNvSpPr txBox="1">
          <a:spLocks noChangeArrowheads="1"/>
        </xdr:cNvSpPr>
      </xdr:nvSpPr>
      <xdr:spPr bwMode="auto">
        <a:xfrm>
          <a:off x="5086350" y="200977500"/>
          <a:ext cx="0" cy="19812"/>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888" name="Text Box 314"/>
        <xdr:cNvSpPr txBox="1">
          <a:spLocks noChangeArrowheads="1"/>
        </xdr:cNvSpPr>
      </xdr:nvSpPr>
      <xdr:spPr bwMode="auto">
        <a:xfrm>
          <a:off x="5048250" y="20032027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889" name="Text Box 315"/>
        <xdr:cNvSpPr txBox="1">
          <a:spLocks noChangeArrowheads="1"/>
        </xdr:cNvSpPr>
      </xdr:nvSpPr>
      <xdr:spPr bwMode="auto">
        <a:xfrm>
          <a:off x="5048250" y="20032027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890" name="Text Box 316"/>
        <xdr:cNvSpPr txBox="1">
          <a:spLocks noChangeArrowheads="1"/>
        </xdr:cNvSpPr>
      </xdr:nvSpPr>
      <xdr:spPr bwMode="auto">
        <a:xfrm>
          <a:off x="5048250" y="200320275"/>
          <a:ext cx="0"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7673</xdr:colOff>
      <xdr:row>326</xdr:row>
      <xdr:rowOff>159639</xdr:rowOff>
    </xdr:to>
    <xdr:sp macro="" textlink="">
      <xdr:nvSpPr>
        <xdr:cNvPr id="891" name="Text Box 317"/>
        <xdr:cNvSpPr txBox="1">
          <a:spLocks noChangeArrowheads="1"/>
        </xdr:cNvSpPr>
      </xdr:nvSpPr>
      <xdr:spPr bwMode="auto">
        <a:xfrm>
          <a:off x="4981575" y="200320275"/>
          <a:ext cx="0" cy="159639"/>
        </a:xfrm>
        <a:prstGeom prst="rect">
          <a:avLst/>
        </a:prstGeom>
        <a:noFill/>
        <a:ln w="9525">
          <a:noFill/>
          <a:miter lim="800000"/>
          <a:headEnd/>
          <a:tailEnd/>
        </a:ln>
      </xdr:spPr>
    </xdr:sp>
    <xdr:clientData/>
  </xdr:twoCellAnchor>
  <xdr:twoCellAnchor editAs="oneCell">
    <xdr:from>
      <xdr:col>4</xdr:col>
      <xdr:colOff>2676525</xdr:colOff>
      <xdr:row>326</xdr:row>
      <xdr:rowOff>657225</xdr:rowOff>
    </xdr:from>
    <xdr:to>
      <xdr:col>5</xdr:col>
      <xdr:colOff>12435</xdr:colOff>
      <xdr:row>326</xdr:row>
      <xdr:rowOff>657225</xdr:rowOff>
    </xdr:to>
    <xdr:sp macro="" textlink="">
      <xdr:nvSpPr>
        <xdr:cNvPr id="892" name="Text Box 29"/>
        <xdr:cNvSpPr txBox="1">
          <a:spLocks noChangeArrowheads="1"/>
        </xdr:cNvSpPr>
      </xdr:nvSpPr>
      <xdr:spPr bwMode="auto">
        <a:xfrm>
          <a:off x="5086350" y="200977500"/>
          <a:ext cx="0" cy="19812"/>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893" name="Text Box 81"/>
        <xdr:cNvSpPr txBox="1">
          <a:spLocks noChangeArrowheads="1"/>
        </xdr:cNvSpPr>
      </xdr:nvSpPr>
      <xdr:spPr bwMode="auto">
        <a:xfrm>
          <a:off x="5048250" y="20032027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894" name="Text Box 82"/>
        <xdr:cNvSpPr txBox="1">
          <a:spLocks noChangeArrowheads="1"/>
        </xdr:cNvSpPr>
      </xdr:nvSpPr>
      <xdr:spPr bwMode="auto">
        <a:xfrm>
          <a:off x="5048250" y="20032027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895" name="Text Box 83"/>
        <xdr:cNvSpPr txBox="1">
          <a:spLocks noChangeArrowheads="1"/>
        </xdr:cNvSpPr>
      </xdr:nvSpPr>
      <xdr:spPr bwMode="auto">
        <a:xfrm>
          <a:off x="5048250" y="200320275"/>
          <a:ext cx="0"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7673</xdr:colOff>
      <xdr:row>326</xdr:row>
      <xdr:rowOff>159639</xdr:rowOff>
    </xdr:to>
    <xdr:sp macro="" textlink="">
      <xdr:nvSpPr>
        <xdr:cNvPr id="896" name="Text Box 84"/>
        <xdr:cNvSpPr txBox="1">
          <a:spLocks noChangeArrowheads="1"/>
        </xdr:cNvSpPr>
      </xdr:nvSpPr>
      <xdr:spPr bwMode="auto">
        <a:xfrm>
          <a:off x="4981575" y="200320275"/>
          <a:ext cx="0" cy="159639"/>
        </a:xfrm>
        <a:prstGeom prst="rect">
          <a:avLst/>
        </a:prstGeom>
        <a:noFill/>
        <a:ln w="9525">
          <a:noFill/>
          <a:miter lim="800000"/>
          <a:headEnd/>
          <a:tailEnd/>
        </a:ln>
      </xdr:spPr>
    </xdr:sp>
    <xdr:clientData/>
  </xdr:twoCellAnchor>
  <xdr:twoCellAnchor editAs="oneCell">
    <xdr:from>
      <xdr:col>4</xdr:col>
      <xdr:colOff>2028825</xdr:colOff>
      <xdr:row>326</xdr:row>
      <xdr:rowOff>0</xdr:rowOff>
    </xdr:from>
    <xdr:to>
      <xdr:col>5</xdr:col>
      <xdr:colOff>12435</xdr:colOff>
      <xdr:row>326</xdr:row>
      <xdr:rowOff>159639</xdr:rowOff>
    </xdr:to>
    <xdr:sp macro="" textlink="">
      <xdr:nvSpPr>
        <xdr:cNvPr id="897" name="Text Box 85"/>
        <xdr:cNvSpPr txBox="1">
          <a:spLocks noChangeArrowheads="1"/>
        </xdr:cNvSpPr>
      </xdr:nvSpPr>
      <xdr:spPr bwMode="auto">
        <a:xfrm>
          <a:off x="5086350" y="200320275"/>
          <a:ext cx="0" cy="159639"/>
        </a:xfrm>
        <a:prstGeom prst="rect">
          <a:avLst/>
        </a:prstGeom>
        <a:noFill/>
        <a:ln w="9525">
          <a:noFill/>
          <a:miter lim="800000"/>
          <a:headEnd/>
          <a:tailEnd/>
        </a:ln>
      </xdr:spPr>
    </xdr:sp>
    <xdr:clientData/>
  </xdr:twoCellAnchor>
  <xdr:twoCellAnchor editAs="oneCell">
    <xdr:from>
      <xdr:col>4</xdr:col>
      <xdr:colOff>2619375</xdr:colOff>
      <xdr:row>326</xdr:row>
      <xdr:rowOff>0</xdr:rowOff>
    </xdr:from>
    <xdr:to>
      <xdr:col>5</xdr:col>
      <xdr:colOff>12435</xdr:colOff>
      <xdr:row>326</xdr:row>
      <xdr:rowOff>159639</xdr:rowOff>
    </xdr:to>
    <xdr:sp macro="" textlink="">
      <xdr:nvSpPr>
        <xdr:cNvPr id="898" name="Text Box 86"/>
        <xdr:cNvSpPr txBox="1">
          <a:spLocks noChangeArrowheads="1"/>
        </xdr:cNvSpPr>
      </xdr:nvSpPr>
      <xdr:spPr bwMode="auto">
        <a:xfrm>
          <a:off x="5086350" y="200320275"/>
          <a:ext cx="0" cy="15963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899" name="Text Box 236"/>
        <xdr:cNvSpPr txBox="1">
          <a:spLocks noChangeArrowheads="1"/>
        </xdr:cNvSpPr>
      </xdr:nvSpPr>
      <xdr:spPr bwMode="auto">
        <a:xfrm>
          <a:off x="5086350" y="200444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900" name="Text Box 236"/>
        <xdr:cNvSpPr txBox="1">
          <a:spLocks noChangeArrowheads="1"/>
        </xdr:cNvSpPr>
      </xdr:nvSpPr>
      <xdr:spPr bwMode="auto">
        <a:xfrm>
          <a:off x="5086350" y="200444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901" name="Text Box 236"/>
        <xdr:cNvSpPr txBox="1">
          <a:spLocks noChangeArrowheads="1"/>
        </xdr:cNvSpPr>
      </xdr:nvSpPr>
      <xdr:spPr bwMode="auto">
        <a:xfrm>
          <a:off x="5086350" y="200444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902" name="Text Box 236"/>
        <xdr:cNvSpPr txBox="1">
          <a:spLocks noChangeArrowheads="1"/>
        </xdr:cNvSpPr>
      </xdr:nvSpPr>
      <xdr:spPr bwMode="auto">
        <a:xfrm>
          <a:off x="5086350" y="200444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903" name="Text Box 236"/>
        <xdr:cNvSpPr txBox="1">
          <a:spLocks noChangeArrowheads="1"/>
        </xdr:cNvSpPr>
      </xdr:nvSpPr>
      <xdr:spPr bwMode="auto">
        <a:xfrm>
          <a:off x="5086350" y="200444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904" name="Text Box 236"/>
        <xdr:cNvSpPr txBox="1">
          <a:spLocks noChangeArrowheads="1"/>
        </xdr:cNvSpPr>
      </xdr:nvSpPr>
      <xdr:spPr bwMode="auto">
        <a:xfrm>
          <a:off x="5086350" y="200444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905" name="Text Box 236"/>
        <xdr:cNvSpPr txBox="1">
          <a:spLocks noChangeArrowheads="1"/>
        </xdr:cNvSpPr>
      </xdr:nvSpPr>
      <xdr:spPr bwMode="auto">
        <a:xfrm>
          <a:off x="5086350" y="200444100"/>
          <a:ext cx="0" cy="3269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906" name="Text Box 314"/>
        <xdr:cNvSpPr txBox="1">
          <a:spLocks noChangeArrowheads="1"/>
        </xdr:cNvSpPr>
      </xdr:nvSpPr>
      <xdr:spPr bwMode="auto">
        <a:xfrm>
          <a:off x="5048250" y="20145375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907" name="Text Box 315"/>
        <xdr:cNvSpPr txBox="1">
          <a:spLocks noChangeArrowheads="1"/>
        </xdr:cNvSpPr>
      </xdr:nvSpPr>
      <xdr:spPr bwMode="auto">
        <a:xfrm>
          <a:off x="5048250" y="20145375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908" name="Text Box 316"/>
        <xdr:cNvSpPr txBox="1">
          <a:spLocks noChangeArrowheads="1"/>
        </xdr:cNvSpPr>
      </xdr:nvSpPr>
      <xdr:spPr bwMode="auto">
        <a:xfrm>
          <a:off x="5048250" y="201453750"/>
          <a:ext cx="0"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7673</xdr:colOff>
      <xdr:row>327</xdr:row>
      <xdr:rowOff>159639</xdr:rowOff>
    </xdr:to>
    <xdr:sp macro="" textlink="">
      <xdr:nvSpPr>
        <xdr:cNvPr id="909" name="Text Box 317"/>
        <xdr:cNvSpPr txBox="1">
          <a:spLocks noChangeArrowheads="1"/>
        </xdr:cNvSpPr>
      </xdr:nvSpPr>
      <xdr:spPr bwMode="auto">
        <a:xfrm>
          <a:off x="4981575" y="201453750"/>
          <a:ext cx="0" cy="159639"/>
        </a:xfrm>
        <a:prstGeom prst="rect">
          <a:avLst/>
        </a:prstGeom>
        <a:noFill/>
        <a:ln w="9525">
          <a:noFill/>
          <a:miter lim="800000"/>
          <a:headEnd/>
          <a:tailEnd/>
        </a:ln>
      </xdr:spPr>
    </xdr:sp>
    <xdr:clientData/>
  </xdr:twoCellAnchor>
  <xdr:twoCellAnchor editAs="oneCell">
    <xdr:from>
      <xdr:col>4</xdr:col>
      <xdr:colOff>2619375</xdr:colOff>
      <xdr:row>327</xdr:row>
      <xdr:rowOff>1076325</xdr:rowOff>
    </xdr:from>
    <xdr:to>
      <xdr:col>5</xdr:col>
      <xdr:colOff>12435</xdr:colOff>
      <xdr:row>327</xdr:row>
      <xdr:rowOff>1076325</xdr:rowOff>
    </xdr:to>
    <xdr:sp macro="" textlink="">
      <xdr:nvSpPr>
        <xdr:cNvPr id="910" name="Text Box 23"/>
        <xdr:cNvSpPr txBox="1">
          <a:spLocks noChangeArrowheads="1"/>
        </xdr:cNvSpPr>
      </xdr:nvSpPr>
      <xdr:spPr bwMode="auto">
        <a:xfrm>
          <a:off x="5086350" y="202530075"/>
          <a:ext cx="0" cy="493"/>
        </a:xfrm>
        <a:prstGeom prst="rect">
          <a:avLst/>
        </a:prstGeom>
        <a:noFill/>
        <a:ln w="9525">
          <a:noFill/>
          <a:miter lim="800000"/>
          <a:headEnd/>
          <a:tailEnd/>
        </a:ln>
      </xdr:spPr>
    </xdr:sp>
    <xdr:clientData/>
  </xdr:twoCellAnchor>
  <xdr:twoCellAnchor editAs="oneCell">
    <xdr:from>
      <xdr:col>4</xdr:col>
      <xdr:colOff>2676525</xdr:colOff>
      <xdr:row>327</xdr:row>
      <xdr:rowOff>657225</xdr:rowOff>
    </xdr:from>
    <xdr:to>
      <xdr:col>5</xdr:col>
      <xdr:colOff>12435</xdr:colOff>
      <xdr:row>327</xdr:row>
      <xdr:rowOff>657225</xdr:rowOff>
    </xdr:to>
    <xdr:sp macro="" textlink="">
      <xdr:nvSpPr>
        <xdr:cNvPr id="911" name="Text Box 29"/>
        <xdr:cNvSpPr txBox="1">
          <a:spLocks noChangeArrowheads="1"/>
        </xdr:cNvSpPr>
      </xdr:nvSpPr>
      <xdr:spPr bwMode="auto">
        <a:xfrm>
          <a:off x="5086350" y="202110975"/>
          <a:ext cx="0" cy="19812"/>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912" name="Text Box 314"/>
        <xdr:cNvSpPr txBox="1">
          <a:spLocks noChangeArrowheads="1"/>
        </xdr:cNvSpPr>
      </xdr:nvSpPr>
      <xdr:spPr bwMode="auto">
        <a:xfrm>
          <a:off x="5048250" y="20145375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913" name="Text Box 315"/>
        <xdr:cNvSpPr txBox="1">
          <a:spLocks noChangeArrowheads="1"/>
        </xdr:cNvSpPr>
      </xdr:nvSpPr>
      <xdr:spPr bwMode="auto">
        <a:xfrm>
          <a:off x="5048250" y="20145375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914" name="Text Box 316"/>
        <xdr:cNvSpPr txBox="1">
          <a:spLocks noChangeArrowheads="1"/>
        </xdr:cNvSpPr>
      </xdr:nvSpPr>
      <xdr:spPr bwMode="auto">
        <a:xfrm>
          <a:off x="5048250" y="201453750"/>
          <a:ext cx="0"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7673</xdr:colOff>
      <xdr:row>327</xdr:row>
      <xdr:rowOff>159639</xdr:rowOff>
    </xdr:to>
    <xdr:sp macro="" textlink="">
      <xdr:nvSpPr>
        <xdr:cNvPr id="915" name="Text Box 317"/>
        <xdr:cNvSpPr txBox="1">
          <a:spLocks noChangeArrowheads="1"/>
        </xdr:cNvSpPr>
      </xdr:nvSpPr>
      <xdr:spPr bwMode="auto">
        <a:xfrm>
          <a:off x="4981575" y="201453750"/>
          <a:ext cx="0" cy="159639"/>
        </a:xfrm>
        <a:prstGeom prst="rect">
          <a:avLst/>
        </a:prstGeom>
        <a:noFill/>
        <a:ln w="9525">
          <a:noFill/>
          <a:miter lim="800000"/>
          <a:headEnd/>
          <a:tailEnd/>
        </a:ln>
      </xdr:spPr>
    </xdr:sp>
    <xdr:clientData/>
  </xdr:twoCellAnchor>
  <xdr:twoCellAnchor editAs="oneCell">
    <xdr:from>
      <xdr:col>4</xdr:col>
      <xdr:colOff>2619375</xdr:colOff>
      <xdr:row>327</xdr:row>
      <xdr:rowOff>1076325</xdr:rowOff>
    </xdr:from>
    <xdr:to>
      <xdr:col>5</xdr:col>
      <xdr:colOff>12435</xdr:colOff>
      <xdr:row>327</xdr:row>
      <xdr:rowOff>1076325</xdr:rowOff>
    </xdr:to>
    <xdr:sp macro="" textlink="">
      <xdr:nvSpPr>
        <xdr:cNvPr id="916" name="Text Box 23"/>
        <xdr:cNvSpPr txBox="1">
          <a:spLocks noChangeArrowheads="1"/>
        </xdr:cNvSpPr>
      </xdr:nvSpPr>
      <xdr:spPr bwMode="auto">
        <a:xfrm>
          <a:off x="5086350" y="202530075"/>
          <a:ext cx="0" cy="493"/>
        </a:xfrm>
        <a:prstGeom prst="rect">
          <a:avLst/>
        </a:prstGeom>
        <a:noFill/>
        <a:ln w="9525">
          <a:noFill/>
          <a:miter lim="800000"/>
          <a:headEnd/>
          <a:tailEnd/>
        </a:ln>
      </xdr:spPr>
    </xdr:sp>
    <xdr:clientData/>
  </xdr:twoCellAnchor>
  <xdr:twoCellAnchor editAs="oneCell">
    <xdr:from>
      <xdr:col>4</xdr:col>
      <xdr:colOff>2676525</xdr:colOff>
      <xdr:row>327</xdr:row>
      <xdr:rowOff>657225</xdr:rowOff>
    </xdr:from>
    <xdr:to>
      <xdr:col>5</xdr:col>
      <xdr:colOff>12435</xdr:colOff>
      <xdr:row>327</xdr:row>
      <xdr:rowOff>657225</xdr:rowOff>
    </xdr:to>
    <xdr:sp macro="" textlink="">
      <xdr:nvSpPr>
        <xdr:cNvPr id="917" name="Text Box 29"/>
        <xdr:cNvSpPr txBox="1">
          <a:spLocks noChangeArrowheads="1"/>
        </xdr:cNvSpPr>
      </xdr:nvSpPr>
      <xdr:spPr bwMode="auto">
        <a:xfrm>
          <a:off x="5086350" y="202110975"/>
          <a:ext cx="0" cy="19812"/>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918" name="Text Box 81"/>
        <xdr:cNvSpPr txBox="1">
          <a:spLocks noChangeArrowheads="1"/>
        </xdr:cNvSpPr>
      </xdr:nvSpPr>
      <xdr:spPr bwMode="auto">
        <a:xfrm>
          <a:off x="5048250" y="20145375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919" name="Text Box 82"/>
        <xdr:cNvSpPr txBox="1">
          <a:spLocks noChangeArrowheads="1"/>
        </xdr:cNvSpPr>
      </xdr:nvSpPr>
      <xdr:spPr bwMode="auto">
        <a:xfrm>
          <a:off x="5048250" y="20145375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920" name="Text Box 83"/>
        <xdr:cNvSpPr txBox="1">
          <a:spLocks noChangeArrowheads="1"/>
        </xdr:cNvSpPr>
      </xdr:nvSpPr>
      <xdr:spPr bwMode="auto">
        <a:xfrm>
          <a:off x="5048250" y="201453750"/>
          <a:ext cx="0"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7673</xdr:colOff>
      <xdr:row>327</xdr:row>
      <xdr:rowOff>159639</xdr:rowOff>
    </xdr:to>
    <xdr:sp macro="" textlink="">
      <xdr:nvSpPr>
        <xdr:cNvPr id="921" name="Text Box 84"/>
        <xdr:cNvSpPr txBox="1">
          <a:spLocks noChangeArrowheads="1"/>
        </xdr:cNvSpPr>
      </xdr:nvSpPr>
      <xdr:spPr bwMode="auto">
        <a:xfrm>
          <a:off x="4981575" y="201453750"/>
          <a:ext cx="0" cy="159639"/>
        </a:xfrm>
        <a:prstGeom prst="rect">
          <a:avLst/>
        </a:prstGeom>
        <a:noFill/>
        <a:ln w="9525">
          <a:noFill/>
          <a:miter lim="800000"/>
          <a:headEnd/>
          <a:tailEnd/>
        </a:ln>
      </xdr:spPr>
    </xdr:sp>
    <xdr:clientData/>
  </xdr:twoCellAnchor>
  <xdr:twoCellAnchor editAs="oneCell">
    <xdr:from>
      <xdr:col>4</xdr:col>
      <xdr:colOff>2028825</xdr:colOff>
      <xdr:row>327</xdr:row>
      <xdr:rowOff>0</xdr:rowOff>
    </xdr:from>
    <xdr:to>
      <xdr:col>5</xdr:col>
      <xdr:colOff>12435</xdr:colOff>
      <xdr:row>327</xdr:row>
      <xdr:rowOff>159639</xdr:rowOff>
    </xdr:to>
    <xdr:sp macro="" textlink="">
      <xdr:nvSpPr>
        <xdr:cNvPr id="922" name="Text Box 85"/>
        <xdr:cNvSpPr txBox="1">
          <a:spLocks noChangeArrowheads="1"/>
        </xdr:cNvSpPr>
      </xdr:nvSpPr>
      <xdr:spPr bwMode="auto">
        <a:xfrm>
          <a:off x="5086350" y="201453750"/>
          <a:ext cx="0" cy="159639"/>
        </a:xfrm>
        <a:prstGeom prst="rect">
          <a:avLst/>
        </a:prstGeom>
        <a:noFill/>
        <a:ln w="9525">
          <a:noFill/>
          <a:miter lim="800000"/>
          <a:headEnd/>
          <a:tailEnd/>
        </a:ln>
      </xdr:spPr>
    </xdr:sp>
    <xdr:clientData/>
  </xdr:twoCellAnchor>
  <xdr:twoCellAnchor editAs="oneCell">
    <xdr:from>
      <xdr:col>4</xdr:col>
      <xdr:colOff>2619375</xdr:colOff>
      <xdr:row>327</xdr:row>
      <xdr:rowOff>0</xdr:rowOff>
    </xdr:from>
    <xdr:to>
      <xdr:col>5</xdr:col>
      <xdr:colOff>12435</xdr:colOff>
      <xdr:row>327</xdr:row>
      <xdr:rowOff>159639</xdr:rowOff>
    </xdr:to>
    <xdr:sp macro="" textlink="">
      <xdr:nvSpPr>
        <xdr:cNvPr id="923" name="Text Box 86"/>
        <xdr:cNvSpPr txBox="1">
          <a:spLocks noChangeArrowheads="1"/>
        </xdr:cNvSpPr>
      </xdr:nvSpPr>
      <xdr:spPr bwMode="auto">
        <a:xfrm>
          <a:off x="5086350" y="201453750"/>
          <a:ext cx="0" cy="15963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924" name="Text Box 236"/>
        <xdr:cNvSpPr txBox="1">
          <a:spLocks noChangeArrowheads="1"/>
        </xdr:cNvSpPr>
      </xdr:nvSpPr>
      <xdr:spPr bwMode="auto">
        <a:xfrm>
          <a:off x="5086350" y="2015775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925" name="Text Box 236"/>
        <xdr:cNvSpPr txBox="1">
          <a:spLocks noChangeArrowheads="1"/>
        </xdr:cNvSpPr>
      </xdr:nvSpPr>
      <xdr:spPr bwMode="auto">
        <a:xfrm>
          <a:off x="5086350" y="2015775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926" name="Text Box 236"/>
        <xdr:cNvSpPr txBox="1">
          <a:spLocks noChangeArrowheads="1"/>
        </xdr:cNvSpPr>
      </xdr:nvSpPr>
      <xdr:spPr bwMode="auto">
        <a:xfrm>
          <a:off x="5086350" y="2015775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927" name="Text Box 236"/>
        <xdr:cNvSpPr txBox="1">
          <a:spLocks noChangeArrowheads="1"/>
        </xdr:cNvSpPr>
      </xdr:nvSpPr>
      <xdr:spPr bwMode="auto">
        <a:xfrm>
          <a:off x="5086350" y="2015775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928" name="Text Box 236"/>
        <xdr:cNvSpPr txBox="1">
          <a:spLocks noChangeArrowheads="1"/>
        </xdr:cNvSpPr>
      </xdr:nvSpPr>
      <xdr:spPr bwMode="auto">
        <a:xfrm>
          <a:off x="5086350" y="2015775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929" name="Text Box 236"/>
        <xdr:cNvSpPr txBox="1">
          <a:spLocks noChangeArrowheads="1"/>
        </xdr:cNvSpPr>
      </xdr:nvSpPr>
      <xdr:spPr bwMode="auto">
        <a:xfrm>
          <a:off x="5086350" y="2015775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930" name="Text Box 236"/>
        <xdr:cNvSpPr txBox="1">
          <a:spLocks noChangeArrowheads="1"/>
        </xdr:cNvSpPr>
      </xdr:nvSpPr>
      <xdr:spPr bwMode="auto">
        <a:xfrm>
          <a:off x="5086350" y="201577575"/>
          <a:ext cx="0" cy="3269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931" name="Text Box 314"/>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932" name="Text Box 315"/>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933" name="Text Box 316"/>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7673</xdr:colOff>
      <xdr:row>331</xdr:row>
      <xdr:rowOff>159639</xdr:rowOff>
    </xdr:to>
    <xdr:sp macro="" textlink="">
      <xdr:nvSpPr>
        <xdr:cNvPr id="934" name="Text Box 317"/>
        <xdr:cNvSpPr txBox="1">
          <a:spLocks noChangeArrowheads="1"/>
        </xdr:cNvSpPr>
      </xdr:nvSpPr>
      <xdr:spPr bwMode="auto">
        <a:xfrm>
          <a:off x="4981575" y="2054352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935" name="Text Box 314"/>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936" name="Text Box 315"/>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937" name="Text Box 316"/>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7673</xdr:colOff>
      <xdr:row>331</xdr:row>
      <xdr:rowOff>159639</xdr:rowOff>
    </xdr:to>
    <xdr:sp macro="" textlink="">
      <xdr:nvSpPr>
        <xdr:cNvPr id="938" name="Text Box 317"/>
        <xdr:cNvSpPr txBox="1">
          <a:spLocks noChangeArrowheads="1"/>
        </xdr:cNvSpPr>
      </xdr:nvSpPr>
      <xdr:spPr bwMode="auto">
        <a:xfrm>
          <a:off x="4981575" y="2054352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939" name="Text Box 81"/>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940" name="Text Box 82"/>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941" name="Text Box 83"/>
        <xdr:cNvSpPr txBox="1">
          <a:spLocks noChangeArrowheads="1"/>
        </xdr:cNvSpPr>
      </xdr:nvSpPr>
      <xdr:spPr bwMode="auto">
        <a:xfrm>
          <a:off x="5048250" y="20543520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7673</xdr:colOff>
      <xdr:row>331</xdr:row>
      <xdr:rowOff>159639</xdr:rowOff>
    </xdr:to>
    <xdr:sp macro="" textlink="">
      <xdr:nvSpPr>
        <xdr:cNvPr id="942" name="Text Box 84"/>
        <xdr:cNvSpPr txBox="1">
          <a:spLocks noChangeArrowheads="1"/>
        </xdr:cNvSpPr>
      </xdr:nvSpPr>
      <xdr:spPr bwMode="auto">
        <a:xfrm>
          <a:off x="4981575" y="205435200"/>
          <a:ext cx="0" cy="159639"/>
        </a:xfrm>
        <a:prstGeom prst="rect">
          <a:avLst/>
        </a:prstGeom>
        <a:noFill/>
        <a:ln w="9525">
          <a:noFill/>
          <a:miter lim="800000"/>
          <a:headEnd/>
          <a:tailEnd/>
        </a:ln>
      </xdr:spPr>
    </xdr:sp>
    <xdr:clientData/>
  </xdr:twoCellAnchor>
  <xdr:twoCellAnchor editAs="oneCell">
    <xdr:from>
      <xdr:col>4</xdr:col>
      <xdr:colOff>2028825</xdr:colOff>
      <xdr:row>331</xdr:row>
      <xdr:rowOff>0</xdr:rowOff>
    </xdr:from>
    <xdr:to>
      <xdr:col>5</xdr:col>
      <xdr:colOff>12435</xdr:colOff>
      <xdr:row>331</xdr:row>
      <xdr:rowOff>159639</xdr:rowOff>
    </xdr:to>
    <xdr:sp macro="" textlink="">
      <xdr:nvSpPr>
        <xdr:cNvPr id="943" name="Text Box 85"/>
        <xdr:cNvSpPr txBox="1">
          <a:spLocks noChangeArrowheads="1"/>
        </xdr:cNvSpPr>
      </xdr:nvSpPr>
      <xdr:spPr bwMode="auto">
        <a:xfrm>
          <a:off x="5086350" y="205435200"/>
          <a:ext cx="0" cy="159639"/>
        </a:xfrm>
        <a:prstGeom prst="rect">
          <a:avLst/>
        </a:prstGeom>
        <a:noFill/>
        <a:ln w="9525">
          <a:noFill/>
          <a:miter lim="800000"/>
          <a:headEnd/>
          <a:tailEnd/>
        </a:ln>
      </xdr:spPr>
    </xdr:sp>
    <xdr:clientData/>
  </xdr:twoCellAnchor>
  <xdr:twoCellAnchor editAs="oneCell">
    <xdr:from>
      <xdr:col>4</xdr:col>
      <xdr:colOff>2619375</xdr:colOff>
      <xdr:row>331</xdr:row>
      <xdr:rowOff>0</xdr:rowOff>
    </xdr:from>
    <xdr:to>
      <xdr:col>5</xdr:col>
      <xdr:colOff>12435</xdr:colOff>
      <xdr:row>331</xdr:row>
      <xdr:rowOff>159639</xdr:rowOff>
    </xdr:to>
    <xdr:sp macro="" textlink="">
      <xdr:nvSpPr>
        <xdr:cNvPr id="944" name="Text Box 86"/>
        <xdr:cNvSpPr txBox="1">
          <a:spLocks noChangeArrowheads="1"/>
        </xdr:cNvSpPr>
      </xdr:nvSpPr>
      <xdr:spPr bwMode="auto">
        <a:xfrm>
          <a:off x="5086350" y="205435200"/>
          <a:ext cx="0" cy="15963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945" name="Text Box 236"/>
        <xdr:cNvSpPr txBox="1">
          <a:spLocks noChangeArrowheads="1"/>
        </xdr:cNvSpPr>
      </xdr:nvSpPr>
      <xdr:spPr bwMode="auto">
        <a:xfrm>
          <a:off x="5086350" y="2055590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946" name="Text Box 236"/>
        <xdr:cNvSpPr txBox="1">
          <a:spLocks noChangeArrowheads="1"/>
        </xdr:cNvSpPr>
      </xdr:nvSpPr>
      <xdr:spPr bwMode="auto">
        <a:xfrm>
          <a:off x="5086350" y="2055590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947" name="Text Box 236"/>
        <xdr:cNvSpPr txBox="1">
          <a:spLocks noChangeArrowheads="1"/>
        </xdr:cNvSpPr>
      </xdr:nvSpPr>
      <xdr:spPr bwMode="auto">
        <a:xfrm>
          <a:off x="5086350" y="2055590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948" name="Text Box 236"/>
        <xdr:cNvSpPr txBox="1">
          <a:spLocks noChangeArrowheads="1"/>
        </xdr:cNvSpPr>
      </xdr:nvSpPr>
      <xdr:spPr bwMode="auto">
        <a:xfrm>
          <a:off x="5086350" y="2055590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949" name="Text Box 236"/>
        <xdr:cNvSpPr txBox="1">
          <a:spLocks noChangeArrowheads="1"/>
        </xdr:cNvSpPr>
      </xdr:nvSpPr>
      <xdr:spPr bwMode="auto">
        <a:xfrm>
          <a:off x="5086350" y="2055590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950" name="Text Box 236"/>
        <xdr:cNvSpPr txBox="1">
          <a:spLocks noChangeArrowheads="1"/>
        </xdr:cNvSpPr>
      </xdr:nvSpPr>
      <xdr:spPr bwMode="auto">
        <a:xfrm>
          <a:off x="5086350" y="2055590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951" name="Text Box 236"/>
        <xdr:cNvSpPr txBox="1">
          <a:spLocks noChangeArrowheads="1"/>
        </xdr:cNvSpPr>
      </xdr:nvSpPr>
      <xdr:spPr bwMode="auto">
        <a:xfrm>
          <a:off x="5086350" y="205559025"/>
          <a:ext cx="0" cy="32699"/>
        </a:xfrm>
        <a:prstGeom prst="rect">
          <a:avLst/>
        </a:prstGeom>
        <a:noFill/>
        <a:ln w="9525">
          <a:noFill/>
          <a:miter lim="800000"/>
          <a:headEnd/>
          <a:tailEnd/>
        </a:ln>
      </xdr:spPr>
    </xdr:sp>
    <xdr:clientData/>
  </xdr:twoCellAnchor>
  <xdr:twoCellAnchor editAs="oneCell">
    <xdr:from>
      <xdr:col>4</xdr:col>
      <xdr:colOff>2028825</xdr:colOff>
      <xdr:row>623</xdr:row>
      <xdr:rowOff>2266950</xdr:rowOff>
    </xdr:from>
    <xdr:to>
      <xdr:col>5</xdr:col>
      <xdr:colOff>12435</xdr:colOff>
      <xdr:row>624</xdr:row>
      <xdr:rowOff>31694</xdr:rowOff>
    </xdr:to>
    <xdr:sp macro="" textlink="">
      <xdr:nvSpPr>
        <xdr:cNvPr id="952" name="Text Box 181"/>
        <xdr:cNvSpPr txBox="1">
          <a:spLocks noChangeArrowheads="1"/>
        </xdr:cNvSpPr>
      </xdr:nvSpPr>
      <xdr:spPr bwMode="auto">
        <a:xfrm>
          <a:off x="5086350" y="428586900"/>
          <a:ext cx="1594" cy="31694"/>
        </a:xfrm>
        <a:prstGeom prst="rect">
          <a:avLst/>
        </a:prstGeom>
        <a:noFill/>
        <a:ln w="9525">
          <a:noFill/>
          <a:miter lim="800000"/>
          <a:headEnd/>
          <a:tailEnd/>
        </a:ln>
      </xdr:spPr>
    </xdr:sp>
    <xdr:clientData/>
  </xdr:twoCellAnchor>
  <xdr:twoCellAnchor editAs="oneCell">
    <xdr:from>
      <xdr:col>4</xdr:col>
      <xdr:colOff>2619375</xdr:colOff>
      <xdr:row>623</xdr:row>
      <xdr:rowOff>1076325</xdr:rowOff>
    </xdr:from>
    <xdr:to>
      <xdr:col>5</xdr:col>
      <xdr:colOff>12435</xdr:colOff>
      <xdr:row>624</xdr:row>
      <xdr:rowOff>0</xdr:rowOff>
    </xdr:to>
    <xdr:sp macro="" textlink="">
      <xdr:nvSpPr>
        <xdr:cNvPr id="953" name="Text Box 23"/>
        <xdr:cNvSpPr txBox="1">
          <a:spLocks noChangeArrowheads="1"/>
        </xdr:cNvSpPr>
      </xdr:nvSpPr>
      <xdr:spPr bwMode="auto">
        <a:xfrm>
          <a:off x="5086350" y="428586900"/>
          <a:ext cx="492" cy="1171"/>
        </a:xfrm>
        <a:prstGeom prst="rect">
          <a:avLst/>
        </a:prstGeom>
        <a:noFill/>
        <a:ln w="9525">
          <a:noFill/>
          <a:miter lim="800000"/>
          <a:headEnd/>
          <a:tailEnd/>
        </a:ln>
      </xdr:spPr>
    </xdr:sp>
    <xdr:clientData/>
  </xdr:twoCellAnchor>
  <xdr:twoCellAnchor editAs="oneCell">
    <xdr:from>
      <xdr:col>2</xdr:col>
      <xdr:colOff>2028825</xdr:colOff>
      <xdr:row>623</xdr:row>
      <xdr:rowOff>2266950</xdr:rowOff>
    </xdr:from>
    <xdr:to>
      <xdr:col>3</xdr:col>
      <xdr:colOff>2117</xdr:colOff>
      <xdr:row>624</xdr:row>
      <xdr:rowOff>31694</xdr:rowOff>
    </xdr:to>
    <xdr:sp macro="" textlink="">
      <xdr:nvSpPr>
        <xdr:cNvPr id="954" name="Text Box 181"/>
        <xdr:cNvSpPr txBox="1">
          <a:spLocks noChangeArrowheads="1"/>
        </xdr:cNvSpPr>
      </xdr:nvSpPr>
      <xdr:spPr bwMode="auto">
        <a:xfrm>
          <a:off x="2628900" y="428586900"/>
          <a:ext cx="1594" cy="31694"/>
        </a:xfrm>
        <a:prstGeom prst="rect">
          <a:avLst/>
        </a:prstGeom>
        <a:noFill/>
        <a:ln w="9525">
          <a:noFill/>
          <a:miter lim="800000"/>
          <a:headEnd/>
          <a:tailEnd/>
        </a:ln>
      </xdr:spPr>
    </xdr:sp>
    <xdr:clientData/>
  </xdr:twoCellAnchor>
  <xdr:twoCellAnchor editAs="oneCell">
    <xdr:from>
      <xdr:col>2</xdr:col>
      <xdr:colOff>2619375</xdr:colOff>
      <xdr:row>623</xdr:row>
      <xdr:rowOff>1076325</xdr:rowOff>
    </xdr:from>
    <xdr:to>
      <xdr:col>3</xdr:col>
      <xdr:colOff>2117</xdr:colOff>
      <xdr:row>624</xdr:row>
      <xdr:rowOff>0</xdr:rowOff>
    </xdr:to>
    <xdr:sp macro="" textlink="">
      <xdr:nvSpPr>
        <xdr:cNvPr id="955" name="Text Box 23"/>
        <xdr:cNvSpPr txBox="1">
          <a:spLocks noChangeArrowheads="1"/>
        </xdr:cNvSpPr>
      </xdr:nvSpPr>
      <xdr:spPr bwMode="auto">
        <a:xfrm>
          <a:off x="2628900" y="428586900"/>
          <a:ext cx="492" cy="1171"/>
        </a:xfrm>
        <a:prstGeom prst="rect">
          <a:avLst/>
        </a:prstGeom>
        <a:noFill/>
        <a:ln w="9525">
          <a:noFill/>
          <a:miter lim="800000"/>
          <a:headEnd/>
          <a:tailEnd/>
        </a:ln>
      </xdr:spPr>
    </xdr:sp>
    <xdr:clientData/>
  </xdr:twoCellAnchor>
  <xdr:twoCellAnchor editAs="oneCell">
    <xdr:from>
      <xdr:col>4</xdr:col>
      <xdr:colOff>2619375</xdr:colOff>
      <xdr:row>297</xdr:row>
      <xdr:rowOff>1076325</xdr:rowOff>
    </xdr:from>
    <xdr:to>
      <xdr:col>5</xdr:col>
      <xdr:colOff>12435</xdr:colOff>
      <xdr:row>298</xdr:row>
      <xdr:rowOff>0</xdr:rowOff>
    </xdr:to>
    <xdr:sp macro="" textlink="">
      <xdr:nvSpPr>
        <xdr:cNvPr id="956" name="Text Box 31"/>
        <xdr:cNvSpPr txBox="1">
          <a:spLocks noChangeArrowheads="1"/>
        </xdr:cNvSpPr>
      </xdr:nvSpPr>
      <xdr:spPr bwMode="auto">
        <a:xfrm>
          <a:off x="2628900" y="183251475"/>
          <a:ext cx="0" cy="852"/>
        </a:xfrm>
        <a:prstGeom prst="rect">
          <a:avLst/>
        </a:prstGeom>
        <a:noFill/>
        <a:ln w="9525">
          <a:noFill/>
          <a:miter lim="800000"/>
          <a:headEnd/>
          <a:tailEnd/>
        </a:ln>
      </xdr:spPr>
    </xdr:sp>
    <xdr:clientData/>
  </xdr:twoCellAnchor>
  <xdr:twoCellAnchor editAs="oneCell">
    <xdr:from>
      <xdr:col>4</xdr:col>
      <xdr:colOff>2619375</xdr:colOff>
      <xdr:row>297</xdr:row>
      <xdr:rowOff>1076325</xdr:rowOff>
    </xdr:from>
    <xdr:to>
      <xdr:col>5</xdr:col>
      <xdr:colOff>12435</xdr:colOff>
      <xdr:row>298</xdr:row>
      <xdr:rowOff>0</xdr:rowOff>
    </xdr:to>
    <xdr:sp macro="" textlink="">
      <xdr:nvSpPr>
        <xdr:cNvPr id="957" name="Text Box 31"/>
        <xdr:cNvSpPr txBox="1">
          <a:spLocks noChangeArrowheads="1"/>
        </xdr:cNvSpPr>
      </xdr:nvSpPr>
      <xdr:spPr bwMode="auto">
        <a:xfrm>
          <a:off x="2628900" y="183251475"/>
          <a:ext cx="0" cy="852"/>
        </a:xfrm>
        <a:prstGeom prst="rect">
          <a:avLst/>
        </a:prstGeom>
        <a:noFill/>
        <a:ln w="9525">
          <a:noFill/>
          <a:miter lim="800000"/>
          <a:headEnd/>
          <a:tailEnd/>
        </a:ln>
      </xdr:spPr>
    </xdr:sp>
    <xdr:clientData/>
  </xdr:twoCellAnchor>
  <xdr:twoCellAnchor editAs="oneCell">
    <xdr:from>
      <xdr:col>4</xdr:col>
      <xdr:colOff>2619375</xdr:colOff>
      <xdr:row>297</xdr:row>
      <xdr:rowOff>1076325</xdr:rowOff>
    </xdr:from>
    <xdr:to>
      <xdr:col>5</xdr:col>
      <xdr:colOff>12435</xdr:colOff>
      <xdr:row>298</xdr:row>
      <xdr:rowOff>0</xdr:rowOff>
    </xdr:to>
    <xdr:sp macro="" textlink="">
      <xdr:nvSpPr>
        <xdr:cNvPr id="958" name="Text Box 31"/>
        <xdr:cNvSpPr txBox="1">
          <a:spLocks noChangeArrowheads="1"/>
        </xdr:cNvSpPr>
      </xdr:nvSpPr>
      <xdr:spPr bwMode="auto">
        <a:xfrm>
          <a:off x="2628900" y="183251475"/>
          <a:ext cx="0" cy="852"/>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959" name="Text Box 314"/>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960" name="Text Box 315"/>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961" name="Text Box 316"/>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117210</xdr:colOff>
      <xdr:row>331</xdr:row>
      <xdr:rowOff>159639</xdr:rowOff>
    </xdr:to>
    <xdr:sp macro="" textlink="">
      <xdr:nvSpPr>
        <xdr:cNvPr id="962" name="Text Box 317"/>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963" name="Text Box 314"/>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964" name="Text Box 315"/>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965" name="Text Box 316"/>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117210</xdr:colOff>
      <xdr:row>331</xdr:row>
      <xdr:rowOff>159639</xdr:rowOff>
    </xdr:to>
    <xdr:sp macro="" textlink="">
      <xdr:nvSpPr>
        <xdr:cNvPr id="966" name="Text Box 317"/>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967" name="Text Box 81"/>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968" name="Text Box 82"/>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969" name="Text Box 83"/>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117210</xdr:colOff>
      <xdr:row>331</xdr:row>
      <xdr:rowOff>159639</xdr:rowOff>
    </xdr:to>
    <xdr:sp macro="" textlink="">
      <xdr:nvSpPr>
        <xdr:cNvPr id="970" name="Text Box 84"/>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2028825</xdr:colOff>
      <xdr:row>331</xdr:row>
      <xdr:rowOff>0</xdr:rowOff>
    </xdr:from>
    <xdr:to>
      <xdr:col>5</xdr:col>
      <xdr:colOff>12435</xdr:colOff>
      <xdr:row>331</xdr:row>
      <xdr:rowOff>159639</xdr:rowOff>
    </xdr:to>
    <xdr:sp macro="" textlink="">
      <xdr:nvSpPr>
        <xdr:cNvPr id="971" name="Text Box 85"/>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2619375</xdr:colOff>
      <xdr:row>331</xdr:row>
      <xdr:rowOff>0</xdr:rowOff>
    </xdr:from>
    <xdr:to>
      <xdr:col>5</xdr:col>
      <xdr:colOff>12435</xdr:colOff>
      <xdr:row>331</xdr:row>
      <xdr:rowOff>159639</xdr:rowOff>
    </xdr:to>
    <xdr:sp macro="" textlink="">
      <xdr:nvSpPr>
        <xdr:cNvPr id="972" name="Text Box 86"/>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973" name="Text Box 236"/>
        <xdr:cNvSpPr txBox="1">
          <a:spLocks noChangeArrowheads="1"/>
        </xdr:cNvSpPr>
      </xdr:nvSpPr>
      <xdr:spPr bwMode="auto">
        <a:xfrm>
          <a:off x="2628900" y="2093309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974" name="Text Box 236"/>
        <xdr:cNvSpPr txBox="1">
          <a:spLocks noChangeArrowheads="1"/>
        </xdr:cNvSpPr>
      </xdr:nvSpPr>
      <xdr:spPr bwMode="auto">
        <a:xfrm>
          <a:off x="2628900" y="2093309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975" name="Text Box 236"/>
        <xdr:cNvSpPr txBox="1">
          <a:spLocks noChangeArrowheads="1"/>
        </xdr:cNvSpPr>
      </xdr:nvSpPr>
      <xdr:spPr bwMode="auto">
        <a:xfrm>
          <a:off x="2628900" y="2093309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976" name="Text Box 236"/>
        <xdr:cNvSpPr txBox="1">
          <a:spLocks noChangeArrowheads="1"/>
        </xdr:cNvSpPr>
      </xdr:nvSpPr>
      <xdr:spPr bwMode="auto">
        <a:xfrm>
          <a:off x="2628900" y="2093309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977" name="Text Box 236"/>
        <xdr:cNvSpPr txBox="1">
          <a:spLocks noChangeArrowheads="1"/>
        </xdr:cNvSpPr>
      </xdr:nvSpPr>
      <xdr:spPr bwMode="auto">
        <a:xfrm>
          <a:off x="2628900" y="2093309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978" name="Text Box 236"/>
        <xdr:cNvSpPr txBox="1">
          <a:spLocks noChangeArrowheads="1"/>
        </xdr:cNvSpPr>
      </xdr:nvSpPr>
      <xdr:spPr bwMode="auto">
        <a:xfrm>
          <a:off x="2628900" y="2093309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979" name="Text Box 236"/>
        <xdr:cNvSpPr txBox="1">
          <a:spLocks noChangeArrowheads="1"/>
        </xdr:cNvSpPr>
      </xdr:nvSpPr>
      <xdr:spPr bwMode="auto">
        <a:xfrm>
          <a:off x="2628900" y="209330925"/>
          <a:ext cx="0" cy="3269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980" name="Text Box 314"/>
        <xdr:cNvSpPr txBox="1">
          <a:spLocks noChangeArrowheads="1"/>
        </xdr:cNvSpPr>
      </xdr:nvSpPr>
      <xdr:spPr bwMode="auto">
        <a:xfrm>
          <a:off x="2628900" y="183851550"/>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981" name="Text Box 315"/>
        <xdr:cNvSpPr txBox="1">
          <a:spLocks noChangeArrowheads="1"/>
        </xdr:cNvSpPr>
      </xdr:nvSpPr>
      <xdr:spPr bwMode="auto">
        <a:xfrm>
          <a:off x="2628900" y="183851550"/>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982" name="Text Box 316"/>
        <xdr:cNvSpPr txBox="1">
          <a:spLocks noChangeArrowheads="1"/>
        </xdr:cNvSpPr>
      </xdr:nvSpPr>
      <xdr:spPr bwMode="auto">
        <a:xfrm>
          <a:off x="2628900" y="183851550"/>
          <a:ext cx="0" cy="159639"/>
        </a:xfrm>
        <a:prstGeom prst="rect">
          <a:avLst/>
        </a:prstGeom>
        <a:noFill/>
        <a:ln w="9525">
          <a:noFill/>
          <a:miter lim="800000"/>
          <a:headEnd/>
          <a:tailEnd/>
        </a:ln>
      </xdr:spPr>
    </xdr:sp>
    <xdr:clientData/>
  </xdr:twoCellAnchor>
  <xdr:twoCellAnchor editAs="oneCell">
    <xdr:from>
      <xdr:col>4</xdr:col>
      <xdr:colOff>1247775</xdr:colOff>
      <xdr:row>299</xdr:row>
      <xdr:rowOff>0</xdr:rowOff>
    </xdr:from>
    <xdr:to>
      <xdr:col>5</xdr:col>
      <xdr:colOff>117210</xdr:colOff>
      <xdr:row>299</xdr:row>
      <xdr:rowOff>159639</xdr:rowOff>
    </xdr:to>
    <xdr:sp macro="" textlink="">
      <xdr:nvSpPr>
        <xdr:cNvPr id="983" name="Text Box 317"/>
        <xdr:cNvSpPr txBox="1">
          <a:spLocks noChangeArrowheads="1"/>
        </xdr:cNvSpPr>
      </xdr:nvSpPr>
      <xdr:spPr bwMode="auto">
        <a:xfrm>
          <a:off x="2628900" y="183851550"/>
          <a:ext cx="0" cy="159639"/>
        </a:xfrm>
        <a:prstGeom prst="rect">
          <a:avLst/>
        </a:prstGeom>
        <a:noFill/>
        <a:ln w="9525">
          <a:noFill/>
          <a:miter lim="800000"/>
          <a:headEnd/>
          <a:tailEnd/>
        </a:ln>
      </xdr:spPr>
    </xdr:sp>
    <xdr:clientData/>
  </xdr:twoCellAnchor>
  <xdr:twoCellAnchor editAs="oneCell">
    <xdr:from>
      <xdr:col>4</xdr:col>
      <xdr:colOff>2619375</xdr:colOff>
      <xdr:row>299</xdr:row>
      <xdr:rowOff>1076325</xdr:rowOff>
    </xdr:from>
    <xdr:to>
      <xdr:col>5</xdr:col>
      <xdr:colOff>12435</xdr:colOff>
      <xdr:row>299</xdr:row>
      <xdr:rowOff>1076325</xdr:rowOff>
    </xdr:to>
    <xdr:sp macro="" textlink="">
      <xdr:nvSpPr>
        <xdr:cNvPr id="984" name="Text Box 23"/>
        <xdr:cNvSpPr txBox="1">
          <a:spLocks noChangeArrowheads="1"/>
        </xdr:cNvSpPr>
      </xdr:nvSpPr>
      <xdr:spPr bwMode="auto">
        <a:xfrm>
          <a:off x="2628900" y="184451625"/>
          <a:ext cx="0" cy="493"/>
        </a:xfrm>
        <a:prstGeom prst="rect">
          <a:avLst/>
        </a:prstGeom>
        <a:noFill/>
        <a:ln w="9525">
          <a:noFill/>
          <a:miter lim="800000"/>
          <a:headEnd/>
          <a:tailEnd/>
        </a:ln>
      </xdr:spPr>
    </xdr:sp>
    <xdr:clientData/>
  </xdr:twoCellAnchor>
  <xdr:twoCellAnchor editAs="oneCell">
    <xdr:from>
      <xdr:col>4</xdr:col>
      <xdr:colOff>2676525</xdr:colOff>
      <xdr:row>299</xdr:row>
      <xdr:rowOff>657225</xdr:rowOff>
    </xdr:from>
    <xdr:to>
      <xdr:col>5</xdr:col>
      <xdr:colOff>12435</xdr:colOff>
      <xdr:row>299</xdr:row>
      <xdr:rowOff>657225</xdr:rowOff>
    </xdr:to>
    <xdr:sp macro="" textlink="">
      <xdr:nvSpPr>
        <xdr:cNvPr id="985" name="Text Box 29"/>
        <xdr:cNvSpPr txBox="1">
          <a:spLocks noChangeArrowheads="1"/>
        </xdr:cNvSpPr>
      </xdr:nvSpPr>
      <xdr:spPr bwMode="auto">
        <a:xfrm>
          <a:off x="2628900" y="184451625"/>
          <a:ext cx="0" cy="762"/>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986" name="Text Box 314"/>
        <xdr:cNvSpPr txBox="1">
          <a:spLocks noChangeArrowheads="1"/>
        </xdr:cNvSpPr>
      </xdr:nvSpPr>
      <xdr:spPr bwMode="auto">
        <a:xfrm>
          <a:off x="2628900" y="183851550"/>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987" name="Text Box 315"/>
        <xdr:cNvSpPr txBox="1">
          <a:spLocks noChangeArrowheads="1"/>
        </xdr:cNvSpPr>
      </xdr:nvSpPr>
      <xdr:spPr bwMode="auto">
        <a:xfrm>
          <a:off x="2628900" y="183851550"/>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988" name="Text Box 316"/>
        <xdr:cNvSpPr txBox="1">
          <a:spLocks noChangeArrowheads="1"/>
        </xdr:cNvSpPr>
      </xdr:nvSpPr>
      <xdr:spPr bwMode="auto">
        <a:xfrm>
          <a:off x="2628900" y="183851550"/>
          <a:ext cx="0" cy="159639"/>
        </a:xfrm>
        <a:prstGeom prst="rect">
          <a:avLst/>
        </a:prstGeom>
        <a:noFill/>
        <a:ln w="9525">
          <a:noFill/>
          <a:miter lim="800000"/>
          <a:headEnd/>
          <a:tailEnd/>
        </a:ln>
      </xdr:spPr>
    </xdr:sp>
    <xdr:clientData/>
  </xdr:twoCellAnchor>
  <xdr:twoCellAnchor editAs="oneCell">
    <xdr:from>
      <xdr:col>4</xdr:col>
      <xdr:colOff>1247775</xdr:colOff>
      <xdr:row>299</xdr:row>
      <xdr:rowOff>0</xdr:rowOff>
    </xdr:from>
    <xdr:to>
      <xdr:col>5</xdr:col>
      <xdr:colOff>117210</xdr:colOff>
      <xdr:row>299</xdr:row>
      <xdr:rowOff>159639</xdr:rowOff>
    </xdr:to>
    <xdr:sp macro="" textlink="">
      <xdr:nvSpPr>
        <xdr:cNvPr id="989" name="Text Box 317"/>
        <xdr:cNvSpPr txBox="1">
          <a:spLocks noChangeArrowheads="1"/>
        </xdr:cNvSpPr>
      </xdr:nvSpPr>
      <xdr:spPr bwMode="auto">
        <a:xfrm>
          <a:off x="2628900" y="183851550"/>
          <a:ext cx="0" cy="159639"/>
        </a:xfrm>
        <a:prstGeom prst="rect">
          <a:avLst/>
        </a:prstGeom>
        <a:noFill/>
        <a:ln w="9525">
          <a:noFill/>
          <a:miter lim="800000"/>
          <a:headEnd/>
          <a:tailEnd/>
        </a:ln>
      </xdr:spPr>
    </xdr:sp>
    <xdr:clientData/>
  </xdr:twoCellAnchor>
  <xdr:twoCellAnchor editAs="oneCell">
    <xdr:from>
      <xdr:col>4</xdr:col>
      <xdr:colOff>2619375</xdr:colOff>
      <xdr:row>299</xdr:row>
      <xdr:rowOff>1076325</xdr:rowOff>
    </xdr:from>
    <xdr:to>
      <xdr:col>5</xdr:col>
      <xdr:colOff>12435</xdr:colOff>
      <xdr:row>299</xdr:row>
      <xdr:rowOff>1076325</xdr:rowOff>
    </xdr:to>
    <xdr:sp macro="" textlink="">
      <xdr:nvSpPr>
        <xdr:cNvPr id="990" name="Text Box 23"/>
        <xdr:cNvSpPr txBox="1">
          <a:spLocks noChangeArrowheads="1"/>
        </xdr:cNvSpPr>
      </xdr:nvSpPr>
      <xdr:spPr bwMode="auto">
        <a:xfrm>
          <a:off x="2628900" y="184451625"/>
          <a:ext cx="0" cy="493"/>
        </a:xfrm>
        <a:prstGeom prst="rect">
          <a:avLst/>
        </a:prstGeom>
        <a:noFill/>
        <a:ln w="9525">
          <a:noFill/>
          <a:miter lim="800000"/>
          <a:headEnd/>
          <a:tailEnd/>
        </a:ln>
      </xdr:spPr>
    </xdr:sp>
    <xdr:clientData/>
  </xdr:twoCellAnchor>
  <xdr:twoCellAnchor editAs="oneCell">
    <xdr:from>
      <xdr:col>4</xdr:col>
      <xdr:colOff>2676525</xdr:colOff>
      <xdr:row>299</xdr:row>
      <xdr:rowOff>657225</xdr:rowOff>
    </xdr:from>
    <xdr:to>
      <xdr:col>5</xdr:col>
      <xdr:colOff>12435</xdr:colOff>
      <xdr:row>299</xdr:row>
      <xdr:rowOff>657225</xdr:rowOff>
    </xdr:to>
    <xdr:sp macro="" textlink="">
      <xdr:nvSpPr>
        <xdr:cNvPr id="991" name="Text Box 29"/>
        <xdr:cNvSpPr txBox="1">
          <a:spLocks noChangeArrowheads="1"/>
        </xdr:cNvSpPr>
      </xdr:nvSpPr>
      <xdr:spPr bwMode="auto">
        <a:xfrm>
          <a:off x="2628900" y="184451625"/>
          <a:ext cx="0" cy="762"/>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992" name="Text Box 81"/>
        <xdr:cNvSpPr txBox="1">
          <a:spLocks noChangeArrowheads="1"/>
        </xdr:cNvSpPr>
      </xdr:nvSpPr>
      <xdr:spPr bwMode="auto">
        <a:xfrm>
          <a:off x="2628900" y="183851550"/>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993" name="Text Box 82"/>
        <xdr:cNvSpPr txBox="1">
          <a:spLocks noChangeArrowheads="1"/>
        </xdr:cNvSpPr>
      </xdr:nvSpPr>
      <xdr:spPr bwMode="auto">
        <a:xfrm>
          <a:off x="2628900" y="183851550"/>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994" name="Text Box 83"/>
        <xdr:cNvSpPr txBox="1">
          <a:spLocks noChangeArrowheads="1"/>
        </xdr:cNvSpPr>
      </xdr:nvSpPr>
      <xdr:spPr bwMode="auto">
        <a:xfrm>
          <a:off x="2628900" y="183851550"/>
          <a:ext cx="0" cy="159639"/>
        </a:xfrm>
        <a:prstGeom prst="rect">
          <a:avLst/>
        </a:prstGeom>
        <a:noFill/>
        <a:ln w="9525">
          <a:noFill/>
          <a:miter lim="800000"/>
          <a:headEnd/>
          <a:tailEnd/>
        </a:ln>
      </xdr:spPr>
    </xdr:sp>
    <xdr:clientData/>
  </xdr:twoCellAnchor>
  <xdr:twoCellAnchor editAs="oneCell">
    <xdr:from>
      <xdr:col>4</xdr:col>
      <xdr:colOff>1247775</xdr:colOff>
      <xdr:row>299</xdr:row>
      <xdr:rowOff>0</xdr:rowOff>
    </xdr:from>
    <xdr:to>
      <xdr:col>5</xdr:col>
      <xdr:colOff>117210</xdr:colOff>
      <xdr:row>299</xdr:row>
      <xdr:rowOff>159639</xdr:rowOff>
    </xdr:to>
    <xdr:sp macro="" textlink="">
      <xdr:nvSpPr>
        <xdr:cNvPr id="995" name="Text Box 84"/>
        <xdr:cNvSpPr txBox="1">
          <a:spLocks noChangeArrowheads="1"/>
        </xdr:cNvSpPr>
      </xdr:nvSpPr>
      <xdr:spPr bwMode="auto">
        <a:xfrm>
          <a:off x="2628900" y="183851550"/>
          <a:ext cx="0" cy="159639"/>
        </a:xfrm>
        <a:prstGeom prst="rect">
          <a:avLst/>
        </a:prstGeom>
        <a:noFill/>
        <a:ln w="9525">
          <a:noFill/>
          <a:miter lim="800000"/>
          <a:headEnd/>
          <a:tailEnd/>
        </a:ln>
      </xdr:spPr>
    </xdr:sp>
    <xdr:clientData/>
  </xdr:twoCellAnchor>
  <xdr:twoCellAnchor editAs="oneCell">
    <xdr:from>
      <xdr:col>4</xdr:col>
      <xdr:colOff>2028825</xdr:colOff>
      <xdr:row>299</xdr:row>
      <xdr:rowOff>0</xdr:rowOff>
    </xdr:from>
    <xdr:to>
      <xdr:col>5</xdr:col>
      <xdr:colOff>12435</xdr:colOff>
      <xdr:row>299</xdr:row>
      <xdr:rowOff>159639</xdr:rowOff>
    </xdr:to>
    <xdr:sp macro="" textlink="">
      <xdr:nvSpPr>
        <xdr:cNvPr id="996" name="Text Box 85"/>
        <xdr:cNvSpPr txBox="1">
          <a:spLocks noChangeArrowheads="1"/>
        </xdr:cNvSpPr>
      </xdr:nvSpPr>
      <xdr:spPr bwMode="auto">
        <a:xfrm>
          <a:off x="2628900" y="183851550"/>
          <a:ext cx="0" cy="159639"/>
        </a:xfrm>
        <a:prstGeom prst="rect">
          <a:avLst/>
        </a:prstGeom>
        <a:noFill/>
        <a:ln w="9525">
          <a:noFill/>
          <a:miter lim="800000"/>
          <a:headEnd/>
          <a:tailEnd/>
        </a:ln>
      </xdr:spPr>
    </xdr:sp>
    <xdr:clientData/>
  </xdr:twoCellAnchor>
  <xdr:twoCellAnchor editAs="oneCell">
    <xdr:from>
      <xdr:col>4</xdr:col>
      <xdr:colOff>2619375</xdr:colOff>
      <xdr:row>299</xdr:row>
      <xdr:rowOff>0</xdr:rowOff>
    </xdr:from>
    <xdr:to>
      <xdr:col>5</xdr:col>
      <xdr:colOff>12435</xdr:colOff>
      <xdr:row>299</xdr:row>
      <xdr:rowOff>159639</xdr:rowOff>
    </xdr:to>
    <xdr:sp macro="" textlink="">
      <xdr:nvSpPr>
        <xdr:cNvPr id="997" name="Text Box 86"/>
        <xdr:cNvSpPr txBox="1">
          <a:spLocks noChangeArrowheads="1"/>
        </xdr:cNvSpPr>
      </xdr:nvSpPr>
      <xdr:spPr bwMode="auto">
        <a:xfrm>
          <a:off x="2628900" y="183851550"/>
          <a:ext cx="0" cy="15963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998" name="Text Box 236"/>
        <xdr:cNvSpPr txBox="1">
          <a:spLocks noChangeArrowheads="1"/>
        </xdr:cNvSpPr>
      </xdr:nvSpPr>
      <xdr:spPr bwMode="auto">
        <a:xfrm>
          <a:off x="2628900" y="183975375"/>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999" name="Text Box 236"/>
        <xdr:cNvSpPr txBox="1">
          <a:spLocks noChangeArrowheads="1"/>
        </xdr:cNvSpPr>
      </xdr:nvSpPr>
      <xdr:spPr bwMode="auto">
        <a:xfrm>
          <a:off x="2628900" y="183975375"/>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1000" name="Text Box 236"/>
        <xdr:cNvSpPr txBox="1">
          <a:spLocks noChangeArrowheads="1"/>
        </xdr:cNvSpPr>
      </xdr:nvSpPr>
      <xdr:spPr bwMode="auto">
        <a:xfrm>
          <a:off x="2628900" y="183975375"/>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1001" name="Text Box 236"/>
        <xdr:cNvSpPr txBox="1">
          <a:spLocks noChangeArrowheads="1"/>
        </xdr:cNvSpPr>
      </xdr:nvSpPr>
      <xdr:spPr bwMode="auto">
        <a:xfrm>
          <a:off x="2628900" y="183975375"/>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1002" name="Text Box 236"/>
        <xdr:cNvSpPr txBox="1">
          <a:spLocks noChangeArrowheads="1"/>
        </xdr:cNvSpPr>
      </xdr:nvSpPr>
      <xdr:spPr bwMode="auto">
        <a:xfrm>
          <a:off x="2628900" y="183975375"/>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1003" name="Text Box 236"/>
        <xdr:cNvSpPr txBox="1">
          <a:spLocks noChangeArrowheads="1"/>
        </xdr:cNvSpPr>
      </xdr:nvSpPr>
      <xdr:spPr bwMode="auto">
        <a:xfrm>
          <a:off x="2628900" y="183975375"/>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1004" name="Text Box 236"/>
        <xdr:cNvSpPr txBox="1">
          <a:spLocks noChangeArrowheads="1"/>
        </xdr:cNvSpPr>
      </xdr:nvSpPr>
      <xdr:spPr bwMode="auto">
        <a:xfrm>
          <a:off x="2628900" y="183975375"/>
          <a:ext cx="0" cy="3269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1005" name="Text Box 314"/>
        <xdr:cNvSpPr txBox="1">
          <a:spLocks noChangeArrowheads="1"/>
        </xdr:cNvSpPr>
      </xdr:nvSpPr>
      <xdr:spPr bwMode="auto">
        <a:xfrm>
          <a:off x="2628900" y="184451625"/>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1006" name="Text Box 315"/>
        <xdr:cNvSpPr txBox="1">
          <a:spLocks noChangeArrowheads="1"/>
        </xdr:cNvSpPr>
      </xdr:nvSpPr>
      <xdr:spPr bwMode="auto">
        <a:xfrm>
          <a:off x="2628900" y="184451625"/>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1007" name="Text Box 316"/>
        <xdr:cNvSpPr txBox="1">
          <a:spLocks noChangeArrowheads="1"/>
        </xdr:cNvSpPr>
      </xdr:nvSpPr>
      <xdr:spPr bwMode="auto">
        <a:xfrm>
          <a:off x="2628900" y="184451625"/>
          <a:ext cx="0" cy="159639"/>
        </a:xfrm>
        <a:prstGeom prst="rect">
          <a:avLst/>
        </a:prstGeom>
        <a:noFill/>
        <a:ln w="9525">
          <a:noFill/>
          <a:miter lim="800000"/>
          <a:headEnd/>
          <a:tailEnd/>
        </a:ln>
      </xdr:spPr>
    </xdr:sp>
    <xdr:clientData/>
  </xdr:twoCellAnchor>
  <xdr:twoCellAnchor editAs="oneCell">
    <xdr:from>
      <xdr:col>4</xdr:col>
      <xdr:colOff>1247775</xdr:colOff>
      <xdr:row>300</xdr:row>
      <xdr:rowOff>0</xdr:rowOff>
    </xdr:from>
    <xdr:to>
      <xdr:col>5</xdr:col>
      <xdr:colOff>117210</xdr:colOff>
      <xdr:row>300</xdr:row>
      <xdr:rowOff>159639</xdr:rowOff>
    </xdr:to>
    <xdr:sp macro="" textlink="">
      <xdr:nvSpPr>
        <xdr:cNvPr id="1008" name="Text Box 317"/>
        <xdr:cNvSpPr txBox="1">
          <a:spLocks noChangeArrowheads="1"/>
        </xdr:cNvSpPr>
      </xdr:nvSpPr>
      <xdr:spPr bwMode="auto">
        <a:xfrm>
          <a:off x="2628900" y="184451625"/>
          <a:ext cx="0" cy="159639"/>
        </a:xfrm>
        <a:prstGeom prst="rect">
          <a:avLst/>
        </a:prstGeom>
        <a:noFill/>
        <a:ln w="9525">
          <a:noFill/>
          <a:miter lim="800000"/>
          <a:headEnd/>
          <a:tailEnd/>
        </a:ln>
      </xdr:spPr>
    </xdr:sp>
    <xdr:clientData/>
  </xdr:twoCellAnchor>
  <xdr:twoCellAnchor editAs="oneCell">
    <xdr:from>
      <xdr:col>4</xdr:col>
      <xdr:colOff>2619375</xdr:colOff>
      <xdr:row>300</xdr:row>
      <xdr:rowOff>1076325</xdr:rowOff>
    </xdr:from>
    <xdr:to>
      <xdr:col>5</xdr:col>
      <xdr:colOff>12435</xdr:colOff>
      <xdr:row>301</xdr:row>
      <xdr:rowOff>0</xdr:rowOff>
    </xdr:to>
    <xdr:sp macro="" textlink="">
      <xdr:nvSpPr>
        <xdr:cNvPr id="1009" name="Text Box 23"/>
        <xdr:cNvSpPr txBox="1">
          <a:spLocks noChangeArrowheads="1"/>
        </xdr:cNvSpPr>
      </xdr:nvSpPr>
      <xdr:spPr bwMode="auto">
        <a:xfrm>
          <a:off x="2628900" y="185527950"/>
          <a:ext cx="0" cy="493"/>
        </a:xfrm>
        <a:prstGeom prst="rect">
          <a:avLst/>
        </a:prstGeom>
        <a:noFill/>
        <a:ln w="9525">
          <a:noFill/>
          <a:miter lim="800000"/>
          <a:headEnd/>
          <a:tailEnd/>
        </a:ln>
      </xdr:spPr>
    </xdr:sp>
    <xdr:clientData/>
  </xdr:twoCellAnchor>
  <xdr:twoCellAnchor editAs="oneCell">
    <xdr:from>
      <xdr:col>4</xdr:col>
      <xdr:colOff>2676525</xdr:colOff>
      <xdr:row>300</xdr:row>
      <xdr:rowOff>657225</xdr:rowOff>
    </xdr:from>
    <xdr:to>
      <xdr:col>5</xdr:col>
      <xdr:colOff>12435</xdr:colOff>
      <xdr:row>300</xdr:row>
      <xdr:rowOff>657225</xdr:rowOff>
    </xdr:to>
    <xdr:sp macro="" textlink="">
      <xdr:nvSpPr>
        <xdr:cNvPr id="1010" name="Text Box 29"/>
        <xdr:cNvSpPr txBox="1">
          <a:spLocks noChangeArrowheads="1"/>
        </xdr:cNvSpPr>
      </xdr:nvSpPr>
      <xdr:spPr bwMode="auto">
        <a:xfrm>
          <a:off x="2628900" y="185108850"/>
          <a:ext cx="0" cy="762"/>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1011" name="Text Box 314"/>
        <xdr:cNvSpPr txBox="1">
          <a:spLocks noChangeArrowheads="1"/>
        </xdr:cNvSpPr>
      </xdr:nvSpPr>
      <xdr:spPr bwMode="auto">
        <a:xfrm>
          <a:off x="2628900" y="184451625"/>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1012" name="Text Box 315"/>
        <xdr:cNvSpPr txBox="1">
          <a:spLocks noChangeArrowheads="1"/>
        </xdr:cNvSpPr>
      </xdr:nvSpPr>
      <xdr:spPr bwMode="auto">
        <a:xfrm>
          <a:off x="2628900" y="184451625"/>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1013" name="Text Box 316"/>
        <xdr:cNvSpPr txBox="1">
          <a:spLocks noChangeArrowheads="1"/>
        </xdr:cNvSpPr>
      </xdr:nvSpPr>
      <xdr:spPr bwMode="auto">
        <a:xfrm>
          <a:off x="2628900" y="184451625"/>
          <a:ext cx="0" cy="159639"/>
        </a:xfrm>
        <a:prstGeom prst="rect">
          <a:avLst/>
        </a:prstGeom>
        <a:noFill/>
        <a:ln w="9525">
          <a:noFill/>
          <a:miter lim="800000"/>
          <a:headEnd/>
          <a:tailEnd/>
        </a:ln>
      </xdr:spPr>
    </xdr:sp>
    <xdr:clientData/>
  </xdr:twoCellAnchor>
  <xdr:twoCellAnchor editAs="oneCell">
    <xdr:from>
      <xdr:col>4</xdr:col>
      <xdr:colOff>1247775</xdr:colOff>
      <xdr:row>300</xdr:row>
      <xdr:rowOff>0</xdr:rowOff>
    </xdr:from>
    <xdr:to>
      <xdr:col>5</xdr:col>
      <xdr:colOff>117210</xdr:colOff>
      <xdr:row>300</xdr:row>
      <xdr:rowOff>159639</xdr:rowOff>
    </xdr:to>
    <xdr:sp macro="" textlink="">
      <xdr:nvSpPr>
        <xdr:cNvPr id="1014" name="Text Box 317"/>
        <xdr:cNvSpPr txBox="1">
          <a:spLocks noChangeArrowheads="1"/>
        </xdr:cNvSpPr>
      </xdr:nvSpPr>
      <xdr:spPr bwMode="auto">
        <a:xfrm>
          <a:off x="2628900" y="184451625"/>
          <a:ext cx="0" cy="159639"/>
        </a:xfrm>
        <a:prstGeom prst="rect">
          <a:avLst/>
        </a:prstGeom>
        <a:noFill/>
        <a:ln w="9525">
          <a:noFill/>
          <a:miter lim="800000"/>
          <a:headEnd/>
          <a:tailEnd/>
        </a:ln>
      </xdr:spPr>
    </xdr:sp>
    <xdr:clientData/>
  </xdr:twoCellAnchor>
  <xdr:twoCellAnchor editAs="oneCell">
    <xdr:from>
      <xdr:col>4</xdr:col>
      <xdr:colOff>2619375</xdr:colOff>
      <xdr:row>300</xdr:row>
      <xdr:rowOff>1076325</xdr:rowOff>
    </xdr:from>
    <xdr:to>
      <xdr:col>5</xdr:col>
      <xdr:colOff>12435</xdr:colOff>
      <xdr:row>301</xdr:row>
      <xdr:rowOff>0</xdr:rowOff>
    </xdr:to>
    <xdr:sp macro="" textlink="">
      <xdr:nvSpPr>
        <xdr:cNvPr id="1015" name="Text Box 23"/>
        <xdr:cNvSpPr txBox="1">
          <a:spLocks noChangeArrowheads="1"/>
        </xdr:cNvSpPr>
      </xdr:nvSpPr>
      <xdr:spPr bwMode="auto">
        <a:xfrm>
          <a:off x="2628900" y="185527950"/>
          <a:ext cx="0" cy="493"/>
        </a:xfrm>
        <a:prstGeom prst="rect">
          <a:avLst/>
        </a:prstGeom>
        <a:noFill/>
        <a:ln w="9525">
          <a:noFill/>
          <a:miter lim="800000"/>
          <a:headEnd/>
          <a:tailEnd/>
        </a:ln>
      </xdr:spPr>
    </xdr:sp>
    <xdr:clientData/>
  </xdr:twoCellAnchor>
  <xdr:twoCellAnchor editAs="oneCell">
    <xdr:from>
      <xdr:col>4</xdr:col>
      <xdr:colOff>2676525</xdr:colOff>
      <xdr:row>300</xdr:row>
      <xdr:rowOff>657225</xdr:rowOff>
    </xdr:from>
    <xdr:to>
      <xdr:col>5</xdr:col>
      <xdr:colOff>12435</xdr:colOff>
      <xdr:row>300</xdr:row>
      <xdr:rowOff>657225</xdr:rowOff>
    </xdr:to>
    <xdr:sp macro="" textlink="">
      <xdr:nvSpPr>
        <xdr:cNvPr id="1016" name="Text Box 29"/>
        <xdr:cNvSpPr txBox="1">
          <a:spLocks noChangeArrowheads="1"/>
        </xdr:cNvSpPr>
      </xdr:nvSpPr>
      <xdr:spPr bwMode="auto">
        <a:xfrm>
          <a:off x="2628900" y="185108850"/>
          <a:ext cx="0" cy="762"/>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1017" name="Text Box 81"/>
        <xdr:cNvSpPr txBox="1">
          <a:spLocks noChangeArrowheads="1"/>
        </xdr:cNvSpPr>
      </xdr:nvSpPr>
      <xdr:spPr bwMode="auto">
        <a:xfrm>
          <a:off x="2628900" y="184451625"/>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1018" name="Text Box 82"/>
        <xdr:cNvSpPr txBox="1">
          <a:spLocks noChangeArrowheads="1"/>
        </xdr:cNvSpPr>
      </xdr:nvSpPr>
      <xdr:spPr bwMode="auto">
        <a:xfrm>
          <a:off x="2628900" y="184451625"/>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1019" name="Text Box 83"/>
        <xdr:cNvSpPr txBox="1">
          <a:spLocks noChangeArrowheads="1"/>
        </xdr:cNvSpPr>
      </xdr:nvSpPr>
      <xdr:spPr bwMode="auto">
        <a:xfrm>
          <a:off x="2628900" y="184451625"/>
          <a:ext cx="0" cy="159639"/>
        </a:xfrm>
        <a:prstGeom prst="rect">
          <a:avLst/>
        </a:prstGeom>
        <a:noFill/>
        <a:ln w="9525">
          <a:noFill/>
          <a:miter lim="800000"/>
          <a:headEnd/>
          <a:tailEnd/>
        </a:ln>
      </xdr:spPr>
    </xdr:sp>
    <xdr:clientData/>
  </xdr:twoCellAnchor>
  <xdr:twoCellAnchor editAs="oneCell">
    <xdr:from>
      <xdr:col>4</xdr:col>
      <xdr:colOff>1247775</xdr:colOff>
      <xdr:row>300</xdr:row>
      <xdr:rowOff>0</xdr:rowOff>
    </xdr:from>
    <xdr:to>
      <xdr:col>5</xdr:col>
      <xdr:colOff>117210</xdr:colOff>
      <xdr:row>300</xdr:row>
      <xdr:rowOff>159639</xdr:rowOff>
    </xdr:to>
    <xdr:sp macro="" textlink="">
      <xdr:nvSpPr>
        <xdr:cNvPr id="1020" name="Text Box 84"/>
        <xdr:cNvSpPr txBox="1">
          <a:spLocks noChangeArrowheads="1"/>
        </xdr:cNvSpPr>
      </xdr:nvSpPr>
      <xdr:spPr bwMode="auto">
        <a:xfrm>
          <a:off x="2628900" y="184451625"/>
          <a:ext cx="0" cy="159639"/>
        </a:xfrm>
        <a:prstGeom prst="rect">
          <a:avLst/>
        </a:prstGeom>
        <a:noFill/>
        <a:ln w="9525">
          <a:noFill/>
          <a:miter lim="800000"/>
          <a:headEnd/>
          <a:tailEnd/>
        </a:ln>
      </xdr:spPr>
    </xdr:sp>
    <xdr:clientData/>
  </xdr:twoCellAnchor>
  <xdr:twoCellAnchor editAs="oneCell">
    <xdr:from>
      <xdr:col>4</xdr:col>
      <xdr:colOff>2028825</xdr:colOff>
      <xdr:row>300</xdr:row>
      <xdr:rowOff>0</xdr:rowOff>
    </xdr:from>
    <xdr:to>
      <xdr:col>5</xdr:col>
      <xdr:colOff>12435</xdr:colOff>
      <xdr:row>300</xdr:row>
      <xdr:rowOff>159639</xdr:rowOff>
    </xdr:to>
    <xdr:sp macro="" textlink="">
      <xdr:nvSpPr>
        <xdr:cNvPr id="1021" name="Text Box 85"/>
        <xdr:cNvSpPr txBox="1">
          <a:spLocks noChangeArrowheads="1"/>
        </xdr:cNvSpPr>
      </xdr:nvSpPr>
      <xdr:spPr bwMode="auto">
        <a:xfrm>
          <a:off x="2628900" y="184451625"/>
          <a:ext cx="0" cy="159639"/>
        </a:xfrm>
        <a:prstGeom prst="rect">
          <a:avLst/>
        </a:prstGeom>
        <a:noFill/>
        <a:ln w="9525">
          <a:noFill/>
          <a:miter lim="800000"/>
          <a:headEnd/>
          <a:tailEnd/>
        </a:ln>
      </xdr:spPr>
    </xdr:sp>
    <xdr:clientData/>
  </xdr:twoCellAnchor>
  <xdr:twoCellAnchor editAs="oneCell">
    <xdr:from>
      <xdr:col>4</xdr:col>
      <xdr:colOff>2619375</xdr:colOff>
      <xdr:row>300</xdr:row>
      <xdr:rowOff>0</xdr:rowOff>
    </xdr:from>
    <xdr:to>
      <xdr:col>5</xdr:col>
      <xdr:colOff>12435</xdr:colOff>
      <xdr:row>300</xdr:row>
      <xdr:rowOff>159639</xdr:rowOff>
    </xdr:to>
    <xdr:sp macro="" textlink="">
      <xdr:nvSpPr>
        <xdr:cNvPr id="1022" name="Text Box 86"/>
        <xdr:cNvSpPr txBox="1">
          <a:spLocks noChangeArrowheads="1"/>
        </xdr:cNvSpPr>
      </xdr:nvSpPr>
      <xdr:spPr bwMode="auto">
        <a:xfrm>
          <a:off x="2628900" y="184451625"/>
          <a:ext cx="0" cy="15963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1023" name="Text Box 236"/>
        <xdr:cNvSpPr txBox="1">
          <a:spLocks noChangeArrowheads="1"/>
        </xdr:cNvSpPr>
      </xdr:nvSpPr>
      <xdr:spPr bwMode="auto">
        <a:xfrm>
          <a:off x="2628900" y="18457545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1024" name="Text Box 236"/>
        <xdr:cNvSpPr txBox="1">
          <a:spLocks noChangeArrowheads="1"/>
        </xdr:cNvSpPr>
      </xdr:nvSpPr>
      <xdr:spPr bwMode="auto">
        <a:xfrm>
          <a:off x="2628900" y="18457545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1025" name="Text Box 236"/>
        <xdr:cNvSpPr txBox="1">
          <a:spLocks noChangeArrowheads="1"/>
        </xdr:cNvSpPr>
      </xdr:nvSpPr>
      <xdr:spPr bwMode="auto">
        <a:xfrm>
          <a:off x="2628900" y="18457545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1026" name="Text Box 236"/>
        <xdr:cNvSpPr txBox="1">
          <a:spLocks noChangeArrowheads="1"/>
        </xdr:cNvSpPr>
      </xdr:nvSpPr>
      <xdr:spPr bwMode="auto">
        <a:xfrm>
          <a:off x="2628900" y="18457545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1027" name="Text Box 236"/>
        <xdr:cNvSpPr txBox="1">
          <a:spLocks noChangeArrowheads="1"/>
        </xdr:cNvSpPr>
      </xdr:nvSpPr>
      <xdr:spPr bwMode="auto">
        <a:xfrm>
          <a:off x="2628900" y="18457545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1028" name="Text Box 236"/>
        <xdr:cNvSpPr txBox="1">
          <a:spLocks noChangeArrowheads="1"/>
        </xdr:cNvSpPr>
      </xdr:nvSpPr>
      <xdr:spPr bwMode="auto">
        <a:xfrm>
          <a:off x="2628900" y="18457545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1029" name="Text Box 236"/>
        <xdr:cNvSpPr txBox="1">
          <a:spLocks noChangeArrowheads="1"/>
        </xdr:cNvSpPr>
      </xdr:nvSpPr>
      <xdr:spPr bwMode="auto">
        <a:xfrm>
          <a:off x="2628900" y="184575450"/>
          <a:ext cx="0" cy="3269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1030" name="Text Box 314"/>
        <xdr:cNvSpPr txBox="1">
          <a:spLocks noChangeArrowheads="1"/>
        </xdr:cNvSpPr>
      </xdr:nvSpPr>
      <xdr:spPr bwMode="auto">
        <a:xfrm>
          <a:off x="2628900" y="185594625"/>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1031" name="Text Box 315"/>
        <xdr:cNvSpPr txBox="1">
          <a:spLocks noChangeArrowheads="1"/>
        </xdr:cNvSpPr>
      </xdr:nvSpPr>
      <xdr:spPr bwMode="auto">
        <a:xfrm>
          <a:off x="2628900" y="185594625"/>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1032" name="Text Box 316"/>
        <xdr:cNvSpPr txBox="1">
          <a:spLocks noChangeArrowheads="1"/>
        </xdr:cNvSpPr>
      </xdr:nvSpPr>
      <xdr:spPr bwMode="auto">
        <a:xfrm>
          <a:off x="2628900" y="185594625"/>
          <a:ext cx="0" cy="159639"/>
        </a:xfrm>
        <a:prstGeom prst="rect">
          <a:avLst/>
        </a:prstGeom>
        <a:noFill/>
        <a:ln w="9525">
          <a:noFill/>
          <a:miter lim="800000"/>
          <a:headEnd/>
          <a:tailEnd/>
        </a:ln>
      </xdr:spPr>
    </xdr:sp>
    <xdr:clientData/>
  </xdr:twoCellAnchor>
  <xdr:twoCellAnchor editAs="oneCell">
    <xdr:from>
      <xdr:col>4</xdr:col>
      <xdr:colOff>1247775</xdr:colOff>
      <xdr:row>301</xdr:row>
      <xdr:rowOff>0</xdr:rowOff>
    </xdr:from>
    <xdr:to>
      <xdr:col>5</xdr:col>
      <xdr:colOff>117210</xdr:colOff>
      <xdr:row>301</xdr:row>
      <xdr:rowOff>159639</xdr:rowOff>
    </xdr:to>
    <xdr:sp macro="" textlink="">
      <xdr:nvSpPr>
        <xdr:cNvPr id="1033" name="Text Box 317"/>
        <xdr:cNvSpPr txBox="1">
          <a:spLocks noChangeArrowheads="1"/>
        </xdr:cNvSpPr>
      </xdr:nvSpPr>
      <xdr:spPr bwMode="auto">
        <a:xfrm>
          <a:off x="2628900" y="185594625"/>
          <a:ext cx="0" cy="159639"/>
        </a:xfrm>
        <a:prstGeom prst="rect">
          <a:avLst/>
        </a:prstGeom>
        <a:noFill/>
        <a:ln w="9525">
          <a:noFill/>
          <a:miter lim="800000"/>
          <a:headEnd/>
          <a:tailEnd/>
        </a:ln>
      </xdr:spPr>
    </xdr:sp>
    <xdr:clientData/>
  </xdr:twoCellAnchor>
  <xdr:twoCellAnchor editAs="oneCell">
    <xdr:from>
      <xdr:col>4</xdr:col>
      <xdr:colOff>2619375</xdr:colOff>
      <xdr:row>301</xdr:row>
      <xdr:rowOff>1076325</xdr:rowOff>
    </xdr:from>
    <xdr:to>
      <xdr:col>5</xdr:col>
      <xdr:colOff>12435</xdr:colOff>
      <xdr:row>302</xdr:row>
      <xdr:rowOff>0</xdr:rowOff>
    </xdr:to>
    <xdr:sp macro="" textlink="">
      <xdr:nvSpPr>
        <xdr:cNvPr id="1034" name="Text Box 23"/>
        <xdr:cNvSpPr txBox="1">
          <a:spLocks noChangeArrowheads="1"/>
        </xdr:cNvSpPr>
      </xdr:nvSpPr>
      <xdr:spPr bwMode="auto">
        <a:xfrm>
          <a:off x="2628900" y="186670950"/>
          <a:ext cx="0" cy="493"/>
        </a:xfrm>
        <a:prstGeom prst="rect">
          <a:avLst/>
        </a:prstGeom>
        <a:noFill/>
        <a:ln w="9525">
          <a:noFill/>
          <a:miter lim="800000"/>
          <a:headEnd/>
          <a:tailEnd/>
        </a:ln>
      </xdr:spPr>
    </xdr:sp>
    <xdr:clientData/>
  </xdr:twoCellAnchor>
  <xdr:twoCellAnchor editAs="oneCell">
    <xdr:from>
      <xdr:col>4</xdr:col>
      <xdr:colOff>2676525</xdr:colOff>
      <xdr:row>301</xdr:row>
      <xdr:rowOff>657225</xdr:rowOff>
    </xdr:from>
    <xdr:to>
      <xdr:col>5</xdr:col>
      <xdr:colOff>12435</xdr:colOff>
      <xdr:row>301</xdr:row>
      <xdr:rowOff>677037</xdr:rowOff>
    </xdr:to>
    <xdr:sp macro="" textlink="">
      <xdr:nvSpPr>
        <xdr:cNvPr id="1035" name="Text Box 29"/>
        <xdr:cNvSpPr txBox="1">
          <a:spLocks noChangeArrowheads="1"/>
        </xdr:cNvSpPr>
      </xdr:nvSpPr>
      <xdr:spPr bwMode="auto">
        <a:xfrm>
          <a:off x="2628900" y="186251850"/>
          <a:ext cx="0" cy="19812"/>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1036" name="Text Box 314"/>
        <xdr:cNvSpPr txBox="1">
          <a:spLocks noChangeArrowheads="1"/>
        </xdr:cNvSpPr>
      </xdr:nvSpPr>
      <xdr:spPr bwMode="auto">
        <a:xfrm>
          <a:off x="2628900" y="185594625"/>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1037" name="Text Box 315"/>
        <xdr:cNvSpPr txBox="1">
          <a:spLocks noChangeArrowheads="1"/>
        </xdr:cNvSpPr>
      </xdr:nvSpPr>
      <xdr:spPr bwMode="auto">
        <a:xfrm>
          <a:off x="2628900" y="185594625"/>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1038" name="Text Box 316"/>
        <xdr:cNvSpPr txBox="1">
          <a:spLocks noChangeArrowheads="1"/>
        </xdr:cNvSpPr>
      </xdr:nvSpPr>
      <xdr:spPr bwMode="auto">
        <a:xfrm>
          <a:off x="2628900" y="185594625"/>
          <a:ext cx="0" cy="159639"/>
        </a:xfrm>
        <a:prstGeom prst="rect">
          <a:avLst/>
        </a:prstGeom>
        <a:noFill/>
        <a:ln w="9525">
          <a:noFill/>
          <a:miter lim="800000"/>
          <a:headEnd/>
          <a:tailEnd/>
        </a:ln>
      </xdr:spPr>
    </xdr:sp>
    <xdr:clientData/>
  </xdr:twoCellAnchor>
  <xdr:twoCellAnchor editAs="oneCell">
    <xdr:from>
      <xdr:col>4</xdr:col>
      <xdr:colOff>1247775</xdr:colOff>
      <xdr:row>301</xdr:row>
      <xdr:rowOff>0</xdr:rowOff>
    </xdr:from>
    <xdr:to>
      <xdr:col>5</xdr:col>
      <xdr:colOff>117210</xdr:colOff>
      <xdr:row>301</xdr:row>
      <xdr:rowOff>159639</xdr:rowOff>
    </xdr:to>
    <xdr:sp macro="" textlink="">
      <xdr:nvSpPr>
        <xdr:cNvPr id="1039" name="Text Box 317"/>
        <xdr:cNvSpPr txBox="1">
          <a:spLocks noChangeArrowheads="1"/>
        </xdr:cNvSpPr>
      </xdr:nvSpPr>
      <xdr:spPr bwMode="auto">
        <a:xfrm>
          <a:off x="2628900" y="185594625"/>
          <a:ext cx="0" cy="159639"/>
        </a:xfrm>
        <a:prstGeom prst="rect">
          <a:avLst/>
        </a:prstGeom>
        <a:noFill/>
        <a:ln w="9525">
          <a:noFill/>
          <a:miter lim="800000"/>
          <a:headEnd/>
          <a:tailEnd/>
        </a:ln>
      </xdr:spPr>
    </xdr:sp>
    <xdr:clientData/>
  </xdr:twoCellAnchor>
  <xdr:twoCellAnchor editAs="oneCell">
    <xdr:from>
      <xdr:col>4</xdr:col>
      <xdr:colOff>2619375</xdr:colOff>
      <xdr:row>301</xdr:row>
      <xdr:rowOff>1076325</xdr:rowOff>
    </xdr:from>
    <xdr:to>
      <xdr:col>5</xdr:col>
      <xdr:colOff>12435</xdr:colOff>
      <xdr:row>302</xdr:row>
      <xdr:rowOff>0</xdr:rowOff>
    </xdr:to>
    <xdr:sp macro="" textlink="">
      <xdr:nvSpPr>
        <xdr:cNvPr id="1040" name="Text Box 23"/>
        <xdr:cNvSpPr txBox="1">
          <a:spLocks noChangeArrowheads="1"/>
        </xdr:cNvSpPr>
      </xdr:nvSpPr>
      <xdr:spPr bwMode="auto">
        <a:xfrm>
          <a:off x="2628900" y="186670950"/>
          <a:ext cx="0" cy="493"/>
        </a:xfrm>
        <a:prstGeom prst="rect">
          <a:avLst/>
        </a:prstGeom>
        <a:noFill/>
        <a:ln w="9525">
          <a:noFill/>
          <a:miter lim="800000"/>
          <a:headEnd/>
          <a:tailEnd/>
        </a:ln>
      </xdr:spPr>
    </xdr:sp>
    <xdr:clientData/>
  </xdr:twoCellAnchor>
  <xdr:twoCellAnchor editAs="oneCell">
    <xdr:from>
      <xdr:col>4</xdr:col>
      <xdr:colOff>2676525</xdr:colOff>
      <xdr:row>301</xdr:row>
      <xdr:rowOff>657225</xdr:rowOff>
    </xdr:from>
    <xdr:to>
      <xdr:col>5</xdr:col>
      <xdr:colOff>12435</xdr:colOff>
      <xdr:row>301</xdr:row>
      <xdr:rowOff>677037</xdr:rowOff>
    </xdr:to>
    <xdr:sp macro="" textlink="">
      <xdr:nvSpPr>
        <xdr:cNvPr id="1041" name="Text Box 29"/>
        <xdr:cNvSpPr txBox="1">
          <a:spLocks noChangeArrowheads="1"/>
        </xdr:cNvSpPr>
      </xdr:nvSpPr>
      <xdr:spPr bwMode="auto">
        <a:xfrm>
          <a:off x="2628900" y="186251850"/>
          <a:ext cx="0" cy="19812"/>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1042" name="Text Box 81"/>
        <xdr:cNvSpPr txBox="1">
          <a:spLocks noChangeArrowheads="1"/>
        </xdr:cNvSpPr>
      </xdr:nvSpPr>
      <xdr:spPr bwMode="auto">
        <a:xfrm>
          <a:off x="2628900" y="185594625"/>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1043" name="Text Box 82"/>
        <xdr:cNvSpPr txBox="1">
          <a:spLocks noChangeArrowheads="1"/>
        </xdr:cNvSpPr>
      </xdr:nvSpPr>
      <xdr:spPr bwMode="auto">
        <a:xfrm>
          <a:off x="2628900" y="185594625"/>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1044" name="Text Box 83"/>
        <xdr:cNvSpPr txBox="1">
          <a:spLocks noChangeArrowheads="1"/>
        </xdr:cNvSpPr>
      </xdr:nvSpPr>
      <xdr:spPr bwMode="auto">
        <a:xfrm>
          <a:off x="2628900" y="185594625"/>
          <a:ext cx="0" cy="159639"/>
        </a:xfrm>
        <a:prstGeom prst="rect">
          <a:avLst/>
        </a:prstGeom>
        <a:noFill/>
        <a:ln w="9525">
          <a:noFill/>
          <a:miter lim="800000"/>
          <a:headEnd/>
          <a:tailEnd/>
        </a:ln>
      </xdr:spPr>
    </xdr:sp>
    <xdr:clientData/>
  </xdr:twoCellAnchor>
  <xdr:twoCellAnchor editAs="oneCell">
    <xdr:from>
      <xdr:col>4</xdr:col>
      <xdr:colOff>1247775</xdr:colOff>
      <xdr:row>301</xdr:row>
      <xdr:rowOff>0</xdr:rowOff>
    </xdr:from>
    <xdr:to>
      <xdr:col>5</xdr:col>
      <xdr:colOff>117210</xdr:colOff>
      <xdr:row>301</xdr:row>
      <xdr:rowOff>159639</xdr:rowOff>
    </xdr:to>
    <xdr:sp macro="" textlink="">
      <xdr:nvSpPr>
        <xdr:cNvPr id="1045" name="Text Box 84"/>
        <xdr:cNvSpPr txBox="1">
          <a:spLocks noChangeArrowheads="1"/>
        </xdr:cNvSpPr>
      </xdr:nvSpPr>
      <xdr:spPr bwMode="auto">
        <a:xfrm>
          <a:off x="2628900" y="185594625"/>
          <a:ext cx="0" cy="159639"/>
        </a:xfrm>
        <a:prstGeom prst="rect">
          <a:avLst/>
        </a:prstGeom>
        <a:noFill/>
        <a:ln w="9525">
          <a:noFill/>
          <a:miter lim="800000"/>
          <a:headEnd/>
          <a:tailEnd/>
        </a:ln>
      </xdr:spPr>
    </xdr:sp>
    <xdr:clientData/>
  </xdr:twoCellAnchor>
  <xdr:twoCellAnchor editAs="oneCell">
    <xdr:from>
      <xdr:col>4</xdr:col>
      <xdr:colOff>2028825</xdr:colOff>
      <xdr:row>301</xdr:row>
      <xdr:rowOff>0</xdr:rowOff>
    </xdr:from>
    <xdr:to>
      <xdr:col>5</xdr:col>
      <xdr:colOff>12435</xdr:colOff>
      <xdr:row>301</xdr:row>
      <xdr:rowOff>159639</xdr:rowOff>
    </xdr:to>
    <xdr:sp macro="" textlink="">
      <xdr:nvSpPr>
        <xdr:cNvPr id="1046" name="Text Box 85"/>
        <xdr:cNvSpPr txBox="1">
          <a:spLocks noChangeArrowheads="1"/>
        </xdr:cNvSpPr>
      </xdr:nvSpPr>
      <xdr:spPr bwMode="auto">
        <a:xfrm>
          <a:off x="2628900" y="185594625"/>
          <a:ext cx="0" cy="159639"/>
        </a:xfrm>
        <a:prstGeom prst="rect">
          <a:avLst/>
        </a:prstGeom>
        <a:noFill/>
        <a:ln w="9525">
          <a:noFill/>
          <a:miter lim="800000"/>
          <a:headEnd/>
          <a:tailEnd/>
        </a:ln>
      </xdr:spPr>
    </xdr:sp>
    <xdr:clientData/>
  </xdr:twoCellAnchor>
  <xdr:twoCellAnchor editAs="oneCell">
    <xdr:from>
      <xdr:col>4</xdr:col>
      <xdr:colOff>2619375</xdr:colOff>
      <xdr:row>301</xdr:row>
      <xdr:rowOff>0</xdr:rowOff>
    </xdr:from>
    <xdr:to>
      <xdr:col>5</xdr:col>
      <xdr:colOff>12435</xdr:colOff>
      <xdr:row>301</xdr:row>
      <xdr:rowOff>159639</xdr:rowOff>
    </xdr:to>
    <xdr:sp macro="" textlink="">
      <xdr:nvSpPr>
        <xdr:cNvPr id="1047" name="Text Box 86"/>
        <xdr:cNvSpPr txBox="1">
          <a:spLocks noChangeArrowheads="1"/>
        </xdr:cNvSpPr>
      </xdr:nvSpPr>
      <xdr:spPr bwMode="auto">
        <a:xfrm>
          <a:off x="2628900" y="185594625"/>
          <a:ext cx="0" cy="15963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1048" name="Text Box 236"/>
        <xdr:cNvSpPr txBox="1">
          <a:spLocks noChangeArrowheads="1"/>
        </xdr:cNvSpPr>
      </xdr:nvSpPr>
      <xdr:spPr bwMode="auto">
        <a:xfrm>
          <a:off x="2628900" y="18571845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1049" name="Text Box 236"/>
        <xdr:cNvSpPr txBox="1">
          <a:spLocks noChangeArrowheads="1"/>
        </xdr:cNvSpPr>
      </xdr:nvSpPr>
      <xdr:spPr bwMode="auto">
        <a:xfrm>
          <a:off x="2628900" y="18571845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1050" name="Text Box 236"/>
        <xdr:cNvSpPr txBox="1">
          <a:spLocks noChangeArrowheads="1"/>
        </xdr:cNvSpPr>
      </xdr:nvSpPr>
      <xdr:spPr bwMode="auto">
        <a:xfrm>
          <a:off x="2628900" y="18571845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1051" name="Text Box 236"/>
        <xdr:cNvSpPr txBox="1">
          <a:spLocks noChangeArrowheads="1"/>
        </xdr:cNvSpPr>
      </xdr:nvSpPr>
      <xdr:spPr bwMode="auto">
        <a:xfrm>
          <a:off x="2628900" y="18571845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1052" name="Text Box 236"/>
        <xdr:cNvSpPr txBox="1">
          <a:spLocks noChangeArrowheads="1"/>
        </xdr:cNvSpPr>
      </xdr:nvSpPr>
      <xdr:spPr bwMode="auto">
        <a:xfrm>
          <a:off x="2628900" y="18571845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1053" name="Text Box 236"/>
        <xdr:cNvSpPr txBox="1">
          <a:spLocks noChangeArrowheads="1"/>
        </xdr:cNvSpPr>
      </xdr:nvSpPr>
      <xdr:spPr bwMode="auto">
        <a:xfrm>
          <a:off x="2628900" y="18571845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1054" name="Text Box 236"/>
        <xdr:cNvSpPr txBox="1">
          <a:spLocks noChangeArrowheads="1"/>
        </xdr:cNvSpPr>
      </xdr:nvSpPr>
      <xdr:spPr bwMode="auto">
        <a:xfrm>
          <a:off x="2628900" y="185718450"/>
          <a:ext cx="0" cy="3269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1055" name="Text Box 314"/>
        <xdr:cNvSpPr txBox="1">
          <a:spLocks noChangeArrowheads="1"/>
        </xdr:cNvSpPr>
      </xdr:nvSpPr>
      <xdr:spPr bwMode="auto">
        <a:xfrm>
          <a:off x="2628900" y="186737625"/>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1056" name="Text Box 315"/>
        <xdr:cNvSpPr txBox="1">
          <a:spLocks noChangeArrowheads="1"/>
        </xdr:cNvSpPr>
      </xdr:nvSpPr>
      <xdr:spPr bwMode="auto">
        <a:xfrm>
          <a:off x="2628900" y="186737625"/>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1057" name="Text Box 316"/>
        <xdr:cNvSpPr txBox="1">
          <a:spLocks noChangeArrowheads="1"/>
        </xdr:cNvSpPr>
      </xdr:nvSpPr>
      <xdr:spPr bwMode="auto">
        <a:xfrm>
          <a:off x="2628900" y="186737625"/>
          <a:ext cx="0" cy="159639"/>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117210</xdr:colOff>
      <xdr:row>302</xdr:row>
      <xdr:rowOff>159639</xdr:rowOff>
    </xdr:to>
    <xdr:sp macro="" textlink="">
      <xdr:nvSpPr>
        <xdr:cNvPr id="1058" name="Text Box 317"/>
        <xdr:cNvSpPr txBox="1">
          <a:spLocks noChangeArrowheads="1"/>
        </xdr:cNvSpPr>
      </xdr:nvSpPr>
      <xdr:spPr bwMode="auto">
        <a:xfrm>
          <a:off x="2628900" y="186737625"/>
          <a:ext cx="0" cy="15963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12435</xdr:colOff>
      <xdr:row>302</xdr:row>
      <xdr:rowOff>1076325</xdr:rowOff>
    </xdr:to>
    <xdr:sp macro="" textlink="">
      <xdr:nvSpPr>
        <xdr:cNvPr id="1059" name="Text Box 23"/>
        <xdr:cNvSpPr txBox="1">
          <a:spLocks noChangeArrowheads="1"/>
        </xdr:cNvSpPr>
      </xdr:nvSpPr>
      <xdr:spPr bwMode="auto">
        <a:xfrm>
          <a:off x="2628900" y="187813950"/>
          <a:ext cx="0" cy="493"/>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12435</xdr:colOff>
      <xdr:row>302</xdr:row>
      <xdr:rowOff>677037</xdr:rowOff>
    </xdr:to>
    <xdr:sp macro="" textlink="">
      <xdr:nvSpPr>
        <xdr:cNvPr id="1060" name="Text Box 29"/>
        <xdr:cNvSpPr txBox="1">
          <a:spLocks noChangeArrowheads="1"/>
        </xdr:cNvSpPr>
      </xdr:nvSpPr>
      <xdr:spPr bwMode="auto">
        <a:xfrm>
          <a:off x="2628900" y="187394850"/>
          <a:ext cx="0" cy="19812"/>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1061" name="Text Box 314"/>
        <xdr:cNvSpPr txBox="1">
          <a:spLocks noChangeArrowheads="1"/>
        </xdr:cNvSpPr>
      </xdr:nvSpPr>
      <xdr:spPr bwMode="auto">
        <a:xfrm>
          <a:off x="2628900" y="186737625"/>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1062" name="Text Box 315"/>
        <xdr:cNvSpPr txBox="1">
          <a:spLocks noChangeArrowheads="1"/>
        </xdr:cNvSpPr>
      </xdr:nvSpPr>
      <xdr:spPr bwMode="auto">
        <a:xfrm>
          <a:off x="2628900" y="186737625"/>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1063" name="Text Box 316"/>
        <xdr:cNvSpPr txBox="1">
          <a:spLocks noChangeArrowheads="1"/>
        </xdr:cNvSpPr>
      </xdr:nvSpPr>
      <xdr:spPr bwMode="auto">
        <a:xfrm>
          <a:off x="2628900" y="186737625"/>
          <a:ext cx="0" cy="159639"/>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117210</xdr:colOff>
      <xdr:row>302</xdr:row>
      <xdr:rowOff>159639</xdr:rowOff>
    </xdr:to>
    <xdr:sp macro="" textlink="">
      <xdr:nvSpPr>
        <xdr:cNvPr id="1064" name="Text Box 317"/>
        <xdr:cNvSpPr txBox="1">
          <a:spLocks noChangeArrowheads="1"/>
        </xdr:cNvSpPr>
      </xdr:nvSpPr>
      <xdr:spPr bwMode="auto">
        <a:xfrm>
          <a:off x="2628900" y="186737625"/>
          <a:ext cx="0" cy="15963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12435</xdr:colOff>
      <xdr:row>302</xdr:row>
      <xdr:rowOff>1076325</xdr:rowOff>
    </xdr:to>
    <xdr:sp macro="" textlink="">
      <xdr:nvSpPr>
        <xdr:cNvPr id="1065" name="Text Box 23"/>
        <xdr:cNvSpPr txBox="1">
          <a:spLocks noChangeArrowheads="1"/>
        </xdr:cNvSpPr>
      </xdr:nvSpPr>
      <xdr:spPr bwMode="auto">
        <a:xfrm>
          <a:off x="2628900" y="187813950"/>
          <a:ext cx="0" cy="493"/>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12435</xdr:colOff>
      <xdr:row>302</xdr:row>
      <xdr:rowOff>677037</xdr:rowOff>
    </xdr:to>
    <xdr:sp macro="" textlink="">
      <xdr:nvSpPr>
        <xdr:cNvPr id="1066" name="Text Box 29"/>
        <xdr:cNvSpPr txBox="1">
          <a:spLocks noChangeArrowheads="1"/>
        </xdr:cNvSpPr>
      </xdr:nvSpPr>
      <xdr:spPr bwMode="auto">
        <a:xfrm>
          <a:off x="2628900" y="187394850"/>
          <a:ext cx="0" cy="19812"/>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1067" name="Text Box 81"/>
        <xdr:cNvSpPr txBox="1">
          <a:spLocks noChangeArrowheads="1"/>
        </xdr:cNvSpPr>
      </xdr:nvSpPr>
      <xdr:spPr bwMode="auto">
        <a:xfrm>
          <a:off x="2628900" y="186737625"/>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1068" name="Text Box 82"/>
        <xdr:cNvSpPr txBox="1">
          <a:spLocks noChangeArrowheads="1"/>
        </xdr:cNvSpPr>
      </xdr:nvSpPr>
      <xdr:spPr bwMode="auto">
        <a:xfrm>
          <a:off x="2628900" y="186737625"/>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1069" name="Text Box 83"/>
        <xdr:cNvSpPr txBox="1">
          <a:spLocks noChangeArrowheads="1"/>
        </xdr:cNvSpPr>
      </xdr:nvSpPr>
      <xdr:spPr bwMode="auto">
        <a:xfrm>
          <a:off x="2628900" y="186737625"/>
          <a:ext cx="0" cy="159639"/>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117210</xdr:colOff>
      <xdr:row>302</xdr:row>
      <xdr:rowOff>159639</xdr:rowOff>
    </xdr:to>
    <xdr:sp macro="" textlink="">
      <xdr:nvSpPr>
        <xdr:cNvPr id="1070" name="Text Box 84"/>
        <xdr:cNvSpPr txBox="1">
          <a:spLocks noChangeArrowheads="1"/>
        </xdr:cNvSpPr>
      </xdr:nvSpPr>
      <xdr:spPr bwMode="auto">
        <a:xfrm>
          <a:off x="2628900" y="186737625"/>
          <a:ext cx="0" cy="159639"/>
        </a:xfrm>
        <a:prstGeom prst="rect">
          <a:avLst/>
        </a:prstGeom>
        <a:noFill/>
        <a:ln w="9525">
          <a:noFill/>
          <a:miter lim="800000"/>
          <a:headEnd/>
          <a:tailEnd/>
        </a:ln>
      </xdr:spPr>
    </xdr:sp>
    <xdr:clientData/>
  </xdr:twoCellAnchor>
  <xdr:twoCellAnchor editAs="oneCell">
    <xdr:from>
      <xdr:col>4</xdr:col>
      <xdr:colOff>2028825</xdr:colOff>
      <xdr:row>302</xdr:row>
      <xdr:rowOff>0</xdr:rowOff>
    </xdr:from>
    <xdr:to>
      <xdr:col>5</xdr:col>
      <xdr:colOff>12435</xdr:colOff>
      <xdr:row>302</xdr:row>
      <xdr:rowOff>159639</xdr:rowOff>
    </xdr:to>
    <xdr:sp macro="" textlink="">
      <xdr:nvSpPr>
        <xdr:cNvPr id="1071" name="Text Box 85"/>
        <xdr:cNvSpPr txBox="1">
          <a:spLocks noChangeArrowheads="1"/>
        </xdr:cNvSpPr>
      </xdr:nvSpPr>
      <xdr:spPr bwMode="auto">
        <a:xfrm>
          <a:off x="2628900" y="186737625"/>
          <a:ext cx="0" cy="159639"/>
        </a:xfrm>
        <a:prstGeom prst="rect">
          <a:avLst/>
        </a:prstGeom>
        <a:noFill/>
        <a:ln w="9525">
          <a:noFill/>
          <a:miter lim="800000"/>
          <a:headEnd/>
          <a:tailEnd/>
        </a:ln>
      </xdr:spPr>
    </xdr:sp>
    <xdr:clientData/>
  </xdr:twoCellAnchor>
  <xdr:twoCellAnchor editAs="oneCell">
    <xdr:from>
      <xdr:col>4</xdr:col>
      <xdr:colOff>2619375</xdr:colOff>
      <xdr:row>302</xdr:row>
      <xdr:rowOff>0</xdr:rowOff>
    </xdr:from>
    <xdr:to>
      <xdr:col>5</xdr:col>
      <xdr:colOff>12435</xdr:colOff>
      <xdr:row>302</xdr:row>
      <xdr:rowOff>159639</xdr:rowOff>
    </xdr:to>
    <xdr:sp macro="" textlink="">
      <xdr:nvSpPr>
        <xdr:cNvPr id="1072" name="Text Box 86"/>
        <xdr:cNvSpPr txBox="1">
          <a:spLocks noChangeArrowheads="1"/>
        </xdr:cNvSpPr>
      </xdr:nvSpPr>
      <xdr:spPr bwMode="auto">
        <a:xfrm>
          <a:off x="2628900" y="186737625"/>
          <a:ext cx="0" cy="15963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1073" name="Text Box 236"/>
        <xdr:cNvSpPr txBox="1">
          <a:spLocks noChangeArrowheads="1"/>
        </xdr:cNvSpPr>
      </xdr:nvSpPr>
      <xdr:spPr bwMode="auto">
        <a:xfrm>
          <a:off x="2628900" y="18686145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1074" name="Text Box 236"/>
        <xdr:cNvSpPr txBox="1">
          <a:spLocks noChangeArrowheads="1"/>
        </xdr:cNvSpPr>
      </xdr:nvSpPr>
      <xdr:spPr bwMode="auto">
        <a:xfrm>
          <a:off x="2628900" y="18686145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1075" name="Text Box 236"/>
        <xdr:cNvSpPr txBox="1">
          <a:spLocks noChangeArrowheads="1"/>
        </xdr:cNvSpPr>
      </xdr:nvSpPr>
      <xdr:spPr bwMode="auto">
        <a:xfrm>
          <a:off x="2628900" y="18686145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1076" name="Text Box 236"/>
        <xdr:cNvSpPr txBox="1">
          <a:spLocks noChangeArrowheads="1"/>
        </xdr:cNvSpPr>
      </xdr:nvSpPr>
      <xdr:spPr bwMode="auto">
        <a:xfrm>
          <a:off x="2628900" y="18686145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1077" name="Text Box 236"/>
        <xdr:cNvSpPr txBox="1">
          <a:spLocks noChangeArrowheads="1"/>
        </xdr:cNvSpPr>
      </xdr:nvSpPr>
      <xdr:spPr bwMode="auto">
        <a:xfrm>
          <a:off x="2628900" y="18686145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1078" name="Text Box 236"/>
        <xdr:cNvSpPr txBox="1">
          <a:spLocks noChangeArrowheads="1"/>
        </xdr:cNvSpPr>
      </xdr:nvSpPr>
      <xdr:spPr bwMode="auto">
        <a:xfrm>
          <a:off x="2628900" y="18686145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1079" name="Text Box 236"/>
        <xdr:cNvSpPr txBox="1">
          <a:spLocks noChangeArrowheads="1"/>
        </xdr:cNvSpPr>
      </xdr:nvSpPr>
      <xdr:spPr bwMode="auto">
        <a:xfrm>
          <a:off x="2628900" y="186861450"/>
          <a:ext cx="0" cy="3269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1080" name="Text Box 314"/>
        <xdr:cNvSpPr txBox="1">
          <a:spLocks noChangeArrowheads="1"/>
        </xdr:cNvSpPr>
      </xdr:nvSpPr>
      <xdr:spPr bwMode="auto">
        <a:xfrm>
          <a:off x="2628900" y="187880625"/>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1081" name="Text Box 315"/>
        <xdr:cNvSpPr txBox="1">
          <a:spLocks noChangeArrowheads="1"/>
        </xdr:cNvSpPr>
      </xdr:nvSpPr>
      <xdr:spPr bwMode="auto">
        <a:xfrm>
          <a:off x="2628900" y="187880625"/>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1082" name="Text Box 316"/>
        <xdr:cNvSpPr txBox="1">
          <a:spLocks noChangeArrowheads="1"/>
        </xdr:cNvSpPr>
      </xdr:nvSpPr>
      <xdr:spPr bwMode="auto">
        <a:xfrm>
          <a:off x="2628900" y="187880625"/>
          <a:ext cx="0" cy="159639"/>
        </a:xfrm>
        <a:prstGeom prst="rect">
          <a:avLst/>
        </a:prstGeom>
        <a:noFill/>
        <a:ln w="9525">
          <a:noFill/>
          <a:miter lim="800000"/>
          <a:headEnd/>
          <a:tailEnd/>
        </a:ln>
      </xdr:spPr>
    </xdr:sp>
    <xdr:clientData/>
  </xdr:twoCellAnchor>
  <xdr:twoCellAnchor editAs="oneCell">
    <xdr:from>
      <xdr:col>4</xdr:col>
      <xdr:colOff>1247775</xdr:colOff>
      <xdr:row>303</xdr:row>
      <xdr:rowOff>0</xdr:rowOff>
    </xdr:from>
    <xdr:to>
      <xdr:col>5</xdr:col>
      <xdr:colOff>117210</xdr:colOff>
      <xdr:row>303</xdr:row>
      <xdr:rowOff>159639</xdr:rowOff>
    </xdr:to>
    <xdr:sp macro="" textlink="">
      <xdr:nvSpPr>
        <xdr:cNvPr id="1083" name="Text Box 317"/>
        <xdr:cNvSpPr txBox="1">
          <a:spLocks noChangeArrowheads="1"/>
        </xdr:cNvSpPr>
      </xdr:nvSpPr>
      <xdr:spPr bwMode="auto">
        <a:xfrm>
          <a:off x="2628900" y="187880625"/>
          <a:ext cx="0" cy="159639"/>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12435</xdr:colOff>
      <xdr:row>303</xdr:row>
      <xdr:rowOff>1076325</xdr:rowOff>
    </xdr:to>
    <xdr:sp macro="" textlink="">
      <xdr:nvSpPr>
        <xdr:cNvPr id="1084" name="Text Box 23"/>
        <xdr:cNvSpPr txBox="1">
          <a:spLocks noChangeArrowheads="1"/>
        </xdr:cNvSpPr>
      </xdr:nvSpPr>
      <xdr:spPr bwMode="auto">
        <a:xfrm>
          <a:off x="2628900" y="188956950"/>
          <a:ext cx="0" cy="493"/>
        </a:xfrm>
        <a:prstGeom prst="rect">
          <a:avLst/>
        </a:prstGeom>
        <a:noFill/>
        <a:ln w="9525">
          <a:noFill/>
          <a:miter lim="800000"/>
          <a:headEnd/>
          <a:tailEnd/>
        </a:ln>
      </xdr:spPr>
    </xdr:sp>
    <xdr:clientData/>
  </xdr:twoCellAnchor>
  <xdr:twoCellAnchor editAs="oneCell">
    <xdr:from>
      <xdr:col>4</xdr:col>
      <xdr:colOff>2676525</xdr:colOff>
      <xdr:row>303</xdr:row>
      <xdr:rowOff>657225</xdr:rowOff>
    </xdr:from>
    <xdr:to>
      <xdr:col>5</xdr:col>
      <xdr:colOff>12435</xdr:colOff>
      <xdr:row>303</xdr:row>
      <xdr:rowOff>677037</xdr:rowOff>
    </xdr:to>
    <xdr:sp macro="" textlink="">
      <xdr:nvSpPr>
        <xdr:cNvPr id="1085" name="Text Box 29"/>
        <xdr:cNvSpPr txBox="1">
          <a:spLocks noChangeArrowheads="1"/>
        </xdr:cNvSpPr>
      </xdr:nvSpPr>
      <xdr:spPr bwMode="auto">
        <a:xfrm>
          <a:off x="2628900" y="188537850"/>
          <a:ext cx="0" cy="19812"/>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1086" name="Text Box 314"/>
        <xdr:cNvSpPr txBox="1">
          <a:spLocks noChangeArrowheads="1"/>
        </xdr:cNvSpPr>
      </xdr:nvSpPr>
      <xdr:spPr bwMode="auto">
        <a:xfrm>
          <a:off x="2628900" y="187880625"/>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1087" name="Text Box 315"/>
        <xdr:cNvSpPr txBox="1">
          <a:spLocks noChangeArrowheads="1"/>
        </xdr:cNvSpPr>
      </xdr:nvSpPr>
      <xdr:spPr bwMode="auto">
        <a:xfrm>
          <a:off x="2628900" y="187880625"/>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1088" name="Text Box 316"/>
        <xdr:cNvSpPr txBox="1">
          <a:spLocks noChangeArrowheads="1"/>
        </xdr:cNvSpPr>
      </xdr:nvSpPr>
      <xdr:spPr bwMode="auto">
        <a:xfrm>
          <a:off x="2628900" y="187880625"/>
          <a:ext cx="0" cy="159639"/>
        </a:xfrm>
        <a:prstGeom prst="rect">
          <a:avLst/>
        </a:prstGeom>
        <a:noFill/>
        <a:ln w="9525">
          <a:noFill/>
          <a:miter lim="800000"/>
          <a:headEnd/>
          <a:tailEnd/>
        </a:ln>
      </xdr:spPr>
    </xdr:sp>
    <xdr:clientData/>
  </xdr:twoCellAnchor>
  <xdr:twoCellAnchor editAs="oneCell">
    <xdr:from>
      <xdr:col>4</xdr:col>
      <xdr:colOff>1247775</xdr:colOff>
      <xdr:row>303</xdr:row>
      <xdr:rowOff>0</xdr:rowOff>
    </xdr:from>
    <xdr:to>
      <xdr:col>5</xdr:col>
      <xdr:colOff>117210</xdr:colOff>
      <xdr:row>303</xdr:row>
      <xdr:rowOff>159639</xdr:rowOff>
    </xdr:to>
    <xdr:sp macro="" textlink="">
      <xdr:nvSpPr>
        <xdr:cNvPr id="1089" name="Text Box 317"/>
        <xdr:cNvSpPr txBox="1">
          <a:spLocks noChangeArrowheads="1"/>
        </xdr:cNvSpPr>
      </xdr:nvSpPr>
      <xdr:spPr bwMode="auto">
        <a:xfrm>
          <a:off x="2628900" y="187880625"/>
          <a:ext cx="0" cy="159639"/>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12435</xdr:colOff>
      <xdr:row>303</xdr:row>
      <xdr:rowOff>1076325</xdr:rowOff>
    </xdr:to>
    <xdr:sp macro="" textlink="">
      <xdr:nvSpPr>
        <xdr:cNvPr id="1090" name="Text Box 23"/>
        <xdr:cNvSpPr txBox="1">
          <a:spLocks noChangeArrowheads="1"/>
        </xdr:cNvSpPr>
      </xdr:nvSpPr>
      <xdr:spPr bwMode="auto">
        <a:xfrm>
          <a:off x="2628900" y="188956950"/>
          <a:ext cx="0" cy="493"/>
        </a:xfrm>
        <a:prstGeom prst="rect">
          <a:avLst/>
        </a:prstGeom>
        <a:noFill/>
        <a:ln w="9525">
          <a:noFill/>
          <a:miter lim="800000"/>
          <a:headEnd/>
          <a:tailEnd/>
        </a:ln>
      </xdr:spPr>
    </xdr:sp>
    <xdr:clientData/>
  </xdr:twoCellAnchor>
  <xdr:twoCellAnchor editAs="oneCell">
    <xdr:from>
      <xdr:col>4</xdr:col>
      <xdr:colOff>2676525</xdr:colOff>
      <xdr:row>303</xdr:row>
      <xdr:rowOff>657225</xdr:rowOff>
    </xdr:from>
    <xdr:to>
      <xdr:col>5</xdr:col>
      <xdr:colOff>12435</xdr:colOff>
      <xdr:row>303</xdr:row>
      <xdr:rowOff>677037</xdr:rowOff>
    </xdr:to>
    <xdr:sp macro="" textlink="">
      <xdr:nvSpPr>
        <xdr:cNvPr id="1091" name="Text Box 29"/>
        <xdr:cNvSpPr txBox="1">
          <a:spLocks noChangeArrowheads="1"/>
        </xdr:cNvSpPr>
      </xdr:nvSpPr>
      <xdr:spPr bwMode="auto">
        <a:xfrm>
          <a:off x="2628900" y="188537850"/>
          <a:ext cx="0" cy="19812"/>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1092" name="Text Box 81"/>
        <xdr:cNvSpPr txBox="1">
          <a:spLocks noChangeArrowheads="1"/>
        </xdr:cNvSpPr>
      </xdr:nvSpPr>
      <xdr:spPr bwMode="auto">
        <a:xfrm>
          <a:off x="2628900" y="187880625"/>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1093" name="Text Box 82"/>
        <xdr:cNvSpPr txBox="1">
          <a:spLocks noChangeArrowheads="1"/>
        </xdr:cNvSpPr>
      </xdr:nvSpPr>
      <xdr:spPr bwMode="auto">
        <a:xfrm>
          <a:off x="2628900" y="187880625"/>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1094" name="Text Box 83"/>
        <xdr:cNvSpPr txBox="1">
          <a:spLocks noChangeArrowheads="1"/>
        </xdr:cNvSpPr>
      </xdr:nvSpPr>
      <xdr:spPr bwMode="auto">
        <a:xfrm>
          <a:off x="2628900" y="187880625"/>
          <a:ext cx="0" cy="159639"/>
        </a:xfrm>
        <a:prstGeom prst="rect">
          <a:avLst/>
        </a:prstGeom>
        <a:noFill/>
        <a:ln w="9525">
          <a:noFill/>
          <a:miter lim="800000"/>
          <a:headEnd/>
          <a:tailEnd/>
        </a:ln>
      </xdr:spPr>
    </xdr:sp>
    <xdr:clientData/>
  </xdr:twoCellAnchor>
  <xdr:twoCellAnchor editAs="oneCell">
    <xdr:from>
      <xdr:col>4</xdr:col>
      <xdr:colOff>1247775</xdr:colOff>
      <xdr:row>303</xdr:row>
      <xdr:rowOff>0</xdr:rowOff>
    </xdr:from>
    <xdr:to>
      <xdr:col>5</xdr:col>
      <xdr:colOff>117210</xdr:colOff>
      <xdr:row>303</xdr:row>
      <xdr:rowOff>159639</xdr:rowOff>
    </xdr:to>
    <xdr:sp macro="" textlink="">
      <xdr:nvSpPr>
        <xdr:cNvPr id="1095" name="Text Box 84"/>
        <xdr:cNvSpPr txBox="1">
          <a:spLocks noChangeArrowheads="1"/>
        </xdr:cNvSpPr>
      </xdr:nvSpPr>
      <xdr:spPr bwMode="auto">
        <a:xfrm>
          <a:off x="2628900" y="187880625"/>
          <a:ext cx="0" cy="159639"/>
        </a:xfrm>
        <a:prstGeom prst="rect">
          <a:avLst/>
        </a:prstGeom>
        <a:noFill/>
        <a:ln w="9525">
          <a:noFill/>
          <a:miter lim="800000"/>
          <a:headEnd/>
          <a:tailEnd/>
        </a:ln>
      </xdr:spPr>
    </xdr:sp>
    <xdr:clientData/>
  </xdr:twoCellAnchor>
  <xdr:twoCellAnchor editAs="oneCell">
    <xdr:from>
      <xdr:col>4</xdr:col>
      <xdr:colOff>2028825</xdr:colOff>
      <xdr:row>303</xdr:row>
      <xdr:rowOff>0</xdr:rowOff>
    </xdr:from>
    <xdr:to>
      <xdr:col>5</xdr:col>
      <xdr:colOff>12435</xdr:colOff>
      <xdr:row>303</xdr:row>
      <xdr:rowOff>159639</xdr:rowOff>
    </xdr:to>
    <xdr:sp macro="" textlink="">
      <xdr:nvSpPr>
        <xdr:cNvPr id="1096" name="Text Box 85"/>
        <xdr:cNvSpPr txBox="1">
          <a:spLocks noChangeArrowheads="1"/>
        </xdr:cNvSpPr>
      </xdr:nvSpPr>
      <xdr:spPr bwMode="auto">
        <a:xfrm>
          <a:off x="2628900" y="187880625"/>
          <a:ext cx="0" cy="159639"/>
        </a:xfrm>
        <a:prstGeom prst="rect">
          <a:avLst/>
        </a:prstGeom>
        <a:noFill/>
        <a:ln w="9525">
          <a:noFill/>
          <a:miter lim="800000"/>
          <a:headEnd/>
          <a:tailEnd/>
        </a:ln>
      </xdr:spPr>
    </xdr:sp>
    <xdr:clientData/>
  </xdr:twoCellAnchor>
  <xdr:twoCellAnchor editAs="oneCell">
    <xdr:from>
      <xdr:col>4</xdr:col>
      <xdr:colOff>2619375</xdr:colOff>
      <xdr:row>303</xdr:row>
      <xdr:rowOff>0</xdr:rowOff>
    </xdr:from>
    <xdr:to>
      <xdr:col>5</xdr:col>
      <xdr:colOff>12435</xdr:colOff>
      <xdr:row>303</xdr:row>
      <xdr:rowOff>159639</xdr:rowOff>
    </xdr:to>
    <xdr:sp macro="" textlink="">
      <xdr:nvSpPr>
        <xdr:cNvPr id="1097" name="Text Box 86"/>
        <xdr:cNvSpPr txBox="1">
          <a:spLocks noChangeArrowheads="1"/>
        </xdr:cNvSpPr>
      </xdr:nvSpPr>
      <xdr:spPr bwMode="auto">
        <a:xfrm>
          <a:off x="2628900" y="187880625"/>
          <a:ext cx="0" cy="15963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1098" name="Text Box 236"/>
        <xdr:cNvSpPr txBox="1">
          <a:spLocks noChangeArrowheads="1"/>
        </xdr:cNvSpPr>
      </xdr:nvSpPr>
      <xdr:spPr bwMode="auto">
        <a:xfrm>
          <a:off x="2628900" y="18800445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1099" name="Text Box 236"/>
        <xdr:cNvSpPr txBox="1">
          <a:spLocks noChangeArrowheads="1"/>
        </xdr:cNvSpPr>
      </xdr:nvSpPr>
      <xdr:spPr bwMode="auto">
        <a:xfrm>
          <a:off x="2628900" y="18800445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1100" name="Text Box 236"/>
        <xdr:cNvSpPr txBox="1">
          <a:spLocks noChangeArrowheads="1"/>
        </xdr:cNvSpPr>
      </xdr:nvSpPr>
      <xdr:spPr bwMode="auto">
        <a:xfrm>
          <a:off x="2628900" y="18800445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1101" name="Text Box 236"/>
        <xdr:cNvSpPr txBox="1">
          <a:spLocks noChangeArrowheads="1"/>
        </xdr:cNvSpPr>
      </xdr:nvSpPr>
      <xdr:spPr bwMode="auto">
        <a:xfrm>
          <a:off x="2628900" y="18800445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1102" name="Text Box 236"/>
        <xdr:cNvSpPr txBox="1">
          <a:spLocks noChangeArrowheads="1"/>
        </xdr:cNvSpPr>
      </xdr:nvSpPr>
      <xdr:spPr bwMode="auto">
        <a:xfrm>
          <a:off x="2628900" y="18800445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1103" name="Text Box 236"/>
        <xdr:cNvSpPr txBox="1">
          <a:spLocks noChangeArrowheads="1"/>
        </xdr:cNvSpPr>
      </xdr:nvSpPr>
      <xdr:spPr bwMode="auto">
        <a:xfrm>
          <a:off x="2628900" y="18800445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1104" name="Text Box 236"/>
        <xdr:cNvSpPr txBox="1">
          <a:spLocks noChangeArrowheads="1"/>
        </xdr:cNvSpPr>
      </xdr:nvSpPr>
      <xdr:spPr bwMode="auto">
        <a:xfrm>
          <a:off x="2628900" y="188004450"/>
          <a:ext cx="0" cy="3269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1105" name="Text Box 314"/>
        <xdr:cNvSpPr txBox="1">
          <a:spLocks noChangeArrowheads="1"/>
        </xdr:cNvSpPr>
      </xdr:nvSpPr>
      <xdr:spPr bwMode="auto">
        <a:xfrm>
          <a:off x="2628900" y="189204600"/>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1106" name="Text Box 315"/>
        <xdr:cNvSpPr txBox="1">
          <a:spLocks noChangeArrowheads="1"/>
        </xdr:cNvSpPr>
      </xdr:nvSpPr>
      <xdr:spPr bwMode="auto">
        <a:xfrm>
          <a:off x="2628900" y="189204600"/>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1107" name="Text Box 316"/>
        <xdr:cNvSpPr txBox="1">
          <a:spLocks noChangeArrowheads="1"/>
        </xdr:cNvSpPr>
      </xdr:nvSpPr>
      <xdr:spPr bwMode="auto">
        <a:xfrm>
          <a:off x="2628900" y="189204600"/>
          <a:ext cx="0"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117210</xdr:colOff>
      <xdr:row>304</xdr:row>
      <xdr:rowOff>159639</xdr:rowOff>
    </xdr:to>
    <xdr:sp macro="" textlink="">
      <xdr:nvSpPr>
        <xdr:cNvPr id="1108" name="Text Box 317"/>
        <xdr:cNvSpPr txBox="1">
          <a:spLocks noChangeArrowheads="1"/>
        </xdr:cNvSpPr>
      </xdr:nvSpPr>
      <xdr:spPr bwMode="auto">
        <a:xfrm>
          <a:off x="2628900" y="189204600"/>
          <a:ext cx="0" cy="159639"/>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12435</xdr:colOff>
      <xdr:row>305</xdr:row>
      <xdr:rowOff>0</xdr:rowOff>
    </xdr:to>
    <xdr:sp macro="" textlink="">
      <xdr:nvSpPr>
        <xdr:cNvPr id="1109" name="Text Box 23"/>
        <xdr:cNvSpPr txBox="1">
          <a:spLocks noChangeArrowheads="1"/>
        </xdr:cNvSpPr>
      </xdr:nvSpPr>
      <xdr:spPr bwMode="auto">
        <a:xfrm>
          <a:off x="2628900" y="190280925"/>
          <a:ext cx="0" cy="493"/>
        </a:xfrm>
        <a:prstGeom prst="rect">
          <a:avLst/>
        </a:prstGeom>
        <a:noFill/>
        <a:ln w="9525">
          <a:noFill/>
          <a:miter lim="800000"/>
          <a:headEnd/>
          <a:tailEnd/>
        </a:ln>
      </xdr:spPr>
    </xdr:sp>
    <xdr:clientData/>
  </xdr:twoCellAnchor>
  <xdr:twoCellAnchor editAs="oneCell">
    <xdr:from>
      <xdr:col>4</xdr:col>
      <xdr:colOff>2676525</xdr:colOff>
      <xdr:row>304</xdr:row>
      <xdr:rowOff>657225</xdr:rowOff>
    </xdr:from>
    <xdr:to>
      <xdr:col>5</xdr:col>
      <xdr:colOff>12435</xdr:colOff>
      <xdr:row>305</xdr:row>
      <xdr:rowOff>19812</xdr:rowOff>
    </xdr:to>
    <xdr:sp macro="" textlink="">
      <xdr:nvSpPr>
        <xdr:cNvPr id="1110" name="Text Box 29"/>
        <xdr:cNvSpPr txBox="1">
          <a:spLocks noChangeArrowheads="1"/>
        </xdr:cNvSpPr>
      </xdr:nvSpPr>
      <xdr:spPr bwMode="auto">
        <a:xfrm>
          <a:off x="2628900" y="189861825"/>
          <a:ext cx="0" cy="19812"/>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1111" name="Text Box 314"/>
        <xdr:cNvSpPr txBox="1">
          <a:spLocks noChangeArrowheads="1"/>
        </xdr:cNvSpPr>
      </xdr:nvSpPr>
      <xdr:spPr bwMode="auto">
        <a:xfrm>
          <a:off x="2628900" y="189204600"/>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1112" name="Text Box 315"/>
        <xdr:cNvSpPr txBox="1">
          <a:spLocks noChangeArrowheads="1"/>
        </xdr:cNvSpPr>
      </xdr:nvSpPr>
      <xdr:spPr bwMode="auto">
        <a:xfrm>
          <a:off x="2628900" y="189204600"/>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1113" name="Text Box 316"/>
        <xdr:cNvSpPr txBox="1">
          <a:spLocks noChangeArrowheads="1"/>
        </xdr:cNvSpPr>
      </xdr:nvSpPr>
      <xdr:spPr bwMode="auto">
        <a:xfrm>
          <a:off x="2628900" y="189204600"/>
          <a:ext cx="0"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117210</xdr:colOff>
      <xdr:row>304</xdr:row>
      <xdr:rowOff>159639</xdr:rowOff>
    </xdr:to>
    <xdr:sp macro="" textlink="">
      <xdr:nvSpPr>
        <xdr:cNvPr id="1114" name="Text Box 317"/>
        <xdr:cNvSpPr txBox="1">
          <a:spLocks noChangeArrowheads="1"/>
        </xdr:cNvSpPr>
      </xdr:nvSpPr>
      <xdr:spPr bwMode="auto">
        <a:xfrm>
          <a:off x="2628900" y="189204600"/>
          <a:ext cx="0" cy="159639"/>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12435</xdr:colOff>
      <xdr:row>305</xdr:row>
      <xdr:rowOff>0</xdr:rowOff>
    </xdr:to>
    <xdr:sp macro="" textlink="">
      <xdr:nvSpPr>
        <xdr:cNvPr id="1115" name="Text Box 23"/>
        <xdr:cNvSpPr txBox="1">
          <a:spLocks noChangeArrowheads="1"/>
        </xdr:cNvSpPr>
      </xdr:nvSpPr>
      <xdr:spPr bwMode="auto">
        <a:xfrm>
          <a:off x="2628900" y="190280925"/>
          <a:ext cx="0" cy="493"/>
        </a:xfrm>
        <a:prstGeom prst="rect">
          <a:avLst/>
        </a:prstGeom>
        <a:noFill/>
        <a:ln w="9525">
          <a:noFill/>
          <a:miter lim="800000"/>
          <a:headEnd/>
          <a:tailEnd/>
        </a:ln>
      </xdr:spPr>
    </xdr:sp>
    <xdr:clientData/>
  </xdr:twoCellAnchor>
  <xdr:twoCellAnchor editAs="oneCell">
    <xdr:from>
      <xdr:col>4</xdr:col>
      <xdr:colOff>2676525</xdr:colOff>
      <xdr:row>304</xdr:row>
      <xdr:rowOff>657225</xdr:rowOff>
    </xdr:from>
    <xdr:to>
      <xdr:col>5</xdr:col>
      <xdr:colOff>12435</xdr:colOff>
      <xdr:row>305</xdr:row>
      <xdr:rowOff>19812</xdr:rowOff>
    </xdr:to>
    <xdr:sp macro="" textlink="">
      <xdr:nvSpPr>
        <xdr:cNvPr id="1116" name="Text Box 29"/>
        <xdr:cNvSpPr txBox="1">
          <a:spLocks noChangeArrowheads="1"/>
        </xdr:cNvSpPr>
      </xdr:nvSpPr>
      <xdr:spPr bwMode="auto">
        <a:xfrm>
          <a:off x="2628900" y="189861825"/>
          <a:ext cx="0" cy="19812"/>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1117" name="Text Box 81"/>
        <xdr:cNvSpPr txBox="1">
          <a:spLocks noChangeArrowheads="1"/>
        </xdr:cNvSpPr>
      </xdr:nvSpPr>
      <xdr:spPr bwMode="auto">
        <a:xfrm>
          <a:off x="2628900" y="189204600"/>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1118" name="Text Box 82"/>
        <xdr:cNvSpPr txBox="1">
          <a:spLocks noChangeArrowheads="1"/>
        </xdr:cNvSpPr>
      </xdr:nvSpPr>
      <xdr:spPr bwMode="auto">
        <a:xfrm>
          <a:off x="2628900" y="189204600"/>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1119" name="Text Box 83"/>
        <xdr:cNvSpPr txBox="1">
          <a:spLocks noChangeArrowheads="1"/>
        </xdr:cNvSpPr>
      </xdr:nvSpPr>
      <xdr:spPr bwMode="auto">
        <a:xfrm>
          <a:off x="2628900" y="189204600"/>
          <a:ext cx="0"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117210</xdr:colOff>
      <xdr:row>304</xdr:row>
      <xdr:rowOff>159639</xdr:rowOff>
    </xdr:to>
    <xdr:sp macro="" textlink="">
      <xdr:nvSpPr>
        <xdr:cNvPr id="1120" name="Text Box 84"/>
        <xdr:cNvSpPr txBox="1">
          <a:spLocks noChangeArrowheads="1"/>
        </xdr:cNvSpPr>
      </xdr:nvSpPr>
      <xdr:spPr bwMode="auto">
        <a:xfrm>
          <a:off x="2628900" y="189204600"/>
          <a:ext cx="0" cy="159639"/>
        </a:xfrm>
        <a:prstGeom prst="rect">
          <a:avLst/>
        </a:prstGeom>
        <a:noFill/>
        <a:ln w="9525">
          <a:noFill/>
          <a:miter lim="800000"/>
          <a:headEnd/>
          <a:tailEnd/>
        </a:ln>
      </xdr:spPr>
    </xdr:sp>
    <xdr:clientData/>
  </xdr:twoCellAnchor>
  <xdr:twoCellAnchor editAs="oneCell">
    <xdr:from>
      <xdr:col>4</xdr:col>
      <xdr:colOff>2028825</xdr:colOff>
      <xdr:row>304</xdr:row>
      <xdr:rowOff>0</xdr:rowOff>
    </xdr:from>
    <xdr:to>
      <xdr:col>5</xdr:col>
      <xdr:colOff>12435</xdr:colOff>
      <xdr:row>304</xdr:row>
      <xdr:rowOff>159639</xdr:rowOff>
    </xdr:to>
    <xdr:sp macro="" textlink="">
      <xdr:nvSpPr>
        <xdr:cNvPr id="1121" name="Text Box 85"/>
        <xdr:cNvSpPr txBox="1">
          <a:spLocks noChangeArrowheads="1"/>
        </xdr:cNvSpPr>
      </xdr:nvSpPr>
      <xdr:spPr bwMode="auto">
        <a:xfrm>
          <a:off x="2628900" y="189204600"/>
          <a:ext cx="0" cy="159639"/>
        </a:xfrm>
        <a:prstGeom prst="rect">
          <a:avLst/>
        </a:prstGeom>
        <a:noFill/>
        <a:ln w="9525">
          <a:noFill/>
          <a:miter lim="800000"/>
          <a:headEnd/>
          <a:tailEnd/>
        </a:ln>
      </xdr:spPr>
    </xdr:sp>
    <xdr:clientData/>
  </xdr:twoCellAnchor>
  <xdr:twoCellAnchor editAs="oneCell">
    <xdr:from>
      <xdr:col>4</xdr:col>
      <xdr:colOff>2619375</xdr:colOff>
      <xdr:row>304</xdr:row>
      <xdr:rowOff>0</xdr:rowOff>
    </xdr:from>
    <xdr:to>
      <xdr:col>5</xdr:col>
      <xdr:colOff>12435</xdr:colOff>
      <xdr:row>304</xdr:row>
      <xdr:rowOff>159639</xdr:rowOff>
    </xdr:to>
    <xdr:sp macro="" textlink="">
      <xdr:nvSpPr>
        <xdr:cNvPr id="1122" name="Text Box 86"/>
        <xdr:cNvSpPr txBox="1">
          <a:spLocks noChangeArrowheads="1"/>
        </xdr:cNvSpPr>
      </xdr:nvSpPr>
      <xdr:spPr bwMode="auto">
        <a:xfrm>
          <a:off x="2628900" y="189204600"/>
          <a:ext cx="0" cy="15963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1123" name="Text Box 236"/>
        <xdr:cNvSpPr txBox="1">
          <a:spLocks noChangeArrowheads="1"/>
        </xdr:cNvSpPr>
      </xdr:nvSpPr>
      <xdr:spPr bwMode="auto">
        <a:xfrm>
          <a:off x="2628900" y="189328425"/>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1124" name="Text Box 236"/>
        <xdr:cNvSpPr txBox="1">
          <a:spLocks noChangeArrowheads="1"/>
        </xdr:cNvSpPr>
      </xdr:nvSpPr>
      <xdr:spPr bwMode="auto">
        <a:xfrm>
          <a:off x="2628900" y="189328425"/>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1125" name="Text Box 236"/>
        <xdr:cNvSpPr txBox="1">
          <a:spLocks noChangeArrowheads="1"/>
        </xdr:cNvSpPr>
      </xdr:nvSpPr>
      <xdr:spPr bwMode="auto">
        <a:xfrm>
          <a:off x="2628900" y="189328425"/>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1126" name="Text Box 236"/>
        <xdr:cNvSpPr txBox="1">
          <a:spLocks noChangeArrowheads="1"/>
        </xdr:cNvSpPr>
      </xdr:nvSpPr>
      <xdr:spPr bwMode="auto">
        <a:xfrm>
          <a:off x="2628900" y="189328425"/>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1127" name="Text Box 236"/>
        <xdr:cNvSpPr txBox="1">
          <a:spLocks noChangeArrowheads="1"/>
        </xdr:cNvSpPr>
      </xdr:nvSpPr>
      <xdr:spPr bwMode="auto">
        <a:xfrm>
          <a:off x="2628900" y="189328425"/>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1128" name="Text Box 236"/>
        <xdr:cNvSpPr txBox="1">
          <a:spLocks noChangeArrowheads="1"/>
        </xdr:cNvSpPr>
      </xdr:nvSpPr>
      <xdr:spPr bwMode="auto">
        <a:xfrm>
          <a:off x="2628900" y="189328425"/>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1129" name="Text Box 236"/>
        <xdr:cNvSpPr txBox="1">
          <a:spLocks noChangeArrowheads="1"/>
        </xdr:cNvSpPr>
      </xdr:nvSpPr>
      <xdr:spPr bwMode="auto">
        <a:xfrm>
          <a:off x="2628900" y="189328425"/>
          <a:ext cx="0" cy="3269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1130" name="Text Box 314"/>
        <xdr:cNvSpPr txBox="1">
          <a:spLocks noChangeArrowheads="1"/>
        </xdr:cNvSpPr>
      </xdr:nvSpPr>
      <xdr:spPr bwMode="auto">
        <a:xfrm>
          <a:off x="2628900" y="20009167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1131" name="Text Box 315"/>
        <xdr:cNvSpPr txBox="1">
          <a:spLocks noChangeArrowheads="1"/>
        </xdr:cNvSpPr>
      </xdr:nvSpPr>
      <xdr:spPr bwMode="auto">
        <a:xfrm>
          <a:off x="2628900" y="20009167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1132" name="Text Box 316"/>
        <xdr:cNvSpPr txBox="1">
          <a:spLocks noChangeArrowheads="1"/>
        </xdr:cNvSpPr>
      </xdr:nvSpPr>
      <xdr:spPr bwMode="auto">
        <a:xfrm>
          <a:off x="2628900" y="200091675"/>
          <a:ext cx="0"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117210</xdr:colOff>
      <xdr:row>323</xdr:row>
      <xdr:rowOff>159639</xdr:rowOff>
    </xdr:to>
    <xdr:sp macro="" textlink="">
      <xdr:nvSpPr>
        <xdr:cNvPr id="1133" name="Text Box 317"/>
        <xdr:cNvSpPr txBox="1">
          <a:spLocks noChangeArrowheads="1"/>
        </xdr:cNvSpPr>
      </xdr:nvSpPr>
      <xdr:spPr bwMode="auto">
        <a:xfrm>
          <a:off x="2628900" y="200091675"/>
          <a:ext cx="0" cy="159639"/>
        </a:xfrm>
        <a:prstGeom prst="rect">
          <a:avLst/>
        </a:prstGeom>
        <a:noFill/>
        <a:ln w="9525">
          <a:noFill/>
          <a:miter lim="800000"/>
          <a:headEnd/>
          <a:tailEnd/>
        </a:ln>
      </xdr:spPr>
    </xdr:sp>
    <xdr:clientData/>
  </xdr:twoCellAnchor>
  <xdr:twoCellAnchor editAs="oneCell">
    <xdr:from>
      <xdr:col>4</xdr:col>
      <xdr:colOff>2619375</xdr:colOff>
      <xdr:row>323</xdr:row>
      <xdr:rowOff>1076325</xdr:rowOff>
    </xdr:from>
    <xdr:to>
      <xdr:col>5</xdr:col>
      <xdr:colOff>12435</xdr:colOff>
      <xdr:row>324</xdr:row>
      <xdr:rowOff>0</xdr:rowOff>
    </xdr:to>
    <xdr:sp macro="" textlink="">
      <xdr:nvSpPr>
        <xdr:cNvPr id="1134" name="Text Box 23"/>
        <xdr:cNvSpPr txBox="1">
          <a:spLocks noChangeArrowheads="1"/>
        </xdr:cNvSpPr>
      </xdr:nvSpPr>
      <xdr:spPr bwMode="auto">
        <a:xfrm>
          <a:off x="2628900" y="201168000"/>
          <a:ext cx="0" cy="493"/>
        </a:xfrm>
        <a:prstGeom prst="rect">
          <a:avLst/>
        </a:prstGeom>
        <a:noFill/>
        <a:ln w="9525">
          <a:noFill/>
          <a:miter lim="800000"/>
          <a:headEnd/>
          <a:tailEnd/>
        </a:ln>
      </xdr:spPr>
    </xdr:sp>
    <xdr:clientData/>
  </xdr:twoCellAnchor>
  <xdr:twoCellAnchor editAs="oneCell">
    <xdr:from>
      <xdr:col>4</xdr:col>
      <xdr:colOff>2676525</xdr:colOff>
      <xdr:row>323</xdr:row>
      <xdr:rowOff>657225</xdr:rowOff>
    </xdr:from>
    <xdr:to>
      <xdr:col>5</xdr:col>
      <xdr:colOff>12435</xdr:colOff>
      <xdr:row>324</xdr:row>
      <xdr:rowOff>19812</xdr:rowOff>
    </xdr:to>
    <xdr:sp macro="" textlink="">
      <xdr:nvSpPr>
        <xdr:cNvPr id="1135" name="Text Box 29"/>
        <xdr:cNvSpPr txBox="1">
          <a:spLocks noChangeArrowheads="1"/>
        </xdr:cNvSpPr>
      </xdr:nvSpPr>
      <xdr:spPr bwMode="auto">
        <a:xfrm>
          <a:off x="2628900" y="200748900"/>
          <a:ext cx="0" cy="19812"/>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1136" name="Text Box 314"/>
        <xdr:cNvSpPr txBox="1">
          <a:spLocks noChangeArrowheads="1"/>
        </xdr:cNvSpPr>
      </xdr:nvSpPr>
      <xdr:spPr bwMode="auto">
        <a:xfrm>
          <a:off x="2628900" y="20009167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1137" name="Text Box 315"/>
        <xdr:cNvSpPr txBox="1">
          <a:spLocks noChangeArrowheads="1"/>
        </xdr:cNvSpPr>
      </xdr:nvSpPr>
      <xdr:spPr bwMode="auto">
        <a:xfrm>
          <a:off x="2628900" y="20009167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1138" name="Text Box 316"/>
        <xdr:cNvSpPr txBox="1">
          <a:spLocks noChangeArrowheads="1"/>
        </xdr:cNvSpPr>
      </xdr:nvSpPr>
      <xdr:spPr bwMode="auto">
        <a:xfrm>
          <a:off x="2628900" y="200091675"/>
          <a:ext cx="0"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117210</xdr:colOff>
      <xdr:row>323</xdr:row>
      <xdr:rowOff>159639</xdr:rowOff>
    </xdr:to>
    <xdr:sp macro="" textlink="">
      <xdr:nvSpPr>
        <xdr:cNvPr id="1139" name="Text Box 317"/>
        <xdr:cNvSpPr txBox="1">
          <a:spLocks noChangeArrowheads="1"/>
        </xdr:cNvSpPr>
      </xdr:nvSpPr>
      <xdr:spPr bwMode="auto">
        <a:xfrm>
          <a:off x="2628900" y="200091675"/>
          <a:ext cx="0" cy="159639"/>
        </a:xfrm>
        <a:prstGeom prst="rect">
          <a:avLst/>
        </a:prstGeom>
        <a:noFill/>
        <a:ln w="9525">
          <a:noFill/>
          <a:miter lim="800000"/>
          <a:headEnd/>
          <a:tailEnd/>
        </a:ln>
      </xdr:spPr>
    </xdr:sp>
    <xdr:clientData/>
  </xdr:twoCellAnchor>
  <xdr:twoCellAnchor editAs="oneCell">
    <xdr:from>
      <xdr:col>4</xdr:col>
      <xdr:colOff>2619375</xdr:colOff>
      <xdr:row>323</xdr:row>
      <xdr:rowOff>1076325</xdr:rowOff>
    </xdr:from>
    <xdr:to>
      <xdr:col>5</xdr:col>
      <xdr:colOff>12435</xdr:colOff>
      <xdr:row>324</xdr:row>
      <xdr:rowOff>0</xdr:rowOff>
    </xdr:to>
    <xdr:sp macro="" textlink="">
      <xdr:nvSpPr>
        <xdr:cNvPr id="1140" name="Text Box 23"/>
        <xdr:cNvSpPr txBox="1">
          <a:spLocks noChangeArrowheads="1"/>
        </xdr:cNvSpPr>
      </xdr:nvSpPr>
      <xdr:spPr bwMode="auto">
        <a:xfrm>
          <a:off x="2628900" y="201168000"/>
          <a:ext cx="0" cy="493"/>
        </a:xfrm>
        <a:prstGeom prst="rect">
          <a:avLst/>
        </a:prstGeom>
        <a:noFill/>
        <a:ln w="9525">
          <a:noFill/>
          <a:miter lim="800000"/>
          <a:headEnd/>
          <a:tailEnd/>
        </a:ln>
      </xdr:spPr>
    </xdr:sp>
    <xdr:clientData/>
  </xdr:twoCellAnchor>
  <xdr:twoCellAnchor editAs="oneCell">
    <xdr:from>
      <xdr:col>4</xdr:col>
      <xdr:colOff>2676525</xdr:colOff>
      <xdr:row>323</xdr:row>
      <xdr:rowOff>657225</xdr:rowOff>
    </xdr:from>
    <xdr:to>
      <xdr:col>5</xdr:col>
      <xdr:colOff>12435</xdr:colOff>
      <xdr:row>324</xdr:row>
      <xdr:rowOff>19812</xdr:rowOff>
    </xdr:to>
    <xdr:sp macro="" textlink="">
      <xdr:nvSpPr>
        <xdr:cNvPr id="1141" name="Text Box 29"/>
        <xdr:cNvSpPr txBox="1">
          <a:spLocks noChangeArrowheads="1"/>
        </xdr:cNvSpPr>
      </xdr:nvSpPr>
      <xdr:spPr bwMode="auto">
        <a:xfrm>
          <a:off x="2628900" y="200748900"/>
          <a:ext cx="0" cy="19812"/>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1142" name="Text Box 81"/>
        <xdr:cNvSpPr txBox="1">
          <a:spLocks noChangeArrowheads="1"/>
        </xdr:cNvSpPr>
      </xdr:nvSpPr>
      <xdr:spPr bwMode="auto">
        <a:xfrm>
          <a:off x="2628900" y="20009167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1143" name="Text Box 82"/>
        <xdr:cNvSpPr txBox="1">
          <a:spLocks noChangeArrowheads="1"/>
        </xdr:cNvSpPr>
      </xdr:nvSpPr>
      <xdr:spPr bwMode="auto">
        <a:xfrm>
          <a:off x="2628900" y="20009167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1144" name="Text Box 83"/>
        <xdr:cNvSpPr txBox="1">
          <a:spLocks noChangeArrowheads="1"/>
        </xdr:cNvSpPr>
      </xdr:nvSpPr>
      <xdr:spPr bwMode="auto">
        <a:xfrm>
          <a:off x="2628900" y="200091675"/>
          <a:ext cx="0"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117210</xdr:colOff>
      <xdr:row>323</xdr:row>
      <xdr:rowOff>159639</xdr:rowOff>
    </xdr:to>
    <xdr:sp macro="" textlink="">
      <xdr:nvSpPr>
        <xdr:cNvPr id="1145" name="Text Box 84"/>
        <xdr:cNvSpPr txBox="1">
          <a:spLocks noChangeArrowheads="1"/>
        </xdr:cNvSpPr>
      </xdr:nvSpPr>
      <xdr:spPr bwMode="auto">
        <a:xfrm>
          <a:off x="2628900" y="200091675"/>
          <a:ext cx="0" cy="159639"/>
        </a:xfrm>
        <a:prstGeom prst="rect">
          <a:avLst/>
        </a:prstGeom>
        <a:noFill/>
        <a:ln w="9525">
          <a:noFill/>
          <a:miter lim="800000"/>
          <a:headEnd/>
          <a:tailEnd/>
        </a:ln>
      </xdr:spPr>
    </xdr:sp>
    <xdr:clientData/>
  </xdr:twoCellAnchor>
  <xdr:twoCellAnchor editAs="oneCell">
    <xdr:from>
      <xdr:col>4</xdr:col>
      <xdr:colOff>2028825</xdr:colOff>
      <xdr:row>323</xdr:row>
      <xdr:rowOff>0</xdr:rowOff>
    </xdr:from>
    <xdr:to>
      <xdr:col>5</xdr:col>
      <xdr:colOff>12435</xdr:colOff>
      <xdr:row>323</xdr:row>
      <xdr:rowOff>159639</xdr:rowOff>
    </xdr:to>
    <xdr:sp macro="" textlink="">
      <xdr:nvSpPr>
        <xdr:cNvPr id="1146" name="Text Box 85"/>
        <xdr:cNvSpPr txBox="1">
          <a:spLocks noChangeArrowheads="1"/>
        </xdr:cNvSpPr>
      </xdr:nvSpPr>
      <xdr:spPr bwMode="auto">
        <a:xfrm>
          <a:off x="2628900" y="200091675"/>
          <a:ext cx="0" cy="159639"/>
        </a:xfrm>
        <a:prstGeom prst="rect">
          <a:avLst/>
        </a:prstGeom>
        <a:noFill/>
        <a:ln w="9525">
          <a:noFill/>
          <a:miter lim="800000"/>
          <a:headEnd/>
          <a:tailEnd/>
        </a:ln>
      </xdr:spPr>
    </xdr:sp>
    <xdr:clientData/>
  </xdr:twoCellAnchor>
  <xdr:twoCellAnchor editAs="oneCell">
    <xdr:from>
      <xdr:col>4</xdr:col>
      <xdr:colOff>2619375</xdr:colOff>
      <xdr:row>323</xdr:row>
      <xdr:rowOff>0</xdr:rowOff>
    </xdr:from>
    <xdr:to>
      <xdr:col>5</xdr:col>
      <xdr:colOff>12435</xdr:colOff>
      <xdr:row>323</xdr:row>
      <xdr:rowOff>159639</xdr:rowOff>
    </xdr:to>
    <xdr:sp macro="" textlink="">
      <xdr:nvSpPr>
        <xdr:cNvPr id="1147" name="Text Box 86"/>
        <xdr:cNvSpPr txBox="1">
          <a:spLocks noChangeArrowheads="1"/>
        </xdr:cNvSpPr>
      </xdr:nvSpPr>
      <xdr:spPr bwMode="auto">
        <a:xfrm>
          <a:off x="2628900" y="200091675"/>
          <a:ext cx="0" cy="15963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1148" name="Text Box 236"/>
        <xdr:cNvSpPr txBox="1">
          <a:spLocks noChangeArrowheads="1"/>
        </xdr:cNvSpPr>
      </xdr:nvSpPr>
      <xdr:spPr bwMode="auto">
        <a:xfrm>
          <a:off x="2628900" y="200215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1149" name="Text Box 236"/>
        <xdr:cNvSpPr txBox="1">
          <a:spLocks noChangeArrowheads="1"/>
        </xdr:cNvSpPr>
      </xdr:nvSpPr>
      <xdr:spPr bwMode="auto">
        <a:xfrm>
          <a:off x="2628900" y="200215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1150" name="Text Box 236"/>
        <xdr:cNvSpPr txBox="1">
          <a:spLocks noChangeArrowheads="1"/>
        </xdr:cNvSpPr>
      </xdr:nvSpPr>
      <xdr:spPr bwMode="auto">
        <a:xfrm>
          <a:off x="2628900" y="200215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1151" name="Text Box 236"/>
        <xdr:cNvSpPr txBox="1">
          <a:spLocks noChangeArrowheads="1"/>
        </xdr:cNvSpPr>
      </xdr:nvSpPr>
      <xdr:spPr bwMode="auto">
        <a:xfrm>
          <a:off x="2628900" y="200215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1152" name="Text Box 236"/>
        <xdr:cNvSpPr txBox="1">
          <a:spLocks noChangeArrowheads="1"/>
        </xdr:cNvSpPr>
      </xdr:nvSpPr>
      <xdr:spPr bwMode="auto">
        <a:xfrm>
          <a:off x="2628900" y="200215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1153" name="Text Box 236"/>
        <xdr:cNvSpPr txBox="1">
          <a:spLocks noChangeArrowheads="1"/>
        </xdr:cNvSpPr>
      </xdr:nvSpPr>
      <xdr:spPr bwMode="auto">
        <a:xfrm>
          <a:off x="2628900" y="200215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1154" name="Text Box 236"/>
        <xdr:cNvSpPr txBox="1">
          <a:spLocks noChangeArrowheads="1"/>
        </xdr:cNvSpPr>
      </xdr:nvSpPr>
      <xdr:spPr bwMode="auto">
        <a:xfrm>
          <a:off x="2628900" y="200215500"/>
          <a:ext cx="0" cy="3269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1155" name="Text Box 314"/>
        <xdr:cNvSpPr txBox="1">
          <a:spLocks noChangeArrowheads="1"/>
        </xdr:cNvSpPr>
      </xdr:nvSpPr>
      <xdr:spPr bwMode="auto">
        <a:xfrm>
          <a:off x="2628900" y="20130135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1156" name="Text Box 315"/>
        <xdr:cNvSpPr txBox="1">
          <a:spLocks noChangeArrowheads="1"/>
        </xdr:cNvSpPr>
      </xdr:nvSpPr>
      <xdr:spPr bwMode="auto">
        <a:xfrm>
          <a:off x="2628900" y="20130135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1157" name="Text Box 316"/>
        <xdr:cNvSpPr txBox="1">
          <a:spLocks noChangeArrowheads="1"/>
        </xdr:cNvSpPr>
      </xdr:nvSpPr>
      <xdr:spPr bwMode="auto">
        <a:xfrm>
          <a:off x="2628900" y="201301350"/>
          <a:ext cx="0"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117210</xdr:colOff>
      <xdr:row>324</xdr:row>
      <xdr:rowOff>159639</xdr:rowOff>
    </xdr:to>
    <xdr:sp macro="" textlink="">
      <xdr:nvSpPr>
        <xdr:cNvPr id="1158" name="Text Box 317"/>
        <xdr:cNvSpPr txBox="1">
          <a:spLocks noChangeArrowheads="1"/>
        </xdr:cNvSpPr>
      </xdr:nvSpPr>
      <xdr:spPr bwMode="auto">
        <a:xfrm>
          <a:off x="2628900" y="201301350"/>
          <a:ext cx="0" cy="159639"/>
        </a:xfrm>
        <a:prstGeom prst="rect">
          <a:avLst/>
        </a:prstGeom>
        <a:noFill/>
        <a:ln w="9525">
          <a:noFill/>
          <a:miter lim="800000"/>
          <a:headEnd/>
          <a:tailEnd/>
        </a:ln>
      </xdr:spPr>
    </xdr:sp>
    <xdr:clientData/>
  </xdr:twoCellAnchor>
  <xdr:twoCellAnchor editAs="oneCell">
    <xdr:from>
      <xdr:col>4</xdr:col>
      <xdr:colOff>2676525</xdr:colOff>
      <xdr:row>324</xdr:row>
      <xdr:rowOff>657225</xdr:rowOff>
    </xdr:from>
    <xdr:to>
      <xdr:col>5</xdr:col>
      <xdr:colOff>12435</xdr:colOff>
      <xdr:row>324</xdr:row>
      <xdr:rowOff>677037</xdr:rowOff>
    </xdr:to>
    <xdr:sp macro="" textlink="">
      <xdr:nvSpPr>
        <xdr:cNvPr id="1159" name="Text Box 29"/>
        <xdr:cNvSpPr txBox="1">
          <a:spLocks noChangeArrowheads="1"/>
        </xdr:cNvSpPr>
      </xdr:nvSpPr>
      <xdr:spPr bwMode="auto">
        <a:xfrm>
          <a:off x="2628900" y="201958575"/>
          <a:ext cx="0" cy="19812"/>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1160" name="Text Box 314"/>
        <xdr:cNvSpPr txBox="1">
          <a:spLocks noChangeArrowheads="1"/>
        </xdr:cNvSpPr>
      </xdr:nvSpPr>
      <xdr:spPr bwMode="auto">
        <a:xfrm>
          <a:off x="2628900" y="20130135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1161" name="Text Box 315"/>
        <xdr:cNvSpPr txBox="1">
          <a:spLocks noChangeArrowheads="1"/>
        </xdr:cNvSpPr>
      </xdr:nvSpPr>
      <xdr:spPr bwMode="auto">
        <a:xfrm>
          <a:off x="2628900" y="20130135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1162" name="Text Box 316"/>
        <xdr:cNvSpPr txBox="1">
          <a:spLocks noChangeArrowheads="1"/>
        </xdr:cNvSpPr>
      </xdr:nvSpPr>
      <xdr:spPr bwMode="auto">
        <a:xfrm>
          <a:off x="2628900" y="201301350"/>
          <a:ext cx="0"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117210</xdr:colOff>
      <xdr:row>324</xdr:row>
      <xdr:rowOff>159639</xdr:rowOff>
    </xdr:to>
    <xdr:sp macro="" textlink="">
      <xdr:nvSpPr>
        <xdr:cNvPr id="1163" name="Text Box 317"/>
        <xdr:cNvSpPr txBox="1">
          <a:spLocks noChangeArrowheads="1"/>
        </xdr:cNvSpPr>
      </xdr:nvSpPr>
      <xdr:spPr bwMode="auto">
        <a:xfrm>
          <a:off x="2628900" y="201301350"/>
          <a:ext cx="0" cy="159639"/>
        </a:xfrm>
        <a:prstGeom prst="rect">
          <a:avLst/>
        </a:prstGeom>
        <a:noFill/>
        <a:ln w="9525">
          <a:noFill/>
          <a:miter lim="800000"/>
          <a:headEnd/>
          <a:tailEnd/>
        </a:ln>
      </xdr:spPr>
    </xdr:sp>
    <xdr:clientData/>
  </xdr:twoCellAnchor>
  <xdr:twoCellAnchor editAs="oneCell">
    <xdr:from>
      <xdr:col>4</xdr:col>
      <xdr:colOff>2676525</xdr:colOff>
      <xdr:row>324</xdr:row>
      <xdr:rowOff>657225</xdr:rowOff>
    </xdr:from>
    <xdr:to>
      <xdr:col>5</xdr:col>
      <xdr:colOff>12435</xdr:colOff>
      <xdr:row>324</xdr:row>
      <xdr:rowOff>677037</xdr:rowOff>
    </xdr:to>
    <xdr:sp macro="" textlink="">
      <xdr:nvSpPr>
        <xdr:cNvPr id="1164" name="Text Box 29"/>
        <xdr:cNvSpPr txBox="1">
          <a:spLocks noChangeArrowheads="1"/>
        </xdr:cNvSpPr>
      </xdr:nvSpPr>
      <xdr:spPr bwMode="auto">
        <a:xfrm>
          <a:off x="2628900" y="201958575"/>
          <a:ext cx="0" cy="19812"/>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1165" name="Text Box 81"/>
        <xdr:cNvSpPr txBox="1">
          <a:spLocks noChangeArrowheads="1"/>
        </xdr:cNvSpPr>
      </xdr:nvSpPr>
      <xdr:spPr bwMode="auto">
        <a:xfrm>
          <a:off x="2628900" y="20130135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1166" name="Text Box 82"/>
        <xdr:cNvSpPr txBox="1">
          <a:spLocks noChangeArrowheads="1"/>
        </xdr:cNvSpPr>
      </xdr:nvSpPr>
      <xdr:spPr bwMode="auto">
        <a:xfrm>
          <a:off x="2628900" y="20130135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1167" name="Text Box 83"/>
        <xdr:cNvSpPr txBox="1">
          <a:spLocks noChangeArrowheads="1"/>
        </xdr:cNvSpPr>
      </xdr:nvSpPr>
      <xdr:spPr bwMode="auto">
        <a:xfrm>
          <a:off x="2628900" y="201301350"/>
          <a:ext cx="0"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117210</xdr:colOff>
      <xdr:row>324</xdr:row>
      <xdr:rowOff>159639</xdr:rowOff>
    </xdr:to>
    <xdr:sp macro="" textlink="">
      <xdr:nvSpPr>
        <xdr:cNvPr id="1168" name="Text Box 84"/>
        <xdr:cNvSpPr txBox="1">
          <a:spLocks noChangeArrowheads="1"/>
        </xdr:cNvSpPr>
      </xdr:nvSpPr>
      <xdr:spPr bwMode="auto">
        <a:xfrm>
          <a:off x="2628900" y="201301350"/>
          <a:ext cx="0" cy="159639"/>
        </a:xfrm>
        <a:prstGeom prst="rect">
          <a:avLst/>
        </a:prstGeom>
        <a:noFill/>
        <a:ln w="9525">
          <a:noFill/>
          <a:miter lim="800000"/>
          <a:headEnd/>
          <a:tailEnd/>
        </a:ln>
      </xdr:spPr>
    </xdr:sp>
    <xdr:clientData/>
  </xdr:twoCellAnchor>
  <xdr:twoCellAnchor editAs="oneCell">
    <xdr:from>
      <xdr:col>4</xdr:col>
      <xdr:colOff>2028825</xdr:colOff>
      <xdr:row>324</xdr:row>
      <xdr:rowOff>0</xdr:rowOff>
    </xdr:from>
    <xdr:to>
      <xdr:col>5</xdr:col>
      <xdr:colOff>12435</xdr:colOff>
      <xdr:row>324</xdr:row>
      <xdr:rowOff>159639</xdr:rowOff>
    </xdr:to>
    <xdr:sp macro="" textlink="">
      <xdr:nvSpPr>
        <xdr:cNvPr id="1169" name="Text Box 85"/>
        <xdr:cNvSpPr txBox="1">
          <a:spLocks noChangeArrowheads="1"/>
        </xdr:cNvSpPr>
      </xdr:nvSpPr>
      <xdr:spPr bwMode="auto">
        <a:xfrm>
          <a:off x="2628900" y="201301350"/>
          <a:ext cx="0" cy="159639"/>
        </a:xfrm>
        <a:prstGeom prst="rect">
          <a:avLst/>
        </a:prstGeom>
        <a:noFill/>
        <a:ln w="9525">
          <a:noFill/>
          <a:miter lim="800000"/>
          <a:headEnd/>
          <a:tailEnd/>
        </a:ln>
      </xdr:spPr>
    </xdr:sp>
    <xdr:clientData/>
  </xdr:twoCellAnchor>
  <xdr:twoCellAnchor editAs="oneCell">
    <xdr:from>
      <xdr:col>4</xdr:col>
      <xdr:colOff>2619375</xdr:colOff>
      <xdr:row>324</xdr:row>
      <xdr:rowOff>0</xdr:rowOff>
    </xdr:from>
    <xdr:to>
      <xdr:col>5</xdr:col>
      <xdr:colOff>12435</xdr:colOff>
      <xdr:row>324</xdr:row>
      <xdr:rowOff>159639</xdr:rowOff>
    </xdr:to>
    <xdr:sp macro="" textlink="">
      <xdr:nvSpPr>
        <xdr:cNvPr id="1170" name="Text Box 86"/>
        <xdr:cNvSpPr txBox="1">
          <a:spLocks noChangeArrowheads="1"/>
        </xdr:cNvSpPr>
      </xdr:nvSpPr>
      <xdr:spPr bwMode="auto">
        <a:xfrm>
          <a:off x="2628900" y="201301350"/>
          <a:ext cx="0" cy="15963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1171" name="Text Box 236"/>
        <xdr:cNvSpPr txBox="1">
          <a:spLocks noChangeArrowheads="1"/>
        </xdr:cNvSpPr>
      </xdr:nvSpPr>
      <xdr:spPr bwMode="auto">
        <a:xfrm>
          <a:off x="2628900" y="20142517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1172" name="Text Box 236"/>
        <xdr:cNvSpPr txBox="1">
          <a:spLocks noChangeArrowheads="1"/>
        </xdr:cNvSpPr>
      </xdr:nvSpPr>
      <xdr:spPr bwMode="auto">
        <a:xfrm>
          <a:off x="2628900" y="20142517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1173" name="Text Box 236"/>
        <xdr:cNvSpPr txBox="1">
          <a:spLocks noChangeArrowheads="1"/>
        </xdr:cNvSpPr>
      </xdr:nvSpPr>
      <xdr:spPr bwMode="auto">
        <a:xfrm>
          <a:off x="2628900" y="20142517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1174" name="Text Box 236"/>
        <xdr:cNvSpPr txBox="1">
          <a:spLocks noChangeArrowheads="1"/>
        </xdr:cNvSpPr>
      </xdr:nvSpPr>
      <xdr:spPr bwMode="auto">
        <a:xfrm>
          <a:off x="2628900" y="20142517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1175" name="Text Box 236"/>
        <xdr:cNvSpPr txBox="1">
          <a:spLocks noChangeArrowheads="1"/>
        </xdr:cNvSpPr>
      </xdr:nvSpPr>
      <xdr:spPr bwMode="auto">
        <a:xfrm>
          <a:off x="2628900" y="20142517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1176" name="Text Box 236"/>
        <xdr:cNvSpPr txBox="1">
          <a:spLocks noChangeArrowheads="1"/>
        </xdr:cNvSpPr>
      </xdr:nvSpPr>
      <xdr:spPr bwMode="auto">
        <a:xfrm>
          <a:off x="2628900" y="20142517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1177" name="Text Box 236"/>
        <xdr:cNvSpPr txBox="1">
          <a:spLocks noChangeArrowheads="1"/>
        </xdr:cNvSpPr>
      </xdr:nvSpPr>
      <xdr:spPr bwMode="auto">
        <a:xfrm>
          <a:off x="2628900" y="201425175"/>
          <a:ext cx="0" cy="3269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1178" name="Text Box 314"/>
        <xdr:cNvSpPr txBox="1">
          <a:spLocks noChangeArrowheads="1"/>
        </xdr:cNvSpPr>
      </xdr:nvSpPr>
      <xdr:spPr bwMode="auto">
        <a:xfrm>
          <a:off x="2628900" y="20213955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1179" name="Text Box 315"/>
        <xdr:cNvSpPr txBox="1">
          <a:spLocks noChangeArrowheads="1"/>
        </xdr:cNvSpPr>
      </xdr:nvSpPr>
      <xdr:spPr bwMode="auto">
        <a:xfrm>
          <a:off x="2628900" y="20213955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1180" name="Text Box 316"/>
        <xdr:cNvSpPr txBox="1">
          <a:spLocks noChangeArrowheads="1"/>
        </xdr:cNvSpPr>
      </xdr:nvSpPr>
      <xdr:spPr bwMode="auto">
        <a:xfrm>
          <a:off x="2628900" y="202139550"/>
          <a:ext cx="0"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117210</xdr:colOff>
      <xdr:row>325</xdr:row>
      <xdr:rowOff>159639</xdr:rowOff>
    </xdr:to>
    <xdr:sp macro="" textlink="">
      <xdr:nvSpPr>
        <xdr:cNvPr id="1181" name="Text Box 317"/>
        <xdr:cNvSpPr txBox="1">
          <a:spLocks noChangeArrowheads="1"/>
        </xdr:cNvSpPr>
      </xdr:nvSpPr>
      <xdr:spPr bwMode="auto">
        <a:xfrm>
          <a:off x="2628900" y="202139550"/>
          <a:ext cx="0" cy="159639"/>
        </a:xfrm>
        <a:prstGeom prst="rect">
          <a:avLst/>
        </a:prstGeom>
        <a:noFill/>
        <a:ln w="9525">
          <a:noFill/>
          <a:miter lim="800000"/>
          <a:headEnd/>
          <a:tailEnd/>
        </a:ln>
      </xdr:spPr>
    </xdr:sp>
    <xdr:clientData/>
  </xdr:twoCellAnchor>
  <xdr:twoCellAnchor editAs="oneCell">
    <xdr:from>
      <xdr:col>4</xdr:col>
      <xdr:colOff>2676525</xdr:colOff>
      <xdr:row>325</xdr:row>
      <xdr:rowOff>657225</xdr:rowOff>
    </xdr:from>
    <xdr:to>
      <xdr:col>5</xdr:col>
      <xdr:colOff>12435</xdr:colOff>
      <xdr:row>326</xdr:row>
      <xdr:rowOff>19812</xdr:rowOff>
    </xdr:to>
    <xdr:sp macro="" textlink="">
      <xdr:nvSpPr>
        <xdr:cNvPr id="1182" name="Text Box 29"/>
        <xdr:cNvSpPr txBox="1">
          <a:spLocks noChangeArrowheads="1"/>
        </xdr:cNvSpPr>
      </xdr:nvSpPr>
      <xdr:spPr bwMode="auto">
        <a:xfrm>
          <a:off x="2628900" y="202796775"/>
          <a:ext cx="0" cy="19812"/>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1183" name="Text Box 314"/>
        <xdr:cNvSpPr txBox="1">
          <a:spLocks noChangeArrowheads="1"/>
        </xdr:cNvSpPr>
      </xdr:nvSpPr>
      <xdr:spPr bwMode="auto">
        <a:xfrm>
          <a:off x="2628900" y="20213955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1184" name="Text Box 315"/>
        <xdr:cNvSpPr txBox="1">
          <a:spLocks noChangeArrowheads="1"/>
        </xdr:cNvSpPr>
      </xdr:nvSpPr>
      <xdr:spPr bwMode="auto">
        <a:xfrm>
          <a:off x="2628900" y="20213955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1185" name="Text Box 316"/>
        <xdr:cNvSpPr txBox="1">
          <a:spLocks noChangeArrowheads="1"/>
        </xdr:cNvSpPr>
      </xdr:nvSpPr>
      <xdr:spPr bwMode="auto">
        <a:xfrm>
          <a:off x="2628900" y="202139550"/>
          <a:ext cx="0"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117210</xdr:colOff>
      <xdr:row>325</xdr:row>
      <xdr:rowOff>159639</xdr:rowOff>
    </xdr:to>
    <xdr:sp macro="" textlink="">
      <xdr:nvSpPr>
        <xdr:cNvPr id="1186" name="Text Box 317"/>
        <xdr:cNvSpPr txBox="1">
          <a:spLocks noChangeArrowheads="1"/>
        </xdr:cNvSpPr>
      </xdr:nvSpPr>
      <xdr:spPr bwMode="auto">
        <a:xfrm>
          <a:off x="2628900" y="202139550"/>
          <a:ext cx="0" cy="159639"/>
        </a:xfrm>
        <a:prstGeom prst="rect">
          <a:avLst/>
        </a:prstGeom>
        <a:noFill/>
        <a:ln w="9525">
          <a:noFill/>
          <a:miter lim="800000"/>
          <a:headEnd/>
          <a:tailEnd/>
        </a:ln>
      </xdr:spPr>
    </xdr:sp>
    <xdr:clientData/>
  </xdr:twoCellAnchor>
  <xdr:twoCellAnchor editAs="oneCell">
    <xdr:from>
      <xdr:col>4</xdr:col>
      <xdr:colOff>2676525</xdr:colOff>
      <xdr:row>325</xdr:row>
      <xdr:rowOff>657225</xdr:rowOff>
    </xdr:from>
    <xdr:to>
      <xdr:col>5</xdr:col>
      <xdr:colOff>12435</xdr:colOff>
      <xdr:row>326</xdr:row>
      <xdr:rowOff>19812</xdr:rowOff>
    </xdr:to>
    <xdr:sp macro="" textlink="">
      <xdr:nvSpPr>
        <xdr:cNvPr id="1187" name="Text Box 29"/>
        <xdr:cNvSpPr txBox="1">
          <a:spLocks noChangeArrowheads="1"/>
        </xdr:cNvSpPr>
      </xdr:nvSpPr>
      <xdr:spPr bwMode="auto">
        <a:xfrm>
          <a:off x="2628900" y="202796775"/>
          <a:ext cx="0" cy="19812"/>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1188" name="Text Box 81"/>
        <xdr:cNvSpPr txBox="1">
          <a:spLocks noChangeArrowheads="1"/>
        </xdr:cNvSpPr>
      </xdr:nvSpPr>
      <xdr:spPr bwMode="auto">
        <a:xfrm>
          <a:off x="2628900" y="20213955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1189" name="Text Box 82"/>
        <xdr:cNvSpPr txBox="1">
          <a:spLocks noChangeArrowheads="1"/>
        </xdr:cNvSpPr>
      </xdr:nvSpPr>
      <xdr:spPr bwMode="auto">
        <a:xfrm>
          <a:off x="2628900" y="20213955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1190" name="Text Box 83"/>
        <xdr:cNvSpPr txBox="1">
          <a:spLocks noChangeArrowheads="1"/>
        </xdr:cNvSpPr>
      </xdr:nvSpPr>
      <xdr:spPr bwMode="auto">
        <a:xfrm>
          <a:off x="2628900" y="202139550"/>
          <a:ext cx="0"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117210</xdr:colOff>
      <xdr:row>325</xdr:row>
      <xdr:rowOff>159639</xdr:rowOff>
    </xdr:to>
    <xdr:sp macro="" textlink="">
      <xdr:nvSpPr>
        <xdr:cNvPr id="1191" name="Text Box 84"/>
        <xdr:cNvSpPr txBox="1">
          <a:spLocks noChangeArrowheads="1"/>
        </xdr:cNvSpPr>
      </xdr:nvSpPr>
      <xdr:spPr bwMode="auto">
        <a:xfrm>
          <a:off x="2628900" y="202139550"/>
          <a:ext cx="0" cy="159639"/>
        </a:xfrm>
        <a:prstGeom prst="rect">
          <a:avLst/>
        </a:prstGeom>
        <a:noFill/>
        <a:ln w="9525">
          <a:noFill/>
          <a:miter lim="800000"/>
          <a:headEnd/>
          <a:tailEnd/>
        </a:ln>
      </xdr:spPr>
    </xdr:sp>
    <xdr:clientData/>
  </xdr:twoCellAnchor>
  <xdr:twoCellAnchor editAs="oneCell">
    <xdr:from>
      <xdr:col>4</xdr:col>
      <xdr:colOff>2028825</xdr:colOff>
      <xdr:row>325</xdr:row>
      <xdr:rowOff>0</xdr:rowOff>
    </xdr:from>
    <xdr:to>
      <xdr:col>5</xdr:col>
      <xdr:colOff>12435</xdr:colOff>
      <xdr:row>325</xdr:row>
      <xdr:rowOff>159639</xdr:rowOff>
    </xdr:to>
    <xdr:sp macro="" textlink="">
      <xdr:nvSpPr>
        <xdr:cNvPr id="1192" name="Text Box 85"/>
        <xdr:cNvSpPr txBox="1">
          <a:spLocks noChangeArrowheads="1"/>
        </xdr:cNvSpPr>
      </xdr:nvSpPr>
      <xdr:spPr bwMode="auto">
        <a:xfrm>
          <a:off x="2628900" y="202139550"/>
          <a:ext cx="0" cy="159639"/>
        </a:xfrm>
        <a:prstGeom prst="rect">
          <a:avLst/>
        </a:prstGeom>
        <a:noFill/>
        <a:ln w="9525">
          <a:noFill/>
          <a:miter lim="800000"/>
          <a:headEnd/>
          <a:tailEnd/>
        </a:ln>
      </xdr:spPr>
    </xdr:sp>
    <xdr:clientData/>
  </xdr:twoCellAnchor>
  <xdr:twoCellAnchor editAs="oneCell">
    <xdr:from>
      <xdr:col>4</xdr:col>
      <xdr:colOff>2619375</xdr:colOff>
      <xdr:row>325</xdr:row>
      <xdr:rowOff>0</xdr:rowOff>
    </xdr:from>
    <xdr:to>
      <xdr:col>5</xdr:col>
      <xdr:colOff>12435</xdr:colOff>
      <xdr:row>325</xdr:row>
      <xdr:rowOff>159639</xdr:rowOff>
    </xdr:to>
    <xdr:sp macro="" textlink="">
      <xdr:nvSpPr>
        <xdr:cNvPr id="1193" name="Text Box 86"/>
        <xdr:cNvSpPr txBox="1">
          <a:spLocks noChangeArrowheads="1"/>
        </xdr:cNvSpPr>
      </xdr:nvSpPr>
      <xdr:spPr bwMode="auto">
        <a:xfrm>
          <a:off x="2628900" y="202139550"/>
          <a:ext cx="0" cy="15963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1194" name="Text Box 236"/>
        <xdr:cNvSpPr txBox="1">
          <a:spLocks noChangeArrowheads="1"/>
        </xdr:cNvSpPr>
      </xdr:nvSpPr>
      <xdr:spPr bwMode="auto">
        <a:xfrm>
          <a:off x="2628900" y="20226337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1195" name="Text Box 236"/>
        <xdr:cNvSpPr txBox="1">
          <a:spLocks noChangeArrowheads="1"/>
        </xdr:cNvSpPr>
      </xdr:nvSpPr>
      <xdr:spPr bwMode="auto">
        <a:xfrm>
          <a:off x="2628900" y="20226337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1196" name="Text Box 236"/>
        <xdr:cNvSpPr txBox="1">
          <a:spLocks noChangeArrowheads="1"/>
        </xdr:cNvSpPr>
      </xdr:nvSpPr>
      <xdr:spPr bwMode="auto">
        <a:xfrm>
          <a:off x="2628900" y="20226337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1197" name="Text Box 236"/>
        <xdr:cNvSpPr txBox="1">
          <a:spLocks noChangeArrowheads="1"/>
        </xdr:cNvSpPr>
      </xdr:nvSpPr>
      <xdr:spPr bwMode="auto">
        <a:xfrm>
          <a:off x="2628900" y="20226337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1198" name="Text Box 236"/>
        <xdr:cNvSpPr txBox="1">
          <a:spLocks noChangeArrowheads="1"/>
        </xdr:cNvSpPr>
      </xdr:nvSpPr>
      <xdr:spPr bwMode="auto">
        <a:xfrm>
          <a:off x="2628900" y="20226337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1199" name="Text Box 236"/>
        <xdr:cNvSpPr txBox="1">
          <a:spLocks noChangeArrowheads="1"/>
        </xdr:cNvSpPr>
      </xdr:nvSpPr>
      <xdr:spPr bwMode="auto">
        <a:xfrm>
          <a:off x="2628900" y="20226337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1200" name="Text Box 236"/>
        <xdr:cNvSpPr txBox="1">
          <a:spLocks noChangeArrowheads="1"/>
        </xdr:cNvSpPr>
      </xdr:nvSpPr>
      <xdr:spPr bwMode="auto">
        <a:xfrm>
          <a:off x="2628900" y="202263375"/>
          <a:ext cx="0" cy="3269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1201" name="Text Box 314"/>
        <xdr:cNvSpPr txBox="1">
          <a:spLocks noChangeArrowheads="1"/>
        </xdr:cNvSpPr>
      </xdr:nvSpPr>
      <xdr:spPr bwMode="auto">
        <a:xfrm>
          <a:off x="2628900" y="20327302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1202" name="Text Box 315"/>
        <xdr:cNvSpPr txBox="1">
          <a:spLocks noChangeArrowheads="1"/>
        </xdr:cNvSpPr>
      </xdr:nvSpPr>
      <xdr:spPr bwMode="auto">
        <a:xfrm>
          <a:off x="2628900" y="20327302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1203" name="Text Box 316"/>
        <xdr:cNvSpPr txBox="1">
          <a:spLocks noChangeArrowheads="1"/>
        </xdr:cNvSpPr>
      </xdr:nvSpPr>
      <xdr:spPr bwMode="auto">
        <a:xfrm>
          <a:off x="2628900" y="203273025"/>
          <a:ext cx="0"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117210</xdr:colOff>
      <xdr:row>326</xdr:row>
      <xdr:rowOff>159639</xdr:rowOff>
    </xdr:to>
    <xdr:sp macro="" textlink="">
      <xdr:nvSpPr>
        <xdr:cNvPr id="1204" name="Text Box 317"/>
        <xdr:cNvSpPr txBox="1">
          <a:spLocks noChangeArrowheads="1"/>
        </xdr:cNvSpPr>
      </xdr:nvSpPr>
      <xdr:spPr bwMode="auto">
        <a:xfrm>
          <a:off x="2628900" y="203273025"/>
          <a:ext cx="0" cy="159639"/>
        </a:xfrm>
        <a:prstGeom prst="rect">
          <a:avLst/>
        </a:prstGeom>
        <a:noFill/>
        <a:ln w="9525">
          <a:noFill/>
          <a:miter lim="800000"/>
          <a:headEnd/>
          <a:tailEnd/>
        </a:ln>
      </xdr:spPr>
    </xdr:sp>
    <xdr:clientData/>
  </xdr:twoCellAnchor>
  <xdr:twoCellAnchor editAs="oneCell">
    <xdr:from>
      <xdr:col>4</xdr:col>
      <xdr:colOff>2676525</xdr:colOff>
      <xdr:row>326</xdr:row>
      <xdr:rowOff>657225</xdr:rowOff>
    </xdr:from>
    <xdr:to>
      <xdr:col>5</xdr:col>
      <xdr:colOff>12435</xdr:colOff>
      <xdr:row>326</xdr:row>
      <xdr:rowOff>657225</xdr:rowOff>
    </xdr:to>
    <xdr:sp macro="" textlink="">
      <xdr:nvSpPr>
        <xdr:cNvPr id="1205" name="Text Box 29"/>
        <xdr:cNvSpPr txBox="1">
          <a:spLocks noChangeArrowheads="1"/>
        </xdr:cNvSpPr>
      </xdr:nvSpPr>
      <xdr:spPr bwMode="auto">
        <a:xfrm>
          <a:off x="2628900" y="203930250"/>
          <a:ext cx="0" cy="19812"/>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1206" name="Text Box 314"/>
        <xdr:cNvSpPr txBox="1">
          <a:spLocks noChangeArrowheads="1"/>
        </xdr:cNvSpPr>
      </xdr:nvSpPr>
      <xdr:spPr bwMode="auto">
        <a:xfrm>
          <a:off x="2628900" y="20327302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1207" name="Text Box 315"/>
        <xdr:cNvSpPr txBox="1">
          <a:spLocks noChangeArrowheads="1"/>
        </xdr:cNvSpPr>
      </xdr:nvSpPr>
      <xdr:spPr bwMode="auto">
        <a:xfrm>
          <a:off x="2628900" y="20327302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1208" name="Text Box 316"/>
        <xdr:cNvSpPr txBox="1">
          <a:spLocks noChangeArrowheads="1"/>
        </xdr:cNvSpPr>
      </xdr:nvSpPr>
      <xdr:spPr bwMode="auto">
        <a:xfrm>
          <a:off x="2628900" y="203273025"/>
          <a:ext cx="0"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117210</xdr:colOff>
      <xdr:row>326</xdr:row>
      <xdr:rowOff>159639</xdr:rowOff>
    </xdr:to>
    <xdr:sp macro="" textlink="">
      <xdr:nvSpPr>
        <xdr:cNvPr id="1209" name="Text Box 317"/>
        <xdr:cNvSpPr txBox="1">
          <a:spLocks noChangeArrowheads="1"/>
        </xdr:cNvSpPr>
      </xdr:nvSpPr>
      <xdr:spPr bwMode="auto">
        <a:xfrm>
          <a:off x="2628900" y="203273025"/>
          <a:ext cx="0" cy="159639"/>
        </a:xfrm>
        <a:prstGeom prst="rect">
          <a:avLst/>
        </a:prstGeom>
        <a:noFill/>
        <a:ln w="9525">
          <a:noFill/>
          <a:miter lim="800000"/>
          <a:headEnd/>
          <a:tailEnd/>
        </a:ln>
      </xdr:spPr>
    </xdr:sp>
    <xdr:clientData/>
  </xdr:twoCellAnchor>
  <xdr:twoCellAnchor editAs="oneCell">
    <xdr:from>
      <xdr:col>4</xdr:col>
      <xdr:colOff>2676525</xdr:colOff>
      <xdr:row>326</xdr:row>
      <xdr:rowOff>657225</xdr:rowOff>
    </xdr:from>
    <xdr:to>
      <xdr:col>5</xdr:col>
      <xdr:colOff>12435</xdr:colOff>
      <xdr:row>326</xdr:row>
      <xdr:rowOff>657225</xdr:rowOff>
    </xdr:to>
    <xdr:sp macro="" textlink="">
      <xdr:nvSpPr>
        <xdr:cNvPr id="1210" name="Text Box 29"/>
        <xdr:cNvSpPr txBox="1">
          <a:spLocks noChangeArrowheads="1"/>
        </xdr:cNvSpPr>
      </xdr:nvSpPr>
      <xdr:spPr bwMode="auto">
        <a:xfrm>
          <a:off x="2628900" y="203930250"/>
          <a:ext cx="0" cy="19812"/>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1211" name="Text Box 81"/>
        <xdr:cNvSpPr txBox="1">
          <a:spLocks noChangeArrowheads="1"/>
        </xdr:cNvSpPr>
      </xdr:nvSpPr>
      <xdr:spPr bwMode="auto">
        <a:xfrm>
          <a:off x="2628900" y="20327302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1212" name="Text Box 82"/>
        <xdr:cNvSpPr txBox="1">
          <a:spLocks noChangeArrowheads="1"/>
        </xdr:cNvSpPr>
      </xdr:nvSpPr>
      <xdr:spPr bwMode="auto">
        <a:xfrm>
          <a:off x="2628900" y="20327302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1213" name="Text Box 83"/>
        <xdr:cNvSpPr txBox="1">
          <a:spLocks noChangeArrowheads="1"/>
        </xdr:cNvSpPr>
      </xdr:nvSpPr>
      <xdr:spPr bwMode="auto">
        <a:xfrm>
          <a:off x="2628900" y="203273025"/>
          <a:ext cx="0"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117210</xdr:colOff>
      <xdr:row>326</xdr:row>
      <xdr:rowOff>159639</xdr:rowOff>
    </xdr:to>
    <xdr:sp macro="" textlink="">
      <xdr:nvSpPr>
        <xdr:cNvPr id="1214" name="Text Box 84"/>
        <xdr:cNvSpPr txBox="1">
          <a:spLocks noChangeArrowheads="1"/>
        </xdr:cNvSpPr>
      </xdr:nvSpPr>
      <xdr:spPr bwMode="auto">
        <a:xfrm>
          <a:off x="2628900" y="203273025"/>
          <a:ext cx="0" cy="159639"/>
        </a:xfrm>
        <a:prstGeom prst="rect">
          <a:avLst/>
        </a:prstGeom>
        <a:noFill/>
        <a:ln w="9525">
          <a:noFill/>
          <a:miter lim="800000"/>
          <a:headEnd/>
          <a:tailEnd/>
        </a:ln>
      </xdr:spPr>
    </xdr:sp>
    <xdr:clientData/>
  </xdr:twoCellAnchor>
  <xdr:twoCellAnchor editAs="oneCell">
    <xdr:from>
      <xdr:col>4</xdr:col>
      <xdr:colOff>2028825</xdr:colOff>
      <xdr:row>326</xdr:row>
      <xdr:rowOff>0</xdr:rowOff>
    </xdr:from>
    <xdr:to>
      <xdr:col>5</xdr:col>
      <xdr:colOff>12435</xdr:colOff>
      <xdr:row>326</xdr:row>
      <xdr:rowOff>159639</xdr:rowOff>
    </xdr:to>
    <xdr:sp macro="" textlink="">
      <xdr:nvSpPr>
        <xdr:cNvPr id="1215" name="Text Box 85"/>
        <xdr:cNvSpPr txBox="1">
          <a:spLocks noChangeArrowheads="1"/>
        </xdr:cNvSpPr>
      </xdr:nvSpPr>
      <xdr:spPr bwMode="auto">
        <a:xfrm>
          <a:off x="2628900" y="203273025"/>
          <a:ext cx="0" cy="159639"/>
        </a:xfrm>
        <a:prstGeom prst="rect">
          <a:avLst/>
        </a:prstGeom>
        <a:noFill/>
        <a:ln w="9525">
          <a:noFill/>
          <a:miter lim="800000"/>
          <a:headEnd/>
          <a:tailEnd/>
        </a:ln>
      </xdr:spPr>
    </xdr:sp>
    <xdr:clientData/>
  </xdr:twoCellAnchor>
  <xdr:twoCellAnchor editAs="oneCell">
    <xdr:from>
      <xdr:col>4</xdr:col>
      <xdr:colOff>2619375</xdr:colOff>
      <xdr:row>326</xdr:row>
      <xdr:rowOff>0</xdr:rowOff>
    </xdr:from>
    <xdr:to>
      <xdr:col>5</xdr:col>
      <xdr:colOff>12435</xdr:colOff>
      <xdr:row>326</xdr:row>
      <xdr:rowOff>159639</xdr:rowOff>
    </xdr:to>
    <xdr:sp macro="" textlink="">
      <xdr:nvSpPr>
        <xdr:cNvPr id="1216" name="Text Box 86"/>
        <xdr:cNvSpPr txBox="1">
          <a:spLocks noChangeArrowheads="1"/>
        </xdr:cNvSpPr>
      </xdr:nvSpPr>
      <xdr:spPr bwMode="auto">
        <a:xfrm>
          <a:off x="2628900" y="203273025"/>
          <a:ext cx="0" cy="15963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1217" name="Text Box 236"/>
        <xdr:cNvSpPr txBox="1">
          <a:spLocks noChangeArrowheads="1"/>
        </xdr:cNvSpPr>
      </xdr:nvSpPr>
      <xdr:spPr bwMode="auto">
        <a:xfrm>
          <a:off x="2628900" y="20339685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1218" name="Text Box 236"/>
        <xdr:cNvSpPr txBox="1">
          <a:spLocks noChangeArrowheads="1"/>
        </xdr:cNvSpPr>
      </xdr:nvSpPr>
      <xdr:spPr bwMode="auto">
        <a:xfrm>
          <a:off x="2628900" y="20339685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1219" name="Text Box 236"/>
        <xdr:cNvSpPr txBox="1">
          <a:spLocks noChangeArrowheads="1"/>
        </xdr:cNvSpPr>
      </xdr:nvSpPr>
      <xdr:spPr bwMode="auto">
        <a:xfrm>
          <a:off x="2628900" y="20339685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1220" name="Text Box 236"/>
        <xdr:cNvSpPr txBox="1">
          <a:spLocks noChangeArrowheads="1"/>
        </xdr:cNvSpPr>
      </xdr:nvSpPr>
      <xdr:spPr bwMode="auto">
        <a:xfrm>
          <a:off x="2628900" y="20339685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1221" name="Text Box 236"/>
        <xdr:cNvSpPr txBox="1">
          <a:spLocks noChangeArrowheads="1"/>
        </xdr:cNvSpPr>
      </xdr:nvSpPr>
      <xdr:spPr bwMode="auto">
        <a:xfrm>
          <a:off x="2628900" y="20339685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1222" name="Text Box 236"/>
        <xdr:cNvSpPr txBox="1">
          <a:spLocks noChangeArrowheads="1"/>
        </xdr:cNvSpPr>
      </xdr:nvSpPr>
      <xdr:spPr bwMode="auto">
        <a:xfrm>
          <a:off x="2628900" y="20339685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1223" name="Text Box 236"/>
        <xdr:cNvSpPr txBox="1">
          <a:spLocks noChangeArrowheads="1"/>
        </xdr:cNvSpPr>
      </xdr:nvSpPr>
      <xdr:spPr bwMode="auto">
        <a:xfrm>
          <a:off x="2628900" y="203396850"/>
          <a:ext cx="0" cy="3269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1224" name="Text Box 314"/>
        <xdr:cNvSpPr txBox="1">
          <a:spLocks noChangeArrowheads="1"/>
        </xdr:cNvSpPr>
      </xdr:nvSpPr>
      <xdr:spPr bwMode="auto">
        <a:xfrm>
          <a:off x="2628900" y="20440650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1225" name="Text Box 315"/>
        <xdr:cNvSpPr txBox="1">
          <a:spLocks noChangeArrowheads="1"/>
        </xdr:cNvSpPr>
      </xdr:nvSpPr>
      <xdr:spPr bwMode="auto">
        <a:xfrm>
          <a:off x="2628900" y="20440650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1226" name="Text Box 316"/>
        <xdr:cNvSpPr txBox="1">
          <a:spLocks noChangeArrowheads="1"/>
        </xdr:cNvSpPr>
      </xdr:nvSpPr>
      <xdr:spPr bwMode="auto">
        <a:xfrm>
          <a:off x="2628900" y="204406500"/>
          <a:ext cx="0"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117210</xdr:colOff>
      <xdr:row>327</xdr:row>
      <xdr:rowOff>159639</xdr:rowOff>
    </xdr:to>
    <xdr:sp macro="" textlink="">
      <xdr:nvSpPr>
        <xdr:cNvPr id="1227" name="Text Box 317"/>
        <xdr:cNvSpPr txBox="1">
          <a:spLocks noChangeArrowheads="1"/>
        </xdr:cNvSpPr>
      </xdr:nvSpPr>
      <xdr:spPr bwMode="auto">
        <a:xfrm>
          <a:off x="2628900" y="204406500"/>
          <a:ext cx="0" cy="159639"/>
        </a:xfrm>
        <a:prstGeom prst="rect">
          <a:avLst/>
        </a:prstGeom>
        <a:noFill/>
        <a:ln w="9525">
          <a:noFill/>
          <a:miter lim="800000"/>
          <a:headEnd/>
          <a:tailEnd/>
        </a:ln>
      </xdr:spPr>
    </xdr:sp>
    <xdr:clientData/>
  </xdr:twoCellAnchor>
  <xdr:twoCellAnchor editAs="oneCell">
    <xdr:from>
      <xdr:col>4</xdr:col>
      <xdr:colOff>2619375</xdr:colOff>
      <xdr:row>327</xdr:row>
      <xdr:rowOff>1076325</xdr:rowOff>
    </xdr:from>
    <xdr:to>
      <xdr:col>5</xdr:col>
      <xdr:colOff>12435</xdr:colOff>
      <xdr:row>327</xdr:row>
      <xdr:rowOff>1076325</xdr:rowOff>
    </xdr:to>
    <xdr:sp macro="" textlink="">
      <xdr:nvSpPr>
        <xdr:cNvPr id="1228" name="Text Box 23"/>
        <xdr:cNvSpPr txBox="1">
          <a:spLocks noChangeArrowheads="1"/>
        </xdr:cNvSpPr>
      </xdr:nvSpPr>
      <xdr:spPr bwMode="auto">
        <a:xfrm>
          <a:off x="2628900" y="205482825"/>
          <a:ext cx="0" cy="493"/>
        </a:xfrm>
        <a:prstGeom prst="rect">
          <a:avLst/>
        </a:prstGeom>
        <a:noFill/>
        <a:ln w="9525">
          <a:noFill/>
          <a:miter lim="800000"/>
          <a:headEnd/>
          <a:tailEnd/>
        </a:ln>
      </xdr:spPr>
    </xdr:sp>
    <xdr:clientData/>
  </xdr:twoCellAnchor>
  <xdr:twoCellAnchor editAs="oneCell">
    <xdr:from>
      <xdr:col>4</xdr:col>
      <xdr:colOff>2676525</xdr:colOff>
      <xdr:row>327</xdr:row>
      <xdr:rowOff>657225</xdr:rowOff>
    </xdr:from>
    <xdr:to>
      <xdr:col>5</xdr:col>
      <xdr:colOff>12435</xdr:colOff>
      <xdr:row>327</xdr:row>
      <xdr:rowOff>657225</xdr:rowOff>
    </xdr:to>
    <xdr:sp macro="" textlink="">
      <xdr:nvSpPr>
        <xdr:cNvPr id="1229" name="Text Box 29"/>
        <xdr:cNvSpPr txBox="1">
          <a:spLocks noChangeArrowheads="1"/>
        </xdr:cNvSpPr>
      </xdr:nvSpPr>
      <xdr:spPr bwMode="auto">
        <a:xfrm>
          <a:off x="2628900" y="205063725"/>
          <a:ext cx="0" cy="19812"/>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1230" name="Text Box 314"/>
        <xdr:cNvSpPr txBox="1">
          <a:spLocks noChangeArrowheads="1"/>
        </xdr:cNvSpPr>
      </xdr:nvSpPr>
      <xdr:spPr bwMode="auto">
        <a:xfrm>
          <a:off x="2628900" y="20440650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1231" name="Text Box 315"/>
        <xdr:cNvSpPr txBox="1">
          <a:spLocks noChangeArrowheads="1"/>
        </xdr:cNvSpPr>
      </xdr:nvSpPr>
      <xdr:spPr bwMode="auto">
        <a:xfrm>
          <a:off x="2628900" y="20440650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1232" name="Text Box 316"/>
        <xdr:cNvSpPr txBox="1">
          <a:spLocks noChangeArrowheads="1"/>
        </xdr:cNvSpPr>
      </xdr:nvSpPr>
      <xdr:spPr bwMode="auto">
        <a:xfrm>
          <a:off x="2628900" y="204406500"/>
          <a:ext cx="0"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117210</xdr:colOff>
      <xdr:row>327</xdr:row>
      <xdr:rowOff>159639</xdr:rowOff>
    </xdr:to>
    <xdr:sp macro="" textlink="">
      <xdr:nvSpPr>
        <xdr:cNvPr id="1233" name="Text Box 317"/>
        <xdr:cNvSpPr txBox="1">
          <a:spLocks noChangeArrowheads="1"/>
        </xdr:cNvSpPr>
      </xdr:nvSpPr>
      <xdr:spPr bwMode="auto">
        <a:xfrm>
          <a:off x="2628900" y="204406500"/>
          <a:ext cx="0" cy="159639"/>
        </a:xfrm>
        <a:prstGeom prst="rect">
          <a:avLst/>
        </a:prstGeom>
        <a:noFill/>
        <a:ln w="9525">
          <a:noFill/>
          <a:miter lim="800000"/>
          <a:headEnd/>
          <a:tailEnd/>
        </a:ln>
      </xdr:spPr>
    </xdr:sp>
    <xdr:clientData/>
  </xdr:twoCellAnchor>
  <xdr:twoCellAnchor editAs="oneCell">
    <xdr:from>
      <xdr:col>4</xdr:col>
      <xdr:colOff>2619375</xdr:colOff>
      <xdr:row>327</xdr:row>
      <xdr:rowOff>1076325</xdr:rowOff>
    </xdr:from>
    <xdr:to>
      <xdr:col>5</xdr:col>
      <xdr:colOff>12435</xdr:colOff>
      <xdr:row>327</xdr:row>
      <xdr:rowOff>1076325</xdr:rowOff>
    </xdr:to>
    <xdr:sp macro="" textlink="">
      <xdr:nvSpPr>
        <xdr:cNvPr id="1234" name="Text Box 23"/>
        <xdr:cNvSpPr txBox="1">
          <a:spLocks noChangeArrowheads="1"/>
        </xdr:cNvSpPr>
      </xdr:nvSpPr>
      <xdr:spPr bwMode="auto">
        <a:xfrm>
          <a:off x="2628900" y="205482825"/>
          <a:ext cx="0" cy="493"/>
        </a:xfrm>
        <a:prstGeom prst="rect">
          <a:avLst/>
        </a:prstGeom>
        <a:noFill/>
        <a:ln w="9525">
          <a:noFill/>
          <a:miter lim="800000"/>
          <a:headEnd/>
          <a:tailEnd/>
        </a:ln>
      </xdr:spPr>
    </xdr:sp>
    <xdr:clientData/>
  </xdr:twoCellAnchor>
  <xdr:twoCellAnchor editAs="oneCell">
    <xdr:from>
      <xdr:col>4</xdr:col>
      <xdr:colOff>2676525</xdr:colOff>
      <xdr:row>327</xdr:row>
      <xdr:rowOff>657225</xdr:rowOff>
    </xdr:from>
    <xdr:to>
      <xdr:col>5</xdr:col>
      <xdr:colOff>12435</xdr:colOff>
      <xdr:row>327</xdr:row>
      <xdr:rowOff>657225</xdr:rowOff>
    </xdr:to>
    <xdr:sp macro="" textlink="">
      <xdr:nvSpPr>
        <xdr:cNvPr id="1235" name="Text Box 29"/>
        <xdr:cNvSpPr txBox="1">
          <a:spLocks noChangeArrowheads="1"/>
        </xdr:cNvSpPr>
      </xdr:nvSpPr>
      <xdr:spPr bwMode="auto">
        <a:xfrm>
          <a:off x="2628900" y="205063725"/>
          <a:ext cx="0" cy="19812"/>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1236" name="Text Box 81"/>
        <xdr:cNvSpPr txBox="1">
          <a:spLocks noChangeArrowheads="1"/>
        </xdr:cNvSpPr>
      </xdr:nvSpPr>
      <xdr:spPr bwMode="auto">
        <a:xfrm>
          <a:off x="2628900" y="20440650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1237" name="Text Box 82"/>
        <xdr:cNvSpPr txBox="1">
          <a:spLocks noChangeArrowheads="1"/>
        </xdr:cNvSpPr>
      </xdr:nvSpPr>
      <xdr:spPr bwMode="auto">
        <a:xfrm>
          <a:off x="2628900" y="20440650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1238" name="Text Box 83"/>
        <xdr:cNvSpPr txBox="1">
          <a:spLocks noChangeArrowheads="1"/>
        </xdr:cNvSpPr>
      </xdr:nvSpPr>
      <xdr:spPr bwMode="auto">
        <a:xfrm>
          <a:off x="2628900" y="204406500"/>
          <a:ext cx="0"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117210</xdr:colOff>
      <xdr:row>327</xdr:row>
      <xdr:rowOff>159639</xdr:rowOff>
    </xdr:to>
    <xdr:sp macro="" textlink="">
      <xdr:nvSpPr>
        <xdr:cNvPr id="1239" name="Text Box 84"/>
        <xdr:cNvSpPr txBox="1">
          <a:spLocks noChangeArrowheads="1"/>
        </xdr:cNvSpPr>
      </xdr:nvSpPr>
      <xdr:spPr bwMode="auto">
        <a:xfrm>
          <a:off x="2628900" y="204406500"/>
          <a:ext cx="0" cy="159639"/>
        </a:xfrm>
        <a:prstGeom prst="rect">
          <a:avLst/>
        </a:prstGeom>
        <a:noFill/>
        <a:ln w="9525">
          <a:noFill/>
          <a:miter lim="800000"/>
          <a:headEnd/>
          <a:tailEnd/>
        </a:ln>
      </xdr:spPr>
    </xdr:sp>
    <xdr:clientData/>
  </xdr:twoCellAnchor>
  <xdr:twoCellAnchor editAs="oneCell">
    <xdr:from>
      <xdr:col>4</xdr:col>
      <xdr:colOff>2028825</xdr:colOff>
      <xdr:row>327</xdr:row>
      <xdr:rowOff>0</xdr:rowOff>
    </xdr:from>
    <xdr:to>
      <xdr:col>5</xdr:col>
      <xdr:colOff>12435</xdr:colOff>
      <xdr:row>327</xdr:row>
      <xdr:rowOff>159639</xdr:rowOff>
    </xdr:to>
    <xdr:sp macro="" textlink="">
      <xdr:nvSpPr>
        <xdr:cNvPr id="1240" name="Text Box 85"/>
        <xdr:cNvSpPr txBox="1">
          <a:spLocks noChangeArrowheads="1"/>
        </xdr:cNvSpPr>
      </xdr:nvSpPr>
      <xdr:spPr bwMode="auto">
        <a:xfrm>
          <a:off x="2628900" y="204406500"/>
          <a:ext cx="0" cy="159639"/>
        </a:xfrm>
        <a:prstGeom prst="rect">
          <a:avLst/>
        </a:prstGeom>
        <a:noFill/>
        <a:ln w="9525">
          <a:noFill/>
          <a:miter lim="800000"/>
          <a:headEnd/>
          <a:tailEnd/>
        </a:ln>
      </xdr:spPr>
    </xdr:sp>
    <xdr:clientData/>
  </xdr:twoCellAnchor>
  <xdr:twoCellAnchor editAs="oneCell">
    <xdr:from>
      <xdr:col>4</xdr:col>
      <xdr:colOff>2619375</xdr:colOff>
      <xdr:row>327</xdr:row>
      <xdr:rowOff>0</xdr:rowOff>
    </xdr:from>
    <xdr:to>
      <xdr:col>5</xdr:col>
      <xdr:colOff>12435</xdr:colOff>
      <xdr:row>327</xdr:row>
      <xdr:rowOff>159639</xdr:rowOff>
    </xdr:to>
    <xdr:sp macro="" textlink="">
      <xdr:nvSpPr>
        <xdr:cNvPr id="1241" name="Text Box 86"/>
        <xdr:cNvSpPr txBox="1">
          <a:spLocks noChangeArrowheads="1"/>
        </xdr:cNvSpPr>
      </xdr:nvSpPr>
      <xdr:spPr bwMode="auto">
        <a:xfrm>
          <a:off x="2628900" y="204406500"/>
          <a:ext cx="0" cy="15963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1242" name="Text Box 236"/>
        <xdr:cNvSpPr txBox="1">
          <a:spLocks noChangeArrowheads="1"/>
        </xdr:cNvSpPr>
      </xdr:nvSpPr>
      <xdr:spPr bwMode="auto">
        <a:xfrm>
          <a:off x="2628900" y="20453032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1243" name="Text Box 236"/>
        <xdr:cNvSpPr txBox="1">
          <a:spLocks noChangeArrowheads="1"/>
        </xdr:cNvSpPr>
      </xdr:nvSpPr>
      <xdr:spPr bwMode="auto">
        <a:xfrm>
          <a:off x="2628900" y="20453032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1244" name="Text Box 236"/>
        <xdr:cNvSpPr txBox="1">
          <a:spLocks noChangeArrowheads="1"/>
        </xdr:cNvSpPr>
      </xdr:nvSpPr>
      <xdr:spPr bwMode="auto">
        <a:xfrm>
          <a:off x="2628900" y="20453032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1245" name="Text Box 236"/>
        <xdr:cNvSpPr txBox="1">
          <a:spLocks noChangeArrowheads="1"/>
        </xdr:cNvSpPr>
      </xdr:nvSpPr>
      <xdr:spPr bwMode="auto">
        <a:xfrm>
          <a:off x="2628900" y="20453032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1246" name="Text Box 236"/>
        <xdr:cNvSpPr txBox="1">
          <a:spLocks noChangeArrowheads="1"/>
        </xdr:cNvSpPr>
      </xdr:nvSpPr>
      <xdr:spPr bwMode="auto">
        <a:xfrm>
          <a:off x="2628900" y="20453032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1247" name="Text Box 236"/>
        <xdr:cNvSpPr txBox="1">
          <a:spLocks noChangeArrowheads="1"/>
        </xdr:cNvSpPr>
      </xdr:nvSpPr>
      <xdr:spPr bwMode="auto">
        <a:xfrm>
          <a:off x="2628900" y="20453032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1248" name="Text Box 236"/>
        <xdr:cNvSpPr txBox="1">
          <a:spLocks noChangeArrowheads="1"/>
        </xdr:cNvSpPr>
      </xdr:nvSpPr>
      <xdr:spPr bwMode="auto">
        <a:xfrm>
          <a:off x="2628900" y="204530325"/>
          <a:ext cx="0" cy="3269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1249" name="Text Box 314"/>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1250" name="Text Box 315"/>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1251" name="Text Box 316"/>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117210</xdr:colOff>
      <xdr:row>331</xdr:row>
      <xdr:rowOff>159639</xdr:rowOff>
    </xdr:to>
    <xdr:sp macro="" textlink="">
      <xdr:nvSpPr>
        <xdr:cNvPr id="1252" name="Text Box 317"/>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1253" name="Text Box 314"/>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1254" name="Text Box 315"/>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1255" name="Text Box 316"/>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117210</xdr:colOff>
      <xdr:row>331</xdr:row>
      <xdr:rowOff>159639</xdr:rowOff>
    </xdr:to>
    <xdr:sp macro="" textlink="">
      <xdr:nvSpPr>
        <xdr:cNvPr id="1256" name="Text Box 317"/>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1257" name="Text Box 81"/>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1258" name="Text Box 82"/>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1259" name="Text Box 83"/>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117210</xdr:colOff>
      <xdr:row>331</xdr:row>
      <xdr:rowOff>159639</xdr:rowOff>
    </xdr:to>
    <xdr:sp macro="" textlink="">
      <xdr:nvSpPr>
        <xdr:cNvPr id="1260" name="Text Box 84"/>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2028825</xdr:colOff>
      <xdr:row>331</xdr:row>
      <xdr:rowOff>0</xdr:rowOff>
    </xdr:from>
    <xdr:to>
      <xdr:col>5</xdr:col>
      <xdr:colOff>12435</xdr:colOff>
      <xdr:row>331</xdr:row>
      <xdr:rowOff>159639</xdr:rowOff>
    </xdr:to>
    <xdr:sp macro="" textlink="">
      <xdr:nvSpPr>
        <xdr:cNvPr id="1261" name="Text Box 85"/>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2619375</xdr:colOff>
      <xdr:row>331</xdr:row>
      <xdr:rowOff>0</xdr:rowOff>
    </xdr:from>
    <xdr:to>
      <xdr:col>5</xdr:col>
      <xdr:colOff>12435</xdr:colOff>
      <xdr:row>331</xdr:row>
      <xdr:rowOff>159639</xdr:rowOff>
    </xdr:to>
    <xdr:sp macro="" textlink="">
      <xdr:nvSpPr>
        <xdr:cNvPr id="1262" name="Text Box 86"/>
        <xdr:cNvSpPr txBox="1">
          <a:spLocks noChangeArrowheads="1"/>
        </xdr:cNvSpPr>
      </xdr:nvSpPr>
      <xdr:spPr bwMode="auto">
        <a:xfrm>
          <a:off x="2628900" y="209207100"/>
          <a:ext cx="0" cy="15963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1263" name="Text Box 236"/>
        <xdr:cNvSpPr txBox="1">
          <a:spLocks noChangeArrowheads="1"/>
        </xdr:cNvSpPr>
      </xdr:nvSpPr>
      <xdr:spPr bwMode="auto">
        <a:xfrm>
          <a:off x="2628900" y="2093309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1264" name="Text Box 236"/>
        <xdr:cNvSpPr txBox="1">
          <a:spLocks noChangeArrowheads="1"/>
        </xdr:cNvSpPr>
      </xdr:nvSpPr>
      <xdr:spPr bwMode="auto">
        <a:xfrm>
          <a:off x="2628900" y="2093309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1265" name="Text Box 236"/>
        <xdr:cNvSpPr txBox="1">
          <a:spLocks noChangeArrowheads="1"/>
        </xdr:cNvSpPr>
      </xdr:nvSpPr>
      <xdr:spPr bwMode="auto">
        <a:xfrm>
          <a:off x="2628900" y="2093309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1266" name="Text Box 236"/>
        <xdr:cNvSpPr txBox="1">
          <a:spLocks noChangeArrowheads="1"/>
        </xdr:cNvSpPr>
      </xdr:nvSpPr>
      <xdr:spPr bwMode="auto">
        <a:xfrm>
          <a:off x="2628900" y="2093309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1267" name="Text Box 236"/>
        <xdr:cNvSpPr txBox="1">
          <a:spLocks noChangeArrowheads="1"/>
        </xdr:cNvSpPr>
      </xdr:nvSpPr>
      <xdr:spPr bwMode="auto">
        <a:xfrm>
          <a:off x="2628900" y="2093309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1268" name="Text Box 236"/>
        <xdr:cNvSpPr txBox="1">
          <a:spLocks noChangeArrowheads="1"/>
        </xdr:cNvSpPr>
      </xdr:nvSpPr>
      <xdr:spPr bwMode="auto">
        <a:xfrm>
          <a:off x="2628900" y="20933092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1269" name="Text Box 236"/>
        <xdr:cNvSpPr txBox="1">
          <a:spLocks noChangeArrowheads="1"/>
        </xdr:cNvSpPr>
      </xdr:nvSpPr>
      <xdr:spPr bwMode="auto">
        <a:xfrm>
          <a:off x="2628900" y="209330925"/>
          <a:ext cx="0" cy="32699"/>
        </a:xfrm>
        <a:prstGeom prst="rect">
          <a:avLst/>
        </a:prstGeom>
        <a:noFill/>
        <a:ln w="9525">
          <a:noFill/>
          <a:miter lim="800000"/>
          <a:headEnd/>
          <a:tailEnd/>
        </a:ln>
      </xdr:spPr>
    </xdr:sp>
    <xdr:clientData/>
  </xdr:twoCellAnchor>
  <xdr:twoCellAnchor editAs="oneCell">
    <xdr:from>
      <xdr:col>8</xdr:col>
      <xdr:colOff>2619375</xdr:colOff>
      <xdr:row>179</xdr:row>
      <xdr:rowOff>1076325</xdr:rowOff>
    </xdr:from>
    <xdr:to>
      <xdr:col>9</xdr:col>
      <xdr:colOff>7901</xdr:colOff>
      <xdr:row>180</xdr:row>
      <xdr:rowOff>0</xdr:rowOff>
    </xdr:to>
    <xdr:sp macro="" textlink="">
      <xdr:nvSpPr>
        <xdr:cNvPr id="1270" name="Text Box 31"/>
        <xdr:cNvSpPr txBox="1">
          <a:spLocks noChangeArrowheads="1"/>
        </xdr:cNvSpPr>
      </xdr:nvSpPr>
      <xdr:spPr bwMode="auto">
        <a:xfrm>
          <a:off x="8801100" y="69408675"/>
          <a:ext cx="492" cy="253"/>
        </a:xfrm>
        <a:prstGeom prst="rect">
          <a:avLst/>
        </a:prstGeom>
        <a:noFill/>
        <a:ln w="9525">
          <a:noFill/>
          <a:miter lim="800000"/>
          <a:headEnd/>
          <a:tailEnd/>
        </a:ln>
      </xdr:spPr>
    </xdr:sp>
    <xdr:clientData/>
  </xdr:twoCellAnchor>
  <xdr:twoCellAnchor editAs="oneCell">
    <xdr:from>
      <xdr:col>8</xdr:col>
      <xdr:colOff>2619375</xdr:colOff>
      <xdr:row>297</xdr:row>
      <xdr:rowOff>1076325</xdr:rowOff>
    </xdr:from>
    <xdr:to>
      <xdr:col>9</xdr:col>
      <xdr:colOff>7409</xdr:colOff>
      <xdr:row>298</xdr:row>
      <xdr:rowOff>0</xdr:rowOff>
    </xdr:to>
    <xdr:sp macro="" textlink="">
      <xdr:nvSpPr>
        <xdr:cNvPr id="1271" name="Text Box 31"/>
        <xdr:cNvSpPr txBox="1">
          <a:spLocks noChangeArrowheads="1"/>
        </xdr:cNvSpPr>
      </xdr:nvSpPr>
      <xdr:spPr bwMode="auto">
        <a:xfrm>
          <a:off x="9648825" y="188547375"/>
          <a:ext cx="0" cy="0"/>
        </a:xfrm>
        <a:prstGeom prst="rect">
          <a:avLst/>
        </a:prstGeom>
        <a:noFill/>
        <a:ln w="9525">
          <a:noFill/>
          <a:miter lim="800000"/>
          <a:headEnd/>
          <a:tailEnd/>
        </a:ln>
      </xdr:spPr>
    </xdr:sp>
    <xdr:clientData/>
  </xdr:twoCellAnchor>
  <xdr:twoCellAnchor editAs="oneCell">
    <xdr:from>
      <xdr:col>8</xdr:col>
      <xdr:colOff>2619375</xdr:colOff>
      <xdr:row>297</xdr:row>
      <xdr:rowOff>1076325</xdr:rowOff>
    </xdr:from>
    <xdr:to>
      <xdr:col>9</xdr:col>
      <xdr:colOff>7409</xdr:colOff>
      <xdr:row>298</xdr:row>
      <xdr:rowOff>0</xdr:rowOff>
    </xdr:to>
    <xdr:sp macro="" textlink="">
      <xdr:nvSpPr>
        <xdr:cNvPr id="1272" name="Text Box 31"/>
        <xdr:cNvSpPr txBox="1">
          <a:spLocks noChangeArrowheads="1"/>
        </xdr:cNvSpPr>
      </xdr:nvSpPr>
      <xdr:spPr bwMode="auto">
        <a:xfrm>
          <a:off x="9648825" y="188547375"/>
          <a:ext cx="0" cy="0"/>
        </a:xfrm>
        <a:prstGeom prst="rect">
          <a:avLst/>
        </a:prstGeom>
        <a:noFill/>
        <a:ln w="9525">
          <a:noFill/>
          <a:miter lim="800000"/>
          <a:headEnd/>
          <a:tailEnd/>
        </a:ln>
      </xdr:spPr>
    </xdr:sp>
    <xdr:clientData/>
  </xdr:twoCellAnchor>
  <xdr:twoCellAnchor editAs="oneCell">
    <xdr:from>
      <xdr:col>8</xdr:col>
      <xdr:colOff>2619375</xdr:colOff>
      <xdr:row>297</xdr:row>
      <xdr:rowOff>1076325</xdr:rowOff>
    </xdr:from>
    <xdr:to>
      <xdr:col>9</xdr:col>
      <xdr:colOff>7409</xdr:colOff>
      <xdr:row>298</xdr:row>
      <xdr:rowOff>0</xdr:rowOff>
    </xdr:to>
    <xdr:sp macro="" textlink="">
      <xdr:nvSpPr>
        <xdr:cNvPr id="1273" name="Text Box 31"/>
        <xdr:cNvSpPr txBox="1">
          <a:spLocks noChangeArrowheads="1"/>
        </xdr:cNvSpPr>
      </xdr:nvSpPr>
      <xdr:spPr bwMode="auto">
        <a:xfrm>
          <a:off x="9648825" y="188547375"/>
          <a:ext cx="0" cy="0"/>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274" name="Text Box 314"/>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275" name="Text Box 315"/>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276" name="Text Box 316"/>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1247775</xdr:colOff>
      <xdr:row>331</xdr:row>
      <xdr:rowOff>0</xdr:rowOff>
    </xdr:from>
    <xdr:to>
      <xdr:col>9</xdr:col>
      <xdr:colOff>7409</xdr:colOff>
      <xdr:row>331</xdr:row>
      <xdr:rowOff>159639</xdr:rowOff>
    </xdr:to>
    <xdr:sp macro="" textlink="">
      <xdr:nvSpPr>
        <xdr:cNvPr id="1277" name="Text Box 317"/>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2619375</xdr:colOff>
      <xdr:row>322</xdr:row>
      <xdr:rowOff>1076325</xdr:rowOff>
    </xdr:from>
    <xdr:to>
      <xdr:col>9</xdr:col>
      <xdr:colOff>7409</xdr:colOff>
      <xdr:row>323</xdr:row>
      <xdr:rowOff>0</xdr:rowOff>
    </xdr:to>
    <xdr:sp macro="" textlink="">
      <xdr:nvSpPr>
        <xdr:cNvPr id="1278" name="Text Box 23"/>
        <xdr:cNvSpPr txBox="1">
          <a:spLocks noChangeArrowheads="1"/>
        </xdr:cNvSpPr>
      </xdr:nvSpPr>
      <xdr:spPr bwMode="auto">
        <a:xfrm>
          <a:off x="9648825" y="214188675"/>
          <a:ext cx="0" cy="0"/>
        </a:xfrm>
        <a:prstGeom prst="rect">
          <a:avLst/>
        </a:prstGeom>
        <a:noFill/>
        <a:ln w="9525">
          <a:noFill/>
          <a:miter lim="800000"/>
          <a:headEnd/>
          <a:tailEnd/>
        </a:ln>
      </xdr:spPr>
    </xdr:sp>
    <xdr:clientData/>
  </xdr:twoCellAnchor>
  <xdr:twoCellAnchor editAs="oneCell">
    <xdr:from>
      <xdr:col>8</xdr:col>
      <xdr:colOff>2676525</xdr:colOff>
      <xdr:row>322</xdr:row>
      <xdr:rowOff>657225</xdr:rowOff>
    </xdr:from>
    <xdr:to>
      <xdr:col>9</xdr:col>
      <xdr:colOff>7409</xdr:colOff>
      <xdr:row>322</xdr:row>
      <xdr:rowOff>677037</xdr:rowOff>
    </xdr:to>
    <xdr:sp macro="" textlink="">
      <xdr:nvSpPr>
        <xdr:cNvPr id="1279" name="Text Box 29"/>
        <xdr:cNvSpPr txBox="1">
          <a:spLocks noChangeArrowheads="1"/>
        </xdr:cNvSpPr>
      </xdr:nvSpPr>
      <xdr:spPr bwMode="auto">
        <a:xfrm>
          <a:off x="9648825" y="213883875"/>
          <a:ext cx="0" cy="19812"/>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280" name="Text Box 314"/>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281" name="Text Box 315"/>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282" name="Text Box 316"/>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1247775</xdr:colOff>
      <xdr:row>331</xdr:row>
      <xdr:rowOff>0</xdr:rowOff>
    </xdr:from>
    <xdr:to>
      <xdr:col>9</xdr:col>
      <xdr:colOff>7409</xdr:colOff>
      <xdr:row>331</xdr:row>
      <xdr:rowOff>159639</xdr:rowOff>
    </xdr:to>
    <xdr:sp macro="" textlink="">
      <xdr:nvSpPr>
        <xdr:cNvPr id="1283" name="Text Box 317"/>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2619375</xdr:colOff>
      <xdr:row>322</xdr:row>
      <xdr:rowOff>1076325</xdr:rowOff>
    </xdr:from>
    <xdr:to>
      <xdr:col>9</xdr:col>
      <xdr:colOff>7409</xdr:colOff>
      <xdr:row>323</xdr:row>
      <xdr:rowOff>0</xdr:rowOff>
    </xdr:to>
    <xdr:sp macro="" textlink="">
      <xdr:nvSpPr>
        <xdr:cNvPr id="1284" name="Text Box 23"/>
        <xdr:cNvSpPr txBox="1">
          <a:spLocks noChangeArrowheads="1"/>
        </xdr:cNvSpPr>
      </xdr:nvSpPr>
      <xdr:spPr bwMode="auto">
        <a:xfrm>
          <a:off x="9648825" y="214188675"/>
          <a:ext cx="0" cy="0"/>
        </a:xfrm>
        <a:prstGeom prst="rect">
          <a:avLst/>
        </a:prstGeom>
        <a:noFill/>
        <a:ln w="9525">
          <a:noFill/>
          <a:miter lim="800000"/>
          <a:headEnd/>
          <a:tailEnd/>
        </a:ln>
      </xdr:spPr>
    </xdr:sp>
    <xdr:clientData/>
  </xdr:twoCellAnchor>
  <xdr:twoCellAnchor editAs="oneCell">
    <xdr:from>
      <xdr:col>8</xdr:col>
      <xdr:colOff>2676525</xdr:colOff>
      <xdr:row>322</xdr:row>
      <xdr:rowOff>657225</xdr:rowOff>
    </xdr:from>
    <xdr:to>
      <xdr:col>9</xdr:col>
      <xdr:colOff>7409</xdr:colOff>
      <xdr:row>322</xdr:row>
      <xdr:rowOff>677037</xdr:rowOff>
    </xdr:to>
    <xdr:sp macro="" textlink="">
      <xdr:nvSpPr>
        <xdr:cNvPr id="1285" name="Text Box 29"/>
        <xdr:cNvSpPr txBox="1">
          <a:spLocks noChangeArrowheads="1"/>
        </xdr:cNvSpPr>
      </xdr:nvSpPr>
      <xdr:spPr bwMode="auto">
        <a:xfrm>
          <a:off x="9648825" y="213883875"/>
          <a:ext cx="0" cy="19812"/>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286" name="Text Box 81"/>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287" name="Text Box 82"/>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288" name="Text Box 83"/>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1247775</xdr:colOff>
      <xdr:row>331</xdr:row>
      <xdr:rowOff>0</xdr:rowOff>
    </xdr:from>
    <xdr:to>
      <xdr:col>9</xdr:col>
      <xdr:colOff>7409</xdr:colOff>
      <xdr:row>331</xdr:row>
      <xdr:rowOff>159639</xdr:rowOff>
    </xdr:to>
    <xdr:sp macro="" textlink="">
      <xdr:nvSpPr>
        <xdr:cNvPr id="1289" name="Text Box 84"/>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2028825</xdr:colOff>
      <xdr:row>331</xdr:row>
      <xdr:rowOff>0</xdr:rowOff>
    </xdr:from>
    <xdr:to>
      <xdr:col>9</xdr:col>
      <xdr:colOff>7409</xdr:colOff>
      <xdr:row>331</xdr:row>
      <xdr:rowOff>159639</xdr:rowOff>
    </xdr:to>
    <xdr:sp macro="" textlink="">
      <xdr:nvSpPr>
        <xdr:cNvPr id="1290" name="Text Box 85"/>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2619375</xdr:colOff>
      <xdr:row>331</xdr:row>
      <xdr:rowOff>0</xdr:rowOff>
    </xdr:from>
    <xdr:to>
      <xdr:col>9</xdr:col>
      <xdr:colOff>7409</xdr:colOff>
      <xdr:row>331</xdr:row>
      <xdr:rowOff>159639</xdr:rowOff>
    </xdr:to>
    <xdr:sp macro="" textlink="">
      <xdr:nvSpPr>
        <xdr:cNvPr id="1291" name="Text Box 86"/>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2028825</xdr:colOff>
      <xdr:row>322</xdr:row>
      <xdr:rowOff>2266950</xdr:rowOff>
    </xdr:from>
    <xdr:to>
      <xdr:col>9</xdr:col>
      <xdr:colOff>7409</xdr:colOff>
      <xdr:row>323</xdr:row>
      <xdr:rowOff>31309</xdr:rowOff>
    </xdr:to>
    <xdr:sp macro="" textlink="">
      <xdr:nvSpPr>
        <xdr:cNvPr id="1292" name="Text Box 181"/>
        <xdr:cNvSpPr txBox="1">
          <a:spLocks noChangeArrowheads="1"/>
        </xdr:cNvSpPr>
      </xdr:nvSpPr>
      <xdr:spPr bwMode="auto">
        <a:xfrm>
          <a:off x="9648825" y="214188675"/>
          <a:ext cx="0" cy="3130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1293" name="Text Box 236"/>
        <xdr:cNvSpPr txBox="1">
          <a:spLocks noChangeArrowheads="1"/>
        </xdr:cNvSpPr>
      </xdr:nvSpPr>
      <xdr:spPr bwMode="auto">
        <a:xfrm>
          <a:off x="9648825" y="22268497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1294" name="Text Box 236"/>
        <xdr:cNvSpPr txBox="1">
          <a:spLocks noChangeArrowheads="1"/>
        </xdr:cNvSpPr>
      </xdr:nvSpPr>
      <xdr:spPr bwMode="auto">
        <a:xfrm>
          <a:off x="9648825" y="22268497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1295" name="Text Box 236"/>
        <xdr:cNvSpPr txBox="1">
          <a:spLocks noChangeArrowheads="1"/>
        </xdr:cNvSpPr>
      </xdr:nvSpPr>
      <xdr:spPr bwMode="auto">
        <a:xfrm>
          <a:off x="9648825" y="222684975"/>
          <a:ext cx="0" cy="32699"/>
        </a:xfrm>
        <a:prstGeom prst="rect">
          <a:avLst/>
        </a:prstGeom>
        <a:noFill/>
        <a:ln w="9525">
          <a:noFill/>
          <a:miter lim="800000"/>
          <a:headEnd/>
          <a:tailEnd/>
        </a:ln>
      </xdr:spPr>
    </xdr:sp>
    <xdr:clientData/>
  </xdr:twoCellAnchor>
  <xdr:twoCellAnchor editAs="oneCell">
    <xdr:from>
      <xdr:col>8</xdr:col>
      <xdr:colOff>2028825</xdr:colOff>
      <xdr:row>322</xdr:row>
      <xdr:rowOff>2266950</xdr:rowOff>
    </xdr:from>
    <xdr:to>
      <xdr:col>9</xdr:col>
      <xdr:colOff>7409</xdr:colOff>
      <xdr:row>323</xdr:row>
      <xdr:rowOff>31309</xdr:rowOff>
    </xdr:to>
    <xdr:sp macro="" textlink="">
      <xdr:nvSpPr>
        <xdr:cNvPr id="1296" name="Text Box 181"/>
        <xdr:cNvSpPr txBox="1">
          <a:spLocks noChangeArrowheads="1"/>
        </xdr:cNvSpPr>
      </xdr:nvSpPr>
      <xdr:spPr bwMode="auto">
        <a:xfrm>
          <a:off x="9648825" y="214188675"/>
          <a:ext cx="0" cy="3130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1297" name="Text Box 236"/>
        <xdr:cNvSpPr txBox="1">
          <a:spLocks noChangeArrowheads="1"/>
        </xdr:cNvSpPr>
      </xdr:nvSpPr>
      <xdr:spPr bwMode="auto">
        <a:xfrm>
          <a:off x="9648825" y="22268497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1298" name="Text Box 236"/>
        <xdr:cNvSpPr txBox="1">
          <a:spLocks noChangeArrowheads="1"/>
        </xdr:cNvSpPr>
      </xdr:nvSpPr>
      <xdr:spPr bwMode="auto">
        <a:xfrm>
          <a:off x="9648825" y="22268497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1299" name="Text Box 236"/>
        <xdr:cNvSpPr txBox="1">
          <a:spLocks noChangeArrowheads="1"/>
        </xdr:cNvSpPr>
      </xdr:nvSpPr>
      <xdr:spPr bwMode="auto">
        <a:xfrm>
          <a:off x="9648825" y="22268497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1300" name="Text Box 236"/>
        <xdr:cNvSpPr txBox="1">
          <a:spLocks noChangeArrowheads="1"/>
        </xdr:cNvSpPr>
      </xdr:nvSpPr>
      <xdr:spPr bwMode="auto">
        <a:xfrm>
          <a:off x="9648825" y="222684975"/>
          <a:ext cx="0" cy="32699"/>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1301" name="Text Box 314"/>
        <xdr:cNvSpPr txBox="1">
          <a:spLocks noChangeArrowheads="1"/>
        </xdr:cNvSpPr>
      </xdr:nvSpPr>
      <xdr:spPr bwMode="auto">
        <a:xfrm>
          <a:off x="9648825" y="189690375"/>
          <a:ext cx="0" cy="159639"/>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1302" name="Text Box 315"/>
        <xdr:cNvSpPr txBox="1">
          <a:spLocks noChangeArrowheads="1"/>
        </xdr:cNvSpPr>
      </xdr:nvSpPr>
      <xdr:spPr bwMode="auto">
        <a:xfrm>
          <a:off x="9648825" y="189690375"/>
          <a:ext cx="0" cy="159639"/>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1303" name="Text Box 316"/>
        <xdr:cNvSpPr txBox="1">
          <a:spLocks noChangeArrowheads="1"/>
        </xdr:cNvSpPr>
      </xdr:nvSpPr>
      <xdr:spPr bwMode="auto">
        <a:xfrm>
          <a:off x="9648825" y="189690375"/>
          <a:ext cx="0" cy="159639"/>
        </a:xfrm>
        <a:prstGeom prst="rect">
          <a:avLst/>
        </a:prstGeom>
        <a:noFill/>
        <a:ln w="9525">
          <a:noFill/>
          <a:miter lim="800000"/>
          <a:headEnd/>
          <a:tailEnd/>
        </a:ln>
      </xdr:spPr>
    </xdr:sp>
    <xdr:clientData/>
  </xdr:twoCellAnchor>
  <xdr:twoCellAnchor editAs="oneCell">
    <xdr:from>
      <xdr:col>8</xdr:col>
      <xdr:colOff>1247775</xdr:colOff>
      <xdr:row>299</xdr:row>
      <xdr:rowOff>0</xdr:rowOff>
    </xdr:from>
    <xdr:to>
      <xdr:col>9</xdr:col>
      <xdr:colOff>7409</xdr:colOff>
      <xdr:row>299</xdr:row>
      <xdr:rowOff>159639</xdr:rowOff>
    </xdr:to>
    <xdr:sp macro="" textlink="">
      <xdr:nvSpPr>
        <xdr:cNvPr id="1304" name="Text Box 317"/>
        <xdr:cNvSpPr txBox="1">
          <a:spLocks noChangeArrowheads="1"/>
        </xdr:cNvSpPr>
      </xdr:nvSpPr>
      <xdr:spPr bwMode="auto">
        <a:xfrm>
          <a:off x="9648825" y="189690375"/>
          <a:ext cx="0" cy="159639"/>
        </a:xfrm>
        <a:prstGeom prst="rect">
          <a:avLst/>
        </a:prstGeom>
        <a:noFill/>
        <a:ln w="9525">
          <a:noFill/>
          <a:miter lim="800000"/>
          <a:headEnd/>
          <a:tailEnd/>
        </a:ln>
      </xdr:spPr>
    </xdr:sp>
    <xdr:clientData/>
  </xdr:twoCellAnchor>
  <xdr:twoCellAnchor editAs="oneCell">
    <xdr:from>
      <xdr:col>8</xdr:col>
      <xdr:colOff>2619375</xdr:colOff>
      <xdr:row>299</xdr:row>
      <xdr:rowOff>1076325</xdr:rowOff>
    </xdr:from>
    <xdr:to>
      <xdr:col>9</xdr:col>
      <xdr:colOff>7409</xdr:colOff>
      <xdr:row>299</xdr:row>
      <xdr:rowOff>1076325</xdr:rowOff>
    </xdr:to>
    <xdr:sp macro="" textlink="">
      <xdr:nvSpPr>
        <xdr:cNvPr id="1305" name="Text Box 23"/>
        <xdr:cNvSpPr txBox="1">
          <a:spLocks noChangeArrowheads="1"/>
        </xdr:cNvSpPr>
      </xdr:nvSpPr>
      <xdr:spPr bwMode="auto">
        <a:xfrm>
          <a:off x="9648825" y="190766700"/>
          <a:ext cx="0" cy="0"/>
        </a:xfrm>
        <a:prstGeom prst="rect">
          <a:avLst/>
        </a:prstGeom>
        <a:noFill/>
        <a:ln w="9525">
          <a:noFill/>
          <a:miter lim="800000"/>
          <a:headEnd/>
          <a:tailEnd/>
        </a:ln>
      </xdr:spPr>
    </xdr:sp>
    <xdr:clientData/>
  </xdr:twoCellAnchor>
  <xdr:twoCellAnchor editAs="oneCell">
    <xdr:from>
      <xdr:col>8</xdr:col>
      <xdr:colOff>2676525</xdr:colOff>
      <xdr:row>299</xdr:row>
      <xdr:rowOff>657225</xdr:rowOff>
    </xdr:from>
    <xdr:to>
      <xdr:col>9</xdr:col>
      <xdr:colOff>7409</xdr:colOff>
      <xdr:row>299</xdr:row>
      <xdr:rowOff>657225</xdr:rowOff>
    </xdr:to>
    <xdr:sp macro="" textlink="">
      <xdr:nvSpPr>
        <xdr:cNvPr id="1306" name="Text Box 29"/>
        <xdr:cNvSpPr txBox="1">
          <a:spLocks noChangeArrowheads="1"/>
        </xdr:cNvSpPr>
      </xdr:nvSpPr>
      <xdr:spPr bwMode="auto">
        <a:xfrm>
          <a:off x="9648825" y="190347600"/>
          <a:ext cx="0" cy="0"/>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1307" name="Text Box 314"/>
        <xdr:cNvSpPr txBox="1">
          <a:spLocks noChangeArrowheads="1"/>
        </xdr:cNvSpPr>
      </xdr:nvSpPr>
      <xdr:spPr bwMode="auto">
        <a:xfrm>
          <a:off x="9648825" y="189690375"/>
          <a:ext cx="0" cy="159639"/>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1308" name="Text Box 315"/>
        <xdr:cNvSpPr txBox="1">
          <a:spLocks noChangeArrowheads="1"/>
        </xdr:cNvSpPr>
      </xdr:nvSpPr>
      <xdr:spPr bwMode="auto">
        <a:xfrm>
          <a:off x="9648825" y="189690375"/>
          <a:ext cx="0" cy="159639"/>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1309" name="Text Box 316"/>
        <xdr:cNvSpPr txBox="1">
          <a:spLocks noChangeArrowheads="1"/>
        </xdr:cNvSpPr>
      </xdr:nvSpPr>
      <xdr:spPr bwMode="auto">
        <a:xfrm>
          <a:off x="9648825" y="189690375"/>
          <a:ext cx="0" cy="159639"/>
        </a:xfrm>
        <a:prstGeom prst="rect">
          <a:avLst/>
        </a:prstGeom>
        <a:noFill/>
        <a:ln w="9525">
          <a:noFill/>
          <a:miter lim="800000"/>
          <a:headEnd/>
          <a:tailEnd/>
        </a:ln>
      </xdr:spPr>
    </xdr:sp>
    <xdr:clientData/>
  </xdr:twoCellAnchor>
  <xdr:twoCellAnchor editAs="oneCell">
    <xdr:from>
      <xdr:col>8</xdr:col>
      <xdr:colOff>1247775</xdr:colOff>
      <xdr:row>299</xdr:row>
      <xdr:rowOff>0</xdr:rowOff>
    </xdr:from>
    <xdr:to>
      <xdr:col>9</xdr:col>
      <xdr:colOff>7409</xdr:colOff>
      <xdr:row>299</xdr:row>
      <xdr:rowOff>159639</xdr:rowOff>
    </xdr:to>
    <xdr:sp macro="" textlink="">
      <xdr:nvSpPr>
        <xdr:cNvPr id="1310" name="Text Box 317"/>
        <xdr:cNvSpPr txBox="1">
          <a:spLocks noChangeArrowheads="1"/>
        </xdr:cNvSpPr>
      </xdr:nvSpPr>
      <xdr:spPr bwMode="auto">
        <a:xfrm>
          <a:off x="9648825" y="189690375"/>
          <a:ext cx="0" cy="159639"/>
        </a:xfrm>
        <a:prstGeom prst="rect">
          <a:avLst/>
        </a:prstGeom>
        <a:noFill/>
        <a:ln w="9525">
          <a:noFill/>
          <a:miter lim="800000"/>
          <a:headEnd/>
          <a:tailEnd/>
        </a:ln>
      </xdr:spPr>
    </xdr:sp>
    <xdr:clientData/>
  </xdr:twoCellAnchor>
  <xdr:twoCellAnchor editAs="oneCell">
    <xdr:from>
      <xdr:col>8</xdr:col>
      <xdr:colOff>2619375</xdr:colOff>
      <xdr:row>299</xdr:row>
      <xdr:rowOff>1076325</xdr:rowOff>
    </xdr:from>
    <xdr:to>
      <xdr:col>9</xdr:col>
      <xdr:colOff>7409</xdr:colOff>
      <xdr:row>299</xdr:row>
      <xdr:rowOff>1076325</xdr:rowOff>
    </xdr:to>
    <xdr:sp macro="" textlink="">
      <xdr:nvSpPr>
        <xdr:cNvPr id="1311" name="Text Box 23"/>
        <xdr:cNvSpPr txBox="1">
          <a:spLocks noChangeArrowheads="1"/>
        </xdr:cNvSpPr>
      </xdr:nvSpPr>
      <xdr:spPr bwMode="auto">
        <a:xfrm>
          <a:off x="9648825" y="190766700"/>
          <a:ext cx="0" cy="0"/>
        </a:xfrm>
        <a:prstGeom prst="rect">
          <a:avLst/>
        </a:prstGeom>
        <a:noFill/>
        <a:ln w="9525">
          <a:noFill/>
          <a:miter lim="800000"/>
          <a:headEnd/>
          <a:tailEnd/>
        </a:ln>
      </xdr:spPr>
    </xdr:sp>
    <xdr:clientData/>
  </xdr:twoCellAnchor>
  <xdr:twoCellAnchor editAs="oneCell">
    <xdr:from>
      <xdr:col>8</xdr:col>
      <xdr:colOff>2676525</xdr:colOff>
      <xdr:row>299</xdr:row>
      <xdr:rowOff>657225</xdr:rowOff>
    </xdr:from>
    <xdr:to>
      <xdr:col>9</xdr:col>
      <xdr:colOff>7409</xdr:colOff>
      <xdr:row>299</xdr:row>
      <xdr:rowOff>657225</xdr:rowOff>
    </xdr:to>
    <xdr:sp macro="" textlink="">
      <xdr:nvSpPr>
        <xdr:cNvPr id="1312" name="Text Box 29"/>
        <xdr:cNvSpPr txBox="1">
          <a:spLocks noChangeArrowheads="1"/>
        </xdr:cNvSpPr>
      </xdr:nvSpPr>
      <xdr:spPr bwMode="auto">
        <a:xfrm>
          <a:off x="9648825" y="190347600"/>
          <a:ext cx="0" cy="0"/>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1313" name="Text Box 81"/>
        <xdr:cNvSpPr txBox="1">
          <a:spLocks noChangeArrowheads="1"/>
        </xdr:cNvSpPr>
      </xdr:nvSpPr>
      <xdr:spPr bwMode="auto">
        <a:xfrm>
          <a:off x="9648825" y="189690375"/>
          <a:ext cx="0" cy="159639"/>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1314" name="Text Box 82"/>
        <xdr:cNvSpPr txBox="1">
          <a:spLocks noChangeArrowheads="1"/>
        </xdr:cNvSpPr>
      </xdr:nvSpPr>
      <xdr:spPr bwMode="auto">
        <a:xfrm>
          <a:off x="9648825" y="189690375"/>
          <a:ext cx="0" cy="159639"/>
        </a:xfrm>
        <a:prstGeom prst="rect">
          <a:avLst/>
        </a:prstGeom>
        <a:noFill/>
        <a:ln w="9525">
          <a:noFill/>
          <a:miter lim="800000"/>
          <a:headEnd/>
          <a:tailEnd/>
        </a:ln>
      </xdr:spPr>
    </xdr:sp>
    <xdr:clientData/>
  </xdr:twoCellAnchor>
  <xdr:twoCellAnchor editAs="oneCell">
    <xdr:from>
      <xdr:col>8</xdr:col>
      <xdr:colOff>1314450</xdr:colOff>
      <xdr:row>299</xdr:row>
      <xdr:rowOff>0</xdr:rowOff>
    </xdr:from>
    <xdr:to>
      <xdr:col>9</xdr:col>
      <xdr:colOff>7409</xdr:colOff>
      <xdr:row>299</xdr:row>
      <xdr:rowOff>159639</xdr:rowOff>
    </xdr:to>
    <xdr:sp macro="" textlink="">
      <xdr:nvSpPr>
        <xdr:cNvPr id="1315" name="Text Box 83"/>
        <xdr:cNvSpPr txBox="1">
          <a:spLocks noChangeArrowheads="1"/>
        </xdr:cNvSpPr>
      </xdr:nvSpPr>
      <xdr:spPr bwMode="auto">
        <a:xfrm>
          <a:off x="9648825" y="189690375"/>
          <a:ext cx="0" cy="159639"/>
        </a:xfrm>
        <a:prstGeom prst="rect">
          <a:avLst/>
        </a:prstGeom>
        <a:noFill/>
        <a:ln w="9525">
          <a:noFill/>
          <a:miter lim="800000"/>
          <a:headEnd/>
          <a:tailEnd/>
        </a:ln>
      </xdr:spPr>
    </xdr:sp>
    <xdr:clientData/>
  </xdr:twoCellAnchor>
  <xdr:twoCellAnchor editAs="oneCell">
    <xdr:from>
      <xdr:col>8</xdr:col>
      <xdr:colOff>1247775</xdr:colOff>
      <xdr:row>299</xdr:row>
      <xdr:rowOff>0</xdr:rowOff>
    </xdr:from>
    <xdr:to>
      <xdr:col>9</xdr:col>
      <xdr:colOff>7409</xdr:colOff>
      <xdr:row>299</xdr:row>
      <xdr:rowOff>159639</xdr:rowOff>
    </xdr:to>
    <xdr:sp macro="" textlink="">
      <xdr:nvSpPr>
        <xdr:cNvPr id="1316" name="Text Box 84"/>
        <xdr:cNvSpPr txBox="1">
          <a:spLocks noChangeArrowheads="1"/>
        </xdr:cNvSpPr>
      </xdr:nvSpPr>
      <xdr:spPr bwMode="auto">
        <a:xfrm>
          <a:off x="9648825" y="189690375"/>
          <a:ext cx="0" cy="159639"/>
        </a:xfrm>
        <a:prstGeom prst="rect">
          <a:avLst/>
        </a:prstGeom>
        <a:noFill/>
        <a:ln w="9525">
          <a:noFill/>
          <a:miter lim="800000"/>
          <a:headEnd/>
          <a:tailEnd/>
        </a:ln>
      </xdr:spPr>
    </xdr:sp>
    <xdr:clientData/>
  </xdr:twoCellAnchor>
  <xdr:twoCellAnchor editAs="oneCell">
    <xdr:from>
      <xdr:col>8</xdr:col>
      <xdr:colOff>2028825</xdr:colOff>
      <xdr:row>299</xdr:row>
      <xdr:rowOff>0</xdr:rowOff>
    </xdr:from>
    <xdr:to>
      <xdr:col>9</xdr:col>
      <xdr:colOff>7409</xdr:colOff>
      <xdr:row>299</xdr:row>
      <xdr:rowOff>159639</xdr:rowOff>
    </xdr:to>
    <xdr:sp macro="" textlink="">
      <xdr:nvSpPr>
        <xdr:cNvPr id="1317" name="Text Box 85"/>
        <xdr:cNvSpPr txBox="1">
          <a:spLocks noChangeArrowheads="1"/>
        </xdr:cNvSpPr>
      </xdr:nvSpPr>
      <xdr:spPr bwMode="auto">
        <a:xfrm>
          <a:off x="9648825" y="189690375"/>
          <a:ext cx="0" cy="159639"/>
        </a:xfrm>
        <a:prstGeom prst="rect">
          <a:avLst/>
        </a:prstGeom>
        <a:noFill/>
        <a:ln w="9525">
          <a:noFill/>
          <a:miter lim="800000"/>
          <a:headEnd/>
          <a:tailEnd/>
        </a:ln>
      </xdr:spPr>
    </xdr:sp>
    <xdr:clientData/>
  </xdr:twoCellAnchor>
  <xdr:twoCellAnchor editAs="oneCell">
    <xdr:from>
      <xdr:col>8</xdr:col>
      <xdr:colOff>2619375</xdr:colOff>
      <xdr:row>299</xdr:row>
      <xdr:rowOff>0</xdr:rowOff>
    </xdr:from>
    <xdr:to>
      <xdr:col>9</xdr:col>
      <xdr:colOff>7409</xdr:colOff>
      <xdr:row>299</xdr:row>
      <xdr:rowOff>159639</xdr:rowOff>
    </xdr:to>
    <xdr:sp macro="" textlink="">
      <xdr:nvSpPr>
        <xdr:cNvPr id="1318" name="Text Box 86"/>
        <xdr:cNvSpPr txBox="1">
          <a:spLocks noChangeArrowheads="1"/>
        </xdr:cNvSpPr>
      </xdr:nvSpPr>
      <xdr:spPr bwMode="auto">
        <a:xfrm>
          <a:off x="9648825" y="189690375"/>
          <a:ext cx="0" cy="159639"/>
        </a:xfrm>
        <a:prstGeom prst="rect">
          <a:avLst/>
        </a:prstGeom>
        <a:noFill/>
        <a:ln w="9525">
          <a:noFill/>
          <a:miter lim="800000"/>
          <a:headEnd/>
          <a:tailEnd/>
        </a:ln>
      </xdr:spPr>
    </xdr:sp>
    <xdr:clientData/>
  </xdr:twoCellAnchor>
  <xdr:twoCellAnchor editAs="oneCell">
    <xdr:from>
      <xdr:col>8</xdr:col>
      <xdr:colOff>1609725</xdr:colOff>
      <xdr:row>299</xdr:row>
      <xdr:rowOff>123825</xdr:rowOff>
    </xdr:from>
    <xdr:to>
      <xdr:col>9</xdr:col>
      <xdr:colOff>7409</xdr:colOff>
      <xdr:row>299</xdr:row>
      <xdr:rowOff>156524</xdr:rowOff>
    </xdr:to>
    <xdr:sp macro="" textlink="">
      <xdr:nvSpPr>
        <xdr:cNvPr id="1319" name="Text Box 236"/>
        <xdr:cNvSpPr txBox="1">
          <a:spLocks noChangeArrowheads="1"/>
        </xdr:cNvSpPr>
      </xdr:nvSpPr>
      <xdr:spPr bwMode="auto">
        <a:xfrm>
          <a:off x="9648825" y="189814200"/>
          <a:ext cx="0" cy="32699"/>
        </a:xfrm>
        <a:prstGeom prst="rect">
          <a:avLst/>
        </a:prstGeom>
        <a:noFill/>
        <a:ln w="9525">
          <a:noFill/>
          <a:miter lim="800000"/>
          <a:headEnd/>
          <a:tailEnd/>
        </a:ln>
      </xdr:spPr>
    </xdr:sp>
    <xdr:clientData/>
  </xdr:twoCellAnchor>
  <xdr:twoCellAnchor editAs="oneCell">
    <xdr:from>
      <xdr:col>8</xdr:col>
      <xdr:colOff>1609725</xdr:colOff>
      <xdr:row>299</xdr:row>
      <xdr:rowOff>123825</xdr:rowOff>
    </xdr:from>
    <xdr:to>
      <xdr:col>9</xdr:col>
      <xdr:colOff>7409</xdr:colOff>
      <xdr:row>299</xdr:row>
      <xdr:rowOff>156524</xdr:rowOff>
    </xdr:to>
    <xdr:sp macro="" textlink="">
      <xdr:nvSpPr>
        <xdr:cNvPr id="1320" name="Text Box 236"/>
        <xdr:cNvSpPr txBox="1">
          <a:spLocks noChangeArrowheads="1"/>
        </xdr:cNvSpPr>
      </xdr:nvSpPr>
      <xdr:spPr bwMode="auto">
        <a:xfrm>
          <a:off x="9648825" y="189814200"/>
          <a:ext cx="0" cy="32699"/>
        </a:xfrm>
        <a:prstGeom prst="rect">
          <a:avLst/>
        </a:prstGeom>
        <a:noFill/>
        <a:ln w="9525">
          <a:noFill/>
          <a:miter lim="800000"/>
          <a:headEnd/>
          <a:tailEnd/>
        </a:ln>
      </xdr:spPr>
    </xdr:sp>
    <xdr:clientData/>
  </xdr:twoCellAnchor>
  <xdr:twoCellAnchor editAs="oneCell">
    <xdr:from>
      <xdr:col>8</xdr:col>
      <xdr:colOff>1609725</xdr:colOff>
      <xdr:row>299</xdr:row>
      <xdr:rowOff>123825</xdr:rowOff>
    </xdr:from>
    <xdr:to>
      <xdr:col>9</xdr:col>
      <xdr:colOff>7409</xdr:colOff>
      <xdr:row>299</xdr:row>
      <xdr:rowOff>156524</xdr:rowOff>
    </xdr:to>
    <xdr:sp macro="" textlink="">
      <xdr:nvSpPr>
        <xdr:cNvPr id="1321" name="Text Box 236"/>
        <xdr:cNvSpPr txBox="1">
          <a:spLocks noChangeArrowheads="1"/>
        </xdr:cNvSpPr>
      </xdr:nvSpPr>
      <xdr:spPr bwMode="auto">
        <a:xfrm>
          <a:off x="9648825" y="189814200"/>
          <a:ext cx="0" cy="32699"/>
        </a:xfrm>
        <a:prstGeom prst="rect">
          <a:avLst/>
        </a:prstGeom>
        <a:noFill/>
        <a:ln w="9525">
          <a:noFill/>
          <a:miter lim="800000"/>
          <a:headEnd/>
          <a:tailEnd/>
        </a:ln>
      </xdr:spPr>
    </xdr:sp>
    <xdr:clientData/>
  </xdr:twoCellAnchor>
  <xdr:twoCellAnchor editAs="oneCell">
    <xdr:from>
      <xdr:col>8</xdr:col>
      <xdr:colOff>1609725</xdr:colOff>
      <xdr:row>299</xdr:row>
      <xdr:rowOff>123825</xdr:rowOff>
    </xdr:from>
    <xdr:to>
      <xdr:col>9</xdr:col>
      <xdr:colOff>7409</xdr:colOff>
      <xdr:row>299</xdr:row>
      <xdr:rowOff>156524</xdr:rowOff>
    </xdr:to>
    <xdr:sp macro="" textlink="">
      <xdr:nvSpPr>
        <xdr:cNvPr id="1322" name="Text Box 236"/>
        <xdr:cNvSpPr txBox="1">
          <a:spLocks noChangeArrowheads="1"/>
        </xdr:cNvSpPr>
      </xdr:nvSpPr>
      <xdr:spPr bwMode="auto">
        <a:xfrm>
          <a:off x="9648825" y="189814200"/>
          <a:ext cx="0" cy="32699"/>
        </a:xfrm>
        <a:prstGeom prst="rect">
          <a:avLst/>
        </a:prstGeom>
        <a:noFill/>
        <a:ln w="9525">
          <a:noFill/>
          <a:miter lim="800000"/>
          <a:headEnd/>
          <a:tailEnd/>
        </a:ln>
      </xdr:spPr>
    </xdr:sp>
    <xdr:clientData/>
  </xdr:twoCellAnchor>
  <xdr:twoCellAnchor editAs="oneCell">
    <xdr:from>
      <xdr:col>8</xdr:col>
      <xdr:colOff>1609725</xdr:colOff>
      <xdr:row>299</xdr:row>
      <xdr:rowOff>123825</xdr:rowOff>
    </xdr:from>
    <xdr:to>
      <xdr:col>9</xdr:col>
      <xdr:colOff>7409</xdr:colOff>
      <xdr:row>299</xdr:row>
      <xdr:rowOff>156524</xdr:rowOff>
    </xdr:to>
    <xdr:sp macro="" textlink="">
      <xdr:nvSpPr>
        <xdr:cNvPr id="1323" name="Text Box 236"/>
        <xdr:cNvSpPr txBox="1">
          <a:spLocks noChangeArrowheads="1"/>
        </xdr:cNvSpPr>
      </xdr:nvSpPr>
      <xdr:spPr bwMode="auto">
        <a:xfrm>
          <a:off x="9648825" y="189814200"/>
          <a:ext cx="0" cy="32699"/>
        </a:xfrm>
        <a:prstGeom prst="rect">
          <a:avLst/>
        </a:prstGeom>
        <a:noFill/>
        <a:ln w="9525">
          <a:noFill/>
          <a:miter lim="800000"/>
          <a:headEnd/>
          <a:tailEnd/>
        </a:ln>
      </xdr:spPr>
    </xdr:sp>
    <xdr:clientData/>
  </xdr:twoCellAnchor>
  <xdr:twoCellAnchor editAs="oneCell">
    <xdr:from>
      <xdr:col>8</xdr:col>
      <xdr:colOff>1609725</xdr:colOff>
      <xdr:row>299</xdr:row>
      <xdr:rowOff>123825</xdr:rowOff>
    </xdr:from>
    <xdr:to>
      <xdr:col>9</xdr:col>
      <xdr:colOff>7409</xdr:colOff>
      <xdr:row>299</xdr:row>
      <xdr:rowOff>156524</xdr:rowOff>
    </xdr:to>
    <xdr:sp macro="" textlink="">
      <xdr:nvSpPr>
        <xdr:cNvPr id="1324" name="Text Box 236"/>
        <xdr:cNvSpPr txBox="1">
          <a:spLocks noChangeArrowheads="1"/>
        </xdr:cNvSpPr>
      </xdr:nvSpPr>
      <xdr:spPr bwMode="auto">
        <a:xfrm>
          <a:off x="9648825" y="189814200"/>
          <a:ext cx="0" cy="32699"/>
        </a:xfrm>
        <a:prstGeom prst="rect">
          <a:avLst/>
        </a:prstGeom>
        <a:noFill/>
        <a:ln w="9525">
          <a:noFill/>
          <a:miter lim="800000"/>
          <a:headEnd/>
          <a:tailEnd/>
        </a:ln>
      </xdr:spPr>
    </xdr:sp>
    <xdr:clientData/>
  </xdr:twoCellAnchor>
  <xdr:twoCellAnchor editAs="oneCell">
    <xdr:from>
      <xdr:col>8</xdr:col>
      <xdr:colOff>1609725</xdr:colOff>
      <xdr:row>299</xdr:row>
      <xdr:rowOff>123825</xdr:rowOff>
    </xdr:from>
    <xdr:to>
      <xdr:col>9</xdr:col>
      <xdr:colOff>7409</xdr:colOff>
      <xdr:row>299</xdr:row>
      <xdr:rowOff>156524</xdr:rowOff>
    </xdr:to>
    <xdr:sp macro="" textlink="">
      <xdr:nvSpPr>
        <xdr:cNvPr id="1325" name="Text Box 236"/>
        <xdr:cNvSpPr txBox="1">
          <a:spLocks noChangeArrowheads="1"/>
        </xdr:cNvSpPr>
      </xdr:nvSpPr>
      <xdr:spPr bwMode="auto">
        <a:xfrm>
          <a:off x="9648825" y="189814200"/>
          <a:ext cx="0" cy="3269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1326" name="Text Box 314"/>
        <xdr:cNvSpPr txBox="1">
          <a:spLocks noChangeArrowheads="1"/>
        </xdr:cNvSpPr>
      </xdr:nvSpPr>
      <xdr:spPr bwMode="auto">
        <a:xfrm>
          <a:off x="9648825" y="190833375"/>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1327" name="Text Box 315"/>
        <xdr:cNvSpPr txBox="1">
          <a:spLocks noChangeArrowheads="1"/>
        </xdr:cNvSpPr>
      </xdr:nvSpPr>
      <xdr:spPr bwMode="auto">
        <a:xfrm>
          <a:off x="9648825" y="190833375"/>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1328" name="Text Box 316"/>
        <xdr:cNvSpPr txBox="1">
          <a:spLocks noChangeArrowheads="1"/>
        </xdr:cNvSpPr>
      </xdr:nvSpPr>
      <xdr:spPr bwMode="auto">
        <a:xfrm>
          <a:off x="9648825" y="190833375"/>
          <a:ext cx="0" cy="159639"/>
        </a:xfrm>
        <a:prstGeom prst="rect">
          <a:avLst/>
        </a:prstGeom>
        <a:noFill/>
        <a:ln w="9525">
          <a:noFill/>
          <a:miter lim="800000"/>
          <a:headEnd/>
          <a:tailEnd/>
        </a:ln>
      </xdr:spPr>
    </xdr:sp>
    <xdr:clientData/>
  </xdr:twoCellAnchor>
  <xdr:twoCellAnchor editAs="oneCell">
    <xdr:from>
      <xdr:col>8</xdr:col>
      <xdr:colOff>1247775</xdr:colOff>
      <xdr:row>300</xdr:row>
      <xdr:rowOff>0</xdr:rowOff>
    </xdr:from>
    <xdr:to>
      <xdr:col>9</xdr:col>
      <xdr:colOff>7409</xdr:colOff>
      <xdr:row>300</xdr:row>
      <xdr:rowOff>159639</xdr:rowOff>
    </xdr:to>
    <xdr:sp macro="" textlink="">
      <xdr:nvSpPr>
        <xdr:cNvPr id="1329" name="Text Box 317"/>
        <xdr:cNvSpPr txBox="1">
          <a:spLocks noChangeArrowheads="1"/>
        </xdr:cNvSpPr>
      </xdr:nvSpPr>
      <xdr:spPr bwMode="auto">
        <a:xfrm>
          <a:off x="9648825" y="190833375"/>
          <a:ext cx="0" cy="159639"/>
        </a:xfrm>
        <a:prstGeom prst="rect">
          <a:avLst/>
        </a:prstGeom>
        <a:noFill/>
        <a:ln w="9525">
          <a:noFill/>
          <a:miter lim="800000"/>
          <a:headEnd/>
          <a:tailEnd/>
        </a:ln>
      </xdr:spPr>
    </xdr:sp>
    <xdr:clientData/>
  </xdr:twoCellAnchor>
  <xdr:twoCellAnchor editAs="oneCell">
    <xdr:from>
      <xdr:col>8</xdr:col>
      <xdr:colOff>2619375</xdr:colOff>
      <xdr:row>300</xdr:row>
      <xdr:rowOff>1076325</xdr:rowOff>
    </xdr:from>
    <xdr:to>
      <xdr:col>9</xdr:col>
      <xdr:colOff>7409</xdr:colOff>
      <xdr:row>301</xdr:row>
      <xdr:rowOff>0</xdr:rowOff>
    </xdr:to>
    <xdr:sp macro="" textlink="">
      <xdr:nvSpPr>
        <xdr:cNvPr id="1330" name="Text Box 23"/>
        <xdr:cNvSpPr txBox="1">
          <a:spLocks noChangeArrowheads="1"/>
        </xdr:cNvSpPr>
      </xdr:nvSpPr>
      <xdr:spPr bwMode="auto">
        <a:xfrm>
          <a:off x="9648825" y="191595375"/>
          <a:ext cx="0" cy="0"/>
        </a:xfrm>
        <a:prstGeom prst="rect">
          <a:avLst/>
        </a:prstGeom>
        <a:noFill/>
        <a:ln w="9525">
          <a:noFill/>
          <a:miter lim="800000"/>
          <a:headEnd/>
          <a:tailEnd/>
        </a:ln>
      </xdr:spPr>
    </xdr:sp>
    <xdr:clientData/>
  </xdr:twoCellAnchor>
  <xdr:twoCellAnchor editAs="oneCell">
    <xdr:from>
      <xdr:col>8</xdr:col>
      <xdr:colOff>2676525</xdr:colOff>
      <xdr:row>300</xdr:row>
      <xdr:rowOff>657225</xdr:rowOff>
    </xdr:from>
    <xdr:to>
      <xdr:col>9</xdr:col>
      <xdr:colOff>7409</xdr:colOff>
      <xdr:row>300</xdr:row>
      <xdr:rowOff>657225</xdr:rowOff>
    </xdr:to>
    <xdr:sp macro="" textlink="">
      <xdr:nvSpPr>
        <xdr:cNvPr id="1331" name="Text Box 29"/>
        <xdr:cNvSpPr txBox="1">
          <a:spLocks noChangeArrowheads="1"/>
        </xdr:cNvSpPr>
      </xdr:nvSpPr>
      <xdr:spPr bwMode="auto">
        <a:xfrm>
          <a:off x="9648825" y="191490600"/>
          <a:ext cx="0" cy="0"/>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1332" name="Text Box 314"/>
        <xdr:cNvSpPr txBox="1">
          <a:spLocks noChangeArrowheads="1"/>
        </xdr:cNvSpPr>
      </xdr:nvSpPr>
      <xdr:spPr bwMode="auto">
        <a:xfrm>
          <a:off x="9648825" y="190833375"/>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1333" name="Text Box 315"/>
        <xdr:cNvSpPr txBox="1">
          <a:spLocks noChangeArrowheads="1"/>
        </xdr:cNvSpPr>
      </xdr:nvSpPr>
      <xdr:spPr bwMode="auto">
        <a:xfrm>
          <a:off x="9648825" y="190833375"/>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1334" name="Text Box 316"/>
        <xdr:cNvSpPr txBox="1">
          <a:spLocks noChangeArrowheads="1"/>
        </xdr:cNvSpPr>
      </xdr:nvSpPr>
      <xdr:spPr bwMode="auto">
        <a:xfrm>
          <a:off x="9648825" y="190833375"/>
          <a:ext cx="0" cy="159639"/>
        </a:xfrm>
        <a:prstGeom prst="rect">
          <a:avLst/>
        </a:prstGeom>
        <a:noFill/>
        <a:ln w="9525">
          <a:noFill/>
          <a:miter lim="800000"/>
          <a:headEnd/>
          <a:tailEnd/>
        </a:ln>
      </xdr:spPr>
    </xdr:sp>
    <xdr:clientData/>
  </xdr:twoCellAnchor>
  <xdr:twoCellAnchor editAs="oneCell">
    <xdr:from>
      <xdr:col>8</xdr:col>
      <xdr:colOff>1247775</xdr:colOff>
      <xdr:row>300</xdr:row>
      <xdr:rowOff>0</xdr:rowOff>
    </xdr:from>
    <xdr:to>
      <xdr:col>9</xdr:col>
      <xdr:colOff>7409</xdr:colOff>
      <xdr:row>300</xdr:row>
      <xdr:rowOff>159639</xdr:rowOff>
    </xdr:to>
    <xdr:sp macro="" textlink="">
      <xdr:nvSpPr>
        <xdr:cNvPr id="1335" name="Text Box 317"/>
        <xdr:cNvSpPr txBox="1">
          <a:spLocks noChangeArrowheads="1"/>
        </xdr:cNvSpPr>
      </xdr:nvSpPr>
      <xdr:spPr bwMode="auto">
        <a:xfrm>
          <a:off x="9648825" y="190833375"/>
          <a:ext cx="0" cy="159639"/>
        </a:xfrm>
        <a:prstGeom prst="rect">
          <a:avLst/>
        </a:prstGeom>
        <a:noFill/>
        <a:ln w="9525">
          <a:noFill/>
          <a:miter lim="800000"/>
          <a:headEnd/>
          <a:tailEnd/>
        </a:ln>
      </xdr:spPr>
    </xdr:sp>
    <xdr:clientData/>
  </xdr:twoCellAnchor>
  <xdr:twoCellAnchor editAs="oneCell">
    <xdr:from>
      <xdr:col>8</xdr:col>
      <xdr:colOff>2619375</xdr:colOff>
      <xdr:row>300</xdr:row>
      <xdr:rowOff>1076325</xdr:rowOff>
    </xdr:from>
    <xdr:to>
      <xdr:col>9</xdr:col>
      <xdr:colOff>7409</xdr:colOff>
      <xdr:row>301</xdr:row>
      <xdr:rowOff>0</xdr:rowOff>
    </xdr:to>
    <xdr:sp macro="" textlink="">
      <xdr:nvSpPr>
        <xdr:cNvPr id="1336" name="Text Box 23"/>
        <xdr:cNvSpPr txBox="1">
          <a:spLocks noChangeArrowheads="1"/>
        </xdr:cNvSpPr>
      </xdr:nvSpPr>
      <xdr:spPr bwMode="auto">
        <a:xfrm>
          <a:off x="9648825" y="191595375"/>
          <a:ext cx="0" cy="0"/>
        </a:xfrm>
        <a:prstGeom prst="rect">
          <a:avLst/>
        </a:prstGeom>
        <a:noFill/>
        <a:ln w="9525">
          <a:noFill/>
          <a:miter lim="800000"/>
          <a:headEnd/>
          <a:tailEnd/>
        </a:ln>
      </xdr:spPr>
    </xdr:sp>
    <xdr:clientData/>
  </xdr:twoCellAnchor>
  <xdr:twoCellAnchor editAs="oneCell">
    <xdr:from>
      <xdr:col>8</xdr:col>
      <xdr:colOff>2676525</xdr:colOff>
      <xdr:row>300</xdr:row>
      <xdr:rowOff>657225</xdr:rowOff>
    </xdr:from>
    <xdr:to>
      <xdr:col>9</xdr:col>
      <xdr:colOff>7409</xdr:colOff>
      <xdr:row>300</xdr:row>
      <xdr:rowOff>657225</xdr:rowOff>
    </xdr:to>
    <xdr:sp macro="" textlink="">
      <xdr:nvSpPr>
        <xdr:cNvPr id="1337" name="Text Box 29"/>
        <xdr:cNvSpPr txBox="1">
          <a:spLocks noChangeArrowheads="1"/>
        </xdr:cNvSpPr>
      </xdr:nvSpPr>
      <xdr:spPr bwMode="auto">
        <a:xfrm>
          <a:off x="9648825" y="191490600"/>
          <a:ext cx="0" cy="0"/>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1338" name="Text Box 81"/>
        <xdr:cNvSpPr txBox="1">
          <a:spLocks noChangeArrowheads="1"/>
        </xdr:cNvSpPr>
      </xdr:nvSpPr>
      <xdr:spPr bwMode="auto">
        <a:xfrm>
          <a:off x="9648825" y="190833375"/>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1339" name="Text Box 82"/>
        <xdr:cNvSpPr txBox="1">
          <a:spLocks noChangeArrowheads="1"/>
        </xdr:cNvSpPr>
      </xdr:nvSpPr>
      <xdr:spPr bwMode="auto">
        <a:xfrm>
          <a:off x="9648825" y="190833375"/>
          <a:ext cx="0" cy="159639"/>
        </a:xfrm>
        <a:prstGeom prst="rect">
          <a:avLst/>
        </a:prstGeom>
        <a:noFill/>
        <a:ln w="9525">
          <a:noFill/>
          <a:miter lim="800000"/>
          <a:headEnd/>
          <a:tailEnd/>
        </a:ln>
      </xdr:spPr>
    </xdr:sp>
    <xdr:clientData/>
  </xdr:twoCellAnchor>
  <xdr:twoCellAnchor editAs="oneCell">
    <xdr:from>
      <xdr:col>8</xdr:col>
      <xdr:colOff>1314450</xdr:colOff>
      <xdr:row>300</xdr:row>
      <xdr:rowOff>0</xdr:rowOff>
    </xdr:from>
    <xdr:to>
      <xdr:col>9</xdr:col>
      <xdr:colOff>7409</xdr:colOff>
      <xdr:row>300</xdr:row>
      <xdr:rowOff>159639</xdr:rowOff>
    </xdr:to>
    <xdr:sp macro="" textlink="">
      <xdr:nvSpPr>
        <xdr:cNvPr id="1340" name="Text Box 83"/>
        <xdr:cNvSpPr txBox="1">
          <a:spLocks noChangeArrowheads="1"/>
        </xdr:cNvSpPr>
      </xdr:nvSpPr>
      <xdr:spPr bwMode="auto">
        <a:xfrm>
          <a:off x="9648825" y="190833375"/>
          <a:ext cx="0" cy="159639"/>
        </a:xfrm>
        <a:prstGeom prst="rect">
          <a:avLst/>
        </a:prstGeom>
        <a:noFill/>
        <a:ln w="9525">
          <a:noFill/>
          <a:miter lim="800000"/>
          <a:headEnd/>
          <a:tailEnd/>
        </a:ln>
      </xdr:spPr>
    </xdr:sp>
    <xdr:clientData/>
  </xdr:twoCellAnchor>
  <xdr:twoCellAnchor editAs="oneCell">
    <xdr:from>
      <xdr:col>8</xdr:col>
      <xdr:colOff>1247775</xdr:colOff>
      <xdr:row>300</xdr:row>
      <xdr:rowOff>0</xdr:rowOff>
    </xdr:from>
    <xdr:to>
      <xdr:col>9</xdr:col>
      <xdr:colOff>7409</xdr:colOff>
      <xdr:row>300</xdr:row>
      <xdr:rowOff>159639</xdr:rowOff>
    </xdr:to>
    <xdr:sp macro="" textlink="">
      <xdr:nvSpPr>
        <xdr:cNvPr id="1341" name="Text Box 84"/>
        <xdr:cNvSpPr txBox="1">
          <a:spLocks noChangeArrowheads="1"/>
        </xdr:cNvSpPr>
      </xdr:nvSpPr>
      <xdr:spPr bwMode="auto">
        <a:xfrm>
          <a:off x="9648825" y="190833375"/>
          <a:ext cx="0" cy="159639"/>
        </a:xfrm>
        <a:prstGeom prst="rect">
          <a:avLst/>
        </a:prstGeom>
        <a:noFill/>
        <a:ln w="9525">
          <a:noFill/>
          <a:miter lim="800000"/>
          <a:headEnd/>
          <a:tailEnd/>
        </a:ln>
      </xdr:spPr>
    </xdr:sp>
    <xdr:clientData/>
  </xdr:twoCellAnchor>
  <xdr:twoCellAnchor editAs="oneCell">
    <xdr:from>
      <xdr:col>8</xdr:col>
      <xdr:colOff>2028825</xdr:colOff>
      <xdr:row>300</xdr:row>
      <xdr:rowOff>0</xdr:rowOff>
    </xdr:from>
    <xdr:to>
      <xdr:col>9</xdr:col>
      <xdr:colOff>7409</xdr:colOff>
      <xdr:row>300</xdr:row>
      <xdr:rowOff>159639</xdr:rowOff>
    </xdr:to>
    <xdr:sp macro="" textlink="">
      <xdr:nvSpPr>
        <xdr:cNvPr id="1342" name="Text Box 85"/>
        <xdr:cNvSpPr txBox="1">
          <a:spLocks noChangeArrowheads="1"/>
        </xdr:cNvSpPr>
      </xdr:nvSpPr>
      <xdr:spPr bwMode="auto">
        <a:xfrm>
          <a:off x="9648825" y="190833375"/>
          <a:ext cx="0" cy="159639"/>
        </a:xfrm>
        <a:prstGeom prst="rect">
          <a:avLst/>
        </a:prstGeom>
        <a:noFill/>
        <a:ln w="9525">
          <a:noFill/>
          <a:miter lim="800000"/>
          <a:headEnd/>
          <a:tailEnd/>
        </a:ln>
      </xdr:spPr>
    </xdr:sp>
    <xdr:clientData/>
  </xdr:twoCellAnchor>
  <xdr:twoCellAnchor editAs="oneCell">
    <xdr:from>
      <xdr:col>8</xdr:col>
      <xdr:colOff>2619375</xdr:colOff>
      <xdr:row>300</xdr:row>
      <xdr:rowOff>0</xdr:rowOff>
    </xdr:from>
    <xdr:to>
      <xdr:col>9</xdr:col>
      <xdr:colOff>7409</xdr:colOff>
      <xdr:row>300</xdr:row>
      <xdr:rowOff>159639</xdr:rowOff>
    </xdr:to>
    <xdr:sp macro="" textlink="">
      <xdr:nvSpPr>
        <xdr:cNvPr id="1343" name="Text Box 86"/>
        <xdr:cNvSpPr txBox="1">
          <a:spLocks noChangeArrowheads="1"/>
        </xdr:cNvSpPr>
      </xdr:nvSpPr>
      <xdr:spPr bwMode="auto">
        <a:xfrm>
          <a:off x="9648825" y="190833375"/>
          <a:ext cx="0" cy="15963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7409</xdr:colOff>
      <xdr:row>300</xdr:row>
      <xdr:rowOff>156524</xdr:rowOff>
    </xdr:to>
    <xdr:sp macro="" textlink="">
      <xdr:nvSpPr>
        <xdr:cNvPr id="1344" name="Text Box 236"/>
        <xdr:cNvSpPr txBox="1">
          <a:spLocks noChangeArrowheads="1"/>
        </xdr:cNvSpPr>
      </xdr:nvSpPr>
      <xdr:spPr bwMode="auto">
        <a:xfrm>
          <a:off x="9648825" y="190957200"/>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7409</xdr:colOff>
      <xdr:row>300</xdr:row>
      <xdr:rowOff>156524</xdr:rowOff>
    </xdr:to>
    <xdr:sp macro="" textlink="">
      <xdr:nvSpPr>
        <xdr:cNvPr id="1345" name="Text Box 236"/>
        <xdr:cNvSpPr txBox="1">
          <a:spLocks noChangeArrowheads="1"/>
        </xdr:cNvSpPr>
      </xdr:nvSpPr>
      <xdr:spPr bwMode="auto">
        <a:xfrm>
          <a:off x="9648825" y="190957200"/>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7409</xdr:colOff>
      <xdr:row>300</xdr:row>
      <xdr:rowOff>156524</xdr:rowOff>
    </xdr:to>
    <xdr:sp macro="" textlink="">
      <xdr:nvSpPr>
        <xdr:cNvPr id="1346" name="Text Box 236"/>
        <xdr:cNvSpPr txBox="1">
          <a:spLocks noChangeArrowheads="1"/>
        </xdr:cNvSpPr>
      </xdr:nvSpPr>
      <xdr:spPr bwMode="auto">
        <a:xfrm>
          <a:off x="9648825" y="190957200"/>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7409</xdr:colOff>
      <xdr:row>300</xdr:row>
      <xdr:rowOff>156524</xdr:rowOff>
    </xdr:to>
    <xdr:sp macro="" textlink="">
      <xdr:nvSpPr>
        <xdr:cNvPr id="1347" name="Text Box 236"/>
        <xdr:cNvSpPr txBox="1">
          <a:spLocks noChangeArrowheads="1"/>
        </xdr:cNvSpPr>
      </xdr:nvSpPr>
      <xdr:spPr bwMode="auto">
        <a:xfrm>
          <a:off x="9648825" y="190957200"/>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7409</xdr:colOff>
      <xdr:row>300</xdr:row>
      <xdr:rowOff>156524</xdr:rowOff>
    </xdr:to>
    <xdr:sp macro="" textlink="">
      <xdr:nvSpPr>
        <xdr:cNvPr id="1348" name="Text Box 236"/>
        <xdr:cNvSpPr txBox="1">
          <a:spLocks noChangeArrowheads="1"/>
        </xdr:cNvSpPr>
      </xdr:nvSpPr>
      <xdr:spPr bwMode="auto">
        <a:xfrm>
          <a:off x="9648825" y="190957200"/>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7409</xdr:colOff>
      <xdr:row>300</xdr:row>
      <xdr:rowOff>156524</xdr:rowOff>
    </xdr:to>
    <xdr:sp macro="" textlink="">
      <xdr:nvSpPr>
        <xdr:cNvPr id="1349" name="Text Box 236"/>
        <xdr:cNvSpPr txBox="1">
          <a:spLocks noChangeArrowheads="1"/>
        </xdr:cNvSpPr>
      </xdr:nvSpPr>
      <xdr:spPr bwMode="auto">
        <a:xfrm>
          <a:off x="9648825" y="190957200"/>
          <a:ext cx="0" cy="32699"/>
        </a:xfrm>
        <a:prstGeom prst="rect">
          <a:avLst/>
        </a:prstGeom>
        <a:noFill/>
        <a:ln w="9525">
          <a:noFill/>
          <a:miter lim="800000"/>
          <a:headEnd/>
          <a:tailEnd/>
        </a:ln>
      </xdr:spPr>
    </xdr:sp>
    <xdr:clientData/>
  </xdr:twoCellAnchor>
  <xdr:twoCellAnchor editAs="oneCell">
    <xdr:from>
      <xdr:col>8</xdr:col>
      <xdr:colOff>1609725</xdr:colOff>
      <xdr:row>300</xdr:row>
      <xdr:rowOff>123825</xdr:rowOff>
    </xdr:from>
    <xdr:to>
      <xdr:col>9</xdr:col>
      <xdr:colOff>7409</xdr:colOff>
      <xdr:row>300</xdr:row>
      <xdr:rowOff>156524</xdr:rowOff>
    </xdr:to>
    <xdr:sp macro="" textlink="">
      <xdr:nvSpPr>
        <xdr:cNvPr id="1350" name="Text Box 236"/>
        <xdr:cNvSpPr txBox="1">
          <a:spLocks noChangeArrowheads="1"/>
        </xdr:cNvSpPr>
      </xdr:nvSpPr>
      <xdr:spPr bwMode="auto">
        <a:xfrm>
          <a:off x="9648825" y="190957200"/>
          <a:ext cx="0" cy="32699"/>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1351" name="Text Box 314"/>
        <xdr:cNvSpPr txBox="1">
          <a:spLocks noChangeArrowheads="1"/>
        </xdr:cNvSpPr>
      </xdr:nvSpPr>
      <xdr:spPr bwMode="auto">
        <a:xfrm>
          <a:off x="9648825" y="191595375"/>
          <a:ext cx="0" cy="159639"/>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1352" name="Text Box 315"/>
        <xdr:cNvSpPr txBox="1">
          <a:spLocks noChangeArrowheads="1"/>
        </xdr:cNvSpPr>
      </xdr:nvSpPr>
      <xdr:spPr bwMode="auto">
        <a:xfrm>
          <a:off x="9648825" y="191595375"/>
          <a:ext cx="0" cy="159639"/>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1353" name="Text Box 316"/>
        <xdr:cNvSpPr txBox="1">
          <a:spLocks noChangeArrowheads="1"/>
        </xdr:cNvSpPr>
      </xdr:nvSpPr>
      <xdr:spPr bwMode="auto">
        <a:xfrm>
          <a:off x="9648825" y="191595375"/>
          <a:ext cx="0" cy="159639"/>
        </a:xfrm>
        <a:prstGeom prst="rect">
          <a:avLst/>
        </a:prstGeom>
        <a:noFill/>
        <a:ln w="9525">
          <a:noFill/>
          <a:miter lim="800000"/>
          <a:headEnd/>
          <a:tailEnd/>
        </a:ln>
      </xdr:spPr>
    </xdr:sp>
    <xdr:clientData/>
  </xdr:twoCellAnchor>
  <xdr:twoCellAnchor editAs="oneCell">
    <xdr:from>
      <xdr:col>8</xdr:col>
      <xdr:colOff>1247775</xdr:colOff>
      <xdr:row>301</xdr:row>
      <xdr:rowOff>0</xdr:rowOff>
    </xdr:from>
    <xdr:to>
      <xdr:col>9</xdr:col>
      <xdr:colOff>7409</xdr:colOff>
      <xdr:row>301</xdr:row>
      <xdr:rowOff>159639</xdr:rowOff>
    </xdr:to>
    <xdr:sp macro="" textlink="">
      <xdr:nvSpPr>
        <xdr:cNvPr id="1354" name="Text Box 317"/>
        <xdr:cNvSpPr txBox="1">
          <a:spLocks noChangeArrowheads="1"/>
        </xdr:cNvSpPr>
      </xdr:nvSpPr>
      <xdr:spPr bwMode="auto">
        <a:xfrm>
          <a:off x="9648825" y="191595375"/>
          <a:ext cx="0" cy="159639"/>
        </a:xfrm>
        <a:prstGeom prst="rect">
          <a:avLst/>
        </a:prstGeom>
        <a:noFill/>
        <a:ln w="9525">
          <a:noFill/>
          <a:miter lim="800000"/>
          <a:headEnd/>
          <a:tailEnd/>
        </a:ln>
      </xdr:spPr>
    </xdr:sp>
    <xdr:clientData/>
  </xdr:twoCellAnchor>
  <xdr:twoCellAnchor editAs="oneCell">
    <xdr:from>
      <xdr:col>8</xdr:col>
      <xdr:colOff>2619375</xdr:colOff>
      <xdr:row>301</xdr:row>
      <xdr:rowOff>1076325</xdr:rowOff>
    </xdr:from>
    <xdr:to>
      <xdr:col>9</xdr:col>
      <xdr:colOff>7409</xdr:colOff>
      <xdr:row>302</xdr:row>
      <xdr:rowOff>0</xdr:rowOff>
    </xdr:to>
    <xdr:sp macro="" textlink="">
      <xdr:nvSpPr>
        <xdr:cNvPr id="1355" name="Text Box 23"/>
        <xdr:cNvSpPr txBox="1">
          <a:spLocks noChangeArrowheads="1"/>
        </xdr:cNvSpPr>
      </xdr:nvSpPr>
      <xdr:spPr bwMode="auto">
        <a:xfrm>
          <a:off x="9648825" y="192547875"/>
          <a:ext cx="0" cy="0"/>
        </a:xfrm>
        <a:prstGeom prst="rect">
          <a:avLst/>
        </a:prstGeom>
        <a:noFill/>
        <a:ln w="9525">
          <a:noFill/>
          <a:miter lim="800000"/>
          <a:headEnd/>
          <a:tailEnd/>
        </a:ln>
      </xdr:spPr>
    </xdr:sp>
    <xdr:clientData/>
  </xdr:twoCellAnchor>
  <xdr:twoCellAnchor editAs="oneCell">
    <xdr:from>
      <xdr:col>8</xdr:col>
      <xdr:colOff>2676525</xdr:colOff>
      <xdr:row>301</xdr:row>
      <xdr:rowOff>657225</xdr:rowOff>
    </xdr:from>
    <xdr:to>
      <xdr:col>9</xdr:col>
      <xdr:colOff>7409</xdr:colOff>
      <xdr:row>301</xdr:row>
      <xdr:rowOff>677037</xdr:rowOff>
    </xdr:to>
    <xdr:sp macro="" textlink="">
      <xdr:nvSpPr>
        <xdr:cNvPr id="1356" name="Text Box 29"/>
        <xdr:cNvSpPr txBox="1">
          <a:spLocks noChangeArrowheads="1"/>
        </xdr:cNvSpPr>
      </xdr:nvSpPr>
      <xdr:spPr bwMode="auto">
        <a:xfrm>
          <a:off x="9648825" y="192252600"/>
          <a:ext cx="0" cy="19812"/>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1357" name="Text Box 314"/>
        <xdr:cNvSpPr txBox="1">
          <a:spLocks noChangeArrowheads="1"/>
        </xdr:cNvSpPr>
      </xdr:nvSpPr>
      <xdr:spPr bwMode="auto">
        <a:xfrm>
          <a:off x="9648825" y="191595375"/>
          <a:ext cx="0" cy="159639"/>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1358" name="Text Box 315"/>
        <xdr:cNvSpPr txBox="1">
          <a:spLocks noChangeArrowheads="1"/>
        </xdr:cNvSpPr>
      </xdr:nvSpPr>
      <xdr:spPr bwMode="auto">
        <a:xfrm>
          <a:off x="9648825" y="191595375"/>
          <a:ext cx="0" cy="159639"/>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1359" name="Text Box 316"/>
        <xdr:cNvSpPr txBox="1">
          <a:spLocks noChangeArrowheads="1"/>
        </xdr:cNvSpPr>
      </xdr:nvSpPr>
      <xdr:spPr bwMode="auto">
        <a:xfrm>
          <a:off x="9648825" y="191595375"/>
          <a:ext cx="0" cy="159639"/>
        </a:xfrm>
        <a:prstGeom prst="rect">
          <a:avLst/>
        </a:prstGeom>
        <a:noFill/>
        <a:ln w="9525">
          <a:noFill/>
          <a:miter lim="800000"/>
          <a:headEnd/>
          <a:tailEnd/>
        </a:ln>
      </xdr:spPr>
    </xdr:sp>
    <xdr:clientData/>
  </xdr:twoCellAnchor>
  <xdr:twoCellAnchor editAs="oneCell">
    <xdr:from>
      <xdr:col>8</xdr:col>
      <xdr:colOff>1247775</xdr:colOff>
      <xdr:row>301</xdr:row>
      <xdr:rowOff>0</xdr:rowOff>
    </xdr:from>
    <xdr:to>
      <xdr:col>9</xdr:col>
      <xdr:colOff>7409</xdr:colOff>
      <xdr:row>301</xdr:row>
      <xdr:rowOff>159639</xdr:rowOff>
    </xdr:to>
    <xdr:sp macro="" textlink="">
      <xdr:nvSpPr>
        <xdr:cNvPr id="1360" name="Text Box 317"/>
        <xdr:cNvSpPr txBox="1">
          <a:spLocks noChangeArrowheads="1"/>
        </xdr:cNvSpPr>
      </xdr:nvSpPr>
      <xdr:spPr bwMode="auto">
        <a:xfrm>
          <a:off x="9648825" y="191595375"/>
          <a:ext cx="0" cy="159639"/>
        </a:xfrm>
        <a:prstGeom prst="rect">
          <a:avLst/>
        </a:prstGeom>
        <a:noFill/>
        <a:ln w="9525">
          <a:noFill/>
          <a:miter lim="800000"/>
          <a:headEnd/>
          <a:tailEnd/>
        </a:ln>
      </xdr:spPr>
    </xdr:sp>
    <xdr:clientData/>
  </xdr:twoCellAnchor>
  <xdr:twoCellAnchor editAs="oneCell">
    <xdr:from>
      <xdr:col>8</xdr:col>
      <xdr:colOff>2619375</xdr:colOff>
      <xdr:row>301</xdr:row>
      <xdr:rowOff>1076325</xdr:rowOff>
    </xdr:from>
    <xdr:to>
      <xdr:col>9</xdr:col>
      <xdr:colOff>7409</xdr:colOff>
      <xdr:row>302</xdr:row>
      <xdr:rowOff>0</xdr:rowOff>
    </xdr:to>
    <xdr:sp macro="" textlink="">
      <xdr:nvSpPr>
        <xdr:cNvPr id="1361" name="Text Box 23"/>
        <xdr:cNvSpPr txBox="1">
          <a:spLocks noChangeArrowheads="1"/>
        </xdr:cNvSpPr>
      </xdr:nvSpPr>
      <xdr:spPr bwMode="auto">
        <a:xfrm>
          <a:off x="9648825" y="192547875"/>
          <a:ext cx="0" cy="0"/>
        </a:xfrm>
        <a:prstGeom prst="rect">
          <a:avLst/>
        </a:prstGeom>
        <a:noFill/>
        <a:ln w="9525">
          <a:noFill/>
          <a:miter lim="800000"/>
          <a:headEnd/>
          <a:tailEnd/>
        </a:ln>
      </xdr:spPr>
    </xdr:sp>
    <xdr:clientData/>
  </xdr:twoCellAnchor>
  <xdr:twoCellAnchor editAs="oneCell">
    <xdr:from>
      <xdr:col>8</xdr:col>
      <xdr:colOff>2676525</xdr:colOff>
      <xdr:row>301</xdr:row>
      <xdr:rowOff>657225</xdr:rowOff>
    </xdr:from>
    <xdr:to>
      <xdr:col>9</xdr:col>
      <xdr:colOff>7409</xdr:colOff>
      <xdr:row>301</xdr:row>
      <xdr:rowOff>677037</xdr:rowOff>
    </xdr:to>
    <xdr:sp macro="" textlink="">
      <xdr:nvSpPr>
        <xdr:cNvPr id="1362" name="Text Box 29"/>
        <xdr:cNvSpPr txBox="1">
          <a:spLocks noChangeArrowheads="1"/>
        </xdr:cNvSpPr>
      </xdr:nvSpPr>
      <xdr:spPr bwMode="auto">
        <a:xfrm>
          <a:off x="9648825" y="192252600"/>
          <a:ext cx="0" cy="19812"/>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1363" name="Text Box 81"/>
        <xdr:cNvSpPr txBox="1">
          <a:spLocks noChangeArrowheads="1"/>
        </xdr:cNvSpPr>
      </xdr:nvSpPr>
      <xdr:spPr bwMode="auto">
        <a:xfrm>
          <a:off x="9648825" y="191595375"/>
          <a:ext cx="0" cy="159639"/>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1364" name="Text Box 82"/>
        <xdr:cNvSpPr txBox="1">
          <a:spLocks noChangeArrowheads="1"/>
        </xdr:cNvSpPr>
      </xdr:nvSpPr>
      <xdr:spPr bwMode="auto">
        <a:xfrm>
          <a:off x="9648825" y="191595375"/>
          <a:ext cx="0" cy="159639"/>
        </a:xfrm>
        <a:prstGeom prst="rect">
          <a:avLst/>
        </a:prstGeom>
        <a:noFill/>
        <a:ln w="9525">
          <a:noFill/>
          <a:miter lim="800000"/>
          <a:headEnd/>
          <a:tailEnd/>
        </a:ln>
      </xdr:spPr>
    </xdr:sp>
    <xdr:clientData/>
  </xdr:twoCellAnchor>
  <xdr:twoCellAnchor editAs="oneCell">
    <xdr:from>
      <xdr:col>8</xdr:col>
      <xdr:colOff>1314450</xdr:colOff>
      <xdr:row>301</xdr:row>
      <xdr:rowOff>0</xdr:rowOff>
    </xdr:from>
    <xdr:to>
      <xdr:col>9</xdr:col>
      <xdr:colOff>7409</xdr:colOff>
      <xdr:row>301</xdr:row>
      <xdr:rowOff>159639</xdr:rowOff>
    </xdr:to>
    <xdr:sp macro="" textlink="">
      <xdr:nvSpPr>
        <xdr:cNvPr id="1365" name="Text Box 83"/>
        <xdr:cNvSpPr txBox="1">
          <a:spLocks noChangeArrowheads="1"/>
        </xdr:cNvSpPr>
      </xdr:nvSpPr>
      <xdr:spPr bwMode="auto">
        <a:xfrm>
          <a:off x="9648825" y="191595375"/>
          <a:ext cx="0" cy="159639"/>
        </a:xfrm>
        <a:prstGeom prst="rect">
          <a:avLst/>
        </a:prstGeom>
        <a:noFill/>
        <a:ln w="9525">
          <a:noFill/>
          <a:miter lim="800000"/>
          <a:headEnd/>
          <a:tailEnd/>
        </a:ln>
      </xdr:spPr>
    </xdr:sp>
    <xdr:clientData/>
  </xdr:twoCellAnchor>
  <xdr:twoCellAnchor editAs="oneCell">
    <xdr:from>
      <xdr:col>8</xdr:col>
      <xdr:colOff>1247775</xdr:colOff>
      <xdr:row>301</xdr:row>
      <xdr:rowOff>0</xdr:rowOff>
    </xdr:from>
    <xdr:to>
      <xdr:col>9</xdr:col>
      <xdr:colOff>7409</xdr:colOff>
      <xdr:row>301</xdr:row>
      <xdr:rowOff>159639</xdr:rowOff>
    </xdr:to>
    <xdr:sp macro="" textlink="">
      <xdr:nvSpPr>
        <xdr:cNvPr id="1366" name="Text Box 84"/>
        <xdr:cNvSpPr txBox="1">
          <a:spLocks noChangeArrowheads="1"/>
        </xdr:cNvSpPr>
      </xdr:nvSpPr>
      <xdr:spPr bwMode="auto">
        <a:xfrm>
          <a:off x="9648825" y="191595375"/>
          <a:ext cx="0" cy="159639"/>
        </a:xfrm>
        <a:prstGeom prst="rect">
          <a:avLst/>
        </a:prstGeom>
        <a:noFill/>
        <a:ln w="9525">
          <a:noFill/>
          <a:miter lim="800000"/>
          <a:headEnd/>
          <a:tailEnd/>
        </a:ln>
      </xdr:spPr>
    </xdr:sp>
    <xdr:clientData/>
  </xdr:twoCellAnchor>
  <xdr:twoCellAnchor editAs="oneCell">
    <xdr:from>
      <xdr:col>8</xdr:col>
      <xdr:colOff>2028825</xdr:colOff>
      <xdr:row>301</xdr:row>
      <xdr:rowOff>0</xdr:rowOff>
    </xdr:from>
    <xdr:to>
      <xdr:col>9</xdr:col>
      <xdr:colOff>7409</xdr:colOff>
      <xdr:row>301</xdr:row>
      <xdr:rowOff>159639</xdr:rowOff>
    </xdr:to>
    <xdr:sp macro="" textlink="">
      <xdr:nvSpPr>
        <xdr:cNvPr id="1367" name="Text Box 85"/>
        <xdr:cNvSpPr txBox="1">
          <a:spLocks noChangeArrowheads="1"/>
        </xdr:cNvSpPr>
      </xdr:nvSpPr>
      <xdr:spPr bwMode="auto">
        <a:xfrm>
          <a:off x="9648825" y="191595375"/>
          <a:ext cx="0" cy="159639"/>
        </a:xfrm>
        <a:prstGeom prst="rect">
          <a:avLst/>
        </a:prstGeom>
        <a:noFill/>
        <a:ln w="9525">
          <a:noFill/>
          <a:miter lim="800000"/>
          <a:headEnd/>
          <a:tailEnd/>
        </a:ln>
      </xdr:spPr>
    </xdr:sp>
    <xdr:clientData/>
  </xdr:twoCellAnchor>
  <xdr:twoCellAnchor editAs="oneCell">
    <xdr:from>
      <xdr:col>8</xdr:col>
      <xdr:colOff>2619375</xdr:colOff>
      <xdr:row>301</xdr:row>
      <xdr:rowOff>0</xdr:rowOff>
    </xdr:from>
    <xdr:to>
      <xdr:col>9</xdr:col>
      <xdr:colOff>7409</xdr:colOff>
      <xdr:row>301</xdr:row>
      <xdr:rowOff>159639</xdr:rowOff>
    </xdr:to>
    <xdr:sp macro="" textlink="">
      <xdr:nvSpPr>
        <xdr:cNvPr id="1368" name="Text Box 86"/>
        <xdr:cNvSpPr txBox="1">
          <a:spLocks noChangeArrowheads="1"/>
        </xdr:cNvSpPr>
      </xdr:nvSpPr>
      <xdr:spPr bwMode="auto">
        <a:xfrm>
          <a:off x="9648825" y="191595375"/>
          <a:ext cx="0" cy="159639"/>
        </a:xfrm>
        <a:prstGeom prst="rect">
          <a:avLst/>
        </a:prstGeom>
        <a:noFill/>
        <a:ln w="9525">
          <a:noFill/>
          <a:miter lim="800000"/>
          <a:headEnd/>
          <a:tailEnd/>
        </a:ln>
      </xdr:spPr>
    </xdr:sp>
    <xdr:clientData/>
  </xdr:twoCellAnchor>
  <xdr:twoCellAnchor editAs="oneCell">
    <xdr:from>
      <xdr:col>8</xdr:col>
      <xdr:colOff>1609725</xdr:colOff>
      <xdr:row>301</xdr:row>
      <xdr:rowOff>123825</xdr:rowOff>
    </xdr:from>
    <xdr:to>
      <xdr:col>9</xdr:col>
      <xdr:colOff>7409</xdr:colOff>
      <xdr:row>301</xdr:row>
      <xdr:rowOff>156524</xdr:rowOff>
    </xdr:to>
    <xdr:sp macro="" textlink="">
      <xdr:nvSpPr>
        <xdr:cNvPr id="1369" name="Text Box 236"/>
        <xdr:cNvSpPr txBox="1">
          <a:spLocks noChangeArrowheads="1"/>
        </xdr:cNvSpPr>
      </xdr:nvSpPr>
      <xdr:spPr bwMode="auto">
        <a:xfrm>
          <a:off x="9648825" y="191719200"/>
          <a:ext cx="0" cy="32699"/>
        </a:xfrm>
        <a:prstGeom prst="rect">
          <a:avLst/>
        </a:prstGeom>
        <a:noFill/>
        <a:ln w="9525">
          <a:noFill/>
          <a:miter lim="800000"/>
          <a:headEnd/>
          <a:tailEnd/>
        </a:ln>
      </xdr:spPr>
    </xdr:sp>
    <xdr:clientData/>
  </xdr:twoCellAnchor>
  <xdr:twoCellAnchor editAs="oneCell">
    <xdr:from>
      <xdr:col>8</xdr:col>
      <xdr:colOff>1609725</xdr:colOff>
      <xdr:row>301</xdr:row>
      <xdr:rowOff>123825</xdr:rowOff>
    </xdr:from>
    <xdr:to>
      <xdr:col>9</xdr:col>
      <xdr:colOff>7409</xdr:colOff>
      <xdr:row>301</xdr:row>
      <xdr:rowOff>156524</xdr:rowOff>
    </xdr:to>
    <xdr:sp macro="" textlink="">
      <xdr:nvSpPr>
        <xdr:cNvPr id="1370" name="Text Box 236"/>
        <xdr:cNvSpPr txBox="1">
          <a:spLocks noChangeArrowheads="1"/>
        </xdr:cNvSpPr>
      </xdr:nvSpPr>
      <xdr:spPr bwMode="auto">
        <a:xfrm>
          <a:off x="9648825" y="191719200"/>
          <a:ext cx="0" cy="32699"/>
        </a:xfrm>
        <a:prstGeom prst="rect">
          <a:avLst/>
        </a:prstGeom>
        <a:noFill/>
        <a:ln w="9525">
          <a:noFill/>
          <a:miter lim="800000"/>
          <a:headEnd/>
          <a:tailEnd/>
        </a:ln>
      </xdr:spPr>
    </xdr:sp>
    <xdr:clientData/>
  </xdr:twoCellAnchor>
  <xdr:twoCellAnchor editAs="oneCell">
    <xdr:from>
      <xdr:col>8</xdr:col>
      <xdr:colOff>1609725</xdr:colOff>
      <xdr:row>301</xdr:row>
      <xdr:rowOff>123825</xdr:rowOff>
    </xdr:from>
    <xdr:to>
      <xdr:col>9</xdr:col>
      <xdr:colOff>7409</xdr:colOff>
      <xdr:row>301</xdr:row>
      <xdr:rowOff>156524</xdr:rowOff>
    </xdr:to>
    <xdr:sp macro="" textlink="">
      <xdr:nvSpPr>
        <xdr:cNvPr id="1371" name="Text Box 236"/>
        <xdr:cNvSpPr txBox="1">
          <a:spLocks noChangeArrowheads="1"/>
        </xdr:cNvSpPr>
      </xdr:nvSpPr>
      <xdr:spPr bwMode="auto">
        <a:xfrm>
          <a:off x="9648825" y="191719200"/>
          <a:ext cx="0" cy="32699"/>
        </a:xfrm>
        <a:prstGeom prst="rect">
          <a:avLst/>
        </a:prstGeom>
        <a:noFill/>
        <a:ln w="9525">
          <a:noFill/>
          <a:miter lim="800000"/>
          <a:headEnd/>
          <a:tailEnd/>
        </a:ln>
      </xdr:spPr>
    </xdr:sp>
    <xdr:clientData/>
  </xdr:twoCellAnchor>
  <xdr:twoCellAnchor editAs="oneCell">
    <xdr:from>
      <xdr:col>8</xdr:col>
      <xdr:colOff>1609725</xdr:colOff>
      <xdr:row>301</xdr:row>
      <xdr:rowOff>123825</xdr:rowOff>
    </xdr:from>
    <xdr:to>
      <xdr:col>9</xdr:col>
      <xdr:colOff>7409</xdr:colOff>
      <xdr:row>301</xdr:row>
      <xdr:rowOff>156524</xdr:rowOff>
    </xdr:to>
    <xdr:sp macro="" textlink="">
      <xdr:nvSpPr>
        <xdr:cNvPr id="1372" name="Text Box 236"/>
        <xdr:cNvSpPr txBox="1">
          <a:spLocks noChangeArrowheads="1"/>
        </xdr:cNvSpPr>
      </xdr:nvSpPr>
      <xdr:spPr bwMode="auto">
        <a:xfrm>
          <a:off x="9648825" y="191719200"/>
          <a:ext cx="0" cy="32699"/>
        </a:xfrm>
        <a:prstGeom prst="rect">
          <a:avLst/>
        </a:prstGeom>
        <a:noFill/>
        <a:ln w="9525">
          <a:noFill/>
          <a:miter lim="800000"/>
          <a:headEnd/>
          <a:tailEnd/>
        </a:ln>
      </xdr:spPr>
    </xdr:sp>
    <xdr:clientData/>
  </xdr:twoCellAnchor>
  <xdr:twoCellAnchor editAs="oneCell">
    <xdr:from>
      <xdr:col>8</xdr:col>
      <xdr:colOff>1609725</xdr:colOff>
      <xdr:row>301</xdr:row>
      <xdr:rowOff>123825</xdr:rowOff>
    </xdr:from>
    <xdr:to>
      <xdr:col>9</xdr:col>
      <xdr:colOff>7409</xdr:colOff>
      <xdr:row>301</xdr:row>
      <xdr:rowOff>156524</xdr:rowOff>
    </xdr:to>
    <xdr:sp macro="" textlink="">
      <xdr:nvSpPr>
        <xdr:cNvPr id="1373" name="Text Box 236"/>
        <xdr:cNvSpPr txBox="1">
          <a:spLocks noChangeArrowheads="1"/>
        </xdr:cNvSpPr>
      </xdr:nvSpPr>
      <xdr:spPr bwMode="auto">
        <a:xfrm>
          <a:off x="9648825" y="191719200"/>
          <a:ext cx="0" cy="32699"/>
        </a:xfrm>
        <a:prstGeom prst="rect">
          <a:avLst/>
        </a:prstGeom>
        <a:noFill/>
        <a:ln w="9525">
          <a:noFill/>
          <a:miter lim="800000"/>
          <a:headEnd/>
          <a:tailEnd/>
        </a:ln>
      </xdr:spPr>
    </xdr:sp>
    <xdr:clientData/>
  </xdr:twoCellAnchor>
  <xdr:twoCellAnchor editAs="oneCell">
    <xdr:from>
      <xdr:col>8</xdr:col>
      <xdr:colOff>1609725</xdr:colOff>
      <xdr:row>301</xdr:row>
      <xdr:rowOff>123825</xdr:rowOff>
    </xdr:from>
    <xdr:to>
      <xdr:col>9</xdr:col>
      <xdr:colOff>7409</xdr:colOff>
      <xdr:row>301</xdr:row>
      <xdr:rowOff>156524</xdr:rowOff>
    </xdr:to>
    <xdr:sp macro="" textlink="">
      <xdr:nvSpPr>
        <xdr:cNvPr id="1374" name="Text Box 236"/>
        <xdr:cNvSpPr txBox="1">
          <a:spLocks noChangeArrowheads="1"/>
        </xdr:cNvSpPr>
      </xdr:nvSpPr>
      <xdr:spPr bwMode="auto">
        <a:xfrm>
          <a:off x="9648825" y="191719200"/>
          <a:ext cx="0" cy="32699"/>
        </a:xfrm>
        <a:prstGeom prst="rect">
          <a:avLst/>
        </a:prstGeom>
        <a:noFill/>
        <a:ln w="9525">
          <a:noFill/>
          <a:miter lim="800000"/>
          <a:headEnd/>
          <a:tailEnd/>
        </a:ln>
      </xdr:spPr>
    </xdr:sp>
    <xdr:clientData/>
  </xdr:twoCellAnchor>
  <xdr:twoCellAnchor editAs="oneCell">
    <xdr:from>
      <xdr:col>8</xdr:col>
      <xdr:colOff>1609725</xdr:colOff>
      <xdr:row>301</xdr:row>
      <xdr:rowOff>123825</xdr:rowOff>
    </xdr:from>
    <xdr:to>
      <xdr:col>9</xdr:col>
      <xdr:colOff>7409</xdr:colOff>
      <xdr:row>301</xdr:row>
      <xdr:rowOff>156524</xdr:rowOff>
    </xdr:to>
    <xdr:sp macro="" textlink="">
      <xdr:nvSpPr>
        <xdr:cNvPr id="1375" name="Text Box 236"/>
        <xdr:cNvSpPr txBox="1">
          <a:spLocks noChangeArrowheads="1"/>
        </xdr:cNvSpPr>
      </xdr:nvSpPr>
      <xdr:spPr bwMode="auto">
        <a:xfrm>
          <a:off x="9648825" y="191719200"/>
          <a:ext cx="0" cy="3269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376" name="Text Box 314"/>
        <xdr:cNvSpPr txBox="1">
          <a:spLocks noChangeArrowheads="1"/>
        </xdr:cNvSpPr>
      </xdr:nvSpPr>
      <xdr:spPr bwMode="auto">
        <a:xfrm>
          <a:off x="9648825" y="192547875"/>
          <a:ext cx="0" cy="15963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377" name="Text Box 315"/>
        <xdr:cNvSpPr txBox="1">
          <a:spLocks noChangeArrowheads="1"/>
        </xdr:cNvSpPr>
      </xdr:nvSpPr>
      <xdr:spPr bwMode="auto">
        <a:xfrm>
          <a:off x="9648825" y="192547875"/>
          <a:ext cx="0" cy="15963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378" name="Text Box 316"/>
        <xdr:cNvSpPr txBox="1">
          <a:spLocks noChangeArrowheads="1"/>
        </xdr:cNvSpPr>
      </xdr:nvSpPr>
      <xdr:spPr bwMode="auto">
        <a:xfrm>
          <a:off x="9648825" y="192547875"/>
          <a:ext cx="0" cy="159639"/>
        </a:xfrm>
        <a:prstGeom prst="rect">
          <a:avLst/>
        </a:prstGeom>
        <a:noFill/>
        <a:ln w="9525">
          <a:noFill/>
          <a:miter lim="800000"/>
          <a:headEnd/>
          <a:tailEnd/>
        </a:ln>
      </xdr:spPr>
    </xdr:sp>
    <xdr:clientData/>
  </xdr:twoCellAnchor>
  <xdr:twoCellAnchor editAs="oneCell">
    <xdr:from>
      <xdr:col>8</xdr:col>
      <xdr:colOff>1247775</xdr:colOff>
      <xdr:row>302</xdr:row>
      <xdr:rowOff>0</xdr:rowOff>
    </xdr:from>
    <xdr:to>
      <xdr:col>9</xdr:col>
      <xdr:colOff>7409</xdr:colOff>
      <xdr:row>302</xdr:row>
      <xdr:rowOff>159639</xdr:rowOff>
    </xdr:to>
    <xdr:sp macro="" textlink="">
      <xdr:nvSpPr>
        <xdr:cNvPr id="1379" name="Text Box 317"/>
        <xdr:cNvSpPr txBox="1">
          <a:spLocks noChangeArrowheads="1"/>
        </xdr:cNvSpPr>
      </xdr:nvSpPr>
      <xdr:spPr bwMode="auto">
        <a:xfrm>
          <a:off x="9648825" y="192547875"/>
          <a:ext cx="0" cy="159639"/>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7409</xdr:colOff>
      <xdr:row>302</xdr:row>
      <xdr:rowOff>1076325</xdr:rowOff>
    </xdr:to>
    <xdr:sp macro="" textlink="">
      <xdr:nvSpPr>
        <xdr:cNvPr id="1380" name="Text Box 23"/>
        <xdr:cNvSpPr txBox="1">
          <a:spLocks noChangeArrowheads="1"/>
        </xdr:cNvSpPr>
      </xdr:nvSpPr>
      <xdr:spPr bwMode="auto">
        <a:xfrm>
          <a:off x="9648825" y="193624200"/>
          <a:ext cx="0" cy="0"/>
        </a:xfrm>
        <a:prstGeom prst="rect">
          <a:avLst/>
        </a:prstGeom>
        <a:noFill/>
        <a:ln w="9525">
          <a:noFill/>
          <a:miter lim="800000"/>
          <a:headEnd/>
          <a:tailEnd/>
        </a:ln>
      </xdr:spPr>
    </xdr:sp>
    <xdr:clientData/>
  </xdr:twoCellAnchor>
  <xdr:twoCellAnchor editAs="oneCell">
    <xdr:from>
      <xdr:col>8</xdr:col>
      <xdr:colOff>2676525</xdr:colOff>
      <xdr:row>302</xdr:row>
      <xdr:rowOff>657225</xdr:rowOff>
    </xdr:from>
    <xdr:to>
      <xdr:col>9</xdr:col>
      <xdr:colOff>7409</xdr:colOff>
      <xdr:row>302</xdr:row>
      <xdr:rowOff>677037</xdr:rowOff>
    </xdr:to>
    <xdr:sp macro="" textlink="">
      <xdr:nvSpPr>
        <xdr:cNvPr id="1381" name="Text Box 29"/>
        <xdr:cNvSpPr txBox="1">
          <a:spLocks noChangeArrowheads="1"/>
        </xdr:cNvSpPr>
      </xdr:nvSpPr>
      <xdr:spPr bwMode="auto">
        <a:xfrm>
          <a:off x="9648825" y="193205100"/>
          <a:ext cx="0" cy="19812"/>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382" name="Text Box 314"/>
        <xdr:cNvSpPr txBox="1">
          <a:spLocks noChangeArrowheads="1"/>
        </xdr:cNvSpPr>
      </xdr:nvSpPr>
      <xdr:spPr bwMode="auto">
        <a:xfrm>
          <a:off x="9648825" y="192547875"/>
          <a:ext cx="0" cy="15963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383" name="Text Box 315"/>
        <xdr:cNvSpPr txBox="1">
          <a:spLocks noChangeArrowheads="1"/>
        </xdr:cNvSpPr>
      </xdr:nvSpPr>
      <xdr:spPr bwMode="auto">
        <a:xfrm>
          <a:off x="9648825" y="192547875"/>
          <a:ext cx="0" cy="15963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384" name="Text Box 316"/>
        <xdr:cNvSpPr txBox="1">
          <a:spLocks noChangeArrowheads="1"/>
        </xdr:cNvSpPr>
      </xdr:nvSpPr>
      <xdr:spPr bwMode="auto">
        <a:xfrm>
          <a:off x="9648825" y="192547875"/>
          <a:ext cx="0" cy="159639"/>
        </a:xfrm>
        <a:prstGeom prst="rect">
          <a:avLst/>
        </a:prstGeom>
        <a:noFill/>
        <a:ln w="9525">
          <a:noFill/>
          <a:miter lim="800000"/>
          <a:headEnd/>
          <a:tailEnd/>
        </a:ln>
      </xdr:spPr>
    </xdr:sp>
    <xdr:clientData/>
  </xdr:twoCellAnchor>
  <xdr:twoCellAnchor editAs="oneCell">
    <xdr:from>
      <xdr:col>8</xdr:col>
      <xdr:colOff>1247775</xdr:colOff>
      <xdr:row>302</xdr:row>
      <xdr:rowOff>0</xdr:rowOff>
    </xdr:from>
    <xdr:to>
      <xdr:col>9</xdr:col>
      <xdr:colOff>7409</xdr:colOff>
      <xdr:row>302</xdr:row>
      <xdr:rowOff>159639</xdr:rowOff>
    </xdr:to>
    <xdr:sp macro="" textlink="">
      <xdr:nvSpPr>
        <xdr:cNvPr id="1385" name="Text Box 317"/>
        <xdr:cNvSpPr txBox="1">
          <a:spLocks noChangeArrowheads="1"/>
        </xdr:cNvSpPr>
      </xdr:nvSpPr>
      <xdr:spPr bwMode="auto">
        <a:xfrm>
          <a:off x="9648825" y="192547875"/>
          <a:ext cx="0" cy="159639"/>
        </a:xfrm>
        <a:prstGeom prst="rect">
          <a:avLst/>
        </a:prstGeom>
        <a:noFill/>
        <a:ln w="9525">
          <a:noFill/>
          <a:miter lim="800000"/>
          <a:headEnd/>
          <a:tailEnd/>
        </a:ln>
      </xdr:spPr>
    </xdr:sp>
    <xdr:clientData/>
  </xdr:twoCellAnchor>
  <xdr:twoCellAnchor editAs="oneCell">
    <xdr:from>
      <xdr:col>8</xdr:col>
      <xdr:colOff>2619375</xdr:colOff>
      <xdr:row>302</xdr:row>
      <xdr:rowOff>1076325</xdr:rowOff>
    </xdr:from>
    <xdr:to>
      <xdr:col>9</xdr:col>
      <xdr:colOff>7409</xdr:colOff>
      <xdr:row>302</xdr:row>
      <xdr:rowOff>1076325</xdr:rowOff>
    </xdr:to>
    <xdr:sp macro="" textlink="">
      <xdr:nvSpPr>
        <xdr:cNvPr id="1386" name="Text Box 23"/>
        <xdr:cNvSpPr txBox="1">
          <a:spLocks noChangeArrowheads="1"/>
        </xdr:cNvSpPr>
      </xdr:nvSpPr>
      <xdr:spPr bwMode="auto">
        <a:xfrm>
          <a:off x="9648825" y="193624200"/>
          <a:ext cx="0" cy="0"/>
        </a:xfrm>
        <a:prstGeom prst="rect">
          <a:avLst/>
        </a:prstGeom>
        <a:noFill/>
        <a:ln w="9525">
          <a:noFill/>
          <a:miter lim="800000"/>
          <a:headEnd/>
          <a:tailEnd/>
        </a:ln>
      </xdr:spPr>
    </xdr:sp>
    <xdr:clientData/>
  </xdr:twoCellAnchor>
  <xdr:twoCellAnchor editAs="oneCell">
    <xdr:from>
      <xdr:col>8</xdr:col>
      <xdr:colOff>2676525</xdr:colOff>
      <xdr:row>302</xdr:row>
      <xdr:rowOff>657225</xdr:rowOff>
    </xdr:from>
    <xdr:to>
      <xdr:col>9</xdr:col>
      <xdr:colOff>7409</xdr:colOff>
      <xdr:row>302</xdr:row>
      <xdr:rowOff>677037</xdr:rowOff>
    </xdr:to>
    <xdr:sp macro="" textlink="">
      <xdr:nvSpPr>
        <xdr:cNvPr id="1387" name="Text Box 29"/>
        <xdr:cNvSpPr txBox="1">
          <a:spLocks noChangeArrowheads="1"/>
        </xdr:cNvSpPr>
      </xdr:nvSpPr>
      <xdr:spPr bwMode="auto">
        <a:xfrm>
          <a:off x="9648825" y="193205100"/>
          <a:ext cx="0" cy="19812"/>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388" name="Text Box 81"/>
        <xdr:cNvSpPr txBox="1">
          <a:spLocks noChangeArrowheads="1"/>
        </xdr:cNvSpPr>
      </xdr:nvSpPr>
      <xdr:spPr bwMode="auto">
        <a:xfrm>
          <a:off x="9648825" y="192547875"/>
          <a:ext cx="0" cy="15963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389" name="Text Box 82"/>
        <xdr:cNvSpPr txBox="1">
          <a:spLocks noChangeArrowheads="1"/>
        </xdr:cNvSpPr>
      </xdr:nvSpPr>
      <xdr:spPr bwMode="auto">
        <a:xfrm>
          <a:off x="9648825" y="192547875"/>
          <a:ext cx="0" cy="159639"/>
        </a:xfrm>
        <a:prstGeom prst="rect">
          <a:avLst/>
        </a:prstGeom>
        <a:noFill/>
        <a:ln w="9525">
          <a:noFill/>
          <a:miter lim="800000"/>
          <a:headEnd/>
          <a:tailEnd/>
        </a:ln>
      </xdr:spPr>
    </xdr:sp>
    <xdr:clientData/>
  </xdr:twoCellAnchor>
  <xdr:twoCellAnchor editAs="oneCell">
    <xdr:from>
      <xdr:col>8</xdr:col>
      <xdr:colOff>1314450</xdr:colOff>
      <xdr:row>302</xdr:row>
      <xdr:rowOff>0</xdr:rowOff>
    </xdr:from>
    <xdr:to>
      <xdr:col>9</xdr:col>
      <xdr:colOff>7409</xdr:colOff>
      <xdr:row>302</xdr:row>
      <xdr:rowOff>159639</xdr:rowOff>
    </xdr:to>
    <xdr:sp macro="" textlink="">
      <xdr:nvSpPr>
        <xdr:cNvPr id="1390" name="Text Box 83"/>
        <xdr:cNvSpPr txBox="1">
          <a:spLocks noChangeArrowheads="1"/>
        </xdr:cNvSpPr>
      </xdr:nvSpPr>
      <xdr:spPr bwMode="auto">
        <a:xfrm>
          <a:off x="9648825" y="192547875"/>
          <a:ext cx="0" cy="159639"/>
        </a:xfrm>
        <a:prstGeom prst="rect">
          <a:avLst/>
        </a:prstGeom>
        <a:noFill/>
        <a:ln w="9525">
          <a:noFill/>
          <a:miter lim="800000"/>
          <a:headEnd/>
          <a:tailEnd/>
        </a:ln>
      </xdr:spPr>
    </xdr:sp>
    <xdr:clientData/>
  </xdr:twoCellAnchor>
  <xdr:twoCellAnchor editAs="oneCell">
    <xdr:from>
      <xdr:col>8</xdr:col>
      <xdr:colOff>1247775</xdr:colOff>
      <xdr:row>302</xdr:row>
      <xdr:rowOff>0</xdr:rowOff>
    </xdr:from>
    <xdr:to>
      <xdr:col>9</xdr:col>
      <xdr:colOff>7409</xdr:colOff>
      <xdr:row>302</xdr:row>
      <xdr:rowOff>159639</xdr:rowOff>
    </xdr:to>
    <xdr:sp macro="" textlink="">
      <xdr:nvSpPr>
        <xdr:cNvPr id="1391" name="Text Box 84"/>
        <xdr:cNvSpPr txBox="1">
          <a:spLocks noChangeArrowheads="1"/>
        </xdr:cNvSpPr>
      </xdr:nvSpPr>
      <xdr:spPr bwMode="auto">
        <a:xfrm>
          <a:off x="9648825" y="192547875"/>
          <a:ext cx="0" cy="159639"/>
        </a:xfrm>
        <a:prstGeom prst="rect">
          <a:avLst/>
        </a:prstGeom>
        <a:noFill/>
        <a:ln w="9525">
          <a:noFill/>
          <a:miter lim="800000"/>
          <a:headEnd/>
          <a:tailEnd/>
        </a:ln>
      </xdr:spPr>
    </xdr:sp>
    <xdr:clientData/>
  </xdr:twoCellAnchor>
  <xdr:twoCellAnchor editAs="oneCell">
    <xdr:from>
      <xdr:col>8</xdr:col>
      <xdr:colOff>2028825</xdr:colOff>
      <xdr:row>302</xdr:row>
      <xdr:rowOff>0</xdr:rowOff>
    </xdr:from>
    <xdr:to>
      <xdr:col>9</xdr:col>
      <xdr:colOff>7409</xdr:colOff>
      <xdr:row>302</xdr:row>
      <xdr:rowOff>159639</xdr:rowOff>
    </xdr:to>
    <xdr:sp macro="" textlink="">
      <xdr:nvSpPr>
        <xdr:cNvPr id="1392" name="Text Box 85"/>
        <xdr:cNvSpPr txBox="1">
          <a:spLocks noChangeArrowheads="1"/>
        </xdr:cNvSpPr>
      </xdr:nvSpPr>
      <xdr:spPr bwMode="auto">
        <a:xfrm>
          <a:off x="9648825" y="192547875"/>
          <a:ext cx="0" cy="159639"/>
        </a:xfrm>
        <a:prstGeom prst="rect">
          <a:avLst/>
        </a:prstGeom>
        <a:noFill/>
        <a:ln w="9525">
          <a:noFill/>
          <a:miter lim="800000"/>
          <a:headEnd/>
          <a:tailEnd/>
        </a:ln>
      </xdr:spPr>
    </xdr:sp>
    <xdr:clientData/>
  </xdr:twoCellAnchor>
  <xdr:twoCellAnchor editAs="oneCell">
    <xdr:from>
      <xdr:col>8</xdr:col>
      <xdr:colOff>2619375</xdr:colOff>
      <xdr:row>302</xdr:row>
      <xdr:rowOff>0</xdr:rowOff>
    </xdr:from>
    <xdr:to>
      <xdr:col>9</xdr:col>
      <xdr:colOff>7409</xdr:colOff>
      <xdr:row>302</xdr:row>
      <xdr:rowOff>159639</xdr:rowOff>
    </xdr:to>
    <xdr:sp macro="" textlink="">
      <xdr:nvSpPr>
        <xdr:cNvPr id="1393" name="Text Box 86"/>
        <xdr:cNvSpPr txBox="1">
          <a:spLocks noChangeArrowheads="1"/>
        </xdr:cNvSpPr>
      </xdr:nvSpPr>
      <xdr:spPr bwMode="auto">
        <a:xfrm>
          <a:off x="9648825" y="192547875"/>
          <a:ext cx="0" cy="159639"/>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7409</xdr:colOff>
      <xdr:row>302</xdr:row>
      <xdr:rowOff>156524</xdr:rowOff>
    </xdr:to>
    <xdr:sp macro="" textlink="">
      <xdr:nvSpPr>
        <xdr:cNvPr id="1394" name="Text Box 236"/>
        <xdr:cNvSpPr txBox="1">
          <a:spLocks noChangeArrowheads="1"/>
        </xdr:cNvSpPr>
      </xdr:nvSpPr>
      <xdr:spPr bwMode="auto">
        <a:xfrm>
          <a:off x="9648825" y="192671700"/>
          <a:ext cx="0" cy="32699"/>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7409</xdr:colOff>
      <xdr:row>302</xdr:row>
      <xdr:rowOff>156524</xdr:rowOff>
    </xdr:to>
    <xdr:sp macro="" textlink="">
      <xdr:nvSpPr>
        <xdr:cNvPr id="1395" name="Text Box 236"/>
        <xdr:cNvSpPr txBox="1">
          <a:spLocks noChangeArrowheads="1"/>
        </xdr:cNvSpPr>
      </xdr:nvSpPr>
      <xdr:spPr bwMode="auto">
        <a:xfrm>
          <a:off x="9648825" y="192671700"/>
          <a:ext cx="0" cy="32699"/>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7409</xdr:colOff>
      <xdr:row>302</xdr:row>
      <xdr:rowOff>156524</xdr:rowOff>
    </xdr:to>
    <xdr:sp macro="" textlink="">
      <xdr:nvSpPr>
        <xdr:cNvPr id="1396" name="Text Box 236"/>
        <xdr:cNvSpPr txBox="1">
          <a:spLocks noChangeArrowheads="1"/>
        </xdr:cNvSpPr>
      </xdr:nvSpPr>
      <xdr:spPr bwMode="auto">
        <a:xfrm>
          <a:off x="9648825" y="192671700"/>
          <a:ext cx="0" cy="32699"/>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7409</xdr:colOff>
      <xdr:row>302</xdr:row>
      <xdr:rowOff>156524</xdr:rowOff>
    </xdr:to>
    <xdr:sp macro="" textlink="">
      <xdr:nvSpPr>
        <xdr:cNvPr id="1397" name="Text Box 236"/>
        <xdr:cNvSpPr txBox="1">
          <a:spLocks noChangeArrowheads="1"/>
        </xdr:cNvSpPr>
      </xdr:nvSpPr>
      <xdr:spPr bwMode="auto">
        <a:xfrm>
          <a:off x="9648825" y="192671700"/>
          <a:ext cx="0" cy="32699"/>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7409</xdr:colOff>
      <xdr:row>302</xdr:row>
      <xdr:rowOff>156524</xdr:rowOff>
    </xdr:to>
    <xdr:sp macro="" textlink="">
      <xdr:nvSpPr>
        <xdr:cNvPr id="1398" name="Text Box 236"/>
        <xdr:cNvSpPr txBox="1">
          <a:spLocks noChangeArrowheads="1"/>
        </xdr:cNvSpPr>
      </xdr:nvSpPr>
      <xdr:spPr bwMode="auto">
        <a:xfrm>
          <a:off x="9648825" y="192671700"/>
          <a:ext cx="0" cy="32699"/>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7409</xdr:colOff>
      <xdr:row>302</xdr:row>
      <xdr:rowOff>156524</xdr:rowOff>
    </xdr:to>
    <xdr:sp macro="" textlink="">
      <xdr:nvSpPr>
        <xdr:cNvPr id="1399" name="Text Box 236"/>
        <xdr:cNvSpPr txBox="1">
          <a:spLocks noChangeArrowheads="1"/>
        </xdr:cNvSpPr>
      </xdr:nvSpPr>
      <xdr:spPr bwMode="auto">
        <a:xfrm>
          <a:off x="9648825" y="192671700"/>
          <a:ext cx="0" cy="32699"/>
        </a:xfrm>
        <a:prstGeom prst="rect">
          <a:avLst/>
        </a:prstGeom>
        <a:noFill/>
        <a:ln w="9525">
          <a:noFill/>
          <a:miter lim="800000"/>
          <a:headEnd/>
          <a:tailEnd/>
        </a:ln>
      </xdr:spPr>
    </xdr:sp>
    <xdr:clientData/>
  </xdr:twoCellAnchor>
  <xdr:twoCellAnchor editAs="oneCell">
    <xdr:from>
      <xdr:col>8</xdr:col>
      <xdr:colOff>1609725</xdr:colOff>
      <xdr:row>302</xdr:row>
      <xdr:rowOff>123825</xdr:rowOff>
    </xdr:from>
    <xdr:to>
      <xdr:col>9</xdr:col>
      <xdr:colOff>7409</xdr:colOff>
      <xdr:row>302</xdr:row>
      <xdr:rowOff>156524</xdr:rowOff>
    </xdr:to>
    <xdr:sp macro="" textlink="">
      <xdr:nvSpPr>
        <xdr:cNvPr id="1400" name="Text Box 236"/>
        <xdr:cNvSpPr txBox="1">
          <a:spLocks noChangeArrowheads="1"/>
        </xdr:cNvSpPr>
      </xdr:nvSpPr>
      <xdr:spPr bwMode="auto">
        <a:xfrm>
          <a:off x="9648825" y="192671700"/>
          <a:ext cx="0" cy="32699"/>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401" name="Text Box 314"/>
        <xdr:cNvSpPr txBox="1">
          <a:spLocks noChangeArrowheads="1"/>
        </xdr:cNvSpPr>
      </xdr:nvSpPr>
      <xdr:spPr bwMode="auto">
        <a:xfrm>
          <a:off x="9648825" y="193690875"/>
          <a:ext cx="0" cy="159639"/>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402" name="Text Box 315"/>
        <xdr:cNvSpPr txBox="1">
          <a:spLocks noChangeArrowheads="1"/>
        </xdr:cNvSpPr>
      </xdr:nvSpPr>
      <xdr:spPr bwMode="auto">
        <a:xfrm>
          <a:off x="9648825" y="193690875"/>
          <a:ext cx="0" cy="159639"/>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403" name="Text Box 316"/>
        <xdr:cNvSpPr txBox="1">
          <a:spLocks noChangeArrowheads="1"/>
        </xdr:cNvSpPr>
      </xdr:nvSpPr>
      <xdr:spPr bwMode="auto">
        <a:xfrm>
          <a:off x="9648825" y="193690875"/>
          <a:ext cx="0" cy="159639"/>
        </a:xfrm>
        <a:prstGeom prst="rect">
          <a:avLst/>
        </a:prstGeom>
        <a:noFill/>
        <a:ln w="9525">
          <a:noFill/>
          <a:miter lim="800000"/>
          <a:headEnd/>
          <a:tailEnd/>
        </a:ln>
      </xdr:spPr>
    </xdr:sp>
    <xdr:clientData/>
  </xdr:twoCellAnchor>
  <xdr:twoCellAnchor editAs="oneCell">
    <xdr:from>
      <xdr:col>8</xdr:col>
      <xdr:colOff>1247775</xdr:colOff>
      <xdr:row>303</xdr:row>
      <xdr:rowOff>0</xdr:rowOff>
    </xdr:from>
    <xdr:to>
      <xdr:col>9</xdr:col>
      <xdr:colOff>7409</xdr:colOff>
      <xdr:row>303</xdr:row>
      <xdr:rowOff>159639</xdr:rowOff>
    </xdr:to>
    <xdr:sp macro="" textlink="">
      <xdr:nvSpPr>
        <xdr:cNvPr id="1404" name="Text Box 317"/>
        <xdr:cNvSpPr txBox="1">
          <a:spLocks noChangeArrowheads="1"/>
        </xdr:cNvSpPr>
      </xdr:nvSpPr>
      <xdr:spPr bwMode="auto">
        <a:xfrm>
          <a:off x="9648825" y="193690875"/>
          <a:ext cx="0" cy="159639"/>
        </a:xfrm>
        <a:prstGeom prst="rect">
          <a:avLst/>
        </a:prstGeom>
        <a:noFill/>
        <a:ln w="9525">
          <a:noFill/>
          <a:miter lim="800000"/>
          <a:headEnd/>
          <a:tailEnd/>
        </a:ln>
      </xdr:spPr>
    </xdr:sp>
    <xdr:clientData/>
  </xdr:twoCellAnchor>
  <xdr:twoCellAnchor editAs="oneCell">
    <xdr:from>
      <xdr:col>8</xdr:col>
      <xdr:colOff>2619375</xdr:colOff>
      <xdr:row>303</xdr:row>
      <xdr:rowOff>1076325</xdr:rowOff>
    </xdr:from>
    <xdr:to>
      <xdr:col>9</xdr:col>
      <xdr:colOff>7409</xdr:colOff>
      <xdr:row>303</xdr:row>
      <xdr:rowOff>1076325</xdr:rowOff>
    </xdr:to>
    <xdr:sp macro="" textlink="">
      <xdr:nvSpPr>
        <xdr:cNvPr id="1405" name="Text Box 23"/>
        <xdr:cNvSpPr txBox="1">
          <a:spLocks noChangeArrowheads="1"/>
        </xdr:cNvSpPr>
      </xdr:nvSpPr>
      <xdr:spPr bwMode="auto">
        <a:xfrm>
          <a:off x="9648825" y="194767200"/>
          <a:ext cx="0" cy="0"/>
        </a:xfrm>
        <a:prstGeom prst="rect">
          <a:avLst/>
        </a:prstGeom>
        <a:noFill/>
        <a:ln w="9525">
          <a:noFill/>
          <a:miter lim="800000"/>
          <a:headEnd/>
          <a:tailEnd/>
        </a:ln>
      </xdr:spPr>
    </xdr:sp>
    <xdr:clientData/>
  </xdr:twoCellAnchor>
  <xdr:twoCellAnchor editAs="oneCell">
    <xdr:from>
      <xdr:col>8</xdr:col>
      <xdr:colOff>2676525</xdr:colOff>
      <xdr:row>303</xdr:row>
      <xdr:rowOff>657225</xdr:rowOff>
    </xdr:from>
    <xdr:to>
      <xdr:col>9</xdr:col>
      <xdr:colOff>7409</xdr:colOff>
      <xdr:row>303</xdr:row>
      <xdr:rowOff>677037</xdr:rowOff>
    </xdr:to>
    <xdr:sp macro="" textlink="">
      <xdr:nvSpPr>
        <xdr:cNvPr id="1406" name="Text Box 29"/>
        <xdr:cNvSpPr txBox="1">
          <a:spLocks noChangeArrowheads="1"/>
        </xdr:cNvSpPr>
      </xdr:nvSpPr>
      <xdr:spPr bwMode="auto">
        <a:xfrm>
          <a:off x="9648825" y="194348100"/>
          <a:ext cx="0" cy="19812"/>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407" name="Text Box 314"/>
        <xdr:cNvSpPr txBox="1">
          <a:spLocks noChangeArrowheads="1"/>
        </xdr:cNvSpPr>
      </xdr:nvSpPr>
      <xdr:spPr bwMode="auto">
        <a:xfrm>
          <a:off x="9648825" y="193690875"/>
          <a:ext cx="0" cy="159639"/>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408" name="Text Box 315"/>
        <xdr:cNvSpPr txBox="1">
          <a:spLocks noChangeArrowheads="1"/>
        </xdr:cNvSpPr>
      </xdr:nvSpPr>
      <xdr:spPr bwMode="auto">
        <a:xfrm>
          <a:off x="9648825" y="193690875"/>
          <a:ext cx="0" cy="159639"/>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409" name="Text Box 316"/>
        <xdr:cNvSpPr txBox="1">
          <a:spLocks noChangeArrowheads="1"/>
        </xdr:cNvSpPr>
      </xdr:nvSpPr>
      <xdr:spPr bwMode="auto">
        <a:xfrm>
          <a:off x="9648825" y="193690875"/>
          <a:ext cx="0" cy="159639"/>
        </a:xfrm>
        <a:prstGeom prst="rect">
          <a:avLst/>
        </a:prstGeom>
        <a:noFill/>
        <a:ln w="9525">
          <a:noFill/>
          <a:miter lim="800000"/>
          <a:headEnd/>
          <a:tailEnd/>
        </a:ln>
      </xdr:spPr>
    </xdr:sp>
    <xdr:clientData/>
  </xdr:twoCellAnchor>
  <xdr:twoCellAnchor editAs="oneCell">
    <xdr:from>
      <xdr:col>8</xdr:col>
      <xdr:colOff>1247775</xdr:colOff>
      <xdr:row>303</xdr:row>
      <xdr:rowOff>0</xdr:rowOff>
    </xdr:from>
    <xdr:to>
      <xdr:col>9</xdr:col>
      <xdr:colOff>7409</xdr:colOff>
      <xdr:row>303</xdr:row>
      <xdr:rowOff>159639</xdr:rowOff>
    </xdr:to>
    <xdr:sp macro="" textlink="">
      <xdr:nvSpPr>
        <xdr:cNvPr id="1410" name="Text Box 317"/>
        <xdr:cNvSpPr txBox="1">
          <a:spLocks noChangeArrowheads="1"/>
        </xdr:cNvSpPr>
      </xdr:nvSpPr>
      <xdr:spPr bwMode="auto">
        <a:xfrm>
          <a:off x="9648825" y="193690875"/>
          <a:ext cx="0" cy="159639"/>
        </a:xfrm>
        <a:prstGeom prst="rect">
          <a:avLst/>
        </a:prstGeom>
        <a:noFill/>
        <a:ln w="9525">
          <a:noFill/>
          <a:miter lim="800000"/>
          <a:headEnd/>
          <a:tailEnd/>
        </a:ln>
      </xdr:spPr>
    </xdr:sp>
    <xdr:clientData/>
  </xdr:twoCellAnchor>
  <xdr:twoCellAnchor editAs="oneCell">
    <xdr:from>
      <xdr:col>8</xdr:col>
      <xdr:colOff>2619375</xdr:colOff>
      <xdr:row>303</xdr:row>
      <xdr:rowOff>1076325</xdr:rowOff>
    </xdr:from>
    <xdr:to>
      <xdr:col>9</xdr:col>
      <xdr:colOff>7409</xdr:colOff>
      <xdr:row>303</xdr:row>
      <xdr:rowOff>1076325</xdr:rowOff>
    </xdr:to>
    <xdr:sp macro="" textlink="">
      <xdr:nvSpPr>
        <xdr:cNvPr id="1411" name="Text Box 23"/>
        <xdr:cNvSpPr txBox="1">
          <a:spLocks noChangeArrowheads="1"/>
        </xdr:cNvSpPr>
      </xdr:nvSpPr>
      <xdr:spPr bwMode="auto">
        <a:xfrm>
          <a:off x="9648825" y="194767200"/>
          <a:ext cx="0" cy="0"/>
        </a:xfrm>
        <a:prstGeom prst="rect">
          <a:avLst/>
        </a:prstGeom>
        <a:noFill/>
        <a:ln w="9525">
          <a:noFill/>
          <a:miter lim="800000"/>
          <a:headEnd/>
          <a:tailEnd/>
        </a:ln>
      </xdr:spPr>
    </xdr:sp>
    <xdr:clientData/>
  </xdr:twoCellAnchor>
  <xdr:twoCellAnchor editAs="oneCell">
    <xdr:from>
      <xdr:col>8</xdr:col>
      <xdr:colOff>2676525</xdr:colOff>
      <xdr:row>303</xdr:row>
      <xdr:rowOff>657225</xdr:rowOff>
    </xdr:from>
    <xdr:to>
      <xdr:col>9</xdr:col>
      <xdr:colOff>7409</xdr:colOff>
      <xdr:row>303</xdr:row>
      <xdr:rowOff>677037</xdr:rowOff>
    </xdr:to>
    <xdr:sp macro="" textlink="">
      <xdr:nvSpPr>
        <xdr:cNvPr id="1412" name="Text Box 29"/>
        <xdr:cNvSpPr txBox="1">
          <a:spLocks noChangeArrowheads="1"/>
        </xdr:cNvSpPr>
      </xdr:nvSpPr>
      <xdr:spPr bwMode="auto">
        <a:xfrm>
          <a:off x="9648825" y="194348100"/>
          <a:ext cx="0" cy="19812"/>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413" name="Text Box 81"/>
        <xdr:cNvSpPr txBox="1">
          <a:spLocks noChangeArrowheads="1"/>
        </xdr:cNvSpPr>
      </xdr:nvSpPr>
      <xdr:spPr bwMode="auto">
        <a:xfrm>
          <a:off x="9648825" y="193690875"/>
          <a:ext cx="0" cy="159639"/>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414" name="Text Box 82"/>
        <xdr:cNvSpPr txBox="1">
          <a:spLocks noChangeArrowheads="1"/>
        </xdr:cNvSpPr>
      </xdr:nvSpPr>
      <xdr:spPr bwMode="auto">
        <a:xfrm>
          <a:off x="9648825" y="193690875"/>
          <a:ext cx="0" cy="159639"/>
        </a:xfrm>
        <a:prstGeom prst="rect">
          <a:avLst/>
        </a:prstGeom>
        <a:noFill/>
        <a:ln w="9525">
          <a:noFill/>
          <a:miter lim="800000"/>
          <a:headEnd/>
          <a:tailEnd/>
        </a:ln>
      </xdr:spPr>
    </xdr:sp>
    <xdr:clientData/>
  </xdr:twoCellAnchor>
  <xdr:twoCellAnchor editAs="oneCell">
    <xdr:from>
      <xdr:col>8</xdr:col>
      <xdr:colOff>1314450</xdr:colOff>
      <xdr:row>303</xdr:row>
      <xdr:rowOff>0</xdr:rowOff>
    </xdr:from>
    <xdr:to>
      <xdr:col>9</xdr:col>
      <xdr:colOff>7409</xdr:colOff>
      <xdr:row>303</xdr:row>
      <xdr:rowOff>159639</xdr:rowOff>
    </xdr:to>
    <xdr:sp macro="" textlink="">
      <xdr:nvSpPr>
        <xdr:cNvPr id="1415" name="Text Box 83"/>
        <xdr:cNvSpPr txBox="1">
          <a:spLocks noChangeArrowheads="1"/>
        </xdr:cNvSpPr>
      </xdr:nvSpPr>
      <xdr:spPr bwMode="auto">
        <a:xfrm>
          <a:off x="9648825" y="193690875"/>
          <a:ext cx="0" cy="159639"/>
        </a:xfrm>
        <a:prstGeom prst="rect">
          <a:avLst/>
        </a:prstGeom>
        <a:noFill/>
        <a:ln w="9525">
          <a:noFill/>
          <a:miter lim="800000"/>
          <a:headEnd/>
          <a:tailEnd/>
        </a:ln>
      </xdr:spPr>
    </xdr:sp>
    <xdr:clientData/>
  </xdr:twoCellAnchor>
  <xdr:twoCellAnchor editAs="oneCell">
    <xdr:from>
      <xdr:col>8</xdr:col>
      <xdr:colOff>1247775</xdr:colOff>
      <xdr:row>303</xdr:row>
      <xdr:rowOff>0</xdr:rowOff>
    </xdr:from>
    <xdr:to>
      <xdr:col>9</xdr:col>
      <xdr:colOff>7409</xdr:colOff>
      <xdr:row>303</xdr:row>
      <xdr:rowOff>159639</xdr:rowOff>
    </xdr:to>
    <xdr:sp macro="" textlink="">
      <xdr:nvSpPr>
        <xdr:cNvPr id="1416" name="Text Box 84"/>
        <xdr:cNvSpPr txBox="1">
          <a:spLocks noChangeArrowheads="1"/>
        </xdr:cNvSpPr>
      </xdr:nvSpPr>
      <xdr:spPr bwMode="auto">
        <a:xfrm>
          <a:off x="9648825" y="193690875"/>
          <a:ext cx="0" cy="159639"/>
        </a:xfrm>
        <a:prstGeom prst="rect">
          <a:avLst/>
        </a:prstGeom>
        <a:noFill/>
        <a:ln w="9525">
          <a:noFill/>
          <a:miter lim="800000"/>
          <a:headEnd/>
          <a:tailEnd/>
        </a:ln>
      </xdr:spPr>
    </xdr:sp>
    <xdr:clientData/>
  </xdr:twoCellAnchor>
  <xdr:twoCellAnchor editAs="oneCell">
    <xdr:from>
      <xdr:col>8</xdr:col>
      <xdr:colOff>2028825</xdr:colOff>
      <xdr:row>303</xdr:row>
      <xdr:rowOff>0</xdr:rowOff>
    </xdr:from>
    <xdr:to>
      <xdr:col>9</xdr:col>
      <xdr:colOff>7409</xdr:colOff>
      <xdr:row>303</xdr:row>
      <xdr:rowOff>159639</xdr:rowOff>
    </xdr:to>
    <xdr:sp macro="" textlink="">
      <xdr:nvSpPr>
        <xdr:cNvPr id="1417" name="Text Box 85"/>
        <xdr:cNvSpPr txBox="1">
          <a:spLocks noChangeArrowheads="1"/>
        </xdr:cNvSpPr>
      </xdr:nvSpPr>
      <xdr:spPr bwMode="auto">
        <a:xfrm>
          <a:off x="9648825" y="193690875"/>
          <a:ext cx="0" cy="159639"/>
        </a:xfrm>
        <a:prstGeom prst="rect">
          <a:avLst/>
        </a:prstGeom>
        <a:noFill/>
        <a:ln w="9525">
          <a:noFill/>
          <a:miter lim="800000"/>
          <a:headEnd/>
          <a:tailEnd/>
        </a:ln>
      </xdr:spPr>
    </xdr:sp>
    <xdr:clientData/>
  </xdr:twoCellAnchor>
  <xdr:twoCellAnchor editAs="oneCell">
    <xdr:from>
      <xdr:col>8</xdr:col>
      <xdr:colOff>2619375</xdr:colOff>
      <xdr:row>303</xdr:row>
      <xdr:rowOff>0</xdr:rowOff>
    </xdr:from>
    <xdr:to>
      <xdr:col>9</xdr:col>
      <xdr:colOff>7409</xdr:colOff>
      <xdr:row>303</xdr:row>
      <xdr:rowOff>159639</xdr:rowOff>
    </xdr:to>
    <xdr:sp macro="" textlink="">
      <xdr:nvSpPr>
        <xdr:cNvPr id="1418" name="Text Box 86"/>
        <xdr:cNvSpPr txBox="1">
          <a:spLocks noChangeArrowheads="1"/>
        </xdr:cNvSpPr>
      </xdr:nvSpPr>
      <xdr:spPr bwMode="auto">
        <a:xfrm>
          <a:off x="9648825" y="193690875"/>
          <a:ext cx="0" cy="159639"/>
        </a:xfrm>
        <a:prstGeom prst="rect">
          <a:avLst/>
        </a:prstGeom>
        <a:noFill/>
        <a:ln w="9525">
          <a:noFill/>
          <a:miter lim="800000"/>
          <a:headEnd/>
          <a:tailEnd/>
        </a:ln>
      </xdr:spPr>
    </xdr:sp>
    <xdr:clientData/>
  </xdr:twoCellAnchor>
  <xdr:twoCellAnchor editAs="oneCell">
    <xdr:from>
      <xdr:col>8</xdr:col>
      <xdr:colOff>1609725</xdr:colOff>
      <xdr:row>303</xdr:row>
      <xdr:rowOff>123825</xdr:rowOff>
    </xdr:from>
    <xdr:to>
      <xdr:col>9</xdr:col>
      <xdr:colOff>7409</xdr:colOff>
      <xdr:row>303</xdr:row>
      <xdr:rowOff>156524</xdr:rowOff>
    </xdr:to>
    <xdr:sp macro="" textlink="">
      <xdr:nvSpPr>
        <xdr:cNvPr id="1419" name="Text Box 236"/>
        <xdr:cNvSpPr txBox="1">
          <a:spLocks noChangeArrowheads="1"/>
        </xdr:cNvSpPr>
      </xdr:nvSpPr>
      <xdr:spPr bwMode="auto">
        <a:xfrm>
          <a:off x="9648825" y="193814700"/>
          <a:ext cx="0" cy="32699"/>
        </a:xfrm>
        <a:prstGeom prst="rect">
          <a:avLst/>
        </a:prstGeom>
        <a:noFill/>
        <a:ln w="9525">
          <a:noFill/>
          <a:miter lim="800000"/>
          <a:headEnd/>
          <a:tailEnd/>
        </a:ln>
      </xdr:spPr>
    </xdr:sp>
    <xdr:clientData/>
  </xdr:twoCellAnchor>
  <xdr:twoCellAnchor editAs="oneCell">
    <xdr:from>
      <xdr:col>8</xdr:col>
      <xdr:colOff>1609725</xdr:colOff>
      <xdr:row>303</xdr:row>
      <xdr:rowOff>123825</xdr:rowOff>
    </xdr:from>
    <xdr:to>
      <xdr:col>9</xdr:col>
      <xdr:colOff>7409</xdr:colOff>
      <xdr:row>303</xdr:row>
      <xdr:rowOff>156524</xdr:rowOff>
    </xdr:to>
    <xdr:sp macro="" textlink="">
      <xdr:nvSpPr>
        <xdr:cNvPr id="1420" name="Text Box 236"/>
        <xdr:cNvSpPr txBox="1">
          <a:spLocks noChangeArrowheads="1"/>
        </xdr:cNvSpPr>
      </xdr:nvSpPr>
      <xdr:spPr bwMode="auto">
        <a:xfrm>
          <a:off x="9648825" y="193814700"/>
          <a:ext cx="0" cy="32699"/>
        </a:xfrm>
        <a:prstGeom prst="rect">
          <a:avLst/>
        </a:prstGeom>
        <a:noFill/>
        <a:ln w="9525">
          <a:noFill/>
          <a:miter lim="800000"/>
          <a:headEnd/>
          <a:tailEnd/>
        </a:ln>
      </xdr:spPr>
    </xdr:sp>
    <xdr:clientData/>
  </xdr:twoCellAnchor>
  <xdr:twoCellAnchor editAs="oneCell">
    <xdr:from>
      <xdr:col>8</xdr:col>
      <xdr:colOff>1609725</xdr:colOff>
      <xdr:row>303</xdr:row>
      <xdr:rowOff>123825</xdr:rowOff>
    </xdr:from>
    <xdr:to>
      <xdr:col>9</xdr:col>
      <xdr:colOff>7409</xdr:colOff>
      <xdr:row>303</xdr:row>
      <xdr:rowOff>156524</xdr:rowOff>
    </xdr:to>
    <xdr:sp macro="" textlink="">
      <xdr:nvSpPr>
        <xdr:cNvPr id="1421" name="Text Box 236"/>
        <xdr:cNvSpPr txBox="1">
          <a:spLocks noChangeArrowheads="1"/>
        </xdr:cNvSpPr>
      </xdr:nvSpPr>
      <xdr:spPr bwMode="auto">
        <a:xfrm>
          <a:off x="9648825" y="193814700"/>
          <a:ext cx="0" cy="32699"/>
        </a:xfrm>
        <a:prstGeom prst="rect">
          <a:avLst/>
        </a:prstGeom>
        <a:noFill/>
        <a:ln w="9525">
          <a:noFill/>
          <a:miter lim="800000"/>
          <a:headEnd/>
          <a:tailEnd/>
        </a:ln>
      </xdr:spPr>
    </xdr:sp>
    <xdr:clientData/>
  </xdr:twoCellAnchor>
  <xdr:twoCellAnchor editAs="oneCell">
    <xdr:from>
      <xdr:col>8</xdr:col>
      <xdr:colOff>1609725</xdr:colOff>
      <xdr:row>303</xdr:row>
      <xdr:rowOff>123825</xdr:rowOff>
    </xdr:from>
    <xdr:to>
      <xdr:col>9</xdr:col>
      <xdr:colOff>7409</xdr:colOff>
      <xdr:row>303</xdr:row>
      <xdr:rowOff>156524</xdr:rowOff>
    </xdr:to>
    <xdr:sp macro="" textlink="">
      <xdr:nvSpPr>
        <xdr:cNvPr id="1422" name="Text Box 236"/>
        <xdr:cNvSpPr txBox="1">
          <a:spLocks noChangeArrowheads="1"/>
        </xdr:cNvSpPr>
      </xdr:nvSpPr>
      <xdr:spPr bwMode="auto">
        <a:xfrm>
          <a:off x="9648825" y="193814700"/>
          <a:ext cx="0" cy="32699"/>
        </a:xfrm>
        <a:prstGeom prst="rect">
          <a:avLst/>
        </a:prstGeom>
        <a:noFill/>
        <a:ln w="9525">
          <a:noFill/>
          <a:miter lim="800000"/>
          <a:headEnd/>
          <a:tailEnd/>
        </a:ln>
      </xdr:spPr>
    </xdr:sp>
    <xdr:clientData/>
  </xdr:twoCellAnchor>
  <xdr:twoCellAnchor editAs="oneCell">
    <xdr:from>
      <xdr:col>8</xdr:col>
      <xdr:colOff>1609725</xdr:colOff>
      <xdr:row>303</xdr:row>
      <xdr:rowOff>123825</xdr:rowOff>
    </xdr:from>
    <xdr:to>
      <xdr:col>9</xdr:col>
      <xdr:colOff>7409</xdr:colOff>
      <xdr:row>303</xdr:row>
      <xdr:rowOff>156524</xdr:rowOff>
    </xdr:to>
    <xdr:sp macro="" textlink="">
      <xdr:nvSpPr>
        <xdr:cNvPr id="1423" name="Text Box 236"/>
        <xdr:cNvSpPr txBox="1">
          <a:spLocks noChangeArrowheads="1"/>
        </xdr:cNvSpPr>
      </xdr:nvSpPr>
      <xdr:spPr bwMode="auto">
        <a:xfrm>
          <a:off x="9648825" y="193814700"/>
          <a:ext cx="0" cy="32699"/>
        </a:xfrm>
        <a:prstGeom prst="rect">
          <a:avLst/>
        </a:prstGeom>
        <a:noFill/>
        <a:ln w="9525">
          <a:noFill/>
          <a:miter lim="800000"/>
          <a:headEnd/>
          <a:tailEnd/>
        </a:ln>
      </xdr:spPr>
    </xdr:sp>
    <xdr:clientData/>
  </xdr:twoCellAnchor>
  <xdr:twoCellAnchor editAs="oneCell">
    <xdr:from>
      <xdr:col>8</xdr:col>
      <xdr:colOff>1609725</xdr:colOff>
      <xdr:row>303</xdr:row>
      <xdr:rowOff>123825</xdr:rowOff>
    </xdr:from>
    <xdr:to>
      <xdr:col>9</xdr:col>
      <xdr:colOff>7409</xdr:colOff>
      <xdr:row>303</xdr:row>
      <xdr:rowOff>156524</xdr:rowOff>
    </xdr:to>
    <xdr:sp macro="" textlink="">
      <xdr:nvSpPr>
        <xdr:cNvPr id="1424" name="Text Box 236"/>
        <xdr:cNvSpPr txBox="1">
          <a:spLocks noChangeArrowheads="1"/>
        </xdr:cNvSpPr>
      </xdr:nvSpPr>
      <xdr:spPr bwMode="auto">
        <a:xfrm>
          <a:off x="9648825" y="193814700"/>
          <a:ext cx="0" cy="32699"/>
        </a:xfrm>
        <a:prstGeom prst="rect">
          <a:avLst/>
        </a:prstGeom>
        <a:noFill/>
        <a:ln w="9525">
          <a:noFill/>
          <a:miter lim="800000"/>
          <a:headEnd/>
          <a:tailEnd/>
        </a:ln>
      </xdr:spPr>
    </xdr:sp>
    <xdr:clientData/>
  </xdr:twoCellAnchor>
  <xdr:twoCellAnchor editAs="oneCell">
    <xdr:from>
      <xdr:col>8</xdr:col>
      <xdr:colOff>1609725</xdr:colOff>
      <xdr:row>303</xdr:row>
      <xdr:rowOff>123825</xdr:rowOff>
    </xdr:from>
    <xdr:to>
      <xdr:col>9</xdr:col>
      <xdr:colOff>7409</xdr:colOff>
      <xdr:row>303</xdr:row>
      <xdr:rowOff>156524</xdr:rowOff>
    </xdr:to>
    <xdr:sp macro="" textlink="">
      <xdr:nvSpPr>
        <xdr:cNvPr id="1425" name="Text Box 236"/>
        <xdr:cNvSpPr txBox="1">
          <a:spLocks noChangeArrowheads="1"/>
        </xdr:cNvSpPr>
      </xdr:nvSpPr>
      <xdr:spPr bwMode="auto">
        <a:xfrm>
          <a:off x="9648825" y="193814700"/>
          <a:ext cx="0" cy="32699"/>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426" name="Text Box 314"/>
        <xdr:cNvSpPr txBox="1">
          <a:spLocks noChangeArrowheads="1"/>
        </xdr:cNvSpPr>
      </xdr:nvSpPr>
      <xdr:spPr bwMode="auto">
        <a:xfrm>
          <a:off x="9648825" y="194833875"/>
          <a:ext cx="0" cy="159639"/>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427" name="Text Box 315"/>
        <xdr:cNvSpPr txBox="1">
          <a:spLocks noChangeArrowheads="1"/>
        </xdr:cNvSpPr>
      </xdr:nvSpPr>
      <xdr:spPr bwMode="auto">
        <a:xfrm>
          <a:off x="9648825" y="194833875"/>
          <a:ext cx="0" cy="159639"/>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428" name="Text Box 316"/>
        <xdr:cNvSpPr txBox="1">
          <a:spLocks noChangeArrowheads="1"/>
        </xdr:cNvSpPr>
      </xdr:nvSpPr>
      <xdr:spPr bwMode="auto">
        <a:xfrm>
          <a:off x="9648825" y="194833875"/>
          <a:ext cx="0" cy="159639"/>
        </a:xfrm>
        <a:prstGeom prst="rect">
          <a:avLst/>
        </a:prstGeom>
        <a:noFill/>
        <a:ln w="9525">
          <a:noFill/>
          <a:miter lim="800000"/>
          <a:headEnd/>
          <a:tailEnd/>
        </a:ln>
      </xdr:spPr>
    </xdr:sp>
    <xdr:clientData/>
  </xdr:twoCellAnchor>
  <xdr:twoCellAnchor editAs="oneCell">
    <xdr:from>
      <xdr:col>8</xdr:col>
      <xdr:colOff>1247775</xdr:colOff>
      <xdr:row>304</xdr:row>
      <xdr:rowOff>0</xdr:rowOff>
    </xdr:from>
    <xdr:to>
      <xdr:col>9</xdr:col>
      <xdr:colOff>7409</xdr:colOff>
      <xdr:row>304</xdr:row>
      <xdr:rowOff>159639</xdr:rowOff>
    </xdr:to>
    <xdr:sp macro="" textlink="">
      <xdr:nvSpPr>
        <xdr:cNvPr id="1429" name="Text Box 317"/>
        <xdr:cNvSpPr txBox="1">
          <a:spLocks noChangeArrowheads="1"/>
        </xdr:cNvSpPr>
      </xdr:nvSpPr>
      <xdr:spPr bwMode="auto">
        <a:xfrm>
          <a:off x="9648825" y="194833875"/>
          <a:ext cx="0" cy="159639"/>
        </a:xfrm>
        <a:prstGeom prst="rect">
          <a:avLst/>
        </a:prstGeom>
        <a:noFill/>
        <a:ln w="9525">
          <a:noFill/>
          <a:miter lim="800000"/>
          <a:headEnd/>
          <a:tailEnd/>
        </a:ln>
      </xdr:spPr>
    </xdr:sp>
    <xdr:clientData/>
  </xdr:twoCellAnchor>
  <xdr:twoCellAnchor editAs="oneCell">
    <xdr:from>
      <xdr:col>8</xdr:col>
      <xdr:colOff>2619375</xdr:colOff>
      <xdr:row>304</xdr:row>
      <xdr:rowOff>1076325</xdr:rowOff>
    </xdr:from>
    <xdr:to>
      <xdr:col>9</xdr:col>
      <xdr:colOff>7409</xdr:colOff>
      <xdr:row>305</xdr:row>
      <xdr:rowOff>0</xdr:rowOff>
    </xdr:to>
    <xdr:sp macro="" textlink="">
      <xdr:nvSpPr>
        <xdr:cNvPr id="1430" name="Text Box 23"/>
        <xdr:cNvSpPr txBox="1">
          <a:spLocks noChangeArrowheads="1"/>
        </xdr:cNvSpPr>
      </xdr:nvSpPr>
      <xdr:spPr bwMode="auto">
        <a:xfrm>
          <a:off x="9648825" y="195214875"/>
          <a:ext cx="0" cy="0"/>
        </a:xfrm>
        <a:prstGeom prst="rect">
          <a:avLst/>
        </a:prstGeom>
        <a:noFill/>
        <a:ln w="9525">
          <a:noFill/>
          <a:miter lim="800000"/>
          <a:headEnd/>
          <a:tailEnd/>
        </a:ln>
      </xdr:spPr>
    </xdr:sp>
    <xdr:clientData/>
  </xdr:twoCellAnchor>
  <xdr:twoCellAnchor editAs="oneCell">
    <xdr:from>
      <xdr:col>8</xdr:col>
      <xdr:colOff>2676525</xdr:colOff>
      <xdr:row>304</xdr:row>
      <xdr:rowOff>657225</xdr:rowOff>
    </xdr:from>
    <xdr:to>
      <xdr:col>9</xdr:col>
      <xdr:colOff>7409</xdr:colOff>
      <xdr:row>305</xdr:row>
      <xdr:rowOff>19812</xdr:rowOff>
    </xdr:to>
    <xdr:sp macro="" textlink="">
      <xdr:nvSpPr>
        <xdr:cNvPr id="1431" name="Text Box 29"/>
        <xdr:cNvSpPr txBox="1">
          <a:spLocks noChangeArrowheads="1"/>
        </xdr:cNvSpPr>
      </xdr:nvSpPr>
      <xdr:spPr bwMode="auto">
        <a:xfrm>
          <a:off x="9648825" y="195214875"/>
          <a:ext cx="0" cy="19812"/>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432" name="Text Box 314"/>
        <xdr:cNvSpPr txBox="1">
          <a:spLocks noChangeArrowheads="1"/>
        </xdr:cNvSpPr>
      </xdr:nvSpPr>
      <xdr:spPr bwMode="auto">
        <a:xfrm>
          <a:off x="9648825" y="194833875"/>
          <a:ext cx="0" cy="159639"/>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433" name="Text Box 315"/>
        <xdr:cNvSpPr txBox="1">
          <a:spLocks noChangeArrowheads="1"/>
        </xdr:cNvSpPr>
      </xdr:nvSpPr>
      <xdr:spPr bwMode="auto">
        <a:xfrm>
          <a:off x="9648825" y="194833875"/>
          <a:ext cx="0" cy="159639"/>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434" name="Text Box 316"/>
        <xdr:cNvSpPr txBox="1">
          <a:spLocks noChangeArrowheads="1"/>
        </xdr:cNvSpPr>
      </xdr:nvSpPr>
      <xdr:spPr bwMode="auto">
        <a:xfrm>
          <a:off x="9648825" y="194833875"/>
          <a:ext cx="0" cy="159639"/>
        </a:xfrm>
        <a:prstGeom prst="rect">
          <a:avLst/>
        </a:prstGeom>
        <a:noFill/>
        <a:ln w="9525">
          <a:noFill/>
          <a:miter lim="800000"/>
          <a:headEnd/>
          <a:tailEnd/>
        </a:ln>
      </xdr:spPr>
    </xdr:sp>
    <xdr:clientData/>
  </xdr:twoCellAnchor>
  <xdr:twoCellAnchor editAs="oneCell">
    <xdr:from>
      <xdr:col>8</xdr:col>
      <xdr:colOff>1247775</xdr:colOff>
      <xdr:row>304</xdr:row>
      <xdr:rowOff>0</xdr:rowOff>
    </xdr:from>
    <xdr:to>
      <xdr:col>9</xdr:col>
      <xdr:colOff>7409</xdr:colOff>
      <xdr:row>304</xdr:row>
      <xdr:rowOff>159639</xdr:rowOff>
    </xdr:to>
    <xdr:sp macro="" textlink="">
      <xdr:nvSpPr>
        <xdr:cNvPr id="1435" name="Text Box 317"/>
        <xdr:cNvSpPr txBox="1">
          <a:spLocks noChangeArrowheads="1"/>
        </xdr:cNvSpPr>
      </xdr:nvSpPr>
      <xdr:spPr bwMode="auto">
        <a:xfrm>
          <a:off x="9648825" y="194833875"/>
          <a:ext cx="0" cy="159639"/>
        </a:xfrm>
        <a:prstGeom prst="rect">
          <a:avLst/>
        </a:prstGeom>
        <a:noFill/>
        <a:ln w="9525">
          <a:noFill/>
          <a:miter lim="800000"/>
          <a:headEnd/>
          <a:tailEnd/>
        </a:ln>
      </xdr:spPr>
    </xdr:sp>
    <xdr:clientData/>
  </xdr:twoCellAnchor>
  <xdr:twoCellAnchor editAs="oneCell">
    <xdr:from>
      <xdr:col>8</xdr:col>
      <xdr:colOff>2619375</xdr:colOff>
      <xdr:row>304</xdr:row>
      <xdr:rowOff>1076325</xdr:rowOff>
    </xdr:from>
    <xdr:to>
      <xdr:col>9</xdr:col>
      <xdr:colOff>7409</xdr:colOff>
      <xdr:row>305</xdr:row>
      <xdr:rowOff>0</xdr:rowOff>
    </xdr:to>
    <xdr:sp macro="" textlink="">
      <xdr:nvSpPr>
        <xdr:cNvPr id="1436" name="Text Box 23"/>
        <xdr:cNvSpPr txBox="1">
          <a:spLocks noChangeArrowheads="1"/>
        </xdr:cNvSpPr>
      </xdr:nvSpPr>
      <xdr:spPr bwMode="auto">
        <a:xfrm>
          <a:off x="9648825" y="195214875"/>
          <a:ext cx="0" cy="0"/>
        </a:xfrm>
        <a:prstGeom prst="rect">
          <a:avLst/>
        </a:prstGeom>
        <a:noFill/>
        <a:ln w="9525">
          <a:noFill/>
          <a:miter lim="800000"/>
          <a:headEnd/>
          <a:tailEnd/>
        </a:ln>
      </xdr:spPr>
    </xdr:sp>
    <xdr:clientData/>
  </xdr:twoCellAnchor>
  <xdr:twoCellAnchor editAs="oneCell">
    <xdr:from>
      <xdr:col>8</xdr:col>
      <xdr:colOff>2676525</xdr:colOff>
      <xdr:row>304</xdr:row>
      <xdr:rowOff>657225</xdr:rowOff>
    </xdr:from>
    <xdr:to>
      <xdr:col>9</xdr:col>
      <xdr:colOff>7409</xdr:colOff>
      <xdr:row>305</xdr:row>
      <xdr:rowOff>19812</xdr:rowOff>
    </xdr:to>
    <xdr:sp macro="" textlink="">
      <xdr:nvSpPr>
        <xdr:cNvPr id="1437" name="Text Box 29"/>
        <xdr:cNvSpPr txBox="1">
          <a:spLocks noChangeArrowheads="1"/>
        </xdr:cNvSpPr>
      </xdr:nvSpPr>
      <xdr:spPr bwMode="auto">
        <a:xfrm>
          <a:off x="9648825" y="195214875"/>
          <a:ext cx="0" cy="19812"/>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438" name="Text Box 81"/>
        <xdr:cNvSpPr txBox="1">
          <a:spLocks noChangeArrowheads="1"/>
        </xdr:cNvSpPr>
      </xdr:nvSpPr>
      <xdr:spPr bwMode="auto">
        <a:xfrm>
          <a:off x="9648825" y="194833875"/>
          <a:ext cx="0" cy="159639"/>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439" name="Text Box 82"/>
        <xdr:cNvSpPr txBox="1">
          <a:spLocks noChangeArrowheads="1"/>
        </xdr:cNvSpPr>
      </xdr:nvSpPr>
      <xdr:spPr bwMode="auto">
        <a:xfrm>
          <a:off x="9648825" y="194833875"/>
          <a:ext cx="0" cy="159639"/>
        </a:xfrm>
        <a:prstGeom prst="rect">
          <a:avLst/>
        </a:prstGeom>
        <a:noFill/>
        <a:ln w="9525">
          <a:noFill/>
          <a:miter lim="800000"/>
          <a:headEnd/>
          <a:tailEnd/>
        </a:ln>
      </xdr:spPr>
    </xdr:sp>
    <xdr:clientData/>
  </xdr:twoCellAnchor>
  <xdr:twoCellAnchor editAs="oneCell">
    <xdr:from>
      <xdr:col>8</xdr:col>
      <xdr:colOff>1314450</xdr:colOff>
      <xdr:row>304</xdr:row>
      <xdr:rowOff>0</xdr:rowOff>
    </xdr:from>
    <xdr:to>
      <xdr:col>9</xdr:col>
      <xdr:colOff>7409</xdr:colOff>
      <xdr:row>304</xdr:row>
      <xdr:rowOff>159639</xdr:rowOff>
    </xdr:to>
    <xdr:sp macro="" textlink="">
      <xdr:nvSpPr>
        <xdr:cNvPr id="1440" name="Text Box 83"/>
        <xdr:cNvSpPr txBox="1">
          <a:spLocks noChangeArrowheads="1"/>
        </xdr:cNvSpPr>
      </xdr:nvSpPr>
      <xdr:spPr bwMode="auto">
        <a:xfrm>
          <a:off x="9648825" y="194833875"/>
          <a:ext cx="0" cy="159639"/>
        </a:xfrm>
        <a:prstGeom prst="rect">
          <a:avLst/>
        </a:prstGeom>
        <a:noFill/>
        <a:ln w="9525">
          <a:noFill/>
          <a:miter lim="800000"/>
          <a:headEnd/>
          <a:tailEnd/>
        </a:ln>
      </xdr:spPr>
    </xdr:sp>
    <xdr:clientData/>
  </xdr:twoCellAnchor>
  <xdr:twoCellAnchor editAs="oneCell">
    <xdr:from>
      <xdr:col>8</xdr:col>
      <xdr:colOff>1247775</xdr:colOff>
      <xdr:row>304</xdr:row>
      <xdr:rowOff>0</xdr:rowOff>
    </xdr:from>
    <xdr:to>
      <xdr:col>9</xdr:col>
      <xdr:colOff>7409</xdr:colOff>
      <xdr:row>304</xdr:row>
      <xdr:rowOff>159639</xdr:rowOff>
    </xdr:to>
    <xdr:sp macro="" textlink="">
      <xdr:nvSpPr>
        <xdr:cNvPr id="1441" name="Text Box 84"/>
        <xdr:cNvSpPr txBox="1">
          <a:spLocks noChangeArrowheads="1"/>
        </xdr:cNvSpPr>
      </xdr:nvSpPr>
      <xdr:spPr bwMode="auto">
        <a:xfrm>
          <a:off x="9648825" y="194833875"/>
          <a:ext cx="0" cy="159639"/>
        </a:xfrm>
        <a:prstGeom prst="rect">
          <a:avLst/>
        </a:prstGeom>
        <a:noFill/>
        <a:ln w="9525">
          <a:noFill/>
          <a:miter lim="800000"/>
          <a:headEnd/>
          <a:tailEnd/>
        </a:ln>
      </xdr:spPr>
    </xdr:sp>
    <xdr:clientData/>
  </xdr:twoCellAnchor>
  <xdr:twoCellAnchor editAs="oneCell">
    <xdr:from>
      <xdr:col>8</xdr:col>
      <xdr:colOff>2028825</xdr:colOff>
      <xdr:row>304</xdr:row>
      <xdr:rowOff>0</xdr:rowOff>
    </xdr:from>
    <xdr:to>
      <xdr:col>9</xdr:col>
      <xdr:colOff>7409</xdr:colOff>
      <xdr:row>304</xdr:row>
      <xdr:rowOff>159639</xdr:rowOff>
    </xdr:to>
    <xdr:sp macro="" textlink="">
      <xdr:nvSpPr>
        <xdr:cNvPr id="1442" name="Text Box 85"/>
        <xdr:cNvSpPr txBox="1">
          <a:spLocks noChangeArrowheads="1"/>
        </xdr:cNvSpPr>
      </xdr:nvSpPr>
      <xdr:spPr bwMode="auto">
        <a:xfrm>
          <a:off x="9648825" y="194833875"/>
          <a:ext cx="0" cy="159639"/>
        </a:xfrm>
        <a:prstGeom prst="rect">
          <a:avLst/>
        </a:prstGeom>
        <a:noFill/>
        <a:ln w="9525">
          <a:noFill/>
          <a:miter lim="800000"/>
          <a:headEnd/>
          <a:tailEnd/>
        </a:ln>
      </xdr:spPr>
    </xdr:sp>
    <xdr:clientData/>
  </xdr:twoCellAnchor>
  <xdr:twoCellAnchor editAs="oneCell">
    <xdr:from>
      <xdr:col>8</xdr:col>
      <xdr:colOff>2619375</xdr:colOff>
      <xdr:row>304</xdr:row>
      <xdr:rowOff>0</xdr:rowOff>
    </xdr:from>
    <xdr:to>
      <xdr:col>9</xdr:col>
      <xdr:colOff>7409</xdr:colOff>
      <xdr:row>304</xdr:row>
      <xdr:rowOff>159639</xdr:rowOff>
    </xdr:to>
    <xdr:sp macro="" textlink="">
      <xdr:nvSpPr>
        <xdr:cNvPr id="1443" name="Text Box 86"/>
        <xdr:cNvSpPr txBox="1">
          <a:spLocks noChangeArrowheads="1"/>
        </xdr:cNvSpPr>
      </xdr:nvSpPr>
      <xdr:spPr bwMode="auto">
        <a:xfrm>
          <a:off x="9648825" y="194833875"/>
          <a:ext cx="0" cy="159639"/>
        </a:xfrm>
        <a:prstGeom prst="rect">
          <a:avLst/>
        </a:prstGeom>
        <a:noFill/>
        <a:ln w="9525">
          <a:noFill/>
          <a:miter lim="800000"/>
          <a:headEnd/>
          <a:tailEnd/>
        </a:ln>
      </xdr:spPr>
    </xdr:sp>
    <xdr:clientData/>
  </xdr:twoCellAnchor>
  <xdr:twoCellAnchor editAs="oneCell">
    <xdr:from>
      <xdr:col>8</xdr:col>
      <xdr:colOff>1609725</xdr:colOff>
      <xdr:row>304</xdr:row>
      <xdr:rowOff>123825</xdr:rowOff>
    </xdr:from>
    <xdr:to>
      <xdr:col>9</xdr:col>
      <xdr:colOff>7409</xdr:colOff>
      <xdr:row>304</xdr:row>
      <xdr:rowOff>156524</xdr:rowOff>
    </xdr:to>
    <xdr:sp macro="" textlink="">
      <xdr:nvSpPr>
        <xdr:cNvPr id="1444" name="Text Box 236"/>
        <xdr:cNvSpPr txBox="1">
          <a:spLocks noChangeArrowheads="1"/>
        </xdr:cNvSpPr>
      </xdr:nvSpPr>
      <xdr:spPr bwMode="auto">
        <a:xfrm>
          <a:off x="9648825" y="194957700"/>
          <a:ext cx="0" cy="32699"/>
        </a:xfrm>
        <a:prstGeom prst="rect">
          <a:avLst/>
        </a:prstGeom>
        <a:noFill/>
        <a:ln w="9525">
          <a:noFill/>
          <a:miter lim="800000"/>
          <a:headEnd/>
          <a:tailEnd/>
        </a:ln>
      </xdr:spPr>
    </xdr:sp>
    <xdr:clientData/>
  </xdr:twoCellAnchor>
  <xdr:twoCellAnchor editAs="oneCell">
    <xdr:from>
      <xdr:col>8</xdr:col>
      <xdr:colOff>1609725</xdr:colOff>
      <xdr:row>304</xdr:row>
      <xdr:rowOff>123825</xdr:rowOff>
    </xdr:from>
    <xdr:to>
      <xdr:col>9</xdr:col>
      <xdr:colOff>7409</xdr:colOff>
      <xdr:row>304</xdr:row>
      <xdr:rowOff>156524</xdr:rowOff>
    </xdr:to>
    <xdr:sp macro="" textlink="">
      <xdr:nvSpPr>
        <xdr:cNvPr id="1445" name="Text Box 236"/>
        <xdr:cNvSpPr txBox="1">
          <a:spLocks noChangeArrowheads="1"/>
        </xdr:cNvSpPr>
      </xdr:nvSpPr>
      <xdr:spPr bwMode="auto">
        <a:xfrm>
          <a:off x="9648825" y="194957700"/>
          <a:ext cx="0" cy="32699"/>
        </a:xfrm>
        <a:prstGeom prst="rect">
          <a:avLst/>
        </a:prstGeom>
        <a:noFill/>
        <a:ln w="9525">
          <a:noFill/>
          <a:miter lim="800000"/>
          <a:headEnd/>
          <a:tailEnd/>
        </a:ln>
      </xdr:spPr>
    </xdr:sp>
    <xdr:clientData/>
  </xdr:twoCellAnchor>
  <xdr:twoCellAnchor editAs="oneCell">
    <xdr:from>
      <xdr:col>8</xdr:col>
      <xdr:colOff>1609725</xdr:colOff>
      <xdr:row>304</xdr:row>
      <xdr:rowOff>123825</xdr:rowOff>
    </xdr:from>
    <xdr:to>
      <xdr:col>9</xdr:col>
      <xdr:colOff>7409</xdr:colOff>
      <xdr:row>304</xdr:row>
      <xdr:rowOff>156524</xdr:rowOff>
    </xdr:to>
    <xdr:sp macro="" textlink="">
      <xdr:nvSpPr>
        <xdr:cNvPr id="1446" name="Text Box 236"/>
        <xdr:cNvSpPr txBox="1">
          <a:spLocks noChangeArrowheads="1"/>
        </xdr:cNvSpPr>
      </xdr:nvSpPr>
      <xdr:spPr bwMode="auto">
        <a:xfrm>
          <a:off x="9648825" y="194957700"/>
          <a:ext cx="0" cy="32699"/>
        </a:xfrm>
        <a:prstGeom prst="rect">
          <a:avLst/>
        </a:prstGeom>
        <a:noFill/>
        <a:ln w="9525">
          <a:noFill/>
          <a:miter lim="800000"/>
          <a:headEnd/>
          <a:tailEnd/>
        </a:ln>
      </xdr:spPr>
    </xdr:sp>
    <xdr:clientData/>
  </xdr:twoCellAnchor>
  <xdr:twoCellAnchor editAs="oneCell">
    <xdr:from>
      <xdr:col>8</xdr:col>
      <xdr:colOff>1609725</xdr:colOff>
      <xdr:row>304</xdr:row>
      <xdr:rowOff>123825</xdr:rowOff>
    </xdr:from>
    <xdr:to>
      <xdr:col>9</xdr:col>
      <xdr:colOff>7409</xdr:colOff>
      <xdr:row>304</xdr:row>
      <xdr:rowOff>156524</xdr:rowOff>
    </xdr:to>
    <xdr:sp macro="" textlink="">
      <xdr:nvSpPr>
        <xdr:cNvPr id="1447" name="Text Box 236"/>
        <xdr:cNvSpPr txBox="1">
          <a:spLocks noChangeArrowheads="1"/>
        </xdr:cNvSpPr>
      </xdr:nvSpPr>
      <xdr:spPr bwMode="auto">
        <a:xfrm>
          <a:off x="9648825" y="194957700"/>
          <a:ext cx="0" cy="32699"/>
        </a:xfrm>
        <a:prstGeom prst="rect">
          <a:avLst/>
        </a:prstGeom>
        <a:noFill/>
        <a:ln w="9525">
          <a:noFill/>
          <a:miter lim="800000"/>
          <a:headEnd/>
          <a:tailEnd/>
        </a:ln>
      </xdr:spPr>
    </xdr:sp>
    <xdr:clientData/>
  </xdr:twoCellAnchor>
  <xdr:twoCellAnchor editAs="oneCell">
    <xdr:from>
      <xdr:col>8</xdr:col>
      <xdr:colOff>1609725</xdr:colOff>
      <xdr:row>304</xdr:row>
      <xdr:rowOff>123825</xdr:rowOff>
    </xdr:from>
    <xdr:to>
      <xdr:col>9</xdr:col>
      <xdr:colOff>7409</xdr:colOff>
      <xdr:row>304</xdr:row>
      <xdr:rowOff>156524</xdr:rowOff>
    </xdr:to>
    <xdr:sp macro="" textlink="">
      <xdr:nvSpPr>
        <xdr:cNvPr id="1448" name="Text Box 236"/>
        <xdr:cNvSpPr txBox="1">
          <a:spLocks noChangeArrowheads="1"/>
        </xdr:cNvSpPr>
      </xdr:nvSpPr>
      <xdr:spPr bwMode="auto">
        <a:xfrm>
          <a:off x="9648825" y="194957700"/>
          <a:ext cx="0" cy="32699"/>
        </a:xfrm>
        <a:prstGeom prst="rect">
          <a:avLst/>
        </a:prstGeom>
        <a:noFill/>
        <a:ln w="9525">
          <a:noFill/>
          <a:miter lim="800000"/>
          <a:headEnd/>
          <a:tailEnd/>
        </a:ln>
      </xdr:spPr>
    </xdr:sp>
    <xdr:clientData/>
  </xdr:twoCellAnchor>
  <xdr:twoCellAnchor editAs="oneCell">
    <xdr:from>
      <xdr:col>8</xdr:col>
      <xdr:colOff>1609725</xdr:colOff>
      <xdr:row>304</xdr:row>
      <xdr:rowOff>123825</xdr:rowOff>
    </xdr:from>
    <xdr:to>
      <xdr:col>9</xdr:col>
      <xdr:colOff>7409</xdr:colOff>
      <xdr:row>304</xdr:row>
      <xdr:rowOff>156524</xdr:rowOff>
    </xdr:to>
    <xdr:sp macro="" textlink="">
      <xdr:nvSpPr>
        <xdr:cNvPr id="1449" name="Text Box 236"/>
        <xdr:cNvSpPr txBox="1">
          <a:spLocks noChangeArrowheads="1"/>
        </xdr:cNvSpPr>
      </xdr:nvSpPr>
      <xdr:spPr bwMode="auto">
        <a:xfrm>
          <a:off x="9648825" y="194957700"/>
          <a:ext cx="0" cy="32699"/>
        </a:xfrm>
        <a:prstGeom prst="rect">
          <a:avLst/>
        </a:prstGeom>
        <a:noFill/>
        <a:ln w="9525">
          <a:noFill/>
          <a:miter lim="800000"/>
          <a:headEnd/>
          <a:tailEnd/>
        </a:ln>
      </xdr:spPr>
    </xdr:sp>
    <xdr:clientData/>
  </xdr:twoCellAnchor>
  <xdr:twoCellAnchor editAs="oneCell">
    <xdr:from>
      <xdr:col>8</xdr:col>
      <xdr:colOff>1609725</xdr:colOff>
      <xdr:row>304</xdr:row>
      <xdr:rowOff>123825</xdr:rowOff>
    </xdr:from>
    <xdr:to>
      <xdr:col>9</xdr:col>
      <xdr:colOff>7409</xdr:colOff>
      <xdr:row>304</xdr:row>
      <xdr:rowOff>156524</xdr:rowOff>
    </xdr:to>
    <xdr:sp macro="" textlink="">
      <xdr:nvSpPr>
        <xdr:cNvPr id="1450" name="Text Box 236"/>
        <xdr:cNvSpPr txBox="1">
          <a:spLocks noChangeArrowheads="1"/>
        </xdr:cNvSpPr>
      </xdr:nvSpPr>
      <xdr:spPr bwMode="auto">
        <a:xfrm>
          <a:off x="9648825" y="194957700"/>
          <a:ext cx="0" cy="32699"/>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451" name="Text Box 314"/>
        <xdr:cNvSpPr txBox="1">
          <a:spLocks noChangeArrowheads="1"/>
        </xdr:cNvSpPr>
      </xdr:nvSpPr>
      <xdr:spPr bwMode="auto">
        <a:xfrm>
          <a:off x="9648825" y="214188675"/>
          <a:ext cx="0" cy="159639"/>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452" name="Text Box 315"/>
        <xdr:cNvSpPr txBox="1">
          <a:spLocks noChangeArrowheads="1"/>
        </xdr:cNvSpPr>
      </xdr:nvSpPr>
      <xdr:spPr bwMode="auto">
        <a:xfrm>
          <a:off x="9648825" y="214188675"/>
          <a:ext cx="0" cy="159639"/>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453" name="Text Box 316"/>
        <xdr:cNvSpPr txBox="1">
          <a:spLocks noChangeArrowheads="1"/>
        </xdr:cNvSpPr>
      </xdr:nvSpPr>
      <xdr:spPr bwMode="auto">
        <a:xfrm>
          <a:off x="9648825" y="214188675"/>
          <a:ext cx="0" cy="159639"/>
        </a:xfrm>
        <a:prstGeom prst="rect">
          <a:avLst/>
        </a:prstGeom>
        <a:noFill/>
        <a:ln w="9525">
          <a:noFill/>
          <a:miter lim="800000"/>
          <a:headEnd/>
          <a:tailEnd/>
        </a:ln>
      </xdr:spPr>
    </xdr:sp>
    <xdr:clientData/>
  </xdr:twoCellAnchor>
  <xdr:twoCellAnchor editAs="oneCell">
    <xdr:from>
      <xdr:col>8</xdr:col>
      <xdr:colOff>1247775</xdr:colOff>
      <xdr:row>323</xdr:row>
      <xdr:rowOff>0</xdr:rowOff>
    </xdr:from>
    <xdr:to>
      <xdr:col>9</xdr:col>
      <xdr:colOff>7409</xdr:colOff>
      <xdr:row>323</xdr:row>
      <xdr:rowOff>159639</xdr:rowOff>
    </xdr:to>
    <xdr:sp macro="" textlink="">
      <xdr:nvSpPr>
        <xdr:cNvPr id="1454" name="Text Box 317"/>
        <xdr:cNvSpPr txBox="1">
          <a:spLocks noChangeArrowheads="1"/>
        </xdr:cNvSpPr>
      </xdr:nvSpPr>
      <xdr:spPr bwMode="auto">
        <a:xfrm>
          <a:off x="9648825" y="214188675"/>
          <a:ext cx="0" cy="159639"/>
        </a:xfrm>
        <a:prstGeom prst="rect">
          <a:avLst/>
        </a:prstGeom>
        <a:noFill/>
        <a:ln w="9525">
          <a:noFill/>
          <a:miter lim="800000"/>
          <a:headEnd/>
          <a:tailEnd/>
        </a:ln>
      </xdr:spPr>
    </xdr:sp>
    <xdr:clientData/>
  </xdr:twoCellAnchor>
  <xdr:twoCellAnchor editAs="oneCell">
    <xdr:from>
      <xdr:col>8</xdr:col>
      <xdr:colOff>2619375</xdr:colOff>
      <xdr:row>323</xdr:row>
      <xdr:rowOff>1076325</xdr:rowOff>
    </xdr:from>
    <xdr:to>
      <xdr:col>9</xdr:col>
      <xdr:colOff>7409</xdr:colOff>
      <xdr:row>324</xdr:row>
      <xdr:rowOff>0</xdr:rowOff>
    </xdr:to>
    <xdr:sp macro="" textlink="">
      <xdr:nvSpPr>
        <xdr:cNvPr id="1455" name="Text Box 23"/>
        <xdr:cNvSpPr txBox="1">
          <a:spLocks noChangeArrowheads="1"/>
        </xdr:cNvSpPr>
      </xdr:nvSpPr>
      <xdr:spPr bwMode="auto">
        <a:xfrm>
          <a:off x="9648825" y="214769700"/>
          <a:ext cx="0" cy="0"/>
        </a:xfrm>
        <a:prstGeom prst="rect">
          <a:avLst/>
        </a:prstGeom>
        <a:noFill/>
        <a:ln w="9525">
          <a:noFill/>
          <a:miter lim="800000"/>
          <a:headEnd/>
          <a:tailEnd/>
        </a:ln>
      </xdr:spPr>
    </xdr:sp>
    <xdr:clientData/>
  </xdr:twoCellAnchor>
  <xdr:twoCellAnchor editAs="oneCell">
    <xdr:from>
      <xdr:col>8</xdr:col>
      <xdr:colOff>2676525</xdr:colOff>
      <xdr:row>323</xdr:row>
      <xdr:rowOff>657225</xdr:rowOff>
    </xdr:from>
    <xdr:to>
      <xdr:col>9</xdr:col>
      <xdr:colOff>7409</xdr:colOff>
      <xdr:row>324</xdr:row>
      <xdr:rowOff>19812</xdr:rowOff>
    </xdr:to>
    <xdr:sp macro="" textlink="">
      <xdr:nvSpPr>
        <xdr:cNvPr id="1456" name="Text Box 29"/>
        <xdr:cNvSpPr txBox="1">
          <a:spLocks noChangeArrowheads="1"/>
        </xdr:cNvSpPr>
      </xdr:nvSpPr>
      <xdr:spPr bwMode="auto">
        <a:xfrm>
          <a:off x="9648825" y="214769700"/>
          <a:ext cx="0" cy="19812"/>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457" name="Text Box 314"/>
        <xdr:cNvSpPr txBox="1">
          <a:spLocks noChangeArrowheads="1"/>
        </xdr:cNvSpPr>
      </xdr:nvSpPr>
      <xdr:spPr bwMode="auto">
        <a:xfrm>
          <a:off x="9648825" y="214188675"/>
          <a:ext cx="0" cy="159639"/>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458" name="Text Box 315"/>
        <xdr:cNvSpPr txBox="1">
          <a:spLocks noChangeArrowheads="1"/>
        </xdr:cNvSpPr>
      </xdr:nvSpPr>
      <xdr:spPr bwMode="auto">
        <a:xfrm>
          <a:off x="9648825" y="214188675"/>
          <a:ext cx="0" cy="159639"/>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459" name="Text Box 316"/>
        <xdr:cNvSpPr txBox="1">
          <a:spLocks noChangeArrowheads="1"/>
        </xdr:cNvSpPr>
      </xdr:nvSpPr>
      <xdr:spPr bwMode="auto">
        <a:xfrm>
          <a:off x="9648825" y="214188675"/>
          <a:ext cx="0" cy="159639"/>
        </a:xfrm>
        <a:prstGeom prst="rect">
          <a:avLst/>
        </a:prstGeom>
        <a:noFill/>
        <a:ln w="9525">
          <a:noFill/>
          <a:miter lim="800000"/>
          <a:headEnd/>
          <a:tailEnd/>
        </a:ln>
      </xdr:spPr>
    </xdr:sp>
    <xdr:clientData/>
  </xdr:twoCellAnchor>
  <xdr:twoCellAnchor editAs="oneCell">
    <xdr:from>
      <xdr:col>8</xdr:col>
      <xdr:colOff>1247775</xdr:colOff>
      <xdr:row>323</xdr:row>
      <xdr:rowOff>0</xdr:rowOff>
    </xdr:from>
    <xdr:to>
      <xdr:col>9</xdr:col>
      <xdr:colOff>7409</xdr:colOff>
      <xdr:row>323</xdr:row>
      <xdr:rowOff>159639</xdr:rowOff>
    </xdr:to>
    <xdr:sp macro="" textlink="">
      <xdr:nvSpPr>
        <xdr:cNvPr id="1460" name="Text Box 317"/>
        <xdr:cNvSpPr txBox="1">
          <a:spLocks noChangeArrowheads="1"/>
        </xdr:cNvSpPr>
      </xdr:nvSpPr>
      <xdr:spPr bwMode="auto">
        <a:xfrm>
          <a:off x="9648825" y="214188675"/>
          <a:ext cx="0" cy="159639"/>
        </a:xfrm>
        <a:prstGeom prst="rect">
          <a:avLst/>
        </a:prstGeom>
        <a:noFill/>
        <a:ln w="9525">
          <a:noFill/>
          <a:miter lim="800000"/>
          <a:headEnd/>
          <a:tailEnd/>
        </a:ln>
      </xdr:spPr>
    </xdr:sp>
    <xdr:clientData/>
  </xdr:twoCellAnchor>
  <xdr:twoCellAnchor editAs="oneCell">
    <xdr:from>
      <xdr:col>8</xdr:col>
      <xdr:colOff>2619375</xdr:colOff>
      <xdr:row>323</xdr:row>
      <xdr:rowOff>1076325</xdr:rowOff>
    </xdr:from>
    <xdr:to>
      <xdr:col>9</xdr:col>
      <xdr:colOff>7409</xdr:colOff>
      <xdr:row>324</xdr:row>
      <xdr:rowOff>0</xdr:rowOff>
    </xdr:to>
    <xdr:sp macro="" textlink="">
      <xdr:nvSpPr>
        <xdr:cNvPr id="1461" name="Text Box 23"/>
        <xdr:cNvSpPr txBox="1">
          <a:spLocks noChangeArrowheads="1"/>
        </xdr:cNvSpPr>
      </xdr:nvSpPr>
      <xdr:spPr bwMode="auto">
        <a:xfrm>
          <a:off x="9648825" y="214769700"/>
          <a:ext cx="0" cy="0"/>
        </a:xfrm>
        <a:prstGeom prst="rect">
          <a:avLst/>
        </a:prstGeom>
        <a:noFill/>
        <a:ln w="9525">
          <a:noFill/>
          <a:miter lim="800000"/>
          <a:headEnd/>
          <a:tailEnd/>
        </a:ln>
      </xdr:spPr>
    </xdr:sp>
    <xdr:clientData/>
  </xdr:twoCellAnchor>
  <xdr:twoCellAnchor editAs="oneCell">
    <xdr:from>
      <xdr:col>8</xdr:col>
      <xdr:colOff>2676525</xdr:colOff>
      <xdr:row>323</xdr:row>
      <xdr:rowOff>657225</xdr:rowOff>
    </xdr:from>
    <xdr:to>
      <xdr:col>9</xdr:col>
      <xdr:colOff>7409</xdr:colOff>
      <xdr:row>324</xdr:row>
      <xdr:rowOff>19812</xdr:rowOff>
    </xdr:to>
    <xdr:sp macro="" textlink="">
      <xdr:nvSpPr>
        <xdr:cNvPr id="1462" name="Text Box 29"/>
        <xdr:cNvSpPr txBox="1">
          <a:spLocks noChangeArrowheads="1"/>
        </xdr:cNvSpPr>
      </xdr:nvSpPr>
      <xdr:spPr bwMode="auto">
        <a:xfrm>
          <a:off x="9648825" y="214769700"/>
          <a:ext cx="0" cy="19812"/>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463" name="Text Box 81"/>
        <xdr:cNvSpPr txBox="1">
          <a:spLocks noChangeArrowheads="1"/>
        </xdr:cNvSpPr>
      </xdr:nvSpPr>
      <xdr:spPr bwMode="auto">
        <a:xfrm>
          <a:off x="9648825" y="214188675"/>
          <a:ext cx="0" cy="159639"/>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464" name="Text Box 82"/>
        <xdr:cNvSpPr txBox="1">
          <a:spLocks noChangeArrowheads="1"/>
        </xdr:cNvSpPr>
      </xdr:nvSpPr>
      <xdr:spPr bwMode="auto">
        <a:xfrm>
          <a:off x="9648825" y="214188675"/>
          <a:ext cx="0" cy="159639"/>
        </a:xfrm>
        <a:prstGeom prst="rect">
          <a:avLst/>
        </a:prstGeom>
        <a:noFill/>
        <a:ln w="9525">
          <a:noFill/>
          <a:miter lim="800000"/>
          <a:headEnd/>
          <a:tailEnd/>
        </a:ln>
      </xdr:spPr>
    </xdr:sp>
    <xdr:clientData/>
  </xdr:twoCellAnchor>
  <xdr:twoCellAnchor editAs="oneCell">
    <xdr:from>
      <xdr:col>8</xdr:col>
      <xdr:colOff>1314450</xdr:colOff>
      <xdr:row>323</xdr:row>
      <xdr:rowOff>0</xdr:rowOff>
    </xdr:from>
    <xdr:to>
      <xdr:col>9</xdr:col>
      <xdr:colOff>7409</xdr:colOff>
      <xdr:row>323</xdr:row>
      <xdr:rowOff>159639</xdr:rowOff>
    </xdr:to>
    <xdr:sp macro="" textlink="">
      <xdr:nvSpPr>
        <xdr:cNvPr id="1465" name="Text Box 83"/>
        <xdr:cNvSpPr txBox="1">
          <a:spLocks noChangeArrowheads="1"/>
        </xdr:cNvSpPr>
      </xdr:nvSpPr>
      <xdr:spPr bwMode="auto">
        <a:xfrm>
          <a:off x="9648825" y="214188675"/>
          <a:ext cx="0" cy="159639"/>
        </a:xfrm>
        <a:prstGeom prst="rect">
          <a:avLst/>
        </a:prstGeom>
        <a:noFill/>
        <a:ln w="9525">
          <a:noFill/>
          <a:miter lim="800000"/>
          <a:headEnd/>
          <a:tailEnd/>
        </a:ln>
      </xdr:spPr>
    </xdr:sp>
    <xdr:clientData/>
  </xdr:twoCellAnchor>
  <xdr:twoCellAnchor editAs="oneCell">
    <xdr:from>
      <xdr:col>8</xdr:col>
      <xdr:colOff>1247775</xdr:colOff>
      <xdr:row>323</xdr:row>
      <xdr:rowOff>0</xdr:rowOff>
    </xdr:from>
    <xdr:to>
      <xdr:col>9</xdr:col>
      <xdr:colOff>7409</xdr:colOff>
      <xdr:row>323</xdr:row>
      <xdr:rowOff>159639</xdr:rowOff>
    </xdr:to>
    <xdr:sp macro="" textlink="">
      <xdr:nvSpPr>
        <xdr:cNvPr id="1466" name="Text Box 84"/>
        <xdr:cNvSpPr txBox="1">
          <a:spLocks noChangeArrowheads="1"/>
        </xdr:cNvSpPr>
      </xdr:nvSpPr>
      <xdr:spPr bwMode="auto">
        <a:xfrm>
          <a:off x="9648825" y="214188675"/>
          <a:ext cx="0" cy="159639"/>
        </a:xfrm>
        <a:prstGeom prst="rect">
          <a:avLst/>
        </a:prstGeom>
        <a:noFill/>
        <a:ln w="9525">
          <a:noFill/>
          <a:miter lim="800000"/>
          <a:headEnd/>
          <a:tailEnd/>
        </a:ln>
      </xdr:spPr>
    </xdr:sp>
    <xdr:clientData/>
  </xdr:twoCellAnchor>
  <xdr:twoCellAnchor editAs="oneCell">
    <xdr:from>
      <xdr:col>8</xdr:col>
      <xdr:colOff>2028825</xdr:colOff>
      <xdr:row>323</xdr:row>
      <xdr:rowOff>0</xdr:rowOff>
    </xdr:from>
    <xdr:to>
      <xdr:col>9</xdr:col>
      <xdr:colOff>7409</xdr:colOff>
      <xdr:row>323</xdr:row>
      <xdr:rowOff>159639</xdr:rowOff>
    </xdr:to>
    <xdr:sp macro="" textlink="">
      <xdr:nvSpPr>
        <xdr:cNvPr id="1467" name="Text Box 85"/>
        <xdr:cNvSpPr txBox="1">
          <a:spLocks noChangeArrowheads="1"/>
        </xdr:cNvSpPr>
      </xdr:nvSpPr>
      <xdr:spPr bwMode="auto">
        <a:xfrm>
          <a:off x="9648825" y="214188675"/>
          <a:ext cx="0" cy="159639"/>
        </a:xfrm>
        <a:prstGeom prst="rect">
          <a:avLst/>
        </a:prstGeom>
        <a:noFill/>
        <a:ln w="9525">
          <a:noFill/>
          <a:miter lim="800000"/>
          <a:headEnd/>
          <a:tailEnd/>
        </a:ln>
      </xdr:spPr>
    </xdr:sp>
    <xdr:clientData/>
  </xdr:twoCellAnchor>
  <xdr:twoCellAnchor editAs="oneCell">
    <xdr:from>
      <xdr:col>8</xdr:col>
      <xdr:colOff>2619375</xdr:colOff>
      <xdr:row>323</xdr:row>
      <xdr:rowOff>0</xdr:rowOff>
    </xdr:from>
    <xdr:to>
      <xdr:col>9</xdr:col>
      <xdr:colOff>7409</xdr:colOff>
      <xdr:row>323</xdr:row>
      <xdr:rowOff>159639</xdr:rowOff>
    </xdr:to>
    <xdr:sp macro="" textlink="">
      <xdr:nvSpPr>
        <xdr:cNvPr id="1468" name="Text Box 86"/>
        <xdr:cNvSpPr txBox="1">
          <a:spLocks noChangeArrowheads="1"/>
        </xdr:cNvSpPr>
      </xdr:nvSpPr>
      <xdr:spPr bwMode="auto">
        <a:xfrm>
          <a:off x="9648825" y="214188675"/>
          <a:ext cx="0" cy="159639"/>
        </a:xfrm>
        <a:prstGeom prst="rect">
          <a:avLst/>
        </a:prstGeom>
        <a:noFill/>
        <a:ln w="9525">
          <a:noFill/>
          <a:miter lim="800000"/>
          <a:headEnd/>
          <a:tailEnd/>
        </a:ln>
      </xdr:spPr>
    </xdr:sp>
    <xdr:clientData/>
  </xdr:twoCellAnchor>
  <xdr:twoCellAnchor editAs="oneCell">
    <xdr:from>
      <xdr:col>8</xdr:col>
      <xdr:colOff>1609725</xdr:colOff>
      <xdr:row>323</xdr:row>
      <xdr:rowOff>123825</xdr:rowOff>
    </xdr:from>
    <xdr:to>
      <xdr:col>9</xdr:col>
      <xdr:colOff>7409</xdr:colOff>
      <xdr:row>323</xdr:row>
      <xdr:rowOff>156524</xdr:rowOff>
    </xdr:to>
    <xdr:sp macro="" textlink="">
      <xdr:nvSpPr>
        <xdr:cNvPr id="1469" name="Text Box 236"/>
        <xdr:cNvSpPr txBox="1">
          <a:spLocks noChangeArrowheads="1"/>
        </xdr:cNvSpPr>
      </xdr:nvSpPr>
      <xdr:spPr bwMode="auto">
        <a:xfrm>
          <a:off x="9648825" y="214312500"/>
          <a:ext cx="0" cy="32699"/>
        </a:xfrm>
        <a:prstGeom prst="rect">
          <a:avLst/>
        </a:prstGeom>
        <a:noFill/>
        <a:ln w="9525">
          <a:noFill/>
          <a:miter lim="800000"/>
          <a:headEnd/>
          <a:tailEnd/>
        </a:ln>
      </xdr:spPr>
    </xdr:sp>
    <xdr:clientData/>
  </xdr:twoCellAnchor>
  <xdr:twoCellAnchor editAs="oneCell">
    <xdr:from>
      <xdr:col>8</xdr:col>
      <xdr:colOff>1609725</xdr:colOff>
      <xdr:row>323</xdr:row>
      <xdr:rowOff>123825</xdr:rowOff>
    </xdr:from>
    <xdr:to>
      <xdr:col>9</xdr:col>
      <xdr:colOff>7409</xdr:colOff>
      <xdr:row>323</xdr:row>
      <xdr:rowOff>156524</xdr:rowOff>
    </xdr:to>
    <xdr:sp macro="" textlink="">
      <xdr:nvSpPr>
        <xdr:cNvPr id="1470" name="Text Box 236"/>
        <xdr:cNvSpPr txBox="1">
          <a:spLocks noChangeArrowheads="1"/>
        </xdr:cNvSpPr>
      </xdr:nvSpPr>
      <xdr:spPr bwMode="auto">
        <a:xfrm>
          <a:off x="9648825" y="214312500"/>
          <a:ext cx="0" cy="32699"/>
        </a:xfrm>
        <a:prstGeom prst="rect">
          <a:avLst/>
        </a:prstGeom>
        <a:noFill/>
        <a:ln w="9525">
          <a:noFill/>
          <a:miter lim="800000"/>
          <a:headEnd/>
          <a:tailEnd/>
        </a:ln>
      </xdr:spPr>
    </xdr:sp>
    <xdr:clientData/>
  </xdr:twoCellAnchor>
  <xdr:twoCellAnchor editAs="oneCell">
    <xdr:from>
      <xdr:col>8</xdr:col>
      <xdr:colOff>1609725</xdr:colOff>
      <xdr:row>323</xdr:row>
      <xdr:rowOff>123825</xdr:rowOff>
    </xdr:from>
    <xdr:to>
      <xdr:col>9</xdr:col>
      <xdr:colOff>7409</xdr:colOff>
      <xdr:row>323</xdr:row>
      <xdr:rowOff>156524</xdr:rowOff>
    </xdr:to>
    <xdr:sp macro="" textlink="">
      <xdr:nvSpPr>
        <xdr:cNvPr id="1471" name="Text Box 236"/>
        <xdr:cNvSpPr txBox="1">
          <a:spLocks noChangeArrowheads="1"/>
        </xdr:cNvSpPr>
      </xdr:nvSpPr>
      <xdr:spPr bwMode="auto">
        <a:xfrm>
          <a:off x="9648825" y="214312500"/>
          <a:ext cx="0" cy="32699"/>
        </a:xfrm>
        <a:prstGeom prst="rect">
          <a:avLst/>
        </a:prstGeom>
        <a:noFill/>
        <a:ln w="9525">
          <a:noFill/>
          <a:miter lim="800000"/>
          <a:headEnd/>
          <a:tailEnd/>
        </a:ln>
      </xdr:spPr>
    </xdr:sp>
    <xdr:clientData/>
  </xdr:twoCellAnchor>
  <xdr:twoCellAnchor editAs="oneCell">
    <xdr:from>
      <xdr:col>8</xdr:col>
      <xdr:colOff>1609725</xdr:colOff>
      <xdr:row>323</xdr:row>
      <xdr:rowOff>123825</xdr:rowOff>
    </xdr:from>
    <xdr:to>
      <xdr:col>9</xdr:col>
      <xdr:colOff>7409</xdr:colOff>
      <xdr:row>323</xdr:row>
      <xdr:rowOff>156524</xdr:rowOff>
    </xdr:to>
    <xdr:sp macro="" textlink="">
      <xdr:nvSpPr>
        <xdr:cNvPr id="1472" name="Text Box 236"/>
        <xdr:cNvSpPr txBox="1">
          <a:spLocks noChangeArrowheads="1"/>
        </xdr:cNvSpPr>
      </xdr:nvSpPr>
      <xdr:spPr bwMode="auto">
        <a:xfrm>
          <a:off x="9648825" y="214312500"/>
          <a:ext cx="0" cy="32699"/>
        </a:xfrm>
        <a:prstGeom prst="rect">
          <a:avLst/>
        </a:prstGeom>
        <a:noFill/>
        <a:ln w="9525">
          <a:noFill/>
          <a:miter lim="800000"/>
          <a:headEnd/>
          <a:tailEnd/>
        </a:ln>
      </xdr:spPr>
    </xdr:sp>
    <xdr:clientData/>
  </xdr:twoCellAnchor>
  <xdr:twoCellAnchor editAs="oneCell">
    <xdr:from>
      <xdr:col>8</xdr:col>
      <xdr:colOff>1609725</xdr:colOff>
      <xdr:row>323</xdr:row>
      <xdr:rowOff>123825</xdr:rowOff>
    </xdr:from>
    <xdr:to>
      <xdr:col>9</xdr:col>
      <xdr:colOff>7409</xdr:colOff>
      <xdr:row>323</xdr:row>
      <xdr:rowOff>156524</xdr:rowOff>
    </xdr:to>
    <xdr:sp macro="" textlink="">
      <xdr:nvSpPr>
        <xdr:cNvPr id="1473" name="Text Box 236"/>
        <xdr:cNvSpPr txBox="1">
          <a:spLocks noChangeArrowheads="1"/>
        </xdr:cNvSpPr>
      </xdr:nvSpPr>
      <xdr:spPr bwMode="auto">
        <a:xfrm>
          <a:off x="9648825" y="214312500"/>
          <a:ext cx="0" cy="32699"/>
        </a:xfrm>
        <a:prstGeom prst="rect">
          <a:avLst/>
        </a:prstGeom>
        <a:noFill/>
        <a:ln w="9525">
          <a:noFill/>
          <a:miter lim="800000"/>
          <a:headEnd/>
          <a:tailEnd/>
        </a:ln>
      </xdr:spPr>
    </xdr:sp>
    <xdr:clientData/>
  </xdr:twoCellAnchor>
  <xdr:twoCellAnchor editAs="oneCell">
    <xdr:from>
      <xdr:col>8</xdr:col>
      <xdr:colOff>1609725</xdr:colOff>
      <xdr:row>323</xdr:row>
      <xdr:rowOff>123825</xdr:rowOff>
    </xdr:from>
    <xdr:to>
      <xdr:col>9</xdr:col>
      <xdr:colOff>7409</xdr:colOff>
      <xdr:row>323</xdr:row>
      <xdr:rowOff>156524</xdr:rowOff>
    </xdr:to>
    <xdr:sp macro="" textlink="">
      <xdr:nvSpPr>
        <xdr:cNvPr id="1474" name="Text Box 236"/>
        <xdr:cNvSpPr txBox="1">
          <a:spLocks noChangeArrowheads="1"/>
        </xdr:cNvSpPr>
      </xdr:nvSpPr>
      <xdr:spPr bwMode="auto">
        <a:xfrm>
          <a:off x="9648825" y="214312500"/>
          <a:ext cx="0" cy="32699"/>
        </a:xfrm>
        <a:prstGeom prst="rect">
          <a:avLst/>
        </a:prstGeom>
        <a:noFill/>
        <a:ln w="9525">
          <a:noFill/>
          <a:miter lim="800000"/>
          <a:headEnd/>
          <a:tailEnd/>
        </a:ln>
      </xdr:spPr>
    </xdr:sp>
    <xdr:clientData/>
  </xdr:twoCellAnchor>
  <xdr:twoCellAnchor editAs="oneCell">
    <xdr:from>
      <xdr:col>8</xdr:col>
      <xdr:colOff>1609725</xdr:colOff>
      <xdr:row>323</xdr:row>
      <xdr:rowOff>123825</xdr:rowOff>
    </xdr:from>
    <xdr:to>
      <xdr:col>9</xdr:col>
      <xdr:colOff>7409</xdr:colOff>
      <xdr:row>323</xdr:row>
      <xdr:rowOff>156524</xdr:rowOff>
    </xdr:to>
    <xdr:sp macro="" textlink="">
      <xdr:nvSpPr>
        <xdr:cNvPr id="1475" name="Text Box 236"/>
        <xdr:cNvSpPr txBox="1">
          <a:spLocks noChangeArrowheads="1"/>
        </xdr:cNvSpPr>
      </xdr:nvSpPr>
      <xdr:spPr bwMode="auto">
        <a:xfrm>
          <a:off x="9648825" y="214312500"/>
          <a:ext cx="0" cy="32699"/>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1476" name="Text Box 314"/>
        <xdr:cNvSpPr txBox="1">
          <a:spLocks noChangeArrowheads="1"/>
        </xdr:cNvSpPr>
      </xdr:nvSpPr>
      <xdr:spPr bwMode="auto">
        <a:xfrm>
          <a:off x="9648825" y="214769700"/>
          <a:ext cx="0" cy="159639"/>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1477" name="Text Box 315"/>
        <xdr:cNvSpPr txBox="1">
          <a:spLocks noChangeArrowheads="1"/>
        </xdr:cNvSpPr>
      </xdr:nvSpPr>
      <xdr:spPr bwMode="auto">
        <a:xfrm>
          <a:off x="9648825" y="214769700"/>
          <a:ext cx="0" cy="159639"/>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1478" name="Text Box 316"/>
        <xdr:cNvSpPr txBox="1">
          <a:spLocks noChangeArrowheads="1"/>
        </xdr:cNvSpPr>
      </xdr:nvSpPr>
      <xdr:spPr bwMode="auto">
        <a:xfrm>
          <a:off x="9648825" y="214769700"/>
          <a:ext cx="0" cy="159639"/>
        </a:xfrm>
        <a:prstGeom prst="rect">
          <a:avLst/>
        </a:prstGeom>
        <a:noFill/>
        <a:ln w="9525">
          <a:noFill/>
          <a:miter lim="800000"/>
          <a:headEnd/>
          <a:tailEnd/>
        </a:ln>
      </xdr:spPr>
    </xdr:sp>
    <xdr:clientData/>
  </xdr:twoCellAnchor>
  <xdr:twoCellAnchor editAs="oneCell">
    <xdr:from>
      <xdr:col>8</xdr:col>
      <xdr:colOff>1247775</xdr:colOff>
      <xdr:row>324</xdr:row>
      <xdr:rowOff>0</xdr:rowOff>
    </xdr:from>
    <xdr:to>
      <xdr:col>9</xdr:col>
      <xdr:colOff>7409</xdr:colOff>
      <xdr:row>324</xdr:row>
      <xdr:rowOff>159639</xdr:rowOff>
    </xdr:to>
    <xdr:sp macro="" textlink="">
      <xdr:nvSpPr>
        <xdr:cNvPr id="1479" name="Text Box 317"/>
        <xdr:cNvSpPr txBox="1">
          <a:spLocks noChangeArrowheads="1"/>
        </xdr:cNvSpPr>
      </xdr:nvSpPr>
      <xdr:spPr bwMode="auto">
        <a:xfrm>
          <a:off x="9648825" y="214769700"/>
          <a:ext cx="0" cy="159639"/>
        </a:xfrm>
        <a:prstGeom prst="rect">
          <a:avLst/>
        </a:prstGeom>
        <a:noFill/>
        <a:ln w="9525">
          <a:noFill/>
          <a:miter lim="800000"/>
          <a:headEnd/>
          <a:tailEnd/>
        </a:ln>
      </xdr:spPr>
    </xdr:sp>
    <xdr:clientData/>
  </xdr:twoCellAnchor>
  <xdr:twoCellAnchor editAs="oneCell">
    <xdr:from>
      <xdr:col>8</xdr:col>
      <xdr:colOff>2676525</xdr:colOff>
      <xdr:row>324</xdr:row>
      <xdr:rowOff>657225</xdr:rowOff>
    </xdr:from>
    <xdr:to>
      <xdr:col>9</xdr:col>
      <xdr:colOff>7409</xdr:colOff>
      <xdr:row>324</xdr:row>
      <xdr:rowOff>677037</xdr:rowOff>
    </xdr:to>
    <xdr:sp macro="" textlink="">
      <xdr:nvSpPr>
        <xdr:cNvPr id="1480" name="Text Box 29"/>
        <xdr:cNvSpPr txBox="1">
          <a:spLocks noChangeArrowheads="1"/>
        </xdr:cNvSpPr>
      </xdr:nvSpPr>
      <xdr:spPr bwMode="auto">
        <a:xfrm>
          <a:off x="9648825" y="215426925"/>
          <a:ext cx="0" cy="19812"/>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1481" name="Text Box 314"/>
        <xdr:cNvSpPr txBox="1">
          <a:spLocks noChangeArrowheads="1"/>
        </xdr:cNvSpPr>
      </xdr:nvSpPr>
      <xdr:spPr bwMode="auto">
        <a:xfrm>
          <a:off x="9648825" y="214769700"/>
          <a:ext cx="0" cy="159639"/>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1482" name="Text Box 315"/>
        <xdr:cNvSpPr txBox="1">
          <a:spLocks noChangeArrowheads="1"/>
        </xdr:cNvSpPr>
      </xdr:nvSpPr>
      <xdr:spPr bwMode="auto">
        <a:xfrm>
          <a:off x="9648825" y="214769700"/>
          <a:ext cx="0" cy="159639"/>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1483" name="Text Box 316"/>
        <xdr:cNvSpPr txBox="1">
          <a:spLocks noChangeArrowheads="1"/>
        </xdr:cNvSpPr>
      </xdr:nvSpPr>
      <xdr:spPr bwMode="auto">
        <a:xfrm>
          <a:off x="9648825" y="214769700"/>
          <a:ext cx="0" cy="159639"/>
        </a:xfrm>
        <a:prstGeom prst="rect">
          <a:avLst/>
        </a:prstGeom>
        <a:noFill/>
        <a:ln w="9525">
          <a:noFill/>
          <a:miter lim="800000"/>
          <a:headEnd/>
          <a:tailEnd/>
        </a:ln>
      </xdr:spPr>
    </xdr:sp>
    <xdr:clientData/>
  </xdr:twoCellAnchor>
  <xdr:twoCellAnchor editAs="oneCell">
    <xdr:from>
      <xdr:col>8</xdr:col>
      <xdr:colOff>1247775</xdr:colOff>
      <xdr:row>324</xdr:row>
      <xdr:rowOff>0</xdr:rowOff>
    </xdr:from>
    <xdr:to>
      <xdr:col>9</xdr:col>
      <xdr:colOff>7409</xdr:colOff>
      <xdr:row>324</xdr:row>
      <xdr:rowOff>159639</xdr:rowOff>
    </xdr:to>
    <xdr:sp macro="" textlink="">
      <xdr:nvSpPr>
        <xdr:cNvPr id="1484" name="Text Box 317"/>
        <xdr:cNvSpPr txBox="1">
          <a:spLocks noChangeArrowheads="1"/>
        </xdr:cNvSpPr>
      </xdr:nvSpPr>
      <xdr:spPr bwMode="auto">
        <a:xfrm>
          <a:off x="9648825" y="214769700"/>
          <a:ext cx="0" cy="159639"/>
        </a:xfrm>
        <a:prstGeom prst="rect">
          <a:avLst/>
        </a:prstGeom>
        <a:noFill/>
        <a:ln w="9525">
          <a:noFill/>
          <a:miter lim="800000"/>
          <a:headEnd/>
          <a:tailEnd/>
        </a:ln>
      </xdr:spPr>
    </xdr:sp>
    <xdr:clientData/>
  </xdr:twoCellAnchor>
  <xdr:twoCellAnchor editAs="oneCell">
    <xdr:from>
      <xdr:col>8</xdr:col>
      <xdr:colOff>2676525</xdr:colOff>
      <xdr:row>324</xdr:row>
      <xdr:rowOff>657225</xdr:rowOff>
    </xdr:from>
    <xdr:to>
      <xdr:col>9</xdr:col>
      <xdr:colOff>7409</xdr:colOff>
      <xdr:row>324</xdr:row>
      <xdr:rowOff>677037</xdr:rowOff>
    </xdr:to>
    <xdr:sp macro="" textlink="">
      <xdr:nvSpPr>
        <xdr:cNvPr id="1485" name="Text Box 29"/>
        <xdr:cNvSpPr txBox="1">
          <a:spLocks noChangeArrowheads="1"/>
        </xdr:cNvSpPr>
      </xdr:nvSpPr>
      <xdr:spPr bwMode="auto">
        <a:xfrm>
          <a:off x="9648825" y="215426925"/>
          <a:ext cx="0" cy="19812"/>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1486" name="Text Box 81"/>
        <xdr:cNvSpPr txBox="1">
          <a:spLocks noChangeArrowheads="1"/>
        </xdr:cNvSpPr>
      </xdr:nvSpPr>
      <xdr:spPr bwMode="auto">
        <a:xfrm>
          <a:off x="9648825" y="214769700"/>
          <a:ext cx="0" cy="159639"/>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1487" name="Text Box 82"/>
        <xdr:cNvSpPr txBox="1">
          <a:spLocks noChangeArrowheads="1"/>
        </xdr:cNvSpPr>
      </xdr:nvSpPr>
      <xdr:spPr bwMode="auto">
        <a:xfrm>
          <a:off x="9648825" y="214769700"/>
          <a:ext cx="0" cy="159639"/>
        </a:xfrm>
        <a:prstGeom prst="rect">
          <a:avLst/>
        </a:prstGeom>
        <a:noFill/>
        <a:ln w="9525">
          <a:noFill/>
          <a:miter lim="800000"/>
          <a:headEnd/>
          <a:tailEnd/>
        </a:ln>
      </xdr:spPr>
    </xdr:sp>
    <xdr:clientData/>
  </xdr:twoCellAnchor>
  <xdr:twoCellAnchor editAs="oneCell">
    <xdr:from>
      <xdr:col>8</xdr:col>
      <xdr:colOff>1314450</xdr:colOff>
      <xdr:row>324</xdr:row>
      <xdr:rowOff>0</xdr:rowOff>
    </xdr:from>
    <xdr:to>
      <xdr:col>9</xdr:col>
      <xdr:colOff>7409</xdr:colOff>
      <xdr:row>324</xdr:row>
      <xdr:rowOff>159639</xdr:rowOff>
    </xdr:to>
    <xdr:sp macro="" textlink="">
      <xdr:nvSpPr>
        <xdr:cNvPr id="1488" name="Text Box 83"/>
        <xdr:cNvSpPr txBox="1">
          <a:spLocks noChangeArrowheads="1"/>
        </xdr:cNvSpPr>
      </xdr:nvSpPr>
      <xdr:spPr bwMode="auto">
        <a:xfrm>
          <a:off x="9648825" y="214769700"/>
          <a:ext cx="0" cy="159639"/>
        </a:xfrm>
        <a:prstGeom prst="rect">
          <a:avLst/>
        </a:prstGeom>
        <a:noFill/>
        <a:ln w="9525">
          <a:noFill/>
          <a:miter lim="800000"/>
          <a:headEnd/>
          <a:tailEnd/>
        </a:ln>
      </xdr:spPr>
    </xdr:sp>
    <xdr:clientData/>
  </xdr:twoCellAnchor>
  <xdr:twoCellAnchor editAs="oneCell">
    <xdr:from>
      <xdr:col>8</xdr:col>
      <xdr:colOff>1247775</xdr:colOff>
      <xdr:row>324</xdr:row>
      <xdr:rowOff>0</xdr:rowOff>
    </xdr:from>
    <xdr:to>
      <xdr:col>9</xdr:col>
      <xdr:colOff>7409</xdr:colOff>
      <xdr:row>324</xdr:row>
      <xdr:rowOff>159639</xdr:rowOff>
    </xdr:to>
    <xdr:sp macro="" textlink="">
      <xdr:nvSpPr>
        <xdr:cNvPr id="1489" name="Text Box 84"/>
        <xdr:cNvSpPr txBox="1">
          <a:spLocks noChangeArrowheads="1"/>
        </xdr:cNvSpPr>
      </xdr:nvSpPr>
      <xdr:spPr bwMode="auto">
        <a:xfrm>
          <a:off x="9648825" y="214769700"/>
          <a:ext cx="0" cy="159639"/>
        </a:xfrm>
        <a:prstGeom prst="rect">
          <a:avLst/>
        </a:prstGeom>
        <a:noFill/>
        <a:ln w="9525">
          <a:noFill/>
          <a:miter lim="800000"/>
          <a:headEnd/>
          <a:tailEnd/>
        </a:ln>
      </xdr:spPr>
    </xdr:sp>
    <xdr:clientData/>
  </xdr:twoCellAnchor>
  <xdr:twoCellAnchor editAs="oneCell">
    <xdr:from>
      <xdr:col>8</xdr:col>
      <xdr:colOff>2028825</xdr:colOff>
      <xdr:row>324</xdr:row>
      <xdr:rowOff>0</xdr:rowOff>
    </xdr:from>
    <xdr:to>
      <xdr:col>9</xdr:col>
      <xdr:colOff>7409</xdr:colOff>
      <xdr:row>324</xdr:row>
      <xdr:rowOff>159639</xdr:rowOff>
    </xdr:to>
    <xdr:sp macro="" textlink="">
      <xdr:nvSpPr>
        <xdr:cNvPr id="1490" name="Text Box 85"/>
        <xdr:cNvSpPr txBox="1">
          <a:spLocks noChangeArrowheads="1"/>
        </xdr:cNvSpPr>
      </xdr:nvSpPr>
      <xdr:spPr bwMode="auto">
        <a:xfrm>
          <a:off x="9648825" y="214769700"/>
          <a:ext cx="0" cy="159639"/>
        </a:xfrm>
        <a:prstGeom prst="rect">
          <a:avLst/>
        </a:prstGeom>
        <a:noFill/>
        <a:ln w="9525">
          <a:noFill/>
          <a:miter lim="800000"/>
          <a:headEnd/>
          <a:tailEnd/>
        </a:ln>
      </xdr:spPr>
    </xdr:sp>
    <xdr:clientData/>
  </xdr:twoCellAnchor>
  <xdr:twoCellAnchor editAs="oneCell">
    <xdr:from>
      <xdr:col>8</xdr:col>
      <xdr:colOff>2619375</xdr:colOff>
      <xdr:row>324</xdr:row>
      <xdr:rowOff>0</xdr:rowOff>
    </xdr:from>
    <xdr:to>
      <xdr:col>9</xdr:col>
      <xdr:colOff>7409</xdr:colOff>
      <xdr:row>324</xdr:row>
      <xdr:rowOff>159639</xdr:rowOff>
    </xdr:to>
    <xdr:sp macro="" textlink="">
      <xdr:nvSpPr>
        <xdr:cNvPr id="1491" name="Text Box 86"/>
        <xdr:cNvSpPr txBox="1">
          <a:spLocks noChangeArrowheads="1"/>
        </xdr:cNvSpPr>
      </xdr:nvSpPr>
      <xdr:spPr bwMode="auto">
        <a:xfrm>
          <a:off x="9648825" y="214769700"/>
          <a:ext cx="0" cy="159639"/>
        </a:xfrm>
        <a:prstGeom prst="rect">
          <a:avLst/>
        </a:prstGeom>
        <a:noFill/>
        <a:ln w="9525">
          <a:noFill/>
          <a:miter lim="800000"/>
          <a:headEnd/>
          <a:tailEnd/>
        </a:ln>
      </xdr:spPr>
    </xdr:sp>
    <xdr:clientData/>
  </xdr:twoCellAnchor>
  <xdr:twoCellAnchor editAs="oneCell">
    <xdr:from>
      <xdr:col>8</xdr:col>
      <xdr:colOff>1609725</xdr:colOff>
      <xdr:row>324</xdr:row>
      <xdr:rowOff>123825</xdr:rowOff>
    </xdr:from>
    <xdr:to>
      <xdr:col>9</xdr:col>
      <xdr:colOff>7409</xdr:colOff>
      <xdr:row>324</xdr:row>
      <xdr:rowOff>156524</xdr:rowOff>
    </xdr:to>
    <xdr:sp macro="" textlink="">
      <xdr:nvSpPr>
        <xdr:cNvPr id="1492" name="Text Box 236"/>
        <xdr:cNvSpPr txBox="1">
          <a:spLocks noChangeArrowheads="1"/>
        </xdr:cNvSpPr>
      </xdr:nvSpPr>
      <xdr:spPr bwMode="auto">
        <a:xfrm>
          <a:off x="9648825" y="214893525"/>
          <a:ext cx="0" cy="32699"/>
        </a:xfrm>
        <a:prstGeom prst="rect">
          <a:avLst/>
        </a:prstGeom>
        <a:noFill/>
        <a:ln w="9525">
          <a:noFill/>
          <a:miter lim="800000"/>
          <a:headEnd/>
          <a:tailEnd/>
        </a:ln>
      </xdr:spPr>
    </xdr:sp>
    <xdr:clientData/>
  </xdr:twoCellAnchor>
  <xdr:twoCellAnchor editAs="oneCell">
    <xdr:from>
      <xdr:col>8</xdr:col>
      <xdr:colOff>1609725</xdr:colOff>
      <xdr:row>324</xdr:row>
      <xdr:rowOff>123825</xdr:rowOff>
    </xdr:from>
    <xdr:to>
      <xdr:col>9</xdr:col>
      <xdr:colOff>7409</xdr:colOff>
      <xdr:row>324</xdr:row>
      <xdr:rowOff>156524</xdr:rowOff>
    </xdr:to>
    <xdr:sp macro="" textlink="">
      <xdr:nvSpPr>
        <xdr:cNvPr id="1493" name="Text Box 236"/>
        <xdr:cNvSpPr txBox="1">
          <a:spLocks noChangeArrowheads="1"/>
        </xdr:cNvSpPr>
      </xdr:nvSpPr>
      <xdr:spPr bwMode="auto">
        <a:xfrm>
          <a:off x="9648825" y="214893525"/>
          <a:ext cx="0" cy="32699"/>
        </a:xfrm>
        <a:prstGeom prst="rect">
          <a:avLst/>
        </a:prstGeom>
        <a:noFill/>
        <a:ln w="9525">
          <a:noFill/>
          <a:miter lim="800000"/>
          <a:headEnd/>
          <a:tailEnd/>
        </a:ln>
      </xdr:spPr>
    </xdr:sp>
    <xdr:clientData/>
  </xdr:twoCellAnchor>
  <xdr:twoCellAnchor editAs="oneCell">
    <xdr:from>
      <xdr:col>8</xdr:col>
      <xdr:colOff>1609725</xdr:colOff>
      <xdr:row>324</xdr:row>
      <xdr:rowOff>123825</xdr:rowOff>
    </xdr:from>
    <xdr:to>
      <xdr:col>9</xdr:col>
      <xdr:colOff>7409</xdr:colOff>
      <xdr:row>324</xdr:row>
      <xdr:rowOff>156524</xdr:rowOff>
    </xdr:to>
    <xdr:sp macro="" textlink="">
      <xdr:nvSpPr>
        <xdr:cNvPr id="1494" name="Text Box 236"/>
        <xdr:cNvSpPr txBox="1">
          <a:spLocks noChangeArrowheads="1"/>
        </xdr:cNvSpPr>
      </xdr:nvSpPr>
      <xdr:spPr bwMode="auto">
        <a:xfrm>
          <a:off x="9648825" y="214893525"/>
          <a:ext cx="0" cy="32699"/>
        </a:xfrm>
        <a:prstGeom prst="rect">
          <a:avLst/>
        </a:prstGeom>
        <a:noFill/>
        <a:ln w="9525">
          <a:noFill/>
          <a:miter lim="800000"/>
          <a:headEnd/>
          <a:tailEnd/>
        </a:ln>
      </xdr:spPr>
    </xdr:sp>
    <xdr:clientData/>
  </xdr:twoCellAnchor>
  <xdr:twoCellAnchor editAs="oneCell">
    <xdr:from>
      <xdr:col>8</xdr:col>
      <xdr:colOff>1609725</xdr:colOff>
      <xdr:row>324</xdr:row>
      <xdr:rowOff>123825</xdr:rowOff>
    </xdr:from>
    <xdr:to>
      <xdr:col>9</xdr:col>
      <xdr:colOff>7409</xdr:colOff>
      <xdr:row>324</xdr:row>
      <xdr:rowOff>156524</xdr:rowOff>
    </xdr:to>
    <xdr:sp macro="" textlink="">
      <xdr:nvSpPr>
        <xdr:cNvPr id="1495" name="Text Box 236"/>
        <xdr:cNvSpPr txBox="1">
          <a:spLocks noChangeArrowheads="1"/>
        </xdr:cNvSpPr>
      </xdr:nvSpPr>
      <xdr:spPr bwMode="auto">
        <a:xfrm>
          <a:off x="9648825" y="214893525"/>
          <a:ext cx="0" cy="32699"/>
        </a:xfrm>
        <a:prstGeom prst="rect">
          <a:avLst/>
        </a:prstGeom>
        <a:noFill/>
        <a:ln w="9525">
          <a:noFill/>
          <a:miter lim="800000"/>
          <a:headEnd/>
          <a:tailEnd/>
        </a:ln>
      </xdr:spPr>
    </xdr:sp>
    <xdr:clientData/>
  </xdr:twoCellAnchor>
  <xdr:twoCellAnchor editAs="oneCell">
    <xdr:from>
      <xdr:col>8</xdr:col>
      <xdr:colOff>1609725</xdr:colOff>
      <xdr:row>324</xdr:row>
      <xdr:rowOff>123825</xdr:rowOff>
    </xdr:from>
    <xdr:to>
      <xdr:col>9</xdr:col>
      <xdr:colOff>7409</xdr:colOff>
      <xdr:row>324</xdr:row>
      <xdr:rowOff>156524</xdr:rowOff>
    </xdr:to>
    <xdr:sp macro="" textlink="">
      <xdr:nvSpPr>
        <xdr:cNvPr id="1496" name="Text Box 236"/>
        <xdr:cNvSpPr txBox="1">
          <a:spLocks noChangeArrowheads="1"/>
        </xdr:cNvSpPr>
      </xdr:nvSpPr>
      <xdr:spPr bwMode="auto">
        <a:xfrm>
          <a:off x="9648825" y="214893525"/>
          <a:ext cx="0" cy="32699"/>
        </a:xfrm>
        <a:prstGeom prst="rect">
          <a:avLst/>
        </a:prstGeom>
        <a:noFill/>
        <a:ln w="9525">
          <a:noFill/>
          <a:miter lim="800000"/>
          <a:headEnd/>
          <a:tailEnd/>
        </a:ln>
      </xdr:spPr>
    </xdr:sp>
    <xdr:clientData/>
  </xdr:twoCellAnchor>
  <xdr:twoCellAnchor editAs="oneCell">
    <xdr:from>
      <xdr:col>8</xdr:col>
      <xdr:colOff>1609725</xdr:colOff>
      <xdr:row>324</xdr:row>
      <xdr:rowOff>123825</xdr:rowOff>
    </xdr:from>
    <xdr:to>
      <xdr:col>9</xdr:col>
      <xdr:colOff>7409</xdr:colOff>
      <xdr:row>324</xdr:row>
      <xdr:rowOff>156524</xdr:rowOff>
    </xdr:to>
    <xdr:sp macro="" textlink="">
      <xdr:nvSpPr>
        <xdr:cNvPr id="1497" name="Text Box 236"/>
        <xdr:cNvSpPr txBox="1">
          <a:spLocks noChangeArrowheads="1"/>
        </xdr:cNvSpPr>
      </xdr:nvSpPr>
      <xdr:spPr bwMode="auto">
        <a:xfrm>
          <a:off x="9648825" y="214893525"/>
          <a:ext cx="0" cy="32699"/>
        </a:xfrm>
        <a:prstGeom prst="rect">
          <a:avLst/>
        </a:prstGeom>
        <a:noFill/>
        <a:ln w="9525">
          <a:noFill/>
          <a:miter lim="800000"/>
          <a:headEnd/>
          <a:tailEnd/>
        </a:ln>
      </xdr:spPr>
    </xdr:sp>
    <xdr:clientData/>
  </xdr:twoCellAnchor>
  <xdr:twoCellAnchor editAs="oneCell">
    <xdr:from>
      <xdr:col>8</xdr:col>
      <xdr:colOff>1609725</xdr:colOff>
      <xdr:row>324</xdr:row>
      <xdr:rowOff>123825</xdr:rowOff>
    </xdr:from>
    <xdr:to>
      <xdr:col>9</xdr:col>
      <xdr:colOff>7409</xdr:colOff>
      <xdr:row>324</xdr:row>
      <xdr:rowOff>156524</xdr:rowOff>
    </xdr:to>
    <xdr:sp macro="" textlink="">
      <xdr:nvSpPr>
        <xdr:cNvPr id="1498" name="Text Box 236"/>
        <xdr:cNvSpPr txBox="1">
          <a:spLocks noChangeArrowheads="1"/>
        </xdr:cNvSpPr>
      </xdr:nvSpPr>
      <xdr:spPr bwMode="auto">
        <a:xfrm>
          <a:off x="9648825" y="214893525"/>
          <a:ext cx="0" cy="32699"/>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1499" name="Text Box 314"/>
        <xdr:cNvSpPr txBox="1">
          <a:spLocks noChangeArrowheads="1"/>
        </xdr:cNvSpPr>
      </xdr:nvSpPr>
      <xdr:spPr bwMode="auto">
        <a:xfrm>
          <a:off x="9648825" y="215722200"/>
          <a:ext cx="0" cy="159639"/>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1500" name="Text Box 315"/>
        <xdr:cNvSpPr txBox="1">
          <a:spLocks noChangeArrowheads="1"/>
        </xdr:cNvSpPr>
      </xdr:nvSpPr>
      <xdr:spPr bwMode="auto">
        <a:xfrm>
          <a:off x="9648825" y="215722200"/>
          <a:ext cx="0" cy="159639"/>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1501" name="Text Box 316"/>
        <xdr:cNvSpPr txBox="1">
          <a:spLocks noChangeArrowheads="1"/>
        </xdr:cNvSpPr>
      </xdr:nvSpPr>
      <xdr:spPr bwMode="auto">
        <a:xfrm>
          <a:off x="9648825" y="215722200"/>
          <a:ext cx="0" cy="159639"/>
        </a:xfrm>
        <a:prstGeom prst="rect">
          <a:avLst/>
        </a:prstGeom>
        <a:noFill/>
        <a:ln w="9525">
          <a:noFill/>
          <a:miter lim="800000"/>
          <a:headEnd/>
          <a:tailEnd/>
        </a:ln>
      </xdr:spPr>
    </xdr:sp>
    <xdr:clientData/>
  </xdr:twoCellAnchor>
  <xdr:twoCellAnchor editAs="oneCell">
    <xdr:from>
      <xdr:col>8</xdr:col>
      <xdr:colOff>1247775</xdr:colOff>
      <xdr:row>325</xdr:row>
      <xdr:rowOff>0</xdr:rowOff>
    </xdr:from>
    <xdr:to>
      <xdr:col>9</xdr:col>
      <xdr:colOff>7409</xdr:colOff>
      <xdr:row>325</xdr:row>
      <xdr:rowOff>159639</xdr:rowOff>
    </xdr:to>
    <xdr:sp macro="" textlink="">
      <xdr:nvSpPr>
        <xdr:cNvPr id="1502" name="Text Box 317"/>
        <xdr:cNvSpPr txBox="1">
          <a:spLocks noChangeArrowheads="1"/>
        </xdr:cNvSpPr>
      </xdr:nvSpPr>
      <xdr:spPr bwMode="auto">
        <a:xfrm>
          <a:off x="9648825" y="215722200"/>
          <a:ext cx="0" cy="159639"/>
        </a:xfrm>
        <a:prstGeom prst="rect">
          <a:avLst/>
        </a:prstGeom>
        <a:noFill/>
        <a:ln w="9525">
          <a:noFill/>
          <a:miter lim="800000"/>
          <a:headEnd/>
          <a:tailEnd/>
        </a:ln>
      </xdr:spPr>
    </xdr:sp>
    <xdr:clientData/>
  </xdr:twoCellAnchor>
  <xdr:twoCellAnchor editAs="oneCell">
    <xdr:from>
      <xdr:col>8</xdr:col>
      <xdr:colOff>2676525</xdr:colOff>
      <xdr:row>325</xdr:row>
      <xdr:rowOff>657225</xdr:rowOff>
    </xdr:from>
    <xdr:to>
      <xdr:col>9</xdr:col>
      <xdr:colOff>7409</xdr:colOff>
      <xdr:row>326</xdr:row>
      <xdr:rowOff>19812</xdr:rowOff>
    </xdr:to>
    <xdr:sp macro="" textlink="">
      <xdr:nvSpPr>
        <xdr:cNvPr id="1503" name="Text Box 29"/>
        <xdr:cNvSpPr txBox="1">
          <a:spLocks noChangeArrowheads="1"/>
        </xdr:cNvSpPr>
      </xdr:nvSpPr>
      <xdr:spPr bwMode="auto">
        <a:xfrm>
          <a:off x="9648825" y="216322275"/>
          <a:ext cx="0" cy="19812"/>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1504" name="Text Box 314"/>
        <xdr:cNvSpPr txBox="1">
          <a:spLocks noChangeArrowheads="1"/>
        </xdr:cNvSpPr>
      </xdr:nvSpPr>
      <xdr:spPr bwMode="auto">
        <a:xfrm>
          <a:off x="9648825" y="215722200"/>
          <a:ext cx="0" cy="159639"/>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1505" name="Text Box 315"/>
        <xdr:cNvSpPr txBox="1">
          <a:spLocks noChangeArrowheads="1"/>
        </xdr:cNvSpPr>
      </xdr:nvSpPr>
      <xdr:spPr bwMode="auto">
        <a:xfrm>
          <a:off x="9648825" y="215722200"/>
          <a:ext cx="0" cy="159639"/>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1506" name="Text Box 316"/>
        <xdr:cNvSpPr txBox="1">
          <a:spLocks noChangeArrowheads="1"/>
        </xdr:cNvSpPr>
      </xdr:nvSpPr>
      <xdr:spPr bwMode="auto">
        <a:xfrm>
          <a:off x="9648825" y="215722200"/>
          <a:ext cx="0" cy="159639"/>
        </a:xfrm>
        <a:prstGeom prst="rect">
          <a:avLst/>
        </a:prstGeom>
        <a:noFill/>
        <a:ln w="9525">
          <a:noFill/>
          <a:miter lim="800000"/>
          <a:headEnd/>
          <a:tailEnd/>
        </a:ln>
      </xdr:spPr>
    </xdr:sp>
    <xdr:clientData/>
  </xdr:twoCellAnchor>
  <xdr:twoCellAnchor editAs="oneCell">
    <xdr:from>
      <xdr:col>8</xdr:col>
      <xdr:colOff>1247775</xdr:colOff>
      <xdr:row>325</xdr:row>
      <xdr:rowOff>0</xdr:rowOff>
    </xdr:from>
    <xdr:to>
      <xdr:col>9</xdr:col>
      <xdr:colOff>7409</xdr:colOff>
      <xdr:row>325</xdr:row>
      <xdr:rowOff>159639</xdr:rowOff>
    </xdr:to>
    <xdr:sp macro="" textlink="">
      <xdr:nvSpPr>
        <xdr:cNvPr id="1507" name="Text Box 317"/>
        <xdr:cNvSpPr txBox="1">
          <a:spLocks noChangeArrowheads="1"/>
        </xdr:cNvSpPr>
      </xdr:nvSpPr>
      <xdr:spPr bwMode="auto">
        <a:xfrm>
          <a:off x="9648825" y="215722200"/>
          <a:ext cx="0" cy="159639"/>
        </a:xfrm>
        <a:prstGeom prst="rect">
          <a:avLst/>
        </a:prstGeom>
        <a:noFill/>
        <a:ln w="9525">
          <a:noFill/>
          <a:miter lim="800000"/>
          <a:headEnd/>
          <a:tailEnd/>
        </a:ln>
      </xdr:spPr>
    </xdr:sp>
    <xdr:clientData/>
  </xdr:twoCellAnchor>
  <xdr:twoCellAnchor editAs="oneCell">
    <xdr:from>
      <xdr:col>8</xdr:col>
      <xdr:colOff>2676525</xdr:colOff>
      <xdr:row>325</xdr:row>
      <xdr:rowOff>657225</xdr:rowOff>
    </xdr:from>
    <xdr:to>
      <xdr:col>9</xdr:col>
      <xdr:colOff>7409</xdr:colOff>
      <xdr:row>326</xdr:row>
      <xdr:rowOff>19812</xdr:rowOff>
    </xdr:to>
    <xdr:sp macro="" textlink="">
      <xdr:nvSpPr>
        <xdr:cNvPr id="1508" name="Text Box 29"/>
        <xdr:cNvSpPr txBox="1">
          <a:spLocks noChangeArrowheads="1"/>
        </xdr:cNvSpPr>
      </xdr:nvSpPr>
      <xdr:spPr bwMode="auto">
        <a:xfrm>
          <a:off x="9648825" y="216322275"/>
          <a:ext cx="0" cy="19812"/>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1509" name="Text Box 81"/>
        <xdr:cNvSpPr txBox="1">
          <a:spLocks noChangeArrowheads="1"/>
        </xdr:cNvSpPr>
      </xdr:nvSpPr>
      <xdr:spPr bwMode="auto">
        <a:xfrm>
          <a:off x="9648825" y="215722200"/>
          <a:ext cx="0" cy="159639"/>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1510" name="Text Box 82"/>
        <xdr:cNvSpPr txBox="1">
          <a:spLocks noChangeArrowheads="1"/>
        </xdr:cNvSpPr>
      </xdr:nvSpPr>
      <xdr:spPr bwMode="auto">
        <a:xfrm>
          <a:off x="9648825" y="215722200"/>
          <a:ext cx="0" cy="159639"/>
        </a:xfrm>
        <a:prstGeom prst="rect">
          <a:avLst/>
        </a:prstGeom>
        <a:noFill/>
        <a:ln w="9525">
          <a:noFill/>
          <a:miter lim="800000"/>
          <a:headEnd/>
          <a:tailEnd/>
        </a:ln>
      </xdr:spPr>
    </xdr:sp>
    <xdr:clientData/>
  </xdr:twoCellAnchor>
  <xdr:twoCellAnchor editAs="oneCell">
    <xdr:from>
      <xdr:col>8</xdr:col>
      <xdr:colOff>1314450</xdr:colOff>
      <xdr:row>325</xdr:row>
      <xdr:rowOff>0</xdr:rowOff>
    </xdr:from>
    <xdr:to>
      <xdr:col>9</xdr:col>
      <xdr:colOff>7409</xdr:colOff>
      <xdr:row>325</xdr:row>
      <xdr:rowOff>159639</xdr:rowOff>
    </xdr:to>
    <xdr:sp macro="" textlink="">
      <xdr:nvSpPr>
        <xdr:cNvPr id="1511" name="Text Box 83"/>
        <xdr:cNvSpPr txBox="1">
          <a:spLocks noChangeArrowheads="1"/>
        </xdr:cNvSpPr>
      </xdr:nvSpPr>
      <xdr:spPr bwMode="auto">
        <a:xfrm>
          <a:off x="9648825" y="215722200"/>
          <a:ext cx="0" cy="159639"/>
        </a:xfrm>
        <a:prstGeom prst="rect">
          <a:avLst/>
        </a:prstGeom>
        <a:noFill/>
        <a:ln w="9525">
          <a:noFill/>
          <a:miter lim="800000"/>
          <a:headEnd/>
          <a:tailEnd/>
        </a:ln>
      </xdr:spPr>
    </xdr:sp>
    <xdr:clientData/>
  </xdr:twoCellAnchor>
  <xdr:twoCellAnchor editAs="oneCell">
    <xdr:from>
      <xdr:col>8</xdr:col>
      <xdr:colOff>1247775</xdr:colOff>
      <xdr:row>325</xdr:row>
      <xdr:rowOff>0</xdr:rowOff>
    </xdr:from>
    <xdr:to>
      <xdr:col>9</xdr:col>
      <xdr:colOff>7409</xdr:colOff>
      <xdr:row>325</xdr:row>
      <xdr:rowOff>159639</xdr:rowOff>
    </xdr:to>
    <xdr:sp macro="" textlink="">
      <xdr:nvSpPr>
        <xdr:cNvPr id="1512" name="Text Box 84"/>
        <xdr:cNvSpPr txBox="1">
          <a:spLocks noChangeArrowheads="1"/>
        </xdr:cNvSpPr>
      </xdr:nvSpPr>
      <xdr:spPr bwMode="auto">
        <a:xfrm>
          <a:off x="9648825" y="215722200"/>
          <a:ext cx="0" cy="159639"/>
        </a:xfrm>
        <a:prstGeom prst="rect">
          <a:avLst/>
        </a:prstGeom>
        <a:noFill/>
        <a:ln w="9525">
          <a:noFill/>
          <a:miter lim="800000"/>
          <a:headEnd/>
          <a:tailEnd/>
        </a:ln>
      </xdr:spPr>
    </xdr:sp>
    <xdr:clientData/>
  </xdr:twoCellAnchor>
  <xdr:twoCellAnchor editAs="oneCell">
    <xdr:from>
      <xdr:col>8</xdr:col>
      <xdr:colOff>2028825</xdr:colOff>
      <xdr:row>325</xdr:row>
      <xdr:rowOff>0</xdr:rowOff>
    </xdr:from>
    <xdr:to>
      <xdr:col>9</xdr:col>
      <xdr:colOff>7409</xdr:colOff>
      <xdr:row>325</xdr:row>
      <xdr:rowOff>159639</xdr:rowOff>
    </xdr:to>
    <xdr:sp macro="" textlink="">
      <xdr:nvSpPr>
        <xdr:cNvPr id="1513" name="Text Box 85"/>
        <xdr:cNvSpPr txBox="1">
          <a:spLocks noChangeArrowheads="1"/>
        </xdr:cNvSpPr>
      </xdr:nvSpPr>
      <xdr:spPr bwMode="auto">
        <a:xfrm>
          <a:off x="9648825" y="215722200"/>
          <a:ext cx="0" cy="159639"/>
        </a:xfrm>
        <a:prstGeom prst="rect">
          <a:avLst/>
        </a:prstGeom>
        <a:noFill/>
        <a:ln w="9525">
          <a:noFill/>
          <a:miter lim="800000"/>
          <a:headEnd/>
          <a:tailEnd/>
        </a:ln>
      </xdr:spPr>
    </xdr:sp>
    <xdr:clientData/>
  </xdr:twoCellAnchor>
  <xdr:twoCellAnchor editAs="oneCell">
    <xdr:from>
      <xdr:col>8</xdr:col>
      <xdr:colOff>2619375</xdr:colOff>
      <xdr:row>325</xdr:row>
      <xdr:rowOff>0</xdr:rowOff>
    </xdr:from>
    <xdr:to>
      <xdr:col>9</xdr:col>
      <xdr:colOff>7409</xdr:colOff>
      <xdr:row>325</xdr:row>
      <xdr:rowOff>159639</xdr:rowOff>
    </xdr:to>
    <xdr:sp macro="" textlink="">
      <xdr:nvSpPr>
        <xdr:cNvPr id="1514" name="Text Box 86"/>
        <xdr:cNvSpPr txBox="1">
          <a:spLocks noChangeArrowheads="1"/>
        </xdr:cNvSpPr>
      </xdr:nvSpPr>
      <xdr:spPr bwMode="auto">
        <a:xfrm>
          <a:off x="9648825" y="215722200"/>
          <a:ext cx="0" cy="159639"/>
        </a:xfrm>
        <a:prstGeom prst="rect">
          <a:avLst/>
        </a:prstGeom>
        <a:noFill/>
        <a:ln w="9525">
          <a:noFill/>
          <a:miter lim="800000"/>
          <a:headEnd/>
          <a:tailEnd/>
        </a:ln>
      </xdr:spPr>
    </xdr:sp>
    <xdr:clientData/>
  </xdr:twoCellAnchor>
  <xdr:twoCellAnchor editAs="oneCell">
    <xdr:from>
      <xdr:col>8</xdr:col>
      <xdr:colOff>1609725</xdr:colOff>
      <xdr:row>325</xdr:row>
      <xdr:rowOff>123825</xdr:rowOff>
    </xdr:from>
    <xdr:to>
      <xdr:col>9</xdr:col>
      <xdr:colOff>7409</xdr:colOff>
      <xdr:row>325</xdr:row>
      <xdr:rowOff>156524</xdr:rowOff>
    </xdr:to>
    <xdr:sp macro="" textlink="">
      <xdr:nvSpPr>
        <xdr:cNvPr id="1515" name="Text Box 236"/>
        <xdr:cNvSpPr txBox="1">
          <a:spLocks noChangeArrowheads="1"/>
        </xdr:cNvSpPr>
      </xdr:nvSpPr>
      <xdr:spPr bwMode="auto">
        <a:xfrm>
          <a:off x="9648825" y="215846025"/>
          <a:ext cx="0" cy="32699"/>
        </a:xfrm>
        <a:prstGeom prst="rect">
          <a:avLst/>
        </a:prstGeom>
        <a:noFill/>
        <a:ln w="9525">
          <a:noFill/>
          <a:miter lim="800000"/>
          <a:headEnd/>
          <a:tailEnd/>
        </a:ln>
      </xdr:spPr>
    </xdr:sp>
    <xdr:clientData/>
  </xdr:twoCellAnchor>
  <xdr:twoCellAnchor editAs="oneCell">
    <xdr:from>
      <xdr:col>8</xdr:col>
      <xdr:colOff>1609725</xdr:colOff>
      <xdr:row>325</xdr:row>
      <xdr:rowOff>123825</xdr:rowOff>
    </xdr:from>
    <xdr:to>
      <xdr:col>9</xdr:col>
      <xdr:colOff>7409</xdr:colOff>
      <xdr:row>325</xdr:row>
      <xdr:rowOff>156524</xdr:rowOff>
    </xdr:to>
    <xdr:sp macro="" textlink="">
      <xdr:nvSpPr>
        <xdr:cNvPr id="1516" name="Text Box 236"/>
        <xdr:cNvSpPr txBox="1">
          <a:spLocks noChangeArrowheads="1"/>
        </xdr:cNvSpPr>
      </xdr:nvSpPr>
      <xdr:spPr bwMode="auto">
        <a:xfrm>
          <a:off x="9648825" y="215846025"/>
          <a:ext cx="0" cy="32699"/>
        </a:xfrm>
        <a:prstGeom prst="rect">
          <a:avLst/>
        </a:prstGeom>
        <a:noFill/>
        <a:ln w="9525">
          <a:noFill/>
          <a:miter lim="800000"/>
          <a:headEnd/>
          <a:tailEnd/>
        </a:ln>
      </xdr:spPr>
    </xdr:sp>
    <xdr:clientData/>
  </xdr:twoCellAnchor>
  <xdr:twoCellAnchor editAs="oneCell">
    <xdr:from>
      <xdr:col>8</xdr:col>
      <xdr:colOff>1609725</xdr:colOff>
      <xdr:row>325</xdr:row>
      <xdr:rowOff>123825</xdr:rowOff>
    </xdr:from>
    <xdr:to>
      <xdr:col>9</xdr:col>
      <xdr:colOff>7409</xdr:colOff>
      <xdr:row>325</xdr:row>
      <xdr:rowOff>156524</xdr:rowOff>
    </xdr:to>
    <xdr:sp macro="" textlink="">
      <xdr:nvSpPr>
        <xdr:cNvPr id="1517" name="Text Box 236"/>
        <xdr:cNvSpPr txBox="1">
          <a:spLocks noChangeArrowheads="1"/>
        </xdr:cNvSpPr>
      </xdr:nvSpPr>
      <xdr:spPr bwMode="auto">
        <a:xfrm>
          <a:off x="9648825" y="215846025"/>
          <a:ext cx="0" cy="32699"/>
        </a:xfrm>
        <a:prstGeom prst="rect">
          <a:avLst/>
        </a:prstGeom>
        <a:noFill/>
        <a:ln w="9525">
          <a:noFill/>
          <a:miter lim="800000"/>
          <a:headEnd/>
          <a:tailEnd/>
        </a:ln>
      </xdr:spPr>
    </xdr:sp>
    <xdr:clientData/>
  </xdr:twoCellAnchor>
  <xdr:twoCellAnchor editAs="oneCell">
    <xdr:from>
      <xdr:col>8</xdr:col>
      <xdr:colOff>1609725</xdr:colOff>
      <xdr:row>325</xdr:row>
      <xdr:rowOff>123825</xdr:rowOff>
    </xdr:from>
    <xdr:to>
      <xdr:col>9</xdr:col>
      <xdr:colOff>7409</xdr:colOff>
      <xdr:row>325</xdr:row>
      <xdr:rowOff>156524</xdr:rowOff>
    </xdr:to>
    <xdr:sp macro="" textlink="">
      <xdr:nvSpPr>
        <xdr:cNvPr id="1518" name="Text Box 236"/>
        <xdr:cNvSpPr txBox="1">
          <a:spLocks noChangeArrowheads="1"/>
        </xdr:cNvSpPr>
      </xdr:nvSpPr>
      <xdr:spPr bwMode="auto">
        <a:xfrm>
          <a:off x="9648825" y="215846025"/>
          <a:ext cx="0" cy="32699"/>
        </a:xfrm>
        <a:prstGeom prst="rect">
          <a:avLst/>
        </a:prstGeom>
        <a:noFill/>
        <a:ln w="9525">
          <a:noFill/>
          <a:miter lim="800000"/>
          <a:headEnd/>
          <a:tailEnd/>
        </a:ln>
      </xdr:spPr>
    </xdr:sp>
    <xdr:clientData/>
  </xdr:twoCellAnchor>
  <xdr:twoCellAnchor editAs="oneCell">
    <xdr:from>
      <xdr:col>8</xdr:col>
      <xdr:colOff>1609725</xdr:colOff>
      <xdr:row>325</xdr:row>
      <xdr:rowOff>123825</xdr:rowOff>
    </xdr:from>
    <xdr:to>
      <xdr:col>9</xdr:col>
      <xdr:colOff>7409</xdr:colOff>
      <xdr:row>325</xdr:row>
      <xdr:rowOff>156524</xdr:rowOff>
    </xdr:to>
    <xdr:sp macro="" textlink="">
      <xdr:nvSpPr>
        <xdr:cNvPr id="1519" name="Text Box 236"/>
        <xdr:cNvSpPr txBox="1">
          <a:spLocks noChangeArrowheads="1"/>
        </xdr:cNvSpPr>
      </xdr:nvSpPr>
      <xdr:spPr bwMode="auto">
        <a:xfrm>
          <a:off x="9648825" y="215846025"/>
          <a:ext cx="0" cy="32699"/>
        </a:xfrm>
        <a:prstGeom prst="rect">
          <a:avLst/>
        </a:prstGeom>
        <a:noFill/>
        <a:ln w="9525">
          <a:noFill/>
          <a:miter lim="800000"/>
          <a:headEnd/>
          <a:tailEnd/>
        </a:ln>
      </xdr:spPr>
    </xdr:sp>
    <xdr:clientData/>
  </xdr:twoCellAnchor>
  <xdr:twoCellAnchor editAs="oneCell">
    <xdr:from>
      <xdr:col>8</xdr:col>
      <xdr:colOff>1609725</xdr:colOff>
      <xdr:row>325</xdr:row>
      <xdr:rowOff>123825</xdr:rowOff>
    </xdr:from>
    <xdr:to>
      <xdr:col>9</xdr:col>
      <xdr:colOff>7409</xdr:colOff>
      <xdr:row>325</xdr:row>
      <xdr:rowOff>156524</xdr:rowOff>
    </xdr:to>
    <xdr:sp macro="" textlink="">
      <xdr:nvSpPr>
        <xdr:cNvPr id="1520" name="Text Box 236"/>
        <xdr:cNvSpPr txBox="1">
          <a:spLocks noChangeArrowheads="1"/>
        </xdr:cNvSpPr>
      </xdr:nvSpPr>
      <xdr:spPr bwMode="auto">
        <a:xfrm>
          <a:off x="9648825" y="215846025"/>
          <a:ext cx="0" cy="32699"/>
        </a:xfrm>
        <a:prstGeom prst="rect">
          <a:avLst/>
        </a:prstGeom>
        <a:noFill/>
        <a:ln w="9525">
          <a:noFill/>
          <a:miter lim="800000"/>
          <a:headEnd/>
          <a:tailEnd/>
        </a:ln>
      </xdr:spPr>
    </xdr:sp>
    <xdr:clientData/>
  </xdr:twoCellAnchor>
  <xdr:twoCellAnchor editAs="oneCell">
    <xdr:from>
      <xdr:col>8</xdr:col>
      <xdr:colOff>1609725</xdr:colOff>
      <xdr:row>325</xdr:row>
      <xdr:rowOff>123825</xdr:rowOff>
    </xdr:from>
    <xdr:to>
      <xdr:col>9</xdr:col>
      <xdr:colOff>7409</xdr:colOff>
      <xdr:row>325</xdr:row>
      <xdr:rowOff>156524</xdr:rowOff>
    </xdr:to>
    <xdr:sp macro="" textlink="">
      <xdr:nvSpPr>
        <xdr:cNvPr id="1521" name="Text Box 236"/>
        <xdr:cNvSpPr txBox="1">
          <a:spLocks noChangeArrowheads="1"/>
        </xdr:cNvSpPr>
      </xdr:nvSpPr>
      <xdr:spPr bwMode="auto">
        <a:xfrm>
          <a:off x="9648825" y="215846025"/>
          <a:ext cx="0" cy="32699"/>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1522" name="Text Box 314"/>
        <xdr:cNvSpPr txBox="1">
          <a:spLocks noChangeArrowheads="1"/>
        </xdr:cNvSpPr>
      </xdr:nvSpPr>
      <xdr:spPr bwMode="auto">
        <a:xfrm>
          <a:off x="9648825" y="216322275"/>
          <a:ext cx="0" cy="159639"/>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1523" name="Text Box 315"/>
        <xdr:cNvSpPr txBox="1">
          <a:spLocks noChangeArrowheads="1"/>
        </xdr:cNvSpPr>
      </xdr:nvSpPr>
      <xdr:spPr bwMode="auto">
        <a:xfrm>
          <a:off x="9648825" y="216322275"/>
          <a:ext cx="0" cy="159639"/>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1524" name="Text Box 316"/>
        <xdr:cNvSpPr txBox="1">
          <a:spLocks noChangeArrowheads="1"/>
        </xdr:cNvSpPr>
      </xdr:nvSpPr>
      <xdr:spPr bwMode="auto">
        <a:xfrm>
          <a:off x="9648825" y="216322275"/>
          <a:ext cx="0" cy="159639"/>
        </a:xfrm>
        <a:prstGeom prst="rect">
          <a:avLst/>
        </a:prstGeom>
        <a:noFill/>
        <a:ln w="9525">
          <a:noFill/>
          <a:miter lim="800000"/>
          <a:headEnd/>
          <a:tailEnd/>
        </a:ln>
      </xdr:spPr>
    </xdr:sp>
    <xdr:clientData/>
  </xdr:twoCellAnchor>
  <xdr:twoCellAnchor editAs="oneCell">
    <xdr:from>
      <xdr:col>8</xdr:col>
      <xdr:colOff>1247775</xdr:colOff>
      <xdr:row>326</xdr:row>
      <xdr:rowOff>0</xdr:rowOff>
    </xdr:from>
    <xdr:to>
      <xdr:col>9</xdr:col>
      <xdr:colOff>7409</xdr:colOff>
      <xdr:row>326</xdr:row>
      <xdr:rowOff>159639</xdr:rowOff>
    </xdr:to>
    <xdr:sp macro="" textlink="">
      <xdr:nvSpPr>
        <xdr:cNvPr id="1525" name="Text Box 317"/>
        <xdr:cNvSpPr txBox="1">
          <a:spLocks noChangeArrowheads="1"/>
        </xdr:cNvSpPr>
      </xdr:nvSpPr>
      <xdr:spPr bwMode="auto">
        <a:xfrm>
          <a:off x="9648825" y="216322275"/>
          <a:ext cx="0" cy="159639"/>
        </a:xfrm>
        <a:prstGeom prst="rect">
          <a:avLst/>
        </a:prstGeom>
        <a:noFill/>
        <a:ln w="9525">
          <a:noFill/>
          <a:miter lim="800000"/>
          <a:headEnd/>
          <a:tailEnd/>
        </a:ln>
      </xdr:spPr>
    </xdr:sp>
    <xdr:clientData/>
  </xdr:twoCellAnchor>
  <xdr:twoCellAnchor editAs="oneCell">
    <xdr:from>
      <xdr:col>8</xdr:col>
      <xdr:colOff>2676525</xdr:colOff>
      <xdr:row>326</xdr:row>
      <xdr:rowOff>657225</xdr:rowOff>
    </xdr:from>
    <xdr:to>
      <xdr:col>9</xdr:col>
      <xdr:colOff>7409</xdr:colOff>
      <xdr:row>326</xdr:row>
      <xdr:rowOff>657225</xdr:rowOff>
    </xdr:to>
    <xdr:sp macro="" textlink="">
      <xdr:nvSpPr>
        <xdr:cNvPr id="1526" name="Text Box 29"/>
        <xdr:cNvSpPr txBox="1">
          <a:spLocks noChangeArrowheads="1"/>
        </xdr:cNvSpPr>
      </xdr:nvSpPr>
      <xdr:spPr bwMode="auto">
        <a:xfrm>
          <a:off x="9648825" y="216979500"/>
          <a:ext cx="0" cy="0"/>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1527" name="Text Box 314"/>
        <xdr:cNvSpPr txBox="1">
          <a:spLocks noChangeArrowheads="1"/>
        </xdr:cNvSpPr>
      </xdr:nvSpPr>
      <xdr:spPr bwMode="auto">
        <a:xfrm>
          <a:off x="9648825" y="216322275"/>
          <a:ext cx="0" cy="159639"/>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1528" name="Text Box 315"/>
        <xdr:cNvSpPr txBox="1">
          <a:spLocks noChangeArrowheads="1"/>
        </xdr:cNvSpPr>
      </xdr:nvSpPr>
      <xdr:spPr bwMode="auto">
        <a:xfrm>
          <a:off x="9648825" y="216322275"/>
          <a:ext cx="0" cy="159639"/>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1529" name="Text Box 316"/>
        <xdr:cNvSpPr txBox="1">
          <a:spLocks noChangeArrowheads="1"/>
        </xdr:cNvSpPr>
      </xdr:nvSpPr>
      <xdr:spPr bwMode="auto">
        <a:xfrm>
          <a:off x="9648825" y="216322275"/>
          <a:ext cx="0" cy="159639"/>
        </a:xfrm>
        <a:prstGeom prst="rect">
          <a:avLst/>
        </a:prstGeom>
        <a:noFill/>
        <a:ln w="9525">
          <a:noFill/>
          <a:miter lim="800000"/>
          <a:headEnd/>
          <a:tailEnd/>
        </a:ln>
      </xdr:spPr>
    </xdr:sp>
    <xdr:clientData/>
  </xdr:twoCellAnchor>
  <xdr:twoCellAnchor editAs="oneCell">
    <xdr:from>
      <xdr:col>8</xdr:col>
      <xdr:colOff>1247775</xdr:colOff>
      <xdr:row>326</xdr:row>
      <xdr:rowOff>0</xdr:rowOff>
    </xdr:from>
    <xdr:to>
      <xdr:col>9</xdr:col>
      <xdr:colOff>7409</xdr:colOff>
      <xdr:row>326</xdr:row>
      <xdr:rowOff>159639</xdr:rowOff>
    </xdr:to>
    <xdr:sp macro="" textlink="">
      <xdr:nvSpPr>
        <xdr:cNvPr id="1530" name="Text Box 317"/>
        <xdr:cNvSpPr txBox="1">
          <a:spLocks noChangeArrowheads="1"/>
        </xdr:cNvSpPr>
      </xdr:nvSpPr>
      <xdr:spPr bwMode="auto">
        <a:xfrm>
          <a:off x="9648825" y="216322275"/>
          <a:ext cx="0" cy="159639"/>
        </a:xfrm>
        <a:prstGeom prst="rect">
          <a:avLst/>
        </a:prstGeom>
        <a:noFill/>
        <a:ln w="9525">
          <a:noFill/>
          <a:miter lim="800000"/>
          <a:headEnd/>
          <a:tailEnd/>
        </a:ln>
      </xdr:spPr>
    </xdr:sp>
    <xdr:clientData/>
  </xdr:twoCellAnchor>
  <xdr:twoCellAnchor editAs="oneCell">
    <xdr:from>
      <xdr:col>8</xdr:col>
      <xdr:colOff>2676525</xdr:colOff>
      <xdr:row>326</xdr:row>
      <xdr:rowOff>657225</xdr:rowOff>
    </xdr:from>
    <xdr:to>
      <xdr:col>9</xdr:col>
      <xdr:colOff>7409</xdr:colOff>
      <xdr:row>326</xdr:row>
      <xdr:rowOff>657225</xdr:rowOff>
    </xdr:to>
    <xdr:sp macro="" textlink="">
      <xdr:nvSpPr>
        <xdr:cNvPr id="1531" name="Text Box 29"/>
        <xdr:cNvSpPr txBox="1">
          <a:spLocks noChangeArrowheads="1"/>
        </xdr:cNvSpPr>
      </xdr:nvSpPr>
      <xdr:spPr bwMode="auto">
        <a:xfrm>
          <a:off x="9648825" y="216979500"/>
          <a:ext cx="0" cy="0"/>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1532" name="Text Box 81"/>
        <xdr:cNvSpPr txBox="1">
          <a:spLocks noChangeArrowheads="1"/>
        </xdr:cNvSpPr>
      </xdr:nvSpPr>
      <xdr:spPr bwMode="auto">
        <a:xfrm>
          <a:off x="9648825" y="216322275"/>
          <a:ext cx="0" cy="159639"/>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1533" name="Text Box 82"/>
        <xdr:cNvSpPr txBox="1">
          <a:spLocks noChangeArrowheads="1"/>
        </xdr:cNvSpPr>
      </xdr:nvSpPr>
      <xdr:spPr bwMode="auto">
        <a:xfrm>
          <a:off x="9648825" y="216322275"/>
          <a:ext cx="0" cy="159639"/>
        </a:xfrm>
        <a:prstGeom prst="rect">
          <a:avLst/>
        </a:prstGeom>
        <a:noFill/>
        <a:ln w="9525">
          <a:noFill/>
          <a:miter lim="800000"/>
          <a:headEnd/>
          <a:tailEnd/>
        </a:ln>
      </xdr:spPr>
    </xdr:sp>
    <xdr:clientData/>
  </xdr:twoCellAnchor>
  <xdr:twoCellAnchor editAs="oneCell">
    <xdr:from>
      <xdr:col>8</xdr:col>
      <xdr:colOff>1314450</xdr:colOff>
      <xdr:row>326</xdr:row>
      <xdr:rowOff>0</xdr:rowOff>
    </xdr:from>
    <xdr:to>
      <xdr:col>9</xdr:col>
      <xdr:colOff>7409</xdr:colOff>
      <xdr:row>326</xdr:row>
      <xdr:rowOff>159639</xdr:rowOff>
    </xdr:to>
    <xdr:sp macro="" textlink="">
      <xdr:nvSpPr>
        <xdr:cNvPr id="1534" name="Text Box 83"/>
        <xdr:cNvSpPr txBox="1">
          <a:spLocks noChangeArrowheads="1"/>
        </xdr:cNvSpPr>
      </xdr:nvSpPr>
      <xdr:spPr bwMode="auto">
        <a:xfrm>
          <a:off x="9648825" y="216322275"/>
          <a:ext cx="0" cy="159639"/>
        </a:xfrm>
        <a:prstGeom prst="rect">
          <a:avLst/>
        </a:prstGeom>
        <a:noFill/>
        <a:ln w="9525">
          <a:noFill/>
          <a:miter lim="800000"/>
          <a:headEnd/>
          <a:tailEnd/>
        </a:ln>
      </xdr:spPr>
    </xdr:sp>
    <xdr:clientData/>
  </xdr:twoCellAnchor>
  <xdr:twoCellAnchor editAs="oneCell">
    <xdr:from>
      <xdr:col>8</xdr:col>
      <xdr:colOff>1247775</xdr:colOff>
      <xdr:row>326</xdr:row>
      <xdr:rowOff>0</xdr:rowOff>
    </xdr:from>
    <xdr:to>
      <xdr:col>9</xdr:col>
      <xdr:colOff>7409</xdr:colOff>
      <xdr:row>326</xdr:row>
      <xdr:rowOff>159639</xdr:rowOff>
    </xdr:to>
    <xdr:sp macro="" textlink="">
      <xdr:nvSpPr>
        <xdr:cNvPr id="1535" name="Text Box 84"/>
        <xdr:cNvSpPr txBox="1">
          <a:spLocks noChangeArrowheads="1"/>
        </xdr:cNvSpPr>
      </xdr:nvSpPr>
      <xdr:spPr bwMode="auto">
        <a:xfrm>
          <a:off x="9648825" y="216322275"/>
          <a:ext cx="0" cy="159639"/>
        </a:xfrm>
        <a:prstGeom prst="rect">
          <a:avLst/>
        </a:prstGeom>
        <a:noFill/>
        <a:ln w="9525">
          <a:noFill/>
          <a:miter lim="800000"/>
          <a:headEnd/>
          <a:tailEnd/>
        </a:ln>
      </xdr:spPr>
    </xdr:sp>
    <xdr:clientData/>
  </xdr:twoCellAnchor>
  <xdr:twoCellAnchor editAs="oneCell">
    <xdr:from>
      <xdr:col>8</xdr:col>
      <xdr:colOff>2028825</xdr:colOff>
      <xdr:row>326</xdr:row>
      <xdr:rowOff>0</xdr:rowOff>
    </xdr:from>
    <xdr:to>
      <xdr:col>9</xdr:col>
      <xdr:colOff>7409</xdr:colOff>
      <xdr:row>326</xdr:row>
      <xdr:rowOff>159639</xdr:rowOff>
    </xdr:to>
    <xdr:sp macro="" textlink="">
      <xdr:nvSpPr>
        <xdr:cNvPr id="1536" name="Text Box 85"/>
        <xdr:cNvSpPr txBox="1">
          <a:spLocks noChangeArrowheads="1"/>
        </xdr:cNvSpPr>
      </xdr:nvSpPr>
      <xdr:spPr bwMode="auto">
        <a:xfrm>
          <a:off x="9648825" y="216322275"/>
          <a:ext cx="0" cy="159639"/>
        </a:xfrm>
        <a:prstGeom prst="rect">
          <a:avLst/>
        </a:prstGeom>
        <a:noFill/>
        <a:ln w="9525">
          <a:noFill/>
          <a:miter lim="800000"/>
          <a:headEnd/>
          <a:tailEnd/>
        </a:ln>
      </xdr:spPr>
    </xdr:sp>
    <xdr:clientData/>
  </xdr:twoCellAnchor>
  <xdr:twoCellAnchor editAs="oneCell">
    <xdr:from>
      <xdr:col>8</xdr:col>
      <xdr:colOff>2619375</xdr:colOff>
      <xdr:row>326</xdr:row>
      <xdr:rowOff>0</xdr:rowOff>
    </xdr:from>
    <xdr:to>
      <xdr:col>9</xdr:col>
      <xdr:colOff>7409</xdr:colOff>
      <xdr:row>326</xdr:row>
      <xdr:rowOff>159639</xdr:rowOff>
    </xdr:to>
    <xdr:sp macro="" textlink="">
      <xdr:nvSpPr>
        <xdr:cNvPr id="1537" name="Text Box 86"/>
        <xdr:cNvSpPr txBox="1">
          <a:spLocks noChangeArrowheads="1"/>
        </xdr:cNvSpPr>
      </xdr:nvSpPr>
      <xdr:spPr bwMode="auto">
        <a:xfrm>
          <a:off x="9648825" y="216322275"/>
          <a:ext cx="0" cy="159639"/>
        </a:xfrm>
        <a:prstGeom prst="rect">
          <a:avLst/>
        </a:prstGeom>
        <a:noFill/>
        <a:ln w="9525">
          <a:noFill/>
          <a:miter lim="800000"/>
          <a:headEnd/>
          <a:tailEnd/>
        </a:ln>
      </xdr:spPr>
    </xdr:sp>
    <xdr:clientData/>
  </xdr:twoCellAnchor>
  <xdr:twoCellAnchor editAs="oneCell">
    <xdr:from>
      <xdr:col>8</xdr:col>
      <xdr:colOff>1609725</xdr:colOff>
      <xdr:row>326</xdr:row>
      <xdr:rowOff>123825</xdr:rowOff>
    </xdr:from>
    <xdr:to>
      <xdr:col>9</xdr:col>
      <xdr:colOff>7409</xdr:colOff>
      <xdr:row>326</xdr:row>
      <xdr:rowOff>156524</xdr:rowOff>
    </xdr:to>
    <xdr:sp macro="" textlink="">
      <xdr:nvSpPr>
        <xdr:cNvPr id="1538" name="Text Box 236"/>
        <xdr:cNvSpPr txBox="1">
          <a:spLocks noChangeArrowheads="1"/>
        </xdr:cNvSpPr>
      </xdr:nvSpPr>
      <xdr:spPr bwMode="auto">
        <a:xfrm>
          <a:off x="9648825" y="216446100"/>
          <a:ext cx="0" cy="32699"/>
        </a:xfrm>
        <a:prstGeom prst="rect">
          <a:avLst/>
        </a:prstGeom>
        <a:noFill/>
        <a:ln w="9525">
          <a:noFill/>
          <a:miter lim="800000"/>
          <a:headEnd/>
          <a:tailEnd/>
        </a:ln>
      </xdr:spPr>
    </xdr:sp>
    <xdr:clientData/>
  </xdr:twoCellAnchor>
  <xdr:twoCellAnchor editAs="oneCell">
    <xdr:from>
      <xdr:col>8</xdr:col>
      <xdr:colOff>1609725</xdr:colOff>
      <xdr:row>326</xdr:row>
      <xdr:rowOff>123825</xdr:rowOff>
    </xdr:from>
    <xdr:to>
      <xdr:col>9</xdr:col>
      <xdr:colOff>7409</xdr:colOff>
      <xdr:row>326</xdr:row>
      <xdr:rowOff>156524</xdr:rowOff>
    </xdr:to>
    <xdr:sp macro="" textlink="">
      <xdr:nvSpPr>
        <xdr:cNvPr id="1539" name="Text Box 236"/>
        <xdr:cNvSpPr txBox="1">
          <a:spLocks noChangeArrowheads="1"/>
        </xdr:cNvSpPr>
      </xdr:nvSpPr>
      <xdr:spPr bwMode="auto">
        <a:xfrm>
          <a:off x="9648825" y="216446100"/>
          <a:ext cx="0" cy="32699"/>
        </a:xfrm>
        <a:prstGeom prst="rect">
          <a:avLst/>
        </a:prstGeom>
        <a:noFill/>
        <a:ln w="9525">
          <a:noFill/>
          <a:miter lim="800000"/>
          <a:headEnd/>
          <a:tailEnd/>
        </a:ln>
      </xdr:spPr>
    </xdr:sp>
    <xdr:clientData/>
  </xdr:twoCellAnchor>
  <xdr:twoCellAnchor editAs="oneCell">
    <xdr:from>
      <xdr:col>8</xdr:col>
      <xdr:colOff>1609725</xdr:colOff>
      <xdr:row>326</xdr:row>
      <xdr:rowOff>123825</xdr:rowOff>
    </xdr:from>
    <xdr:to>
      <xdr:col>9</xdr:col>
      <xdr:colOff>7409</xdr:colOff>
      <xdr:row>326</xdr:row>
      <xdr:rowOff>156524</xdr:rowOff>
    </xdr:to>
    <xdr:sp macro="" textlink="">
      <xdr:nvSpPr>
        <xdr:cNvPr id="1540" name="Text Box 236"/>
        <xdr:cNvSpPr txBox="1">
          <a:spLocks noChangeArrowheads="1"/>
        </xdr:cNvSpPr>
      </xdr:nvSpPr>
      <xdr:spPr bwMode="auto">
        <a:xfrm>
          <a:off x="9648825" y="216446100"/>
          <a:ext cx="0" cy="32699"/>
        </a:xfrm>
        <a:prstGeom prst="rect">
          <a:avLst/>
        </a:prstGeom>
        <a:noFill/>
        <a:ln w="9525">
          <a:noFill/>
          <a:miter lim="800000"/>
          <a:headEnd/>
          <a:tailEnd/>
        </a:ln>
      </xdr:spPr>
    </xdr:sp>
    <xdr:clientData/>
  </xdr:twoCellAnchor>
  <xdr:twoCellAnchor editAs="oneCell">
    <xdr:from>
      <xdr:col>8</xdr:col>
      <xdr:colOff>1609725</xdr:colOff>
      <xdr:row>326</xdr:row>
      <xdr:rowOff>123825</xdr:rowOff>
    </xdr:from>
    <xdr:to>
      <xdr:col>9</xdr:col>
      <xdr:colOff>7409</xdr:colOff>
      <xdr:row>326</xdr:row>
      <xdr:rowOff>156524</xdr:rowOff>
    </xdr:to>
    <xdr:sp macro="" textlink="">
      <xdr:nvSpPr>
        <xdr:cNvPr id="1541" name="Text Box 236"/>
        <xdr:cNvSpPr txBox="1">
          <a:spLocks noChangeArrowheads="1"/>
        </xdr:cNvSpPr>
      </xdr:nvSpPr>
      <xdr:spPr bwMode="auto">
        <a:xfrm>
          <a:off x="9648825" y="216446100"/>
          <a:ext cx="0" cy="32699"/>
        </a:xfrm>
        <a:prstGeom prst="rect">
          <a:avLst/>
        </a:prstGeom>
        <a:noFill/>
        <a:ln w="9525">
          <a:noFill/>
          <a:miter lim="800000"/>
          <a:headEnd/>
          <a:tailEnd/>
        </a:ln>
      </xdr:spPr>
    </xdr:sp>
    <xdr:clientData/>
  </xdr:twoCellAnchor>
  <xdr:twoCellAnchor editAs="oneCell">
    <xdr:from>
      <xdr:col>8</xdr:col>
      <xdr:colOff>1609725</xdr:colOff>
      <xdr:row>326</xdr:row>
      <xdr:rowOff>123825</xdr:rowOff>
    </xdr:from>
    <xdr:to>
      <xdr:col>9</xdr:col>
      <xdr:colOff>7409</xdr:colOff>
      <xdr:row>326</xdr:row>
      <xdr:rowOff>156524</xdr:rowOff>
    </xdr:to>
    <xdr:sp macro="" textlink="">
      <xdr:nvSpPr>
        <xdr:cNvPr id="1542" name="Text Box 236"/>
        <xdr:cNvSpPr txBox="1">
          <a:spLocks noChangeArrowheads="1"/>
        </xdr:cNvSpPr>
      </xdr:nvSpPr>
      <xdr:spPr bwMode="auto">
        <a:xfrm>
          <a:off x="9648825" y="216446100"/>
          <a:ext cx="0" cy="32699"/>
        </a:xfrm>
        <a:prstGeom prst="rect">
          <a:avLst/>
        </a:prstGeom>
        <a:noFill/>
        <a:ln w="9525">
          <a:noFill/>
          <a:miter lim="800000"/>
          <a:headEnd/>
          <a:tailEnd/>
        </a:ln>
      </xdr:spPr>
    </xdr:sp>
    <xdr:clientData/>
  </xdr:twoCellAnchor>
  <xdr:twoCellAnchor editAs="oneCell">
    <xdr:from>
      <xdr:col>8</xdr:col>
      <xdr:colOff>1609725</xdr:colOff>
      <xdr:row>326</xdr:row>
      <xdr:rowOff>123825</xdr:rowOff>
    </xdr:from>
    <xdr:to>
      <xdr:col>9</xdr:col>
      <xdr:colOff>7409</xdr:colOff>
      <xdr:row>326</xdr:row>
      <xdr:rowOff>156524</xdr:rowOff>
    </xdr:to>
    <xdr:sp macro="" textlink="">
      <xdr:nvSpPr>
        <xdr:cNvPr id="1543" name="Text Box 236"/>
        <xdr:cNvSpPr txBox="1">
          <a:spLocks noChangeArrowheads="1"/>
        </xdr:cNvSpPr>
      </xdr:nvSpPr>
      <xdr:spPr bwMode="auto">
        <a:xfrm>
          <a:off x="9648825" y="216446100"/>
          <a:ext cx="0" cy="32699"/>
        </a:xfrm>
        <a:prstGeom prst="rect">
          <a:avLst/>
        </a:prstGeom>
        <a:noFill/>
        <a:ln w="9525">
          <a:noFill/>
          <a:miter lim="800000"/>
          <a:headEnd/>
          <a:tailEnd/>
        </a:ln>
      </xdr:spPr>
    </xdr:sp>
    <xdr:clientData/>
  </xdr:twoCellAnchor>
  <xdr:twoCellAnchor editAs="oneCell">
    <xdr:from>
      <xdr:col>8</xdr:col>
      <xdr:colOff>1609725</xdr:colOff>
      <xdr:row>326</xdr:row>
      <xdr:rowOff>123825</xdr:rowOff>
    </xdr:from>
    <xdr:to>
      <xdr:col>9</xdr:col>
      <xdr:colOff>7409</xdr:colOff>
      <xdr:row>326</xdr:row>
      <xdr:rowOff>156524</xdr:rowOff>
    </xdr:to>
    <xdr:sp macro="" textlink="">
      <xdr:nvSpPr>
        <xdr:cNvPr id="1544" name="Text Box 236"/>
        <xdr:cNvSpPr txBox="1">
          <a:spLocks noChangeArrowheads="1"/>
        </xdr:cNvSpPr>
      </xdr:nvSpPr>
      <xdr:spPr bwMode="auto">
        <a:xfrm>
          <a:off x="9648825" y="216446100"/>
          <a:ext cx="0" cy="32699"/>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1545" name="Text Box 314"/>
        <xdr:cNvSpPr txBox="1">
          <a:spLocks noChangeArrowheads="1"/>
        </xdr:cNvSpPr>
      </xdr:nvSpPr>
      <xdr:spPr bwMode="auto">
        <a:xfrm>
          <a:off x="9648825" y="217531950"/>
          <a:ext cx="0" cy="159639"/>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1546" name="Text Box 315"/>
        <xdr:cNvSpPr txBox="1">
          <a:spLocks noChangeArrowheads="1"/>
        </xdr:cNvSpPr>
      </xdr:nvSpPr>
      <xdr:spPr bwMode="auto">
        <a:xfrm>
          <a:off x="9648825" y="217531950"/>
          <a:ext cx="0" cy="159639"/>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1547" name="Text Box 316"/>
        <xdr:cNvSpPr txBox="1">
          <a:spLocks noChangeArrowheads="1"/>
        </xdr:cNvSpPr>
      </xdr:nvSpPr>
      <xdr:spPr bwMode="auto">
        <a:xfrm>
          <a:off x="9648825" y="217531950"/>
          <a:ext cx="0" cy="159639"/>
        </a:xfrm>
        <a:prstGeom prst="rect">
          <a:avLst/>
        </a:prstGeom>
        <a:noFill/>
        <a:ln w="9525">
          <a:noFill/>
          <a:miter lim="800000"/>
          <a:headEnd/>
          <a:tailEnd/>
        </a:ln>
      </xdr:spPr>
    </xdr:sp>
    <xdr:clientData/>
  </xdr:twoCellAnchor>
  <xdr:twoCellAnchor editAs="oneCell">
    <xdr:from>
      <xdr:col>8</xdr:col>
      <xdr:colOff>1247775</xdr:colOff>
      <xdr:row>327</xdr:row>
      <xdr:rowOff>0</xdr:rowOff>
    </xdr:from>
    <xdr:to>
      <xdr:col>9</xdr:col>
      <xdr:colOff>7409</xdr:colOff>
      <xdr:row>327</xdr:row>
      <xdr:rowOff>159639</xdr:rowOff>
    </xdr:to>
    <xdr:sp macro="" textlink="">
      <xdr:nvSpPr>
        <xdr:cNvPr id="1548" name="Text Box 317"/>
        <xdr:cNvSpPr txBox="1">
          <a:spLocks noChangeArrowheads="1"/>
        </xdr:cNvSpPr>
      </xdr:nvSpPr>
      <xdr:spPr bwMode="auto">
        <a:xfrm>
          <a:off x="9648825" y="217531950"/>
          <a:ext cx="0" cy="159639"/>
        </a:xfrm>
        <a:prstGeom prst="rect">
          <a:avLst/>
        </a:prstGeom>
        <a:noFill/>
        <a:ln w="9525">
          <a:noFill/>
          <a:miter lim="800000"/>
          <a:headEnd/>
          <a:tailEnd/>
        </a:ln>
      </xdr:spPr>
    </xdr:sp>
    <xdr:clientData/>
  </xdr:twoCellAnchor>
  <xdr:twoCellAnchor editAs="oneCell">
    <xdr:from>
      <xdr:col>8</xdr:col>
      <xdr:colOff>2619375</xdr:colOff>
      <xdr:row>327</xdr:row>
      <xdr:rowOff>1076325</xdr:rowOff>
    </xdr:from>
    <xdr:to>
      <xdr:col>9</xdr:col>
      <xdr:colOff>7409</xdr:colOff>
      <xdr:row>327</xdr:row>
      <xdr:rowOff>1076325</xdr:rowOff>
    </xdr:to>
    <xdr:sp macro="" textlink="">
      <xdr:nvSpPr>
        <xdr:cNvPr id="1549" name="Text Box 23"/>
        <xdr:cNvSpPr txBox="1">
          <a:spLocks noChangeArrowheads="1"/>
        </xdr:cNvSpPr>
      </xdr:nvSpPr>
      <xdr:spPr bwMode="auto">
        <a:xfrm>
          <a:off x="9648825" y="218608275"/>
          <a:ext cx="0" cy="0"/>
        </a:xfrm>
        <a:prstGeom prst="rect">
          <a:avLst/>
        </a:prstGeom>
        <a:noFill/>
        <a:ln w="9525">
          <a:noFill/>
          <a:miter lim="800000"/>
          <a:headEnd/>
          <a:tailEnd/>
        </a:ln>
      </xdr:spPr>
    </xdr:sp>
    <xdr:clientData/>
  </xdr:twoCellAnchor>
  <xdr:twoCellAnchor editAs="oneCell">
    <xdr:from>
      <xdr:col>8</xdr:col>
      <xdr:colOff>2676525</xdr:colOff>
      <xdr:row>327</xdr:row>
      <xdr:rowOff>657225</xdr:rowOff>
    </xdr:from>
    <xdr:to>
      <xdr:col>9</xdr:col>
      <xdr:colOff>7409</xdr:colOff>
      <xdr:row>327</xdr:row>
      <xdr:rowOff>657225</xdr:rowOff>
    </xdr:to>
    <xdr:sp macro="" textlink="">
      <xdr:nvSpPr>
        <xdr:cNvPr id="1550" name="Text Box 29"/>
        <xdr:cNvSpPr txBox="1">
          <a:spLocks noChangeArrowheads="1"/>
        </xdr:cNvSpPr>
      </xdr:nvSpPr>
      <xdr:spPr bwMode="auto">
        <a:xfrm>
          <a:off x="9648825" y="218189175"/>
          <a:ext cx="0" cy="0"/>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1551" name="Text Box 314"/>
        <xdr:cNvSpPr txBox="1">
          <a:spLocks noChangeArrowheads="1"/>
        </xdr:cNvSpPr>
      </xdr:nvSpPr>
      <xdr:spPr bwMode="auto">
        <a:xfrm>
          <a:off x="9648825" y="217531950"/>
          <a:ext cx="0" cy="159639"/>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1552" name="Text Box 315"/>
        <xdr:cNvSpPr txBox="1">
          <a:spLocks noChangeArrowheads="1"/>
        </xdr:cNvSpPr>
      </xdr:nvSpPr>
      <xdr:spPr bwMode="auto">
        <a:xfrm>
          <a:off x="9648825" y="217531950"/>
          <a:ext cx="0" cy="159639"/>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1553" name="Text Box 316"/>
        <xdr:cNvSpPr txBox="1">
          <a:spLocks noChangeArrowheads="1"/>
        </xdr:cNvSpPr>
      </xdr:nvSpPr>
      <xdr:spPr bwMode="auto">
        <a:xfrm>
          <a:off x="9648825" y="217531950"/>
          <a:ext cx="0" cy="159639"/>
        </a:xfrm>
        <a:prstGeom prst="rect">
          <a:avLst/>
        </a:prstGeom>
        <a:noFill/>
        <a:ln w="9525">
          <a:noFill/>
          <a:miter lim="800000"/>
          <a:headEnd/>
          <a:tailEnd/>
        </a:ln>
      </xdr:spPr>
    </xdr:sp>
    <xdr:clientData/>
  </xdr:twoCellAnchor>
  <xdr:twoCellAnchor editAs="oneCell">
    <xdr:from>
      <xdr:col>8</xdr:col>
      <xdr:colOff>1247775</xdr:colOff>
      <xdr:row>327</xdr:row>
      <xdr:rowOff>0</xdr:rowOff>
    </xdr:from>
    <xdr:to>
      <xdr:col>9</xdr:col>
      <xdr:colOff>7409</xdr:colOff>
      <xdr:row>327</xdr:row>
      <xdr:rowOff>159639</xdr:rowOff>
    </xdr:to>
    <xdr:sp macro="" textlink="">
      <xdr:nvSpPr>
        <xdr:cNvPr id="1554" name="Text Box 317"/>
        <xdr:cNvSpPr txBox="1">
          <a:spLocks noChangeArrowheads="1"/>
        </xdr:cNvSpPr>
      </xdr:nvSpPr>
      <xdr:spPr bwMode="auto">
        <a:xfrm>
          <a:off x="9648825" y="217531950"/>
          <a:ext cx="0" cy="159639"/>
        </a:xfrm>
        <a:prstGeom prst="rect">
          <a:avLst/>
        </a:prstGeom>
        <a:noFill/>
        <a:ln w="9525">
          <a:noFill/>
          <a:miter lim="800000"/>
          <a:headEnd/>
          <a:tailEnd/>
        </a:ln>
      </xdr:spPr>
    </xdr:sp>
    <xdr:clientData/>
  </xdr:twoCellAnchor>
  <xdr:twoCellAnchor editAs="oneCell">
    <xdr:from>
      <xdr:col>8</xdr:col>
      <xdr:colOff>2619375</xdr:colOff>
      <xdr:row>327</xdr:row>
      <xdr:rowOff>1076325</xdr:rowOff>
    </xdr:from>
    <xdr:to>
      <xdr:col>9</xdr:col>
      <xdr:colOff>7409</xdr:colOff>
      <xdr:row>327</xdr:row>
      <xdr:rowOff>1076325</xdr:rowOff>
    </xdr:to>
    <xdr:sp macro="" textlink="">
      <xdr:nvSpPr>
        <xdr:cNvPr id="1555" name="Text Box 23"/>
        <xdr:cNvSpPr txBox="1">
          <a:spLocks noChangeArrowheads="1"/>
        </xdr:cNvSpPr>
      </xdr:nvSpPr>
      <xdr:spPr bwMode="auto">
        <a:xfrm>
          <a:off x="9648825" y="218608275"/>
          <a:ext cx="0" cy="0"/>
        </a:xfrm>
        <a:prstGeom prst="rect">
          <a:avLst/>
        </a:prstGeom>
        <a:noFill/>
        <a:ln w="9525">
          <a:noFill/>
          <a:miter lim="800000"/>
          <a:headEnd/>
          <a:tailEnd/>
        </a:ln>
      </xdr:spPr>
    </xdr:sp>
    <xdr:clientData/>
  </xdr:twoCellAnchor>
  <xdr:twoCellAnchor editAs="oneCell">
    <xdr:from>
      <xdr:col>8</xdr:col>
      <xdr:colOff>2676525</xdr:colOff>
      <xdr:row>327</xdr:row>
      <xdr:rowOff>657225</xdr:rowOff>
    </xdr:from>
    <xdr:to>
      <xdr:col>9</xdr:col>
      <xdr:colOff>7409</xdr:colOff>
      <xdr:row>327</xdr:row>
      <xdr:rowOff>657225</xdr:rowOff>
    </xdr:to>
    <xdr:sp macro="" textlink="">
      <xdr:nvSpPr>
        <xdr:cNvPr id="1556" name="Text Box 29"/>
        <xdr:cNvSpPr txBox="1">
          <a:spLocks noChangeArrowheads="1"/>
        </xdr:cNvSpPr>
      </xdr:nvSpPr>
      <xdr:spPr bwMode="auto">
        <a:xfrm>
          <a:off x="9648825" y="218189175"/>
          <a:ext cx="0" cy="0"/>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1557" name="Text Box 81"/>
        <xdr:cNvSpPr txBox="1">
          <a:spLocks noChangeArrowheads="1"/>
        </xdr:cNvSpPr>
      </xdr:nvSpPr>
      <xdr:spPr bwMode="auto">
        <a:xfrm>
          <a:off x="9648825" y="217531950"/>
          <a:ext cx="0" cy="159639"/>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1558" name="Text Box 82"/>
        <xdr:cNvSpPr txBox="1">
          <a:spLocks noChangeArrowheads="1"/>
        </xdr:cNvSpPr>
      </xdr:nvSpPr>
      <xdr:spPr bwMode="auto">
        <a:xfrm>
          <a:off x="9648825" y="217531950"/>
          <a:ext cx="0" cy="159639"/>
        </a:xfrm>
        <a:prstGeom prst="rect">
          <a:avLst/>
        </a:prstGeom>
        <a:noFill/>
        <a:ln w="9525">
          <a:noFill/>
          <a:miter lim="800000"/>
          <a:headEnd/>
          <a:tailEnd/>
        </a:ln>
      </xdr:spPr>
    </xdr:sp>
    <xdr:clientData/>
  </xdr:twoCellAnchor>
  <xdr:twoCellAnchor editAs="oneCell">
    <xdr:from>
      <xdr:col>8</xdr:col>
      <xdr:colOff>1314450</xdr:colOff>
      <xdr:row>327</xdr:row>
      <xdr:rowOff>0</xdr:rowOff>
    </xdr:from>
    <xdr:to>
      <xdr:col>9</xdr:col>
      <xdr:colOff>7409</xdr:colOff>
      <xdr:row>327</xdr:row>
      <xdr:rowOff>159639</xdr:rowOff>
    </xdr:to>
    <xdr:sp macro="" textlink="">
      <xdr:nvSpPr>
        <xdr:cNvPr id="1559" name="Text Box 83"/>
        <xdr:cNvSpPr txBox="1">
          <a:spLocks noChangeArrowheads="1"/>
        </xdr:cNvSpPr>
      </xdr:nvSpPr>
      <xdr:spPr bwMode="auto">
        <a:xfrm>
          <a:off x="9648825" y="217531950"/>
          <a:ext cx="0" cy="159639"/>
        </a:xfrm>
        <a:prstGeom prst="rect">
          <a:avLst/>
        </a:prstGeom>
        <a:noFill/>
        <a:ln w="9525">
          <a:noFill/>
          <a:miter lim="800000"/>
          <a:headEnd/>
          <a:tailEnd/>
        </a:ln>
      </xdr:spPr>
    </xdr:sp>
    <xdr:clientData/>
  </xdr:twoCellAnchor>
  <xdr:twoCellAnchor editAs="oneCell">
    <xdr:from>
      <xdr:col>8</xdr:col>
      <xdr:colOff>1247775</xdr:colOff>
      <xdr:row>327</xdr:row>
      <xdr:rowOff>0</xdr:rowOff>
    </xdr:from>
    <xdr:to>
      <xdr:col>9</xdr:col>
      <xdr:colOff>7409</xdr:colOff>
      <xdr:row>327</xdr:row>
      <xdr:rowOff>159639</xdr:rowOff>
    </xdr:to>
    <xdr:sp macro="" textlink="">
      <xdr:nvSpPr>
        <xdr:cNvPr id="1560" name="Text Box 84"/>
        <xdr:cNvSpPr txBox="1">
          <a:spLocks noChangeArrowheads="1"/>
        </xdr:cNvSpPr>
      </xdr:nvSpPr>
      <xdr:spPr bwMode="auto">
        <a:xfrm>
          <a:off x="9648825" y="217531950"/>
          <a:ext cx="0" cy="159639"/>
        </a:xfrm>
        <a:prstGeom prst="rect">
          <a:avLst/>
        </a:prstGeom>
        <a:noFill/>
        <a:ln w="9525">
          <a:noFill/>
          <a:miter lim="800000"/>
          <a:headEnd/>
          <a:tailEnd/>
        </a:ln>
      </xdr:spPr>
    </xdr:sp>
    <xdr:clientData/>
  </xdr:twoCellAnchor>
  <xdr:twoCellAnchor editAs="oneCell">
    <xdr:from>
      <xdr:col>8</xdr:col>
      <xdr:colOff>2028825</xdr:colOff>
      <xdr:row>327</xdr:row>
      <xdr:rowOff>0</xdr:rowOff>
    </xdr:from>
    <xdr:to>
      <xdr:col>9</xdr:col>
      <xdr:colOff>7409</xdr:colOff>
      <xdr:row>327</xdr:row>
      <xdr:rowOff>159639</xdr:rowOff>
    </xdr:to>
    <xdr:sp macro="" textlink="">
      <xdr:nvSpPr>
        <xdr:cNvPr id="1561" name="Text Box 85"/>
        <xdr:cNvSpPr txBox="1">
          <a:spLocks noChangeArrowheads="1"/>
        </xdr:cNvSpPr>
      </xdr:nvSpPr>
      <xdr:spPr bwMode="auto">
        <a:xfrm>
          <a:off x="9648825" y="217531950"/>
          <a:ext cx="0" cy="159639"/>
        </a:xfrm>
        <a:prstGeom prst="rect">
          <a:avLst/>
        </a:prstGeom>
        <a:noFill/>
        <a:ln w="9525">
          <a:noFill/>
          <a:miter lim="800000"/>
          <a:headEnd/>
          <a:tailEnd/>
        </a:ln>
      </xdr:spPr>
    </xdr:sp>
    <xdr:clientData/>
  </xdr:twoCellAnchor>
  <xdr:twoCellAnchor editAs="oneCell">
    <xdr:from>
      <xdr:col>8</xdr:col>
      <xdr:colOff>2619375</xdr:colOff>
      <xdr:row>327</xdr:row>
      <xdr:rowOff>0</xdr:rowOff>
    </xdr:from>
    <xdr:to>
      <xdr:col>9</xdr:col>
      <xdr:colOff>7409</xdr:colOff>
      <xdr:row>327</xdr:row>
      <xdr:rowOff>159639</xdr:rowOff>
    </xdr:to>
    <xdr:sp macro="" textlink="">
      <xdr:nvSpPr>
        <xdr:cNvPr id="1562" name="Text Box 86"/>
        <xdr:cNvSpPr txBox="1">
          <a:spLocks noChangeArrowheads="1"/>
        </xdr:cNvSpPr>
      </xdr:nvSpPr>
      <xdr:spPr bwMode="auto">
        <a:xfrm>
          <a:off x="9648825" y="217531950"/>
          <a:ext cx="0" cy="159639"/>
        </a:xfrm>
        <a:prstGeom prst="rect">
          <a:avLst/>
        </a:prstGeom>
        <a:noFill/>
        <a:ln w="9525">
          <a:noFill/>
          <a:miter lim="800000"/>
          <a:headEnd/>
          <a:tailEnd/>
        </a:ln>
      </xdr:spPr>
    </xdr:sp>
    <xdr:clientData/>
  </xdr:twoCellAnchor>
  <xdr:twoCellAnchor editAs="oneCell">
    <xdr:from>
      <xdr:col>8</xdr:col>
      <xdr:colOff>1609725</xdr:colOff>
      <xdr:row>327</xdr:row>
      <xdr:rowOff>123825</xdr:rowOff>
    </xdr:from>
    <xdr:to>
      <xdr:col>9</xdr:col>
      <xdr:colOff>7409</xdr:colOff>
      <xdr:row>327</xdr:row>
      <xdr:rowOff>156524</xdr:rowOff>
    </xdr:to>
    <xdr:sp macro="" textlink="">
      <xdr:nvSpPr>
        <xdr:cNvPr id="1563" name="Text Box 236"/>
        <xdr:cNvSpPr txBox="1">
          <a:spLocks noChangeArrowheads="1"/>
        </xdr:cNvSpPr>
      </xdr:nvSpPr>
      <xdr:spPr bwMode="auto">
        <a:xfrm>
          <a:off x="9648825" y="217655775"/>
          <a:ext cx="0" cy="32699"/>
        </a:xfrm>
        <a:prstGeom prst="rect">
          <a:avLst/>
        </a:prstGeom>
        <a:noFill/>
        <a:ln w="9525">
          <a:noFill/>
          <a:miter lim="800000"/>
          <a:headEnd/>
          <a:tailEnd/>
        </a:ln>
      </xdr:spPr>
    </xdr:sp>
    <xdr:clientData/>
  </xdr:twoCellAnchor>
  <xdr:twoCellAnchor editAs="oneCell">
    <xdr:from>
      <xdr:col>8</xdr:col>
      <xdr:colOff>1609725</xdr:colOff>
      <xdr:row>327</xdr:row>
      <xdr:rowOff>123825</xdr:rowOff>
    </xdr:from>
    <xdr:to>
      <xdr:col>9</xdr:col>
      <xdr:colOff>7409</xdr:colOff>
      <xdr:row>327</xdr:row>
      <xdr:rowOff>156524</xdr:rowOff>
    </xdr:to>
    <xdr:sp macro="" textlink="">
      <xdr:nvSpPr>
        <xdr:cNvPr id="1564" name="Text Box 236"/>
        <xdr:cNvSpPr txBox="1">
          <a:spLocks noChangeArrowheads="1"/>
        </xdr:cNvSpPr>
      </xdr:nvSpPr>
      <xdr:spPr bwMode="auto">
        <a:xfrm>
          <a:off x="9648825" y="217655775"/>
          <a:ext cx="0" cy="32699"/>
        </a:xfrm>
        <a:prstGeom prst="rect">
          <a:avLst/>
        </a:prstGeom>
        <a:noFill/>
        <a:ln w="9525">
          <a:noFill/>
          <a:miter lim="800000"/>
          <a:headEnd/>
          <a:tailEnd/>
        </a:ln>
      </xdr:spPr>
    </xdr:sp>
    <xdr:clientData/>
  </xdr:twoCellAnchor>
  <xdr:twoCellAnchor editAs="oneCell">
    <xdr:from>
      <xdr:col>8</xdr:col>
      <xdr:colOff>1609725</xdr:colOff>
      <xdr:row>327</xdr:row>
      <xdr:rowOff>123825</xdr:rowOff>
    </xdr:from>
    <xdr:to>
      <xdr:col>9</xdr:col>
      <xdr:colOff>7409</xdr:colOff>
      <xdr:row>327</xdr:row>
      <xdr:rowOff>156524</xdr:rowOff>
    </xdr:to>
    <xdr:sp macro="" textlink="">
      <xdr:nvSpPr>
        <xdr:cNvPr id="1565" name="Text Box 236"/>
        <xdr:cNvSpPr txBox="1">
          <a:spLocks noChangeArrowheads="1"/>
        </xdr:cNvSpPr>
      </xdr:nvSpPr>
      <xdr:spPr bwMode="auto">
        <a:xfrm>
          <a:off x="9648825" y="217655775"/>
          <a:ext cx="0" cy="32699"/>
        </a:xfrm>
        <a:prstGeom prst="rect">
          <a:avLst/>
        </a:prstGeom>
        <a:noFill/>
        <a:ln w="9525">
          <a:noFill/>
          <a:miter lim="800000"/>
          <a:headEnd/>
          <a:tailEnd/>
        </a:ln>
      </xdr:spPr>
    </xdr:sp>
    <xdr:clientData/>
  </xdr:twoCellAnchor>
  <xdr:twoCellAnchor editAs="oneCell">
    <xdr:from>
      <xdr:col>8</xdr:col>
      <xdr:colOff>1609725</xdr:colOff>
      <xdr:row>327</xdr:row>
      <xdr:rowOff>123825</xdr:rowOff>
    </xdr:from>
    <xdr:to>
      <xdr:col>9</xdr:col>
      <xdr:colOff>7409</xdr:colOff>
      <xdr:row>327</xdr:row>
      <xdr:rowOff>156524</xdr:rowOff>
    </xdr:to>
    <xdr:sp macro="" textlink="">
      <xdr:nvSpPr>
        <xdr:cNvPr id="1566" name="Text Box 236"/>
        <xdr:cNvSpPr txBox="1">
          <a:spLocks noChangeArrowheads="1"/>
        </xdr:cNvSpPr>
      </xdr:nvSpPr>
      <xdr:spPr bwMode="auto">
        <a:xfrm>
          <a:off x="9648825" y="217655775"/>
          <a:ext cx="0" cy="32699"/>
        </a:xfrm>
        <a:prstGeom prst="rect">
          <a:avLst/>
        </a:prstGeom>
        <a:noFill/>
        <a:ln w="9525">
          <a:noFill/>
          <a:miter lim="800000"/>
          <a:headEnd/>
          <a:tailEnd/>
        </a:ln>
      </xdr:spPr>
    </xdr:sp>
    <xdr:clientData/>
  </xdr:twoCellAnchor>
  <xdr:twoCellAnchor editAs="oneCell">
    <xdr:from>
      <xdr:col>8</xdr:col>
      <xdr:colOff>1609725</xdr:colOff>
      <xdr:row>327</xdr:row>
      <xdr:rowOff>123825</xdr:rowOff>
    </xdr:from>
    <xdr:to>
      <xdr:col>9</xdr:col>
      <xdr:colOff>7409</xdr:colOff>
      <xdr:row>327</xdr:row>
      <xdr:rowOff>156524</xdr:rowOff>
    </xdr:to>
    <xdr:sp macro="" textlink="">
      <xdr:nvSpPr>
        <xdr:cNvPr id="1567" name="Text Box 236"/>
        <xdr:cNvSpPr txBox="1">
          <a:spLocks noChangeArrowheads="1"/>
        </xdr:cNvSpPr>
      </xdr:nvSpPr>
      <xdr:spPr bwMode="auto">
        <a:xfrm>
          <a:off x="9648825" y="217655775"/>
          <a:ext cx="0" cy="32699"/>
        </a:xfrm>
        <a:prstGeom prst="rect">
          <a:avLst/>
        </a:prstGeom>
        <a:noFill/>
        <a:ln w="9525">
          <a:noFill/>
          <a:miter lim="800000"/>
          <a:headEnd/>
          <a:tailEnd/>
        </a:ln>
      </xdr:spPr>
    </xdr:sp>
    <xdr:clientData/>
  </xdr:twoCellAnchor>
  <xdr:twoCellAnchor editAs="oneCell">
    <xdr:from>
      <xdr:col>8</xdr:col>
      <xdr:colOff>1609725</xdr:colOff>
      <xdr:row>327</xdr:row>
      <xdr:rowOff>123825</xdr:rowOff>
    </xdr:from>
    <xdr:to>
      <xdr:col>9</xdr:col>
      <xdr:colOff>7409</xdr:colOff>
      <xdr:row>327</xdr:row>
      <xdr:rowOff>156524</xdr:rowOff>
    </xdr:to>
    <xdr:sp macro="" textlink="">
      <xdr:nvSpPr>
        <xdr:cNvPr id="1568" name="Text Box 236"/>
        <xdr:cNvSpPr txBox="1">
          <a:spLocks noChangeArrowheads="1"/>
        </xdr:cNvSpPr>
      </xdr:nvSpPr>
      <xdr:spPr bwMode="auto">
        <a:xfrm>
          <a:off x="9648825" y="217655775"/>
          <a:ext cx="0" cy="32699"/>
        </a:xfrm>
        <a:prstGeom prst="rect">
          <a:avLst/>
        </a:prstGeom>
        <a:noFill/>
        <a:ln w="9525">
          <a:noFill/>
          <a:miter lim="800000"/>
          <a:headEnd/>
          <a:tailEnd/>
        </a:ln>
      </xdr:spPr>
    </xdr:sp>
    <xdr:clientData/>
  </xdr:twoCellAnchor>
  <xdr:twoCellAnchor editAs="oneCell">
    <xdr:from>
      <xdr:col>8</xdr:col>
      <xdr:colOff>1609725</xdr:colOff>
      <xdr:row>327</xdr:row>
      <xdr:rowOff>123825</xdr:rowOff>
    </xdr:from>
    <xdr:to>
      <xdr:col>9</xdr:col>
      <xdr:colOff>7409</xdr:colOff>
      <xdr:row>327</xdr:row>
      <xdr:rowOff>156524</xdr:rowOff>
    </xdr:to>
    <xdr:sp macro="" textlink="">
      <xdr:nvSpPr>
        <xdr:cNvPr id="1569" name="Text Box 236"/>
        <xdr:cNvSpPr txBox="1">
          <a:spLocks noChangeArrowheads="1"/>
        </xdr:cNvSpPr>
      </xdr:nvSpPr>
      <xdr:spPr bwMode="auto">
        <a:xfrm>
          <a:off x="9648825" y="217655775"/>
          <a:ext cx="0" cy="3269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570" name="Text Box 314"/>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571" name="Text Box 315"/>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572" name="Text Box 316"/>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1247775</xdr:colOff>
      <xdr:row>331</xdr:row>
      <xdr:rowOff>0</xdr:rowOff>
    </xdr:from>
    <xdr:to>
      <xdr:col>9</xdr:col>
      <xdr:colOff>7409</xdr:colOff>
      <xdr:row>331</xdr:row>
      <xdr:rowOff>159639</xdr:rowOff>
    </xdr:to>
    <xdr:sp macro="" textlink="">
      <xdr:nvSpPr>
        <xdr:cNvPr id="1573" name="Text Box 317"/>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574" name="Text Box 314"/>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575" name="Text Box 315"/>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576" name="Text Box 316"/>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1247775</xdr:colOff>
      <xdr:row>331</xdr:row>
      <xdr:rowOff>0</xdr:rowOff>
    </xdr:from>
    <xdr:to>
      <xdr:col>9</xdr:col>
      <xdr:colOff>7409</xdr:colOff>
      <xdr:row>331</xdr:row>
      <xdr:rowOff>159639</xdr:rowOff>
    </xdr:to>
    <xdr:sp macro="" textlink="">
      <xdr:nvSpPr>
        <xdr:cNvPr id="1577" name="Text Box 317"/>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578" name="Text Box 81"/>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579" name="Text Box 82"/>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1314450</xdr:colOff>
      <xdr:row>331</xdr:row>
      <xdr:rowOff>0</xdr:rowOff>
    </xdr:from>
    <xdr:to>
      <xdr:col>9</xdr:col>
      <xdr:colOff>7409</xdr:colOff>
      <xdr:row>331</xdr:row>
      <xdr:rowOff>159639</xdr:rowOff>
    </xdr:to>
    <xdr:sp macro="" textlink="">
      <xdr:nvSpPr>
        <xdr:cNvPr id="1580" name="Text Box 83"/>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1247775</xdr:colOff>
      <xdr:row>331</xdr:row>
      <xdr:rowOff>0</xdr:rowOff>
    </xdr:from>
    <xdr:to>
      <xdr:col>9</xdr:col>
      <xdr:colOff>7409</xdr:colOff>
      <xdr:row>331</xdr:row>
      <xdr:rowOff>159639</xdr:rowOff>
    </xdr:to>
    <xdr:sp macro="" textlink="">
      <xdr:nvSpPr>
        <xdr:cNvPr id="1581" name="Text Box 84"/>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2028825</xdr:colOff>
      <xdr:row>331</xdr:row>
      <xdr:rowOff>0</xdr:rowOff>
    </xdr:from>
    <xdr:to>
      <xdr:col>9</xdr:col>
      <xdr:colOff>7409</xdr:colOff>
      <xdr:row>331</xdr:row>
      <xdr:rowOff>159639</xdr:rowOff>
    </xdr:to>
    <xdr:sp macro="" textlink="">
      <xdr:nvSpPr>
        <xdr:cNvPr id="1582" name="Text Box 85"/>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2619375</xdr:colOff>
      <xdr:row>331</xdr:row>
      <xdr:rowOff>0</xdr:rowOff>
    </xdr:from>
    <xdr:to>
      <xdr:col>9</xdr:col>
      <xdr:colOff>7409</xdr:colOff>
      <xdr:row>331</xdr:row>
      <xdr:rowOff>159639</xdr:rowOff>
    </xdr:to>
    <xdr:sp macro="" textlink="">
      <xdr:nvSpPr>
        <xdr:cNvPr id="1583" name="Text Box 86"/>
        <xdr:cNvSpPr txBox="1">
          <a:spLocks noChangeArrowheads="1"/>
        </xdr:cNvSpPr>
      </xdr:nvSpPr>
      <xdr:spPr bwMode="auto">
        <a:xfrm>
          <a:off x="9648825" y="222561150"/>
          <a:ext cx="0" cy="15963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1584" name="Text Box 236"/>
        <xdr:cNvSpPr txBox="1">
          <a:spLocks noChangeArrowheads="1"/>
        </xdr:cNvSpPr>
      </xdr:nvSpPr>
      <xdr:spPr bwMode="auto">
        <a:xfrm>
          <a:off x="9648825" y="22268497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1585" name="Text Box 236"/>
        <xdr:cNvSpPr txBox="1">
          <a:spLocks noChangeArrowheads="1"/>
        </xdr:cNvSpPr>
      </xdr:nvSpPr>
      <xdr:spPr bwMode="auto">
        <a:xfrm>
          <a:off x="9648825" y="22268497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1586" name="Text Box 236"/>
        <xdr:cNvSpPr txBox="1">
          <a:spLocks noChangeArrowheads="1"/>
        </xdr:cNvSpPr>
      </xdr:nvSpPr>
      <xdr:spPr bwMode="auto">
        <a:xfrm>
          <a:off x="9648825" y="22268497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1587" name="Text Box 236"/>
        <xdr:cNvSpPr txBox="1">
          <a:spLocks noChangeArrowheads="1"/>
        </xdr:cNvSpPr>
      </xdr:nvSpPr>
      <xdr:spPr bwMode="auto">
        <a:xfrm>
          <a:off x="9648825" y="22268497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1588" name="Text Box 236"/>
        <xdr:cNvSpPr txBox="1">
          <a:spLocks noChangeArrowheads="1"/>
        </xdr:cNvSpPr>
      </xdr:nvSpPr>
      <xdr:spPr bwMode="auto">
        <a:xfrm>
          <a:off x="9648825" y="22268497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1589" name="Text Box 236"/>
        <xdr:cNvSpPr txBox="1">
          <a:spLocks noChangeArrowheads="1"/>
        </xdr:cNvSpPr>
      </xdr:nvSpPr>
      <xdr:spPr bwMode="auto">
        <a:xfrm>
          <a:off x="9648825" y="222684975"/>
          <a:ext cx="0" cy="32699"/>
        </a:xfrm>
        <a:prstGeom prst="rect">
          <a:avLst/>
        </a:prstGeom>
        <a:noFill/>
        <a:ln w="9525">
          <a:noFill/>
          <a:miter lim="800000"/>
          <a:headEnd/>
          <a:tailEnd/>
        </a:ln>
      </xdr:spPr>
    </xdr:sp>
    <xdr:clientData/>
  </xdr:twoCellAnchor>
  <xdr:twoCellAnchor editAs="oneCell">
    <xdr:from>
      <xdr:col>8</xdr:col>
      <xdr:colOff>1609725</xdr:colOff>
      <xdr:row>331</xdr:row>
      <xdr:rowOff>123825</xdr:rowOff>
    </xdr:from>
    <xdr:to>
      <xdr:col>9</xdr:col>
      <xdr:colOff>7409</xdr:colOff>
      <xdr:row>331</xdr:row>
      <xdr:rowOff>156524</xdr:rowOff>
    </xdr:to>
    <xdr:sp macro="" textlink="">
      <xdr:nvSpPr>
        <xdr:cNvPr id="1590" name="Text Box 236"/>
        <xdr:cNvSpPr txBox="1">
          <a:spLocks noChangeArrowheads="1"/>
        </xdr:cNvSpPr>
      </xdr:nvSpPr>
      <xdr:spPr bwMode="auto">
        <a:xfrm>
          <a:off x="9648825" y="222684975"/>
          <a:ext cx="0" cy="32699"/>
        </a:xfrm>
        <a:prstGeom prst="rect">
          <a:avLst/>
        </a:prstGeom>
        <a:noFill/>
        <a:ln w="9525">
          <a:noFill/>
          <a:miter lim="800000"/>
          <a:headEnd/>
          <a:tailEnd/>
        </a:ln>
      </xdr:spPr>
    </xdr:sp>
    <xdr:clientData/>
  </xdr:twoCellAnchor>
  <xdr:twoCellAnchor editAs="oneCell">
    <xdr:from>
      <xdr:col>9</xdr:col>
      <xdr:colOff>0</xdr:colOff>
      <xdr:row>629</xdr:row>
      <xdr:rowOff>0</xdr:rowOff>
    </xdr:from>
    <xdr:to>
      <xdr:col>9</xdr:col>
      <xdr:colOff>1594</xdr:colOff>
      <xdr:row>629</xdr:row>
      <xdr:rowOff>31694</xdr:rowOff>
    </xdr:to>
    <xdr:sp macro="" textlink="">
      <xdr:nvSpPr>
        <xdr:cNvPr id="1591" name="Text Box 181"/>
        <xdr:cNvSpPr txBox="1">
          <a:spLocks noChangeArrowheads="1"/>
        </xdr:cNvSpPr>
      </xdr:nvSpPr>
      <xdr:spPr bwMode="auto">
        <a:xfrm>
          <a:off x="9648825" y="463067400"/>
          <a:ext cx="1594" cy="31694"/>
        </a:xfrm>
        <a:prstGeom prst="rect">
          <a:avLst/>
        </a:prstGeom>
        <a:noFill/>
        <a:ln w="9525">
          <a:noFill/>
          <a:miter lim="800000"/>
          <a:headEnd/>
          <a:tailEnd/>
        </a:ln>
      </xdr:spPr>
    </xdr:sp>
    <xdr:clientData/>
  </xdr:twoCellAnchor>
  <xdr:twoCellAnchor editAs="oneCell">
    <xdr:from>
      <xdr:col>8</xdr:col>
      <xdr:colOff>2619375</xdr:colOff>
      <xdr:row>623</xdr:row>
      <xdr:rowOff>1076325</xdr:rowOff>
    </xdr:from>
    <xdr:to>
      <xdr:col>9</xdr:col>
      <xdr:colOff>7901</xdr:colOff>
      <xdr:row>624</xdr:row>
      <xdr:rowOff>0</xdr:rowOff>
    </xdr:to>
    <xdr:sp macro="" textlink="">
      <xdr:nvSpPr>
        <xdr:cNvPr id="1592" name="Text Box 23"/>
        <xdr:cNvSpPr txBox="1">
          <a:spLocks noChangeArrowheads="1"/>
        </xdr:cNvSpPr>
      </xdr:nvSpPr>
      <xdr:spPr bwMode="auto">
        <a:xfrm>
          <a:off x="9648825" y="459257400"/>
          <a:ext cx="492" cy="0"/>
        </a:xfrm>
        <a:prstGeom prst="rect">
          <a:avLst/>
        </a:prstGeom>
        <a:noFill/>
        <a:ln w="9525">
          <a:noFill/>
          <a:miter lim="800000"/>
          <a:headEnd/>
          <a:tailEnd/>
        </a:ln>
      </xdr:spPr>
    </xdr:sp>
    <xdr:clientData/>
  </xdr:twoCellAnchor>
  <xdr:twoCellAnchor editAs="oneCell">
    <xdr:from>
      <xdr:col>2</xdr:col>
      <xdr:colOff>2619375</xdr:colOff>
      <xdr:row>297</xdr:row>
      <xdr:rowOff>1076325</xdr:rowOff>
    </xdr:from>
    <xdr:to>
      <xdr:col>3</xdr:col>
      <xdr:colOff>2117</xdr:colOff>
      <xdr:row>298</xdr:row>
      <xdr:rowOff>0</xdr:rowOff>
    </xdr:to>
    <xdr:sp macro="" textlink="">
      <xdr:nvSpPr>
        <xdr:cNvPr id="1593" name="Text Box 31"/>
        <xdr:cNvSpPr txBox="1">
          <a:spLocks noChangeArrowheads="1"/>
        </xdr:cNvSpPr>
      </xdr:nvSpPr>
      <xdr:spPr bwMode="auto">
        <a:xfrm>
          <a:off x="2628900" y="188547375"/>
          <a:ext cx="0" cy="0"/>
        </a:xfrm>
        <a:prstGeom prst="rect">
          <a:avLst/>
        </a:prstGeom>
        <a:noFill/>
        <a:ln w="9525">
          <a:noFill/>
          <a:miter lim="800000"/>
          <a:headEnd/>
          <a:tailEnd/>
        </a:ln>
      </xdr:spPr>
    </xdr:sp>
    <xdr:clientData/>
  </xdr:twoCellAnchor>
  <xdr:twoCellAnchor editAs="oneCell">
    <xdr:from>
      <xdr:col>2</xdr:col>
      <xdr:colOff>2619375</xdr:colOff>
      <xdr:row>297</xdr:row>
      <xdr:rowOff>1076325</xdr:rowOff>
    </xdr:from>
    <xdr:to>
      <xdr:col>3</xdr:col>
      <xdr:colOff>2117</xdr:colOff>
      <xdr:row>298</xdr:row>
      <xdr:rowOff>0</xdr:rowOff>
    </xdr:to>
    <xdr:sp macro="" textlink="">
      <xdr:nvSpPr>
        <xdr:cNvPr id="1594" name="Text Box 31"/>
        <xdr:cNvSpPr txBox="1">
          <a:spLocks noChangeArrowheads="1"/>
        </xdr:cNvSpPr>
      </xdr:nvSpPr>
      <xdr:spPr bwMode="auto">
        <a:xfrm>
          <a:off x="2628900" y="188547375"/>
          <a:ext cx="0" cy="0"/>
        </a:xfrm>
        <a:prstGeom prst="rect">
          <a:avLst/>
        </a:prstGeom>
        <a:noFill/>
        <a:ln w="9525">
          <a:noFill/>
          <a:miter lim="800000"/>
          <a:headEnd/>
          <a:tailEnd/>
        </a:ln>
      </xdr:spPr>
    </xdr:sp>
    <xdr:clientData/>
  </xdr:twoCellAnchor>
  <xdr:twoCellAnchor editAs="oneCell">
    <xdr:from>
      <xdr:col>2</xdr:col>
      <xdr:colOff>2619375</xdr:colOff>
      <xdr:row>297</xdr:row>
      <xdr:rowOff>1076325</xdr:rowOff>
    </xdr:from>
    <xdr:to>
      <xdr:col>3</xdr:col>
      <xdr:colOff>2117</xdr:colOff>
      <xdr:row>298</xdr:row>
      <xdr:rowOff>0</xdr:rowOff>
    </xdr:to>
    <xdr:sp macro="" textlink="">
      <xdr:nvSpPr>
        <xdr:cNvPr id="1595" name="Text Box 31"/>
        <xdr:cNvSpPr txBox="1">
          <a:spLocks noChangeArrowheads="1"/>
        </xdr:cNvSpPr>
      </xdr:nvSpPr>
      <xdr:spPr bwMode="auto">
        <a:xfrm>
          <a:off x="2628900" y="188547375"/>
          <a:ext cx="0" cy="0"/>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596" name="Text Box 314"/>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597" name="Text Box 315"/>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598" name="Text Box 316"/>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1599" name="Text Box 317"/>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600" name="Text Box 314"/>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601" name="Text Box 315"/>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602" name="Text Box 316"/>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1603" name="Text Box 317"/>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604" name="Text Box 81"/>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605" name="Text Box 82"/>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606" name="Text Box 83"/>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1607" name="Text Box 84"/>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2028825</xdr:colOff>
      <xdr:row>331</xdr:row>
      <xdr:rowOff>0</xdr:rowOff>
    </xdr:from>
    <xdr:to>
      <xdr:col>3</xdr:col>
      <xdr:colOff>2117</xdr:colOff>
      <xdr:row>331</xdr:row>
      <xdr:rowOff>159639</xdr:rowOff>
    </xdr:to>
    <xdr:sp macro="" textlink="">
      <xdr:nvSpPr>
        <xdr:cNvPr id="1608" name="Text Box 85"/>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2619375</xdr:colOff>
      <xdr:row>331</xdr:row>
      <xdr:rowOff>0</xdr:rowOff>
    </xdr:from>
    <xdr:to>
      <xdr:col>3</xdr:col>
      <xdr:colOff>2117</xdr:colOff>
      <xdr:row>331</xdr:row>
      <xdr:rowOff>159639</xdr:rowOff>
    </xdr:to>
    <xdr:sp macro="" textlink="">
      <xdr:nvSpPr>
        <xdr:cNvPr id="1609" name="Text Box 86"/>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1610"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1611"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1612"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1613"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1614"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1615"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1616"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1617" name="Text Box 314"/>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1618" name="Text Box 315"/>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1619" name="Text Box 316"/>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1247775</xdr:colOff>
      <xdr:row>299</xdr:row>
      <xdr:rowOff>0</xdr:rowOff>
    </xdr:from>
    <xdr:to>
      <xdr:col>3</xdr:col>
      <xdr:colOff>2117</xdr:colOff>
      <xdr:row>299</xdr:row>
      <xdr:rowOff>159639</xdr:rowOff>
    </xdr:to>
    <xdr:sp macro="" textlink="">
      <xdr:nvSpPr>
        <xdr:cNvPr id="1620" name="Text Box 317"/>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2619375</xdr:colOff>
      <xdr:row>299</xdr:row>
      <xdr:rowOff>1076325</xdr:rowOff>
    </xdr:from>
    <xdr:to>
      <xdr:col>3</xdr:col>
      <xdr:colOff>2117</xdr:colOff>
      <xdr:row>299</xdr:row>
      <xdr:rowOff>1076325</xdr:rowOff>
    </xdr:to>
    <xdr:sp macro="" textlink="">
      <xdr:nvSpPr>
        <xdr:cNvPr id="1621" name="Text Box 23"/>
        <xdr:cNvSpPr txBox="1">
          <a:spLocks noChangeArrowheads="1"/>
        </xdr:cNvSpPr>
      </xdr:nvSpPr>
      <xdr:spPr bwMode="auto">
        <a:xfrm>
          <a:off x="2628900" y="190766700"/>
          <a:ext cx="0" cy="0"/>
        </a:xfrm>
        <a:prstGeom prst="rect">
          <a:avLst/>
        </a:prstGeom>
        <a:noFill/>
        <a:ln w="9525">
          <a:noFill/>
          <a:miter lim="800000"/>
          <a:headEnd/>
          <a:tailEnd/>
        </a:ln>
      </xdr:spPr>
    </xdr:sp>
    <xdr:clientData/>
  </xdr:twoCellAnchor>
  <xdr:twoCellAnchor editAs="oneCell">
    <xdr:from>
      <xdr:col>2</xdr:col>
      <xdr:colOff>2676525</xdr:colOff>
      <xdr:row>299</xdr:row>
      <xdr:rowOff>657225</xdr:rowOff>
    </xdr:from>
    <xdr:to>
      <xdr:col>3</xdr:col>
      <xdr:colOff>2117</xdr:colOff>
      <xdr:row>299</xdr:row>
      <xdr:rowOff>657225</xdr:rowOff>
    </xdr:to>
    <xdr:sp macro="" textlink="">
      <xdr:nvSpPr>
        <xdr:cNvPr id="1622" name="Text Box 29"/>
        <xdr:cNvSpPr txBox="1">
          <a:spLocks noChangeArrowheads="1"/>
        </xdr:cNvSpPr>
      </xdr:nvSpPr>
      <xdr:spPr bwMode="auto">
        <a:xfrm>
          <a:off x="2628900" y="190347600"/>
          <a:ext cx="0" cy="0"/>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1623" name="Text Box 314"/>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1624" name="Text Box 315"/>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1625" name="Text Box 316"/>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1247775</xdr:colOff>
      <xdr:row>299</xdr:row>
      <xdr:rowOff>0</xdr:rowOff>
    </xdr:from>
    <xdr:to>
      <xdr:col>3</xdr:col>
      <xdr:colOff>2117</xdr:colOff>
      <xdr:row>299</xdr:row>
      <xdr:rowOff>159639</xdr:rowOff>
    </xdr:to>
    <xdr:sp macro="" textlink="">
      <xdr:nvSpPr>
        <xdr:cNvPr id="1626" name="Text Box 317"/>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2619375</xdr:colOff>
      <xdr:row>299</xdr:row>
      <xdr:rowOff>1076325</xdr:rowOff>
    </xdr:from>
    <xdr:to>
      <xdr:col>3</xdr:col>
      <xdr:colOff>2117</xdr:colOff>
      <xdr:row>299</xdr:row>
      <xdr:rowOff>1076325</xdr:rowOff>
    </xdr:to>
    <xdr:sp macro="" textlink="">
      <xdr:nvSpPr>
        <xdr:cNvPr id="1627" name="Text Box 23"/>
        <xdr:cNvSpPr txBox="1">
          <a:spLocks noChangeArrowheads="1"/>
        </xdr:cNvSpPr>
      </xdr:nvSpPr>
      <xdr:spPr bwMode="auto">
        <a:xfrm>
          <a:off x="2628900" y="190766700"/>
          <a:ext cx="0" cy="0"/>
        </a:xfrm>
        <a:prstGeom prst="rect">
          <a:avLst/>
        </a:prstGeom>
        <a:noFill/>
        <a:ln w="9525">
          <a:noFill/>
          <a:miter lim="800000"/>
          <a:headEnd/>
          <a:tailEnd/>
        </a:ln>
      </xdr:spPr>
    </xdr:sp>
    <xdr:clientData/>
  </xdr:twoCellAnchor>
  <xdr:twoCellAnchor editAs="oneCell">
    <xdr:from>
      <xdr:col>2</xdr:col>
      <xdr:colOff>2676525</xdr:colOff>
      <xdr:row>299</xdr:row>
      <xdr:rowOff>657225</xdr:rowOff>
    </xdr:from>
    <xdr:to>
      <xdr:col>3</xdr:col>
      <xdr:colOff>2117</xdr:colOff>
      <xdr:row>299</xdr:row>
      <xdr:rowOff>657225</xdr:rowOff>
    </xdr:to>
    <xdr:sp macro="" textlink="">
      <xdr:nvSpPr>
        <xdr:cNvPr id="1628" name="Text Box 29"/>
        <xdr:cNvSpPr txBox="1">
          <a:spLocks noChangeArrowheads="1"/>
        </xdr:cNvSpPr>
      </xdr:nvSpPr>
      <xdr:spPr bwMode="auto">
        <a:xfrm>
          <a:off x="2628900" y="190347600"/>
          <a:ext cx="0" cy="0"/>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1629" name="Text Box 81"/>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1630" name="Text Box 82"/>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1631" name="Text Box 83"/>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1247775</xdr:colOff>
      <xdr:row>299</xdr:row>
      <xdr:rowOff>0</xdr:rowOff>
    </xdr:from>
    <xdr:to>
      <xdr:col>3</xdr:col>
      <xdr:colOff>2117</xdr:colOff>
      <xdr:row>299</xdr:row>
      <xdr:rowOff>159639</xdr:rowOff>
    </xdr:to>
    <xdr:sp macro="" textlink="">
      <xdr:nvSpPr>
        <xdr:cNvPr id="1632" name="Text Box 84"/>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2028825</xdr:colOff>
      <xdr:row>299</xdr:row>
      <xdr:rowOff>0</xdr:rowOff>
    </xdr:from>
    <xdr:to>
      <xdr:col>3</xdr:col>
      <xdr:colOff>2117</xdr:colOff>
      <xdr:row>299</xdr:row>
      <xdr:rowOff>159639</xdr:rowOff>
    </xdr:to>
    <xdr:sp macro="" textlink="">
      <xdr:nvSpPr>
        <xdr:cNvPr id="1633" name="Text Box 85"/>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2619375</xdr:colOff>
      <xdr:row>299</xdr:row>
      <xdr:rowOff>0</xdr:rowOff>
    </xdr:from>
    <xdr:to>
      <xdr:col>3</xdr:col>
      <xdr:colOff>2117</xdr:colOff>
      <xdr:row>299</xdr:row>
      <xdr:rowOff>159639</xdr:rowOff>
    </xdr:to>
    <xdr:sp macro="" textlink="">
      <xdr:nvSpPr>
        <xdr:cNvPr id="1634" name="Text Box 86"/>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1635" name="Text Box 236"/>
        <xdr:cNvSpPr txBox="1">
          <a:spLocks noChangeArrowheads="1"/>
        </xdr:cNvSpPr>
      </xdr:nvSpPr>
      <xdr:spPr bwMode="auto">
        <a:xfrm>
          <a:off x="2628900" y="18981420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1636" name="Text Box 236"/>
        <xdr:cNvSpPr txBox="1">
          <a:spLocks noChangeArrowheads="1"/>
        </xdr:cNvSpPr>
      </xdr:nvSpPr>
      <xdr:spPr bwMode="auto">
        <a:xfrm>
          <a:off x="2628900" y="18981420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1637" name="Text Box 236"/>
        <xdr:cNvSpPr txBox="1">
          <a:spLocks noChangeArrowheads="1"/>
        </xdr:cNvSpPr>
      </xdr:nvSpPr>
      <xdr:spPr bwMode="auto">
        <a:xfrm>
          <a:off x="2628900" y="18981420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1638" name="Text Box 236"/>
        <xdr:cNvSpPr txBox="1">
          <a:spLocks noChangeArrowheads="1"/>
        </xdr:cNvSpPr>
      </xdr:nvSpPr>
      <xdr:spPr bwMode="auto">
        <a:xfrm>
          <a:off x="2628900" y="18981420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1639" name="Text Box 236"/>
        <xdr:cNvSpPr txBox="1">
          <a:spLocks noChangeArrowheads="1"/>
        </xdr:cNvSpPr>
      </xdr:nvSpPr>
      <xdr:spPr bwMode="auto">
        <a:xfrm>
          <a:off x="2628900" y="18981420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1640" name="Text Box 236"/>
        <xdr:cNvSpPr txBox="1">
          <a:spLocks noChangeArrowheads="1"/>
        </xdr:cNvSpPr>
      </xdr:nvSpPr>
      <xdr:spPr bwMode="auto">
        <a:xfrm>
          <a:off x="2628900" y="18981420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1641" name="Text Box 236"/>
        <xdr:cNvSpPr txBox="1">
          <a:spLocks noChangeArrowheads="1"/>
        </xdr:cNvSpPr>
      </xdr:nvSpPr>
      <xdr:spPr bwMode="auto">
        <a:xfrm>
          <a:off x="2628900" y="189814200"/>
          <a:ext cx="0" cy="3269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1642" name="Text Box 314"/>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1643" name="Text Box 315"/>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1644" name="Text Box 316"/>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1247775</xdr:colOff>
      <xdr:row>300</xdr:row>
      <xdr:rowOff>0</xdr:rowOff>
    </xdr:from>
    <xdr:to>
      <xdr:col>3</xdr:col>
      <xdr:colOff>2117</xdr:colOff>
      <xdr:row>300</xdr:row>
      <xdr:rowOff>159639</xdr:rowOff>
    </xdr:to>
    <xdr:sp macro="" textlink="">
      <xdr:nvSpPr>
        <xdr:cNvPr id="1645" name="Text Box 317"/>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2619375</xdr:colOff>
      <xdr:row>300</xdr:row>
      <xdr:rowOff>1076325</xdr:rowOff>
    </xdr:from>
    <xdr:to>
      <xdr:col>3</xdr:col>
      <xdr:colOff>2117</xdr:colOff>
      <xdr:row>301</xdr:row>
      <xdr:rowOff>0</xdr:rowOff>
    </xdr:to>
    <xdr:sp macro="" textlink="">
      <xdr:nvSpPr>
        <xdr:cNvPr id="1646" name="Text Box 23"/>
        <xdr:cNvSpPr txBox="1">
          <a:spLocks noChangeArrowheads="1"/>
        </xdr:cNvSpPr>
      </xdr:nvSpPr>
      <xdr:spPr bwMode="auto">
        <a:xfrm>
          <a:off x="2628900" y="191595375"/>
          <a:ext cx="0" cy="0"/>
        </a:xfrm>
        <a:prstGeom prst="rect">
          <a:avLst/>
        </a:prstGeom>
        <a:noFill/>
        <a:ln w="9525">
          <a:noFill/>
          <a:miter lim="800000"/>
          <a:headEnd/>
          <a:tailEnd/>
        </a:ln>
      </xdr:spPr>
    </xdr:sp>
    <xdr:clientData/>
  </xdr:twoCellAnchor>
  <xdr:twoCellAnchor editAs="oneCell">
    <xdr:from>
      <xdr:col>2</xdr:col>
      <xdr:colOff>2676525</xdr:colOff>
      <xdr:row>300</xdr:row>
      <xdr:rowOff>657225</xdr:rowOff>
    </xdr:from>
    <xdr:to>
      <xdr:col>3</xdr:col>
      <xdr:colOff>2117</xdr:colOff>
      <xdr:row>300</xdr:row>
      <xdr:rowOff>657225</xdr:rowOff>
    </xdr:to>
    <xdr:sp macro="" textlink="">
      <xdr:nvSpPr>
        <xdr:cNvPr id="1647" name="Text Box 29"/>
        <xdr:cNvSpPr txBox="1">
          <a:spLocks noChangeArrowheads="1"/>
        </xdr:cNvSpPr>
      </xdr:nvSpPr>
      <xdr:spPr bwMode="auto">
        <a:xfrm>
          <a:off x="2628900" y="191490600"/>
          <a:ext cx="0" cy="0"/>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1648" name="Text Box 314"/>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1649" name="Text Box 315"/>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1650" name="Text Box 316"/>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1247775</xdr:colOff>
      <xdr:row>300</xdr:row>
      <xdr:rowOff>0</xdr:rowOff>
    </xdr:from>
    <xdr:to>
      <xdr:col>3</xdr:col>
      <xdr:colOff>2117</xdr:colOff>
      <xdr:row>300</xdr:row>
      <xdr:rowOff>159639</xdr:rowOff>
    </xdr:to>
    <xdr:sp macro="" textlink="">
      <xdr:nvSpPr>
        <xdr:cNvPr id="1651" name="Text Box 317"/>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2619375</xdr:colOff>
      <xdr:row>300</xdr:row>
      <xdr:rowOff>1076325</xdr:rowOff>
    </xdr:from>
    <xdr:to>
      <xdr:col>3</xdr:col>
      <xdr:colOff>2117</xdr:colOff>
      <xdr:row>301</xdr:row>
      <xdr:rowOff>0</xdr:rowOff>
    </xdr:to>
    <xdr:sp macro="" textlink="">
      <xdr:nvSpPr>
        <xdr:cNvPr id="1652" name="Text Box 23"/>
        <xdr:cNvSpPr txBox="1">
          <a:spLocks noChangeArrowheads="1"/>
        </xdr:cNvSpPr>
      </xdr:nvSpPr>
      <xdr:spPr bwMode="auto">
        <a:xfrm>
          <a:off x="2628900" y="191595375"/>
          <a:ext cx="0" cy="0"/>
        </a:xfrm>
        <a:prstGeom prst="rect">
          <a:avLst/>
        </a:prstGeom>
        <a:noFill/>
        <a:ln w="9525">
          <a:noFill/>
          <a:miter lim="800000"/>
          <a:headEnd/>
          <a:tailEnd/>
        </a:ln>
      </xdr:spPr>
    </xdr:sp>
    <xdr:clientData/>
  </xdr:twoCellAnchor>
  <xdr:twoCellAnchor editAs="oneCell">
    <xdr:from>
      <xdr:col>2</xdr:col>
      <xdr:colOff>2676525</xdr:colOff>
      <xdr:row>300</xdr:row>
      <xdr:rowOff>657225</xdr:rowOff>
    </xdr:from>
    <xdr:to>
      <xdr:col>3</xdr:col>
      <xdr:colOff>2117</xdr:colOff>
      <xdr:row>300</xdr:row>
      <xdr:rowOff>657225</xdr:rowOff>
    </xdr:to>
    <xdr:sp macro="" textlink="">
      <xdr:nvSpPr>
        <xdr:cNvPr id="1653" name="Text Box 29"/>
        <xdr:cNvSpPr txBox="1">
          <a:spLocks noChangeArrowheads="1"/>
        </xdr:cNvSpPr>
      </xdr:nvSpPr>
      <xdr:spPr bwMode="auto">
        <a:xfrm>
          <a:off x="2628900" y="191490600"/>
          <a:ext cx="0" cy="0"/>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1654" name="Text Box 81"/>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1655" name="Text Box 82"/>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1656" name="Text Box 83"/>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1247775</xdr:colOff>
      <xdr:row>300</xdr:row>
      <xdr:rowOff>0</xdr:rowOff>
    </xdr:from>
    <xdr:to>
      <xdr:col>3</xdr:col>
      <xdr:colOff>2117</xdr:colOff>
      <xdr:row>300</xdr:row>
      <xdr:rowOff>159639</xdr:rowOff>
    </xdr:to>
    <xdr:sp macro="" textlink="">
      <xdr:nvSpPr>
        <xdr:cNvPr id="1657" name="Text Box 84"/>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2028825</xdr:colOff>
      <xdr:row>300</xdr:row>
      <xdr:rowOff>0</xdr:rowOff>
    </xdr:from>
    <xdr:to>
      <xdr:col>3</xdr:col>
      <xdr:colOff>2117</xdr:colOff>
      <xdr:row>300</xdr:row>
      <xdr:rowOff>159639</xdr:rowOff>
    </xdr:to>
    <xdr:sp macro="" textlink="">
      <xdr:nvSpPr>
        <xdr:cNvPr id="1658" name="Text Box 85"/>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2619375</xdr:colOff>
      <xdr:row>300</xdr:row>
      <xdr:rowOff>0</xdr:rowOff>
    </xdr:from>
    <xdr:to>
      <xdr:col>3</xdr:col>
      <xdr:colOff>2117</xdr:colOff>
      <xdr:row>300</xdr:row>
      <xdr:rowOff>159639</xdr:rowOff>
    </xdr:to>
    <xdr:sp macro="" textlink="">
      <xdr:nvSpPr>
        <xdr:cNvPr id="1659" name="Text Box 86"/>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1660" name="Text Box 236"/>
        <xdr:cNvSpPr txBox="1">
          <a:spLocks noChangeArrowheads="1"/>
        </xdr:cNvSpPr>
      </xdr:nvSpPr>
      <xdr:spPr bwMode="auto">
        <a:xfrm>
          <a:off x="2628900" y="190957200"/>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1661" name="Text Box 236"/>
        <xdr:cNvSpPr txBox="1">
          <a:spLocks noChangeArrowheads="1"/>
        </xdr:cNvSpPr>
      </xdr:nvSpPr>
      <xdr:spPr bwMode="auto">
        <a:xfrm>
          <a:off x="2628900" y="190957200"/>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1662" name="Text Box 236"/>
        <xdr:cNvSpPr txBox="1">
          <a:spLocks noChangeArrowheads="1"/>
        </xdr:cNvSpPr>
      </xdr:nvSpPr>
      <xdr:spPr bwMode="auto">
        <a:xfrm>
          <a:off x="2628900" y="190957200"/>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1663" name="Text Box 236"/>
        <xdr:cNvSpPr txBox="1">
          <a:spLocks noChangeArrowheads="1"/>
        </xdr:cNvSpPr>
      </xdr:nvSpPr>
      <xdr:spPr bwMode="auto">
        <a:xfrm>
          <a:off x="2628900" y="190957200"/>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1664" name="Text Box 236"/>
        <xdr:cNvSpPr txBox="1">
          <a:spLocks noChangeArrowheads="1"/>
        </xdr:cNvSpPr>
      </xdr:nvSpPr>
      <xdr:spPr bwMode="auto">
        <a:xfrm>
          <a:off x="2628900" y="190957200"/>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1665" name="Text Box 236"/>
        <xdr:cNvSpPr txBox="1">
          <a:spLocks noChangeArrowheads="1"/>
        </xdr:cNvSpPr>
      </xdr:nvSpPr>
      <xdr:spPr bwMode="auto">
        <a:xfrm>
          <a:off x="2628900" y="190957200"/>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1666" name="Text Box 236"/>
        <xdr:cNvSpPr txBox="1">
          <a:spLocks noChangeArrowheads="1"/>
        </xdr:cNvSpPr>
      </xdr:nvSpPr>
      <xdr:spPr bwMode="auto">
        <a:xfrm>
          <a:off x="2628900" y="190957200"/>
          <a:ext cx="0" cy="3269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1667" name="Text Box 314"/>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1668" name="Text Box 315"/>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1669" name="Text Box 316"/>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1247775</xdr:colOff>
      <xdr:row>301</xdr:row>
      <xdr:rowOff>0</xdr:rowOff>
    </xdr:from>
    <xdr:to>
      <xdr:col>3</xdr:col>
      <xdr:colOff>2117</xdr:colOff>
      <xdr:row>301</xdr:row>
      <xdr:rowOff>159639</xdr:rowOff>
    </xdr:to>
    <xdr:sp macro="" textlink="">
      <xdr:nvSpPr>
        <xdr:cNvPr id="1670" name="Text Box 317"/>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2619375</xdr:colOff>
      <xdr:row>301</xdr:row>
      <xdr:rowOff>1076325</xdr:rowOff>
    </xdr:from>
    <xdr:to>
      <xdr:col>3</xdr:col>
      <xdr:colOff>2117</xdr:colOff>
      <xdr:row>302</xdr:row>
      <xdr:rowOff>0</xdr:rowOff>
    </xdr:to>
    <xdr:sp macro="" textlink="">
      <xdr:nvSpPr>
        <xdr:cNvPr id="1671" name="Text Box 23"/>
        <xdr:cNvSpPr txBox="1">
          <a:spLocks noChangeArrowheads="1"/>
        </xdr:cNvSpPr>
      </xdr:nvSpPr>
      <xdr:spPr bwMode="auto">
        <a:xfrm>
          <a:off x="2628900" y="192547875"/>
          <a:ext cx="0" cy="0"/>
        </a:xfrm>
        <a:prstGeom prst="rect">
          <a:avLst/>
        </a:prstGeom>
        <a:noFill/>
        <a:ln w="9525">
          <a:noFill/>
          <a:miter lim="800000"/>
          <a:headEnd/>
          <a:tailEnd/>
        </a:ln>
      </xdr:spPr>
    </xdr:sp>
    <xdr:clientData/>
  </xdr:twoCellAnchor>
  <xdr:twoCellAnchor editAs="oneCell">
    <xdr:from>
      <xdr:col>2</xdr:col>
      <xdr:colOff>2676525</xdr:colOff>
      <xdr:row>301</xdr:row>
      <xdr:rowOff>657225</xdr:rowOff>
    </xdr:from>
    <xdr:to>
      <xdr:col>3</xdr:col>
      <xdr:colOff>2117</xdr:colOff>
      <xdr:row>301</xdr:row>
      <xdr:rowOff>677037</xdr:rowOff>
    </xdr:to>
    <xdr:sp macro="" textlink="">
      <xdr:nvSpPr>
        <xdr:cNvPr id="1672" name="Text Box 29"/>
        <xdr:cNvSpPr txBox="1">
          <a:spLocks noChangeArrowheads="1"/>
        </xdr:cNvSpPr>
      </xdr:nvSpPr>
      <xdr:spPr bwMode="auto">
        <a:xfrm>
          <a:off x="2628900" y="192252600"/>
          <a:ext cx="0" cy="19812"/>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1673" name="Text Box 314"/>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1674" name="Text Box 315"/>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1675" name="Text Box 316"/>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1247775</xdr:colOff>
      <xdr:row>301</xdr:row>
      <xdr:rowOff>0</xdr:rowOff>
    </xdr:from>
    <xdr:to>
      <xdr:col>3</xdr:col>
      <xdr:colOff>2117</xdr:colOff>
      <xdr:row>301</xdr:row>
      <xdr:rowOff>159639</xdr:rowOff>
    </xdr:to>
    <xdr:sp macro="" textlink="">
      <xdr:nvSpPr>
        <xdr:cNvPr id="1676" name="Text Box 317"/>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2619375</xdr:colOff>
      <xdr:row>301</xdr:row>
      <xdr:rowOff>1076325</xdr:rowOff>
    </xdr:from>
    <xdr:to>
      <xdr:col>3</xdr:col>
      <xdr:colOff>2117</xdr:colOff>
      <xdr:row>302</xdr:row>
      <xdr:rowOff>0</xdr:rowOff>
    </xdr:to>
    <xdr:sp macro="" textlink="">
      <xdr:nvSpPr>
        <xdr:cNvPr id="1677" name="Text Box 23"/>
        <xdr:cNvSpPr txBox="1">
          <a:spLocks noChangeArrowheads="1"/>
        </xdr:cNvSpPr>
      </xdr:nvSpPr>
      <xdr:spPr bwMode="auto">
        <a:xfrm>
          <a:off x="2628900" y="192547875"/>
          <a:ext cx="0" cy="0"/>
        </a:xfrm>
        <a:prstGeom prst="rect">
          <a:avLst/>
        </a:prstGeom>
        <a:noFill/>
        <a:ln w="9525">
          <a:noFill/>
          <a:miter lim="800000"/>
          <a:headEnd/>
          <a:tailEnd/>
        </a:ln>
      </xdr:spPr>
    </xdr:sp>
    <xdr:clientData/>
  </xdr:twoCellAnchor>
  <xdr:twoCellAnchor editAs="oneCell">
    <xdr:from>
      <xdr:col>2</xdr:col>
      <xdr:colOff>2676525</xdr:colOff>
      <xdr:row>301</xdr:row>
      <xdr:rowOff>657225</xdr:rowOff>
    </xdr:from>
    <xdr:to>
      <xdr:col>3</xdr:col>
      <xdr:colOff>2117</xdr:colOff>
      <xdr:row>301</xdr:row>
      <xdr:rowOff>677037</xdr:rowOff>
    </xdr:to>
    <xdr:sp macro="" textlink="">
      <xdr:nvSpPr>
        <xdr:cNvPr id="1678" name="Text Box 29"/>
        <xdr:cNvSpPr txBox="1">
          <a:spLocks noChangeArrowheads="1"/>
        </xdr:cNvSpPr>
      </xdr:nvSpPr>
      <xdr:spPr bwMode="auto">
        <a:xfrm>
          <a:off x="2628900" y="192252600"/>
          <a:ext cx="0" cy="19812"/>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1679" name="Text Box 81"/>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1680" name="Text Box 82"/>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1681" name="Text Box 83"/>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1247775</xdr:colOff>
      <xdr:row>301</xdr:row>
      <xdr:rowOff>0</xdr:rowOff>
    </xdr:from>
    <xdr:to>
      <xdr:col>3</xdr:col>
      <xdr:colOff>2117</xdr:colOff>
      <xdr:row>301</xdr:row>
      <xdr:rowOff>159639</xdr:rowOff>
    </xdr:to>
    <xdr:sp macro="" textlink="">
      <xdr:nvSpPr>
        <xdr:cNvPr id="1682" name="Text Box 84"/>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2028825</xdr:colOff>
      <xdr:row>301</xdr:row>
      <xdr:rowOff>0</xdr:rowOff>
    </xdr:from>
    <xdr:to>
      <xdr:col>3</xdr:col>
      <xdr:colOff>2117</xdr:colOff>
      <xdr:row>301</xdr:row>
      <xdr:rowOff>159639</xdr:rowOff>
    </xdr:to>
    <xdr:sp macro="" textlink="">
      <xdr:nvSpPr>
        <xdr:cNvPr id="1683" name="Text Box 85"/>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2619375</xdr:colOff>
      <xdr:row>301</xdr:row>
      <xdr:rowOff>0</xdr:rowOff>
    </xdr:from>
    <xdr:to>
      <xdr:col>3</xdr:col>
      <xdr:colOff>2117</xdr:colOff>
      <xdr:row>301</xdr:row>
      <xdr:rowOff>159639</xdr:rowOff>
    </xdr:to>
    <xdr:sp macro="" textlink="">
      <xdr:nvSpPr>
        <xdr:cNvPr id="1684" name="Text Box 86"/>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1685" name="Text Box 236"/>
        <xdr:cNvSpPr txBox="1">
          <a:spLocks noChangeArrowheads="1"/>
        </xdr:cNvSpPr>
      </xdr:nvSpPr>
      <xdr:spPr bwMode="auto">
        <a:xfrm>
          <a:off x="2628900" y="191719200"/>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1686" name="Text Box 236"/>
        <xdr:cNvSpPr txBox="1">
          <a:spLocks noChangeArrowheads="1"/>
        </xdr:cNvSpPr>
      </xdr:nvSpPr>
      <xdr:spPr bwMode="auto">
        <a:xfrm>
          <a:off x="2628900" y="191719200"/>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1687" name="Text Box 236"/>
        <xdr:cNvSpPr txBox="1">
          <a:spLocks noChangeArrowheads="1"/>
        </xdr:cNvSpPr>
      </xdr:nvSpPr>
      <xdr:spPr bwMode="auto">
        <a:xfrm>
          <a:off x="2628900" y="191719200"/>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1688" name="Text Box 236"/>
        <xdr:cNvSpPr txBox="1">
          <a:spLocks noChangeArrowheads="1"/>
        </xdr:cNvSpPr>
      </xdr:nvSpPr>
      <xdr:spPr bwMode="auto">
        <a:xfrm>
          <a:off x="2628900" y="191719200"/>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1689" name="Text Box 236"/>
        <xdr:cNvSpPr txBox="1">
          <a:spLocks noChangeArrowheads="1"/>
        </xdr:cNvSpPr>
      </xdr:nvSpPr>
      <xdr:spPr bwMode="auto">
        <a:xfrm>
          <a:off x="2628900" y="191719200"/>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1690" name="Text Box 236"/>
        <xdr:cNvSpPr txBox="1">
          <a:spLocks noChangeArrowheads="1"/>
        </xdr:cNvSpPr>
      </xdr:nvSpPr>
      <xdr:spPr bwMode="auto">
        <a:xfrm>
          <a:off x="2628900" y="191719200"/>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1691" name="Text Box 236"/>
        <xdr:cNvSpPr txBox="1">
          <a:spLocks noChangeArrowheads="1"/>
        </xdr:cNvSpPr>
      </xdr:nvSpPr>
      <xdr:spPr bwMode="auto">
        <a:xfrm>
          <a:off x="2628900" y="191719200"/>
          <a:ext cx="0" cy="3269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1692" name="Text Box 314"/>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1693" name="Text Box 315"/>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1694" name="Text Box 316"/>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2117</xdr:colOff>
      <xdr:row>302</xdr:row>
      <xdr:rowOff>159639</xdr:rowOff>
    </xdr:to>
    <xdr:sp macro="" textlink="">
      <xdr:nvSpPr>
        <xdr:cNvPr id="1695" name="Text Box 317"/>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2117</xdr:colOff>
      <xdr:row>302</xdr:row>
      <xdr:rowOff>1076325</xdr:rowOff>
    </xdr:to>
    <xdr:sp macro="" textlink="">
      <xdr:nvSpPr>
        <xdr:cNvPr id="1696" name="Text Box 23"/>
        <xdr:cNvSpPr txBox="1">
          <a:spLocks noChangeArrowheads="1"/>
        </xdr:cNvSpPr>
      </xdr:nvSpPr>
      <xdr:spPr bwMode="auto">
        <a:xfrm>
          <a:off x="2628900" y="193624200"/>
          <a:ext cx="0" cy="0"/>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2117</xdr:colOff>
      <xdr:row>302</xdr:row>
      <xdr:rowOff>677037</xdr:rowOff>
    </xdr:to>
    <xdr:sp macro="" textlink="">
      <xdr:nvSpPr>
        <xdr:cNvPr id="1697" name="Text Box 29"/>
        <xdr:cNvSpPr txBox="1">
          <a:spLocks noChangeArrowheads="1"/>
        </xdr:cNvSpPr>
      </xdr:nvSpPr>
      <xdr:spPr bwMode="auto">
        <a:xfrm>
          <a:off x="2628900" y="193205100"/>
          <a:ext cx="0" cy="19812"/>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1698" name="Text Box 314"/>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1699" name="Text Box 315"/>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1700" name="Text Box 316"/>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2117</xdr:colOff>
      <xdr:row>302</xdr:row>
      <xdr:rowOff>159639</xdr:rowOff>
    </xdr:to>
    <xdr:sp macro="" textlink="">
      <xdr:nvSpPr>
        <xdr:cNvPr id="1701" name="Text Box 317"/>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2117</xdr:colOff>
      <xdr:row>302</xdr:row>
      <xdr:rowOff>1076325</xdr:rowOff>
    </xdr:to>
    <xdr:sp macro="" textlink="">
      <xdr:nvSpPr>
        <xdr:cNvPr id="1702" name="Text Box 23"/>
        <xdr:cNvSpPr txBox="1">
          <a:spLocks noChangeArrowheads="1"/>
        </xdr:cNvSpPr>
      </xdr:nvSpPr>
      <xdr:spPr bwMode="auto">
        <a:xfrm>
          <a:off x="2628900" y="193624200"/>
          <a:ext cx="0" cy="0"/>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2117</xdr:colOff>
      <xdr:row>302</xdr:row>
      <xdr:rowOff>677037</xdr:rowOff>
    </xdr:to>
    <xdr:sp macro="" textlink="">
      <xdr:nvSpPr>
        <xdr:cNvPr id="1703" name="Text Box 29"/>
        <xdr:cNvSpPr txBox="1">
          <a:spLocks noChangeArrowheads="1"/>
        </xdr:cNvSpPr>
      </xdr:nvSpPr>
      <xdr:spPr bwMode="auto">
        <a:xfrm>
          <a:off x="2628900" y="193205100"/>
          <a:ext cx="0" cy="19812"/>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1704" name="Text Box 81"/>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1705" name="Text Box 82"/>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1706" name="Text Box 83"/>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2117</xdr:colOff>
      <xdr:row>302</xdr:row>
      <xdr:rowOff>159639</xdr:rowOff>
    </xdr:to>
    <xdr:sp macro="" textlink="">
      <xdr:nvSpPr>
        <xdr:cNvPr id="1707" name="Text Box 84"/>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2028825</xdr:colOff>
      <xdr:row>302</xdr:row>
      <xdr:rowOff>0</xdr:rowOff>
    </xdr:from>
    <xdr:to>
      <xdr:col>3</xdr:col>
      <xdr:colOff>2117</xdr:colOff>
      <xdr:row>302</xdr:row>
      <xdr:rowOff>159639</xdr:rowOff>
    </xdr:to>
    <xdr:sp macro="" textlink="">
      <xdr:nvSpPr>
        <xdr:cNvPr id="1708" name="Text Box 85"/>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2619375</xdr:colOff>
      <xdr:row>302</xdr:row>
      <xdr:rowOff>0</xdr:rowOff>
    </xdr:from>
    <xdr:to>
      <xdr:col>3</xdr:col>
      <xdr:colOff>2117</xdr:colOff>
      <xdr:row>302</xdr:row>
      <xdr:rowOff>159639</xdr:rowOff>
    </xdr:to>
    <xdr:sp macro="" textlink="">
      <xdr:nvSpPr>
        <xdr:cNvPr id="1709" name="Text Box 86"/>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1710" name="Text Box 236"/>
        <xdr:cNvSpPr txBox="1">
          <a:spLocks noChangeArrowheads="1"/>
        </xdr:cNvSpPr>
      </xdr:nvSpPr>
      <xdr:spPr bwMode="auto">
        <a:xfrm>
          <a:off x="2628900" y="192671700"/>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1711" name="Text Box 236"/>
        <xdr:cNvSpPr txBox="1">
          <a:spLocks noChangeArrowheads="1"/>
        </xdr:cNvSpPr>
      </xdr:nvSpPr>
      <xdr:spPr bwMode="auto">
        <a:xfrm>
          <a:off x="2628900" y="192671700"/>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1712" name="Text Box 236"/>
        <xdr:cNvSpPr txBox="1">
          <a:spLocks noChangeArrowheads="1"/>
        </xdr:cNvSpPr>
      </xdr:nvSpPr>
      <xdr:spPr bwMode="auto">
        <a:xfrm>
          <a:off x="2628900" y="192671700"/>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1713" name="Text Box 236"/>
        <xdr:cNvSpPr txBox="1">
          <a:spLocks noChangeArrowheads="1"/>
        </xdr:cNvSpPr>
      </xdr:nvSpPr>
      <xdr:spPr bwMode="auto">
        <a:xfrm>
          <a:off x="2628900" y="192671700"/>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1714" name="Text Box 236"/>
        <xdr:cNvSpPr txBox="1">
          <a:spLocks noChangeArrowheads="1"/>
        </xdr:cNvSpPr>
      </xdr:nvSpPr>
      <xdr:spPr bwMode="auto">
        <a:xfrm>
          <a:off x="2628900" y="192671700"/>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1715" name="Text Box 236"/>
        <xdr:cNvSpPr txBox="1">
          <a:spLocks noChangeArrowheads="1"/>
        </xdr:cNvSpPr>
      </xdr:nvSpPr>
      <xdr:spPr bwMode="auto">
        <a:xfrm>
          <a:off x="2628900" y="192671700"/>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1716" name="Text Box 236"/>
        <xdr:cNvSpPr txBox="1">
          <a:spLocks noChangeArrowheads="1"/>
        </xdr:cNvSpPr>
      </xdr:nvSpPr>
      <xdr:spPr bwMode="auto">
        <a:xfrm>
          <a:off x="2628900" y="192671700"/>
          <a:ext cx="0" cy="3269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1717" name="Text Box 314"/>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1718" name="Text Box 315"/>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1719" name="Text Box 316"/>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1247775</xdr:colOff>
      <xdr:row>303</xdr:row>
      <xdr:rowOff>0</xdr:rowOff>
    </xdr:from>
    <xdr:to>
      <xdr:col>3</xdr:col>
      <xdr:colOff>2117</xdr:colOff>
      <xdr:row>303</xdr:row>
      <xdr:rowOff>159639</xdr:rowOff>
    </xdr:to>
    <xdr:sp macro="" textlink="">
      <xdr:nvSpPr>
        <xdr:cNvPr id="1720" name="Text Box 317"/>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2619375</xdr:colOff>
      <xdr:row>303</xdr:row>
      <xdr:rowOff>1076325</xdr:rowOff>
    </xdr:from>
    <xdr:to>
      <xdr:col>3</xdr:col>
      <xdr:colOff>2117</xdr:colOff>
      <xdr:row>303</xdr:row>
      <xdr:rowOff>1076325</xdr:rowOff>
    </xdr:to>
    <xdr:sp macro="" textlink="">
      <xdr:nvSpPr>
        <xdr:cNvPr id="1721" name="Text Box 23"/>
        <xdr:cNvSpPr txBox="1">
          <a:spLocks noChangeArrowheads="1"/>
        </xdr:cNvSpPr>
      </xdr:nvSpPr>
      <xdr:spPr bwMode="auto">
        <a:xfrm>
          <a:off x="2628900" y="194767200"/>
          <a:ext cx="0" cy="0"/>
        </a:xfrm>
        <a:prstGeom prst="rect">
          <a:avLst/>
        </a:prstGeom>
        <a:noFill/>
        <a:ln w="9525">
          <a:noFill/>
          <a:miter lim="800000"/>
          <a:headEnd/>
          <a:tailEnd/>
        </a:ln>
      </xdr:spPr>
    </xdr:sp>
    <xdr:clientData/>
  </xdr:twoCellAnchor>
  <xdr:twoCellAnchor editAs="oneCell">
    <xdr:from>
      <xdr:col>2</xdr:col>
      <xdr:colOff>2676525</xdr:colOff>
      <xdr:row>303</xdr:row>
      <xdr:rowOff>657225</xdr:rowOff>
    </xdr:from>
    <xdr:to>
      <xdr:col>3</xdr:col>
      <xdr:colOff>2117</xdr:colOff>
      <xdr:row>303</xdr:row>
      <xdr:rowOff>677037</xdr:rowOff>
    </xdr:to>
    <xdr:sp macro="" textlink="">
      <xdr:nvSpPr>
        <xdr:cNvPr id="1722" name="Text Box 29"/>
        <xdr:cNvSpPr txBox="1">
          <a:spLocks noChangeArrowheads="1"/>
        </xdr:cNvSpPr>
      </xdr:nvSpPr>
      <xdr:spPr bwMode="auto">
        <a:xfrm>
          <a:off x="2628900" y="194348100"/>
          <a:ext cx="0" cy="19812"/>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1723" name="Text Box 314"/>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1724" name="Text Box 315"/>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1725" name="Text Box 316"/>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1247775</xdr:colOff>
      <xdr:row>303</xdr:row>
      <xdr:rowOff>0</xdr:rowOff>
    </xdr:from>
    <xdr:to>
      <xdr:col>3</xdr:col>
      <xdr:colOff>2117</xdr:colOff>
      <xdr:row>303</xdr:row>
      <xdr:rowOff>159639</xdr:rowOff>
    </xdr:to>
    <xdr:sp macro="" textlink="">
      <xdr:nvSpPr>
        <xdr:cNvPr id="1726" name="Text Box 317"/>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2619375</xdr:colOff>
      <xdr:row>303</xdr:row>
      <xdr:rowOff>1076325</xdr:rowOff>
    </xdr:from>
    <xdr:to>
      <xdr:col>3</xdr:col>
      <xdr:colOff>2117</xdr:colOff>
      <xdr:row>303</xdr:row>
      <xdr:rowOff>1076325</xdr:rowOff>
    </xdr:to>
    <xdr:sp macro="" textlink="">
      <xdr:nvSpPr>
        <xdr:cNvPr id="1727" name="Text Box 23"/>
        <xdr:cNvSpPr txBox="1">
          <a:spLocks noChangeArrowheads="1"/>
        </xdr:cNvSpPr>
      </xdr:nvSpPr>
      <xdr:spPr bwMode="auto">
        <a:xfrm>
          <a:off x="2628900" y="194767200"/>
          <a:ext cx="0" cy="0"/>
        </a:xfrm>
        <a:prstGeom prst="rect">
          <a:avLst/>
        </a:prstGeom>
        <a:noFill/>
        <a:ln w="9525">
          <a:noFill/>
          <a:miter lim="800000"/>
          <a:headEnd/>
          <a:tailEnd/>
        </a:ln>
      </xdr:spPr>
    </xdr:sp>
    <xdr:clientData/>
  </xdr:twoCellAnchor>
  <xdr:twoCellAnchor editAs="oneCell">
    <xdr:from>
      <xdr:col>2</xdr:col>
      <xdr:colOff>2676525</xdr:colOff>
      <xdr:row>303</xdr:row>
      <xdr:rowOff>657225</xdr:rowOff>
    </xdr:from>
    <xdr:to>
      <xdr:col>3</xdr:col>
      <xdr:colOff>2117</xdr:colOff>
      <xdr:row>303</xdr:row>
      <xdr:rowOff>677037</xdr:rowOff>
    </xdr:to>
    <xdr:sp macro="" textlink="">
      <xdr:nvSpPr>
        <xdr:cNvPr id="1728" name="Text Box 29"/>
        <xdr:cNvSpPr txBox="1">
          <a:spLocks noChangeArrowheads="1"/>
        </xdr:cNvSpPr>
      </xdr:nvSpPr>
      <xdr:spPr bwMode="auto">
        <a:xfrm>
          <a:off x="2628900" y="194348100"/>
          <a:ext cx="0" cy="19812"/>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1729" name="Text Box 81"/>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1730" name="Text Box 82"/>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1731" name="Text Box 83"/>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1247775</xdr:colOff>
      <xdr:row>303</xdr:row>
      <xdr:rowOff>0</xdr:rowOff>
    </xdr:from>
    <xdr:to>
      <xdr:col>3</xdr:col>
      <xdr:colOff>2117</xdr:colOff>
      <xdr:row>303</xdr:row>
      <xdr:rowOff>159639</xdr:rowOff>
    </xdr:to>
    <xdr:sp macro="" textlink="">
      <xdr:nvSpPr>
        <xdr:cNvPr id="1732" name="Text Box 84"/>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2028825</xdr:colOff>
      <xdr:row>303</xdr:row>
      <xdr:rowOff>0</xdr:rowOff>
    </xdr:from>
    <xdr:to>
      <xdr:col>3</xdr:col>
      <xdr:colOff>2117</xdr:colOff>
      <xdr:row>303</xdr:row>
      <xdr:rowOff>159639</xdr:rowOff>
    </xdr:to>
    <xdr:sp macro="" textlink="">
      <xdr:nvSpPr>
        <xdr:cNvPr id="1733" name="Text Box 85"/>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2619375</xdr:colOff>
      <xdr:row>303</xdr:row>
      <xdr:rowOff>0</xdr:rowOff>
    </xdr:from>
    <xdr:to>
      <xdr:col>3</xdr:col>
      <xdr:colOff>2117</xdr:colOff>
      <xdr:row>303</xdr:row>
      <xdr:rowOff>159639</xdr:rowOff>
    </xdr:to>
    <xdr:sp macro="" textlink="">
      <xdr:nvSpPr>
        <xdr:cNvPr id="1734" name="Text Box 86"/>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1735" name="Text Box 236"/>
        <xdr:cNvSpPr txBox="1">
          <a:spLocks noChangeArrowheads="1"/>
        </xdr:cNvSpPr>
      </xdr:nvSpPr>
      <xdr:spPr bwMode="auto">
        <a:xfrm>
          <a:off x="2628900" y="193814700"/>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1736" name="Text Box 236"/>
        <xdr:cNvSpPr txBox="1">
          <a:spLocks noChangeArrowheads="1"/>
        </xdr:cNvSpPr>
      </xdr:nvSpPr>
      <xdr:spPr bwMode="auto">
        <a:xfrm>
          <a:off x="2628900" y="193814700"/>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1737" name="Text Box 236"/>
        <xdr:cNvSpPr txBox="1">
          <a:spLocks noChangeArrowheads="1"/>
        </xdr:cNvSpPr>
      </xdr:nvSpPr>
      <xdr:spPr bwMode="auto">
        <a:xfrm>
          <a:off x="2628900" y="193814700"/>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1738" name="Text Box 236"/>
        <xdr:cNvSpPr txBox="1">
          <a:spLocks noChangeArrowheads="1"/>
        </xdr:cNvSpPr>
      </xdr:nvSpPr>
      <xdr:spPr bwMode="auto">
        <a:xfrm>
          <a:off x="2628900" y="193814700"/>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1739" name="Text Box 236"/>
        <xdr:cNvSpPr txBox="1">
          <a:spLocks noChangeArrowheads="1"/>
        </xdr:cNvSpPr>
      </xdr:nvSpPr>
      <xdr:spPr bwMode="auto">
        <a:xfrm>
          <a:off x="2628900" y="193814700"/>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1740" name="Text Box 236"/>
        <xdr:cNvSpPr txBox="1">
          <a:spLocks noChangeArrowheads="1"/>
        </xdr:cNvSpPr>
      </xdr:nvSpPr>
      <xdr:spPr bwMode="auto">
        <a:xfrm>
          <a:off x="2628900" y="193814700"/>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1741" name="Text Box 236"/>
        <xdr:cNvSpPr txBox="1">
          <a:spLocks noChangeArrowheads="1"/>
        </xdr:cNvSpPr>
      </xdr:nvSpPr>
      <xdr:spPr bwMode="auto">
        <a:xfrm>
          <a:off x="2628900" y="193814700"/>
          <a:ext cx="0" cy="3269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1742" name="Text Box 314"/>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1743" name="Text Box 315"/>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1744" name="Text Box 316"/>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1247775</xdr:colOff>
      <xdr:row>304</xdr:row>
      <xdr:rowOff>0</xdr:rowOff>
    </xdr:from>
    <xdr:to>
      <xdr:col>3</xdr:col>
      <xdr:colOff>2117</xdr:colOff>
      <xdr:row>304</xdr:row>
      <xdr:rowOff>159639</xdr:rowOff>
    </xdr:to>
    <xdr:sp macro="" textlink="">
      <xdr:nvSpPr>
        <xdr:cNvPr id="1745" name="Text Box 317"/>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2619375</xdr:colOff>
      <xdr:row>304</xdr:row>
      <xdr:rowOff>1076325</xdr:rowOff>
    </xdr:from>
    <xdr:to>
      <xdr:col>3</xdr:col>
      <xdr:colOff>2117</xdr:colOff>
      <xdr:row>305</xdr:row>
      <xdr:rowOff>0</xdr:rowOff>
    </xdr:to>
    <xdr:sp macro="" textlink="">
      <xdr:nvSpPr>
        <xdr:cNvPr id="1746" name="Text Box 23"/>
        <xdr:cNvSpPr txBox="1">
          <a:spLocks noChangeArrowheads="1"/>
        </xdr:cNvSpPr>
      </xdr:nvSpPr>
      <xdr:spPr bwMode="auto">
        <a:xfrm>
          <a:off x="2628900" y="195214875"/>
          <a:ext cx="0" cy="0"/>
        </a:xfrm>
        <a:prstGeom prst="rect">
          <a:avLst/>
        </a:prstGeom>
        <a:noFill/>
        <a:ln w="9525">
          <a:noFill/>
          <a:miter lim="800000"/>
          <a:headEnd/>
          <a:tailEnd/>
        </a:ln>
      </xdr:spPr>
    </xdr:sp>
    <xdr:clientData/>
  </xdr:twoCellAnchor>
  <xdr:twoCellAnchor editAs="oneCell">
    <xdr:from>
      <xdr:col>2</xdr:col>
      <xdr:colOff>2676525</xdr:colOff>
      <xdr:row>304</xdr:row>
      <xdr:rowOff>657225</xdr:rowOff>
    </xdr:from>
    <xdr:to>
      <xdr:col>3</xdr:col>
      <xdr:colOff>2117</xdr:colOff>
      <xdr:row>305</xdr:row>
      <xdr:rowOff>19812</xdr:rowOff>
    </xdr:to>
    <xdr:sp macro="" textlink="">
      <xdr:nvSpPr>
        <xdr:cNvPr id="1747" name="Text Box 29"/>
        <xdr:cNvSpPr txBox="1">
          <a:spLocks noChangeArrowheads="1"/>
        </xdr:cNvSpPr>
      </xdr:nvSpPr>
      <xdr:spPr bwMode="auto">
        <a:xfrm>
          <a:off x="2628900" y="195214875"/>
          <a:ext cx="0" cy="19812"/>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1748" name="Text Box 314"/>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1749" name="Text Box 315"/>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1750" name="Text Box 316"/>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1247775</xdr:colOff>
      <xdr:row>304</xdr:row>
      <xdr:rowOff>0</xdr:rowOff>
    </xdr:from>
    <xdr:to>
      <xdr:col>3</xdr:col>
      <xdr:colOff>2117</xdr:colOff>
      <xdr:row>304</xdr:row>
      <xdr:rowOff>159639</xdr:rowOff>
    </xdr:to>
    <xdr:sp macro="" textlink="">
      <xdr:nvSpPr>
        <xdr:cNvPr id="1751" name="Text Box 317"/>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2619375</xdr:colOff>
      <xdr:row>304</xdr:row>
      <xdr:rowOff>1076325</xdr:rowOff>
    </xdr:from>
    <xdr:to>
      <xdr:col>3</xdr:col>
      <xdr:colOff>2117</xdr:colOff>
      <xdr:row>305</xdr:row>
      <xdr:rowOff>0</xdr:rowOff>
    </xdr:to>
    <xdr:sp macro="" textlink="">
      <xdr:nvSpPr>
        <xdr:cNvPr id="1752" name="Text Box 23"/>
        <xdr:cNvSpPr txBox="1">
          <a:spLocks noChangeArrowheads="1"/>
        </xdr:cNvSpPr>
      </xdr:nvSpPr>
      <xdr:spPr bwMode="auto">
        <a:xfrm>
          <a:off x="2628900" y="195214875"/>
          <a:ext cx="0" cy="0"/>
        </a:xfrm>
        <a:prstGeom prst="rect">
          <a:avLst/>
        </a:prstGeom>
        <a:noFill/>
        <a:ln w="9525">
          <a:noFill/>
          <a:miter lim="800000"/>
          <a:headEnd/>
          <a:tailEnd/>
        </a:ln>
      </xdr:spPr>
    </xdr:sp>
    <xdr:clientData/>
  </xdr:twoCellAnchor>
  <xdr:twoCellAnchor editAs="oneCell">
    <xdr:from>
      <xdr:col>2</xdr:col>
      <xdr:colOff>2676525</xdr:colOff>
      <xdr:row>304</xdr:row>
      <xdr:rowOff>657225</xdr:rowOff>
    </xdr:from>
    <xdr:to>
      <xdr:col>3</xdr:col>
      <xdr:colOff>2117</xdr:colOff>
      <xdr:row>305</xdr:row>
      <xdr:rowOff>19812</xdr:rowOff>
    </xdr:to>
    <xdr:sp macro="" textlink="">
      <xdr:nvSpPr>
        <xdr:cNvPr id="1753" name="Text Box 29"/>
        <xdr:cNvSpPr txBox="1">
          <a:spLocks noChangeArrowheads="1"/>
        </xdr:cNvSpPr>
      </xdr:nvSpPr>
      <xdr:spPr bwMode="auto">
        <a:xfrm>
          <a:off x="2628900" y="195214875"/>
          <a:ext cx="0" cy="19812"/>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1754" name="Text Box 81"/>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1755" name="Text Box 82"/>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1756" name="Text Box 83"/>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1247775</xdr:colOff>
      <xdr:row>304</xdr:row>
      <xdr:rowOff>0</xdr:rowOff>
    </xdr:from>
    <xdr:to>
      <xdr:col>3</xdr:col>
      <xdr:colOff>2117</xdr:colOff>
      <xdr:row>304</xdr:row>
      <xdr:rowOff>159639</xdr:rowOff>
    </xdr:to>
    <xdr:sp macro="" textlink="">
      <xdr:nvSpPr>
        <xdr:cNvPr id="1757" name="Text Box 84"/>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2028825</xdr:colOff>
      <xdr:row>304</xdr:row>
      <xdr:rowOff>0</xdr:rowOff>
    </xdr:from>
    <xdr:to>
      <xdr:col>3</xdr:col>
      <xdr:colOff>2117</xdr:colOff>
      <xdr:row>304</xdr:row>
      <xdr:rowOff>159639</xdr:rowOff>
    </xdr:to>
    <xdr:sp macro="" textlink="">
      <xdr:nvSpPr>
        <xdr:cNvPr id="1758" name="Text Box 85"/>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2619375</xdr:colOff>
      <xdr:row>304</xdr:row>
      <xdr:rowOff>0</xdr:rowOff>
    </xdr:from>
    <xdr:to>
      <xdr:col>3</xdr:col>
      <xdr:colOff>2117</xdr:colOff>
      <xdr:row>304</xdr:row>
      <xdr:rowOff>159639</xdr:rowOff>
    </xdr:to>
    <xdr:sp macro="" textlink="">
      <xdr:nvSpPr>
        <xdr:cNvPr id="1759" name="Text Box 86"/>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1760" name="Text Box 236"/>
        <xdr:cNvSpPr txBox="1">
          <a:spLocks noChangeArrowheads="1"/>
        </xdr:cNvSpPr>
      </xdr:nvSpPr>
      <xdr:spPr bwMode="auto">
        <a:xfrm>
          <a:off x="2628900" y="1949577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1761" name="Text Box 236"/>
        <xdr:cNvSpPr txBox="1">
          <a:spLocks noChangeArrowheads="1"/>
        </xdr:cNvSpPr>
      </xdr:nvSpPr>
      <xdr:spPr bwMode="auto">
        <a:xfrm>
          <a:off x="2628900" y="1949577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1762" name="Text Box 236"/>
        <xdr:cNvSpPr txBox="1">
          <a:spLocks noChangeArrowheads="1"/>
        </xdr:cNvSpPr>
      </xdr:nvSpPr>
      <xdr:spPr bwMode="auto">
        <a:xfrm>
          <a:off x="2628900" y="1949577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1763" name="Text Box 236"/>
        <xdr:cNvSpPr txBox="1">
          <a:spLocks noChangeArrowheads="1"/>
        </xdr:cNvSpPr>
      </xdr:nvSpPr>
      <xdr:spPr bwMode="auto">
        <a:xfrm>
          <a:off x="2628900" y="1949577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1764" name="Text Box 236"/>
        <xdr:cNvSpPr txBox="1">
          <a:spLocks noChangeArrowheads="1"/>
        </xdr:cNvSpPr>
      </xdr:nvSpPr>
      <xdr:spPr bwMode="auto">
        <a:xfrm>
          <a:off x="2628900" y="1949577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1765" name="Text Box 236"/>
        <xdr:cNvSpPr txBox="1">
          <a:spLocks noChangeArrowheads="1"/>
        </xdr:cNvSpPr>
      </xdr:nvSpPr>
      <xdr:spPr bwMode="auto">
        <a:xfrm>
          <a:off x="2628900" y="1949577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1766" name="Text Box 236"/>
        <xdr:cNvSpPr txBox="1">
          <a:spLocks noChangeArrowheads="1"/>
        </xdr:cNvSpPr>
      </xdr:nvSpPr>
      <xdr:spPr bwMode="auto">
        <a:xfrm>
          <a:off x="2628900" y="194957700"/>
          <a:ext cx="0" cy="3269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1767" name="Text Box 314"/>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1768" name="Text Box 315"/>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1769" name="Text Box 316"/>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1247775</xdr:colOff>
      <xdr:row>323</xdr:row>
      <xdr:rowOff>0</xdr:rowOff>
    </xdr:from>
    <xdr:to>
      <xdr:col>3</xdr:col>
      <xdr:colOff>2117</xdr:colOff>
      <xdr:row>323</xdr:row>
      <xdr:rowOff>159639</xdr:rowOff>
    </xdr:to>
    <xdr:sp macro="" textlink="">
      <xdr:nvSpPr>
        <xdr:cNvPr id="1770" name="Text Box 317"/>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2619375</xdr:colOff>
      <xdr:row>323</xdr:row>
      <xdr:rowOff>1076325</xdr:rowOff>
    </xdr:from>
    <xdr:to>
      <xdr:col>3</xdr:col>
      <xdr:colOff>2117</xdr:colOff>
      <xdr:row>324</xdr:row>
      <xdr:rowOff>0</xdr:rowOff>
    </xdr:to>
    <xdr:sp macro="" textlink="">
      <xdr:nvSpPr>
        <xdr:cNvPr id="1771" name="Text Box 23"/>
        <xdr:cNvSpPr txBox="1">
          <a:spLocks noChangeArrowheads="1"/>
        </xdr:cNvSpPr>
      </xdr:nvSpPr>
      <xdr:spPr bwMode="auto">
        <a:xfrm>
          <a:off x="2628900" y="214769700"/>
          <a:ext cx="0" cy="0"/>
        </a:xfrm>
        <a:prstGeom prst="rect">
          <a:avLst/>
        </a:prstGeom>
        <a:noFill/>
        <a:ln w="9525">
          <a:noFill/>
          <a:miter lim="800000"/>
          <a:headEnd/>
          <a:tailEnd/>
        </a:ln>
      </xdr:spPr>
    </xdr:sp>
    <xdr:clientData/>
  </xdr:twoCellAnchor>
  <xdr:twoCellAnchor editAs="oneCell">
    <xdr:from>
      <xdr:col>2</xdr:col>
      <xdr:colOff>2676525</xdr:colOff>
      <xdr:row>323</xdr:row>
      <xdr:rowOff>657225</xdr:rowOff>
    </xdr:from>
    <xdr:to>
      <xdr:col>3</xdr:col>
      <xdr:colOff>2117</xdr:colOff>
      <xdr:row>324</xdr:row>
      <xdr:rowOff>19812</xdr:rowOff>
    </xdr:to>
    <xdr:sp macro="" textlink="">
      <xdr:nvSpPr>
        <xdr:cNvPr id="1772" name="Text Box 29"/>
        <xdr:cNvSpPr txBox="1">
          <a:spLocks noChangeArrowheads="1"/>
        </xdr:cNvSpPr>
      </xdr:nvSpPr>
      <xdr:spPr bwMode="auto">
        <a:xfrm>
          <a:off x="2628900" y="214769700"/>
          <a:ext cx="0" cy="19812"/>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1773" name="Text Box 314"/>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1774" name="Text Box 315"/>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1775" name="Text Box 316"/>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1247775</xdr:colOff>
      <xdr:row>323</xdr:row>
      <xdr:rowOff>0</xdr:rowOff>
    </xdr:from>
    <xdr:to>
      <xdr:col>3</xdr:col>
      <xdr:colOff>2117</xdr:colOff>
      <xdr:row>323</xdr:row>
      <xdr:rowOff>159639</xdr:rowOff>
    </xdr:to>
    <xdr:sp macro="" textlink="">
      <xdr:nvSpPr>
        <xdr:cNvPr id="1776" name="Text Box 317"/>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2619375</xdr:colOff>
      <xdr:row>323</xdr:row>
      <xdr:rowOff>1076325</xdr:rowOff>
    </xdr:from>
    <xdr:to>
      <xdr:col>3</xdr:col>
      <xdr:colOff>2117</xdr:colOff>
      <xdr:row>324</xdr:row>
      <xdr:rowOff>0</xdr:rowOff>
    </xdr:to>
    <xdr:sp macro="" textlink="">
      <xdr:nvSpPr>
        <xdr:cNvPr id="1777" name="Text Box 23"/>
        <xdr:cNvSpPr txBox="1">
          <a:spLocks noChangeArrowheads="1"/>
        </xdr:cNvSpPr>
      </xdr:nvSpPr>
      <xdr:spPr bwMode="auto">
        <a:xfrm>
          <a:off x="2628900" y="214769700"/>
          <a:ext cx="0" cy="0"/>
        </a:xfrm>
        <a:prstGeom prst="rect">
          <a:avLst/>
        </a:prstGeom>
        <a:noFill/>
        <a:ln w="9525">
          <a:noFill/>
          <a:miter lim="800000"/>
          <a:headEnd/>
          <a:tailEnd/>
        </a:ln>
      </xdr:spPr>
    </xdr:sp>
    <xdr:clientData/>
  </xdr:twoCellAnchor>
  <xdr:twoCellAnchor editAs="oneCell">
    <xdr:from>
      <xdr:col>2</xdr:col>
      <xdr:colOff>2676525</xdr:colOff>
      <xdr:row>323</xdr:row>
      <xdr:rowOff>657225</xdr:rowOff>
    </xdr:from>
    <xdr:to>
      <xdr:col>3</xdr:col>
      <xdr:colOff>2117</xdr:colOff>
      <xdr:row>324</xdr:row>
      <xdr:rowOff>19812</xdr:rowOff>
    </xdr:to>
    <xdr:sp macro="" textlink="">
      <xdr:nvSpPr>
        <xdr:cNvPr id="1778" name="Text Box 29"/>
        <xdr:cNvSpPr txBox="1">
          <a:spLocks noChangeArrowheads="1"/>
        </xdr:cNvSpPr>
      </xdr:nvSpPr>
      <xdr:spPr bwMode="auto">
        <a:xfrm>
          <a:off x="2628900" y="214769700"/>
          <a:ext cx="0" cy="19812"/>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1779" name="Text Box 81"/>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1780" name="Text Box 82"/>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1781" name="Text Box 83"/>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1247775</xdr:colOff>
      <xdr:row>323</xdr:row>
      <xdr:rowOff>0</xdr:rowOff>
    </xdr:from>
    <xdr:to>
      <xdr:col>3</xdr:col>
      <xdr:colOff>2117</xdr:colOff>
      <xdr:row>323</xdr:row>
      <xdr:rowOff>159639</xdr:rowOff>
    </xdr:to>
    <xdr:sp macro="" textlink="">
      <xdr:nvSpPr>
        <xdr:cNvPr id="1782" name="Text Box 84"/>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2028825</xdr:colOff>
      <xdr:row>323</xdr:row>
      <xdr:rowOff>0</xdr:rowOff>
    </xdr:from>
    <xdr:to>
      <xdr:col>3</xdr:col>
      <xdr:colOff>2117</xdr:colOff>
      <xdr:row>323</xdr:row>
      <xdr:rowOff>159639</xdr:rowOff>
    </xdr:to>
    <xdr:sp macro="" textlink="">
      <xdr:nvSpPr>
        <xdr:cNvPr id="1783" name="Text Box 85"/>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2619375</xdr:colOff>
      <xdr:row>323</xdr:row>
      <xdr:rowOff>0</xdr:rowOff>
    </xdr:from>
    <xdr:to>
      <xdr:col>3</xdr:col>
      <xdr:colOff>2117</xdr:colOff>
      <xdr:row>323</xdr:row>
      <xdr:rowOff>159639</xdr:rowOff>
    </xdr:to>
    <xdr:sp macro="" textlink="">
      <xdr:nvSpPr>
        <xdr:cNvPr id="1784" name="Text Box 86"/>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1785" name="Text Box 236"/>
        <xdr:cNvSpPr txBox="1">
          <a:spLocks noChangeArrowheads="1"/>
        </xdr:cNvSpPr>
      </xdr:nvSpPr>
      <xdr:spPr bwMode="auto">
        <a:xfrm>
          <a:off x="2628900" y="21431250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1786" name="Text Box 236"/>
        <xdr:cNvSpPr txBox="1">
          <a:spLocks noChangeArrowheads="1"/>
        </xdr:cNvSpPr>
      </xdr:nvSpPr>
      <xdr:spPr bwMode="auto">
        <a:xfrm>
          <a:off x="2628900" y="21431250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1787" name="Text Box 236"/>
        <xdr:cNvSpPr txBox="1">
          <a:spLocks noChangeArrowheads="1"/>
        </xdr:cNvSpPr>
      </xdr:nvSpPr>
      <xdr:spPr bwMode="auto">
        <a:xfrm>
          <a:off x="2628900" y="21431250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1788" name="Text Box 236"/>
        <xdr:cNvSpPr txBox="1">
          <a:spLocks noChangeArrowheads="1"/>
        </xdr:cNvSpPr>
      </xdr:nvSpPr>
      <xdr:spPr bwMode="auto">
        <a:xfrm>
          <a:off x="2628900" y="21431250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1789" name="Text Box 236"/>
        <xdr:cNvSpPr txBox="1">
          <a:spLocks noChangeArrowheads="1"/>
        </xdr:cNvSpPr>
      </xdr:nvSpPr>
      <xdr:spPr bwMode="auto">
        <a:xfrm>
          <a:off x="2628900" y="21431250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1790" name="Text Box 236"/>
        <xdr:cNvSpPr txBox="1">
          <a:spLocks noChangeArrowheads="1"/>
        </xdr:cNvSpPr>
      </xdr:nvSpPr>
      <xdr:spPr bwMode="auto">
        <a:xfrm>
          <a:off x="2628900" y="21431250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1791" name="Text Box 236"/>
        <xdr:cNvSpPr txBox="1">
          <a:spLocks noChangeArrowheads="1"/>
        </xdr:cNvSpPr>
      </xdr:nvSpPr>
      <xdr:spPr bwMode="auto">
        <a:xfrm>
          <a:off x="2628900" y="214312500"/>
          <a:ext cx="0" cy="3269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1792" name="Text Box 314"/>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1793" name="Text Box 315"/>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1794" name="Text Box 316"/>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1247775</xdr:colOff>
      <xdr:row>324</xdr:row>
      <xdr:rowOff>0</xdr:rowOff>
    </xdr:from>
    <xdr:to>
      <xdr:col>3</xdr:col>
      <xdr:colOff>2117</xdr:colOff>
      <xdr:row>324</xdr:row>
      <xdr:rowOff>159639</xdr:rowOff>
    </xdr:to>
    <xdr:sp macro="" textlink="">
      <xdr:nvSpPr>
        <xdr:cNvPr id="1795" name="Text Box 317"/>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2676525</xdr:colOff>
      <xdr:row>324</xdr:row>
      <xdr:rowOff>657225</xdr:rowOff>
    </xdr:from>
    <xdr:to>
      <xdr:col>3</xdr:col>
      <xdr:colOff>2117</xdr:colOff>
      <xdr:row>324</xdr:row>
      <xdr:rowOff>677037</xdr:rowOff>
    </xdr:to>
    <xdr:sp macro="" textlink="">
      <xdr:nvSpPr>
        <xdr:cNvPr id="1796" name="Text Box 29"/>
        <xdr:cNvSpPr txBox="1">
          <a:spLocks noChangeArrowheads="1"/>
        </xdr:cNvSpPr>
      </xdr:nvSpPr>
      <xdr:spPr bwMode="auto">
        <a:xfrm>
          <a:off x="2628900" y="215426925"/>
          <a:ext cx="0" cy="19812"/>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1797" name="Text Box 314"/>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1798" name="Text Box 315"/>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1799" name="Text Box 316"/>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1247775</xdr:colOff>
      <xdr:row>324</xdr:row>
      <xdr:rowOff>0</xdr:rowOff>
    </xdr:from>
    <xdr:to>
      <xdr:col>3</xdr:col>
      <xdr:colOff>2117</xdr:colOff>
      <xdr:row>324</xdr:row>
      <xdr:rowOff>159639</xdr:rowOff>
    </xdr:to>
    <xdr:sp macro="" textlink="">
      <xdr:nvSpPr>
        <xdr:cNvPr id="1800" name="Text Box 317"/>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2676525</xdr:colOff>
      <xdr:row>324</xdr:row>
      <xdr:rowOff>657225</xdr:rowOff>
    </xdr:from>
    <xdr:to>
      <xdr:col>3</xdr:col>
      <xdr:colOff>2117</xdr:colOff>
      <xdr:row>324</xdr:row>
      <xdr:rowOff>677037</xdr:rowOff>
    </xdr:to>
    <xdr:sp macro="" textlink="">
      <xdr:nvSpPr>
        <xdr:cNvPr id="1801" name="Text Box 29"/>
        <xdr:cNvSpPr txBox="1">
          <a:spLocks noChangeArrowheads="1"/>
        </xdr:cNvSpPr>
      </xdr:nvSpPr>
      <xdr:spPr bwMode="auto">
        <a:xfrm>
          <a:off x="2628900" y="215426925"/>
          <a:ext cx="0" cy="19812"/>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1802" name="Text Box 81"/>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1803" name="Text Box 82"/>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1804" name="Text Box 83"/>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1247775</xdr:colOff>
      <xdr:row>324</xdr:row>
      <xdr:rowOff>0</xdr:rowOff>
    </xdr:from>
    <xdr:to>
      <xdr:col>3</xdr:col>
      <xdr:colOff>2117</xdr:colOff>
      <xdr:row>324</xdr:row>
      <xdr:rowOff>159639</xdr:rowOff>
    </xdr:to>
    <xdr:sp macro="" textlink="">
      <xdr:nvSpPr>
        <xdr:cNvPr id="1805" name="Text Box 84"/>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2028825</xdr:colOff>
      <xdr:row>324</xdr:row>
      <xdr:rowOff>0</xdr:rowOff>
    </xdr:from>
    <xdr:to>
      <xdr:col>3</xdr:col>
      <xdr:colOff>2117</xdr:colOff>
      <xdr:row>324</xdr:row>
      <xdr:rowOff>159639</xdr:rowOff>
    </xdr:to>
    <xdr:sp macro="" textlink="">
      <xdr:nvSpPr>
        <xdr:cNvPr id="1806" name="Text Box 85"/>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2619375</xdr:colOff>
      <xdr:row>324</xdr:row>
      <xdr:rowOff>0</xdr:rowOff>
    </xdr:from>
    <xdr:to>
      <xdr:col>3</xdr:col>
      <xdr:colOff>2117</xdr:colOff>
      <xdr:row>324</xdr:row>
      <xdr:rowOff>159639</xdr:rowOff>
    </xdr:to>
    <xdr:sp macro="" textlink="">
      <xdr:nvSpPr>
        <xdr:cNvPr id="1807" name="Text Box 86"/>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1808" name="Text Box 236"/>
        <xdr:cNvSpPr txBox="1">
          <a:spLocks noChangeArrowheads="1"/>
        </xdr:cNvSpPr>
      </xdr:nvSpPr>
      <xdr:spPr bwMode="auto">
        <a:xfrm>
          <a:off x="2628900" y="2148935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1809" name="Text Box 236"/>
        <xdr:cNvSpPr txBox="1">
          <a:spLocks noChangeArrowheads="1"/>
        </xdr:cNvSpPr>
      </xdr:nvSpPr>
      <xdr:spPr bwMode="auto">
        <a:xfrm>
          <a:off x="2628900" y="2148935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1810" name="Text Box 236"/>
        <xdr:cNvSpPr txBox="1">
          <a:spLocks noChangeArrowheads="1"/>
        </xdr:cNvSpPr>
      </xdr:nvSpPr>
      <xdr:spPr bwMode="auto">
        <a:xfrm>
          <a:off x="2628900" y="2148935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1811" name="Text Box 236"/>
        <xdr:cNvSpPr txBox="1">
          <a:spLocks noChangeArrowheads="1"/>
        </xdr:cNvSpPr>
      </xdr:nvSpPr>
      <xdr:spPr bwMode="auto">
        <a:xfrm>
          <a:off x="2628900" y="2148935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1812" name="Text Box 236"/>
        <xdr:cNvSpPr txBox="1">
          <a:spLocks noChangeArrowheads="1"/>
        </xdr:cNvSpPr>
      </xdr:nvSpPr>
      <xdr:spPr bwMode="auto">
        <a:xfrm>
          <a:off x="2628900" y="2148935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1813" name="Text Box 236"/>
        <xdr:cNvSpPr txBox="1">
          <a:spLocks noChangeArrowheads="1"/>
        </xdr:cNvSpPr>
      </xdr:nvSpPr>
      <xdr:spPr bwMode="auto">
        <a:xfrm>
          <a:off x="2628900" y="2148935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1814" name="Text Box 236"/>
        <xdr:cNvSpPr txBox="1">
          <a:spLocks noChangeArrowheads="1"/>
        </xdr:cNvSpPr>
      </xdr:nvSpPr>
      <xdr:spPr bwMode="auto">
        <a:xfrm>
          <a:off x="2628900" y="214893525"/>
          <a:ext cx="0" cy="3269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1815" name="Text Box 314"/>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1816" name="Text Box 315"/>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1817" name="Text Box 316"/>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1247775</xdr:colOff>
      <xdr:row>325</xdr:row>
      <xdr:rowOff>0</xdr:rowOff>
    </xdr:from>
    <xdr:to>
      <xdr:col>3</xdr:col>
      <xdr:colOff>2117</xdr:colOff>
      <xdr:row>325</xdr:row>
      <xdr:rowOff>159639</xdr:rowOff>
    </xdr:to>
    <xdr:sp macro="" textlink="">
      <xdr:nvSpPr>
        <xdr:cNvPr id="1818" name="Text Box 317"/>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2676525</xdr:colOff>
      <xdr:row>325</xdr:row>
      <xdr:rowOff>657225</xdr:rowOff>
    </xdr:from>
    <xdr:to>
      <xdr:col>3</xdr:col>
      <xdr:colOff>2117</xdr:colOff>
      <xdr:row>326</xdr:row>
      <xdr:rowOff>19812</xdr:rowOff>
    </xdr:to>
    <xdr:sp macro="" textlink="">
      <xdr:nvSpPr>
        <xdr:cNvPr id="1819" name="Text Box 29"/>
        <xdr:cNvSpPr txBox="1">
          <a:spLocks noChangeArrowheads="1"/>
        </xdr:cNvSpPr>
      </xdr:nvSpPr>
      <xdr:spPr bwMode="auto">
        <a:xfrm>
          <a:off x="2628900" y="216322275"/>
          <a:ext cx="0" cy="19812"/>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1820" name="Text Box 314"/>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1821" name="Text Box 315"/>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1822" name="Text Box 316"/>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1247775</xdr:colOff>
      <xdr:row>325</xdr:row>
      <xdr:rowOff>0</xdr:rowOff>
    </xdr:from>
    <xdr:to>
      <xdr:col>3</xdr:col>
      <xdr:colOff>2117</xdr:colOff>
      <xdr:row>325</xdr:row>
      <xdr:rowOff>159639</xdr:rowOff>
    </xdr:to>
    <xdr:sp macro="" textlink="">
      <xdr:nvSpPr>
        <xdr:cNvPr id="1823" name="Text Box 317"/>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2676525</xdr:colOff>
      <xdr:row>325</xdr:row>
      <xdr:rowOff>657225</xdr:rowOff>
    </xdr:from>
    <xdr:to>
      <xdr:col>3</xdr:col>
      <xdr:colOff>2117</xdr:colOff>
      <xdr:row>326</xdr:row>
      <xdr:rowOff>19812</xdr:rowOff>
    </xdr:to>
    <xdr:sp macro="" textlink="">
      <xdr:nvSpPr>
        <xdr:cNvPr id="1824" name="Text Box 29"/>
        <xdr:cNvSpPr txBox="1">
          <a:spLocks noChangeArrowheads="1"/>
        </xdr:cNvSpPr>
      </xdr:nvSpPr>
      <xdr:spPr bwMode="auto">
        <a:xfrm>
          <a:off x="2628900" y="216322275"/>
          <a:ext cx="0" cy="19812"/>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1825" name="Text Box 81"/>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1826" name="Text Box 82"/>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1827" name="Text Box 83"/>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1247775</xdr:colOff>
      <xdr:row>325</xdr:row>
      <xdr:rowOff>0</xdr:rowOff>
    </xdr:from>
    <xdr:to>
      <xdr:col>3</xdr:col>
      <xdr:colOff>2117</xdr:colOff>
      <xdr:row>325</xdr:row>
      <xdr:rowOff>159639</xdr:rowOff>
    </xdr:to>
    <xdr:sp macro="" textlink="">
      <xdr:nvSpPr>
        <xdr:cNvPr id="1828" name="Text Box 84"/>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2028825</xdr:colOff>
      <xdr:row>325</xdr:row>
      <xdr:rowOff>0</xdr:rowOff>
    </xdr:from>
    <xdr:to>
      <xdr:col>3</xdr:col>
      <xdr:colOff>2117</xdr:colOff>
      <xdr:row>325</xdr:row>
      <xdr:rowOff>159639</xdr:rowOff>
    </xdr:to>
    <xdr:sp macro="" textlink="">
      <xdr:nvSpPr>
        <xdr:cNvPr id="1829" name="Text Box 85"/>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2619375</xdr:colOff>
      <xdr:row>325</xdr:row>
      <xdr:rowOff>0</xdr:rowOff>
    </xdr:from>
    <xdr:to>
      <xdr:col>3</xdr:col>
      <xdr:colOff>2117</xdr:colOff>
      <xdr:row>325</xdr:row>
      <xdr:rowOff>159639</xdr:rowOff>
    </xdr:to>
    <xdr:sp macro="" textlink="">
      <xdr:nvSpPr>
        <xdr:cNvPr id="1830" name="Text Box 86"/>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1831" name="Text Box 236"/>
        <xdr:cNvSpPr txBox="1">
          <a:spLocks noChangeArrowheads="1"/>
        </xdr:cNvSpPr>
      </xdr:nvSpPr>
      <xdr:spPr bwMode="auto">
        <a:xfrm>
          <a:off x="2628900" y="2158460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1832" name="Text Box 236"/>
        <xdr:cNvSpPr txBox="1">
          <a:spLocks noChangeArrowheads="1"/>
        </xdr:cNvSpPr>
      </xdr:nvSpPr>
      <xdr:spPr bwMode="auto">
        <a:xfrm>
          <a:off x="2628900" y="2158460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1833" name="Text Box 236"/>
        <xdr:cNvSpPr txBox="1">
          <a:spLocks noChangeArrowheads="1"/>
        </xdr:cNvSpPr>
      </xdr:nvSpPr>
      <xdr:spPr bwMode="auto">
        <a:xfrm>
          <a:off x="2628900" y="2158460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1834" name="Text Box 236"/>
        <xdr:cNvSpPr txBox="1">
          <a:spLocks noChangeArrowheads="1"/>
        </xdr:cNvSpPr>
      </xdr:nvSpPr>
      <xdr:spPr bwMode="auto">
        <a:xfrm>
          <a:off x="2628900" y="2158460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1835" name="Text Box 236"/>
        <xdr:cNvSpPr txBox="1">
          <a:spLocks noChangeArrowheads="1"/>
        </xdr:cNvSpPr>
      </xdr:nvSpPr>
      <xdr:spPr bwMode="auto">
        <a:xfrm>
          <a:off x="2628900" y="2158460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1836" name="Text Box 236"/>
        <xdr:cNvSpPr txBox="1">
          <a:spLocks noChangeArrowheads="1"/>
        </xdr:cNvSpPr>
      </xdr:nvSpPr>
      <xdr:spPr bwMode="auto">
        <a:xfrm>
          <a:off x="2628900" y="2158460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1837" name="Text Box 236"/>
        <xdr:cNvSpPr txBox="1">
          <a:spLocks noChangeArrowheads="1"/>
        </xdr:cNvSpPr>
      </xdr:nvSpPr>
      <xdr:spPr bwMode="auto">
        <a:xfrm>
          <a:off x="2628900" y="215846025"/>
          <a:ext cx="0" cy="3269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1838" name="Text Box 314"/>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1839" name="Text Box 315"/>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1840" name="Text Box 316"/>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1247775</xdr:colOff>
      <xdr:row>326</xdr:row>
      <xdr:rowOff>0</xdr:rowOff>
    </xdr:from>
    <xdr:to>
      <xdr:col>3</xdr:col>
      <xdr:colOff>2117</xdr:colOff>
      <xdr:row>326</xdr:row>
      <xdr:rowOff>159639</xdr:rowOff>
    </xdr:to>
    <xdr:sp macro="" textlink="">
      <xdr:nvSpPr>
        <xdr:cNvPr id="1841" name="Text Box 317"/>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2676525</xdr:colOff>
      <xdr:row>326</xdr:row>
      <xdr:rowOff>657225</xdr:rowOff>
    </xdr:from>
    <xdr:to>
      <xdr:col>3</xdr:col>
      <xdr:colOff>2117</xdr:colOff>
      <xdr:row>326</xdr:row>
      <xdr:rowOff>657225</xdr:rowOff>
    </xdr:to>
    <xdr:sp macro="" textlink="">
      <xdr:nvSpPr>
        <xdr:cNvPr id="1842" name="Text Box 29"/>
        <xdr:cNvSpPr txBox="1">
          <a:spLocks noChangeArrowheads="1"/>
        </xdr:cNvSpPr>
      </xdr:nvSpPr>
      <xdr:spPr bwMode="auto">
        <a:xfrm>
          <a:off x="2628900" y="216979500"/>
          <a:ext cx="0" cy="0"/>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1843" name="Text Box 314"/>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1844" name="Text Box 315"/>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1845" name="Text Box 316"/>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1247775</xdr:colOff>
      <xdr:row>326</xdr:row>
      <xdr:rowOff>0</xdr:rowOff>
    </xdr:from>
    <xdr:to>
      <xdr:col>3</xdr:col>
      <xdr:colOff>2117</xdr:colOff>
      <xdr:row>326</xdr:row>
      <xdr:rowOff>159639</xdr:rowOff>
    </xdr:to>
    <xdr:sp macro="" textlink="">
      <xdr:nvSpPr>
        <xdr:cNvPr id="1846" name="Text Box 317"/>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2676525</xdr:colOff>
      <xdr:row>326</xdr:row>
      <xdr:rowOff>657225</xdr:rowOff>
    </xdr:from>
    <xdr:to>
      <xdr:col>3</xdr:col>
      <xdr:colOff>2117</xdr:colOff>
      <xdr:row>326</xdr:row>
      <xdr:rowOff>657225</xdr:rowOff>
    </xdr:to>
    <xdr:sp macro="" textlink="">
      <xdr:nvSpPr>
        <xdr:cNvPr id="1847" name="Text Box 29"/>
        <xdr:cNvSpPr txBox="1">
          <a:spLocks noChangeArrowheads="1"/>
        </xdr:cNvSpPr>
      </xdr:nvSpPr>
      <xdr:spPr bwMode="auto">
        <a:xfrm>
          <a:off x="2628900" y="216979500"/>
          <a:ext cx="0" cy="0"/>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1848" name="Text Box 81"/>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1849" name="Text Box 82"/>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1850" name="Text Box 83"/>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1247775</xdr:colOff>
      <xdr:row>326</xdr:row>
      <xdr:rowOff>0</xdr:rowOff>
    </xdr:from>
    <xdr:to>
      <xdr:col>3</xdr:col>
      <xdr:colOff>2117</xdr:colOff>
      <xdr:row>326</xdr:row>
      <xdr:rowOff>159639</xdr:rowOff>
    </xdr:to>
    <xdr:sp macro="" textlink="">
      <xdr:nvSpPr>
        <xdr:cNvPr id="1851" name="Text Box 84"/>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2028825</xdr:colOff>
      <xdr:row>326</xdr:row>
      <xdr:rowOff>0</xdr:rowOff>
    </xdr:from>
    <xdr:to>
      <xdr:col>3</xdr:col>
      <xdr:colOff>2117</xdr:colOff>
      <xdr:row>326</xdr:row>
      <xdr:rowOff>159639</xdr:rowOff>
    </xdr:to>
    <xdr:sp macro="" textlink="">
      <xdr:nvSpPr>
        <xdr:cNvPr id="1852" name="Text Box 85"/>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2619375</xdr:colOff>
      <xdr:row>326</xdr:row>
      <xdr:rowOff>0</xdr:rowOff>
    </xdr:from>
    <xdr:to>
      <xdr:col>3</xdr:col>
      <xdr:colOff>2117</xdr:colOff>
      <xdr:row>326</xdr:row>
      <xdr:rowOff>159639</xdr:rowOff>
    </xdr:to>
    <xdr:sp macro="" textlink="">
      <xdr:nvSpPr>
        <xdr:cNvPr id="1853" name="Text Box 86"/>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1854" name="Text Box 236"/>
        <xdr:cNvSpPr txBox="1">
          <a:spLocks noChangeArrowheads="1"/>
        </xdr:cNvSpPr>
      </xdr:nvSpPr>
      <xdr:spPr bwMode="auto">
        <a:xfrm>
          <a:off x="2628900" y="216446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1855" name="Text Box 236"/>
        <xdr:cNvSpPr txBox="1">
          <a:spLocks noChangeArrowheads="1"/>
        </xdr:cNvSpPr>
      </xdr:nvSpPr>
      <xdr:spPr bwMode="auto">
        <a:xfrm>
          <a:off x="2628900" y="216446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1856" name="Text Box 236"/>
        <xdr:cNvSpPr txBox="1">
          <a:spLocks noChangeArrowheads="1"/>
        </xdr:cNvSpPr>
      </xdr:nvSpPr>
      <xdr:spPr bwMode="auto">
        <a:xfrm>
          <a:off x="2628900" y="216446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1857" name="Text Box 236"/>
        <xdr:cNvSpPr txBox="1">
          <a:spLocks noChangeArrowheads="1"/>
        </xdr:cNvSpPr>
      </xdr:nvSpPr>
      <xdr:spPr bwMode="auto">
        <a:xfrm>
          <a:off x="2628900" y="216446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1858" name="Text Box 236"/>
        <xdr:cNvSpPr txBox="1">
          <a:spLocks noChangeArrowheads="1"/>
        </xdr:cNvSpPr>
      </xdr:nvSpPr>
      <xdr:spPr bwMode="auto">
        <a:xfrm>
          <a:off x="2628900" y="216446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1859" name="Text Box 236"/>
        <xdr:cNvSpPr txBox="1">
          <a:spLocks noChangeArrowheads="1"/>
        </xdr:cNvSpPr>
      </xdr:nvSpPr>
      <xdr:spPr bwMode="auto">
        <a:xfrm>
          <a:off x="2628900" y="216446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1860" name="Text Box 236"/>
        <xdr:cNvSpPr txBox="1">
          <a:spLocks noChangeArrowheads="1"/>
        </xdr:cNvSpPr>
      </xdr:nvSpPr>
      <xdr:spPr bwMode="auto">
        <a:xfrm>
          <a:off x="2628900" y="216446100"/>
          <a:ext cx="0" cy="3269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1861" name="Text Box 314"/>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1862" name="Text Box 315"/>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1863" name="Text Box 316"/>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1247775</xdr:colOff>
      <xdr:row>327</xdr:row>
      <xdr:rowOff>0</xdr:rowOff>
    </xdr:from>
    <xdr:to>
      <xdr:col>3</xdr:col>
      <xdr:colOff>2117</xdr:colOff>
      <xdr:row>327</xdr:row>
      <xdr:rowOff>159639</xdr:rowOff>
    </xdr:to>
    <xdr:sp macro="" textlink="">
      <xdr:nvSpPr>
        <xdr:cNvPr id="1864" name="Text Box 317"/>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2619375</xdr:colOff>
      <xdr:row>327</xdr:row>
      <xdr:rowOff>1076325</xdr:rowOff>
    </xdr:from>
    <xdr:to>
      <xdr:col>3</xdr:col>
      <xdr:colOff>2117</xdr:colOff>
      <xdr:row>327</xdr:row>
      <xdr:rowOff>1076325</xdr:rowOff>
    </xdr:to>
    <xdr:sp macro="" textlink="">
      <xdr:nvSpPr>
        <xdr:cNvPr id="1865" name="Text Box 23"/>
        <xdr:cNvSpPr txBox="1">
          <a:spLocks noChangeArrowheads="1"/>
        </xdr:cNvSpPr>
      </xdr:nvSpPr>
      <xdr:spPr bwMode="auto">
        <a:xfrm>
          <a:off x="2628900" y="218608275"/>
          <a:ext cx="0" cy="0"/>
        </a:xfrm>
        <a:prstGeom prst="rect">
          <a:avLst/>
        </a:prstGeom>
        <a:noFill/>
        <a:ln w="9525">
          <a:noFill/>
          <a:miter lim="800000"/>
          <a:headEnd/>
          <a:tailEnd/>
        </a:ln>
      </xdr:spPr>
    </xdr:sp>
    <xdr:clientData/>
  </xdr:twoCellAnchor>
  <xdr:twoCellAnchor editAs="oneCell">
    <xdr:from>
      <xdr:col>2</xdr:col>
      <xdr:colOff>2676525</xdr:colOff>
      <xdr:row>327</xdr:row>
      <xdr:rowOff>657225</xdr:rowOff>
    </xdr:from>
    <xdr:to>
      <xdr:col>3</xdr:col>
      <xdr:colOff>2117</xdr:colOff>
      <xdr:row>327</xdr:row>
      <xdr:rowOff>657225</xdr:rowOff>
    </xdr:to>
    <xdr:sp macro="" textlink="">
      <xdr:nvSpPr>
        <xdr:cNvPr id="1866" name="Text Box 29"/>
        <xdr:cNvSpPr txBox="1">
          <a:spLocks noChangeArrowheads="1"/>
        </xdr:cNvSpPr>
      </xdr:nvSpPr>
      <xdr:spPr bwMode="auto">
        <a:xfrm>
          <a:off x="2628900" y="218189175"/>
          <a:ext cx="0" cy="0"/>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1867" name="Text Box 314"/>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1868" name="Text Box 315"/>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1869" name="Text Box 316"/>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1247775</xdr:colOff>
      <xdr:row>327</xdr:row>
      <xdr:rowOff>0</xdr:rowOff>
    </xdr:from>
    <xdr:to>
      <xdr:col>3</xdr:col>
      <xdr:colOff>2117</xdr:colOff>
      <xdr:row>327</xdr:row>
      <xdr:rowOff>159639</xdr:rowOff>
    </xdr:to>
    <xdr:sp macro="" textlink="">
      <xdr:nvSpPr>
        <xdr:cNvPr id="1870" name="Text Box 317"/>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2619375</xdr:colOff>
      <xdr:row>327</xdr:row>
      <xdr:rowOff>1076325</xdr:rowOff>
    </xdr:from>
    <xdr:to>
      <xdr:col>3</xdr:col>
      <xdr:colOff>2117</xdr:colOff>
      <xdr:row>327</xdr:row>
      <xdr:rowOff>1076325</xdr:rowOff>
    </xdr:to>
    <xdr:sp macro="" textlink="">
      <xdr:nvSpPr>
        <xdr:cNvPr id="1871" name="Text Box 23"/>
        <xdr:cNvSpPr txBox="1">
          <a:spLocks noChangeArrowheads="1"/>
        </xdr:cNvSpPr>
      </xdr:nvSpPr>
      <xdr:spPr bwMode="auto">
        <a:xfrm>
          <a:off x="2628900" y="218608275"/>
          <a:ext cx="0" cy="0"/>
        </a:xfrm>
        <a:prstGeom prst="rect">
          <a:avLst/>
        </a:prstGeom>
        <a:noFill/>
        <a:ln w="9525">
          <a:noFill/>
          <a:miter lim="800000"/>
          <a:headEnd/>
          <a:tailEnd/>
        </a:ln>
      </xdr:spPr>
    </xdr:sp>
    <xdr:clientData/>
  </xdr:twoCellAnchor>
  <xdr:twoCellAnchor editAs="oneCell">
    <xdr:from>
      <xdr:col>2</xdr:col>
      <xdr:colOff>2676525</xdr:colOff>
      <xdr:row>327</xdr:row>
      <xdr:rowOff>657225</xdr:rowOff>
    </xdr:from>
    <xdr:to>
      <xdr:col>3</xdr:col>
      <xdr:colOff>2117</xdr:colOff>
      <xdr:row>327</xdr:row>
      <xdr:rowOff>657225</xdr:rowOff>
    </xdr:to>
    <xdr:sp macro="" textlink="">
      <xdr:nvSpPr>
        <xdr:cNvPr id="1872" name="Text Box 29"/>
        <xdr:cNvSpPr txBox="1">
          <a:spLocks noChangeArrowheads="1"/>
        </xdr:cNvSpPr>
      </xdr:nvSpPr>
      <xdr:spPr bwMode="auto">
        <a:xfrm>
          <a:off x="2628900" y="218189175"/>
          <a:ext cx="0" cy="0"/>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1873" name="Text Box 81"/>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1874" name="Text Box 82"/>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1875" name="Text Box 83"/>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1247775</xdr:colOff>
      <xdr:row>327</xdr:row>
      <xdr:rowOff>0</xdr:rowOff>
    </xdr:from>
    <xdr:to>
      <xdr:col>3</xdr:col>
      <xdr:colOff>2117</xdr:colOff>
      <xdr:row>327</xdr:row>
      <xdr:rowOff>159639</xdr:rowOff>
    </xdr:to>
    <xdr:sp macro="" textlink="">
      <xdr:nvSpPr>
        <xdr:cNvPr id="1876" name="Text Box 84"/>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2028825</xdr:colOff>
      <xdr:row>327</xdr:row>
      <xdr:rowOff>0</xdr:rowOff>
    </xdr:from>
    <xdr:to>
      <xdr:col>3</xdr:col>
      <xdr:colOff>2117</xdr:colOff>
      <xdr:row>327</xdr:row>
      <xdr:rowOff>159639</xdr:rowOff>
    </xdr:to>
    <xdr:sp macro="" textlink="">
      <xdr:nvSpPr>
        <xdr:cNvPr id="1877" name="Text Box 85"/>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2619375</xdr:colOff>
      <xdr:row>327</xdr:row>
      <xdr:rowOff>0</xdr:rowOff>
    </xdr:from>
    <xdr:to>
      <xdr:col>3</xdr:col>
      <xdr:colOff>2117</xdr:colOff>
      <xdr:row>327</xdr:row>
      <xdr:rowOff>159639</xdr:rowOff>
    </xdr:to>
    <xdr:sp macro="" textlink="">
      <xdr:nvSpPr>
        <xdr:cNvPr id="1878" name="Text Box 86"/>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1879" name="Text Box 236"/>
        <xdr:cNvSpPr txBox="1">
          <a:spLocks noChangeArrowheads="1"/>
        </xdr:cNvSpPr>
      </xdr:nvSpPr>
      <xdr:spPr bwMode="auto">
        <a:xfrm>
          <a:off x="2628900" y="2176557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1880" name="Text Box 236"/>
        <xdr:cNvSpPr txBox="1">
          <a:spLocks noChangeArrowheads="1"/>
        </xdr:cNvSpPr>
      </xdr:nvSpPr>
      <xdr:spPr bwMode="auto">
        <a:xfrm>
          <a:off x="2628900" y="2176557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1881" name="Text Box 236"/>
        <xdr:cNvSpPr txBox="1">
          <a:spLocks noChangeArrowheads="1"/>
        </xdr:cNvSpPr>
      </xdr:nvSpPr>
      <xdr:spPr bwMode="auto">
        <a:xfrm>
          <a:off x="2628900" y="2176557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1882" name="Text Box 236"/>
        <xdr:cNvSpPr txBox="1">
          <a:spLocks noChangeArrowheads="1"/>
        </xdr:cNvSpPr>
      </xdr:nvSpPr>
      <xdr:spPr bwMode="auto">
        <a:xfrm>
          <a:off x="2628900" y="2176557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1883" name="Text Box 236"/>
        <xdr:cNvSpPr txBox="1">
          <a:spLocks noChangeArrowheads="1"/>
        </xdr:cNvSpPr>
      </xdr:nvSpPr>
      <xdr:spPr bwMode="auto">
        <a:xfrm>
          <a:off x="2628900" y="2176557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1884" name="Text Box 236"/>
        <xdr:cNvSpPr txBox="1">
          <a:spLocks noChangeArrowheads="1"/>
        </xdr:cNvSpPr>
      </xdr:nvSpPr>
      <xdr:spPr bwMode="auto">
        <a:xfrm>
          <a:off x="2628900" y="2176557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1885" name="Text Box 236"/>
        <xdr:cNvSpPr txBox="1">
          <a:spLocks noChangeArrowheads="1"/>
        </xdr:cNvSpPr>
      </xdr:nvSpPr>
      <xdr:spPr bwMode="auto">
        <a:xfrm>
          <a:off x="2628900" y="217655775"/>
          <a:ext cx="0" cy="3269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886" name="Text Box 314"/>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887" name="Text Box 315"/>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888" name="Text Box 316"/>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1889" name="Text Box 317"/>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890" name="Text Box 314"/>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891" name="Text Box 315"/>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892" name="Text Box 316"/>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1893" name="Text Box 317"/>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894" name="Text Box 81"/>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895" name="Text Box 82"/>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1896" name="Text Box 83"/>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1897" name="Text Box 84"/>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2028825</xdr:colOff>
      <xdr:row>331</xdr:row>
      <xdr:rowOff>0</xdr:rowOff>
    </xdr:from>
    <xdr:to>
      <xdr:col>3</xdr:col>
      <xdr:colOff>2117</xdr:colOff>
      <xdr:row>331</xdr:row>
      <xdr:rowOff>159639</xdr:rowOff>
    </xdr:to>
    <xdr:sp macro="" textlink="">
      <xdr:nvSpPr>
        <xdr:cNvPr id="1898" name="Text Box 85"/>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2619375</xdr:colOff>
      <xdr:row>331</xdr:row>
      <xdr:rowOff>0</xdr:rowOff>
    </xdr:from>
    <xdr:to>
      <xdr:col>3</xdr:col>
      <xdr:colOff>2117</xdr:colOff>
      <xdr:row>331</xdr:row>
      <xdr:rowOff>159639</xdr:rowOff>
    </xdr:to>
    <xdr:sp macro="" textlink="">
      <xdr:nvSpPr>
        <xdr:cNvPr id="1899" name="Text Box 86"/>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1900"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1901"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1902"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1903"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1904"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1905"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1906"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4</xdr:col>
      <xdr:colOff>2619375</xdr:colOff>
      <xdr:row>297</xdr:row>
      <xdr:rowOff>1076325</xdr:rowOff>
    </xdr:from>
    <xdr:to>
      <xdr:col>5</xdr:col>
      <xdr:colOff>12435</xdr:colOff>
      <xdr:row>298</xdr:row>
      <xdr:rowOff>0</xdr:rowOff>
    </xdr:to>
    <xdr:sp macro="" textlink="">
      <xdr:nvSpPr>
        <xdr:cNvPr id="1907" name="Text Box 31"/>
        <xdr:cNvSpPr txBox="1">
          <a:spLocks noChangeArrowheads="1"/>
        </xdr:cNvSpPr>
      </xdr:nvSpPr>
      <xdr:spPr bwMode="auto">
        <a:xfrm>
          <a:off x="5086350" y="188547375"/>
          <a:ext cx="0" cy="0"/>
        </a:xfrm>
        <a:prstGeom prst="rect">
          <a:avLst/>
        </a:prstGeom>
        <a:noFill/>
        <a:ln w="9525">
          <a:noFill/>
          <a:miter lim="800000"/>
          <a:headEnd/>
          <a:tailEnd/>
        </a:ln>
      </xdr:spPr>
    </xdr:sp>
    <xdr:clientData/>
  </xdr:twoCellAnchor>
  <xdr:twoCellAnchor editAs="oneCell">
    <xdr:from>
      <xdr:col>4</xdr:col>
      <xdr:colOff>2619375</xdr:colOff>
      <xdr:row>297</xdr:row>
      <xdr:rowOff>1076325</xdr:rowOff>
    </xdr:from>
    <xdr:to>
      <xdr:col>5</xdr:col>
      <xdr:colOff>12435</xdr:colOff>
      <xdr:row>298</xdr:row>
      <xdr:rowOff>0</xdr:rowOff>
    </xdr:to>
    <xdr:sp macro="" textlink="">
      <xdr:nvSpPr>
        <xdr:cNvPr id="1908" name="Text Box 31"/>
        <xdr:cNvSpPr txBox="1">
          <a:spLocks noChangeArrowheads="1"/>
        </xdr:cNvSpPr>
      </xdr:nvSpPr>
      <xdr:spPr bwMode="auto">
        <a:xfrm>
          <a:off x="5086350" y="188547375"/>
          <a:ext cx="0" cy="0"/>
        </a:xfrm>
        <a:prstGeom prst="rect">
          <a:avLst/>
        </a:prstGeom>
        <a:noFill/>
        <a:ln w="9525">
          <a:noFill/>
          <a:miter lim="800000"/>
          <a:headEnd/>
          <a:tailEnd/>
        </a:ln>
      </xdr:spPr>
    </xdr:sp>
    <xdr:clientData/>
  </xdr:twoCellAnchor>
  <xdr:twoCellAnchor editAs="oneCell">
    <xdr:from>
      <xdr:col>4</xdr:col>
      <xdr:colOff>2619375</xdr:colOff>
      <xdr:row>297</xdr:row>
      <xdr:rowOff>1076325</xdr:rowOff>
    </xdr:from>
    <xdr:to>
      <xdr:col>5</xdr:col>
      <xdr:colOff>12435</xdr:colOff>
      <xdr:row>298</xdr:row>
      <xdr:rowOff>0</xdr:rowOff>
    </xdr:to>
    <xdr:sp macro="" textlink="">
      <xdr:nvSpPr>
        <xdr:cNvPr id="1909" name="Text Box 31"/>
        <xdr:cNvSpPr txBox="1">
          <a:spLocks noChangeArrowheads="1"/>
        </xdr:cNvSpPr>
      </xdr:nvSpPr>
      <xdr:spPr bwMode="auto">
        <a:xfrm>
          <a:off x="5086350" y="188547375"/>
          <a:ext cx="0" cy="0"/>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1910" name="Text Box 314"/>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1911" name="Text Box 315"/>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1912" name="Text Box 316"/>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7673</xdr:colOff>
      <xdr:row>331</xdr:row>
      <xdr:rowOff>159639</xdr:rowOff>
    </xdr:to>
    <xdr:sp macro="" textlink="">
      <xdr:nvSpPr>
        <xdr:cNvPr id="1913" name="Text Box 317"/>
        <xdr:cNvSpPr txBox="1">
          <a:spLocks noChangeArrowheads="1"/>
        </xdr:cNvSpPr>
      </xdr:nvSpPr>
      <xdr:spPr bwMode="auto">
        <a:xfrm>
          <a:off x="4981575" y="22256115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1914" name="Text Box 314"/>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1915" name="Text Box 315"/>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1916" name="Text Box 316"/>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7673</xdr:colOff>
      <xdr:row>331</xdr:row>
      <xdr:rowOff>159639</xdr:rowOff>
    </xdr:to>
    <xdr:sp macro="" textlink="">
      <xdr:nvSpPr>
        <xdr:cNvPr id="1917" name="Text Box 317"/>
        <xdr:cNvSpPr txBox="1">
          <a:spLocks noChangeArrowheads="1"/>
        </xdr:cNvSpPr>
      </xdr:nvSpPr>
      <xdr:spPr bwMode="auto">
        <a:xfrm>
          <a:off x="4981575" y="22256115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1918" name="Text Box 81"/>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1919" name="Text Box 82"/>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1920" name="Text Box 83"/>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7673</xdr:colOff>
      <xdr:row>331</xdr:row>
      <xdr:rowOff>159639</xdr:rowOff>
    </xdr:to>
    <xdr:sp macro="" textlink="">
      <xdr:nvSpPr>
        <xdr:cNvPr id="1921" name="Text Box 84"/>
        <xdr:cNvSpPr txBox="1">
          <a:spLocks noChangeArrowheads="1"/>
        </xdr:cNvSpPr>
      </xdr:nvSpPr>
      <xdr:spPr bwMode="auto">
        <a:xfrm>
          <a:off x="4981575" y="222561150"/>
          <a:ext cx="0" cy="159639"/>
        </a:xfrm>
        <a:prstGeom prst="rect">
          <a:avLst/>
        </a:prstGeom>
        <a:noFill/>
        <a:ln w="9525">
          <a:noFill/>
          <a:miter lim="800000"/>
          <a:headEnd/>
          <a:tailEnd/>
        </a:ln>
      </xdr:spPr>
    </xdr:sp>
    <xdr:clientData/>
  </xdr:twoCellAnchor>
  <xdr:twoCellAnchor editAs="oneCell">
    <xdr:from>
      <xdr:col>4</xdr:col>
      <xdr:colOff>2028825</xdr:colOff>
      <xdr:row>331</xdr:row>
      <xdr:rowOff>0</xdr:rowOff>
    </xdr:from>
    <xdr:to>
      <xdr:col>5</xdr:col>
      <xdr:colOff>12435</xdr:colOff>
      <xdr:row>331</xdr:row>
      <xdr:rowOff>159639</xdr:rowOff>
    </xdr:to>
    <xdr:sp macro="" textlink="">
      <xdr:nvSpPr>
        <xdr:cNvPr id="1922" name="Text Box 85"/>
        <xdr:cNvSpPr txBox="1">
          <a:spLocks noChangeArrowheads="1"/>
        </xdr:cNvSpPr>
      </xdr:nvSpPr>
      <xdr:spPr bwMode="auto">
        <a:xfrm>
          <a:off x="5086350" y="222561150"/>
          <a:ext cx="0" cy="159639"/>
        </a:xfrm>
        <a:prstGeom prst="rect">
          <a:avLst/>
        </a:prstGeom>
        <a:noFill/>
        <a:ln w="9525">
          <a:noFill/>
          <a:miter lim="800000"/>
          <a:headEnd/>
          <a:tailEnd/>
        </a:ln>
      </xdr:spPr>
    </xdr:sp>
    <xdr:clientData/>
  </xdr:twoCellAnchor>
  <xdr:twoCellAnchor editAs="oneCell">
    <xdr:from>
      <xdr:col>4</xdr:col>
      <xdr:colOff>2619375</xdr:colOff>
      <xdr:row>331</xdr:row>
      <xdr:rowOff>0</xdr:rowOff>
    </xdr:from>
    <xdr:to>
      <xdr:col>5</xdr:col>
      <xdr:colOff>12435</xdr:colOff>
      <xdr:row>331</xdr:row>
      <xdr:rowOff>159639</xdr:rowOff>
    </xdr:to>
    <xdr:sp macro="" textlink="">
      <xdr:nvSpPr>
        <xdr:cNvPr id="1923" name="Text Box 86"/>
        <xdr:cNvSpPr txBox="1">
          <a:spLocks noChangeArrowheads="1"/>
        </xdr:cNvSpPr>
      </xdr:nvSpPr>
      <xdr:spPr bwMode="auto">
        <a:xfrm>
          <a:off x="5086350" y="222561150"/>
          <a:ext cx="0" cy="15963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1924"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1925"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1926"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1927"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1928"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1929"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1930"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1931" name="Text Box 314"/>
        <xdr:cNvSpPr txBox="1">
          <a:spLocks noChangeArrowheads="1"/>
        </xdr:cNvSpPr>
      </xdr:nvSpPr>
      <xdr:spPr bwMode="auto">
        <a:xfrm>
          <a:off x="5048250" y="189690375"/>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1932" name="Text Box 315"/>
        <xdr:cNvSpPr txBox="1">
          <a:spLocks noChangeArrowheads="1"/>
        </xdr:cNvSpPr>
      </xdr:nvSpPr>
      <xdr:spPr bwMode="auto">
        <a:xfrm>
          <a:off x="5048250" y="189690375"/>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1933" name="Text Box 316"/>
        <xdr:cNvSpPr txBox="1">
          <a:spLocks noChangeArrowheads="1"/>
        </xdr:cNvSpPr>
      </xdr:nvSpPr>
      <xdr:spPr bwMode="auto">
        <a:xfrm>
          <a:off x="5048250" y="189690375"/>
          <a:ext cx="0" cy="159639"/>
        </a:xfrm>
        <a:prstGeom prst="rect">
          <a:avLst/>
        </a:prstGeom>
        <a:noFill/>
        <a:ln w="9525">
          <a:noFill/>
          <a:miter lim="800000"/>
          <a:headEnd/>
          <a:tailEnd/>
        </a:ln>
      </xdr:spPr>
    </xdr:sp>
    <xdr:clientData/>
  </xdr:twoCellAnchor>
  <xdr:twoCellAnchor editAs="oneCell">
    <xdr:from>
      <xdr:col>4</xdr:col>
      <xdr:colOff>1247775</xdr:colOff>
      <xdr:row>299</xdr:row>
      <xdr:rowOff>0</xdr:rowOff>
    </xdr:from>
    <xdr:to>
      <xdr:col>5</xdr:col>
      <xdr:colOff>7673</xdr:colOff>
      <xdr:row>299</xdr:row>
      <xdr:rowOff>159639</xdr:rowOff>
    </xdr:to>
    <xdr:sp macro="" textlink="">
      <xdr:nvSpPr>
        <xdr:cNvPr id="1934" name="Text Box 317"/>
        <xdr:cNvSpPr txBox="1">
          <a:spLocks noChangeArrowheads="1"/>
        </xdr:cNvSpPr>
      </xdr:nvSpPr>
      <xdr:spPr bwMode="auto">
        <a:xfrm>
          <a:off x="4981575" y="189690375"/>
          <a:ext cx="0" cy="159639"/>
        </a:xfrm>
        <a:prstGeom prst="rect">
          <a:avLst/>
        </a:prstGeom>
        <a:noFill/>
        <a:ln w="9525">
          <a:noFill/>
          <a:miter lim="800000"/>
          <a:headEnd/>
          <a:tailEnd/>
        </a:ln>
      </xdr:spPr>
    </xdr:sp>
    <xdr:clientData/>
  </xdr:twoCellAnchor>
  <xdr:twoCellAnchor editAs="oneCell">
    <xdr:from>
      <xdr:col>4</xdr:col>
      <xdr:colOff>2619375</xdr:colOff>
      <xdr:row>299</xdr:row>
      <xdr:rowOff>1076325</xdr:rowOff>
    </xdr:from>
    <xdr:to>
      <xdr:col>5</xdr:col>
      <xdr:colOff>12435</xdr:colOff>
      <xdr:row>299</xdr:row>
      <xdr:rowOff>1076325</xdr:rowOff>
    </xdr:to>
    <xdr:sp macro="" textlink="">
      <xdr:nvSpPr>
        <xdr:cNvPr id="1935" name="Text Box 23"/>
        <xdr:cNvSpPr txBox="1">
          <a:spLocks noChangeArrowheads="1"/>
        </xdr:cNvSpPr>
      </xdr:nvSpPr>
      <xdr:spPr bwMode="auto">
        <a:xfrm>
          <a:off x="5086350" y="190766700"/>
          <a:ext cx="0" cy="0"/>
        </a:xfrm>
        <a:prstGeom prst="rect">
          <a:avLst/>
        </a:prstGeom>
        <a:noFill/>
        <a:ln w="9525">
          <a:noFill/>
          <a:miter lim="800000"/>
          <a:headEnd/>
          <a:tailEnd/>
        </a:ln>
      </xdr:spPr>
    </xdr:sp>
    <xdr:clientData/>
  </xdr:twoCellAnchor>
  <xdr:twoCellAnchor editAs="oneCell">
    <xdr:from>
      <xdr:col>4</xdr:col>
      <xdr:colOff>2676525</xdr:colOff>
      <xdr:row>299</xdr:row>
      <xdr:rowOff>657225</xdr:rowOff>
    </xdr:from>
    <xdr:to>
      <xdr:col>5</xdr:col>
      <xdr:colOff>12435</xdr:colOff>
      <xdr:row>299</xdr:row>
      <xdr:rowOff>657225</xdr:rowOff>
    </xdr:to>
    <xdr:sp macro="" textlink="">
      <xdr:nvSpPr>
        <xdr:cNvPr id="1936" name="Text Box 29"/>
        <xdr:cNvSpPr txBox="1">
          <a:spLocks noChangeArrowheads="1"/>
        </xdr:cNvSpPr>
      </xdr:nvSpPr>
      <xdr:spPr bwMode="auto">
        <a:xfrm>
          <a:off x="5086350" y="190347600"/>
          <a:ext cx="0" cy="0"/>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1937" name="Text Box 314"/>
        <xdr:cNvSpPr txBox="1">
          <a:spLocks noChangeArrowheads="1"/>
        </xdr:cNvSpPr>
      </xdr:nvSpPr>
      <xdr:spPr bwMode="auto">
        <a:xfrm>
          <a:off x="5048250" y="189690375"/>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1938" name="Text Box 315"/>
        <xdr:cNvSpPr txBox="1">
          <a:spLocks noChangeArrowheads="1"/>
        </xdr:cNvSpPr>
      </xdr:nvSpPr>
      <xdr:spPr bwMode="auto">
        <a:xfrm>
          <a:off x="5048250" y="189690375"/>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1939" name="Text Box 316"/>
        <xdr:cNvSpPr txBox="1">
          <a:spLocks noChangeArrowheads="1"/>
        </xdr:cNvSpPr>
      </xdr:nvSpPr>
      <xdr:spPr bwMode="auto">
        <a:xfrm>
          <a:off x="5048250" y="189690375"/>
          <a:ext cx="0" cy="159639"/>
        </a:xfrm>
        <a:prstGeom prst="rect">
          <a:avLst/>
        </a:prstGeom>
        <a:noFill/>
        <a:ln w="9525">
          <a:noFill/>
          <a:miter lim="800000"/>
          <a:headEnd/>
          <a:tailEnd/>
        </a:ln>
      </xdr:spPr>
    </xdr:sp>
    <xdr:clientData/>
  </xdr:twoCellAnchor>
  <xdr:twoCellAnchor editAs="oneCell">
    <xdr:from>
      <xdr:col>4</xdr:col>
      <xdr:colOff>1247775</xdr:colOff>
      <xdr:row>299</xdr:row>
      <xdr:rowOff>0</xdr:rowOff>
    </xdr:from>
    <xdr:to>
      <xdr:col>5</xdr:col>
      <xdr:colOff>7673</xdr:colOff>
      <xdr:row>299</xdr:row>
      <xdr:rowOff>159639</xdr:rowOff>
    </xdr:to>
    <xdr:sp macro="" textlink="">
      <xdr:nvSpPr>
        <xdr:cNvPr id="1940" name="Text Box 317"/>
        <xdr:cNvSpPr txBox="1">
          <a:spLocks noChangeArrowheads="1"/>
        </xdr:cNvSpPr>
      </xdr:nvSpPr>
      <xdr:spPr bwMode="auto">
        <a:xfrm>
          <a:off x="4981575" y="189690375"/>
          <a:ext cx="0" cy="159639"/>
        </a:xfrm>
        <a:prstGeom prst="rect">
          <a:avLst/>
        </a:prstGeom>
        <a:noFill/>
        <a:ln w="9525">
          <a:noFill/>
          <a:miter lim="800000"/>
          <a:headEnd/>
          <a:tailEnd/>
        </a:ln>
      </xdr:spPr>
    </xdr:sp>
    <xdr:clientData/>
  </xdr:twoCellAnchor>
  <xdr:twoCellAnchor editAs="oneCell">
    <xdr:from>
      <xdr:col>4</xdr:col>
      <xdr:colOff>2619375</xdr:colOff>
      <xdr:row>299</xdr:row>
      <xdr:rowOff>1076325</xdr:rowOff>
    </xdr:from>
    <xdr:to>
      <xdr:col>5</xdr:col>
      <xdr:colOff>12435</xdr:colOff>
      <xdr:row>299</xdr:row>
      <xdr:rowOff>1076325</xdr:rowOff>
    </xdr:to>
    <xdr:sp macro="" textlink="">
      <xdr:nvSpPr>
        <xdr:cNvPr id="1941" name="Text Box 23"/>
        <xdr:cNvSpPr txBox="1">
          <a:spLocks noChangeArrowheads="1"/>
        </xdr:cNvSpPr>
      </xdr:nvSpPr>
      <xdr:spPr bwMode="auto">
        <a:xfrm>
          <a:off x="5086350" y="190766700"/>
          <a:ext cx="0" cy="0"/>
        </a:xfrm>
        <a:prstGeom prst="rect">
          <a:avLst/>
        </a:prstGeom>
        <a:noFill/>
        <a:ln w="9525">
          <a:noFill/>
          <a:miter lim="800000"/>
          <a:headEnd/>
          <a:tailEnd/>
        </a:ln>
      </xdr:spPr>
    </xdr:sp>
    <xdr:clientData/>
  </xdr:twoCellAnchor>
  <xdr:twoCellAnchor editAs="oneCell">
    <xdr:from>
      <xdr:col>4</xdr:col>
      <xdr:colOff>2676525</xdr:colOff>
      <xdr:row>299</xdr:row>
      <xdr:rowOff>657225</xdr:rowOff>
    </xdr:from>
    <xdr:to>
      <xdr:col>5</xdr:col>
      <xdr:colOff>12435</xdr:colOff>
      <xdr:row>299</xdr:row>
      <xdr:rowOff>657225</xdr:rowOff>
    </xdr:to>
    <xdr:sp macro="" textlink="">
      <xdr:nvSpPr>
        <xdr:cNvPr id="1942" name="Text Box 29"/>
        <xdr:cNvSpPr txBox="1">
          <a:spLocks noChangeArrowheads="1"/>
        </xdr:cNvSpPr>
      </xdr:nvSpPr>
      <xdr:spPr bwMode="auto">
        <a:xfrm>
          <a:off x="5086350" y="190347600"/>
          <a:ext cx="0" cy="0"/>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1943" name="Text Box 81"/>
        <xdr:cNvSpPr txBox="1">
          <a:spLocks noChangeArrowheads="1"/>
        </xdr:cNvSpPr>
      </xdr:nvSpPr>
      <xdr:spPr bwMode="auto">
        <a:xfrm>
          <a:off x="5048250" y="189690375"/>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1944" name="Text Box 82"/>
        <xdr:cNvSpPr txBox="1">
          <a:spLocks noChangeArrowheads="1"/>
        </xdr:cNvSpPr>
      </xdr:nvSpPr>
      <xdr:spPr bwMode="auto">
        <a:xfrm>
          <a:off x="5048250" y="189690375"/>
          <a:ext cx="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7673</xdr:colOff>
      <xdr:row>299</xdr:row>
      <xdr:rowOff>159639</xdr:rowOff>
    </xdr:to>
    <xdr:sp macro="" textlink="">
      <xdr:nvSpPr>
        <xdr:cNvPr id="1945" name="Text Box 83"/>
        <xdr:cNvSpPr txBox="1">
          <a:spLocks noChangeArrowheads="1"/>
        </xdr:cNvSpPr>
      </xdr:nvSpPr>
      <xdr:spPr bwMode="auto">
        <a:xfrm>
          <a:off x="5048250" y="189690375"/>
          <a:ext cx="0" cy="159639"/>
        </a:xfrm>
        <a:prstGeom prst="rect">
          <a:avLst/>
        </a:prstGeom>
        <a:noFill/>
        <a:ln w="9525">
          <a:noFill/>
          <a:miter lim="800000"/>
          <a:headEnd/>
          <a:tailEnd/>
        </a:ln>
      </xdr:spPr>
    </xdr:sp>
    <xdr:clientData/>
  </xdr:twoCellAnchor>
  <xdr:twoCellAnchor editAs="oneCell">
    <xdr:from>
      <xdr:col>4</xdr:col>
      <xdr:colOff>1247775</xdr:colOff>
      <xdr:row>299</xdr:row>
      <xdr:rowOff>0</xdr:rowOff>
    </xdr:from>
    <xdr:to>
      <xdr:col>5</xdr:col>
      <xdr:colOff>7673</xdr:colOff>
      <xdr:row>299</xdr:row>
      <xdr:rowOff>159639</xdr:rowOff>
    </xdr:to>
    <xdr:sp macro="" textlink="">
      <xdr:nvSpPr>
        <xdr:cNvPr id="1946" name="Text Box 84"/>
        <xdr:cNvSpPr txBox="1">
          <a:spLocks noChangeArrowheads="1"/>
        </xdr:cNvSpPr>
      </xdr:nvSpPr>
      <xdr:spPr bwMode="auto">
        <a:xfrm>
          <a:off x="4981575" y="189690375"/>
          <a:ext cx="0" cy="159639"/>
        </a:xfrm>
        <a:prstGeom prst="rect">
          <a:avLst/>
        </a:prstGeom>
        <a:noFill/>
        <a:ln w="9525">
          <a:noFill/>
          <a:miter lim="800000"/>
          <a:headEnd/>
          <a:tailEnd/>
        </a:ln>
      </xdr:spPr>
    </xdr:sp>
    <xdr:clientData/>
  </xdr:twoCellAnchor>
  <xdr:twoCellAnchor editAs="oneCell">
    <xdr:from>
      <xdr:col>4</xdr:col>
      <xdr:colOff>2028825</xdr:colOff>
      <xdr:row>299</xdr:row>
      <xdr:rowOff>0</xdr:rowOff>
    </xdr:from>
    <xdr:to>
      <xdr:col>5</xdr:col>
      <xdr:colOff>12435</xdr:colOff>
      <xdr:row>299</xdr:row>
      <xdr:rowOff>159639</xdr:rowOff>
    </xdr:to>
    <xdr:sp macro="" textlink="">
      <xdr:nvSpPr>
        <xdr:cNvPr id="1947" name="Text Box 85"/>
        <xdr:cNvSpPr txBox="1">
          <a:spLocks noChangeArrowheads="1"/>
        </xdr:cNvSpPr>
      </xdr:nvSpPr>
      <xdr:spPr bwMode="auto">
        <a:xfrm>
          <a:off x="5086350" y="189690375"/>
          <a:ext cx="0" cy="159639"/>
        </a:xfrm>
        <a:prstGeom prst="rect">
          <a:avLst/>
        </a:prstGeom>
        <a:noFill/>
        <a:ln w="9525">
          <a:noFill/>
          <a:miter lim="800000"/>
          <a:headEnd/>
          <a:tailEnd/>
        </a:ln>
      </xdr:spPr>
    </xdr:sp>
    <xdr:clientData/>
  </xdr:twoCellAnchor>
  <xdr:twoCellAnchor editAs="oneCell">
    <xdr:from>
      <xdr:col>4</xdr:col>
      <xdr:colOff>2619375</xdr:colOff>
      <xdr:row>299</xdr:row>
      <xdr:rowOff>0</xdr:rowOff>
    </xdr:from>
    <xdr:to>
      <xdr:col>5</xdr:col>
      <xdr:colOff>12435</xdr:colOff>
      <xdr:row>299</xdr:row>
      <xdr:rowOff>159639</xdr:rowOff>
    </xdr:to>
    <xdr:sp macro="" textlink="">
      <xdr:nvSpPr>
        <xdr:cNvPr id="1948" name="Text Box 86"/>
        <xdr:cNvSpPr txBox="1">
          <a:spLocks noChangeArrowheads="1"/>
        </xdr:cNvSpPr>
      </xdr:nvSpPr>
      <xdr:spPr bwMode="auto">
        <a:xfrm>
          <a:off x="5086350" y="189690375"/>
          <a:ext cx="0" cy="15963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1949" name="Text Box 236"/>
        <xdr:cNvSpPr txBox="1">
          <a:spLocks noChangeArrowheads="1"/>
        </xdr:cNvSpPr>
      </xdr:nvSpPr>
      <xdr:spPr bwMode="auto">
        <a:xfrm>
          <a:off x="5086350" y="18981420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1950" name="Text Box 236"/>
        <xdr:cNvSpPr txBox="1">
          <a:spLocks noChangeArrowheads="1"/>
        </xdr:cNvSpPr>
      </xdr:nvSpPr>
      <xdr:spPr bwMode="auto">
        <a:xfrm>
          <a:off x="5086350" y="18981420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1951" name="Text Box 236"/>
        <xdr:cNvSpPr txBox="1">
          <a:spLocks noChangeArrowheads="1"/>
        </xdr:cNvSpPr>
      </xdr:nvSpPr>
      <xdr:spPr bwMode="auto">
        <a:xfrm>
          <a:off x="5086350" y="18981420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1952" name="Text Box 236"/>
        <xdr:cNvSpPr txBox="1">
          <a:spLocks noChangeArrowheads="1"/>
        </xdr:cNvSpPr>
      </xdr:nvSpPr>
      <xdr:spPr bwMode="auto">
        <a:xfrm>
          <a:off x="5086350" y="18981420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1953" name="Text Box 236"/>
        <xdr:cNvSpPr txBox="1">
          <a:spLocks noChangeArrowheads="1"/>
        </xdr:cNvSpPr>
      </xdr:nvSpPr>
      <xdr:spPr bwMode="auto">
        <a:xfrm>
          <a:off x="5086350" y="18981420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1954" name="Text Box 236"/>
        <xdr:cNvSpPr txBox="1">
          <a:spLocks noChangeArrowheads="1"/>
        </xdr:cNvSpPr>
      </xdr:nvSpPr>
      <xdr:spPr bwMode="auto">
        <a:xfrm>
          <a:off x="5086350" y="18981420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1955" name="Text Box 236"/>
        <xdr:cNvSpPr txBox="1">
          <a:spLocks noChangeArrowheads="1"/>
        </xdr:cNvSpPr>
      </xdr:nvSpPr>
      <xdr:spPr bwMode="auto">
        <a:xfrm>
          <a:off x="5086350" y="189814200"/>
          <a:ext cx="0" cy="3269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1956" name="Text Box 314"/>
        <xdr:cNvSpPr txBox="1">
          <a:spLocks noChangeArrowheads="1"/>
        </xdr:cNvSpPr>
      </xdr:nvSpPr>
      <xdr:spPr bwMode="auto">
        <a:xfrm>
          <a:off x="5048250" y="190833375"/>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1957" name="Text Box 315"/>
        <xdr:cNvSpPr txBox="1">
          <a:spLocks noChangeArrowheads="1"/>
        </xdr:cNvSpPr>
      </xdr:nvSpPr>
      <xdr:spPr bwMode="auto">
        <a:xfrm>
          <a:off x="5048250" y="190833375"/>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1958" name="Text Box 316"/>
        <xdr:cNvSpPr txBox="1">
          <a:spLocks noChangeArrowheads="1"/>
        </xdr:cNvSpPr>
      </xdr:nvSpPr>
      <xdr:spPr bwMode="auto">
        <a:xfrm>
          <a:off x="5048250" y="190833375"/>
          <a:ext cx="0" cy="159639"/>
        </a:xfrm>
        <a:prstGeom prst="rect">
          <a:avLst/>
        </a:prstGeom>
        <a:noFill/>
        <a:ln w="9525">
          <a:noFill/>
          <a:miter lim="800000"/>
          <a:headEnd/>
          <a:tailEnd/>
        </a:ln>
      </xdr:spPr>
    </xdr:sp>
    <xdr:clientData/>
  </xdr:twoCellAnchor>
  <xdr:twoCellAnchor editAs="oneCell">
    <xdr:from>
      <xdr:col>4</xdr:col>
      <xdr:colOff>1247775</xdr:colOff>
      <xdr:row>300</xdr:row>
      <xdr:rowOff>0</xdr:rowOff>
    </xdr:from>
    <xdr:to>
      <xdr:col>5</xdr:col>
      <xdr:colOff>7673</xdr:colOff>
      <xdr:row>300</xdr:row>
      <xdr:rowOff>159639</xdr:rowOff>
    </xdr:to>
    <xdr:sp macro="" textlink="">
      <xdr:nvSpPr>
        <xdr:cNvPr id="1959" name="Text Box 317"/>
        <xdr:cNvSpPr txBox="1">
          <a:spLocks noChangeArrowheads="1"/>
        </xdr:cNvSpPr>
      </xdr:nvSpPr>
      <xdr:spPr bwMode="auto">
        <a:xfrm>
          <a:off x="4981575" y="190833375"/>
          <a:ext cx="0" cy="159639"/>
        </a:xfrm>
        <a:prstGeom prst="rect">
          <a:avLst/>
        </a:prstGeom>
        <a:noFill/>
        <a:ln w="9525">
          <a:noFill/>
          <a:miter lim="800000"/>
          <a:headEnd/>
          <a:tailEnd/>
        </a:ln>
      </xdr:spPr>
    </xdr:sp>
    <xdr:clientData/>
  </xdr:twoCellAnchor>
  <xdr:twoCellAnchor editAs="oneCell">
    <xdr:from>
      <xdr:col>4</xdr:col>
      <xdr:colOff>2619375</xdr:colOff>
      <xdr:row>300</xdr:row>
      <xdr:rowOff>1076325</xdr:rowOff>
    </xdr:from>
    <xdr:to>
      <xdr:col>5</xdr:col>
      <xdr:colOff>12435</xdr:colOff>
      <xdr:row>301</xdr:row>
      <xdr:rowOff>0</xdr:rowOff>
    </xdr:to>
    <xdr:sp macro="" textlink="">
      <xdr:nvSpPr>
        <xdr:cNvPr id="1960" name="Text Box 23"/>
        <xdr:cNvSpPr txBox="1">
          <a:spLocks noChangeArrowheads="1"/>
        </xdr:cNvSpPr>
      </xdr:nvSpPr>
      <xdr:spPr bwMode="auto">
        <a:xfrm>
          <a:off x="5086350" y="191595375"/>
          <a:ext cx="0" cy="0"/>
        </a:xfrm>
        <a:prstGeom prst="rect">
          <a:avLst/>
        </a:prstGeom>
        <a:noFill/>
        <a:ln w="9525">
          <a:noFill/>
          <a:miter lim="800000"/>
          <a:headEnd/>
          <a:tailEnd/>
        </a:ln>
      </xdr:spPr>
    </xdr:sp>
    <xdr:clientData/>
  </xdr:twoCellAnchor>
  <xdr:twoCellAnchor editAs="oneCell">
    <xdr:from>
      <xdr:col>4</xdr:col>
      <xdr:colOff>2676525</xdr:colOff>
      <xdr:row>300</xdr:row>
      <xdr:rowOff>657225</xdr:rowOff>
    </xdr:from>
    <xdr:to>
      <xdr:col>5</xdr:col>
      <xdr:colOff>12435</xdr:colOff>
      <xdr:row>300</xdr:row>
      <xdr:rowOff>657225</xdr:rowOff>
    </xdr:to>
    <xdr:sp macro="" textlink="">
      <xdr:nvSpPr>
        <xdr:cNvPr id="1961" name="Text Box 29"/>
        <xdr:cNvSpPr txBox="1">
          <a:spLocks noChangeArrowheads="1"/>
        </xdr:cNvSpPr>
      </xdr:nvSpPr>
      <xdr:spPr bwMode="auto">
        <a:xfrm>
          <a:off x="5086350" y="191490600"/>
          <a:ext cx="0" cy="0"/>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1962" name="Text Box 314"/>
        <xdr:cNvSpPr txBox="1">
          <a:spLocks noChangeArrowheads="1"/>
        </xdr:cNvSpPr>
      </xdr:nvSpPr>
      <xdr:spPr bwMode="auto">
        <a:xfrm>
          <a:off x="5048250" y="190833375"/>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1963" name="Text Box 315"/>
        <xdr:cNvSpPr txBox="1">
          <a:spLocks noChangeArrowheads="1"/>
        </xdr:cNvSpPr>
      </xdr:nvSpPr>
      <xdr:spPr bwMode="auto">
        <a:xfrm>
          <a:off x="5048250" y="190833375"/>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1964" name="Text Box 316"/>
        <xdr:cNvSpPr txBox="1">
          <a:spLocks noChangeArrowheads="1"/>
        </xdr:cNvSpPr>
      </xdr:nvSpPr>
      <xdr:spPr bwMode="auto">
        <a:xfrm>
          <a:off x="5048250" y="190833375"/>
          <a:ext cx="0" cy="159639"/>
        </a:xfrm>
        <a:prstGeom prst="rect">
          <a:avLst/>
        </a:prstGeom>
        <a:noFill/>
        <a:ln w="9525">
          <a:noFill/>
          <a:miter lim="800000"/>
          <a:headEnd/>
          <a:tailEnd/>
        </a:ln>
      </xdr:spPr>
    </xdr:sp>
    <xdr:clientData/>
  </xdr:twoCellAnchor>
  <xdr:twoCellAnchor editAs="oneCell">
    <xdr:from>
      <xdr:col>4</xdr:col>
      <xdr:colOff>1247775</xdr:colOff>
      <xdr:row>300</xdr:row>
      <xdr:rowOff>0</xdr:rowOff>
    </xdr:from>
    <xdr:to>
      <xdr:col>5</xdr:col>
      <xdr:colOff>7673</xdr:colOff>
      <xdr:row>300</xdr:row>
      <xdr:rowOff>159639</xdr:rowOff>
    </xdr:to>
    <xdr:sp macro="" textlink="">
      <xdr:nvSpPr>
        <xdr:cNvPr id="1965" name="Text Box 317"/>
        <xdr:cNvSpPr txBox="1">
          <a:spLocks noChangeArrowheads="1"/>
        </xdr:cNvSpPr>
      </xdr:nvSpPr>
      <xdr:spPr bwMode="auto">
        <a:xfrm>
          <a:off x="4981575" y="190833375"/>
          <a:ext cx="0" cy="159639"/>
        </a:xfrm>
        <a:prstGeom prst="rect">
          <a:avLst/>
        </a:prstGeom>
        <a:noFill/>
        <a:ln w="9525">
          <a:noFill/>
          <a:miter lim="800000"/>
          <a:headEnd/>
          <a:tailEnd/>
        </a:ln>
      </xdr:spPr>
    </xdr:sp>
    <xdr:clientData/>
  </xdr:twoCellAnchor>
  <xdr:twoCellAnchor editAs="oneCell">
    <xdr:from>
      <xdr:col>4</xdr:col>
      <xdr:colOff>2619375</xdr:colOff>
      <xdr:row>300</xdr:row>
      <xdr:rowOff>1076325</xdr:rowOff>
    </xdr:from>
    <xdr:to>
      <xdr:col>5</xdr:col>
      <xdr:colOff>12435</xdr:colOff>
      <xdr:row>301</xdr:row>
      <xdr:rowOff>0</xdr:rowOff>
    </xdr:to>
    <xdr:sp macro="" textlink="">
      <xdr:nvSpPr>
        <xdr:cNvPr id="1966" name="Text Box 23"/>
        <xdr:cNvSpPr txBox="1">
          <a:spLocks noChangeArrowheads="1"/>
        </xdr:cNvSpPr>
      </xdr:nvSpPr>
      <xdr:spPr bwMode="auto">
        <a:xfrm>
          <a:off x="5086350" y="191595375"/>
          <a:ext cx="0" cy="0"/>
        </a:xfrm>
        <a:prstGeom prst="rect">
          <a:avLst/>
        </a:prstGeom>
        <a:noFill/>
        <a:ln w="9525">
          <a:noFill/>
          <a:miter lim="800000"/>
          <a:headEnd/>
          <a:tailEnd/>
        </a:ln>
      </xdr:spPr>
    </xdr:sp>
    <xdr:clientData/>
  </xdr:twoCellAnchor>
  <xdr:twoCellAnchor editAs="oneCell">
    <xdr:from>
      <xdr:col>4</xdr:col>
      <xdr:colOff>2676525</xdr:colOff>
      <xdr:row>300</xdr:row>
      <xdr:rowOff>657225</xdr:rowOff>
    </xdr:from>
    <xdr:to>
      <xdr:col>5</xdr:col>
      <xdr:colOff>12435</xdr:colOff>
      <xdr:row>300</xdr:row>
      <xdr:rowOff>657225</xdr:rowOff>
    </xdr:to>
    <xdr:sp macro="" textlink="">
      <xdr:nvSpPr>
        <xdr:cNvPr id="1967" name="Text Box 29"/>
        <xdr:cNvSpPr txBox="1">
          <a:spLocks noChangeArrowheads="1"/>
        </xdr:cNvSpPr>
      </xdr:nvSpPr>
      <xdr:spPr bwMode="auto">
        <a:xfrm>
          <a:off x="5086350" y="191490600"/>
          <a:ext cx="0" cy="0"/>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1968" name="Text Box 81"/>
        <xdr:cNvSpPr txBox="1">
          <a:spLocks noChangeArrowheads="1"/>
        </xdr:cNvSpPr>
      </xdr:nvSpPr>
      <xdr:spPr bwMode="auto">
        <a:xfrm>
          <a:off x="5048250" y="190833375"/>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1969" name="Text Box 82"/>
        <xdr:cNvSpPr txBox="1">
          <a:spLocks noChangeArrowheads="1"/>
        </xdr:cNvSpPr>
      </xdr:nvSpPr>
      <xdr:spPr bwMode="auto">
        <a:xfrm>
          <a:off x="5048250" y="190833375"/>
          <a:ext cx="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7673</xdr:colOff>
      <xdr:row>300</xdr:row>
      <xdr:rowOff>159639</xdr:rowOff>
    </xdr:to>
    <xdr:sp macro="" textlink="">
      <xdr:nvSpPr>
        <xdr:cNvPr id="1970" name="Text Box 83"/>
        <xdr:cNvSpPr txBox="1">
          <a:spLocks noChangeArrowheads="1"/>
        </xdr:cNvSpPr>
      </xdr:nvSpPr>
      <xdr:spPr bwMode="auto">
        <a:xfrm>
          <a:off x="5048250" y="190833375"/>
          <a:ext cx="0" cy="159639"/>
        </a:xfrm>
        <a:prstGeom prst="rect">
          <a:avLst/>
        </a:prstGeom>
        <a:noFill/>
        <a:ln w="9525">
          <a:noFill/>
          <a:miter lim="800000"/>
          <a:headEnd/>
          <a:tailEnd/>
        </a:ln>
      </xdr:spPr>
    </xdr:sp>
    <xdr:clientData/>
  </xdr:twoCellAnchor>
  <xdr:twoCellAnchor editAs="oneCell">
    <xdr:from>
      <xdr:col>4</xdr:col>
      <xdr:colOff>1247775</xdr:colOff>
      <xdr:row>300</xdr:row>
      <xdr:rowOff>0</xdr:rowOff>
    </xdr:from>
    <xdr:to>
      <xdr:col>5</xdr:col>
      <xdr:colOff>7673</xdr:colOff>
      <xdr:row>300</xdr:row>
      <xdr:rowOff>159639</xdr:rowOff>
    </xdr:to>
    <xdr:sp macro="" textlink="">
      <xdr:nvSpPr>
        <xdr:cNvPr id="1971" name="Text Box 84"/>
        <xdr:cNvSpPr txBox="1">
          <a:spLocks noChangeArrowheads="1"/>
        </xdr:cNvSpPr>
      </xdr:nvSpPr>
      <xdr:spPr bwMode="auto">
        <a:xfrm>
          <a:off x="4981575" y="190833375"/>
          <a:ext cx="0" cy="159639"/>
        </a:xfrm>
        <a:prstGeom prst="rect">
          <a:avLst/>
        </a:prstGeom>
        <a:noFill/>
        <a:ln w="9525">
          <a:noFill/>
          <a:miter lim="800000"/>
          <a:headEnd/>
          <a:tailEnd/>
        </a:ln>
      </xdr:spPr>
    </xdr:sp>
    <xdr:clientData/>
  </xdr:twoCellAnchor>
  <xdr:twoCellAnchor editAs="oneCell">
    <xdr:from>
      <xdr:col>4</xdr:col>
      <xdr:colOff>2028825</xdr:colOff>
      <xdr:row>300</xdr:row>
      <xdr:rowOff>0</xdr:rowOff>
    </xdr:from>
    <xdr:to>
      <xdr:col>5</xdr:col>
      <xdr:colOff>12435</xdr:colOff>
      <xdr:row>300</xdr:row>
      <xdr:rowOff>159639</xdr:rowOff>
    </xdr:to>
    <xdr:sp macro="" textlink="">
      <xdr:nvSpPr>
        <xdr:cNvPr id="1972" name="Text Box 85"/>
        <xdr:cNvSpPr txBox="1">
          <a:spLocks noChangeArrowheads="1"/>
        </xdr:cNvSpPr>
      </xdr:nvSpPr>
      <xdr:spPr bwMode="auto">
        <a:xfrm>
          <a:off x="5086350" y="190833375"/>
          <a:ext cx="0" cy="159639"/>
        </a:xfrm>
        <a:prstGeom prst="rect">
          <a:avLst/>
        </a:prstGeom>
        <a:noFill/>
        <a:ln w="9525">
          <a:noFill/>
          <a:miter lim="800000"/>
          <a:headEnd/>
          <a:tailEnd/>
        </a:ln>
      </xdr:spPr>
    </xdr:sp>
    <xdr:clientData/>
  </xdr:twoCellAnchor>
  <xdr:twoCellAnchor editAs="oneCell">
    <xdr:from>
      <xdr:col>4</xdr:col>
      <xdr:colOff>2619375</xdr:colOff>
      <xdr:row>300</xdr:row>
      <xdr:rowOff>0</xdr:rowOff>
    </xdr:from>
    <xdr:to>
      <xdr:col>5</xdr:col>
      <xdr:colOff>12435</xdr:colOff>
      <xdr:row>300</xdr:row>
      <xdr:rowOff>159639</xdr:rowOff>
    </xdr:to>
    <xdr:sp macro="" textlink="">
      <xdr:nvSpPr>
        <xdr:cNvPr id="1973" name="Text Box 86"/>
        <xdr:cNvSpPr txBox="1">
          <a:spLocks noChangeArrowheads="1"/>
        </xdr:cNvSpPr>
      </xdr:nvSpPr>
      <xdr:spPr bwMode="auto">
        <a:xfrm>
          <a:off x="5086350" y="190833375"/>
          <a:ext cx="0" cy="15963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1974" name="Text Box 236"/>
        <xdr:cNvSpPr txBox="1">
          <a:spLocks noChangeArrowheads="1"/>
        </xdr:cNvSpPr>
      </xdr:nvSpPr>
      <xdr:spPr bwMode="auto">
        <a:xfrm>
          <a:off x="5086350" y="19095720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1975" name="Text Box 236"/>
        <xdr:cNvSpPr txBox="1">
          <a:spLocks noChangeArrowheads="1"/>
        </xdr:cNvSpPr>
      </xdr:nvSpPr>
      <xdr:spPr bwMode="auto">
        <a:xfrm>
          <a:off x="5086350" y="19095720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1976" name="Text Box 236"/>
        <xdr:cNvSpPr txBox="1">
          <a:spLocks noChangeArrowheads="1"/>
        </xdr:cNvSpPr>
      </xdr:nvSpPr>
      <xdr:spPr bwMode="auto">
        <a:xfrm>
          <a:off x="5086350" y="19095720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1977" name="Text Box 236"/>
        <xdr:cNvSpPr txBox="1">
          <a:spLocks noChangeArrowheads="1"/>
        </xdr:cNvSpPr>
      </xdr:nvSpPr>
      <xdr:spPr bwMode="auto">
        <a:xfrm>
          <a:off x="5086350" y="19095720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1978" name="Text Box 236"/>
        <xdr:cNvSpPr txBox="1">
          <a:spLocks noChangeArrowheads="1"/>
        </xdr:cNvSpPr>
      </xdr:nvSpPr>
      <xdr:spPr bwMode="auto">
        <a:xfrm>
          <a:off x="5086350" y="19095720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1979" name="Text Box 236"/>
        <xdr:cNvSpPr txBox="1">
          <a:spLocks noChangeArrowheads="1"/>
        </xdr:cNvSpPr>
      </xdr:nvSpPr>
      <xdr:spPr bwMode="auto">
        <a:xfrm>
          <a:off x="5086350" y="19095720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1980" name="Text Box 236"/>
        <xdr:cNvSpPr txBox="1">
          <a:spLocks noChangeArrowheads="1"/>
        </xdr:cNvSpPr>
      </xdr:nvSpPr>
      <xdr:spPr bwMode="auto">
        <a:xfrm>
          <a:off x="5086350" y="190957200"/>
          <a:ext cx="0" cy="3269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1981" name="Text Box 314"/>
        <xdr:cNvSpPr txBox="1">
          <a:spLocks noChangeArrowheads="1"/>
        </xdr:cNvSpPr>
      </xdr:nvSpPr>
      <xdr:spPr bwMode="auto">
        <a:xfrm>
          <a:off x="5048250" y="191595375"/>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1982" name="Text Box 315"/>
        <xdr:cNvSpPr txBox="1">
          <a:spLocks noChangeArrowheads="1"/>
        </xdr:cNvSpPr>
      </xdr:nvSpPr>
      <xdr:spPr bwMode="auto">
        <a:xfrm>
          <a:off x="5048250" y="191595375"/>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1983" name="Text Box 316"/>
        <xdr:cNvSpPr txBox="1">
          <a:spLocks noChangeArrowheads="1"/>
        </xdr:cNvSpPr>
      </xdr:nvSpPr>
      <xdr:spPr bwMode="auto">
        <a:xfrm>
          <a:off x="5048250" y="191595375"/>
          <a:ext cx="0" cy="159639"/>
        </a:xfrm>
        <a:prstGeom prst="rect">
          <a:avLst/>
        </a:prstGeom>
        <a:noFill/>
        <a:ln w="9525">
          <a:noFill/>
          <a:miter lim="800000"/>
          <a:headEnd/>
          <a:tailEnd/>
        </a:ln>
      </xdr:spPr>
    </xdr:sp>
    <xdr:clientData/>
  </xdr:twoCellAnchor>
  <xdr:twoCellAnchor editAs="oneCell">
    <xdr:from>
      <xdr:col>4</xdr:col>
      <xdr:colOff>1247775</xdr:colOff>
      <xdr:row>301</xdr:row>
      <xdr:rowOff>0</xdr:rowOff>
    </xdr:from>
    <xdr:to>
      <xdr:col>5</xdr:col>
      <xdr:colOff>7673</xdr:colOff>
      <xdr:row>301</xdr:row>
      <xdr:rowOff>159639</xdr:rowOff>
    </xdr:to>
    <xdr:sp macro="" textlink="">
      <xdr:nvSpPr>
        <xdr:cNvPr id="1984" name="Text Box 317"/>
        <xdr:cNvSpPr txBox="1">
          <a:spLocks noChangeArrowheads="1"/>
        </xdr:cNvSpPr>
      </xdr:nvSpPr>
      <xdr:spPr bwMode="auto">
        <a:xfrm>
          <a:off x="4981575" y="191595375"/>
          <a:ext cx="0" cy="159639"/>
        </a:xfrm>
        <a:prstGeom prst="rect">
          <a:avLst/>
        </a:prstGeom>
        <a:noFill/>
        <a:ln w="9525">
          <a:noFill/>
          <a:miter lim="800000"/>
          <a:headEnd/>
          <a:tailEnd/>
        </a:ln>
      </xdr:spPr>
    </xdr:sp>
    <xdr:clientData/>
  </xdr:twoCellAnchor>
  <xdr:twoCellAnchor editAs="oneCell">
    <xdr:from>
      <xdr:col>4</xdr:col>
      <xdr:colOff>2619375</xdr:colOff>
      <xdr:row>301</xdr:row>
      <xdr:rowOff>1076325</xdr:rowOff>
    </xdr:from>
    <xdr:to>
      <xdr:col>5</xdr:col>
      <xdr:colOff>12435</xdr:colOff>
      <xdr:row>302</xdr:row>
      <xdr:rowOff>0</xdr:rowOff>
    </xdr:to>
    <xdr:sp macro="" textlink="">
      <xdr:nvSpPr>
        <xdr:cNvPr id="1985" name="Text Box 23"/>
        <xdr:cNvSpPr txBox="1">
          <a:spLocks noChangeArrowheads="1"/>
        </xdr:cNvSpPr>
      </xdr:nvSpPr>
      <xdr:spPr bwMode="auto">
        <a:xfrm>
          <a:off x="5086350" y="192547875"/>
          <a:ext cx="0" cy="0"/>
        </a:xfrm>
        <a:prstGeom prst="rect">
          <a:avLst/>
        </a:prstGeom>
        <a:noFill/>
        <a:ln w="9525">
          <a:noFill/>
          <a:miter lim="800000"/>
          <a:headEnd/>
          <a:tailEnd/>
        </a:ln>
      </xdr:spPr>
    </xdr:sp>
    <xdr:clientData/>
  </xdr:twoCellAnchor>
  <xdr:twoCellAnchor editAs="oneCell">
    <xdr:from>
      <xdr:col>4</xdr:col>
      <xdr:colOff>2676525</xdr:colOff>
      <xdr:row>301</xdr:row>
      <xdr:rowOff>657225</xdr:rowOff>
    </xdr:from>
    <xdr:to>
      <xdr:col>5</xdr:col>
      <xdr:colOff>12435</xdr:colOff>
      <xdr:row>301</xdr:row>
      <xdr:rowOff>677037</xdr:rowOff>
    </xdr:to>
    <xdr:sp macro="" textlink="">
      <xdr:nvSpPr>
        <xdr:cNvPr id="1986" name="Text Box 29"/>
        <xdr:cNvSpPr txBox="1">
          <a:spLocks noChangeArrowheads="1"/>
        </xdr:cNvSpPr>
      </xdr:nvSpPr>
      <xdr:spPr bwMode="auto">
        <a:xfrm>
          <a:off x="5086350" y="192252600"/>
          <a:ext cx="0" cy="19812"/>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1987" name="Text Box 314"/>
        <xdr:cNvSpPr txBox="1">
          <a:spLocks noChangeArrowheads="1"/>
        </xdr:cNvSpPr>
      </xdr:nvSpPr>
      <xdr:spPr bwMode="auto">
        <a:xfrm>
          <a:off x="5048250" y="191595375"/>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1988" name="Text Box 315"/>
        <xdr:cNvSpPr txBox="1">
          <a:spLocks noChangeArrowheads="1"/>
        </xdr:cNvSpPr>
      </xdr:nvSpPr>
      <xdr:spPr bwMode="auto">
        <a:xfrm>
          <a:off x="5048250" y="191595375"/>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1989" name="Text Box 316"/>
        <xdr:cNvSpPr txBox="1">
          <a:spLocks noChangeArrowheads="1"/>
        </xdr:cNvSpPr>
      </xdr:nvSpPr>
      <xdr:spPr bwMode="auto">
        <a:xfrm>
          <a:off x="5048250" y="191595375"/>
          <a:ext cx="0" cy="159639"/>
        </a:xfrm>
        <a:prstGeom prst="rect">
          <a:avLst/>
        </a:prstGeom>
        <a:noFill/>
        <a:ln w="9525">
          <a:noFill/>
          <a:miter lim="800000"/>
          <a:headEnd/>
          <a:tailEnd/>
        </a:ln>
      </xdr:spPr>
    </xdr:sp>
    <xdr:clientData/>
  </xdr:twoCellAnchor>
  <xdr:twoCellAnchor editAs="oneCell">
    <xdr:from>
      <xdr:col>4</xdr:col>
      <xdr:colOff>1247775</xdr:colOff>
      <xdr:row>301</xdr:row>
      <xdr:rowOff>0</xdr:rowOff>
    </xdr:from>
    <xdr:to>
      <xdr:col>5</xdr:col>
      <xdr:colOff>7673</xdr:colOff>
      <xdr:row>301</xdr:row>
      <xdr:rowOff>159639</xdr:rowOff>
    </xdr:to>
    <xdr:sp macro="" textlink="">
      <xdr:nvSpPr>
        <xdr:cNvPr id="1990" name="Text Box 317"/>
        <xdr:cNvSpPr txBox="1">
          <a:spLocks noChangeArrowheads="1"/>
        </xdr:cNvSpPr>
      </xdr:nvSpPr>
      <xdr:spPr bwMode="auto">
        <a:xfrm>
          <a:off x="4981575" y="191595375"/>
          <a:ext cx="0" cy="159639"/>
        </a:xfrm>
        <a:prstGeom prst="rect">
          <a:avLst/>
        </a:prstGeom>
        <a:noFill/>
        <a:ln w="9525">
          <a:noFill/>
          <a:miter lim="800000"/>
          <a:headEnd/>
          <a:tailEnd/>
        </a:ln>
      </xdr:spPr>
    </xdr:sp>
    <xdr:clientData/>
  </xdr:twoCellAnchor>
  <xdr:twoCellAnchor editAs="oneCell">
    <xdr:from>
      <xdr:col>4</xdr:col>
      <xdr:colOff>2619375</xdr:colOff>
      <xdr:row>301</xdr:row>
      <xdr:rowOff>1076325</xdr:rowOff>
    </xdr:from>
    <xdr:to>
      <xdr:col>5</xdr:col>
      <xdr:colOff>12435</xdr:colOff>
      <xdr:row>302</xdr:row>
      <xdr:rowOff>0</xdr:rowOff>
    </xdr:to>
    <xdr:sp macro="" textlink="">
      <xdr:nvSpPr>
        <xdr:cNvPr id="1991" name="Text Box 23"/>
        <xdr:cNvSpPr txBox="1">
          <a:spLocks noChangeArrowheads="1"/>
        </xdr:cNvSpPr>
      </xdr:nvSpPr>
      <xdr:spPr bwMode="auto">
        <a:xfrm>
          <a:off x="5086350" y="192547875"/>
          <a:ext cx="0" cy="0"/>
        </a:xfrm>
        <a:prstGeom prst="rect">
          <a:avLst/>
        </a:prstGeom>
        <a:noFill/>
        <a:ln w="9525">
          <a:noFill/>
          <a:miter lim="800000"/>
          <a:headEnd/>
          <a:tailEnd/>
        </a:ln>
      </xdr:spPr>
    </xdr:sp>
    <xdr:clientData/>
  </xdr:twoCellAnchor>
  <xdr:twoCellAnchor editAs="oneCell">
    <xdr:from>
      <xdr:col>4</xdr:col>
      <xdr:colOff>2676525</xdr:colOff>
      <xdr:row>301</xdr:row>
      <xdr:rowOff>657225</xdr:rowOff>
    </xdr:from>
    <xdr:to>
      <xdr:col>5</xdr:col>
      <xdr:colOff>12435</xdr:colOff>
      <xdr:row>301</xdr:row>
      <xdr:rowOff>677037</xdr:rowOff>
    </xdr:to>
    <xdr:sp macro="" textlink="">
      <xdr:nvSpPr>
        <xdr:cNvPr id="1992" name="Text Box 29"/>
        <xdr:cNvSpPr txBox="1">
          <a:spLocks noChangeArrowheads="1"/>
        </xdr:cNvSpPr>
      </xdr:nvSpPr>
      <xdr:spPr bwMode="auto">
        <a:xfrm>
          <a:off x="5086350" y="192252600"/>
          <a:ext cx="0" cy="19812"/>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1993" name="Text Box 81"/>
        <xdr:cNvSpPr txBox="1">
          <a:spLocks noChangeArrowheads="1"/>
        </xdr:cNvSpPr>
      </xdr:nvSpPr>
      <xdr:spPr bwMode="auto">
        <a:xfrm>
          <a:off x="5048250" y="191595375"/>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1994" name="Text Box 82"/>
        <xdr:cNvSpPr txBox="1">
          <a:spLocks noChangeArrowheads="1"/>
        </xdr:cNvSpPr>
      </xdr:nvSpPr>
      <xdr:spPr bwMode="auto">
        <a:xfrm>
          <a:off x="5048250" y="191595375"/>
          <a:ext cx="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7673</xdr:colOff>
      <xdr:row>301</xdr:row>
      <xdr:rowOff>159639</xdr:rowOff>
    </xdr:to>
    <xdr:sp macro="" textlink="">
      <xdr:nvSpPr>
        <xdr:cNvPr id="1995" name="Text Box 83"/>
        <xdr:cNvSpPr txBox="1">
          <a:spLocks noChangeArrowheads="1"/>
        </xdr:cNvSpPr>
      </xdr:nvSpPr>
      <xdr:spPr bwMode="auto">
        <a:xfrm>
          <a:off x="5048250" y="191595375"/>
          <a:ext cx="0" cy="159639"/>
        </a:xfrm>
        <a:prstGeom prst="rect">
          <a:avLst/>
        </a:prstGeom>
        <a:noFill/>
        <a:ln w="9525">
          <a:noFill/>
          <a:miter lim="800000"/>
          <a:headEnd/>
          <a:tailEnd/>
        </a:ln>
      </xdr:spPr>
    </xdr:sp>
    <xdr:clientData/>
  </xdr:twoCellAnchor>
  <xdr:twoCellAnchor editAs="oneCell">
    <xdr:from>
      <xdr:col>4</xdr:col>
      <xdr:colOff>1247775</xdr:colOff>
      <xdr:row>301</xdr:row>
      <xdr:rowOff>0</xdr:rowOff>
    </xdr:from>
    <xdr:to>
      <xdr:col>5</xdr:col>
      <xdr:colOff>7673</xdr:colOff>
      <xdr:row>301</xdr:row>
      <xdr:rowOff>159639</xdr:rowOff>
    </xdr:to>
    <xdr:sp macro="" textlink="">
      <xdr:nvSpPr>
        <xdr:cNvPr id="1996" name="Text Box 84"/>
        <xdr:cNvSpPr txBox="1">
          <a:spLocks noChangeArrowheads="1"/>
        </xdr:cNvSpPr>
      </xdr:nvSpPr>
      <xdr:spPr bwMode="auto">
        <a:xfrm>
          <a:off x="4981575" y="191595375"/>
          <a:ext cx="0" cy="159639"/>
        </a:xfrm>
        <a:prstGeom prst="rect">
          <a:avLst/>
        </a:prstGeom>
        <a:noFill/>
        <a:ln w="9525">
          <a:noFill/>
          <a:miter lim="800000"/>
          <a:headEnd/>
          <a:tailEnd/>
        </a:ln>
      </xdr:spPr>
    </xdr:sp>
    <xdr:clientData/>
  </xdr:twoCellAnchor>
  <xdr:twoCellAnchor editAs="oneCell">
    <xdr:from>
      <xdr:col>4</xdr:col>
      <xdr:colOff>2028825</xdr:colOff>
      <xdr:row>301</xdr:row>
      <xdr:rowOff>0</xdr:rowOff>
    </xdr:from>
    <xdr:to>
      <xdr:col>5</xdr:col>
      <xdr:colOff>12435</xdr:colOff>
      <xdr:row>301</xdr:row>
      <xdr:rowOff>159639</xdr:rowOff>
    </xdr:to>
    <xdr:sp macro="" textlink="">
      <xdr:nvSpPr>
        <xdr:cNvPr id="1997" name="Text Box 85"/>
        <xdr:cNvSpPr txBox="1">
          <a:spLocks noChangeArrowheads="1"/>
        </xdr:cNvSpPr>
      </xdr:nvSpPr>
      <xdr:spPr bwMode="auto">
        <a:xfrm>
          <a:off x="5086350" y="191595375"/>
          <a:ext cx="0" cy="159639"/>
        </a:xfrm>
        <a:prstGeom prst="rect">
          <a:avLst/>
        </a:prstGeom>
        <a:noFill/>
        <a:ln w="9525">
          <a:noFill/>
          <a:miter lim="800000"/>
          <a:headEnd/>
          <a:tailEnd/>
        </a:ln>
      </xdr:spPr>
    </xdr:sp>
    <xdr:clientData/>
  </xdr:twoCellAnchor>
  <xdr:twoCellAnchor editAs="oneCell">
    <xdr:from>
      <xdr:col>4</xdr:col>
      <xdr:colOff>2619375</xdr:colOff>
      <xdr:row>301</xdr:row>
      <xdr:rowOff>0</xdr:rowOff>
    </xdr:from>
    <xdr:to>
      <xdr:col>5</xdr:col>
      <xdr:colOff>12435</xdr:colOff>
      <xdr:row>301</xdr:row>
      <xdr:rowOff>159639</xdr:rowOff>
    </xdr:to>
    <xdr:sp macro="" textlink="">
      <xdr:nvSpPr>
        <xdr:cNvPr id="1998" name="Text Box 86"/>
        <xdr:cNvSpPr txBox="1">
          <a:spLocks noChangeArrowheads="1"/>
        </xdr:cNvSpPr>
      </xdr:nvSpPr>
      <xdr:spPr bwMode="auto">
        <a:xfrm>
          <a:off x="5086350" y="191595375"/>
          <a:ext cx="0" cy="15963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1999" name="Text Box 236"/>
        <xdr:cNvSpPr txBox="1">
          <a:spLocks noChangeArrowheads="1"/>
        </xdr:cNvSpPr>
      </xdr:nvSpPr>
      <xdr:spPr bwMode="auto">
        <a:xfrm>
          <a:off x="5086350" y="19171920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2000" name="Text Box 236"/>
        <xdr:cNvSpPr txBox="1">
          <a:spLocks noChangeArrowheads="1"/>
        </xdr:cNvSpPr>
      </xdr:nvSpPr>
      <xdr:spPr bwMode="auto">
        <a:xfrm>
          <a:off x="5086350" y="19171920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2001" name="Text Box 236"/>
        <xdr:cNvSpPr txBox="1">
          <a:spLocks noChangeArrowheads="1"/>
        </xdr:cNvSpPr>
      </xdr:nvSpPr>
      <xdr:spPr bwMode="auto">
        <a:xfrm>
          <a:off x="5086350" y="19171920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2002" name="Text Box 236"/>
        <xdr:cNvSpPr txBox="1">
          <a:spLocks noChangeArrowheads="1"/>
        </xdr:cNvSpPr>
      </xdr:nvSpPr>
      <xdr:spPr bwMode="auto">
        <a:xfrm>
          <a:off x="5086350" y="19171920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2003" name="Text Box 236"/>
        <xdr:cNvSpPr txBox="1">
          <a:spLocks noChangeArrowheads="1"/>
        </xdr:cNvSpPr>
      </xdr:nvSpPr>
      <xdr:spPr bwMode="auto">
        <a:xfrm>
          <a:off x="5086350" y="19171920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2004" name="Text Box 236"/>
        <xdr:cNvSpPr txBox="1">
          <a:spLocks noChangeArrowheads="1"/>
        </xdr:cNvSpPr>
      </xdr:nvSpPr>
      <xdr:spPr bwMode="auto">
        <a:xfrm>
          <a:off x="5086350" y="19171920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2005" name="Text Box 236"/>
        <xdr:cNvSpPr txBox="1">
          <a:spLocks noChangeArrowheads="1"/>
        </xdr:cNvSpPr>
      </xdr:nvSpPr>
      <xdr:spPr bwMode="auto">
        <a:xfrm>
          <a:off x="5086350" y="191719200"/>
          <a:ext cx="0" cy="3269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2006" name="Text Box 314"/>
        <xdr:cNvSpPr txBox="1">
          <a:spLocks noChangeArrowheads="1"/>
        </xdr:cNvSpPr>
      </xdr:nvSpPr>
      <xdr:spPr bwMode="auto">
        <a:xfrm>
          <a:off x="5048250" y="192547875"/>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2007" name="Text Box 315"/>
        <xdr:cNvSpPr txBox="1">
          <a:spLocks noChangeArrowheads="1"/>
        </xdr:cNvSpPr>
      </xdr:nvSpPr>
      <xdr:spPr bwMode="auto">
        <a:xfrm>
          <a:off x="5048250" y="192547875"/>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2008" name="Text Box 316"/>
        <xdr:cNvSpPr txBox="1">
          <a:spLocks noChangeArrowheads="1"/>
        </xdr:cNvSpPr>
      </xdr:nvSpPr>
      <xdr:spPr bwMode="auto">
        <a:xfrm>
          <a:off x="5048250" y="192547875"/>
          <a:ext cx="0" cy="159639"/>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7673</xdr:colOff>
      <xdr:row>302</xdr:row>
      <xdr:rowOff>159639</xdr:rowOff>
    </xdr:to>
    <xdr:sp macro="" textlink="">
      <xdr:nvSpPr>
        <xdr:cNvPr id="2009" name="Text Box 317"/>
        <xdr:cNvSpPr txBox="1">
          <a:spLocks noChangeArrowheads="1"/>
        </xdr:cNvSpPr>
      </xdr:nvSpPr>
      <xdr:spPr bwMode="auto">
        <a:xfrm>
          <a:off x="4981575" y="192547875"/>
          <a:ext cx="0" cy="15963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12435</xdr:colOff>
      <xdr:row>302</xdr:row>
      <xdr:rowOff>1076325</xdr:rowOff>
    </xdr:to>
    <xdr:sp macro="" textlink="">
      <xdr:nvSpPr>
        <xdr:cNvPr id="2010" name="Text Box 23"/>
        <xdr:cNvSpPr txBox="1">
          <a:spLocks noChangeArrowheads="1"/>
        </xdr:cNvSpPr>
      </xdr:nvSpPr>
      <xdr:spPr bwMode="auto">
        <a:xfrm>
          <a:off x="5086350" y="193624200"/>
          <a:ext cx="0"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12435</xdr:colOff>
      <xdr:row>302</xdr:row>
      <xdr:rowOff>677037</xdr:rowOff>
    </xdr:to>
    <xdr:sp macro="" textlink="">
      <xdr:nvSpPr>
        <xdr:cNvPr id="2011" name="Text Box 29"/>
        <xdr:cNvSpPr txBox="1">
          <a:spLocks noChangeArrowheads="1"/>
        </xdr:cNvSpPr>
      </xdr:nvSpPr>
      <xdr:spPr bwMode="auto">
        <a:xfrm>
          <a:off x="5086350" y="193205100"/>
          <a:ext cx="0" cy="19812"/>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2012" name="Text Box 314"/>
        <xdr:cNvSpPr txBox="1">
          <a:spLocks noChangeArrowheads="1"/>
        </xdr:cNvSpPr>
      </xdr:nvSpPr>
      <xdr:spPr bwMode="auto">
        <a:xfrm>
          <a:off x="5048250" y="192547875"/>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2013" name="Text Box 315"/>
        <xdr:cNvSpPr txBox="1">
          <a:spLocks noChangeArrowheads="1"/>
        </xdr:cNvSpPr>
      </xdr:nvSpPr>
      <xdr:spPr bwMode="auto">
        <a:xfrm>
          <a:off x="5048250" y="192547875"/>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2014" name="Text Box 316"/>
        <xdr:cNvSpPr txBox="1">
          <a:spLocks noChangeArrowheads="1"/>
        </xdr:cNvSpPr>
      </xdr:nvSpPr>
      <xdr:spPr bwMode="auto">
        <a:xfrm>
          <a:off x="5048250" y="192547875"/>
          <a:ext cx="0" cy="159639"/>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7673</xdr:colOff>
      <xdr:row>302</xdr:row>
      <xdr:rowOff>159639</xdr:rowOff>
    </xdr:to>
    <xdr:sp macro="" textlink="">
      <xdr:nvSpPr>
        <xdr:cNvPr id="2015" name="Text Box 317"/>
        <xdr:cNvSpPr txBox="1">
          <a:spLocks noChangeArrowheads="1"/>
        </xdr:cNvSpPr>
      </xdr:nvSpPr>
      <xdr:spPr bwMode="auto">
        <a:xfrm>
          <a:off x="4981575" y="192547875"/>
          <a:ext cx="0" cy="15963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12435</xdr:colOff>
      <xdr:row>302</xdr:row>
      <xdr:rowOff>1076325</xdr:rowOff>
    </xdr:to>
    <xdr:sp macro="" textlink="">
      <xdr:nvSpPr>
        <xdr:cNvPr id="2016" name="Text Box 23"/>
        <xdr:cNvSpPr txBox="1">
          <a:spLocks noChangeArrowheads="1"/>
        </xdr:cNvSpPr>
      </xdr:nvSpPr>
      <xdr:spPr bwMode="auto">
        <a:xfrm>
          <a:off x="5086350" y="193624200"/>
          <a:ext cx="0"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12435</xdr:colOff>
      <xdr:row>302</xdr:row>
      <xdr:rowOff>677037</xdr:rowOff>
    </xdr:to>
    <xdr:sp macro="" textlink="">
      <xdr:nvSpPr>
        <xdr:cNvPr id="2017" name="Text Box 29"/>
        <xdr:cNvSpPr txBox="1">
          <a:spLocks noChangeArrowheads="1"/>
        </xdr:cNvSpPr>
      </xdr:nvSpPr>
      <xdr:spPr bwMode="auto">
        <a:xfrm>
          <a:off x="5086350" y="193205100"/>
          <a:ext cx="0" cy="19812"/>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2018" name="Text Box 81"/>
        <xdr:cNvSpPr txBox="1">
          <a:spLocks noChangeArrowheads="1"/>
        </xdr:cNvSpPr>
      </xdr:nvSpPr>
      <xdr:spPr bwMode="auto">
        <a:xfrm>
          <a:off x="5048250" y="192547875"/>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2019" name="Text Box 82"/>
        <xdr:cNvSpPr txBox="1">
          <a:spLocks noChangeArrowheads="1"/>
        </xdr:cNvSpPr>
      </xdr:nvSpPr>
      <xdr:spPr bwMode="auto">
        <a:xfrm>
          <a:off x="5048250" y="192547875"/>
          <a:ext cx="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7673</xdr:colOff>
      <xdr:row>302</xdr:row>
      <xdr:rowOff>159639</xdr:rowOff>
    </xdr:to>
    <xdr:sp macro="" textlink="">
      <xdr:nvSpPr>
        <xdr:cNvPr id="2020" name="Text Box 83"/>
        <xdr:cNvSpPr txBox="1">
          <a:spLocks noChangeArrowheads="1"/>
        </xdr:cNvSpPr>
      </xdr:nvSpPr>
      <xdr:spPr bwMode="auto">
        <a:xfrm>
          <a:off x="5048250" y="192547875"/>
          <a:ext cx="0" cy="159639"/>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7673</xdr:colOff>
      <xdr:row>302</xdr:row>
      <xdr:rowOff>159639</xdr:rowOff>
    </xdr:to>
    <xdr:sp macro="" textlink="">
      <xdr:nvSpPr>
        <xdr:cNvPr id="2021" name="Text Box 84"/>
        <xdr:cNvSpPr txBox="1">
          <a:spLocks noChangeArrowheads="1"/>
        </xdr:cNvSpPr>
      </xdr:nvSpPr>
      <xdr:spPr bwMode="auto">
        <a:xfrm>
          <a:off x="4981575" y="192547875"/>
          <a:ext cx="0" cy="159639"/>
        </a:xfrm>
        <a:prstGeom prst="rect">
          <a:avLst/>
        </a:prstGeom>
        <a:noFill/>
        <a:ln w="9525">
          <a:noFill/>
          <a:miter lim="800000"/>
          <a:headEnd/>
          <a:tailEnd/>
        </a:ln>
      </xdr:spPr>
    </xdr:sp>
    <xdr:clientData/>
  </xdr:twoCellAnchor>
  <xdr:twoCellAnchor editAs="oneCell">
    <xdr:from>
      <xdr:col>4</xdr:col>
      <xdr:colOff>2028825</xdr:colOff>
      <xdr:row>302</xdr:row>
      <xdr:rowOff>0</xdr:rowOff>
    </xdr:from>
    <xdr:to>
      <xdr:col>5</xdr:col>
      <xdr:colOff>12435</xdr:colOff>
      <xdr:row>302</xdr:row>
      <xdr:rowOff>159639</xdr:rowOff>
    </xdr:to>
    <xdr:sp macro="" textlink="">
      <xdr:nvSpPr>
        <xdr:cNvPr id="2022" name="Text Box 85"/>
        <xdr:cNvSpPr txBox="1">
          <a:spLocks noChangeArrowheads="1"/>
        </xdr:cNvSpPr>
      </xdr:nvSpPr>
      <xdr:spPr bwMode="auto">
        <a:xfrm>
          <a:off x="5086350" y="192547875"/>
          <a:ext cx="0" cy="159639"/>
        </a:xfrm>
        <a:prstGeom prst="rect">
          <a:avLst/>
        </a:prstGeom>
        <a:noFill/>
        <a:ln w="9525">
          <a:noFill/>
          <a:miter lim="800000"/>
          <a:headEnd/>
          <a:tailEnd/>
        </a:ln>
      </xdr:spPr>
    </xdr:sp>
    <xdr:clientData/>
  </xdr:twoCellAnchor>
  <xdr:twoCellAnchor editAs="oneCell">
    <xdr:from>
      <xdr:col>4</xdr:col>
      <xdr:colOff>2619375</xdr:colOff>
      <xdr:row>302</xdr:row>
      <xdr:rowOff>0</xdr:rowOff>
    </xdr:from>
    <xdr:to>
      <xdr:col>5</xdr:col>
      <xdr:colOff>12435</xdr:colOff>
      <xdr:row>302</xdr:row>
      <xdr:rowOff>159639</xdr:rowOff>
    </xdr:to>
    <xdr:sp macro="" textlink="">
      <xdr:nvSpPr>
        <xdr:cNvPr id="2023" name="Text Box 86"/>
        <xdr:cNvSpPr txBox="1">
          <a:spLocks noChangeArrowheads="1"/>
        </xdr:cNvSpPr>
      </xdr:nvSpPr>
      <xdr:spPr bwMode="auto">
        <a:xfrm>
          <a:off x="5086350" y="192547875"/>
          <a:ext cx="0" cy="15963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2024" name="Text Box 236"/>
        <xdr:cNvSpPr txBox="1">
          <a:spLocks noChangeArrowheads="1"/>
        </xdr:cNvSpPr>
      </xdr:nvSpPr>
      <xdr:spPr bwMode="auto">
        <a:xfrm>
          <a:off x="5086350" y="19267170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2025" name="Text Box 236"/>
        <xdr:cNvSpPr txBox="1">
          <a:spLocks noChangeArrowheads="1"/>
        </xdr:cNvSpPr>
      </xdr:nvSpPr>
      <xdr:spPr bwMode="auto">
        <a:xfrm>
          <a:off x="5086350" y="19267170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2026" name="Text Box 236"/>
        <xdr:cNvSpPr txBox="1">
          <a:spLocks noChangeArrowheads="1"/>
        </xdr:cNvSpPr>
      </xdr:nvSpPr>
      <xdr:spPr bwMode="auto">
        <a:xfrm>
          <a:off x="5086350" y="19267170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2027" name="Text Box 236"/>
        <xdr:cNvSpPr txBox="1">
          <a:spLocks noChangeArrowheads="1"/>
        </xdr:cNvSpPr>
      </xdr:nvSpPr>
      <xdr:spPr bwMode="auto">
        <a:xfrm>
          <a:off x="5086350" y="19267170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2028" name="Text Box 236"/>
        <xdr:cNvSpPr txBox="1">
          <a:spLocks noChangeArrowheads="1"/>
        </xdr:cNvSpPr>
      </xdr:nvSpPr>
      <xdr:spPr bwMode="auto">
        <a:xfrm>
          <a:off x="5086350" y="19267170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2029" name="Text Box 236"/>
        <xdr:cNvSpPr txBox="1">
          <a:spLocks noChangeArrowheads="1"/>
        </xdr:cNvSpPr>
      </xdr:nvSpPr>
      <xdr:spPr bwMode="auto">
        <a:xfrm>
          <a:off x="5086350" y="19267170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2030" name="Text Box 236"/>
        <xdr:cNvSpPr txBox="1">
          <a:spLocks noChangeArrowheads="1"/>
        </xdr:cNvSpPr>
      </xdr:nvSpPr>
      <xdr:spPr bwMode="auto">
        <a:xfrm>
          <a:off x="5086350" y="192671700"/>
          <a:ext cx="0" cy="3269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2031" name="Text Box 314"/>
        <xdr:cNvSpPr txBox="1">
          <a:spLocks noChangeArrowheads="1"/>
        </xdr:cNvSpPr>
      </xdr:nvSpPr>
      <xdr:spPr bwMode="auto">
        <a:xfrm>
          <a:off x="5048250" y="193690875"/>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2032" name="Text Box 315"/>
        <xdr:cNvSpPr txBox="1">
          <a:spLocks noChangeArrowheads="1"/>
        </xdr:cNvSpPr>
      </xdr:nvSpPr>
      <xdr:spPr bwMode="auto">
        <a:xfrm>
          <a:off x="5048250" y="193690875"/>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2033" name="Text Box 316"/>
        <xdr:cNvSpPr txBox="1">
          <a:spLocks noChangeArrowheads="1"/>
        </xdr:cNvSpPr>
      </xdr:nvSpPr>
      <xdr:spPr bwMode="auto">
        <a:xfrm>
          <a:off x="5048250" y="193690875"/>
          <a:ext cx="0" cy="159639"/>
        </a:xfrm>
        <a:prstGeom prst="rect">
          <a:avLst/>
        </a:prstGeom>
        <a:noFill/>
        <a:ln w="9525">
          <a:noFill/>
          <a:miter lim="800000"/>
          <a:headEnd/>
          <a:tailEnd/>
        </a:ln>
      </xdr:spPr>
    </xdr:sp>
    <xdr:clientData/>
  </xdr:twoCellAnchor>
  <xdr:twoCellAnchor editAs="oneCell">
    <xdr:from>
      <xdr:col>4</xdr:col>
      <xdr:colOff>1247775</xdr:colOff>
      <xdr:row>303</xdr:row>
      <xdr:rowOff>0</xdr:rowOff>
    </xdr:from>
    <xdr:to>
      <xdr:col>5</xdr:col>
      <xdr:colOff>7673</xdr:colOff>
      <xdr:row>303</xdr:row>
      <xdr:rowOff>159639</xdr:rowOff>
    </xdr:to>
    <xdr:sp macro="" textlink="">
      <xdr:nvSpPr>
        <xdr:cNvPr id="2034" name="Text Box 317"/>
        <xdr:cNvSpPr txBox="1">
          <a:spLocks noChangeArrowheads="1"/>
        </xdr:cNvSpPr>
      </xdr:nvSpPr>
      <xdr:spPr bwMode="auto">
        <a:xfrm>
          <a:off x="4981575" y="193690875"/>
          <a:ext cx="0" cy="159639"/>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12435</xdr:colOff>
      <xdr:row>303</xdr:row>
      <xdr:rowOff>1076325</xdr:rowOff>
    </xdr:to>
    <xdr:sp macro="" textlink="">
      <xdr:nvSpPr>
        <xdr:cNvPr id="2035" name="Text Box 23"/>
        <xdr:cNvSpPr txBox="1">
          <a:spLocks noChangeArrowheads="1"/>
        </xdr:cNvSpPr>
      </xdr:nvSpPr>
      <xdr:spPr bwMode="auto">
        <a:xfrm>
          <a:off x="5086350" y="194767200"/>
          <a:ext cx="0" cy="0"/>
        </a:xfrm>
        <a:prstGeom prst="rect">
          <a:avLst/>
        </a:prstGeom>
        <a:noFill/>
        <a:ln w="9525">
          <a:noFill/>
          <a:miter lim="800000"/>
          <a:headEnd/>
          <a:tailEnd/>
        </a:ln>
      </xdr:spPr>
    </xdr:sp>
    <xdr:clientData/>
  </xdr:twoCellAnchor>
  <xdr:twoCellAnchor editAs="oneCell">
    <xdr:from>
      <xdr:col>4</xdr:col>
      <xdr:colOff>2676525</xdr:colOff>
      <xdr:row>303</xdr:row>
      <xdr:rowOff>657225</xdr:rowOff>
    </xdr:from>
    <xdr:to>
      <xdr:col>5</xdr:col>
      <xdr:colOff>12435</xdr:colOff>
      <xdr:row>303</xdr:row>
      <xdr:rowOff>677037</xdr:rowOff>
    </xdr:to>
    <xdr:sp macro="" textlink="">
      <xdr:nvSpPr>
        <xdr:cNvPr id="2036" name="Text Box 29"/>
        <xdr:cNvSpPr txBox="1">
          <a:spLocks noChangeArrowheads="1"/>
        </xdr:cNvSpPr>
      </xdr:nvSpPr>
      <xdr:spPr bwMode="auto">
        <a:xfrm>
          <a:off x="5086350" y="194348100"/>
          <a:ext cx="0" cy="19812"/>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2037" name="Text Box 314"/>
        <xdr:cNvSpPr txBox="1">
          <a:spLocks noChangeArrowheads="1"/>
        </xdr:cNvSpPr>
      </xdr:nvSpPr>
      <xdr:spPr bwMode="auto">
        <a:xfrm>
          <a:off x="5048250" y="193690875"/>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2038" name="Text Box 315"/>
        <xdr:cNvSpPr txBox="1">
          <a:spLocks noChangeArrowheads="1"/>
        </xdr:cNvSpPr>
      </xdr:nvSpPr>
      <xdr:spPr bwMode="auto">
        <a:xfrm>
          <a:off x="5048250" y="193690875"/>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2039" name="Text Box 316"/>
        <xdr:cNvSpPr txBox="1">
          <a:spLocks noChangeArrowheads="1"/>
        </xdr:cNvSpPr>
      </xdr:nvSpPr>
      <xdr:spPr bwMode="auto">
        <a:xfrm>
          <a:off x="5048250" y="193690875"/>
          <a:ext cx="0" cy="159639"/>
        </a:xfrm>
        <a:prstGeom prst="rect">
          <a:avLst/>
        </a:prstGeom>
        <a:noFill/>
        <a:ln w="9525">
          <a:noFill/>
          <a:miter lim="800000"/>
          <a:headEnd/>
          <a:tailEnd/>
        </a:ln>
      </xdr:spPr>
    </xdr:sp>
    <xdr:clientData/>
  </xdr:twoCellAnchor>
  <xdr:twoCellAnchor editAs="oneCell">
    <xdr:from>
      <xdr:col>4</xdr:col>
      <xdr:colOff>1247775</xdr:colOff>
      <xdr:row>303</xdr:row>
      <xdr:rowOff>0</xdr:rowOff>
    </xdr:from>
    <xdr:to>
      <xdr:col>5</xdr:col>
      <xdr:colOff>7673</xdr:colOff>
      <xdr:row>303</xdr:row>
      <xdr:rowOff>159639</xdr:rowOff>
    </xdr:to>
    <xdr:sp macro="" textlink="">
      <xdr:nvSpPr>
        <xdr:cNvPr id="2040" name="Text Box 317"/>
        <xdr:cNvSpPr txBox="1">
          <a:spLocks noChangeArrowheads="1"/>
        </xdr:cNvSpPr>
      </xdr:nvSpPr>
      <xdr:spPr bwMode="auto">
        <a:xfrm>
          <a:off x="4981575" y="193690875"/>
          <a:ext cx="0" cy="159639"/>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12435</xdr:colOff>
      <xdr:row>303</xdr:row>
      <xdr:rowOff>1076325</xdr:rowOff>
    </xdr:to>
    <xdr:sp macro="" textlink="">
      <xdr:nvSpPr>
        <xdr:cNvPr id="2041" name="Text Box 23"/>
        <xdr:cNvSpPr txBox="1">
          <a:spLocks noChangeArrowheads="1"/>
        </xdr:cNvSpPr>
      </xdr:nvSpPr>
      <xdr:spPr bwMode="auto">
        <a:xfrm>
          <a:off x="5086350" y="194767200"/>
          <a:ext cx="0" cy="0"/>
        </a:xfrm>
        <a:prstGeom prst="rect">
          <a:avLst/>
        </a:prstGeom>
        <a:noFill/>
        <a:ln w="9525">
          <a:noFill/>
          <a:miter lim="800000"/>
          <a:headEnd/>
          <a:tailEnd/>
        </a:ln>
      </xdr:spPr>
    </xdr:sp>
    <xdr:clientData/>
  </xdr:twoCellAnchor>
  <xdr:twoCellAnchor editAs="oneCell">
    <xdr:from>
      <xdr:col>4</xdr:col>
      <xdr:colOff>2676525</xdr:colOff>
      <xdr:row>303</xdr:row>
      <xdr:rowOff>657225</xdr:rowOff>
    </xdr:from>
    <xdr:to>
      <xdr:col>5</xdr:col>
      <xdr:colOff>12435</xdr:colOff>
      <xdr:row>303</xdr:row>
      <xdr:rowOff>677037</xdr:rowOff>
    </xdr:to>
    <xdr:sp macro="" textlink="">
      <xdr:nvSpPr>
        <xdr:cNvPr id="2042" name="Text Box 29"/>
        <xdr:cNvSpPr txBox="1">
          <a:spLocks noChangeArrowheads="1"/>
        </xdr:cNvSpPr>
      </xdr:nvSpPr>
      <xdr:spPr bwMode="auto">
        <a:xfrm>
          <a:off x="5086350" y="194348100"/>
          <a:ext cx="0" cy="19812"/>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2043" name="Text Box 81"/>
        <xdr:cNvSpPr txBox="1">
          <a:spLocks noChangeArrowheads="1"/>
        </xdr:cNvSpPr>
      </xdr:nvSpPr>
      <xdr:spPr bwMode="auto">
        <a:xfrm>
          <a:off x="5048250" y="193690875"/>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2044" name="Text Box 82"/>
        <xdr:cNvSpPr txBox="1">
          <a:spLocks noChangeArrowheads="1"/>
        </xdr:cNvSpPr>
      </xdr:nvSpPr>
      <xdr:spPr bwMode="auto">
        <a:xfrm>
          <a:off x="5048250" y="193690875"/>
          <a:ext cx="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7673</xdr:colOff>
      <xdr:row>303</xdr:row>
      <xdr:rowOff>159639</xdr:rowOff>
    </xdr:to>
    <xdr:sp macro="" textlink="">
      <xdr:nvSpPr>
        <xdr:cNvPr id="2045" name="Text Box 83"/>
        <xdr:cNvSpPr txBox="1">
          <a:spLocks noChangeArrowheads="1"/>
        </xdr:cNvSpPr>
      </xdr:nvSpPr>
      <xdr:spPr bwMode="auto">
        <a:xfrm>
          <a:off x="5048250" y="193690875"/>
          <a:ext cx="0" cy="159639"/>
        </a:xfrm>
        <a:prstGeom prst="rect">
          <a:avLst/>
        </a:prstGeom>
        <a:noFill/>
        <a:ln w="9525">
          <a:noFill/>
          <a:miter lim="800000"/>
          <a:headEnd/>
          <a:tailEnd/>
        </a:ln>
      </xdr:spPr>
    </xdr:sp>
    <xdr:clientData/>
  </xdr:twoCellAnchor>
  <xdr:twoCellAnchor editAs="oneCell">
    <xdr:from>
      <xdr:col>4</xdr:col>
      <xdr:colOff>1247775</xdr:colOff>
      <xdr:row>303</xdr:row>
      <xdr:rowOff>0</xdr:rowOff>
    </xdr:from>
    <xdr:to>
      <xdr:col>5</xdr:col>
      <xdr:colOff>7673</xdr:colOff>
      <xdr:row>303</xdr:row>
      <xdr:rowOff>159639</xdr:rowOff>
    </xdr:to>
    <xdr:sp macro="" textlink="">
      <xdr:nvSpPr>
        <xdr:cNvPr id="2046" name="Text Box 84"/>
        <xdr:cNvSpPr txBox="1">
          <a:spLocks noChangeArrowheads="1"/>
        </xdr:cNvSpPr>
      </xdr:nvSpPr>
      <xdr:spPr bwMode="auto">
        <a:xfrm>
          <a:off x="4981575" y="193690875"/>
          <a:ext cx="0" cy="159639"/>
        </a:xfrm>
        <a:prstGeom prst="rect">
          <a:avLst/>
        </a:prstGeom>
        <a:noFill/>
        <a:ln w="9525">
          <a:noFill/>
          <a:miter lim="800000"/>
          <a:headEnd/>
          <a:tailEnd/>
        </a:ln>
      </xdr:spPr>
    </xdr:sp>
    <xdr:clientData/>
  </xdr:twoCellAnchor>
  <xdr:twoCellAnchor editAs="oneCell">
    <xdr:from>
      <xdr:col>4</xdr:col>
      <xdr:colOff>2028825</xdr:colOff>
      <xdr:row>303</xdr:row>
      <xdr:rowOff>0</xdr:rowOff>
    </xdr:from>
    <xdr:to>
      <xdr:col>5</xdr:col>
      <xdr:colOff>12435</xdr:colOff>
      <xdr:row>303</xdr:row>
      <xdr:rowOff>159639</xdr:rowOff>
    </xdr:to>
    <xdr:sp macro="" textlink="">
      <xdr:nvSpPr>
        <xdr:cNvPr id="2047" name="Text Box 85"/>
        <xdr:cNvSpPr txBox="1">
          <a:spLocks noChangeArrowheads="1"/>
        </xdr:cNvSpPr>
      </xdr:nvSpPr>
      <xdr:spPr bwMode="auto">
        <a:xfrm>
          <a:off x="5086350" y="193690875"/>
          <a:ext cx="0" cy="159639"/>
        </a:xfrm>
        <a:prstGeom prst="rect">
          <a:avLst/>
        </a:prstGeom>
        <a:noFill/>
        <a:ln w="9525">
          <a:noFill/>
          <a:miter lim="800000"/>
          <a:headEnd/>
          <a:tailEnd/>
        </a:ln>
      </xdr:spPr>
    </xdr:sp>
    <xdr:clientData/>
  </xdr:twoCellAnchor>
  <xdr:twoCellAnchor editAs="oneCell">
    <xdr:from>
      <xdr:col>4</xdr:col>
      <xdr:colOff>2619375</xdr:colOff>
      <xdr:row>303</xdr:row>
      <xdr:rowOff>0</xdr:rowOff>
    </xdr:from>
    <xdr:to>
      <xdr:col>5</xdr:col>
      <xdr:colOff>12435</xdr:colOff>
      <xdr:row>303</xdr:row>
      <xdr:rowOff>159639</xdr:rowOff>
    </xdr:to>
    <xdr:sp macro="" textlink="">
      <xdr:nvSpPr>
        <xdr:cNvPr id="2048" name="Text Box 86"/>
        <xdr:cNvSpPr txBox="1">
          <a:spLocks noChangeArrowheads="1"/>
        </xdr:cNvSpPr>
      </xdr:nvSpPr>
      <xdr:spPr bwMode="auto">
        <a:xfrm>
          <a:off x="5086350" y="193690875"/>
          <a:ext cx="0" cy="15963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2049" name="Text Box 236"/>
        <xdr:cNvSpPr txBox="1">
          <a:spLocks noChangeArrowheads="1"/>
        </xdr:cNvSpPr>
      </xdr:nvSpPr>
      <xdr:spPr bwMode="auto">
        <a:xfrm>
          <a:off x="5086350" y="19381470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2050" name="Text Box 236"/>
        <xdr:cNvSpPr txBox="1">
          <a:spLocks noChangeArrowheads="1"/>
        </xdr:cNvSpPr>
      </xdr:nvSpPr>
      <xdr:spPr bwMode="auto">
        <a:xfrm>
          <a:off x="5086350" y="19381470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2051" name="Text Box 236"/>
        <xdr:cNvSpPr txBox="1">
          <a:spLocks noChangeArrowheads="1"/>
        </xdr:cNvSpPr>
      </xdr:nvSpPr>
      <xdr:spPr bwMode="auto">
        <a:xfrm>
          <a:off x="5086350" y="19381470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2052" name="Text Box 236"/>
        <xdr:cNvSpPr txBox="1">
          <a:spLocks noChangeArrowheads="1"/>
        </xdr:cNvSpPr>
      </xdr:nvSpPr>
      <xdr:spPr bwMode="auto">
        <a:xfrm>
          <a:off x="5086350" y="19381470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2053" name="Text Box 236"/>
        <xdr:cNvSpPr txBox="1">
          <a:spLocks noChangeArrowheads="1"/>
        </xdr:cNvSpPr>
      </xdr:nvSpPr>
      <xdr:spPr bwMode="auto">
        <a:xfrm>
          <a:off x="5086350" y="19381470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2054" name="Text Box 236"/>
        <xdr:cNvSpPr txBox="1">
          <a:spLocks noChangeArrowheads="1"/>
        </xdr:cNvSpPr>
      </xdr:nvSpPr>
      <xdr:spPr bwMode="auto">
        <a:xfrm>
          <a:off x="5086350" y="19381470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2055" name="Text Box 236"/>
        <xdr:cNvSpPr txBox="1">
          <a:spLocks noChangeArrowheads="1"/>
        </xdr:cNvSpPr>
      </xdr:nvSpPr>
      <xdr:spPr bwMode="auto">
        <a:xfrm>
          <a:off x="5086350" y="193814700"/>
          <a:ext cx="0" cy="3269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2056" name="Text Box 314"/>
        <xdr:cNvSpPr txBox="1">
          <a:spLocks noChangeArrowheads="1"/>
        </xdr:cNvSpPr>
      </xdr:nvSpPr>
      <xdr:spPr bwMode="auto">
        <a:xfrm>
          <a:off x="5048250" y="194833875"/>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2057" name="Text Box 315"/>
        <xdr:cNvSpPr txBox="1">
          <a:spLocks noChangeArrowheads="1"/>
        </xdr:cNvSpPr>
      </xdr:nvSpPr>
      <xdr:spPr bwMode="auto">
        <a:xfrm>
          <a:off x="5048250" y="194833875"/>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2058" name="Text Box 316"/>
        <xdr:cNvSpPr txBox="1">
          <a:spLocks noChangeArrowheads="1"/>
        </xdr:cNvSpPr>
      </xdr:nvSpPr>
      <xdr:spPr bwMode="auto">
        <a:xfrm>
          <a:off x="5048250" y="194833875"/>
          <a:ext cx="0"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7673</xdr:colOff>
      <xdr:row>304</xdr:row>
      <xdr:rowOff>159639</xdr:rowOff>
    </xdr:to>
    <xdr:sp macro="" textlink="">
      <xdr:nvSpPr>
        <xdr:cNvPr id="2059" name="Text Box 317"/>
        <xdr:cNvSpPr txBox="1">
          <a:spLocks noChangeArrowheads="1"/>
        </xdr:cNvSpPr>
      </xdr:nvSpPr>
      <xdr:spPr bwMode="auto">
        <a:xfrm>
          <a:off x="4981575" y="194833875"/>
          <a:ext cx="0" cy="159639"/>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12435</xdr:colOff>
      <xdr:row>305</xdr:row>
      <xdr:rowOff>0</xdr:rowOff>
    </xdr:to>
    <xdr:sp macro="" textlink="">
      <xdr:nvSpPr>
        <xdr:cNvPr id="2060" name="Text Box 23"/>
        <xdr:cNvSpPr txBox="1">
          <a:spLocks noChangeArrowheads="1"/>
        </xdr:cNvSpPr>
      </xdr:nvSpPr>
      <xdr:spPr bwMode="auto">
        <a:xfrm>
          <a:off x="5086350" y="195214875"/>
          <a:ext cx="0" cy="0"/>
        </a:xfrm>
        <a:prstGeom prst="rect">
          <a:avLst/>
        </a:prstGeom>
        <a:noFill/>
        <a:ln w="9525">
          <a:noFill/>
          <a:miter lim="800000"/>
          <a:headEnd/>
          <a:tailEnd/>
        </a:ln>
      </xdr:spPr>
    </xdr:sp>
    <xdr:clientData/>
  </xdr:twoCellAnchor>
  <xdr:twoCellAnchor editAs="oneCell">
    <xdr:from>
      <xdr:col>4</xdr:col>
      <xdr:colOff>2676525</xdr:colOff>
      <xdr:row>304</xdr:row>
      <xdr:rowOff>657225</xdr:rowOff>
    </xdr:from>
    <xdr:to>
      <xdr:col>5</xdr:col>
      <xdr:colOff>12435</xdr:colOff>
      <xdr:row>305</xdr:row>
      <xdr:rowOff>19812</xdr:rowOff>
    </xdr:to>
    <xdr:sp macro="" textlink="">
      <xdr:nvSpPr>
        <xdr:cNvPr id="2061" name="Text Box 29"/>
        <xdr:cNvSpPr txBox="1">
          <a:spLocks noChangeArrowheads="1"/>
        </xdr:cNvSpPr>
      </xdr:nvSpPr>
      <xdr:spPr bwMode="auto">
        <a:xfrm>
          <a:off x="5086350" y="195214875"/>
          <a:ext cx="0" cy="19812"/>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2062" name="Text Box 314"/>
        <xdr:cNvSpPr txBox="1">
          <a:spLocks noChangeArrowheads="1"/>
        </xdr:cNvSpPr>
      </xdr:nvSpPr>
      <xdr:spPr bwMode="auto">
        <a:xfrm>
          <a:off x="5048250" y="194833875"/>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2063" name="Text Box 315"/>
        <xdr:cNvSpPr txBox="1">
          <a:spLocks noChangeArrowheads="1"/>
        </xdr:cNvSpPr>
      </xdr:nvSpPr>
      <xdr:spPr bwMode="auto">
        <a:xfrm>
          <a:off x="5048250" y="194833875"/>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2064" name="Text Box 316"/>
        <xdr:cNvSpPr txBox="1">
          <a:spLocks noChangeArrowheads="1"/>
        </xdr:cNvSpPr>
      </xdr:nvSpPr>
      <xdr:spPr bwMode="auto">
        <a:xfrm>
          <a:off x="5048250" y="194833875"/>
          <a:ext cx="0"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7673</xdr:colOff>
      <xdr:row>304</xdr:row>
      <xdr:rowOff>159639</xdr:rowOff>
    </xdr:to>
    <xdr:sp macro="" textlink="">
      <xdr:nvSpPr>
        <xdr:cNvPr id="2065" name="Text Box 317"/>
        <xdr:cNvSpPr txBox="1">
          <a:spLocks noChangeArrowheads="1"/>
        </xdr:cNvSpPr>
      </xdr:nvSpPr>
      <xdr:spPr bwMode="auto">
        <a:xfrm>
          <a:off x="4981575" y="194833875"/>
          <a:ext cx="0" cy="159639"/>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12435</xdr:colOff>
      <xdr:row>305</xdr:row>
      <xdr:rowOff>0</xdr:rowOff>
    </xdr:to>
    <xdr:sp macro="" textlink="">
      <xdr:nvSpPr>
        <xdr:cNvPr id="2066" name="Text Box 23"/>
        <xdr:cNvSpPr txBox="1">
          <a:spLocks noChangeArrowheads="1"/>
        </xdr:cNvSpPr>
      </xdr:nvSpPr>
      <xdr:spPr bwMode="auto">
        <a:xfrm>
          <a:off x="5086350" y="195214875"/>
          <a:ext cx="0" cy="0"/>
        </a:xfrm>
        <a:prstGeom prst="rect">
          <a:avLst/>
        </a:prstGeom>
        <a:noFill/>
        <a:ln w="9525">
          <a:noFill/>
          <a:miter lim="800000"/>
          <a:headEnd/>
          <a:tailEnd/>
        </a:ln>
      </xdr:spPr>
    </xdr:sp>
    <xdr:clientData/>
  </xdr:twoCellAnchor>
  <xdr:twoCellAnchor editAs="oneCell">
    <xdr:from>
      <xdr:col>4</xdr:col>
      <xdr:colOff>2676525</xdr:colOff>
      <xdr:row>304</xdr:row>
      <xdr:rowOff>657225</xdr:rowOff>
    </xdr:from>
    <xdr:to>
      <xdr:col>5</xdr:col>
      <xdr:colOff>12435</xdr:colOff>
      <xdr:row>305</xdr:row>
      <xdr:rowOff>19812</xdr:rowOff>
    </xdr:to>
    <xdr:sp macro="" textlink="">
      <xdr:nvSpPr>
        <xdr:cNvPr id="2067" name="Text Box 29"/>
        <xdr:cNvSpPr txBox="1">
          <a:spLocks noChangeArrowheads="1"/>
        </xdr:cNvSpPr>
      </xdr:nvSpPr>
      <xdr:spPr bwMode="auto">
        <a:xfrm>
          <a:off x="5086350" y="195214875"/>
          <a:ext cx="0" cy="19812"/>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2068" name="Text Box 81"/>
        <xdr:cNvSpPr txBox="1">
          <a:spLocks noChangeArrowheads="1"/>
        </xdr:cNvSpPr>
      </xdr:nvSpPr>
      <xdr:spPr bwMode="auto">
        <a:xfrm>
          <a:off x="5048250" y="194833875"/>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2069" name="Text Box 82"/>
        <xdr:cNvSpPr txBox="1">
          <a:spLocks noChangeArrowheads="1"/>
        </xdr:cNvSpPr>
      </xdr:nvSpPr>
      <xdr:spPr bwMode="auto">
        <a:xfrm>
          <a:off x="5048250" y="194833875"/>
          <a:ext cx="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7673</xdr:colOff>
      <xdr:row>304</xdr:row>
      <xdr:rowOff>159639</xdr:rowOff>
    </xdr:to>
    <xdr:sp macro="" textlink="">
      <xdr:nvSpPr>
        <xdr:cNvPr id="2070" name="Text Box 83"/>
        <xdr:cNvSpPr txBox="1">
          <a:spLocks noChangeArrowheads="1"/>
        </xdr:cNvSpPr>
      </xdr:nvSpPr>
      <xdr:spPr bwMode="auto">
        <a:xfrm>
          <a:off x="5048250" y="194833875"/>
          <a:ext cx="0"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7673</xdr:colOff>
      <xdr:row>304</xdr:row>
      <xdr:rowOff>159639</xdr:rowOff>
    </xdr:to>
    <xdr:sp macro="" textlink="">
      <xdr:nvSpPr>
        <xdr:cNvPr id="2071" name="Text Box 84"/>
        <xdr:cNvSpPr txBox="1">
          <a:spLocks noChangeArrowheads="1"/>
        </xdr:cNvSpPr>
      </xdr:nvSpPr>
      <xdr:spPr bwMode="auto">
        <a:xfrm>
          <a:off x="4981575" y="194833875"/>
          <a:ext cx="0" cy="159639"/>
        </a:xfrm>
        <a:prstGeom prst="rect">
          <a:avLst/>
        </a:prstGeom>
        <a:noFill/>
        <a:ln w="9525">
          <a:noFill/>
          <a:miter lim="800000"/>
          <a:headEnd/>
          <a:tailEnd/>
        </a:ln>
      </xdr:spPr>
    </xdr:sp>
    <xdr:clientData/>
  </xdr:twoCellAnchor>
  <xdr:twoCellAnchor editAs="oneCell">
    <xdr:from>
      <xdr:col>4</xdr:col>
      <xdr:colOff>2028825</xdr:colOff>
      <xdr:row>304</xdr:row>
      <xdr:rowOff>0</xdr:rowOff>
    </xdr:from>
    <xdr:to>
      <xdr:col>5</xdr:col>
      <xdr:colOff>12435</xdr:colOff>
      <xdr:row>304</xdr:row>
      <xdr:rowOff>159639</xdr:rowOff>
    </xdr:to>
    <xdr:sp macro="" textlink="">
      <xdr:nvSpPr>
        <xdr:cNvPr id="2072" name="Text Box 85"/>
        <xdr:cNvSpPr txBox="1">
          <a:spLocks noChangeArrowheads="1"/>
        </xdr:cNvSpPr>
      </xdr:nvSpPr>
      <xdr:spPr bwMode="auto">
        <a:xfrm>
          <a:off x="5086350" y="194833875"/>
          <a:ext cx="0" cy="159639"/>
        </a:xfrm>
        <a:prstGeom prst="rect">
          <a:avLst/>
        </a:prstGeom>
        <a:noFill/>
        <a:ln w="9525">
          <a:noFill/>
          <a:miter lim="800000"/>
          <a:headEnd/>
          <a:tailEnd/>
        </a:ln>
      </xdr:spPr>
    </xdr:sp>
    <xdr:clientData/>
  </xdr:twoCellAnchor>
  <xdr:twoCellAnchor editAs="oneCell">
    <xdr:from>
      <xdr:col>4</xdr:col>
      <xdr:colOff>2619375</xdr:colOff>
      <xdr:row>304</xdr:row>
      <xdr:rowOff>0</xdr:rowOff>
    </xdr:from>
    <xdr:to>
      <xdr:col>5</xdr:col>
      <xdr:colOff>12435</xdr:colOff>
      <xdr:row>304</xdr:row>
      <xdr:rowOff>159639</xdr:rowOff>
    </xdr:to>
    <xdr:sp macro="" textlink="">
      <xdr:nvSpPr>
        <xdr:cNvPr id="2073" name="Text Box 86"/>
        <xdr:cNvSpPr txBox="1">
          <a:spLocks noChangeArrowheads="1"/>
        </xdr:cNvSpPr>
      </xdr:nvSpPr>
      <xdr:spPr bwMode="auto">
        <a:xfrm>
          <a:off x="5086350" y="194833875"/>
          <a:ext cx="0" cy="15963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2074" name="Text Box 236"/>
        <xdr:cNvSpPr txBox="1">
          <a:spLocks noChangeArrowheads="1"/>
        </xdr:cNvSpPr>
      </xdr:nvSpPr>
      <xdr:spPr bwMode="auto">
        <a:xfrm>
          <a:off x="5086350" y="1949577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2075" name="Text Box 236"/>
        <xdr:cNvSpPr txBox="1">
          <a:spLocks noChangeArrowheads="1"/>
        </xdr:cNvSpPr>
      </xdr:nvSpPr>
      <xdr:spPr bwMode="auto">
        <a:xfrm>
          <a:off x="5086350" y="1949577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2076" name="Text Box 236"/>
        <xdr:cNvSpPr txBox="1">
          <a:spLocks noChangeArrowheads="1"/>
        </xdr:cNvSpPr>
      </xdr:nvSpPr>
      <xdr:spPr bwMode="auto">
        <a:xfrm>
          <a:off x="5086350" y="1949577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2077" name="Text Box 236"/>
        <xdr:cNvSpPr txBox="1">
          <a:spLocks noChangeArrowheads="1"/>
        </xdr:cNvSpPr>
      </xdr:nvSpPr>
      <xdr:spPr bwMode="auto">
        <a:xfrm>
          <a:off x="5086350" y="1949577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2078" name="Text Box 236"/>
        <xdr:cNvSpPr txBox="1">
          <a:spLocks noChangeArrowheads="1"/>
        </xdr:cNvSpPr>
      </xdr:nvSpPr>
      <xdr:spPr bwMode="auto">
        <a:xfrm>
          <a:off x="5086350" y="1949577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2079" name="Text Box 236"/>
        <xdr:cNvSpPr txBox="1">
          <a:spLocks noChangeArrowheads="1"/>
        </xdr:cNvSpPr>
      </xdr:nvSpPr>
      <xdr:spPr bwMode="auto">
        <a:xfrm>
          <a:off x="5086350" y="1949577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2080" name="Text Box 236"/>
        <xdr:cNvSpPr txBox="1">
          <a:spLocks noChangeArrowheads="1"/>
        </xdr:cNvSpPr>
      </xdr:nvSpPr>
      <xdr:spPr bwMode="auto">
        <a:xfrm>
          <a:off x="5086350" y="194957700"/>
          <a:ext cx="0" cy="3269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2081" name="Text Box 314"/>
        <xdr:cNvSpPr txBox="1">
          <a:spLocks noChangeArrowheads="1"/>
        </xdr:cNvSpPr>
      </xdr:nvSpPr>
      <xdr:spPr bwMode="auto">
        <a:xfrm>
          <a:off x="5048250" y="21418867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2082" name="Text Box 315"/>
        <xdr:cNvSpPr txBox="1">
          <a:spLocks noChangeArrowheads="1"/>
        </xdr:cNvSpPr>
      </xdr:nvSpPr>
      <xdr:spPr bwMode="auto">
        <a:xfrm>
          <a:off x="5048250" y="21418867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2083" name="Text Box 316"/>
        <xdr:cNvSpPr txBox="1">
          <a:spLocks noChangeArrowheads="1"/>
        </xdr:cNvSpPr>
      </xdr:nvSpPr>
      <xdr:spPr bwMode="auto">
        <a:xfrm>
          <a:off x="5048250" y="214188675"/>
          <a:ext cx="0"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7673</xdr:colOff>
      <xdr:row>323</xdr:row>
      <xdr:rowOff>159639</xdr:rowOff>
    </xdr:to>
    <xdr:sp macro="" textlink="">
      <xdr:nvSpPr>
        <xdr:cNvPr id="2084" name="Text Box 317"/>
        <xdr:cNvSpPr txBox="1">
          <a:spLocks noChangeArrowheads="1"/>
        </xdr:cNvSpPr>
      </xdr:nvSpPr>
      <xdr:spPr bwMode="auto">
        <a:xfrm>
          <a:off x="4981575" y="214188675"/>
          <a:ext cx="0" cy="159639"/>
        </a:xfrm>
        <a:prstGeom prst="rect">
          <a:avLst/>
        </a:prstGeom>
        <a:noFill/>
        <a:ln w="9525">
          <a:noFill/>
          <a:miter lim="800000"/>
          <a:headEnd/>
          <a:tailEnd/>
        </a:ln>
      </xdr:spPr>
    </xdr:sp>
    <xdr:clientData/>
  </xdr:twoCellAnchor>
  <xdr:twoCellAnchor editAs="oneCell">
    <xdr:from>
      <xdr:col>4</xdr:col>
      <xdr:colOff>2619375</xdr:colOff>
      <xdr:row>323</xdr:row>
      <xdr:rowOff>1076325</xdr:rowOff>
    </xdr:from>
    <xdr:to>
      <xdr:col>5</xdr:col>
      <xdr:colOff>12435</xdr:colOff>
      <xdr:row>324</xdr:row>
      <xdr:rowOff>0</xdr:rowOff>
    </xdr:to>
    <xdr:sp macro="" textlink="">
      <xdr:nvSpPr>
        <xdr:cNvPr id="2085" name="Text Box 23"/>
        <xdr:cNvSpPr txBox="1">
          <a:spLocks noChangeArrowheads="1"/>
        </xdr:cNvSpPr>
      </xdr:nvSpPr>
      <xdr:spPr bwMode="auto">
        <a:xfrm>
          <a:off x="5086350" y="214769700"/>
          <a:ext cx="0" cy="0"/>
        </a:xfrm>
        <a:prstGeom prst="rect">
          <a:avLst/>
        </a:prstGeom>
        <a:noFill/>
        <a:ln w="9525">
          <a:noFill/>
          <a:miter lim="800000"/>
          <a:headEnd/>
          <a:tailEnd/>
        </a:ln>
      </xdr:spPr>
    </xdr:sp>
    <xdr:clientData/>
  </xdr:twoCellAnchor>
  <xdr:twoCellAnchor editAs="oneCell">
    <xdr:from>
      <xdr:col>4</xdr:col>
      <xdr:colOff>2676525</xdr:colOff>
      <xdr:row>323</xdr:row>
      <xdr:rowOff>657225</xdr:rowOff>
    </xdr:from>
    <xdr:to>
      <xdr:col>5</xdr:col>
      <xdr:colOff>12435</xdr:colOff>
      <xdr:row>324</xdr:row>
      <xdr:rowOff>19812</xdr:rowOff>
    </xdr:to>
    <xdr:sp macro="" textlink="">
      <xdr:nvSpPr>
        <xdr:cNvPr id="2086" name="Text Box 29"/>
        <xdr:cNvSpPr txBox="1">
          <a:spLocks noChangeArrowheads="1"/>
        </xdr:cNvSpPr>
      </xdr:nvSpPr>
      <xdr:spPr bwMode="auto">
        <a:xfrm>
          <a:off x="5086350" y="214769700"/>
          <a:ext cx="0" cy="19812"/>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2087" name="Text Box 314"/>
        <xdr:cNvSpPr txBox="1">
          <a:spLocks noChangeArrowheads="1"/>
        </xdr:cNvSpPr>
      </xdr:nvSpPr>
      <xdr:spPr bwMode="auto">
        <a:xfrm>
          <a:off x="5048250" y="21418867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2088" name="Text Box 315"/>
        <xdr:cNvSpPr txBox="1">
          <a:spLocks noChangeArrowheads="1"/>
        </xdr:cNvSpPr>
      </xdr:nvSpPr>
      <xdr:spPr bwMode="auto">
        <a:xfrm>
          <a:off x="5048250" y="21418867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2089" name="Text Box 316"/>
        <xdr:cNvSpPr txBox="1">
          <a:spLocks noChangeArrowheads="1"/>
        </xdr:cNvSpPr>
      </xdr:nvSpPr>
      <xdr:spPr bwMode="auto">
        <a:xfrm>
          <a:off x="5048250" y="214188675"/>
          <a:ext cx="0"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7673</xdr:colOff>
      <xdr:row>323</xdr:row>
      <xdr:rowOff>159639</xdr:rowOff>
    </xdr:to>
    <xdr:sp macro="" textlink="">
      <xdr:nvSpPr>
        <xdr:cNvPr id="2090" name="Text Box 317"/>
        <xdr:cNvSpPr txBox="1">
          <a:spLocks noChangeArrowheads="1"/>
        </xdr:cNvSpPr>
      </xdr:nvSpPr>
      <xdr:spPr bwMode="auto">
        <a:xfrm>
          <a:off x="4981575" y="214188675"/>
          <a:ext cx="0" cy="159639"/>
        </a:xfrm>
        <a:prstGeom prst="rect">
          <a:avLst/>
        </a:prstGeom>
        <a:noFill/>
        <a:ln w="9525">
          <a:noFill/>
          <a:miter lim="800000"/>
          <a:headEnd/>
          <a:tailEnd/>
        </a:ln>
      </xdr:spPr>
    </xdr:sp>
    <xdr:clientData/>
  </xdr:twoCellAnchor>
  <xdr:twoCellAnchor editAs="oneCell">
    <xdr:from>
      <xdr:col>4</xdr:col>
      <xdr:colOff>2619375</xdr:colOff>
      <xdr:row>323</xdr:row>
      <xdr:rowOff>1076325</xdr:rowOff>
    </xdr:from>
    <xdr:to>
      <xdr:col>5</xdr:col>
      <xdr:colOff>12435</xdr:colOff>
      <xdr:row>324</xdr:row>
      <xdr:rowOff>0</xdr:rowOff>
    </xdr:to>
    <xdr:sp macro="" textlink="">
      <xdr:nvSpPr>
        <xdr:cNvPr id="2091" name="Text Box 23"/>
        <xdr:cNvSpPr txBox="1">
          <a:spLocks noChangeArrowheads="1"/>
        </xdr:cNvSpPr>
      </xdr:nvSpPr>
      <xdr:spPr bwMode="auto">
        <a:xfrm>
          <a:off x="5086350" y="214769700"/>
          <a:ext cx="0" cy="0"/>
        </a:xfrm>
        <a:prstGeom prst="rect">
          <a:avLst/>
        </a:prstGeom>
        <a:noFill/>
        <a:ln w="9525">
          <a:noFill/>
          <a:miter lim="800000"/>
          <a:headEnd/>
          <a:tailEnd/>
        </a:ln>
      </xdr:spPr>
    </xdr:sp>
    <xdr:clientData/>
  </xdr:twoCellAnchor>
  <xdr:twoCellAnchor editAs="oneCell">
    <xdr:from>
      <xdr:col>4</xdr:col>
      <xdr:colOff>2676525</xdr:colOff>
      <xdr:row>323</xdr:row>
      <xdr:rowOff>657225</xdr:rowOff>
    </xdr:from>
    <xdr:to>
      <xdr:col>5</xdr:col>
      <xdr:colOff>12435</xdr:colOff>
      <xdr:row>324</xdr:row>
      <xdr:rowOff>19812</xdr:rowOff>
    </xdr:to>
    <xdr:sp macro="" textlink="">
      <xdr:nvSpPr>
        <xdr:cNvPr id="2092" name="Text Box 29"/>
        <xdr:cNvSpPr txBox="1">
          <a:spLocks noChangeArrowheads="1"/>
        </xdr:cNvSpPr>
      </xdr:nvSpPr>
      <xdr:spPr bwMode="auto">
        <a:xfrm>
          <a:off x="5086350" y="214769700"/>
          <a:ext cx="0" cy="19812"/>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2093" name="Text Box 81"/>
        <xdr:cNvSpPr txBox="1">
          <a:spLocks noChangeArrowheads="1"/>
        </xdr:cNvSpPr>
      </xdr:nvSpPr>
      <xdr:spPr bwMode="auto">
        <a:xfrm>
          <a:off x="5048250" y="21418867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2094" name="Text Box 82"/>
        <xdr:cNvSpPr txBox="1">
          <a:spLocks noChangeArrowheads="1"/>
        </xdr:cNvSpPr>
      </xdr:nvSpPr>
      <xdr:spPr bwMode="auto">
        <a:xfrm>
          <a:off x="5048250" y="214188675"/>
          <a:ext cx="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7673</xdr:colOff>
      <xdr:row>323</xdr:row>
      <xdr:rowOff>159639</xdr:rowOff>
    </xdr:to>
    <xdr:sp macro="" textlink="">
      <xdr:nvSpPr>
        <xdr:cNvPr id="2095" name="Text Box 83"/>
        <xdr:cNvSpPr txBox="1">
          <a:spLocks noChangeArrowheads="1"/>
        </xdr:cNvSpPr>
      </xdr:nvSpPr>
      <xdr:spPr bwMode="auto">
        <a:xfrm>
          <a:off x="5048250" y="214188675"/>
          <a:ext cx="0"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7673</xdr:colOff>
      <xdr:row>323</xdr:row>
      <xdr:rowOff>159639</xdr:rowOff>
    </xdr:to>
    <xdr:sp macro="" textlink="">
      <xdr:nvSpPr>
        <xdr:cNvPr id="2096" name="Text Box 84"/>
        <xdr:cNvSpPr txBox="1">
          <a:spLocks noChangeArrowheads="1"/>
        </xdr:cNvSpPr>
      </xdr:nvSpPr>
      <xdr:spPr bwMode="auto">
        <a:xfrm>
          <a:off x="4981575" y="214188675"/>
          <a:ext cx="0" cy="159639"/>
        </a:xfrm>
        <a:prstGeom prst="rect">
          <a:avLst/>
        </a:prstGeom>
        <a:noFill/>
        <a:ln w="9525">
          <a:noFill/>
          <a:miter lim="800000"/>
          <a:headEnd/>
          <a:tailEnd/>
        </a:ln>
      </xdr:spPr>
    </xdr:sp>
    <xdr:clientData/>
  </xdr:twoCellAnchor>
  <xdr:twoCellAnchor editAs="oneCell">
    <xdr:from>
      <xdr:col>4</xdr:col>
      <xdr:colOff>2028825</xdr:colOff>
      <xdr:row>323</xdr:row>
      <xdr:rowOff>0</xdr:rowOff>
    </xdr:from>
    <xdr:to>
      <xdr:col>5</xdr:col>
      <xdr:colOff>12435</xdr:colOff>
      <xdr:row>323</xdr:row>
      <xdr:rowOff>159639</xdr:rowOff>
    </xdr:to>
    <xdr:sp macro="" textlink="">
      <xdr:nvSpPr>
        <xdr:cNvPr id="2097" name="Text Box 85"/>
        <xdr:cNvSpPr txBox="1">
          <a:spLocks noChangeArrowheads="1"/>
        </xdr:cNvSpPr>
      </xdr:nvSpPr>
      <xdr:spPr bwMode="auto">
        <a:xfrm>
          <a:off x="5086350" y="214188675"/>
          <a:ext cx="0" cy="159639"/>
        </a:xfrm>
        <a:prstGeom prst="rect">
          <a:avLst/>
        </a:prstGeom>
        <a:noFill/>
        <a:ln w="9525">
          <a:noFill/>
          <a:miter lim="800000"/>
          <a:headEnd/>
          <a:tailEnd/>
        </a:ln>
      </xdr:spPr>
    </xdr:sp>
    <xdr:clientData/>
  </xdr:twoCellAnchor>
  <xdr:twoCellAnchor editAs="oneCell">
    <xdr:from>
      <xdr:col>4</xdr:col>
      <xdr:colOff>2619375</xdr:colOff>
      <xdr:row>323</xdr:row>
      <xdr:rowOff>0</xdr:rowOff>
    </xdr:from>
    <xdr:to>
      <xdr:col>5</xdr:col>
      <xdr:colOff>12435</xdr:colOff>
      <xdr:row>323</xdr:row>
      <xdr:rowOff>159639</xdr:rowOff>
    </xdr:to>
    <xdr:sp macro="" textlink="">
      <xdr:nvSpPr>
        <xdr:cNvPr id="2098" name="Text Box 86"/>
        <xdr:cNvSpPr txBox="1">
          <a:spLocks noChangeArrowheads="1"/>
        </xdr:cNvSpPr>
      </xdr:nvSpPr>
      <xdr:spPr bwMode="auto">
        <a:xfrm>
          <a:off x="5086350" y="214188675"/>
          <a:ext cx="0" cy="15963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2099" name="Text Box 236"/>
        <xdr:cNvSpPr txBox="1">
          <a:spLocks noChangeArrowheads="1"/>
        </xdr:cNvSpPr>
      </xdr:nvSpPr>
      <xdr:spPr bwMode="auto">
        <a:xfrm>
          <a:off x="5086350" y="214312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2100" name="Text Box 236"/>
        <xdr:cNvSpPr txBox="1">
          <a:spLocks noChangeArrowheads="1"/>
        </xdr:cNvSpPr>
      </xdr:nvSpPr>
      <xdr:spPr bwMode="auto">
        <a:xfrm>
          <a:off x="5086350" y="214312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2101" name="Text Box 236"/>
        <xdr:cNvSpPr txBox="1">
          <a:spLocks noChangeArrowheads="1"/>
        </xdr:cNvSpPr>
      </xdr:nvSpPr>
      <xdr:spPr bwMode="auto">
        <a:xfrm>
          <a:off x="5086350" y="214312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2102" name="Text Box 236"/>
        <xdr:cNvSpPr txBox="1">
          <a:spLocks noChangeArrowheads="1"/>
        </xdr:cNvSpPr>
      </xdr:nvSpPr>
      <xdr:spPr bwMode="auto">
        <a:xfrm>
          <a:off x="5086350" y="214312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2103" name="Text Box 236"/>
        <xdr:cNvSpPr txBox="1">
          <a:spLocks noChangeArrowheads="1"/>
        </xdr:cNvSpPr>
      </xdr:nvSpPr>
      <xdr:spPr bwMode="auto">
        <a:xfrm>
          <a:off x="5086350" y="214312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2104" name="Text Box 236"/>
        <xdr:cNvSpPr txBox="1">
          <a:spLocks noChangeArrowheads="1"/>
        </xdr:cNvSpPr>
      </xdr:nvSpPr>
      <xdr:spPr bwMode="auto">
        <a:xfrm>
          <a:off x="5086350" y="214312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2105" name="Text Box 236"/>
        <xdr:cNvSpPr txBox="1">
          <a:spLocks noChangeArrowheads="1"/>
        </xdr:cNvSpPr>
      </xdr:nvSpPr>
      <xdr:spPr bwMode="auto">
        <a:xfrm>
          <a:off x="5086350" y="214312500"/>
          <a:ext cx="0" cy="3269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2106" name="Text Box 314"/>
        <xdr:cNvSpPr txBox="1">
          <a:spLocks noChangeArrowheads="1"/>
        </xdr:cNvSpPr>
      </xdr:nvSpPr>
      <xdr:spPr bwMode="auto">
        <a:xfrm>
          <a:off x="5048250" y="21476970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2107" name="Text Box 315"/>
        <xdr:cNvSpPr txBox="1">
          <a:spLocks noChangeArrowheads="1"/>
        </xdr:cNvSpPr>
      </xdr:nvSpPr>
      <xdr:spPr bwMode="auto">
        <a:xfrm>
          <a:off x="5048250" y="21476970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2108" name="Text Box 316"/>
        <xdr:cNvSpPr txBox="1">
          <a:spLocks noChangeArrowheads="1"/>
        </xdr:cNvSpPr>
      </xdr:nvSpPr>
      <xdr:spPr bwMode="auto">
        <a:xfrm>
          <a:off x="5048250" y="214769700"/>
          <a:ext cx="0"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7673</xdr:colOff>
      <xdr:row>324</xdr:row>
      <xdr:rowOff>159639</xdr:rowOff>
    </xdr:to>
    <xdr:sp macro="" textlink="">
      <xdr:nvSpPr>
        <xdr:cNvPr id="2109" name="Text Box 317"/>
        <xdr:cNvSpPr txBox="1">
          <a:spLocks noChangeArrowheads="1"/>
        </xdr:cNvSpPr>
      </xdr:nvSpPr>
      <xdr:spPr bwMode="auto">
        <a:xfrm>
          <a:off x="4981575" y="214769700"/>
          <a:ext cx="0" cy="159639"/>
        </a:xfrm>
        <a:prstGeom prst="rect">
          <a:avLst/>
        </a:prstGeom>
        <a:noFill/>
        <a:ln w="9525">
          <a:noFill/>
          <a:miter lim="800000"/>
          <a:headEnd/>
          <a:tailEnd/>
        </a:ln>
      </xdr:spPr>
    </xdr:sp>
    <xdr:clientData/>
  </xdr:twoCellAnchor>
  <xdr:twoCellAnchor editAs="oneCell">
    <xdr:from>
      <xdr:col>4</xdr:col>
      <xdr:colOff>2676525</xdr:colOff>
      <xdr:row>324</xdr:row>
      <xdr:rowOff>657225</xdr:rowOff>
    </xdr:from>
    <xdr:to>
      <xdr:col>5</xdr:col>
      <xdr:colOff>12435</xdr:colOff>
      <xdr:row>324</xdr:row>
      <xdr:rowOff>677037</xdr:rowOff>
    </xdr:to>
    <xdr:sp macro="" textlink="">
      <xdr:nvSpPr>
        <xdr:cNvPr id="2110" name="Text Box 29"/>
        <xdr:cNvSpPr txBox="1">
          <a:spLocks noChangeArrowheads="1"/>
        </xdr:cNvSpPr>
      </xdr:nvSpPr>
      <xdr:spPr bwMode="auto">
        <a:xfrm>
          <a:off x="5086350" y="215426925"/>
          <a:ext cx="0" cy="19812"/>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2111" name="Text Box 314"/>
        <xdr:cNvSpPr txBox="1">
          <a:spLocks noChangeArrowheads="1"/>
        </xdr:cNvSpPr>
      </xdr:nvSpPr>
      <xdr:spPr bwMode="auto">
        <a:xfrm>
          <a:off x="5048250" y="21476970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2112" name="Text Box 315"/>
        <xdr:cNvSpPr txBox="1">
          <a:spLocks noChangeArrowheads="1"/>
        </xdr:cNvSpPr>
      </xdr:nvSpPr>
      <xdr:spPr bwMode="auto">
        <a:xfrm>
          <a:off x="5048250" y="21476970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2113" name="Text Box 316"/>
        <xdr:cNvSpPr txBox="1">
          <a:spLocks noChangeArrowheads="1"/>
        </xdr:cNvSpPr>
      </xdr:nvSpPr>
      <xdr:spPr bwMode="auto">
        <a:xfrm>
          <a:off x="5048250" y="214769700"/>
          <a:ext cx="0"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7673</xdr:colOff>
      <xdr:row>324</xdr:row>
      <xdr:rowOff>159639</xdr:rowOff>
    </xdr:to>
    <xdr:sp macro="" textlink="">
      <xdr:nvSpPr>
        <xdr:cNvPr id="2114" name="Text Box 317"/>
        <xdr:cNvSpPr txBox="1">
          <a:spLocks noChangeArrowheads="1"/>
        </xdr:cNvSpPr>
      </xdr:nvSpPr>
      <xdr:spPr bwMode="auto">
        <a:xfrm>
          <a:off x="4981575" y="214769700"/>
          <a:ext cx="0" cy="159639"/>
        </a:xfrm>
        <a:prstGeom prst="rect">
          <a:avLst/>
        </a:prstGeom>
        <a:noFill/>
        <a:ln w="9525">
          <a:noFill/>
          <a:miter lim="800000"/>
          <a:headEnd/>
          <a:tailEnd/>
        </a:ln>
      </xdr:spPr>
    </xdr:sp>
    <xdr:clientData/>
  </xdr:twoCellAnchor>
  <xdr:twoCellAnchor editAs="oneCell">
    <xdr:from>
      <xdr:col>4</xdr:col>
      <xdr:colOff>2676525</xdr:colOff>
      <xdr:row>324</xdr:row>
      <xdr:rowOff>657225</xdr:rowOff>
    </xdr:from>
    <xdr:to>
      <xdr:col>5</xdr:col>
      <xdr:colOff>12435</xdr:colOff>
      <xdr:row>324</xdr:row>
      <xdr:rowOff>677037</xdr:rowOff>
    </xdr:to>
    <xdr:sp macro="" textlink="">
      <xdr:nvSpPr>
        <xdr:cNvPr id="2115" name="Text Box 29"/>
        <xdr:cNvSpPr txBox="1">
          <a:spLocks noChangeArrowheads="1"/>
        </xdr:cNvSpPr>
      </xdr:nvSpPr>
      <xdr:spPr bwMode="auto">
        <a:xfrm>
          <a:off x="5086350" y="215426925"/>
          <a:ext cx="0" cy="19812"/>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2116" name="Text Box 81"/>
        <xdr:cNvSpPr txBox="1">
          <a:spLocks noChangeArrowheads="1"/>
        </xdr:cNvSpPr>
      </xdr:nvSpPr>
      <xdr:spPr bwMode="auto">
        <a:xfrm>
          <a:off x="5048250" y="21476970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2117" name="Text Box 82"/>
        <xdr:cNvSpPr txBox="1">
          <a:spLocks noChangeArrowheads="1"/>
        </xdr:cNvSpPr>
      </xdr:nvSpPr>
      <xdr:spPr bwMode="auto">
        <a:xfrm>
          <a:off x="5048250" y="214769700"/>
          <a:ext cx="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7673</xdr:colOff>
      <xdr:row>324</xdr:row>
      <xdr:rowOff>159639</xdr:rowOff>
    </xdr:to>
    <xdr:sp macro="" textlink="">
      <xdr:nvSpPr>
        <xdr:cNvPr id="2118" name="Text Box 83"/>
        <xdr:cNvSpPr txBox="1">
          <a:spLocks noChangeArrowheads="1"/>
        </xdr:cNvSpPr>
      </xdr:nvSpPr>
      <xdr:spPr bwMode="auto">
        <a:xfrm>
          <a:off x="5048250" y="214769700"/>
          <a:ext cx="0"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7673</xdr:colOff>
      <xdr:row>324</xdr:row>
      <xdr:rowOff>159639</xdr:rowOff>
    </xdr:to>
    <xdr:sp macro="" textlink="">
      <xdr:nvSpPr>
        <xdr:cNvPr id="2119" name="Text Box 84"/>
        <xdr:cNvSpPr txBox="1">
          <a:spLocks noChangeArrowheads="1"/>
        </xdr:cNvSpPr>
      </xdr:nvSpPr>
      <xdr:spPr bwMode="auto">
        <a:xfrm>
          <a:off x="4981575" y="214769700"/>
          <a:ext cx="0" cy="159639"/>
        </a:xfrm>
        <a:prstGeom prst="rect">
          <a:avLst/>
        </a:prstGeom>
        <a:noFill/>
        <a:ln w="9525">
          <a:noFill/>
          <a:miter lim="800000"/>
          <a:headEnd/>
          <a:tailEnd/>
        </a:ln>
      </xdr:spPr>
    </xdr:sp>
    <xdr:clientData/>
  </xdr:twoCellAnchor>
  <xdr:twoCellAnchor editAs="oneCell">
    <xdr:from>
      <xdr:col>4</xdr:col>
      <xdr:colOff>2028825</xdr:colOff>
      <xdr:row>324</xdr:row>
      <xdr:rowOff>0</xdr:rowOff>
    </xdr:from>
    <xdr:to>
      <xdr:col>5</xdr:col>
      <xdr:colOff>12435</xdr:colOff>
      <xdr:row>324</xdr:row>
      <xdr:rowOff>159639</xdr:rowOff>
    </xdr:to>
    <xdr:sp macro="" textlink="">
      <xdr:nvSpPr>
        <xdr:cNvPr id="2120" name="Text Box 85"/>
        <xdr:cNvSpPr txBox="1">
          <a:spLocks noChangeArrowheads="1"/>
        </xdr:cNvSpPr>
      </xdr:nvSpPr>
      <xdr:spPr bwMode="auto">
        <a:xfrm>
          <a:off x="5086350" y="214769700"/>
          <a:ext cx="0" cy="159639"/>
        </a:xfrm>
        <a:prstGeom prst="rect">
          <a:avLst/>
        </a:prstGeom>
        <a:noFill/>
        <a:ln w="9525">
          <a:noFill/>
          <a:miter lim="800000"/>
          <a:headEnd/>
          <a:tailEnd/>
        </a:ln>
      </xdr:spPr>
    </xdr:sp>
    <xdr:clientData/>
  </xdr:twoCellAnchor>
  <xdr:twoCellAnchor editAs="oneCell">
    <xdr:from>
      <xdr:col>4</xdr:col>
      <xdr:colOff>2619375</xdr:colOff>
      <xdr:row>324</xdr:row>
      <xdr:rowOff>0</xdr:rowOff>
    </xdr:from>
    <xdr:to>
      <xdr:col>5</xdr:col>
      <xdr:colOff>12435</xdr:colOff>
      <xdr:row>324</xdr:row>
      <xdr:rowOff>159639</xdr:rowOff>
    </xdr:to>
    <xdr:sp macro="" textlink="">
      <xdr:nvSpPr>
        <xdr:cNvPr id="2121" name="Text Box 86"/>
        <xdr:cNvSpPr txBox="1">
          <a:spLocks noChangeArrowheads="1"/>
        </xdr:cNvSpPr>
      </xdr:nvSpPr>
      <xdr:spPr bwMode="auto">
        <a:xfrm>
          <a:off x="5086350" y="214769700"/>
          <a:ext cx="0" cy="15963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2122" name="Text Box 236"/>
        <xdr:cNvSpPr txBox="1">
          <a:spLocks noChangeArrowheads="1"/>
        </xdr:cNvSpPr>
      </xdr:nvSpPr>
      <xdr:spPr bwMode="auto">
        <a:xfrm>
          <a:off x="5086350" y="2148935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2123" name="Text Box 236"/>
        <xdr:cNvSpPr txBox="1">
          <a:spLocks noChangeArrowheads="1"/>
        </xdr:cNvSpPr>
      </xdr:nvSpPr>
      <xdr:spPr bwMode="auto">
        <a:xfrm>
          <a:off x="5086350" y="2148935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2124" name="Text Box 236"/>
        <xdr:cNvSpPr txBox="1">
          <a:spLocks noChangeArrowheads="1"/>
        </xdr:cNvSpPr>
      </xdr:nvSpPr>
      <xdr:spPr bwMode="auto">
        <a:xfrm>
          <a:off x="5086350" y="2148935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2125" name="Text Box 236"/>
        <xdr:cNvSpPr txBox="1">
          <a:spLocks noChangeArrowheads="1"/>
        </xdr:cNvSpPr>
      </xdr:nvSpPr>
      <xdr:spPr bwMode="auto">
        <a:xfrm>
          <a:off x="5086350" y="2148935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2126" name="Text Box 236"/>
        <xdr:cNvSpPr txBox="1">
          <a:spLocks noChangeArrowheads="1"/>
        </xdr:cNvSpPr>
      </xdr:nvSpPr>
      <xdr:spPr bwMode="auto">
        <a:xfrm>
          <a:off x="5086350" y="2148935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2127" name="Text Box 236"/>
        <xdr:cNvSpPr txBox="1">
          <a:spLocks noChangeArrowheads="1"/>
        </xdr:cNvSpPr>
      </xdr:nvSpPr>
      <xdr:spPr bwMode="auto">
        <a:xfrm>
          <a:off x="5086350" y="2148935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2128" name="Text Box 236"/>
        <xdr:cNvSpPr txBox="1">
          <a:spLocks noChangeArrowheads="1"/>
        </xdr:cNvSpPr>
      </xdr:nvSpPr>
      <xdr:spPr bwMode="auto">
        <a:xfrm>
          <a:off x="5086350" y="214893525"/>
          <a:ext cx="0" cy="3269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2129" name="Text Box 314"/>
        <xdr:cNvSpPr txBox="1">
          <a:spLocks noChangeArrowheads="1"/>
        </xdr:cNvSpPr>
      </xdr:nvSpPr>
      <xdr:spPr bwMode="auto">
        <a:xfrm>
          <a:off x="5048250" y="21572220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2130" name="Text Box 315"/>
        <xdr:cNvSpPr txBox="1">
          <a:spLocks noChangeArrowheads="1"/>
        </xdr:cNvSpPr>
      </xdr:nvSpPr>
      <xdr:spPr bwMode="auto">
        <a:xfrm>
          <a:off x="5048250" y="21572220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2131" name="Text Box 316"/>
        <xdr:cNvSpPr txBox="1">
          <a:spLocks noChangeArrowheads="1"/>
        </xdr:cNvSpPr>
      </xdr:nvSpPr>
      <xdr:spPr bwMode="auto">
        <a:xfrm>
          <a:off x="5048250" y="215722200"/>
          <a:ext cx="0"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7673</xdr:colOff>
      <xdr:row>325</xdr:row>
      <xdr:rowOff>159639</xdr:rowOff>
    </xdr:to>
    <xdr:sp macro="" textlink="">
      <xdr:nvSpPr>
        <xdr:cNvPr id="2132" name="Text Box 317"/>
        <xdr:cNvSpPr txBox="1">
          <a:spLocks noChangeArrowheads="1"/>
        </xdr:cNvSpPr>
      </xdr:nvSpPr>
      <xdr:spPr bwMode="auto">
        <a:xfrm>
          <a:off x="4981575" y="215722200"/>
          <a:ext cx="0" cy="159639"/>
        </a:xfrm>
        <a:prstGeom prst="rect">
          <a:avLst/>
        </a:prstGeom>
        <a:noFill/>
        <a:ln w="9525">
          <a:noFill/>
          <a:miter lim="800000"/>
          <a:headEnd/>
          <a:tailEnd/>
        </a:ln>
      </xdr:spPr>
    </xdr:sp>
    <xdr:clientData/>
  </xdr:twoCellAnchor>
  <xdr:twoCellAnchor editAs="oneCell">
    <xdr:from>
      <xdr:col>4</xdr:col>
      <xdr:colOff>2676525</xdr:colOff>
      <xdr:row>325</xdr:row>
      <xdr:rowOff>657225</xdr:rowOff>
    </xdr:from>
    <xdr:to>
      <xdr:col>5</xdr:col>
      <xdr:colOff>12435</xdr:colOff>
      <xdr:row>326</xdr:row>
      <xdr:rowOff>19812</xdr:rowOff>
    </xdr:to>
    <xdr:sp macro="" textlink="">
      <xdr:nvSpPr>
        <xdr:cNvPr id="2133" name="Text Box 29"/>
        <xdr:cNvSpPr txBox="1">
          <a:spLocks noChangeArrowheads="1"/>
        </xdr:cNvSpPr>
      </xdr:nvSpPr>
      <xdr:spPr bwMode="auto">
        <a:xfrm>
          <a:off x="5086350" y="216322275"/>
          <a:ext cx="0" cy="19812"/>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2134" name="Text Box 314"/>
        <xdr:cNvSpPr txBox="1">
          <a:spLocks noChangeArrowheads="1"/>
        </xdr:cNvSpPr>
      </xdr:nvSpPr>
      <xdr:spPr bwMode="auto">
        <a:xfrm>
          <a:off x="5048250" y="21572220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2135" name="Text Box 315"/>
        <xdr:cNvSpPr txBox="1">
          <a:spLocks noChangeArrowheads="1"/>
        </xdr:cNvSpPr>
      </xdr:nvSpPr>
      <xdr:spPr bwMode="auto">
        <a:xfrm>
          <a:off x="5048250" y="21572220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2136" name="Text Box 316"/>
        <xdr:cNvSpPr txBox="1">
          <a:spLocks noChangeArrowheads="1"/>
        </xdr:cNvSpPr>
      </xdr:nvSpPr>
      <xdr:spPr bwMode="auto">
        <a:xfrm>
          <a:off x="5048250" y="215722200"/>
          <a:ext cx="0"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7673</xdr:colOff>
      <xdr:row>325</xdr:row>
      <xdr:rowOff>159639</xdr:rowOff>
    </xdr:to>
    <xdr:sp macro="" textlink="">
      <xdr:nvSpPr>
        <xdr:cNvPr id="2137" name="Text Box 317"/>
        <xdr:cNvSpPr txBox="1">
          <a:spLocks noChangeArrowheads="1"/>
        </xdr:cNvSpPr>
      </xdr:nvSpPr>
      <xdr:spPr bwMode="auto">
        <a:xfrm>
          <a:off x="4981575" y="215722200"/>
          <a:ext cx="0" cy="159639"/>
        </a:xfrm>
        <a:prstGeom prst="rect">
          <a:avLst/>
        </a:prstGeom>
        <a:noFill/>
        <a:ln w="9525">
          <a:noFill/>
          <a:miter lim="800000"/>
          <a:headEnd/>
          <a:tailEnd/>
        </a:ln>
      </xdr:spPr>
    </xdr:sp>
    <xdr:clientData/>
  </xdr:twoCellAnchor>
  <xdr:twoCellAnchor editAs="oneCell">
    <xdr:from>
      <xdr:col>4</xdr:col>
      <xdr:colOff>2676525</xdr:colOff>
      <xdr:row>325</xdr:row>
      <xdr:rowOff>657225</xdr:rowOff>
    </xdr:from>
    <xdr:to>
      <xdr:col>5</xdr:col>
      <xdr:colOff>12435</xdr:colOff>
      <xdr:row>326</xdr:row>
      <xdr:rowOff>19812</xdr:rowOff>
    </xdr:to>
    <xdr:sp macro="" textlink="">
      <xdr:nvSpPr>
        <xdr:cNvPr id="2138" name="Text Box 29"/>
        <xdr:cNvSpPr txBox="1">
          <a:spLocks noChangeArrowheads="1"/>
        </xdr:cNvSpPr>
      </xdr:nvSpPr>
      <xdr:spPr bwMode="auto">
        <a:xfrm>
          <a:off x="5086350" y="216322275"/>
          <a:ext cx="0" cy="19812"/>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2139" name="Text Box 81"/>
        <xdr:cNvSpPr txBox="1">
          <a:spLocks noChangeArrowheads="1"/>
        </xdr:cNvSpPr>
      </xdr:nvSpPr>
      <xdr:spPr bwMode="auto">
        <a:xfrm>
          <a:off x="5048250" y="21572220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2140" name="Text Box 82"/>
        <xdr:cNvSpPr txBox="1">
          <a:spLocks noChangeArrowheads="1"/>
        </xdr:cNvSpPr>
      </xdr:nvSpPr>
      <xdr:spPr bwMode="auto">
        <a:xfrm>
          <a:off x="5048250" y="215722200"/>
          <a:ext cx="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7673</xdr:colOff>
      <xdr:row>325</xdr:row>
      <xdr:rowOff>159639</xdr:rowOff>
    </xdr:to>
    <xdr:sp macro="" textlink="">
      <xdr:nvSpPr>
        <xdr:cNvPr id="2141" name="Text Box 83"/>
        <xdr:cNvSpPr txBox="1">
          <a:spLocks noChangeArrowheads="1"/>
        </xdr:cNvSpPr>
      </xdr:nvSpPr>
      <xdr:spPr bwMode="auto">
        <a:xfrm>
          <a:off x="5048250" y="215722200"/>
          <a:ext cx="0"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7673</xdr:colOff>
      <xdr:row>325</xdr:row>
      <xdr:rowOff>159639</xdr:rowOff>
    </xdr:to>
    <xdr:sp macro="" textlink="">
      <xdr:nvSpPr>
        <xdr:cNvPr id="2142" name="Text Box 84"/>
        <xdr:cNvSpPr txBox="1">
          <a:spLocks noChangeArrowheads="1"/>
        </xdr:cNvSpPr>
      </xdr:nvSpPr>
      <xdr:spPr bwMode="auto">
        <a:xfrm>
          <a:off x="4981575" y="215722200"/>
          <a:ext cx="0" cy="159639"/>
        </a:xfrm>
        <a:prstGeom prst="rect">
          <a:avLst/>
        </a:prstGeom>
        <a:noFill/>
        <a:ln w="9525">
          <a:noFill/>
          <a:miter lim="800000"/>
          <a:headEnd/>
          <a:tailEnd/>
        </a:ln>
      </xdr:spPr>
    </xdr:sp>
    <xdr:clientData/>
  </xdr:twoCellAnchor>
  <xdr:twoCellAnchor editAs="oneCell">
    <xdr:from>
      <xdr:col>4</xdr:col>
      <xdr:colOff>2028825</xdr:colOff>
      <xdr:row>325</xdr:row>
      <xdr:rowOff>0</xdr:rowOff>
    </xdr:from>
    <xdr:to>
      <xdr:col>5</xdr:col>
      <xdr:colOff>12435</xdr:colOff>
      <xdr:row>325</xdr:row>
      <xdr:rowOff>159639</xdr:rowOff>
    </xdr:to>
    <xdr:sp macro="" textlink="">
      <xdr:nvSpPr>
        <xdr:cNvPr id="2143" name="Text Box 85"/>
        <xdr:cNvSpPr txBox="1">
          <a:spLocks noChangeArrowheads="1"/>
        </xdr:cNvSpPr>
      </xdr:nvSpPr>
      <xdr:spPr bwMode="auto">
        <a:xfrm>
          <a:off x="5086350" y="215722200"/>
          <a:ext cx="0" cy="159639"/>
        </a:xfrm>
        <a:prstGeom prst="rect">
          <a:avLst/>
        </a:prstGeom>
        <a:noFill/>
        <a:ln w="9525">
          <a:noFill/>
          <a:miter lim="800000"/>
          <a:headEnd/>
          <a:tailEnd/>
        </a:ln>
      </xdr:spPr>
    </xdr:sp>
    <xdr:clientData/>
  </xdr:twoCellAnchor>
  <xdr:twoCellAnchor editAs="oneCell">
    <xdr:from>
      <xdr:col>4</xdr:col>
      <xdr:colOff>2619375</xdr:colOff>
      <xdr:row>325</xdr:row>
      <xdr:rowOff>0</xdr:rowOff>
    </xdr:from>
    <xdr:to>
      <xdr:col>5</xdr:col>
      <xdr:colOff>12435</xdr:colOff>
      <xdr:row>325</xdr:row>
      <xdr:rowOff>159639</xdr:rowOff>
    </xdr:to>
    <xdr:sp macro="" textlink="">
      <xdr:nvSpPr>
        <xdr:cNvPr id="2144" name="Text Box 86"/>
        <xdr:cNvSpPr txBox="1">
          <a:spLocks noChangeArrowheads="1"/>
        </xdr:cNvSpPr>
      </xdr:nvSpPr>
      <xdr:spPr bwMode="auto">
        <a:xfrm>
          <a:off x="5086350" y="215722200"/>
          <a:ext cx="0" cy="15963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2145" name="Text Box 236"/>
        <xdr:cNvSpPr txBox="1">
          <a:spLocks noChangeArrowheads="1"/>
        </xdr:cNvSpPr>
      </xdr:nvSpPr>
      <xdr:spPr bwMode="auto">
        <a:xfrm>
          <a:off x="5086350" y="2158460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2146" name="Text Box 236"/>
        <xdr:cNvSpPr txBox="1">
          <a:spLocks noChangeArrowheads="1"/>
        </xdr:cNvSpPr>
      </xdr:nvSpPr>
      <xdr:spPr bwMode="auto">
        <a:xfrm>
          <a:off x="5086350" y="2158460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2147" name="Text Box 236"/>
        <xdr:cNvSpPr txBox="1">
          <a:spLocks noChangeArrowheads="1"/>
        </xdr:cNvSpPr>
      </xdr:nvSpPr>
      <xdr:spPr bwMode="auto">
        <a:xfrm>
          <a:off x="5086350" y="2158460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2148" name="Text Box 236"/>
        <xdr:cNvSpPr txBox="1">
          <a:spLocks noChangeArrowheads="1"/>
        </xdr:cNvSpPr>
      </xdr:nvSpPr>
      <xdr:spPr bwMode="auto">
        <a:xfrm>
          <a:off x="5086350" y="2158460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2149" name="Text Box 236"/>
        <xdr:cNvSpPr txBox="1">
          <a:spLocks noChangeArrowheads="1"/>
        </xdr:cNvSpPr>
      </xdr:nvSpPr>
      <xdr:spPr bwMode="auto">
        <a:xfrm>
          <a:off x="5086350" y="2158460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2150" name="Text Box 236"/>
        <xdr:cNvSpPr txBox="1">
          <a:spLocks noChangeArrowheads="1"/>
        </xdr:cNvSpPr>
      </xdr:nvSpPr>
      <xdr:spPr bwMode="auto">
        <a:xfrm>
          <a:off x="5086350" y="2158460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2151" name="Text Box 236"/>
        <xdr:cNvSpPr txBox="1">
          <a:spLocks noChangeArrowheads="1"/>
        </xdr:cNvSpPr>
      </xdr:nvSpPr>
      <xdr:spPr bwMode="auto">
        <a:xfrm>
          <a:off x="5086350" y="215846025"/>
          <a:ext cx="0" cy="3269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2152" name="Text Box 314"/>
        <xdr:cNvSpPr txBox="1">
          <a:spLocks noChangeArrowheads="1"/>
        </xdr:cNvSpPr>
      </xdr:nvSpPr>
      <xdr:spPr bwMode="auto">
        <a:xfrm>
          <a:off x="5048250" y="21632227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2153" name="Text Box 315"/>
        <xdr:cNvSpPr txBox="1">
          <a:spLocks noChangeArrowheads="1"/>
        </xdr:cNvSpPr>
      </xdr:nvSpPr>
      <xdr:spPr bwMode="auto">
        <a:xfrm>
          <a:off x="5048250" y="21632227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2154" name="Text Box 316"/>
        <xdr:cNvSpPr txBox="1">
          <a:spLocks noChangeArrowheads="1"/>
        </xdr:cNvSpPr>
      </xdr:nvSpPr>
      <xdr:spPr bwMode="auto">
        <a:xfrm>
          <a:off x="5048250" y="216322275"/>
          <a:ext cx="0"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7673</xdr:colOff>
      <xdr:row>326</xdr:row>
      <xdr:rowOff>159639</xdr:rowOff>
    </xdr:to>
    <xdr:sp macro="" textlink="">
      <xdr:nvSpPr>
        <xdr:cNvPr id="2155" name="Text Box 317"/>
        <xdr:cNvSpPr txBox="1">
          <a:spLocks noChangeArrowheads="1"/>
        </xdr:cNvSpPr>
      </xdr:nvSpPr>
      <xdr:spPr bwMode="auto">
        <a:xfrm>
          <a:off x="4981575" y="216322275"/>
          <a:ext cx="0" cy="159639"/>
        </a:xfrm>
        <a:prstGeom prst="rect">
          <a:avLst/>
        </a:prstGeom>
        <a:noFill/>
        <a:ln w="9525">
          <a:noFill/>
          <a:miter lim="800000"/>
          <a:headEnd/>
          <a:tailEnd/>
        </a:ln>
      </xdr:spPr>
    </xdr:sp>
    <xdr:clientData/>
  </xdr:twoCellAnchor>
  <xdr:twoCellAnchor editAs="oneCell">
    <xdr:from>
      <xdr:col>4</xdr:col>
      <xdr:colOff>2676525</xdr:colOff>
      <xdr:row>326</xdr:row>
      <xdr:rowOff>657225</xdr:rowOff>
    </xdr:from>
    <xdr:to>
      <xdr:col>5</xdr:col>
      <xdr:colOff>12435</xdr:colOff>
      <xdr:row>326</xdr:row>
      <xdr:rowOff>657225</xdr:rowOff>
    </xdr:to>
    <xdr:sp macro="" textlink="">
      <xdr:nvSpPr>
        <xdr:cNvPr id="2156" name="Text Box 29"/>
        <xdr:cNvSpPr txBox="1">
          <a:spLocks noChangeArrowheads="1"/>
        </xdr:cNvSpPr>
      </xdr:nvSpPr>
      <xdr:spPr bwMode="auto">
        <a:xfrm>
          <a:off x="5086350" y="216979500"/>
          <a:ext cx="0" cy="0"/>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2157" name="Text Box 314"/>
        <xdr:cNvSpPr txBox="1">
          <a:spLocks noChangeArrowheads="1"/>
        </xdr:cNvSpPr>
      </xdr:nvSpPr>
      <xdr:spPr bwMode="auto">
        <a:xfrm>
          <a:off x="5048250" y="21632227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2158" name="Text Box 315"/>
        <xdr:cNvSpPr txBox="1">
          <a:spLocks noChangeArrowheads="1"/>
        </xdr:cNvSpPr>
      </xdr:nvSpPr>
      <xdr:spPr bwMode="auto">
        <a:xfrm>
          <a:off x="5048250" y="21632227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2159" name="Text Box 316"/>
        <xdr:cNvSpPr txBox="1">
          <a:spLocks noChangeArrowheads="1"/>
        </xdr:cNvSpPr>
      </xdr:nvSpPr>
      <xdr:spPr bwMode="auto">
        <a:xfrm>
          <a:off x="5048250" y="216322275"/>
          <a:ext cx="0"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7673</xdr:colOff>
      <xdr:row>326</xdr:row>
      <xdr:rowOff>159639</xdr:rowOff>
    </xdr:to>
    <xdr:sp macro="" textlink="">
      <xdr:nvSpPr>
        <xdr:cNvPr id="2160" name="Text Box 317"/>
        <xdr:cNvSpPr txBox="1">
          <a:spLocks noChangeArrowheads="1"/>
        </xdr:cNvSpPr>
      </xdr:nvSpPr>
      <xdr:spPr bwMode="auto">
        <a:xfrm>
          <a:off x="4981575" y="216322275"/>
          <a:ext cx="0" cy="159639"/>
        </a:xfrm>
        <a:prstGeom prst="rect">
          <a:avLst/>
        </a:prstGeom>
        <a:noFill/>
        <a:ln w="9525">
          <a:noFill/>
          <a:miter lim="800000"/>
          <a:headEnd/>
          <a:tailEnd/>
        </a:ln>
      </xdr:spPr>
    </xdr:sp>
    <xdr:clientData/>
  </xdr:twoCellAnchor>
  <xdr:twoCellAnchor editAs="oneCell">
    <xdr:from>
      <xdr:col>4</xdr:col>
      <xdr:colOff>2676525</xdr:colOff>
      <xdr:row>326</xdr:row>
      <xdr:rowOff>657225</xdr:rowOff>
    </xdr:from>
    <xdr:to>
      <xdr:col>5</xdr:col>
      <xdr:colOff>12435</xdr:colOff>
      <xdr:row>326</xdr:row>
      <xdr:rowOff>657225</xdr:rowOff>
    </xdr:to>
    <xdr:sp macro="" textlink="">
      <xdr:nvSpPr>
        <xdr:cNvPr id="2161" name="Text Box 29"/>
        <xdr:cNvSpPr txBox="1">
          <a:spLocks noChangeArrowheads="1"/>
        </xdr:cNvSpPr>
      </xdr:nvSpPr>
      <xdr:spPr bwMode="auto">
        <a:xfrm>
          <a:off x="5086350" y="216979500"/>
          <a:ext cx="0" cy="0"/>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2162" name="Text Box 81"/>
        <xdr:cNvSpPr txBox="1">
          <a:spLocks noChangeArrowheads="1"/>
        </xdr:cNvSpPr>
      </xdr:nvSpPr>
      <xdr:spPr bwMode="auto">
        <a:xfrm>
          <a:off x="5048250" y="21632227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2163" name="Text Box 82"/>
        <xdr:cNvSpPr txBox="1">
          <a:spLocks noChangeArrowheads="1"/>
        </xdr:cNvSpPr>
      </xdr:nvSpPr>
      <xdr:spPr bwMode="auto">
        <a:xfrm>
          <a:off x="5048250" y="216322275"/>
          <a:ext cx="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7673</xdr:colOff>
      <xdr:row>326</xdr:row>
      <xdr:rowOff>159639</xdr:rowOff>
    </xdr:to>
    <xdr:sp macro="" textlink="">
      <xdr:nvSpPr>
        <xdr:cNvPr id="2164" name="Text Box 83"/>
        <xdr:cNvSpPr txBox="1">
          <a:spLocks noChangeArrowheads="1"/>
        </xdr:cNvSpPr>
      </xdr:nvSpPr>
      <xdr:spPr bwMode="auto">
        <a:xfrm>
          <a:off x="5048250" y="216322275"/>
          <a:ext cx="0"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7673</xdr:colOff>
      <xdr:row>326</xdr:row>
      <xdr:rowOff>159639</xdr:rowOff>
    </xdr:to>
    <xdr:sp macro="" textlink="">
      <xdr:nvSpPr>
        <xdr:cNvPr id="2165" name="Text Box 84"/>
        <xdr:cNvSpPr txBox="1">
          <a:spLocks noChangeArrowheads="1"/>
        </xdr:cNvSpPr>
      </xdr:nvSpPr>
      <xdr:spPr bwMode="auto">
        <a:xfrm>
          <a:off x="4981575" y="216322275"/>
          <a:ext cx="0" cy="159639"/>
        </a:xfrm>
        <a:prstGeom prst="rect">
          <a:avLst/>
        </a:prstGeom>
        <a:noFill/>
        <a:ln w="9525">
          <a:noFill/>
          <a:miter lim="800000"/>
          <a:headEnd/>
          <a:tailEnd/>
        </a:ln>
      </xdr:spPr>
    </xdr:sp>
    <xdr:clientData/>
  </xdr:twoCellAnchor>
  <xdr:twoCellAnchor editAs="oneCell">
    <xdr:from>
      <xdr:col>4</xdr:col>
      <xdr:colOff>2028825</xdr:colOff>
      <xdr:row>326</xdr:row>
      <xdr:rowOff>0</xdr:rowOff>
    </xdr:from>
    <xdr:to>
      <xdr:col>5</xdr:col>
      <xdr:colOff>12435</xdr:colOff>
      <xdr:row>326</xdr:row>
      <xdr:rowOff>159639</xdr:rowOff>
    </xdr:to>
    <xdr:sp macro="" textlink="">
      <xdr:nvSpPr>
        <xdr:cNvPr id="2166" name="Text Box 85"/>
        <xdr:cNvSpPr txBox="1">
          <a:spLocks noChangeArrowheads="1"/>
        </xdr:cNvSpPr>
      </xdr:nvSpPr>
      <xdr:spPr bwMode="auto">
        <a:xfrm>
          <a:off x="5086350" y="216322275"/>
          <a:ext cx="0" cy="159639"/>
        </a:xfrm>
        <a:prstGeom prst="rect">
          <a:avLst/>
        </a:prstGeom>
        <a:noFill/>
        <a:ln w="9525">
          <a:noFill/>
          <a:miter lim="800000"/>
          <a:headEnd/>
          <a:tailEnd/>
        </a:ln>
      </xdr:spPr>
    </xdr:sp>
    <xdr:clientData/>
  </xdr:twoCellAnchor>
  <xdr:twoCellAnchor editAs="oneCell">
    <xdr:from>
      <xdr:col>4</xdr:col>
      <xdr:colOff>2619375</xdr:colOff>
      <xdr:row>326</xdr:row>
      <xdr:rowOff>0</xdr:rowOff>
    </xdr:from>
    <xdr:to>
      <xdr:col>5</xdr:col>
      <xdr:colOff>12435</xdr:colOff>
      <xdr:row>326</xdr:row>
      <xdr:rowOff>159639</xdr:rowOff>
    </xdr:to>
    <xdr:sp macro="" textlink="">
      <xdr:nvSpPr>
        <xdr:cNvPr id="2167" name="Text Box 86"/>
        <xdr:cNvSpPr txBox="1">
          <a:spLocks noChangeArrowheads="1"/>
        </xdr:cNvSpPr>
      </xdr:nvSpPr>
      <xdr:spPr bwMode="auto">
        <a:xfrm>
          <a:off x="5086350" y="216322275"/>
          <a:ext cx="0" cy="15963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2168" name="Text Box 236"/>
        <xdr:cNvSpPr txBox="1">
          <a:spLocks noChangeArrowheads="1"/>
        </xdr:cNvSpPr>
      </xdr:nvSpPr>
      <xdr:spPr bwMode="auto">
        <a:xfrm>
          <a:off x="5086350" y="216446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2169" name="Text Box 236"/>
        <xdr:cNvSpPr txBox="1">
          <a:spLocks noChangeArrowheads="1"/>
        </xdr:cNvSpPr>
      </xdr:nvSpPr>
      <xdr:spPr bwMode="auto">
        <a:xfrm>
          <a:off x="5086350" y="216446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2170" name="Text Box 236"/>
        <xdr:cNvSpPr txBox="1">
          <a:spLocks noChangeArrowheads="1"/>
        </xdr:cNvSpPr>
      </xdr:nvSpPr>
      <xdr:spPr bwMode="auto">
        <a:xfrm>
          <a:off x="5086350" y="216446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2171" name="Text Box 236"/>
        <xdr:cNvSpPr txBox="1">
          <a:spLocks noChangeArrowheads="1"/>
        </xdr:cNvSpPr>
      </xdr:nvSpPr>
      <xdr:spPr bwMode="auto">
        <a:xfrm>
          <a:off x="5086350" y="216446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2172" name="Text Box 236"/>
        <xdr:cNvSpPr txBox="1">
          <a:spLocks noChangeArrowheads="1"/>
        </xdr:cNvSpPr>
      </xdr:nvSpPr>
      <xdr:spPr bwMode="auto">
        <a:xfrm>
          <a:off x="5086350" y="216446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2173" name="Text Box 236"/>
        <xdr:cNvSpPr txBox="1">
          <a:spLocks noChangeArrowheads="1"/>
        </xdr:cNvSpPr>
      </xdr:nvSpPr>
      <xdr:spPr bwMode="auto">
        <a:xfrm>
          <a:off x="5086350" y="216446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2174" name="Text Box 236"/>
        <xdr:cNvSpPr txBox="1">
          <a:spLocks noChangeArrowheads="1"/>
        </xdr:cNvSpPr>
      </xdr:nvSpPr>
      <xdr:spPr bwMode="auto">
        <a:xfrm>
          <a:off x="5086350" y="216446100"/>
          <a:ext cx="0" cy="3269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2175" name="Text Box 314"/>
        <xdr:cNvSpPr txBox="1">
          <a:spLocks noChangeArrowheads="1"/>
        </xdr:cNvSpPr>
      </xdr:nvSpPr>
      <xdr:spPr bwMode="auto">
        <a:xfrm>
          <a:off x="5048250" y="21753195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2176" name="Text Box 315"/>
        <xdr:cNvSpPr txBox="1">
          <a:spLocks noChangeArrowheads="1"/>
        </xdr:cNvSpPr>
      </xdr:nvSpPr>
      <xdr:spPr bwMode="auto">
        <a:xfrm>
          <a:off x="5048250" y="21753195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2177" name="Text Box 316"/>
        <xdr:cNvSpPr txBox="1">
          <a:spLocks noChangeArrowheads="1"/>
        </xdr:cNvSpPr>
      </xdr:nvSpPr>
      <xdr:spPr bwMode="auto">
        <a:xfrm>
          <a:off x="5048250" y="217531950"/>
          <a:ext cx="0"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7673</xdr:colOff>
      <xdr:row>327</xdr:row>
      <xdr:rowOff>159639</xdr:rowOff>
    </xdr:to>
    <xdr:sp macro="" textlink="">
      <xdr:nvSpPr>
        <xdr:cNvPr id="2178" name="Text Box 317"/>
        <xdr:cNvSpPr txBox="1">
          <a:spLocks noChangeArrowheads="1"/>
        </xdr:cNvSpPr>
      </xdr:nvSpPr>
      <xdr:spPr bwMode="auto">
        <a:xfrm>
          <a:off x="4981575" y="217531950"/>
          <a:ext cx="0" cy="159639"/>
        </a:xfrm>
        <a:prstGeom prst="rect">
          <a:avLst/>
        </a:prstGeom>
        <a:noFill/>
        <a:ln w="9525">
          <a:noFill/>
          <a:miter lim="800000"/>
          <a:headEnd/>
          <a:tailEnd/>
        </a:ln>
      </xdr:spPr>
    </xdr:sp>
    <xdr:clientData/>
  </xdr:twoCellAnchor>
  <xdr:twoCellAnchor editAs="oneCell">
    <xdr:from>
      <xdr:col>4</xdr:col>
      <xdr:colOff>2619375</xdr:colOff>
      <xdr:row>327</xdr:row>
      <xdr:rowOff>1076325</xdr:rowOff>
    </xdr:from>
    <xdr:to>
      <xdr:col>5</xdr:col>
      <xdr:colOff>12435</xdr:colOff>
      <xdr:row>327</xdr:row>
      <xdr:rowOff>1076325</xdr:rowOff>
    </xdr:to>
    <xdr:sp macro="" textlink="">
      <xdr:nvSpPr>
        <xdr:cNvPr id="2179" name="Text Box 23"/>
        <xdr:cNvSpPr txBox="1">
          <a:spLocks noChangeArrowheads="1"/>
        </xdr:cNvSpPr>
      </xdr:nvSpPr>
      <xdr:spPr bwMode="auto">
        <a:xfrm>
          <a:off x="5086350" y="218608275"/>
          <a:ext cx="0" cy="0"/>
        </a:xfrm>
        <a:prstGeom prst="rect">
          <a:avLst/>
        </a:prstGeom>
        <a:noFill/>
        <a:ln w="9525">
          <a:noFill/>
          <a:miter lim="800000"/>
          <a:headEnd/>
          <a:tailEnd/>
        </a:ln>
      </xdr:spPr>
    </xdr:sp>
    <xdr:clientData/>
  </xdr:twoCellAnchor>
  <xdr:twoCellAnchor editAs="oneCell">
    <xdr:from>
      <xdr:col>4</xdr:col>
      <xdr:colOff>2676525</xdr:colOff>
      <xdr:row>327</xdr:row>
      <xdr:rowOff>657225</xdr:rowOff>
    </xdr:from>
    <xdr:to>
      <xdr:col>5</xdr:col>
      <xdr:colOff>12435</xdr:colOff>
      <xdr:row>327</xdr:row>
      <xdr:rowOff>657225</xdr:rowOff>
    </xdr:to>
    <xdr:sp macro="" textlink="">
      <xdr:nvSpPr>
        <xdr:cNvPr id="2180" name="Text Box 29"/>
        <xdr:cNvSpPr txBox="1">
          <a:spLocks noChangeArrowheads="1"/>
        </xdr:cNvSpPr>
      </xdr:nvSpPr>
      <xdr:spPr bwMode="auto">
        <a:xfrm>
          <a:off x="5086350" y="218189175"/>
          <a:ext cx="0" cy="0"/>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2181" name="Text Box 314"/>
        <xdr:cNvSpPr txBox="1">
          <a:spLocks noChangeArrowheads="1"/>
        </xdr:cNvSpPr>
      </xdr:nvSpPr>
      <xdr:spPr bwMode="auto">
        <a:xfrm>
          <a:off x="5048250" y="21753195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2182" name="Text Box 315"/>
        <xdr:cNvSpPr txBox="1">
          <a:spLocks noChangeArrowheads="1"/>
        </xdr:cNvSpPr>
      </xdr:nvSpPr>
      <xdr:spPr bwMode="auto">
        <a:xfrm>
          <a:off x="5048250" y="21753195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2183" name="Text Box 316"/>
        <xdr:cNvSpPr txBox="1">
          <a:spLocks noChangeArrowheads="1"/>
        </xdr:cNvSpPr>
      </xdr:nvSpPr>
      <xdr:spPr bwMode="auto">
        <a:xfrm>
          <a:off x="5048250" y="217531950"/>
          <a:ext cx="0"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7673</xdr:colOff>
      <xdr:row>327</xdr:row>
      <xdr:rowOff>159639</xdr:rowOff>
    </xdr:to>
    <xdr:sp macro="" textlink="">
      <xdr:nvSpPr>
        <xdr:cNvPr id="2184" name="Text Box 317"/>
        <xdr:cNvSpPr txBox="1">
          <a:spLocks noChangeArrowheads="1"/>
        </xdr:cNvSpPr>
      </xdr:nvSpPr>
      <xdr:spPr bwMode="auto">
        <a:xfrm>
          <a:off x="4981575" y="217531950"/>
          <a:ext cx="0" cy="159639"/>
        </a:xfrm>
        <a:prstGeom prst="rect">
          <a:avLst/>
        </a:prstGeom>
        <a:noFill/>
        <a:ln w="9525">
          <a:noFill/>
          <a:miter lim="800000"/>
          <a:headEnd/>
          <a:tailEnd/>
        </a:ln>
      </xdr:spPr>
    </xdr:sp>
    <xdr:clientData/>
  </xdr:twoCellAnchor>
  <xdr:twoCellAnchor editAs="oneCell">
    <xdr:from>
      <xdr:col>4</xdr:col>
      <xdr:colOff>2619375</xdr:colOff>
      <xdr:row>327</xdr:row>
      <xdr:rowOff>1076325</xdr:rowOff>
    </xdr:from>
    <xdr:to>
      <xdr:col>5</xdr:col>
      <xdr:colOff>12435</xdr:colOff>
      <xdr:row>327</xdr:row>
      <xdr:rowOff>1076325</xdr:rowOff>
    </xdr:to>
    <xdr:sp macro="" textlink="">
      <xdr:nvSpPr>
        <xdr:cNvPr id="2185" name="Text Box 23"/>
        <xdr:cNvSpPr txBox="1">
          <a:spLocks noChangeArrowheads="1"/>
        </xdr:cNvSpPr>
      </xdr:nvSpPr>
      <xdr:spPr bwMode="auto">
        <a:xfrm>
          <a:off x="5086350" y="218608275"/>
          <a:ext cx="0" cy="0"/>
        </a:xfrm>
        <a:prstGeom prst="rect">
          <a:avLst/>
        </a:prstGeom>
        <a:noFill/>
        <a:ln w="9525">
          <a:noFill/>
          <a:miter lim="800000"/>
          <a:headEnd/>
          <a:tailEnd/>
        </a:ln>
      </xdr:spPr>
    </xdr:sp>
    <xdr:clientData/>
  </xdr:twoCellAnchor>
  <xdr:twoCellAnchor editAs="oneCell">
    <xdr:from>
      <xdr:col>4</xdr:col>
      <xdr:colOff>2676525</xdr:colOff>
      <xdr:row>327</xdr:row>
      <xdr:rowOff>657225</xdr:rowOff>
    </xdr:from>
    <xdr:to>
      <xdr:col>5</xdr:col>
      <xdr:colOff>12435</xdr:colOff>
      <xdr:row>327</xdr:row>
      <xdr:rowOff>657225</xdr:rowOff>
    </xdr:to>
    <xdr:sp macro="" textlink="">
      <xdr:nvSpPr>
        <xdr:cNvPr id="2186" name="Text Box 29"/>
        <xdr:cNvSpPr txBox="1">
          <a:spLocks noChangeArrowheads="1"/>
        </xdr:cNvSpPr>
      </xdr:nvSpPr>
      <xdr:spPr bwMode="auto">
        <a:xfrm>
          <a:off x="5086350" y="218189175"/>
          <a:ext cx="0" cy="0"/>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2187" name="Text Box 81"/>
        <xdr:cNvSpPr txBox="1">
          <a:spLocks noChangeArrowheads="1"/>
        </xdr:cNvSpPr>
      </xdr:nvSpPr>
      <xdr:spPr bwMode="auto">
        <a:xfrm>
          <a:off x="5048250" y="21753195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2188" name="Text Box 82"/>
        <xdr:cNvSpPr txBox="1">
          <a:spLocks noChangeArrowheads="1"/>
        </xdr:cNvSpPr>
      </xdr:nvSpPr>
      <xdr:spPr bwMode="auto">
        <a:xfrm>
          <a:off x="5048250" y="217531950"/>
          <a:ext cx="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7673</xdr:colOff>
      <xdr:row>327</xdr:row>
      <xdr:rowOff>159639</xdr:rowOff>
    </xdr:to>
    <xdr:sp macro="" textlink="">
      <xdr:nvSpPr>
        <xdr:cNvPr id="2189" name="Text Box 83"/>
        <xdr:cNvSpPr txBox="1">
          <a:spLocks noChangeArrowheads="1"/>
        </xdr:cNvSpPr>
      </xdr:nvSpPr>
      <xdr:spPr bwMode="auto">
        <a:xfrm>
          <a:off x="5048250" y="217531950"/>
          <a:ext cx="0"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7673</xdr:colOff>
      <xdr:row>327</xdr:row>
      <xdr:rowOff>159639</xdr:rowOff>
    </xdr:to>
    <xdr:sp macro="" textlink="">
      <xdr:nvSpPr>
        <xdr:cNvPr id="2190" name="Text Box 84"/>
        <xdr:cNvSpPr txBox="1">
          <a:spLocks noChangeArrowheads="1"/>
        </xdr:cNvSpPr>
      </xdr:nvSpPr>
      <xdr:spPr bwMode="auto">
        <a:xfrm>
          <a:off x="4981575" y="217531950"/>
          <a:ext cx="0" cy="159639"/>
        </a:xfrm>
        <a:prstGeom prst="rect">
          <a:avLst/>
        </a:prstGeom>
        <a:noFill/>
        <a:ln w="9525">
          <a:noFill/>
          <a:miter lim="800000"/>
          <a:headEnd/>
          <a:tailEnd/>
        </a:ln>
      </xdr:spPr>
    </xdr:sp>
    <xdr:clientData/>
  </xdr:twoCellAnchor>
  <xdr:twoCellAnchor editAs="oneCell">
    <xdr:from>
      <xdr:col>4</xdr:col>
      <xdr:colOff>2028825</xdr:colOff>
      <xdr:row>327</xdr:row>
      <xdr:rowOff>0</xdr:rowOff>
    </xdr:from>
    <xdr:to>
      <xdr:col>5</xdr:col>
      <xdr:colOff>12435</xdr:colOff>
      <xdr:row>327</xdr:row>
      <xdr:rowOff>159639</xdr:rowOff>
    </xdr:to>
    <xdr:sp macro="" textlink="">
      <xdr:nvSpPr>
        <xdr:cNvPr id="2191" name="Text Box 85"/>
        <xdr:cNvSpPr txBox="1">
          <a:spLocks noChangeArrowheads="1"/>
        </xdr:cNvSpPr>
      </xdr:nvSpPr>
      <xdr:spPr bwMode="auto">
        <a:xfrm>
          <a:off x="5086350" y="217531950"/>
          <a:ext cx="0" cy="159639"/>
        </a:xfrm>
        <a:prstGeom prst="rect">
          <a:avLst/>
        </a:prstGeom>
        <a:noFill/>
        <a:ln w="9525">
          <a:noFill/>
          <a:miter lim="800000"/>
          <a:headEnd/>
          <a:tailEnd/>
        </a:ln>
      </xdr:spPr>
    </xdr:sp>
    <xdr:clientData/>
  </xdr:twoCellAnchor>
  <xdr:twoCellAnchor editAs="oneCell">
    <xdr:from>
      <xdr:col>4</xdr:col>
      <xdr:colOff>2619375</xdr:colOff>
      <xdr:row>327</xdr:row>
      <xdr:rowOff>0</xdr:rowOff>
    </xdr:from>
    <xdr:to>
      <xdr:col>5</xdr:col>
      <xdr:colOff>12435</xdr:colOff>
      <xdr:row>327</xdr:row>
      <xdr:rowOff>159639</xdr:rowOff>
    </xdr:to>
    <xdr:sp macro="" textlink="">
      <xdr:nvSpPr>
        <xdr:cNvPr id="2192" name="Text Box 86"/>
        <xdr:cNvSpPr txBox="1">
          <a:spLocks noChangeArrowheads="1"/>
        </xdr:cNvSpPr>
      </xdr:nvSpPr>
      <xdr:spPr bwMode="auto">
        <a:xfrm>
          <a:off x="5086350" y="217531950"/>
          <a:ext cx="0" cy="15963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2193" name="Text Box 236"/>
        <xdr:cNvSpPr txBox="1">
          <a:spLocks noChangeArrowheads="1"/>
        </xdr:cNvSpPr>
      </xdr:nvSpPr>
      <xdr:spPr bwMode="auto">
        <a:xfrm>
          <a:off x="5086350" y="2176557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2194" name="Text Box 236"/>
        <xdr:cNvSpPr txBox="1">
          <a:spLocks noChangeArrowheads="1"/>
        </xdr:cNvSpPr>
      </xdr:nvSpPr>
      <xdr:spPr bwMode="auto">
        <a:xfrm>
          <a:off x="5086350" y="2176557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2195" name="Text Box 236"/>
        <xdr:cNvSpPr txBox="1">
          <a:spLocks noChangeArrowheads="1"/>
        </xdr:cNvSpPr>
      </xdr:nvSpPr>
      <xdr:spPr bwMode="auto">
        <a:xfrm>
          <a:off x="5086350" y="2176557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2196" name="Text Box 236"/>
        <xdr:cNvSpPr txBox="1">
          <a:spLocks noChangeArrowheads="1"/>
        </xdr:cNvSpPr>
      </xdr:nvSpPr>
      <xdr:spPr bwMode="auto">
        <a:xfrm>
          <a:off x="5086350" y="2176557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2197" name="Text Box 236"/>
        <xdr:cNvSpPr txBox="1">
          <a:spLocks noChangeArrowheads="1"/>
        </xdr:cNvSpPr>
      </xdr:nvSpPr>
      <xdr:spPr bwMode="auto">
        <a:xfrm>
          <a:off x="5086350" y="2176557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2198" name="Text Box 236"/>
        <xdr:cNvSpPr txBox="1">
          <a:spLocks noChangeArrowheads="1"/>
        </xdr:cNvSpPr>
      </xdr:nvSpPr>
      <xdr:spPr bwMode="auto">
        <a:xfrm>
          <a:off x="5086350" y="2176557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2199" name="Text Box 236"/>
        <xdr:cNvSpPr txBox="1">
          <a:spLocks noChangeArrowheads="1"/>
        </xdr:cNvSpPr>
      </xdr:nvSpPr>
      <xdr:spPr bwMode="auto">
        <a:xfrm>
          <a:off x="5086350" y="217655775"/>
          <a:ext cx="0" cy="3269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2200" name="Text Box 314"/>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2201" name="Text Box 315"/>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2202" name="Text Box 316"/>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7673</xdr:colOff>
      <xdr:row>331</xdr:row>
      <xdr:rowOff>159639</xdr:rowOff>
    </xdr:to>
    <xdr:sp macro="" textlink="">
      <xdr:nvSpPr>
        <xdr:cNvPr id="2203" name="Text Box 317"/>
        <xdr:cNvSpPr txBox="1">
          <a:spLocks noChangeArrowheads="1"/>
        </xdr:cNvSpPr>
      </xdr:nvSpPr>
      <xdr:spPr bwMode="auto">
        <a:xfrm>
          <a:off x="4981575" y="22256115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2204" name="Text Box 314"/>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2205" name="Text Box 315"/>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2206" name="Text Box 316"/>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7673</xdr:colOff>
      <xdr:row>331</xdr:row>
      <xdr:rowOff>159639</xdr:rowOff>
    </xdr:to>
    <xdr:sp macro="" textlink="">
      <xdr:nvSpPr>
        <xdr:cNvPr id="2207" name="Text Box 317"/>
        <xdr:cNvSpPr txBox="1">
          <a:spLocks noChangeArrowheads="1"/>
        </xdr:cNvSpPr>
      </xdr:nvSpPr>
      <xdr:spPr bwMode="auto">
        <a:xfrm>
          <a:off x="4981575" y="22256115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2208" name="Text Box 81"/>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2209" name="Text Box 82"/>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7673</xdr:colOff>
      <xdr:row>331</xdr:row>
      <xdr:rowOff>159639</xdr:rowOff>
    </xdr:to>
    <xdr:sp macro="" textlink="">
      <xdr:nvSpPr>
        <xdr:cNvPr id="2210" name="Text Box 83"/>
        <xdr:cNvSpPr txBox="1">
          <a:spLocks noChangeArrowheads="1"/>
        </xdr:cNvSpPr>
      </xdr:nvSpPr>
      <xdr:spPr bwMode="auto">
        <a:xfrm>
          <a:off x="5048250" y="222561150"/>
          <a:ext cx="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7673</xdr:colOff>
      <xdr:row>331</xdr:row>
      <xdr:rowOff>159639</xdr:rowOff>
    </xdr:to>
    <xdr:sp macro="" textlink="">
      <xdr:nvSpPr>
        <xdr:cNvPr id="2211" name="Text Box 84"/>
        <xdr:cNvSpPr txBox="1">
          <a:spLocks noChangeArrowheads="1"/>
        </xdr:cNvSpPr>
      </xdr:nvSpPr>
      <xdr:spPr bwMode="auto">
        <a:xfrm>
          <a:off x="4981575" y="222561150"/>
          <a:ext cx="0" cy="159639"/>
        </a:xfrm>
        <a:prstGeom prst="rect">
          <a:avLst/>
        </a:prstGeom>
        <a:noFill/>
        <a:ln w="9525">
          <a:noFill/>
          <a:miter lim="800000"/>
          <a:headEnd/>
          <a:tailEnd/>
        </a:ln>
      </xdr:spPr>
    </xdr:sp>
    <xdr:clientData/>
  </xdr:twoCellAnchor>
  <xdr:twoCellAnchor editAs="oneCell">
    <xdr:from>
      <xdr:col>4</xdr:col>
      <xdr:colOff>2028825</xdr:colOff>
      <xdr:row>331</xdr:row>
      <xdr:rowOff>0</xdr:rowOff>
    </xdr:from>
    <xdr:to>
      <xdr:col>5</xdr:col>
      <xdr:colOff>12435</xdr:colOff>
      <xdr:row>331</xdr:row>
      <xdr:rowOff>159639</xdr:rowOff>
    </xdr:to>
    <xdr:sp macro="" textlink="">
      <xdr:nvSpPr>
        <xdr:cNvPr id="2212" name="Text Box 85"/>
        <xdr:cNvSpPr txBox="1">
          <a:spLocks noChangeArrowheads="1"/>
        </xdr:cNvSpPr>
      </xdr:nvSpPr>
      <xdr:spPr bwMode="auto">
        <a:xfrm>
          <a:off x="5086350" y="222561150"/>
          <a:ext cx="0" cy="159639"/>
        </a:xfrm>
        <a:prstGeom prst="rect">
          <a:avLst/>
        </a:prstGeom>
        <a:noFill/>
        <a:ln w="9525">
          <a:noFill/>
          <a:miter lim="800000"/>
          <a:headEnd/>
          <a:tailEnd/>
        </a:ln>
      </xdr:spPr>
    </xdr:sp>
    <xdr:clientData/>
  </xdr:twoCellAnchor>
  <xdr:twoCellAnchor editAs="oneCell">
    <xdr:from>
      <xdr:col>4</xdr:col>
      <xdr:colOff>2619375</xdr:colOff>
      <xdr:row>331</xdr:row>
      <xdr:rowOff>0</xdr:rowOff>
    </xdr:from>
    <xdr:to>
      <xdr:col>5</xdr:col>
      <xdr:colOff>12435</xdr:colOff>
      <xdr:row>331</xdr:row>
      <xdr:rowOff>159639</xdr:rowOff>
    </xdr:to>
    <xdr:sp macro="" textlink="">
      <xdr:nvSpPr>
        <xdr:cNvPr id="2213" name="Text Box 86"/>
        <xdr:cNvSpPr txBox="1">
          <a:spLocks noChangeArrowheads="1"/>
        </xdr:cNvSpPr>
      </xdr:nvSpPr>
      <xdr:spPr bwMode="auto">
        <a:xfrm>
          <a:off x="5086350" y="222561150"/>
          <a:ext cx="0" cy="15963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214"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215"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216"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217"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218"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219"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220"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2028825</xdr:colOff>
      <xdr:row>623</xdr:row>
      <xdr:rowOff>2266950</xdr:rowOff>
    </xdr:from>
    <xdr:to>
      <xdr:col>5</xdr:col>
      <xdr:colOff>12435</xdr:colOff>
      <xdr:row>624</xdr:row>
      <xdr:rowOff>31694</xdr:rowOff>
    </xdr:to>
    <xdr:sp macro="" textlink="">
      <xdr:nvSpPr>
        <xdr:cNvPr id="2221" name="Text Box 181"/>
        <xdr:cNvSpPr txBox="1">
          <a:spLocks noChangeArrowheads="1"/>
        </xdr:cNvSpPr>
      </xdr:nvSpPr>
      <xdr:spPr bwMode="auto">
        <a:xfrm>
          <a:off x="5086350" y="459257400"/>
          <a:ext cx="0" cy="31694"/>
        </a:xfrm>
        <a:prstGeom prst="rect">
          <a:avLst/>
        </a:prstGeom>
        <a:noFill/>
        <a:ln w="9525">
          <a:noFill/>
          <a:miter lim="800000"/>
          <a:headEnd/>
          <a:tailEnd/>
        </a:ln>
      </xdr:spPr>
    </xdr:sp>
    <xdr:clientData/>
  </xdr:twoCellAnchor>
  <xdr:twoCellAnchor editAs="oneCell">
    <xdr:from>
      <xdr:col>4</xdr:col>
      <xdr:colOff>2619375</xdr:colOff>
      <xdr:row>623</xdr:row>
      <xdr:rowOff>1076325</xdr:rowOff>
    </xdr:from>
    <xdr:to>
      <xdr:col>5</xdr:col>
      <xdr:colOff>12435</xdr:colOff>
      <xdr:row>624</xdr:row>
      <xdr:rowOff>0</xdr:rowOff>
    </xdr:to>
    <xdr:sp macro="" textlink="">
      <xdr:nvSpPr>
        <xdr:cNvPr id="2222" name="Text Box 23"/>
        <xdr:cNvSpPr txBox="1">
          <a:spLocks noChangeArrowheads="1"/>
        </xdr:cNvSpPr>
      </xdr:nvSpPr>
      <xdr:spPr bwMode="auto">
        <a:xfrm>
          <a:off x="5086350" y="459257400"/>
          <a:ext cx="0" cy="0"/>
        </a:xfrm>
        <a:prstGeom prst="rect">
          <a:avLst/>
        </a:prstGeom>
        <a:noFill/>
        <a:ln w="9525">
          <a:noFill/>
          <a:miter lim="800000"/>
          <a:headEnd/>
          <a:tailEnd/>
        </a:ln>
      </xdr:spPr>
    </xdr:sp>
    <xdr:clientData/>
  </xdr:twoCellAnchor>
  <xdr:twoCellAnchor editAs="oneCell">
    <xdr:from>
      <xdr:col>2</xdr:col>
      <xdr:colOff>2028825</xdr:colOff>
      <xdr:row>623</xdr:row>
      <xdr:rowOff>2266950</xdr:rowOff>
    </xdr:from>
    <xdr:to>
      <xdr:col>3</xdr:col>
      <xdr:colOff>2117</xdr:colOff>
      <xdr:row>624</xdr:row>
      <xdr:rowOff>31694</xdr:rowOff>
    </xdr:to>
    <xdr:sp macro="" textlink="">
      <xdr:nvSpPr>
        <xdr:cNvPr id="2223" name="Text Box 181"/>
        <xdr:cNvSpPr txBox="1">
          <a:spLocks noChangeArrowheads="1"/>
        </xdr:cNvSpPr>
      </xdr:nvSpPr>
      <xdr:spPr bwMode="auto">
        <a:xfrm>
          <a:off x="2628900" y="459257400"/>
          <a:ext cx="0" cy="31694"/>
        </a:xfrm>
        <a:prstGeom prst="rect">
          <a:avLst/>
        </a:prstGeom>
        <a:noFill/>
        <a:ln w="9525">
          <a:noFill/>
          <a:miter lim="800000"/>
          <a:headEnd/>
          <a:tailEnd/>
        </a:ln>
      </xdr:spPr>
    </xdr:sp>
    <xdr:clientData/>
  </xdr:twoCellAnchor>
  <xdr:twoCellAnchor editAs="oneCell">
    <xdr:from>
      <xdr:col>2</xdr:col>
      <xdr:colOff>2619375</xdr:colOff>
      <xdr:row>623</xdr:row>
      <xdr:rowOff>1076325</xdr:rowOff>
    </xdr:from>
    <xdr:to>
      <xdr:col>3</xdr:col>
      <xdr:colOff>2117</xdr:colOff>
      <xdr:row>624</xdr:row>
      <xdr:rowOff>0</xdr:rowOff>
    </xdr:to>
    <xdr:sp macro="" textlink="">
      <xdr:nvSpPr>
        <xdr:cNvPr id="2224" name="Text Box 23"/>
        <xdr:cNvSpPr txBox="1">
          <a:spLocks noChangeArrowheads="1"/>
        </xdr:cNvSpPr>
      </xdr:nvSpPr>
      <xdr:spPr bwMode="auto">
        <a:xfrm>
          <a:off x="2628900" y="459257400"/>
          <a:ext cx="0" cy="0"/>
        </a:xfrm>
        <a:prstGeom prst="rect">
          <a:avLst/>
        </a:prstGeom>
        <a:noFill/>
        <a:ln w="9525">
          <a:noFill/>
          <a:miter lim="800000"/>
          <a:headEnd/>
          <a:tailEnd/>
        </a:ln>
      </xdr:spPr>
    </xdr:sp>
    <xdr:clientData/>
  </xdr:twoCellAnchor>
  <xdr:twoCellAnchor editAs="oneCell">
    <xdr:from>
      <xdr:col>4</xdr:col>
      <xdr:colOff>2619375</xdr:colOff>
      <xdr:row>297</xdr:row>
      <xdr:rowOff>1076325</xdr:rowOff>
    </xdr:from>
    <xdr:to>
      <xdr:col>5</xdr:col>
      <xdr:colOff>12435</xdr:colOff>
      <xdr:row>298</xdr:row>
      <xdr:rowOff>0</xdr:rowOff>
    </xdr:to>
    <xdr:sp macro="" textlink="">
      <xdr:nvSpPr>
        <xdr:cNvPr id="2225" name="Text Box 31"/>
        <xdr:cNvSpPr txBox="1">
          <a:spLocks noChangeArrowheads="1"/>
        </xdr:cNvSpPr>
      </xdr:nvSpPr>
      <xdr:spPr bwMode="auto">
        <a:xfrm>
          <a:off x="5086350" y="188547375"/>
          <a:ext cx="0" cy="0"/>
        </a:xfrm>
        <a:prstGeom prst="rect">
          <a:avLst/>
        </a:prstGeom>
        <a:noFill/>
        <a:ln w="9525">
          <a:noFill/>
          <a:miter lim="800000"/>
          <a:headEnd/>
          <a:tailEnd/>
        </a:ln>
      </xdr:spPr>
    </xdr:sp>
    <xdr:clientData/>
  </xdr:twoCellAnchor>
  <xdr:twoCellAnchor editAs="oneCell">
    <xdr:from>
      <xdr:col>4</xdr:col>
      <xdr:colOff>2619375</xdr:colOff>
      <xdr:row>297</xdr:row>
      <xdr:rowOff>1076325</xdr:rowOff>
    </xdr:from>
    <xdr:to>
      <xdr:col>5</xdr:col>
      <xdr:colOff>12435</xdr:colOff>
      <xdr:row>298</xdr:row>
      <xdr:rowOff>0</xdr:rowOff>
    </xdr:to>
    <xdr:sp macro="" textlink="">
      <xdr:nvSpPr>
        <xdr:cNvPr id="2226" name="Text Box 31"/>
        <xdr:cNvSpPr txBox="1">
          <a:spLocks noChangeArrowheads="1"/>
        </xdr:cNvSpPr>
      </xdr:nvSpPr>
      <xdr:spPr bwMode="auto">
        <a:xfrm>
          <a:off x="5086350" y="188547375"/>
          <a:ext cx="0" cy="0"/>
        </a:xfrm>
        <a:prstGeom prst="rect">
          <a:avLst/>
        </a:prstGeom>
        <a:noFill/>
        <a:ln w="9525">
          <a:noFill/>
          <a:miter lim="800000"/>
          <a:headEnd/>
          <a:tailEnd/>
        </a:ln>
      </xdr:spPr>
    </xdr:sp>
    <xdr:clientData/>
  </xdr:twoCellAnchor>
  <xdr:twoCellAnchor editAs="oneCell">
    <xdr:from>
      <xdr:col>4</xdr:col>
      <xdr:colOff>2619375</xdr:colOff>
      <xdr:row>297</xdr:row>
      <xdr:rowOff>1076325</xdr:rowOff>
    </xdr:from>
    <xdr:to>
      <xdr:col>5</xdr:col>
      <xdr:colOff>12435</xdr:colOff>
      <xdr:row>298</xdr:row>
      <xdr:rowOff>0</xdr:rowOff>
    </xdr:to>
    <xdr:sp macro="" textlink="">
      <xdr:nvSpPr>
        <xdr:cNvPr id="2227" name="Text Box 31"/>
        <xdr:cNvSpPr txBox="1">
          <a:spLocks noChangeArrowheads="1"/>
        </xdr:cNvSpPr>
      </xdr:nvSpPr>
      <xdr:spPr bwMode="auto">
        <a:xfrm>
          <a:off x="5086350" y="188547375"/>
          <a:ext cx="0" cy="0"/>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228" name="Text Box 314"/>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229" name="Text Box 315"/>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230" name="Text Box 316"/>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117210</xdr:colOff>
      <xdr:row>331</xdr:row>
      <xdr:rowOff>159639</xdr:rowOff>
    </xdr:to>
    <xdr:sp macro="" textlink="">
      <xdr:nvSpPr>
        <xdr:cNvPr id="2231" name="Text Box 317"/>
        <xdr:cNvSpPr txBox="1">
          <a:spLocks noChangeArrowheads="1"/>
        </xdr:cNvSpPr>
      </xdr:nvSpPr>
      <xdr:spPr bwMode="auto">
        <a:xfrm>
          <a:off x="4981575" y="222561150"/>
          <a:ext cx="104775"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232" name="Text Box 314"/>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233" name="Text Box 315"/>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234" name="Text Box 316"/>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117210</xdr:colOff>
      <xdr:row>331</xdr:row>
      <xdr:rowOff>159639</xdr:rowOff>
    </xdr:to>
    <xdr:sp macro="" textlink="">
      <xdr:nvSpPr>
        <xdr:cNvPr id="2235" name="Text Box 317"/>
        <xdr:cNvSpPr txBox="1">
          <a:spLocks noChangeArrowheads="1"/>
        </xdr:cNvSpPr>
      </xdr:nvSpPr>
      <xdr:spPr bwMode="auto">
        <a:xfrm>
          <a:off x="4981575" y="222561150"/>
          <a:ext cx="104775"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236" name="Text Box 81"/>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237" name="Text Box 82"/>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238" name="Text Box 83"/>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117210</xdr:colOff>
      <xdr:row>331</xdr:row>
      <xdr:rowOff>159639</xdr:rowOff>
    </xdr:to>
    <xdr:sp macro="" textlink="">
      <xdr:nvSpPr>
        <xdr:cNvPr id="2239" name="Text Box 84"/>
        <xdr:cNvSpPr txBox="1">
          <a:spLocks noChangeArrowheads="1"/>
        </xdr:cNvSpPr>
      </xdr:nvSpPr>
      <xdr:spPr bwMode="auto">
        <a:xfrm>
          <a:off x="4981575" y="222561150"/>
          <a:ext cx="104775" cy="159639"/>
        </a:xfrm>
        <a:prstGeom prst="rect">
          <a:avLst/>
        </a:prstGeom>
        <a:noFill/>
        <a:ln w="9525">
          <a:noFill/>
          <a:miter lim="800000"/>
          <a:headEnd/>
          <a:tailEnd/>
        </a:ln>
      </xdr:spPr>
    </xdr:sp>
    <xdr:clientData/>
  </xdr:twoCellAnchor>
  <xdr:twoCellAnchor editAs="oneCell">
    <xdr:from>
      <xdr:col>4</xdr:col>
      <xdr:colOff>2028825</xdr:colOff>
      <xdr:row>331</xdr:row>
      <xdr:rowOff>0</xdr:rowOff>
    </xdr:from>
    <xdr:to>
      <xdr:col>5</xdr:col>
      <xdr:colOff>12435</xdr:colOff>
      <xdr:row>331</xdr:row>
      <xdr:rowOff>159639</xdr:rowOff>
    </xdr:to>
    <xdr:sp macro="" textlink="">
      <xdr:nvSpPr>
        <xdr:cNvPr id="2240" name="Text Box 85"/>
        <xdr:cNvSpPr txBox="1">
          <a:spLocks noChangeArrowheads="1"/>
        </xdr:cNvSpPr>
      </xdr:nvSpPr>
      <xdr:spPr bwMode="auto">
        <a:xfrm>
          <a:off x="5086350" y="222561150"/>
          <a:ext cx="0" cy="159639"/>
        </a:xfrm>
        <a:prstGeom prst="rect">
          <a:avLst/>
        </a:prstGeom>
        <a:noFill/>
        <a:ln w="9525">
          <a:noFill/>
          <a:miter lim="800000"/>
          <a:headEnd/>
          <a:tailEnd/>
        </a:ln>
      </xdr:spPr>
    </xdr:sp>
    <xdr:clientData/>
  </xdr:twoCellAnchor>
  <xdr:twoCellAnchor editAs="oneCell">
    <xdr:from>
      <xdr:col>4</xdr:col>
      <xdr:colOff>2619375</xdr:colOff>
      <xdr:row>331</xdr:row>
      <xdr:rowOff>0</xdr:rowOff>
    </xdr:from>
    <xdr:to>
      <xdr:col>5</xdr:col>
      <xdr:colOff>12435</xdr:colOff>
      <xdr:row>331</xdr:row>
      <xdr:rowOff>159639</xdr:rowOff>
    </xdr:to>
    <xdr:sp macro="" textlink="">
      <xdr:nvSpPr>
        <xdr:cNvPr id="2241" name="Text Box 86"/>
        <xdr:cNvSpPr txBox="1">
          <a:spLocks noChangeArrowheads="1"/>
        </xdr:cNvSpPr>
      </xdr:nvSpPr>
      <xdr:spPr bwMode="auto">
        <a:xfrm>
          <a:off x="5086350" y="222561150"/>
          <a:ext cx="0" cy="15963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242"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243"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244"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245"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246"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247"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248"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2249" name="Text Box 314"/>
        <xdr:cNvSpPr txBox="1">
          <a:spLocks noChangeArrowheads="1"/>
        </xdr:cNvSpPr>
      </xdr:nvSpPr>
      <xdr:spPr bwMode="auto">
        <a:xfrm>
          <a:off x="5048250" y="189690375"/>
          <a:ext cx="3810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2250" name="Text Box 315"/>
        <xdr:cNvSpPr txBox="1">
          <a:spLocks noChangeArrowheads="1"/>
        </xdr:cNvSpPr>
      </xdr:nvSpPr>
      <xdr:spPr bwMode="auto">
        <a:xfrm>
          <a:off x="5048250" y="189690375"/>
          <a:ext cx="3810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2251" name="Text Box 316"/>
        <xdr:cNvSpPr txBox="1">
          <a:spLocks noChangeArrowheads="1"/>
        </xdr:cNvSpPr>
      </xdr:nvSpPr>
      <xdr:spPr bwMode="auto">
        <a:xfrm>
          <a:off x="5048250" y="189690375"/>
          <a:ext cx="38100" cy="159639"/>
        </a:xfrm>
        <a:prstGeom prst="rect">
          <a:avLst/>
        </a:prstGeom>
        <a:noFill/>
        <a:ln w="9525">
          <a:noFill/>
          <a:miter lim="800000"/>
          <a:headEnd/>
          <a:tailEnd/>
        </a:ln>
      </xdr:spPr>
    </xdr:sp>
    <xdr:clientData/>
  </xdr:twoCellAnchor>
  <xdr:twoCellAnchor editAs="oneCell">
    <xdr:from>
      <xdr:col>4</xdr:col>
      <xdr:colOff>1247775</xdr:colOff>
      <xdr:row>299</xdr:row>
      <xdr:rowOff>0</xdr:rowOff>
    </xdr:from>
    <xdr:to>
      <xdr:col>5</xdr:col>
      <xdr:colOff>117210</xdr:colOff>
      <xdr:row>299</xdr:row>
      <xdr:rowOff>159639</xdr:rowOff>
    </xdr:to>
    <xdr:sp macro="" textlink="">
      <xdr:nvSpPr>
        <xdr:cNvPr id="2252" name="Text Box 317"/>
        <xdr:cNvSpPr txBox="1">
          <a:spLocks noChangeArrowheads="1"/>
        </xdr:cNvSpPr>
      </xdr:nvSpPr>
      <xdr:spPr bwMode="auto">
        <a:xfrm>
          <a:off x="4981575" y="189690375"/>
          <a:ext cx="104775" cy="159639"/>
        </a:xfrm>
        <a:prstGeom prst="rect">
          <a:avLst/>
        </a:prstGeom>
        <a:noFill/>
        <a:ln w="9525">
          <a:noFill/>
          <a:miter lim="800000"/>
          <a:headEnd/>
          <a:tailEnd/>
        </a:ln>
      </xdr:spPr>
    </xdr:sp>
    <xdr:clientData/>
  </xdr:twoCellAnchor>
  <xdr:twoCellAnchor editAs="oneCell">
    <xdr:from>
      <xdr:col>4</xdr:col>
      <xdr:colOff>2619375</xdr:colOff>
      <xdr:row>299</xdr:row>
      <xdr:rowOff>1076325</xdr:rowOff>
    </xdr:from>
    <xdr:to>
      <xdr:col>5</xdr:col>
      <xdr:colOff>12435</xdr:colOff>
      <xdr:row>299</xdr:row>
      <xdr:rowOff>1076325</xdr:rowOff>
    </xdr:to>
    <xdr:sp macro="" textlink="">
      <xdr:nvSpPr>
        <xdr:cNvPr id="2253" name="Text Box 23"/>
        <xdr:cNvSpPr txBox="1">
          <a:spLocks noChangeArrowheads="1"/>
        </xdr:cNvSpPr>
      </xdr:nvSpPr>
      <xdr:spPr bwMode="auto">
        <a:xfrm>
          <a:off x="5086350" y="190766700"/>
          <a:ext cx="0" cy="0"/>
        </a:xfrm>
        <a:prstGeom prst="rect">
          <a:avLst/>
        </a:prstGeom>
        <a:noFill/>
        <a:ln w="9525">
          <a:noFill/>
          <a:miter lim="800000"/>
          <a:headEnd/>
          <a:tailEnd/>
        </a:ln>
      </xdr:spPr>
    </xdr:sp>
    <xdr:clientData/>
  </xdr:twoCellAnchor>
  <xdr:twoCellAnchor editAs="oneCell">
    <xdr:from>
      <xdr:col>4</xdr:col>
      <xdr:colOff>2676525</xdr:colOff>
      <xdr:row>299</xdr:row>
      <xdr:rowOff>657225</xdr:rowOff>
    </xdr:from>
    <xdr:to>
      <xdr:col>5</xdr:col>
      <xdr:colOff>12435</xdr:colOff>
      <xdr:row>299</xdr:row>
      <xdr:rowOff>657225</xdr:rowOff>
    </xdr:to>
    <xdr:sp macro="" textlink="">
      <xdr:nvSpPr>
        <xdr:cNvPr id="2254" name="Text Box 29"/>
        <xdr:cNvSpPr txBox="1">
          <a:spLocks noChangeArrowheads="1"/>
        </xdr:cNvSpPr>
      </xdr:nvSpPr>
      <xdr:spPr bwMode="auto">
        <a:xfrm>
          <a:off x="5086350" y="190347600"/>
          <a:ext cx="0" cy="0"/>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2255" name="Text Box 314"/>
        <xdr:cNvSpPr txBox="1">
          <a:spLocks noChangeArrowheads="1"/>
        </xdr:cNvSpPr>
      </xdr:nvSpPr>
      <xdr:spPr bwMode="auto">
        <a:xfrm>
          <a:off x="5048250" y="189690375"/>
          <a:ext cx="3810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2256" name="Text Box 315"/>
        <xdr:cNvSpPr txBox="1">
          <a:spLocks noChangeArrowheads="1"/>
        </xdr:cNvSpPr>
      </xdr:nvSpPr>
      <xdr:spPr bwMode="auto">
        <a:xfrm>
          <a:off x="5048250" y="189690375"/>
          <a:ext cx="3810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2257" name="Text Box 316"/>
        <xdr:cNvSpPr txBox="1">
          <a:spLocks noChangeArrowheads="1"/>
        </xdr:cNvSpPr>
      </xdr:nvSpPr>
      <xdr:spPr bwMode="auto">
        <a:xfrm>
          <a:off x="5048250" y="189690375"/>
          <a:ext cx="38100" cy="159639"/>
        </a:xfrm>
        <a:prstGeom prst="rect">
          <a:avLst/>
        </a:prstGeom>
        <a:noFill/>
        <a:ln w="9525">
          <a:noFill/>
          <a:miter lim="800000"/>
          <a:headEnd/>
          <a:tailEnd/>
        </a:ln>
      </xdr:spPr>
    </xdr:sp>
    <xdr:clientData/>
  </xdr:twoCellAnchor>
  <xdr:twoCellAnchor editAs="oneCell">
    <xdr:from>
      <xdr:col>4</xdr:col>
      <xdr:colOff>1247775</xdr:colOff>
      <xdr:row>299</xdr:row>
      <xdr:rowOff>0</xdr:rowOff>
    </xdr:from>
    <xdr:to>
      <xdr:col>5</xdr:col>
      <xdr:colOff>117210</xdr:colOff>
      <xdr:row>299</xdr:row>
      <xdr:rowOff>159639</xdr:rowOff>
    </xdr:to>
    <xdr:sp macro="" textlink="">
      <xdr:nvSpPr>
        <xdr:cNvPr id="2258" name="Text Box 317"/>
        <xdr:cNvSpPr txBox="1">
          <a:spLocks noChangeArrowheads="1"/>
        </xdr:cNvSpPr>
      </xdr:nvSpPr>
      <xdr:spPr bwMode="auto">
        <a:xfrm>
          <a:off x="4981575" y="189690375"/>
          <a:ext cx="104775" cy="159639"/>
        </a:xfrm>
        <a:prstGeom prst="rect">
          <a:avLst/>
        </a:prstGeom>
        <a:noFill/>
        <a:ln w="9525">
          <a:noFill/>
          <a:miter lim="800000"/>
          <a:headEnd/>
          <a:tailEnd/>
        </a:ln>
      </xdr:spPr>
    </xdr:sp>
    <xdr:clientData/>
  </xdr:twoCellAnchor>
  <xdr:twoCellAnchor editAs="oneCell">
    <xdr:from>
      <xdr:col>4</xdr:col>
      <xdr:colOff>2619375</xdr:colOff>
      <xdr:row>299</xdr:row>
      <xdr:rowOff>1076325</xdr:rowOff>
    </xdr:from>
    <xdr:to>
      <xdr:col>5</xdr:col>
      <xdr:colOff>12435</xdr:colOff>
      <xdr:row>299</xdr:row>
      <xdr:rowOff>1076325</xdr:rowOff>
    </xdr:to>
    <xdr:sp macro="" textlink="">
      <xdr:nvSpPr>
        <xdr:cNvPr id="2259" name="Text Box 23"/>
        <xdr:cNvSpPr txBox="1">
          <a:spLocks noChangeArrowheads="1"/>
        </xdr:cNvSpPr>
      </xdr:nvSpPr>
      <xdr:spPr bwMode="auto">
        <a:xfrm>
          <a:off x="5086350" y="190766700"/>
          <a:ext cx="0" cy="0"/>
        </a:xfrm>
        <a:prstGeom prst="rect">
          <a:avLst/>
        </a:prstGeom>
        <a:noFill/>
        <a:ln w="9525">
          <a:noFill/>
          <a:miter lim="800000"/>
          <a:headEnd/>
          <a:tailEnd/>
        </a:ln>
      </xdr:spPr>
    </xdr:sp>
    <xdr:clientData/>
  </xdr:twoCellAnchor>
  <xdr:twoCellAnchor editAs="oneCell">
    <xdr:from>
      <xdr:col>4</xdr:col>
      <xdr:colOff>2676525</xdr:colOff>
      <xdr:row>299</xdr:row>
      <xdr:rowOff>657225</xdr:rowOff>
    </xdr:from>
    <xdr:to>
      <xdr:col>5</xdr:col>
      <xdr:colOff>12435</xdr:colOff>
      <xdr:row>299</xdr:row>
      <xdr:rowOff>657225</xdr:rowOff>
    </xdr:to>
    <xdr:sp macro="" textlink="">
      <xdr:nvSpPr>
        <xdr:cNvPr id="2260" name="Text Box 29"/>
        <xdr:cNvSpPr txBox="1">
          <a:spLocks noChangeArrowheads="1"/>
        </xdr:cNvSpPr>
      </xdr:nvSpPr>
      <xdr:spPr bwMode="auto">
        <a:xfrm>
          <a:off x="5086350" y="190347600"/>
          <a:ext cx="0" cy="0"/>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2261" name="Text Box 81"/>
        <xdr:cNvSpPr txBox="1">
          <a:spLocks noChangeArrowheads="1"/>
        </xdr:cNvSpPr>
      </xdr:nvSpPr>
      <xdr:spPr bwMode="auto">
        <a:xfrm>
          <a:off x="5048250" y="189690375"/>
          <a:ext cx="3810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2262" name="Text Box 82"/>
        <xdr:cNvSpPr txBox="1">
          <a:spLocks noChangeArrowheads="1"/>
        </xdr:cNvSpPr>
      </xdr:nvSpPr>
      <xdr:spPr bwMode="auto">
        <a:xfrm>
          <a:off x="5048250" y="189690375"/>
          <a:ext cx="38100" cy="159639"/>
        </a:xfrm>
        <a:prstGeom prst="rect">
          <a:avLst/>
        </a:prstGeom>
        <a:noFill/>
        <a:ln w="9525">
          <a:noFill/>
          <a:miter lim="800000"/>
          <a:headEnd/>
          <a:tailEnd/>
        </a:ln>
      </xdr:spPr>
    </xdr:sp>
    <xdr:clientData/>
  </xdr:twoCellAnchor>
  <xdr:twoCellAnchor editAs="oneCell">
    <xdr:from>
      <xdr:col>4</xdr:col>
      <xdr:colOff>1314450</xdr:colOff>
      <xdr:row>299</xdr:row>
      <xdr:rowOff>0</xdr:rowOff>
    </xdr:from>
    <xdr:to>
      <xdr:col>5</xdr:col>
      <xdr:colOff>50535</xdr:colOff>
      <xdr:row>299</xdr:row>
      <xdr:rowOff>159639</xdr:rowOff>
    </xdr:to>
    <xdr:sp macro="" textlink="">
      <xdr:nvSpPr>
        <xdr:cNvPr id="2263" name="Text Box 83"/>
        <xdr:cNvSpPr txBox="1">
          <a:spLocks noChangeArrowheads="1"/>
        </xdr:cNvSpPr>
      </xdr:nvSpPr>
      <xdr:spPr bwMode="auto">
        <a:xfrm>
          <a:off x="5048250" y="189690375"/>
          <a:ext cx="38100" cy="159639"/>
        </a:xfrm>
        <a:prstGeom prst="rect">
          <a:avLst/>
        </a:prstGeom>
        <a:noFill/>
        <a:ln w="9525">
          <a:noFill/>
          <a:miter lim="800000"/>
          <a:headEnd/>
          <a:tailEnd/>
        </a:ln>
      </xdr:spPr>
    </xdr:sp>
    <xdr:clientData/>
  </xdr:twoCellAnchor>
  <xdr:twoCellAnchor editAs="oneCell">
    <xdr:from>
      <xdr:col>4</xdr:col>
      <xdr:colOff>1247775</xdr:colOff>
      <xdr:row>299</xdr:row>
      <xdr:rowOff>0</xdr:rowOff>
    </xdr:from>
    <xdr:to>
      <xdr:col>5</xdr:col>
      <xdr:colOff>117210</xdr:colOff>
      <xdr:row>299</xdr:row>
      <xdr:rowOff>159639</xdr:rowOff>
    </xdr:to>
    <xdr:sp macro="" textlink="">
      <xdr:nvSpPr>
        <xdr:cNvPr id="2264" name="Text Box 84"/>
        <xdr:cNvSpPr txBox="1">
          <a:spLocks noChangeArrowheads="1"/>
        </xdr:cNvSpPr>
      </xdr:nvSpPr>
      <xdr:spPr bwMode="auto">
        <a:xfrm>
          <a:off x="4981575" y="189690375"/>
          <a:ext cx="104775" cy="159639"/>
        </a:xfrm>
        <a:prstGeom prst="rect">
          <a:avLst/>
        </a:prstGeom>
        <a:noFill/>
        <a:ln w="9525">
          <a:noFill/>
          <a:miter lim="800000"/>
          <a:headEnd/>
          <a:tailEnd/>
        </a:ln>
      </xdr:spPr>
    </xdr:sp>
    <xdr:clientData/>
  </xdr:twoCellAnchor>
  <xdr:twoCellAnchor editAs="oneCell">
    <xdr:from>
      <xdr:col>4</xdr:col>
      <xdr:colOff>2028825</xdr:colOff>
      <xdr:row>299</xdr:row>
      <xdr:rowOff>0</xdr:rowOff>
    </xdr:from>
    <xdr:to>
      <xdr:col>5</xdr:col>
      <xdr:colOff>12435</xdr:colOff>
      <xdr:row>299</xdr:row>
      <xdr:rowOff>159639</xdr:rowOff>
    </xdr:to>
    <xdr:sp macro="" textlink="">
      <xdr:nvSpPr>
        <xdr:cNvPr id="2265" name="Text Box 85"/>
        <xdr:cNvSpPr txBox="1">
          <a:spLocks noChangeArrowheads="1"/>
        </xdr:cNvSpPr>
      </xdr:nvSpPr>
      <xdr:spPr bwMode="auto">
        <a:xfrm>
          <a:off x="5086350" y="189690375"/>
          <a:ext cx="0" cy="159639"/>
        </a:xfrm>
        <a:prstGeom prst="rect">
          <a:avLst/>
        </a:prstGeom>
        <a:noFill/>
        <a:ln w="9525">
          <a:noFill/>
          <a:miter lim="800000"/>
          <a:headEnd/>
          <a:tailEnd/>
        </a:ln>
      </xdr:spPr>
    </xdr:sp>
    <xdr:clientData/>
  </xdr:twoCellAnchor>
  <xdr:twoCellAnchor editAs="oneCell">
    <xdr:from>
      <xdr:col>4</xdr:col>
      <xdr:colOff>2619375</xdr:colOff>
      <xdr:row>299</xdr:row>
      <xdr:rowOff>0</xdr:rowOff>
    </xdr:from>
    <xdr:to>
      <xdr:col>5</xdr:col>
      <xdr:colOff>12435</xdr:colOff>
      <xdr:row>299</xdr:row>
      <xdr:rowOff>159639</xdr:rowOff>
    </xdr:to>
    <xdr:sp macro="" textlink="">
      <xdr:nvSpPr>
        <xdr:cNvPr id="2266" name="Text Box 86"/>
        <xdr:cNvSpPr txBox="1">
          <a:spLocks noChangeArrowheads="1"/>
        </xdr:cNvSpPr>
      </xdr:nvSpPr>
      <xdr:spPr bwMode="auto">
        <a:xfrm>
          <a:off x="5086350" y="189690375"/>
          <a:ext cx="0" cy="15963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2267" name="Text Box 236"/>
        <xdr:cNvSpPr txBox="1">
          <a:spLocks noChangeArrowheads="1"/>
        </xdr:cNvSpPr>
      </xdr:nvSpPr>
      <xdr:spPr bwMode="auto">
        <a:xfrm>
          <a:off x="5086350" y="18981420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2268" name="Text Box 236"/>
        <xdr:cNvSpPr txBox="1">
          <a:spLocks noChangeArrowheads="1"/>
        </xdr:cNvSpPr>
      </xdr:nvSpPr>
      <xdr:spPr bwMode="auto">
        <a:xfrm>
          <a:off x="5086350" y="18981420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2269" name="Text Box 236"/>
        <xdr:cNvSpPr txBox="1">
          <a:spLocks noChangeArrowheads="1"/>
        </xdr:cNvSpPr>
      </xdr:nvSpPr>
      <xdr:spPr bwMode="auto">
        <a:xfrm>
          <a:off x="5086350" y="18981420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2270" name="Text Box 236"/>
        <xdr:cNvSpPr txBox="1">
          <a:spLocks noChangeArrowheads="1"/>
        </xdr:cNvSpPr>
      </xdr:nvSpPr>
      <xdr:spPr bwMode="auto">
        <a:xfrm>
          <a:off x="5086350" y="18981420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2271" name="Text Box 236"/>
        <xdr:cNvSpPr txBox="1">
          <a:spLocks noChangeArrowheads="1"/>
        </xdr:cNvSpPr>
      </xdr:nvSpPr>
      <xdr:spPr bwMode="auto">
        <a:xfrm>
          <a:off x="5086350" y="18981420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2272" name="Text Box 236"/>
        <xdr:cNvSpPr txBox="1">
          <a:spLocks noChangeArrowheads="1"/>
        </xdr:cNvSpPr>
      </xdr:nvSpPr>
      <xdr:spPr bwMode="auto">
        <a:xfrm>
          <a:off x="5086350" y="189814200"/>
          <a:ext cx="0" cy="32699"/>
        </a:xfrm>
        <a:prstGeom prst="rect">
          <a:avLst/>
        </a:prstGeom>
        <a:noFill/>
        <a:ln w="9525">
          <a:noFill/>
          <a:miter lim="800000"/>
          <a:headEnd/>
          <a:tailEnd/>
        </a:ln>
      </xdr:spPr>
    </xdr:sp>
    <xdr:clientData/>
  </xdr:twoCellAnchor>
  <xdr:twoCellAnchor editAs="oneCell">
    <xdr:from>
      <xdr:col>4</xdr:col>
      <xdr:colOff>1609725</xdr:colOff>
      <xdr:row>299</xdr:row>
      <xdr:rowOff>123825</xdr:rowOff>
    </xdr:from>
    <xdr:to>
      <xdr:col>5</xdr:col>
      <xdr:colOff>12435</xdr:colOff>
      <xdr:row>299</xdr:row>
      <xdr:rowOff>156524</xdr:rowOff>
    </xdr:to>
    <xdr:sp macro="" textlink="">
      <xdr:nvSpPr>
        <xdr:cNvPr id="2273" name="Text Box 236"/>
        <xdr:cNvSpPr txBox="1">
          <a:spLocks noChangeArrowheads="1"/>
        </xdr:cNvSpPr>
      </xdr:nvSpPr>
      <xdr:spPr bwMode="auto">
        <a:xfrm>
          <a:off x="5086350" y="189814200"/>
          <a:ext cx="0" cy="3269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2274" name="Text Box 314"/>
        <xdr:cNvSpPr txBox="1">
          <a:spLocks noChangeArrowheads="1"/>
        </xdr:cNvSpPr>
      </xdr:nvSpPr>
      <xdr:spPr bwMode="auto">
        <a:xfrm>
          <a:off x="5048250" y="190833375"/>
          <a:ext cx="3810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2275" name="Text Box 315"/>
        <xdr:cNvSpPr txBox="1">
          <a:spLocks noChangeArrowheads="1"/>
        </xdr:cNvSpPr>
      </xdr:nvSpPr>
      <xdr:spPr bwMode="auto">
        <a:xfrm>
          <a:off x="5048250" y="190833375"/>
          <a:ext cx="3810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2276" name="Text Box 316"/>
        <xdr:cNvSpPr txBox="1">
          <a:spLocks noChangeArrowheads="1"/>
        </xdr:cNvSpPr>
      </xdr:nvSpPr>
      <xdr:spPr bwMode="auto">
        <a:xfrm>
          <a:off x="5048250" y="190833375"/>
          <a:ext cx="38100" cy="159639"/>
        </a:xfrm>
        <a:prstGeom prst="rect">
          <a:avLst/>
        </a:prstGeom>
        <a:noFill/>
        <a:ln w="9525">
          <a:noFill/>
          <a:miter lim="800000"/>
          <a:headEnd/>
          <a:tailEnd/>
        </a:ln>
      </xdr:spPr>
    </xdr:sp>
    <xdr:clientData/>
  </xdr:twoCellAnchor>
  <xdr:twoCellAnchor editAs="oneCell">
    <xdr:from>
      <xdr:col>4</xdr:col>
      <xdr:colOff>1247775</xdr:colOff>
      <xdr:row>300</xdr:row>
      <xdr:rowOff>0</xdr:rowOff>
    </xdr:from>
    <xdr:to>
      <xdr:col>5</xdr:col>
      <xdr:colOff>117210</xdr:colOff>
      <xdr:row>300</xdr:row>
      <xdr:rowOff>159639</xdr:rowOff>
    </xdr:to>
    <xdr:sp macro="" textlink="">
      <xdr:nvSpPr>
        <xdr:cNvPr id="2277" name="Text Box 317"/>
        <xdr:cNvSpPr txBox="1">
          <a:spLocks noChangeArrowheads="1"/>
        </xdr:cNvSpPr>
      </xdr:nvSpPr>
      <xdr:spPr bwMode="auto">
        <a:xfrm>
          <a:off x="4981575" y="190833375"/>
          <a:ext cx="104775" cy="159639"/>
        </a:xfrm>
        <a:prstGeom prst="rect">
          <a:avLst/>
        </a:prstGeom>
        <a:noFill/>
        <a:ln w="9525">
          <a:noFill/>
          <a:miter lim="800000"/>
          <a:headEnd/>
          <a:tailEnd/>
        </a:ln>
      </xdr:spPr>
    </xdr:sp>
    <xdr:clientData/>
  </xdr:twoCellAnchor>
  <xdr:twoCellAnchor editAs="oneCell">
    <xdr:from>
      <xdr:col>4</xdr:col>
      <xdr:colOff>2619375</xdr:colOff>
      <xdr:row>300</xdr:row>
      <xdr:rowOff>1076325</xdr:rowOff>
    </xdr:from>
    <xdr:to>
      <xdr:col>5</xdr:col>
      <xdr:colOff>12435</xdr:colOff>
      <xdr:row>301</xdr:row>
      <xdr:rowOff>0</xdr:rowOff>
    </xdr:to>
    <xdr:sp macro="" textlink="">
      <xdr:nvSpPr>
        <xdr:cNvPr id="2278" name="Text Box 23"/>
        <xdr:cNvSpPr txBox="1">
          <a:spLocks noChangeArrowheads="1"/>
        </xdr:cNvSpPr>
      </xdr:nvSpPr>
      <xdr:spPr bwMode="auto">
        <a:xfrm>
          <a:off x="5086350" y="191595375"/>
          <a:ext cx="0" cy="0"/>
        </a:xfrm>
        <a:prstGeom prst="rect">
          <a:avLst/>
        </a:prstGeom>
        <a:noFill/>
        <a:ln w="9525">
          <a:noFill/>
          <a:miter lim="800000"/>
          <a:headEnd/>
          <a:tailEnd/>
        </a:ln>
      </xdr:spPr>
    </xdr:sp>
    <xdr:clientData/>
  </xdr:twoCellAnchor>
  <xdr:twoCellAnchor editAs="oneCell">
    <xdr:from>
      <xdr:col>4</xdr:col>
      <xdr:colOff>2676525</xdr:colOff>
      <xdr:row>300</xdr:row>
      <xdr:rowOff>657225</xdr:rowOff>
    </xdr:from>
    <xdr:to>
      <xdr:col>5</xdr:col>
      <xdr:colOff>12435</xdr:colOff>
      <xdr:row>300</xdr:row>
      <xdr:rowOff>657225</xdr:rowOff>
    </xdr:to>
    <xdr:sp macro="" textlink="">
      <xdr:nvSpPr>
        <xdr:cNvPr id="2279" name="Text Box 29"/>
        <xdr:cNvSpPr txBox="1">
          <a:spLocks noChangeArrowheads="1"/>
        </xdr:cNvSpPr>
      </xdr:nvSpPr>
      <xdr:spPr bwMode="auto">
        <a:xfrm>
          <a:off x="5086350" y="191490600"/>
          <a:ext cx="0" cy="0"/>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2280" name="Text Box 314"/>
        <xdr:cNvSpPr txBox="1">
          <a:spLocks noChangeArrowheads="1"/>
        </xdr:cNvSpPr>
      </xdr:nvSpPr>
      <xdr:spPr bwMode="auto">
        <a:xfrm>
          <a:off x="5048250" y="190833375"/>
          <a:ext cx="3810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2281" name="Text Box 315"/>
        <xdr:cNvSpPr txBox="1">
          <a:spLocks noChangeArrowheads="1"/>
        </xdr:cNvSpPr>
      </xdr:nvSpPr>
      <xdr:spPr bwMode="auto">
        <a:xfrm>
          <a:off x="5048250" y="190833375"/>
          <a:ext cx="3810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2282" name="Text Box 316"/>
        <xdr:cNvSpPr txBox="1">
          <a:spLocks noChangeArrowheads="1"/>
        </xdr:cNvSpPr>
      </xdr:nvSpPr>
      <xdr:spPr bwMode="auto">
        <a:xfrm>
          <a:off x="5048250" y="190833375"/>
          <a:ext cx="38100" cy="159639"/>
        </a:xfrm>
        <a:prstGeom prst="rect">
          <a:avLst/>
        </a:prstGeom>
        <a:noFill/>
        <a:ln w="9525">
          <a:noFill/>
          <a:miter lim="800000"/>
          <a:headEnd/>
          <a:tailEnd/>
        </a:ln>
      </xdr:spPr>
    </xdr:sp>
    <xdr:clientData/>
  </xdr:twoCellAnchor>
  <xdr:twoCellAnchor editAs="oneCell">
    <xdr:from>
      <xdr:col>4</xdr:col>
      <xdr:colOff>1247775</xdr:colOff>
      <xdr:row>300</xdr:row>
      <xdr:rowOff>0</xdr:rowOff>
    </xdr:from>
    <xdr:to>
      <xdr:col>5</xdr:col>
      <xdr:colOff>117210</xdr:colOff>
      <xdr:row>300</xdr:row>
      <xdr:rowOff>159639</xdr:rowOff>
    </xdr:to>
    <xdr:sp macro="" textlink="">
      <xdr:nvSpPr>
        <xdr:cNvPr id="2283" name="Text Box 317"/>
        <xdr:cNvSpPr txBox="1">
          <a:spLocks noChangeArrowheads="1"/>
        </xdr:cNvSpPr>
      </xdr:nvSpPr>
      <xdr:spPr bwMode="auto">
        <a:xfrm>
          <a:off x="4981575" y="190833375"/>
          <a:ext cx="104775" cy="159639"/>
        </a:xfrm>
        <a:prstGeom prst="rect">
          <a:avLst/>
        </a:prstGeom>
        <a:noFill/>
        <a:ln w="9525">
          <a:noFill/>
          <a:miter lim="800000"/>
          <a:headEnd/>
          <a:tailEnd/>
        </a:ln>
      </xdr:spPr>
    </xdr:sp>
    <xdr:clientData/>
  </xdr:twoCellAnchor>
  <xdr:twoCellAnchor editAs="oneCell">
    <xdr:from>
      <xdr:col>4</xdr:col>
      <xdr:colOff>2619375</xdr:colOff>
      <xdr:row>300</xdr:row>
      <xdr:rowOff>1076325</xdr:rowOff>
    </xdr:from>
    <xdr:to>
      <xdr:col>5</xdr:col>
      <xdr:colOff>12435</xdr:colOff>
      <xdr:row>301</xdr:row>
      <xdr:rowOff>0</xdr:rowOff>
    </xdr:to>
    <xdr:sp macro="" textlink="">
      <xdr:nvSpPr>
        <xdr:cNvPr id="2284" name="Text Box 23"/>
        <xdr:cNvSpPr txBox="1">
          <a:spLocks noChangeArrowheads="1"/>
        </xdr:cNvSpPr>
      </xdr:nvSpPr>
      <xdr:spPr bwMode="auto">
        <a:xfrm>
          <a:off x="5086350" y="191595375"/>
          <a:ext cx="0" cy="0"/>
        </a:xfrm>
        <a:prstGeom prst="rect">
          <a:avLst/>
        </a:prstGeom>
        <a:noFill/>
        <a:ln w="9525">
          <a:noFill/>
          <a:miter lim="800000"/>
          <a:headEnd/>
          <a:tailEnd/>
        </a:ln>
      </xdr:spPr>
    </xdr:sp>
    <xdr:clientData/>
  </xdr:twoCellAnchor>
  <xdr:twoCellAnchor editAs="oneCell">
    <xdr:from>
      <xdr:col>4</xdr:col>
      <xdr:colOff>2676525</xdr:colOff>
      <xdr:row>300</xdr:row>
      <xdr:rowOff>657225</xdr:rowOff>
    </xdr:from>
    <xdr:to>
      <xdr:col>5</xdr:col>
      <xdr:colOff>12435</xdr:colOff>
      <xdr:row>300</xdr:row>
      <xdr:rowOff>657225</xdr:rowOff>
    </xdr:to>
    <xdr:sp macro="" textlink="">
      <xdr:nvSpPr>
        <xdr:cNvPr id="2285" name="Text Box 29"/>
        <xdr:cNvSpPr txBox="1">
          <a:spLocks noChangeArrowheads="1"/>
        </xdr:cNvSpPr>
      </xdr:nvSpPr>
      <xdr:spPr bwMode="auto">
        <a:xfrm>
          <a:off x="5086350" y="191490600"/>
          <a:ext cx="0" cy="0"/>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2286" name="Text Box 81"/>
        <xdr:cNvSpPr txBox="1">
          <a:spLocks noChangeArrowheads="1"/>
        </xdr:cNvSpPr>
      </xdr:nvSpPr>
      <xdr:spPr bwMode="auto">
        <a:xfrm>
          <a:off x="5048250" y="190833375"/>
          <a:ext cx="3810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2287" name="Text Box 82"/>
        <xdr:cNvSpPr txBox="1">
          <a:spLocks noChangeArrowheads="1"/>
        </xdr:cNvSpPr>
      </xdr:nvSpPr>
      <xdr:spPr bwMode="auto">
        <a:xfrm>
          <a:off x="5048250" y="190833375"/>
          <a:ext cx="38100" cy="159639"/>
        </a:xfrm>
        <a:prstGeom prst="rect">
          <a:avLst/>
        </a:prstGeom>
        <a:noFill/>
        <a:ln w="9525">
          <a:noFill/>
          <a:miter lim="800000"/>
          <a:headEnd/>
          <a:tailEnd/>
        </a:ln>
      </xdr:spPr>
    </xdr:sp>
    <xdr:clientData/>
  </xdr:twoCellAnchor>
  <xdr:twoCellAnchor editAs="oneCell">
    <xdr:from>
      <xdr:col>4</xdr:col>
      <xdr:colOff>1314450</xdr:colOff>
      <xdr:row>300</xdr:row>
      <xdr:rowOff>0</xdr:rowOff>
    </xdr:from>
    <xdr:to>
      <xdr:col>5</xdr:col>
      <xdr:colOff>50535</xdr:colOff>
      <xdr:row>300</xdr:row>
      <xdr:rowOff>159639</xdr:rowOff>
    </xdr:to>
    <xdr:sp macro="" textlink="">
      <xdr:nvSpPr>
        <xdr:cNvPr id="2288" name="Text Box 83"/>
        <xdr:cNvSpPr txBox="1">
          <a:spLocks noChangeArrowheads="1"/>
        </xdr:cNvSpPr>
      </xdr:nvSpPr>
      <xdr:spPr bwMode="auto">
        <a:xfrm>
          <a:off x="5048250" y="190833375"/>
          <a:ext cx="38100" cy="159639"/>
        </a:xfrm>
        <a:prstGeom prst="rect">
          <a:avLst/>
        </a:prstGeom>
        <a:noFill/>
        <a:ln w="9525">
          <a:noFill/>
          <a:miter lim="800000"/>
          <a:headEnd/>
          <a:tailEnd/>
        </a:ln>
      </xdr:spPr>
    </xdr:sp>
    <xdr:clientData/>
  </xdr:twoCellAnchor>
  <xdr:twoCellAnchor editAs="oneCell">
    <xdr:from>
      <xdr:col>4</xdr:col>
      <xdr:colOff>1247775</xdr:colOff>
      <xdr:row>300</xdr:row>
      <xdr:rowOff>0</xdr:rowOff>
    </xdr:from>
    <xdr:to>
      <xdr:col>5</xdr:col>
      <xdr:colOff>117210</xdr:colOff>
      <xdr:row>300</xdr:row>
      <xdr:rowOff>159639</xdr:rowOff>
    </xdr:to>
    <xdr:sp macro="" textlink="">
      <xdr:nvSpPr>
        <xdr:cNvPr id="2289" name="Text Box 84"/>
        <xdr:cNvSpPr txBox="1">
          <a:spLocks noChangeArrowheads="1"/>
        </xdr:cNvSpPr>
      </xdr:nvSpPr>
      <xdr:spPr bwMode="auto">
        <a:xfrm>
          <a:off x="4981575" y="190833375"/>
          <a:ext cx="104775" cy="159639"/>
        </a:xfrm>
        <a:prstGeom prst="rect">
          <a:avLst/>
        </a:prstGeom>
        <a:noFill/>
        <a:ln w="9525">
          <a:noFill/>
          <a:miter lim="800000"/>
          <a:headEnd/>
          <a:tailEnd/>
        </a:ln>
      </xdr:spPr>
    </xdr:sp>
    <xdr:clientData/>
  </xdr:twoCellAnchor>
  <xdr:twoCellAnchor editAs="oneCell">
    <xdr:from>
      <xdr:col>4</xdr:col>
      <xdr:colOff>2028825</xdr:colOff>
      <xdr:row>300</xdr:row>
      <xdr:rowOff>0</xdr:rowOff>
    </xdr:from>
    <xdr:to>
      <xdr:col>5</xdr:col>
      <xdr:colOff>12435</xdr:colOff>
      <xdr:row>300</xdr:row>
      <xdr:rowOff>159639</xdr:rowOff>
    </xdr:to>
    <xdr:sp macro="" textlink="">
      <xdr:nvSpPr>
        <xdr:cNvPr id="2290" name="Text Box 85"/>
        <xdr:cNvSpPr txBox="1">
          <a:spLocks noChangeArrowheads="1"/>
        </xdr:cNvSpPr>
      </xdr:nvSpPr>
      <xdr:spPr bwMode="auto">
        <a:xfrm>
          <a:off x="5086350" y="190833375"/>
          <a:ext cx="0" cy="159639"/>
        </a:xfrm>
        <a:prstGeom prst="rect">
          <a:avLst/>
        </a:prstGeom>
        <a:noFill/>
        <a:ln w="9525">
          <a:noFill/>
          <a:miter lim="800000"/>
          <a:headEnd/>
          <a:tailEnd/>
        </a:ln>
      </xdr:spPr>
    </xdr:sp>
    <xdr:clientData/>
  </xdr:twoCellAnchor>
  <xdr:twoCellAnchor editAs="oneCell">
    <xdr:from>
      <xdr:col>4</xdr:col>
      <xdr:colOff>2619375</xdr:colOff>
      <xdr:row>300</xdr:row>
      <xdr:rowOff>0</xdr:rowOff>
    </xdr:from>
    <xdr:to>
      <xdr:col>5</xdr:col>
      <xdr:colOff>12435</xdr:colOff>
      <xdr:row>300</xdr:row>
      <xdr:rowOff>159639</xdr:rowOff>
    </xdr:to>
    <xdr:sp macro="" textlink="">
      <xdr:nvSpPr>
        <xdr:cNvPr id="2291" name="Text Box 86"/>
        <xdr:cNvSpPr txBox="1">
          <a:spLocks noChangeArrowheads="1"/>
        </xdr:cNvSpPr>
      </xdr:nvSpPr>
      <xdr:spPr bwMode="auto">
        <a:xfrm>
          <a:off x="5086350" y="190833375"/>
          <a:ext cx="0" cy="15963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2292" name="Text Box 236"/>
        <xdr:cNvSpPr txBox="1">
          <a:spLocks noChangeArrowheads="1"/>
        </xdr:cNvSpPr>
      </xdr:nvSpPr>
      <xdr:spPr bwMode="auto">
        <a:xfrm>
          <a:off x="5086350" y="19095720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2293" name="Text Box 236"/>
        <xdr:cNvSpPr txBox="1">
          <a:spLocks noChangeArrowheads="1"/>
        </xdr:cNvSpPr>
      </xdr:nvSpPr>
      <xdr:spPr bwMode="auto">
        <a:xfrm>
          <a:off x="5086350" y="19095720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2294" name="Text Box 236"/>
        <xdr:cNvSpPr txBox="1">
          <a:spLocks noChangeArrowheads="1"/>
        </xdr:cNvSpPr>
      </xdr:nvSpPr>
      <xdr:spPr bwMode="auto">
        <a:xfrm>
          <a:off x="5086350" y="19095720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2295" name="Text Box 236"/>
        <xdr:cNvSpPr txBox="1">
          <a:spLocks noChangeArrowheads="1"/>
        </xdr:cNvSpPr>
      </xdr:nvSpPr>
      <xdr:spPr bwMode="auto">
        <a:xfrm>
          <a:off x="5086350" y="19095720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2296" name="Text Box 236"/>
        <xdr:cNvSpPr txBox="1">
          <a:spLocks noChangeArrowheads="1"/>
        </xdr:cNvSpPr>
      </xdr:nvSpPr>
      <xdr:spPr bwMode="auto">
        <a:xfrm>
          <a:off x="5086350" y="19095720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2297" name="Text Box 236"/>
        <xdr:cNvSpPr txBox="1">
          <a:spLocks noChangeArrowheads="1"/>
        </xdr:cNvSpPr>
      </xdr:nvSpPr>
      <xdr:spPr bwMode="auto">
        <a:xfrm>
          <a:off x="5086350" y="190957200"/>
          <a:ext cx="0" cy="32699"/>
        </a:xfrm>
        <a:prstGeom prst="rect">
          <a:avLst/>
        </a:prstGeom>
        <a:noFill/>
        <a:ln w="9525">
          <a:noFill/>
          <a:miter lim="800000"/>
          <a:headEnd/>
          <a:tailEnd/>
        </a:ln>
      </xdr:spPr>
    </xdr:sp>
    <xdr:clientData/>
  </xdr:twoCellAnchor>
  <xdr:twoCellAnchor editAs="oneCell">
    <xdr:from>
      <xdr:col>4</xdr:col>
      <xdr:colOff>1609725</xdr:colOff>
      <xdr:row>300</xdr:row>
      <xdr:rowOff>123825</xdr:rowOff>
    </xdr:from>
    <xdr:to>
      <xdr:col>5</xdr:col>
      <xdr:colOff>12435</xdr:colOff>
      <xdr:row>300</xdr:row>
      <xdr:rowOff>156524</xdr:rowOff>
    </xdr:to>
    <xdr:sp macro="" textlink="">
      <xdr:nvSpPr>
        <xdr:cNvPr id="2298" name="Text Box 236"/>
        <xdr:cNvSpPr txBox="1">
          <a:spLocks noChangeArrowheads="1"/>
        </xdr:cNvSpPr>
      </xdr:nvSpPr>
      <xdr:spPr bwMode="auto">
        <a:xfrm>
          <a:off x="5086350" y="190957200"/>
          <a:ext cx="0" cy="3269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2299" name="Text Box 314"/>
        <xdr:cNvSpPr txBox="1">
          <a:spLocks noChangeArrowheads="1"/>
        </xdr:cNvSpPr>
      </xdr:nvSpPr>
      <xdr:spPr bwMode="auto">
        <a:xfrm>
          <a:off x="5048250" y="191595375"/>
          <a:ext cx="3810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2300" name="Text Box 315"/>
        <xdr:cNvSpPr txBox="1">
          <a:spLocks noChangeArrowheads="1"/>
        </xdr:cNvSpPr>
      </xdr:nvSpPr>
      <xdr:spPr bwMode="auto">
        <a:xfrm>
          <a:off x="5048250" y="191595375"/>
          <a:ext cx="3810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2301" name="Text Box 316"/>
        <xdr:cNvSpPr txBox="1">
          <a:spLocks noChangeArrowheads="1"/>
        </xdr:cNvSpPr>
      </xdr:nvSpPr>
      <xdr:spPr bwMode="auto">
        <a:xfrm>
          <a:off x="5048250" y="191595375"/>
          <a:ext cx="38100" cy="159639"/>
        </a:xfrm>
        <a:prstGeom prst="rect">
          <a:avLst/>
        </a:prstGeom>
        <a:noFill/>
        <a:ln w="9525">
          <a:noFill/>
          <a:miter lim="800000"/>
          <a:headEnd/>
          <a:tailEnd/>
        </a:ln>
      </xdr:spPr>
    </xdr:sp>
    <xdr:clientData/>
  </xdr:twoCellAnchor>
  <xdr:twoCellAnchor editAs="oneCell">
    <xdr:from>
      <xdr:col>4</xdr:col>
      <xdr:colOff>1247775</xdr:colOff>
      <xdr:row>301</xdr:row>
      <xdr:rowOff>0</xdr:rowOff>
    </xdr:from>
    <xdr:to>
      <xdr:col>5</xdr:col>
      <xdr:colOff>117210</xdr:colOff>
      <xdr:row>301</xdr:row>
      <xdr:rowOff>159639</xdr:rowOff>
    </xdr:to>
    <xdr:sp macro="" textlink="">
      <xdr:nvSpPr>
        <xdr:cNvPr id="2302" name="Text Box 317"/>
        <xdr:cNvSpPr txBox="1">
          <a:spLocks noChangeArrowheads="1"/>
        </xdr:cNvSpPr>
      </xdr:nvSpPr>
      <xdr:spPr bwMode="auto">
        <a:xfrm>
          <a:off x="4981575" y="191595375"/>
          <a:ext cx="104775" cy="159639"/>
        </a:xfrm>
        <a:prstGeom prst="rect">
          <a:avLst/>
        </a:prstGeom>
        <a:noFill/>
        <a:ln w="9525">
          <a:noFill/>
          <a:miter lim="800000"/>
          <a:headEnd/>
          <a:tailEnd/>
        </a:ln>
      </xdr:spPr>
    </xdr:sp>
    <xdr:clientData/>
  </xdr:twoCellAnchor>
  <xdr:twoCellAnchor editAs="oneCell">
    <xdr:from>
      <xdr:col>4</xdr:col>
      <xdr:colOff>2619375</xdr:colOff>
      <xdr:row>301</xdr:row>
      <xdr:rowOff>1076325</xdr:rowOff>
    </xdr:from>
    <xdr:to>
      <xdr:col>5</xdr:col>
      <xdr:colOff>12435</xdr:colOff>
      <xdr:row>302</xdr:row>
      <xdr:rowOff>0</xdr:rowOff>
    </xdr:to>
    <xdr:sp macro="" textlink="">
      <xdr:nvSpPr>
        <xdr:cNvPr id="2303" name="Text Box 23"/>
        <xdr:cNvSpPr txBox="1">
          <a:spLocks noChangeArrowheads="1"/>
        </xdr:cNvSpPr>
      </xdr:nvSpPr>
      <xdr:spPr bwMode="auto">
        <a:xfrm>
          <a:off x="5086350" y="192547875"/>
          <a:ext cx="0" cy="0"/>
        </a:xfrm>
        <a:prstGeom prst="rect">
          <a:avLst/>
        </a:prstGeom>
        <a:noFill/>
        <a:ln w="9525">
          <a:noFill/>
          <a:miter lim="800000"/>
          <a:headEnd/>
          <a:tailEnd/>
        </a:ln>
      </xdr:spPr>
    </xdr:sp>
    <xdr:clientData/>
  </xdr:twoCellAnchor>
  <xdr:twoCellAnchor editAs="oneCell">
    <xdr:from>
      <xdr:col>4</xdr:col>
      <xdr:colOff>2676525</xdr:colOff>
      <xdr:row>301</xdr:row>
      <xdr:rowOff>657225</xdr:rowOff>
    </xdr:from>
    <xdr:to>
      <xdr:col>5</xdr:col>
      <xdr:colOff>12435</xdr:colOff>
      <xdr:row>301</xdr:row>
      <xdr:rowOff>677037</xdr:rowOff>
    </xdr:to>
    <xdr:sp macro="" textlink="">
      <xdr:nvSpPr>
        <xdr:cNvPr id="2304" name="Text Box 29"/>
        <xdr:cNvSpPr txBox="1">
          <a:spLocks noChangeArrowheads="1"/>
        </xdr:cNvSpPr>
      </xdr:nvSpPr>
      <xdr:spPr bwMode="auto">
        <a:xfrm>
          <a:off x="5086350" y="192252600"/>
          <a:ext cx="0" cy="19812"/>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2305" name="Text Box 314"/>
        <xdr:cNvSpPr txBox="1">
          <a:spLocks noChangeArrowheads="1"/>
        </xdr:cNvSpPr>
      </xdr:nvSpPr>
      <xdr:spPr bwMode="auto">
        <a:xfrm>
          <a:off x="5048250" y="191595375"/>
          <a:ext cx="3810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2306" name="Text Box 315"/>
        <xdr:cNvSpPr txBox="1">
          <a:spLocks noChangeArrowheads="1"/>
        </xdr:cNvSpPr>
      </xdr:nvSpPr>
      <xdr:spPr bwMode="auto">
        <a:xfrm>
          <a:off x="5048250" y="191595375"/>
          <a:ext cx="3810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2307" name="Text Box 316"/>
        <xdr:cNvSpPr txBox="1">
          <a:spLocks noChangeArrowheads="1"/>
        </xdr:cNvSpPr>
      </xdr:nvSpPr>
      <xdr:spPr bwMode="auto">
        <a:xfrm>
          <a:off x="5048250" y="191595375"/>
          <a:ext cx="38100" cy="159639"/>
        </a:xfrm>
        <a:prstGeom prst="rect">
          <a:avLst/>
        </a:prstGeom>
        <a:noFill/>
        <a:ln w="9525">
          <a:noFill/>
          <a:miter lim="800000"/>
          <a:headEnd/>
          <a:tailEnd/>
        </a:ln>
      </xdr:spPr>
    </xdr:sp>
    <xdr:clientData/>
  </xdr:twoCellAnchor>
  <xdr:twoCellAnchor editAs="oneCell">
    <xdr:from>
      <xdr:col>4</xdr:col>
      <xdr:colOff>1247775</xdr:colOff>
      <xdr:row>301</xdr:row>
      <xdr:rowOff>0</xdr:rowOff>
    </xdr:from>
    <xdr:to>
      <xdr:col>5</xdr:col>
      <xdr:colOff>117210</xdr:colOff>
      <xdr:row>301</xdr:row>
      <xdr:rowOff>159639</xdr:rowOff>
    </xdr:to>
    <xdr:sp macro="" textlink="">
      <xdr:nvSpPr>
        <xdr:cNvPr id="2308" name="Text Box 317"/>
        <xdr:cNvSpPr txBox="1">
          <a:spLocks noChangeArrowheads="1"/>
        </xdr:cNvSpPr>
      </xdr:nvSpPr>
      <xdr:spPr bwMode="auto">
        <a:xfrm>
          <a:off x="4981575" y="191595375"/>
          <a:ext cx="104775" cy="159639"/>
        </a:xfrm>
        <a:prstGeom prst="rect">
          <a:avLst/>
        </a:prstGeom>
        <a:noFill/>
        <a:ln w="9525">
          <a:noFill/>
          <a:miter lim="800000"/>
          <a:headEnd/>
          <a:tailEnd/>
        </a:ln>
      </xdr:spPr>
    </xdr:sp>
    <xdr:clientData/>
  </xdr:twoCellAnchor>
  <xdr:twoCellAnchor editAs="oneCell">
    <xdr:from>
      <xdr:col>4</xdr:col>
      <xdr:colOff>2619375</xdr:colOff>
      <xdr:row>301</xdr:row>
      <xdr:rowOff>1076325</xdr:rowOff>
    </xdr:from>
    <xdr:to>
      <xdr:col>5</xdr:col>
      <xdr:colOff>12435</xdr:colOff>
      <xdr:row>302</xdr:row>
      <xdr:rowOff>0</xdr:rowOff>
    </xdr:to>
    <xdr:sp macro="" textlink="">
      <xdr:nvSpPr>
        <xdr:cNvPr id="2309" name="Text Box 23"/>
        <xdr:cNvSpPr txBox="1">
          <a:spLocks noChangeArrowheads="1"/>
        </xdr:cNvSpPr>
      </xdr:nvSpPr>
      <xdr:spPr bwMode="auto">
        <a:xfrm>
          <a:off x="5086350" y="192547875"/>
          <a:ext cx="0" cy="0"/>
        </a:xfrm>
        <a:prstGeom prst="rect">
          <a:avLst/>
        </a:prstGeom>
        <a:noFill/>
        <a:ln w="9525">
          <a:noFill/>
          <a:miter lim="800000"/>
          <a:headEnd/>
          <a:tailEnd/>
        </a:ln>
      </xdr:spPr>
    </xdr:sp>
    <xdr:clientData/>
  </xdr:twoCellAnchor>
  <xdr:twoCellAnchor editAs="oneCell">
    <xdr:from>
      <xdr:col>4</xdr:col>
      <xdr:colOff>2676525</xdr:colOff>
      <xdr:row>301</xdr:row>
      <xdr:rowOff>657225</xdr:rowOff>
    </xdr:from>
    <xdr:to>
      <xdr:col>5</xdr:col>
      <xdr:colOff>12435</xdr:colOff>
      <xdr:row>301</xdr:row>
      <xdr:rowOff>677037</xdr:rowOff>
    </xdr:to>
    <xdr:sp macro="" textlink="">
      <xdr:nvSpPr>
        <xdr:cNvPr id="2310" name="Text Box 29"/>
        <xdr:cNvSpPr txBox="1">
          <a:spLocks noChangeArrowheads="1"/>
        </xdr:cNvSpPr>
      </xdr:nvSpPr>
      <xdr:spPr bwMode="auto">
        <a:xfrm>
          <a:off x="5086350" y="192252600"/>
          <a:ext cx="0" cy="19812"/>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2311" name="Text Box 81"/>
        <xdr:cNvSpPr txBox="1">
          <a:spLocks noChangeArrowheads="1"/>
        </xdr:cNvSpPr>
      </xdr:nvSpPr>
      <xdr:spPr bwMode="auto">
        <a:xfrm>
          <a:off x="5048250" y="191595375"/>
          <a:ext cx="3810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2312" name="Text Box 82"/>
        <xdr:cNvSpPr txBox="1">
          <a:spLocks noChangeArrowheads="1"/>
        </xdr:cNvSpPr>
      </xdr:nvSpPr>
      <xdr:spPr bwMode="auto">
        <a:xfrm>
          <a:off x="5048250" y="191595375"/>
          <a:ext cx="38100" cy="159639"/>
        </a:xfrm>
        <a:prstGeom prst="rect">
          <a:avLst/>
        </a:prstGeom>
        <a:noFill/>
        <a:ln w="9525">
          <a:noFill/>
          <a:miter lim="800000"/>
          <a:headEnd/>
          <a:tailEnd/>
        </a:ln>
      </xdr:spPr>
    </xdr:sp>
    <xdr:clientData/>
  </xdr:twoCellAnchor>
  <xdr:twoCellAnchor editAs="oneCell">
    <xdr:from>
      <xdr:col>4</xdr:col>
      <xdr:colOff>1314450</xdr:colOff>
      <xdr:row>301</xdr:row>
      <xdr:rowOff>0</xdr:rowOff>
    </xdr:from>
    <xdr:to>
      <xdr:col>5</xdr:col>
      <xdr:colOff>50535</xdr:colOff>
      <xdr:row>301</xdr:row>
      <xdr:rowOff>159639</xdr:rowOff>
    </xdr:to>
    <xdr:sp macro="" textlink="">
      <xdr:nvSpPr>
        <xdr:cNvPr id="2313" name="Text Box 83"/>
        <xdr:cNvSpPr txBox="1">
          <a:spLocks noChangeArrowheads="1"/>
        </xdr:cNvSpPr>
      </xdr:nvSpPr>
      <xdr:spPr bwMode="auto">
        <a:xfrm>
          <a:off x="5048250" y="191595375"/>
          <a:ext cx="38100" cy="159639"/>
        </a:xfrm>
        <a:prstGeom prst="rect">
          <a:avLst/>
        </a:prstGeom>
        <a:noFill/>
        <a:ln w="9525">
          <a:noFill/>
          <a:miter lim="800000"/>
          <a:headEnd/>
          <a:tailEnd/>
        </a:ln>
      </xdr:spPr>
    </xdr:sp>
    <xdr:clientData/>
  </xdr:twoCellAnchor>
  <xdr:twoCellAnchor editAs="oneCell">
    <xdr:from>
      <xdr:col>4</xdr:col>
      <xdr:colOff>1247775</xdr:colOff>
      <xdr:row>301</xdr:row>
      <xdr:rowOff>0</xdr:rowOff>
    </xdr:from>
    <xdr:to>
      <xdr:col>5</xdr:col>
      <xdr:colOff>117210</xdr:colOff>
      <xdr:row>301</xdr:row>
      <xdr:rowOff>159639</xdr:rowOff>
    </xdr:to>
    <xdr:sp macro="" textlink="">
      <xdr:nvSpPr>
        <xdr:cNvPr id="2314" name="Text Box 84"/>
        <xdr:cNvSpPr txBox="1">
          <a:spLocks noChangeArrowheads="1"/>
        </xdr:cNvSpPr>
      </xdr:nvSpPr>
      <xdr:spPr bwMode="auto">
        <a:xfrm>
          <a:off x="4981575" y="191595375"/>
          <a:ext cx="104775" cy="159639"/>
        </a:xfrm>
        <a:prstGeom prst="rect">
          <a:avLst/>
        </a:prstGeom>
        <a:noFill/>
        <a:ln w="9525">
          <a:noFill/>
          <a:miter lim="800000"/>
          <a:headEnd/>
          <a:tailEnd/>
        </a:ln>
      </xdr:spPr>
    </xdr:sp>
    <xdr:clientData/>
  </xdr:twoCellAnchor>
  <xdr:twoCellAnchor editAs="oneCell">
    <xdr:from>
      <xdr:col>4</xdr:col>
      <xdr:colOff>2028825</xdr:colOff>
      <xdr:row>301</xdr:row>
      <xdr:rowOff>0</xdr:rowOff>
    </xdr:from>
    <xdr:to>
      <xdr:col>5</xdr:col>
      <xdr:colOff>12435</xdr:colOff>
      <xdr:row>301</xdr:row>
      <xdr:rowOff>159639</xdr:rowOff>
    </xdr:to>
    <xdr:sp macro="" textlink="">
      <xdr:nvSpPr>
        <xdr:cNvPr id="2315" name="Text Box 85"/>
        <xdr:cNvSpPr txBox="1">
          <a:spLocks noChangeArrowheads="1"/>
        </xdr:cNvSpPr>
      </xdr:nvSpPr>
      <xdr:spPr bwMode="auto">
        <a:xfrm>
          <a:off x="5086350" y="191595375"/>
          <a:ext cx="0" cy="159639"/>
        </a:xfrm>
        <a:prstGeom prst="rect">
          <a:avLst/>
        </a:prstGeom>
        <a:noFill/>
        <a:ln w="9525">
          <a:noFill/>
          <a:miter lim="800000"/>
          <a:headEnd/>
          <a:tailEnd/>
        </a:ln>
      </xdr:spPr>
    </xdr:sp>
    <xdr:clientData/>
  </xdr:twoCellAnchor>
  <xdr:twoCellAnchor editAs="oneCell">
    <xdr:from>
      <xdr:col>4</xdr:col>
      <xdr:colOff>2619375</xdr:colOff>
      <xdr:row>301</xdr:row>
      <xdr:rowOff>0</xdr:rowOff>
    </xdr:from>
    <xdr:to>
      <xdr:col>5</xdr:col>
      <xdr:colOff>12435</xdr:colOff>
      <xdr:row>301</xdr:row>
      <xdr:rowOff>159639</xdr:rowOff>
    </xdr:to>
    <xdr:sp macro="" textlink="">
      <xdr:nvSpPr>
        <xdr:cNvPr id="2316" name="Text Box 86"/>
        <xdr:cNvSpPr txBox="1">
          <a:spLocks noChangeArrowheads="1"/>
        </xdr:cNvSpPr>
      </xdr:nvSpPr>
      <xdr:spPr bwMode="auto">
        <a:xfrm>
          <a:off x="5086350" y="191595375"/>
          <a:ext cx="0" cy="15963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2317" name="Text Box 236"/>
        <xdr:cNvSpPr txBox="1">
          <a:spLocks noChangeArrowheads="1"/>
        </xdr:cNvSpPr>
      </xdr:nvSpPr>
      <xdr:spPr bwMode="auto">
        <a:xfrm>
          <a:off x="5086350" y="19171920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2318" name="Text Box 236"/>
        <xdr:cNvSpPr txBox="1">
          <a:spLocks noChangeArrowheads="1"/>
        </xdr:cNvSpPr>
      </xdr:nvSpPr>
      <xdr:spPr bwMode="auto">
        <a:xfrm>
          <a:off x="5086350" y="19171920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2319" name="Text Box 236"/>
        <xdr:cNvSpPr txBox="1">
          <a:spLocks noChangeArrowheads="1"/>
        </xdr:cNvSpPr>
      </xdr:nvSpPr>
      <xdr:spPr bwMode="auto">
        <a:xfrm>
          <a:off x="5086350" y="19171920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2320" name="Text Box 236"/>
        <xdr:cNvSpPr txBox="1">
          <a:spLocks noChangeArrowheads="1"/>
        </xdr:cNvSpPr>
      </xdr:nvSpPr>
      <xdr:spPr bwMode="auto">
        <a:xfrm>
          <a:off x="5086350" y="19171920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2321" name="Text Box 236"/>
        <xdr:cNvSpPr txBox="1">
          <a:spLocks noChangeArrowheads="1"/>
        </xdr:cNvSpPr>
      </xdr:nvSpPr>
      <xdr:spPr bwMode="auto">
        <a:xfrm>
          <a:off x="5086350" y="19171920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2322" name="Text Box 236"/>
        <xdr:cNvSpPr txBox="1">
          <a:spLocks noChangeArrowheads="1"/>
        </xdr:cNvSpPr>
      </xdr:nvSpPr>
      <xdr:spPr bwMode="auto">
        <a:xfrm>
          <a:off x="5086350" y="191719200"/>
          <a:ext cx="0" cy="32699"/>
        </a:xfrm>
        <a:prstGeom prst="rect">
          <a:avLst/>
        </a:prstGeom>
        <a:noFill/>
        <a:ln w="9525">
          <a:noFill/>
          <a:miter lim="800000"/>
          <a:headEnd/>
          <a:tailEnd/>
        </a:ln>
      </xdr:spPr>
    </xdr:sp>
    <xdr:clientData/>
  </xdr:twoCellAnchor>
  <xdr:twoCellAnchor editAs="oneCell">
    <xdr:from>
      <xdr:col>4</xdr:col>
      <xdr:colOff>1609725</xdr:colOff>
      <xdr:row>301</xdr:row>
      <xdr:rowOff>123825</xdr:rowOff>
    </xdr:from>
    <xdr:to>
      <xdr:col>5</xdr:col>
      <xdr:colOff>12435</xdr:colOff>
      <xdr:row>301</xdr:row>
      <xdr:rowOff>156524</xdr:rowOff>
    </xdr:to>
    <xdr:sp macro="" textlink="">
      <xdr:nvSpPr>
        <xdr:cNvPr id="2323" name="Text Box 236"/>
        <xdr:cNvSpPr txBox="1">
          <a:spLocks noChangeArrowheads="1"/>
        </xdr:cNvSpPr>
      </xdr:nvSpPr>
      <xdr:spPr bwMode="auto">
        <a:xfrm>
          <a:off x="5086350" y="191719200"/>
          <a:ext cx="0" cy="3269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2324" name="Text Box 314"/>
        <xdr:cNvSpPr txBox="1">
          <a:spLocks noChangeArrowheads="1"/>
        </xdr:cNvSpPr>
      </xdr:nvSpPr>
      <xdr:spPr bwMode="auto">
        <a:xfrm>
          <a:off x="5048250" y="192547875"/>
          <a:ext cx="3810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2325" name="Text Box 315"/>
        <xdr:cNvSpPr txBox="1">
          <a:spLocks noChangeArrowheads="1"/>
        </xdr:cNvSpPr>
      </xdr:nvSpPr>
      <xdr:spPr bwMode="auto">
        <a:xfrm>
          <a:off x="5048250" y="192547875"/>
          <a:ext cx="3810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2326" name="Text Box 316"/>
        <xdr:cNvSpPr txBox="1">
          <a:spLocks noChangeArrowheads="1"/>
        </xdr:cNvSpPr>
      </xdr:nvSpPr>
      <xdr:spPr bwMode="auto">
        <a:xfrm>
          <a:off x="5048250" y="192547875"/>
          <a:ext cx="38100" cy="159639"/>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117210</xdr:colOff>
      <xdr:row>302</xdr:row>
      <xdr:rowOff>159639</xdr:rowOff>
    </xdr:to>
    <xdr:sp macro="" textlink="">
      <xdr:nvSpPr>
        <xdr:cNvPr id="2327" name="Text Box 317"/>
        <xdr:cNvSpPr txBox="1">
          <a:spLocks noChangeArrowheads="1"/>
        </xdr:cNvSpPr>
      </xdr:nvSpPr>
      <xdr:spPr bwMode="auto">
        <a:xfrm>
          <a:off x="4981575" y="192547875"/>
          <a:ext cx="104775" cy="15963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12435</xdr:colOff>
      <xdr:row>302</xdr:row>
      <xdr:rowOff>1076325</xdr:rowOff>
    </xdr:to>
    <xdr:sp macro="" textlink="">
      <xdr:nvSpPr>
        <xdr:cNvPr id="2328" name="Text Box 23"/>
        <xdr:cNvSpPr txBox="1">
          <a:spLocks noChangeArrowheads="1"/>
        </xdr:cNvSpPr>
      </xdr:nvSpPr>
      <xdr:spPr bwMode="auto">
        <a:xfrm>
          <a:off x="5086350" y="193624200"/>
          <a:ext cx="0"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12435</xdr:colOff>
      <xdr:row>302</xdr:row>
      <xdr:rowOff>677037</xdr:rowOff>
    </xdr:to>
    <xdr:sp macro="" textlink="">
      <xdr:nvSpPr>
        <xdr:cNvPr id="2329" name="Text Box 29"/>
        <xdr:cNvSpPr txBox="1">
          <a:spLocks noChangeArrowheads="1"/>
        </xdr:cNvSpPr>
      </xdr:nvSpPr>
      <xdr:spPr bwMode="auto">
        <a:xfrm>
          <a:off x="5086350" y="193205100"/>
          <a:ext cx="0" cy="19812"/>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2330" name="Text Box 314"/>
        <xdr:cNvSpPr txBox="1">
          <a:spLocks noChangeArrowheads="1"/>
        </xdr:cNvSpPr>
      </xdr:nvSpPr>
      <xdr:spPr bwMode="auto">
        <a:xfrm>
          <a:off x="5048250" y="192547875"/>
          <a:ext cx="3810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2331" name="Text Box 315"/>
        <xdr:cNvSpPr txBox="1">
          <a:spLocks noChangeArrowheads="1"/>
        </xdr:cNvSpPr>
      </xdr:nvSpPr>
      <xdr:spPr bwMode="auto">
        <a:xfrm>
          <a:off x="5048250" y="192547875"/>
          <a:ext cx="3810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2332" name="Text Box 316"/>
        <xdr:cNvSpPr txBox="1">
          <a:spLocks noChangeArrowheads="1"/>
        </xdr:cNvSpPr>
      </xdr:nvSpPr>
      <xdr:spPr bwMode="auto">
        <a:xfrm>
          <a:off x="5048250" y="192547875"/>
          <a:ext cx="38100" cy="159639"/>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117210</xdr:colOff>
      <xdr:row>302</xdr:row>
      <xdr:rowOff>159639</xdr:rowOff>
    </xdr:to>
    <xdr:sp macro="" textlink="">
      <xdr:nvSpPr>
        <xdr:cNvPr id="2333" name="Text Box 317"/>
        <xdr:cNvSpPr txBox="1">
          <a:spLocks noChangeArrowheads="1"/>
        </xdr:cNvSpPr>
      </xdr:nvSpPr>
      <xdr:spPr bwMode="auto">
        <a:xfrm>
          <a:off x="4981575" y="192547875"/>
          <a:ext cx="104775" cy="159639"/>
        </a:xfrm>
        <a:prstGeom prst="rect">
          <a:avLst/>
        </a:prstGeom>
        <a:noFill/>
        <a:ln w="9525">
          <a:noFill/>
          <a:miter lim="800000"/>
          <a:headEnd/>
          <a:tailEnd/>
        </a:ln>
      </xdr:spPr>
    </xdr:sp>
    <xdr:clientData/>
  </xdr:twoCellAnchor>
  <xdr:twoCellAnchor editAs="oneCell">
    <xdr:from>
      <xdr:col>4</xdr:col>
      <xdr:colOff>2619375</xdr:colOff>
      <xdr:row>302</xdr:row>
      <xdr:rowOff>1076325</xdr:rowOff>
    </xdr:from>
    <xdr:to>
      <xdr:col>5</xdr:col>
      <xdr:colOff>12435</xdr:colOff>
      <xdr:row>302</xdr:row>
      <xdr:rowOff>1076325</xdr:rowOff>
    </xdr:to>
    <xdr:sp macro="" textlink="">
      <xdr:nvSpPr>
        <xdr:cNvPr id="2334" name="Text Box 23"/>
        <xdr:cNvSpPr txBox="1">
          <a:spLocks noChangeArrowheads="1"/>
        </xdr:cNvSpPr>
      </xdr:nvSpPr>
      <xdr:spPr bwMode="auto">
        <a:xfrm>
          <a:off x="5086350" y="193624200"/>
          <a:ext cx="0" cy="0"/>
        </a:xfrm>
        <a:prstGeom prst="rect">
          <a:avLst/>
        </a:prstGeom>
        <a:noFill/>
        <a:ln w="9525">
          <a:noFill/>
          <a:miter lim="800000"/>
          <a:headEnd/>
          <a:tailEnd/>
        </a:ln>
      </xdr:spPr>
    </xdr:sp>
    <xdr:clientData/>
  </xdr:twoCellAnchor>
  <xdr:twoCellAnchor editAs="oneCell">
    <xdr:from>
      <xdr:col>4</xdr:col>
      <xdr:colOff>2676525</xdr:colOff>
      <xdr:row>302</xdr:row>
      <xdr:rowOff>657225</xdr:rowOff>
    </xdr:from>
    <xdr:to>
      <xdr:col>5</xdr:col>
      <xdr:colOff>12435</xdr:colOff>
      <xdr:row>302</xdr:row>
      <xdr:rowOff>677037</xdr:rowOff>
    </xdr:to>
    <xdr:sp macro="" textlink="">
      <xdr:nvSpPr>
        <xdr:cNvPr id="2335" name="Text Box 29"/>
        <xdr:cNvSpPr txBox="1">
          <a:spLocks noChangeArrowheads="1"/>
        </xdr:cNvSpPr>
      </xdr:nvSpPr>
      <xdr:spPr bwMode="auto">
        <a:xfrm>
          <a:off x="5086350" y="193205100"/>
          <a:ext cx="0" cy="19812"/>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2336" name="Text Box 81"/>
        <xdr:cNvSpPr txBox="1">
          <a:spLocks noChangeArrowheads="1"/>
        </xdr:cNvSpPr>
      </xdr:nvSpPr>
      <xdr:spPr bwMode="auto">
        <a:xfrm>
          <a:off x="5048250" y="192547875"/>
          <a:ext cx="3810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2337" name="Text Box 82"/>
        <xdr:cNvSpPr txBox="1">
          <a:spLocks noChangeArrowheads="1"/>
        </xdr:cNvSpPr>
      </xdr:nvSpPr>
      <xdr:spPr bwMode="auto">
        <a:xfrm>
          <a:off x="5048250" y="192547875"/>
          <a:ext cx="38100" cy="159639"/>
        </a:xfrm>
        <a:prstGeom prst="rect">
          <a:avLst/>
        </a:prstGeom>
        <a:noFill/>
        <a:ln w="9525">
          <a:noFill/>
          <a:miter lim="800000"/>
          <a:headEnd/>
          <a:tailEnd/>
        </a:ln>
      </xdr:spPr>
    </xdr:sp>
    <xdr:clientData/>
  </xdr:twoCellAnchor>
  <xdr:twoCellAnchor editAs="oneCell">
    <xdr:from>
      <xdr:col>4</xdr:col>
      <xdr:colOff>1314450</xdr:colOff>
      <xdr:row>302</xdr:row>
      <xdr:rowOff>0</xdr:rowOff>
    </xdr:from>
    <xdr:to>
      <xdr:col>5</xdr:col>
      <xdr:colOff>50535</xdr:colOff>
      <xdr:row>302</xdr:row>
      <xdr:rowOff>159639</xdr:rowOff>
    </xdr:to>
    <xdr:sp macro="" textlink="">
      <xdr:nvSpPr>
        <xdr:cNvPr id="2338" name="Text Box 83"/>
        <xdr:cNvSpPr txBox="1">
          <a:spLocks noChangeArrowheads="1"/>
        </xdr:cNvSpPr>
      </xdr:nvSpPr>
      <xdr:spPr bwMode="auto">
        <a:xfrm>
          <a:off x="5048250" y="192547875"/>
          <a:ext cx="38100" cy="159639"/>
        </a:xfrm>
        <a:prstGeom prst="rect">
          <a:avLst/>
        </a:prstGeom>
        <a:noFill/>
        <a:ln w="9525">
          <a:noFill/>
          <a:miter lim="800000"/>
          <a:headEnd/>
          <a:tailEnd/>
        </a:ln>
      </xdr:spPr>
    </xdr:sp>
    <xdr:clientData/>
  </xdr:twoCellAnchor>
  <xdr:twoCellAnchor editAs="oneCell">
    <xdr:from>
      <xdr:col>4</xdr:col>
      <xdr:colOff>1247775</xdr:colOff>
      <xdr:row>302</xdr:row>
      <xdr:rowOff>0</xdr:rowOff>
    </xdr:from>
    <xdr:to>
      <xdr:col>5</xdr:col>
      <xdr:colOff>117210</xdr:colOff>
      <xdr:row>302</xdr:row>
      <xdr:rowOff>159639</xdr:rowOff>
    </xdr:to>
    <xdr:sp macro="" textlink="">
      <xdr:nvSpPr>
        <xdr:cNvPr id="2339" name="Text Box 84"/>
        <xdr:cNvSpPr txBox="1">
          <a:spLocks noChangeArrowheads="1"/>
        </xdr:cNvSpPr>
      </xdr:nvSpPr>
      <xdr:spPr bwMode="auto">
        <a:xfrm>
          <a:off x="4981575" y="192547875"/>
          <a:ext cx="104775" cy="159639"/>
        </a:xfrm>
        <a:prstGeom prst="rect">
          <a:avLst/>
        </a:prstGeom>
        <a:noFill/>
        <a:ln w="9525">
          <a:noFill/>
          <a:miter lim="800000"/>
          <a:headEnd/>
          <a:tailEnd/>
        </a:ln>
      </xdr:spPr>
    </xdr:sp>
    <xdr:clientData/>
  </xdr:twoCellAnchor>
  <xdr:twoCellAnchor editAs="oneCell">
    <xdr:from>
      <xdr:col>4</xdr:col>
      <xdr:colOff>2028825</xdr:colOff>
      <xdr:row>302</xdr:row>
      <xdr:rowOff>0</xdr:rowOff>
    </xdr:from>
    <xdr:to>
      <xdr:col>5</xdr:col>
      <xdr:colOff>12435</xdr:colOff>
      <xdr:row>302</xdr:row>
      <xdr:rowOff>159639</xdr:rowOff>
    </xdr:to>
    <xdr:sp macro="" textlink="">
      <xdr:nvSpPr>
        <xdr:cNvPr id="2340" name="Text Box 85"/>
        <xdr:cNvSpPr txBox="1">
          <a:spLocks noChangeArrowheads="1"/>
        </xdr:cNvSpPr>
      </xdr:nvSpPr>
      <xdr:spPr bwMode="auto">
        <a:xfrm>
          <a:off x="5086350" y="192547875"/>
          <a:ext cx="0" cy="159639"/>
        </a:xfrm>
        <a:prstGeom prst="rect">
          <a:avLst/>
        </a:prstGeom>
        <a:noFill/>
        <a:ln w="9525">
          <a:noFill/>
          <a:miter lim="800000"/>
          <a:headEnd/>
          <a:tailEnd/>
        </a:ln>
      </xdr:spPr>
    </xdr:sp>
    <xdr:clientData/>
  </xdr:twoCellAnchor>
  <xdr:twoCellAnchor editAs="oneCell">
    <xdr:from>
      <xdr:col>4</xdr:col>
      <xdr:colOff>2619375</xdr:colOff>
      <xdr:row>302</xdr:row>
      <xdr:rowOff>0</xdr:rowOff>
    </xdr:from>
    <xdr:to>
      <xdr:col>5</xdr:col>
      <xdr:colOff>12435</xdr:colOff>
      <xdr:row>302</xdr:row>
      <xdr:rowOff>159639</xdr:rowOff>
    </xdr:to>
    <xdr:sp macro="" textlink="">
      <xdr:nvSpPr>
        <xdr:cNvPr id="2341" name="Text Box 86"/>
        <xdr:cNvSpPr txBox="1">
          <a:spLocks noChangeArrowheads="1"/>
        </xdr:cNvSpPr>
      </xdr:nvSpPr>
      <xdr:spPr bwMode="auto">
        <a:xfrm>
          <a:off x="5086350" y="192547875"/>
          <a:ext cx="0" cy="15963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2342" name="Text Box 236"/>
        <xdr:cNvSpPr txBox="1">
          <a:spLocks noChangeArrowheads="1"/>
        </xdr:cNvSpPr>
      </xdr:nvSpPr>
      <xdr:spPr bwMode="auto">
        <a:xfrm>
          <a:off x="5086350" y="19267170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2343" name="Text Box 236"/>
        <xdr:cNvSpPr txBox="1">
          <a:spLocks noChangeArrowheads="1"/>
        </xdr:cNvSpPr>
      </xdr:nvSpPr>
      <xdr:spPr bwMode="auto">
        <a:xfrm>
          <a:off x="5086350" y="19267170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2344" name="Text Box 236"/>
        <xdr:cNvSpPr txBox="1">
          <a:spLocks noChangeArrowheads="1"/>
        </xdr:cNvSpPr>
      </xdr:nvSpPr>
      <xdr:spPr bwMode="auto">
        <a:xfrm>
          <a:off x="5086350" y="19267170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2345" name="Text Box 236"/>
        <xdr:cNvSpPr txBox="1">
          <a:spLocks noChangeArrowheads="1"/>
        </xdr:cNvSpPr>
      </xdr:nvSpPr>
      <xdr:spPr bwMode="auto">
        <a:xfrm>
          <a:off x="5086350" y="19267170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2346" name="Text Box 236"/>
        <xdr:cNvSpPr txBox="1">
          <a:spLocks noChangeArrowheads="1"/>
        </xdr:cNvSpPr>
      </xdr:nvSpPr>
      <xdr:spPr bwMode="auto">
        <a:xfrm>
          <a:off x="5086350" y="19267170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2347" name="Text Box 236"/>
        <xdr:cNvSpPr txBox="1">
          <a:spLocks noChangeArrowheads="1"/>
        </xdr:cNvSpPr>
      </xdr:nvSpPr>
      <xdr:spPr bwMode="auto">
        <a:xfrm>
          <a:off x="5086350" y="192671700"/>
          <a:ext cx="0" cy="32699"/>
        </a:xfrm>
        <a:prstGeom prst="rect">
          <a:avLst/>
        </a:prstGeom>
        <a:noFill/>
        <a:ln w="9525">
          <a:noFill/>
          <a:miter lim="800000"/>
          <a:headEnd/>
          <a:tailEnd/>
        </a:ln>
      </xdr:spPr>
    </xdr:sp>
    <xdr:clientData/>
  </xdr:twoCellAnchor>
  <xdr:twoCellAnchor editAs="oneCell">
    <xdr:from>
      <xdr:col>4</xdr:col>
      <xdr:colOff>1609725</xdr:colOff>
      <xdr:row>302</xdr:row>
      <xdr:rowOff>123825</xdr:rowOff>
    </xdr:from>
    <xdr:to>
      <xdr:col>5</xdr:col>
      <xdr:colOff>12435</xdr:colOff>
      <xdr:row>302</xdr:row>
      <xdr:rowOff>156524</xdr:rowOff>
    </xdr:to>
    <xdr:sp macro="" textlink="">
      <xdr:nvSpPr>
        <xdr:cNvPr id="2348" name="Text Box 236"/>
        <xdr:cNvSpPr txBox="1">
          <a:spLocks noChangeArrowheads="1"/>
        </xdr:cNvSpPr>
      </xdr:nvSpPr>
      <xdr:spPr bwMode="auto">
        <a:xfrm>
          <a:off x="5086350" y="192671700"/>
          <a:ext cx="0" cy="3269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2349" name="Text Box 314"/>
        <xdr:cNvSpPr txBox="1">
          <a:spLocks noChangeArrowheads="1"/>
        </xdr:cNvSpPr>
      </xdr:nvSpPr>
      <xdr:spPr bwMode="auto">
        <a:xfrm>
          <a:off x="5048250" y="193690875"/>
          <a:ext cx="3810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2350" name="Text Box 315"/>
        <xdr:cNvSpPr txBox="1">
          <a:spLocks noChangeArrowheads="1"/>
        </xdr:cNvSpPr>
      </xdr:nvSpPr>
      <xdr:spPr bwMode="auto">
        <a:xfrm>
          <a:off x="5048250" y="193690875"/>
          <a:ext cx="3810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2351" name="Text Box 316"/>
        <xdr:cNvSpPr txBox="1">
          <a:spLocks noChangeArrowheads="1"/>
        </xdr:cNvSpPr>
      </xdr:nvSpPr>
      <xdr:spPr bwMode="auto">
        <a:xfrm>
          <a:off x="5048250" y="193690875"/>
          <a:ext cx="38100" cy="159639"/>
        </a:xfrm>
        <a:prstGeom prst="rect">
          <a:avLst/>
        </a:prstGeom>
        <a:noFill/>
        <a:ln w="9525">
          <a:noFill/>
          <a:miter lim="800000"/>
          <a:headEnd/>
          <a:tailEnd/>
        </a:ln>
      </xdr:spPr>
    </xdr:sp>
    <xdr:clientData/>
  </xdr:twoCellAnchor>
  <xdr:twoCellAnchor editAs="oneCell">
    <xdr:from>
      <xdr:col>4</xdr:col>
      <xdr:colOff>1247775</xdr:colOff>
      <xdr:row>303</xdr:row>
      <xdr:rowOff>0</xdr:rowOff>
    </xdr:from>
    <xdr:to>
      <xdr:col>5</xdr:col>
      <xdr:colOff>117210</xdr:colOff>
      <xdr:row>303</xdr:row>
      <xdr:rowOff>159639</xdr:rowOff>
    </xdr:to>
    <xdr:sp macro="" textlink="">
      <xdr:nvSpPr>
        <xdr:cNvPr id="2352" name="Text Box 317"/>
        <xdr:cNvSpPr txBox="1">
          <a:spLocks noChangeArrowheads="1"/>
        </xdr:cNvSpPr>
      </xdr:nvSpPr>
      <xdr:spPr bwMode="auto">
        <a:xfrm>
          <a:off x="4981575" y="193690875"/>
          <a:ext cx="104775" cy="159639"/>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12435</xdr:colOff>
      <xdr:row>303</xdr:row>
      <xdr:rowOff>1076325</xdr:rowOff>
    </xdr:to>
    <xdr:sp macro="" textlink="">
      <xdr:nvSpPr>
        <xdr:cNvPr id="2353" name="Text Box 23"/>
        <xdr:cNvSpPr txBox="1">
          <a:spLocks noChangeArrowheads="1"/>
        </xdr:cNvSpPr>
      </xdr:nvSpPr>
      <xdr:spPr bwMode="auto">
        <a:xfrm>
          <a:off x="5086350" y="194767200"/>
          <a:ext cx="0" cy="0"/>
        </a:xfrm>
        <a:prstGeom prst="rect">
          <a:avLst/>
        </a:prstGeom>
        <a:noFill/>
        <a:ln w="9525">
          <a:noFill/>
          <a:miter lim="800000"/>
          <a:headEnd/>
          <a:tailEnd/>
        </a:ln>
      </xdr:spPr>
    </xdr:sp>
    <xdr:clientData/>
  </xdr:twoCellAnchor>
  <xdr:twoCellAnchor editAs="oneCell">
    <xdr:from>
      <xdr:col>4</xdr:col>
      <xdr:colOff>2676525</xdr:colOff>
      <xdr:row>303</xdr:row>
      <xdr:rowOff>657225</xdr:rowOff>
    </xdr:from>
    <xdr:to>
      <xdr:col>5</xdr:col>
      <xdr:colOff>12435</xdr:colOff>
      <xdr:row>303</xdr:row>
      <xdr:rowOff>677037</xdr:rowOff>
    </xdr:to>
    <xdr:sp macro="" textlink="">
      <xdr:nvSpPr>
        <xdr:cNvPr id="2354" name="Text Box 29"/>
        <xdr:cNvSpPr txBox="1">
          <a:spLocks noChangeArrowheads="1"/>
        </xdr:cNvSpPr>
      </xdr:nvSpPr>
      <xdr:spPr bwMode="auto">
        <a:xfrm>
          <a:off x="5086350" y="194348100"/>
          <a:ext cx="0" cy="19812"/>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2355" name="Text Box 314"/>
        <xdr:cNvSpPr txBox="1">
          <a:spLocks noChangeArrowheads="1"/>
        </xdr:cNvSpPr>
      </xdr:nvSpPr>
      <xdr:spPr bwMode="auto">
        <a:xfrm>
          <a:off x="5048250" y="193690875"/>
          <a:ext cx="3810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2356" name="Text Box 315"/>
        <xdr:cNvSpPr txBox="1">
          <a:spLocks noChangeArrowheads="1"/>
        </xdr:cNvSpPr>
      </xdr:nvSpPr>
      <xdr:spPr bwMode="auto">
        <a:xfrm>
          <a:off x="5048250" y="193690875"/>
          <a:ext cx="3810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2357" name="Text Box 316"/>
        <xdr:cNvSpPr txBox="1">
          <a:spLocks noChangeArrowheads="1"/>
        </xdr:cNvSpPr>
      </xdr:nvSpPr>
      <xdr:spPr bwMode="auto">
        <a:xfrm>
          <a:off x="5048250" y="193690875"/>
          <a:ext cx="38100" cy="159639"/>
        </a:xfrm>
        <a:prstGeom prst="rect">
          <a:avLst/>
        </a:prstGeom>
        <a:noFill/>
        <a:ln w="9525">
          <a:noFill/>
          <a:miter lim="800000"/>
          <a:headEnd/>
          <a:tailEnd/>
        </a:ln>
      </xdr:spPr>
    </xdr:sp>
    <xdr:clientData/>
  </xdr:twoCellAnchor>
  <xdr:twoCellAnchor editAs="oneCell">
    <xdr:from>
      <xdr:col>4</xdr:col>
      <xdr:colOff>1247775</xdr:colOff>
      <xdr:row>303</xdr:row>
      <xdr:rowOff>0</xdr:rowOff>
    </xdr:from>
    <xdr:to>
      <xdr:col>5</xdr:col>
      <xdr:colOff>117210</xdr:colOff>
      <xdr:row>303</xdr:row>
      <xdr:rowOff>159639</xdr:rowOff>
    </xdr:to>
    <xdr:sp macro="" textlink="">
      <xdr:nvSpPr>
        <xdr:cNvPr id="2358" name="Text Box 317"/>
        <xdr:cNvSpPr txBox="1">
          <a:spLocks noChangeArrowheads="1"/>
        </xdr:cNvSpPr>
      </xdr:nvSpPr>
      <xdr:spPr bwMode="auto">
        <a:xfrm>
          <a:off x="4981575" y="193690875"/>
          <a:ext cx="104775" cy="159639"/>
        </a:xfrm>
        <a:prstGeom prst="rect">
          <a:avLst/>
        </a:prstGeom>
        <a:noFill/>
        <a:ln w="9525">
          <a:noFill/>
          <a:miter lim="800000"/>
          <a:headEnd/>
          <a:tailEnd/>
        </a:ln>
      </xdr:spPr>
    </xdr:sp>
    <xdr:clientData/>
  </xdr:twoCellAnchor>
  <xdr:twoCellAnchor editAs="oneCell">
    <xdr:from>
      <xdr:col>4</xdr:col>
      <xdr:colOff>2619375</xdr:colOff>
      <xdr:row>303</xdr:row>
      <xdr:rowOff>1076325</xdr:rowOff>
    </xdr:from>
    <xdr:to>
      <xdr:col>5</xdr:col>
      <xdr:colOff>12435</xdr:colOff>
      <xdr:row>303</xdr:row>
      <xdr:rowOff>1076325</xdr:rowOff>
    </xdr:to>
    <xdr:sp macro="" textlink="">
      <xdr:nvSpPr>
        <xdr:cNvPr id="2359" name="Text Box 23"/>
        <xdr:cNvSpPr txBox="1">
          <a:spLocks noChangeArrowheads="1"/>
        </xdr:cNvSpPr>
      </xdr:nvSpPr>
      <xdr:spPr bwMode="auto">
        <a:xfrm>
          <a:off x="5086350" y="194767200"/>
          <a:ext cx="0" cy="0"/>
        </a:xfrm>
        <a:prstGeom prst="rect">
          <a:avLst/>
        </a:prstGeom>
        <a:noFill/>
        <a:ln w="9525">
          <a:noFill/>
          <a:miter lim="800000"/>
          <a:headEnd/>
          <a:tailEnd/>
        </a:ln>
      </xdr:spPr>
    </xdr:sp>
    <xdr:clientData/>
  </xdr:twoCellAnchor>
  <xdr:twoCellAnchor editAs="oneCell">
    <xdr:from>
      <xdr:col>4</xdr:col>
      <xdr:colOff>2676525</xdr:colOff>
      <xdr:row>303</xdr:row>
      <xdr:rowOff>657225</xdr:rowOff>
    </xdr:from>
    <xdr:to>
      <xdr:col>5</xdr:col>
      <xdr:colOff>12435</xdr:colOff>
      <xdr:row>303</xdr:row>
      <xdr:rowOff>677037</xdr:rowOff>
    </xdr:to>
    <xdr:sp macro="" textlink="">
      <xdr:nvSpPr>
        <xdr:cNvPr id="2360" name="Text Box 29"/>
        <xdr:cNvSpPr txBox="1">
          <a:spLocks noChangeArrowheads="1"/>
        </xdr:cNvSpPr>
      </xdr:nvSpPr>
      <xdr:spPr bwMode="auto">
        <a:xfrm>
          <a:off x="5086350" y="194348100"/>
          <a:ext cx="0" cy="19812"/>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2361" name="Text Box 81"/>
        <xdr:cNvSpPr txBox="1">
          <a:spLocks noChangeArrowheads="1"/>
        </xdr:cNvSpPr>
      </xdr:nvSpPr>
      <xdr:spPr bwMode="auto">
        <a:xfrm>
          <a:off x="5048250" y="193690875"/>
          <a:ext cx="3810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2362" name="Text Box 82"/>
        <xdr:cNvSpPr txBox="1">
          <a:spLocks noChangeArrowheads="1"/>
        </xdr:cNvSpPr>
      </xdr:nvSpPr>
      <xdr:spPr bwMode="auto">
        <a:xfrm>
          <a:off x="5048250" y="193690875"/>
          <a:ext cx="38100" cy="159639"/>
        </a:xfrm>
        <a:prstGeom prst="rect">
          <a:avLst/>
        </a:prstGeom>
        <a:noFill/>
        <a:ln w="9525">
          <a:noFill/>
          <a:miter lim="800000"/>
          <a:headEnd/>
          <a:tailEnd/>
        </a:ln>
      </xdr:spPr>
    </xdr:sp>
    <xdr:clientData/>
  </xdr:twoCellAnchor>
  <xdr:twoCellAnchor editAs="oneCell">
    <xdr:from>
      <xdr:col>4</xdr:col>
      <xdr:colOff>1314450</xdr:colOff>
      <xdr:row>303</xdr:row>
      <xdr:rowOff>0</xdr:rowOff>
    </xdr:from>
    <xdr:to>
      <xdr:col>5</xdr:col>
      <xdr:colOff>50535</xdr:colOff>
      <xdr:row>303</xdr:row>
      <xdr:rowOff>159639</xdr:rowOff>
    </xdr:to>
    <xdr:sp macro="" textlink="">
      <xdr:nvSpPr>
        <xdr:cNvPr id="2363" name="Text Box 83"/>
        <xdr:cNvSpPr txBox="1">
          <a:spLocks noChangeArrowheads="1"/>
        </xdr:cNvSpPr>
      </xdr:nvSpPr>
      <xdr:spPr bwMode="auto">
        <a:xfrm>
          <a:off x="5048250" y="193690875"/>
          <a:ext cx="38100" cy="159639"/>
        </a:xfrm>
        <a:prstGeom prst="rect">
          <a:avLst/>
        </a:prstGeom>
        <a:noFill/>
        <a:ln w="9525">
          <a:noFill/>
          <a:miter lim="800000"/>
          <a:headEnd/>
          <a:tailEnd/>
        </a:ln>
      </xdr:spPr>
    </xdr:sp>
    <xdr:clientData/>
  </xdr:twoCellAnchor>
  <xdr:twoCellAnchor editAs="oneCell">
    <xdr:from>
      <xdr:col>4</xdr:col>
      <xdr:colOff>1247775</xdr:colOff>
      <xdr:row>303</xdr:row>
      <xdr:rowOff>0</xdr:rowOff>
    </xdr:from>
    <xdr:to>
      <xdr:col>5</xdr:col>
      <xdr:colOff>117210</xdr:colOff>
      <xdr:row>303</xdr:row>
      <xdr:rowOff>159639</xdr:rowOff>
    </xdr:to>
    <xdr:sp macro="" textlink="">
      <xdr:nvSpPr>
        <xdr:cNvPr id="2364" name="Text Box 84"/>
        <xdr:cNvSpPr txBox="1">
          <a:spLocks noChangeArrowheads="1"/>
        </xdr:cNvSpPr>
      </xdr:nvSpPr>
      <xdr:spPr bwMode="auto">
        <a:xfrm>
          <a:off x="4981575" y="193690875"/>
          <a:ext cx="104775" cy="159639"/>
        </a:xfrm>
        <a:prstGeom prst="rect">
          <a:avLst/>
        </a:prstGeom>
        <a:noFill/>
        <a:ln w="9525">
          <a:noFill/>
          <a:miter lim="800000"/>
          <a:headEnd/>
          <a:tailEnd/>
        </a:ln>
      </xdr:spPr>
    </xdr:sp>
    <xdr:clientData/>
  </xdr:twoCellAnchor>
  <xdr:twoCellAnchor editAs="oneCell">
    <xdr:from>
      <xdr:col>4</xdr:col>
      <xdr:colOff>2028825</xdr:colOff>
      <xdr:row>303</xdr:row>
      <xdr:rowOff>0</xdr:rowOff>
    </xdr:from>
    <xdr:to>
      <xdr:col>5</xdr:col>
      <xdr:colOff>12435</xdr:colOff>
      <xdr:row>303</xdr:row>
      <xdr:rowOff>159639</xdr:rowOff>
    </xdr:to>
    <xdr:sp macro="" textlink="">
      <xdr:nvSpPr>
        <xdr:cNvPr id="2365" name="Text Box 85"/>
        <xdr:cNvSpPr txBox="1">
          <a:spLocks noChangeArrowheads="1"/>
        </xdr:cNvSpPr>
      </xdr:nvSpPr>
      <xdr:spPr bwMode="auto">
        <a:xfrm>
          <a:off x="5086350" y="193690875"/>
          <a:ext cx="0" cy="159639"/>
        </a:xfrm>
        <a:prstGeom prst="rect">
          <a:avLst/>
        </a:prstGeom>
        <a:noFill/>
        <a:ln w="9525">
          <a:noFill/>
          <a:miter lim="800000"/>
          <a:headEnd/>
          <a:tailEnd/>
        </a:ln>
      </xdr:spPr>
    </xdr:sp>
    <xdr:clientData/>
  </xdr:twoCellAnchor>
  <xdr:twoCellAnchor editAs="oneCell">
    <xdr:from>
      <xdr:col>4</xdr:col>
      <xdr:colOff>2619375</xdr:colOff>
      <xdr:row>303</xdr:row>
      <xdr:rowOff>0</xdr:rowOff>
    </xdr:from>
    <xdr:to>
      <xdr:col>5</xdr:col>
      <xdr:colOff>12435</xdr:colOff>
      <xdr:row>303</xdr:row>
      <xdr:rowOff>159639</xdr:rowOff>
    </xdr:to>
    <xdr:sp macro="" textlink="">
      <xdr:nvSpPr>
        <xdr:cNvPr id="2366" name="Text Box 86"/>
        <xdr:cNvSpPr txBox="1">
          <a:spLocks noChangeArrowheads="1"/>
        </xdr:cNvSpPr>
      </xdr:nvSpPr>
      <xdr:spPr bwMode="auto">
        <a:xfrm>
          <a:off x="5086350" y="193690875"/>
          <a:ext cx="0" cy="15963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2367" name="Text Box 236"/>
        <xdr:cNvSpPr txBox="1">
          <a:spLocks noChangeArrowheads="1"/>
        </xdr:cNvSpPr>
      </xdr:nvSpPr>
      <xdr:spPr bwMode="auto">
        <a:xfrm>
          <a:off x="5086350" y="19381470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2368" name="Text Box 236"/>
        <xdr:cNvSpPr txBox="1">
          <a:spLocks noChangeArrowheads="1"/>
        </xdr:cNvSpPr>
      </xdr:nvSpPr>
      <xdr:spPr bwMode="auto">
        <a:xfrm>
          <a:off x="5086350" y="19381470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2369" name="Text Box 236"/>
        <xdr:cNvSpPr txBox="1">
          <a:spLocks noChangeArrowheads="1"/>
        </xdr:cNvSpPr>
      </xdr:nvSpPr>
      <xdr:spPr bwMode="auto">
        <a:xfrm>
          <a:off x="5086350" y="19381470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2370" name="Text Box 236"/>
        <xdr:cNvSpPr txBox="1">
          <a:spLocks noChangeArrowheads="1"/>
        </xdr:cNvSpPr>
      </xdr:nvSpPr>
      <xdr:spPr bwMode="auto">
        <a:xfrm>
          <a:off x="5086350" y="19381470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2371" name="Text Box 236"/>
        <xdr:cNvSpPr txBox="1">
          <a:spLocks noChangeArrowheads="1"/>
        </xdr:cNvSpPr>
      </xdr:nvSpPr>
      <xdr:spPr bwMode="auto">
        <a:xfrm>
          <a:off x="5086350" y="19381470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2372" name="Text Box 236"/>
        <xdr:cNvSpPr txBox="1">
          <a:spLocks noChangeArrowheads="1"/>
        </xdr:cNvSpPr>
      </xdr:nvSpPr>
      <xdr:spPr bwMode="auto">
        <a:xfrm>
          <a:off x="5086350" y="193814700"/>
          <a:ext cx="0" cy="32699"/>
        </a:xfrm>
        <a:prstGeom prst="rect">
          <a:avLst/>
        </a:prstGeom>
        <a:noFill/>
        <a:ln w="9525">
          <a:noFill/>
          <a:miter lim="800000"/>
          <a:headEnd/>
          <a:tailEnd/>
        </a:ln>
      </xdr:spPr>
    </xdr:sp>
    <xdr:clientData/>
  </xdr:twoCellAnchor>
  <xdr:twoCellAnchor editAs="oneCell">
    <xdr:from>
      <xdr:col>4</xdr:col>
      <xdr:colOff>1609725</xdr:colOff>
      <xdr:row>303</xdr:row>
      <xdr:rowOff>123825</xdr:rowOff>
    </xdr:from>
    <xdr:to>
      <xdr:col>5</xdr:col>
      <xdr:colOff>12435</xdr:colOff>
      <xdr:row>303</xdr:row>
      <xdr:rowOff>156524</xdr:rowOff>
    </xdr:to>
    <xdr:sp macro="" textlink="">
      <xdr:nvSpPr>
        <xdr:cNvPr id="2373" name="Text Box 236"/>
        <xdr:cNvSpPr txBox="1">
          <a:spLocks noChangeArrowheads="1"/>
        </xdr:cNvSpPr>
      </xdr:nvSpPr>
      <xdr:spPr bwMode="auto">
        <a:xfrm>
          <a:off x="5086350" y="193814700"/>
          <a:ext cx="0" cy="3269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2374" name="Text Box 314"/>
        <xdr:cNvSpPr txBox="1">
          <a:spLocks noChangeArrowheads="1"/>
        </xdr:cNvSpPr>
      </xdr:nvSpPr>
      <xdr:spPr bwMode="auto">
        <a:xfrm>
          <a:off x="5048250" y="194833875"/>
          <a:ext cx="3810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2375" name="Text Box 315"/>
        <xdr:cNvSpPr txBox="1">
          <a:spLocks noChangeArrowheads="1"/>
        </xdr:cNvSpPr>
      </xdr:nvSpPr>
      <xdr:spPr bwMode="auto">
        <a:xfrm>
          <a:off x="5048250" y="194833875"/>
          <a:ext cx="3810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2376" name="Text Box 316"/>
        <xdr:cNvSpPr txBox="1">
          <a:spLocks noChangeArrowheads="1"/>
        </xdr:cNvSpPr>
      </xdr:nvSpPr>
      <xdr:spPr bwMode="auto">
        <a:xfrm>
          <a:off x="5048250" y="194833875"/>
          <a:ext cx="38100"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117210</xdr:colOff>
      <xdr:row>304</xdr:row>
      <xdr:rowOff>159639</xdr:rowOff>
    </xdr:to>
    <xdr:sp macro="" textlink="">
      <xdr:nvSpPr>
        <xdr:cNvPr id="2377" name="Text Box 317"/>
        <xdr:cNvSpPr txBox="1">
          <a:spLocks noChangeArrowheads="1"/>
        </xdr:cNvSpPr>
      </xdr:nvSpPr>
      <xdr:spPr bwMode="auto">
        <a:xfrm>
          <a:off x="4981575" y="194833875"/>
          <a:ext cx="104775" cy="159639"/>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12435</xdr:colOff>
      <xdr:row>305</xdr:row>
      <xdr:rowOff>0</xdr:rowOff>
    </xdr:to>
    <xdr:sp macro="" textlink="">
      <xdr:nvSpPr>
        <xdr:cNvPr id="2378" name="Text Box 23"/>
        <xdr:cNvSpPr txBox="1">
          <a:spLocks noChangeArrowheads="1"/>
        </xdr:cNvSpPr>
      </xdr:nvSpPr>
      <xdr:spPr bwMode="auto">
        <a:xfrm>
          <a:off x="5086350" y="195214875"/>
          <a:ext cx="0" cy="0"/>
        </a:xfrm>
        <a:prstGeom prst="rect">
          <a:avLst/>
        </a:prstGeom>
        <a:noFill/>
        <a:ln w="9525">
          <a:noFill/>
          <a:miter lim="800000"/>
          <a:headEnd/>
          <a:tailEnd/>
        </a:ln>
      </xdr:spPr>
    </xdr:sp>
    <xdr:clientData/>
  </xdr:twoCellAnchor>
  <xdr:twoCellAnchor editAs="oneCell">
    <xdr:from>
      <xdr:col>4</xdr:col>
      <xdr:colOff>2676525</xdr:colOff>
      <xdr:row>304</xdr:row>
      <xdr:rowOff>657225</xdr:rowOff>
    </xdr:from>
    <xdr:to>
      <xdr:col>5</xdr:col>
      <xdr:colOff>12435</xdr:colOff>
      <xdr:row>305</xdr:row>
      <xdr:rowOff>19812</xdr:rowOff>
    </xdr:to>
    <xdr:sp macro="" textlink="">
      <xdr:nvSpPr>
        <xdr:cNvPr id="2379" name="Text Box 29"/>
        <xdr:cNvSpPr txBox="1">
          <a:spLocks noChangeArrowheads="1"/>
        </xdr:cNvSpPr>
      </xdr:nvSpPr>
      <xdr:spPr bwMode="auto">
        <a:xfrm>
          <a:off x="5086350" y="195214875"/>
          <a:ext cx="0" cy="19812"/>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2380" name="Text Box 314"/>
        <xdr:cNvSpPr txBox="1">
          <a:spLocks noChangeArrowheads="1"/>
        </xdr:cNvSpPr>
      </xdr:nvSpPr>
      <xdr:spPr bwMode="auto">
        <a:xfrm>
          <a:off x="5048250" y="194833875"/>
          <a:ext cx="3810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2381" name="Text Box 315"/>
        <xdr:cNvSpPr txBox="1">
          <a:spLocks noChangeArrowheads="1"/>
        </xdr:cNvSpPr>
      </xdr:nvSpPr>
      <xdr:spPr bwMode="auto">
        <a:xfrm>
          <a:off x="5048250" y="194833875"/>
          <a:ext cx="3810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2382" name="Text Box 316"/>
        <xdr:cNvSpPr txBox="1">
          <a:spLocks noChangeArrowheads="1"/>
        </xdr:cNvSpPr>
      </xdr:nvSpPr>
      <xdr:spPr bwMode="auto">
        <a:xfrm>
          <a:off x="5048250" y="194833875"/>
          <a:ext cx="38100"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117210</xdr:colOff>
      <xdr:row>304</xdr:row>
      <xdr:rowOff>159639</xdr:rowOff>
    </xdr:to>
    <xdr:sp macro="" textlink="">
      <xdr:nvSpPr>
        <xdr:cNvPr id="2383" name="Text Box 317"/>
        <xdr:cNvSpPr txBox="1">
          <a:spLocks noChangeArrowheads="1"/>
        </xdr:cNvSpPr>
      </xdr:nvSpPr>
      <xdr:spPr bwMode="auto">
        <a:xfrm>
          <a:off x="4981575" y="194833875"/>
          <a:ext cx="104775" cy="159639"/>
        </a:xfrm>
        <a:prstGeom prst="rect">
          <a:avLst/>
        </a:prstGeom>
        <a:noFill/>
        <a:ln w="9525">
          <a:noFill/>
          <a:miter lim="800000"/>
          <a:headEnd/>
          <a:tailEnd/>
        </a:ln>
      </xdr:spPr>
    </xdr:sp>
    <xdr:clientData/>
  </xdr:twoCellAnchor>
  <xdr:twoCellAnchor editAs="oneCell">
    <xdr:from>
      <xdr:col>4</xdr:col>
      <xdr:colOff>2619375</xdr:colOff>
      <xdr:row>304</xdr:row>
      <xdr:rowOff>1076325</xdr:rowOff>
    </xdr:from>
    <xdr:to>
      <xdr:col>5</xdr:col>
      <xdr:colOff>12435</xdr:colOff>
      <xdr:row>305</xdr:row>
      <xdr:rowOff>0</xdr:rowOff>
    </xdr:to>
    <xdr:sp macro="" textlink="">
      <xdr:nvSpPr>
        <xdr:cNvPr id="2384" name="Text Box 23"/>
        <xdr:cNvSpPr txBox="1">
          <a:spLocks noChangeArrowheads="1"/>
        </xdr:cNvSpPr>
      </xdr:nvSpPr>
      <xdr:spPr bwMode="auto">
        <a:xfrm>
          <a:off x="5086350" y="195214875"/>
          <a:ext cx="0" cy="0"/>
        </a:xfrm>
        <a:prstGeom prst="rect">
          <a:avLst/>
        </a:prstGeom>
        <a:noFill/>
        <a:ln w="9525">
          <a:noFill/>
          <a:miter lim="800000"/>
          <a:headEnd/>
          <a:tailEnd/>
        </a:ln>
      </xdr:spPr>
    </xdr:sp>
    <xdr:clientData/>
  </xdr:twoCellAnchor>
  <xdr:twoCellAnchor editAs="oneCell">
    <xdr:from>
      <xdr:col>4</xdr:col>
      <xdr:colOff>2676525</xdr:colOff>
      <xdr:row>304</xdr:row>
      <xdr:rowOff>657225</xdr:rowOff>
    </xdr:from>
    <xdr:to>
      <xdr:col>5</xdr:col>
      <xdr:colOff>12435</xdr:colOff>
      <xdr:row>305</xdr:row>
      <xdr:rowOff>19812</xdr:rowOff>
    </xdr:to>
    <xdr:sp macro="" textlink="">
      <xdr:nvSpPr>
        <xdr:cNvPr id="2385" name="Text Box 29"/>
        <xdr:cNvSpPr txBox="1">
          <a:spLocks noChangeArrowheads="1"/>
        </xdr:cNvSpPr>
      </xdr:nvSpPr>
      <xdr:spPr bwMode="auto">
        <a:xfrm>
          <a:off x="5086350" y="195214875"/>
          <a:ext cx="0" cy="19812"/>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2386" name="Text Box 81"/>
        <xdr:cNvSpPr txBox="1">
          <a:spLocks noChangeArrowheads="1"/>
        </xdr:cNvSpPr>
      </xdr:nvSpPr>
      <xdr:spPr bwMode="auto">
        <a:xfrm>
          <a:off x="5048250" y="194833875"/>
          <a:ext cx="3810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2387" name="Text Box 82"/>
        <xdr:cNvSpPr txBox="1">
          <a:spLocks noChangeArrowheads="1"/>
        </xdr:cNvSpPr>
      </xdr:nvSpPr>
      <xdr:spPr bwMode="auto">
        <a:xfrm>
          <a:off x="5048250" y="194833875"/>
          <a:ext cx="38100"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50535</xdr:colOff>
      <xdr:row>304</xdr:row>
      <xdr:rowOff>159639</xdr:rowOff>
    </xdr:to>
    <xdr:sp macro="" textlink="">
      <xdr:nvSpPr>
        <xdr:cNvPr id="2388" name="Text Box 83"/>
        <xdr:cNvSpPr txBox="1">
          <a:spLocks noChangeArrowheads="1"/>
        </xdr:cNvSpPr>
      </xdr:nvSpPr>
      <xdr:spPr bwMode="auto">
        <a:xfrm>
          <a:off x="5048250" y="194833875"/>
          <a:ext cx="38100"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117210</xdr:colOff>
      <xdr:row>304</xdr:row>
      <xdr:rowOff>159639</xdr:rowOff>
    </xdr:to>
    <xdr:sp macro="" textlink="">
      <xdr:nvSpPr>
        <xdr:cNvPr id="2389" name="Text Box 84"/>
        <xdr:cNvSpPr txBox="1">
          <a:spLocks noChangeArrowheads="1"/>
        </xdr:cNvSpPr>
      </xdr:nvSpPr>
      <xdr:spPr bwMode="auto">
        <a:xfrm>
          <a:off x="4981575" y="194833875"/>
          <a:ext cx="104775" cy="159639"/>
        </a:xfrm>
        <a:prstGeom prst="rect">
          <a:avLst/>
        </a:prstGeom>
        <a:noFill/>
        <a:ln w="9525">
          <a:noFill/>
          <a:miter lim="800000"/>
          <a:headEnd/>
          <a:tailEnd/>
        </a:ln>
      </xdr:spPr>
    </xdr:sp>
    <xdr:clientData/>
  </xdr:twoCellAnchor>
  <xdr:twoCellAnchor editAs="oneCell">
    <xdr:from>
      <xdr:col>4</xdr:col>
      <xdr:colOff>2028825</xdr:colOff>
      <xdr:row>304</xdr:row>
      <xdr:rowOff>0</xdr:rowOff>
    </xdr:from>
    <xdr:to>
      <xdr:col>5</xdr:col>
      <xdr:colOff>12435</xdr:colOff>
      <xdr:row>304</xdr:row>
      <xdr:rowOff>159639</xdr:rowOff>
    </xdr:to>
    <xdr:sp macro="" textlink="">
      <xdr:nvSpPr>
        <xdr:cNvPr id="2390" name="Text Box 85"/>
        <xdr:cNvSpPr txBox="1">
          <a:spLocks noChangeArrowheads="1"/>
        </xdr:cNvSpPr>
      </xdr:nvSpPr>
      <xdr:spPr bwMode="auto">
        <a:xfrm>
          <a:off x="5086350" y="194833875"/>
          <a:ext cx="0" cy="159639"/>
        </a:xfrm>
        <a:prstGeom prst="rect">
          <a:avLst/>
        </a:prstGeom>
        <a:noFill/>
        <a:ln w="9525">
          <a:noFill/>
          <a:miter lim="800000"/>
          <a:headEnd/>
          <a:tailEnd/>
        </a:ln>
      </xdr:spPr>
    </xdr:sp>
    <xdr:clientData/>
  </xdr:twoCellAnchor>
  <xdr:twoCellAnchor editAs="oneCell">
    <xdr:from>
      <xdr:col>4</xdr:col>
      <xdr:colOff>2619375</xdr:colOff>
      <xdr:row>304</xdr:row>
      <xdr:rowOff>0</xdr:rowOff>
    </xdr:from>
    <xdr:to>
      <xdr:col>5</xdr:col>
      <xdr:colOff>12435</xdr:colOff>
      <xdr:row>304</xdr:row>
      <xdr:rowOff>159639</xdr:rowOff>
    </xdr:to>
    <xdr:sp macro="" textlink="">
      <xdr:nvSpPr>
        <xdr:cNvPr id="2391" name="Text Box 86"/>
        <xdr:cNvSpPr txBox="1">
          <a:spLocks noChangeArrowheads="1"/>
        </xdr:cNvSpPr>
      </xdr:nvSpPr>
      <xdr:spPr bwMode="auto">
        <a:xfrm>
          <a:off x="5086350" y="194833875"/>
          <a:ext cx="0" cy="15963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2392" name="Text Box 236"/>
        <xdr:cNvSpPr txBox="1">
          <a:spLocks noChangeArrowheads="1"/>
        </xdr:cNvSpPr>
      </xdr:nvSpPr>
      <xdr:spPr bwMode="auto">
        <a:xfrm>
          <a:off x="5086350" y="1949577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2393" name="Text Box 236"/>
        <xdr:cNvSpPr txBox="1">
          <a:spLocks noChangeArrowheads="1"/>
        </xdr:cNvSpPr>
      </xdr:nvSpPr>
      <xdr:spPr bwMode="auto">
        <a:xfrm>
          <a:off x="5086350" y="1949577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2394" name="Text Box 236"/>
        <xdr:cNvSpPr txBox="1">
          <a:spLocks noChangeArrowheads="1"/>
        </xdr:cNvSpPr>
      </xdr:nvSpPr>
      <xdr:spPr bwMode="auto">
        <a:xfrm>
          <a:off x="5086350" y="1949577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2395" name="Text Box 236"/>
        <xdr:cNvSpPr txBox="1">
          <a:spLocks noChangeArrowheads="1"/>
        </xdr:cNvSpPr>
      </xdr:nvSpPr>
      <xdr:spPr bwMode="auto">
        <a:xfrm>
          <a:off x="5086350" y="1949577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2396" name="Text Box 236"/>
        <xdr:cNvSpPr txBox="1">
          <a:spLocks noChangeArrowheads="1"/>
        </xdr:cNvSpPr>
      </xdr:nvSpPr>
      <xdr:spPr bwMode="auto">
        <a:xfrm>
          <a:off x="5086350" y="1949577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2397" name="Text Box 236"/>
        <xdr:cNvSpPr txBox="1">
          <a:spLocks noChangeArrowheads="1"/>
        </xdr:cNvSpPr>
      </xdr:nvSpPr>
      <xdr:spPr bwMode="auto">
        <a:xfrm>
          <a:off x="5086350" y="194957700"/>
          <a:ext cx="0"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12435</xdr:colOff>
      <xdr:row>304</xdr:row>
      <xdr:rowOff>156524</xdr:rowOff>
    </xdr:to>
    <xdr:sp macro="" textlink="">
      <xdr:nvSpPr>
        <xdr:cNvPr id="2398" name="Text Box 236"/>
        <xdr:cNvSpPr txBox="1">
          <a:spLocks noChangeArrowheads="1"/>
        </xdr:cNvSpPr>
      </xdr:nvSpPr>
      <xdr:spPr bwMode="auto">
        <a:xfrm>
          <a:off x="5086350" y="194957700"/>
          <a:ext cx="0" cy="3269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2399" name="Text Box 314"/>
        <xdr:cNvSpPr txBox="1">
          <a:spLocks noChangeArrowheads="1"/>
        </xdr:cNvSpPr>
      </xdr:nvSpPr>
      <xdr:spPr bwMode="auto">
        <a:xfrm>
          <a:off x="5048250" y="214188675"/>
          <a:ext cx="3810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2400" name="Text Box 315"/>
        <xdr:cNvSpPr txBox="1">
          <a:spLocks noChangeArrowheads="1"/>
        </xdr:cNvSpPr>
      </xdr:nvSpPr>
      <xdr:spPr bwMode="auto">
        <a:xfrm>
          <a:off x="5048250" y="214188675"/>
          <a:ext cx="3810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2401" name="Text Box 316"/>
        <xdr:cNvSpPr txBox="1">
          <a:spLocks noChangeArrowheads="1"/>
        </xdr:cNvSpPr>
      </xdr:nvSpPr>
      <xdr:spPr bwMode="auto">
        <a:xfrm>
          <a:off x="5048250" y="214188675"/>
          <a:ext cx="38100"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117210</xdr:colOff>
      <xdr:row>323</xdr:row>
      <xdr:rowOff>159639</xdr:rowOff>
    </xdr:to>
    <xdr:sp macro="" textlink="">
      <xdr:nvSpPr>
        <xdr:cNvPr id="2402" name="Text Box 317"/>
        <xdr:cNvSpPr txBox="1">
          <a:spLocks noChangeArrowheads="1"/>
        </xdr:cNvSpPr>
      </xdr:nvSpPr>
      <xdr:spPr bwMode="auto">
        <a:xfrm>
          <a:off x="4981575" y="214188675"/>
          <a:ext cx="104775" cy="159639"/>
        </a:xfrm>
        <a:prstGeom prst="rect">
          <a:avLst/>
        </a:prstGeom>
        <a:noFill/>
        <a:ln w="9525">
          <a:noFill/>
          <a:miter lim="800000"/>
          <a:headEnd/>
          <a:tailEnd/>
        </a:ln>
      </xdr:spPr>
    </xdr:sp>
    <xdr:clientData/>
  </xdr:twoCellAnchor>
  <xdr:twoCellAnchor editAs="oneCell">
    <xdr:from>
      <xdr:col>4</xdr:col>
      <xdr:colOff>2619375</xdr:colOff>
      <xdr:row>323</xdr:row>
      <xdr:rowOff>1076325</xdr:rowOff>
    </xdr:from>
    <xdr:to>
      <xdr:col>5</xdr:col>
      <xdr:colOff>12435</xdr:colOff>
      <xdr:row>324</xdr:row>
      <xdr:rowOff>0</xdr:rowOff>
    </xdr:to>
    <xdr:sp macro="" textlink="">
      <xdr:nvSpPr>
        <xdr:cNvPr id="2403" name="Text Box 23"/>
        <xdr:cNvSpPr txBox="1">
          <a:spLocks noChangeArrowheads="1"/>
        </xdr:cNvSpPr>
      </xdr:nvSpPr>
      <xdr:spPr bwMode="auto">
        <a:xfrm>
          <a:off x="5086350" y="214769700"/>
          <a:ext cx="0" cy="0"/>
        </a:xfrm>
        <a:prstGeom prst="rect">
          <a:avLst/>
        </a:prstGeom>
        <a:noFill/>
        <a:ln w="9525">
          <a:noFill/>
          <a:miter lim="800000"/>
          <a:headEnd/>
          <a:tailEnd/>
        </a:ln>
      </xdr:spPr>
    </xdr:sp>
    <xdr:clientData/>
  </xdr:twoCellAnchor>
  <xdr:twoCellAnchor editAs="oneCell">
    <xdr:from>
      <xdr:col>4</xdr:col>
      <xdr:colOff>2676525</xdr:colOff>
      <xdr:row>323</xdr:row>
      <xdr:rowOff>657225</xdr:rowOff>
    </xdr:from>
    <xdr:to>
      <xdr:col>5</xdr:col>
      <xdr:colOff>12435</xdr:colOff>
      <xdr:row>324</xdr:row>
      <xdr:rowOff>19812</xdr:rowOff>
    </xdr:to>
    <xdr:sp macro="" textlink="">
      <xdr:nvSpPr>
        <xdr:cNvPr id="2404" name="Text Box 29"/>
        <xdr:cNvSpPr txBox="1">
          <a:spLocks noChangeArrowheads="1"/>
        </xdr:cNvSpPr>
      </xdr:nvSpPr>
      <xdr:spPr bwMode="auto">
        <a:xfrm>
          <a:off x="5086350" y="214769700"/>
          <a:ext cx="0" cy="19812"/>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2405" name="Text Box 314"/>
        <xdr:cNvSpPr txBox="1">
          <a:spLocks noChangeArrowheads="1"/>
        </xdr:cNvSpPr>
      </xdr:nvSpPr>
      <xdr:spPr bwMode="auto">
        <a:xfrm>
          <a:off x="5048250" y="214188675"/>
          <a:ext cx="3810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2406" name="Text Box 315"/>
        <xdr:cNvSpPr txBox="1">
          <a:spLocks noChangeArrowheads="1"/>
        </xdr:cNvSpPr>
      </xdr:nvSpPr>
      <xdr:spPr bwMode="auto">
        <a:xfrm>
          <a:off x="5048250" y="214188675"/>
          <a:ext cx="3810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2407" name="Text Box 316"/>
        <xdr:cNvSpPr txBox="1">
          <a:spLocks noChangeArrowheads="1"/>
        </xdr:cNvSpPr>
      </xdr:nvSpPr>
      <xdr:spPr bwMode="auto">
        <a:xfrm>
          <a:off x="5048250" y="214188675"/>
          <a:ext cx="38100"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117210</xdr:colOff>
      <xdr:row>323</xdr:row>
      <xdr:rowOff>159639</xdr:rowOff>
    </xdr:to>
    <xdr:sp macro="" textlink="">
      <xdr:nvSpPr>
        <xdr:cNvPr id="2408" name="Text Box 317"/>
        <xdr:cNvSpPr txBox="1">
          <a:spLocks noChangeArrowheads="1"/>
        </xdr:cNvSpPr>
      </xdr:nvSpPr>
      <xdr:spPr bwMode="auto">
        <a:xfrm>
          <a:off x="4981575" y="214188675"/>
          <a:ext cx="104775" cy="159639"/>
        </a:xfrm>
        <a:prstGeom prst="rect">
          <a:avLst/>
        </a:prstGeom>
        <a:noFill/>
        <a:ln w="9525">
          <a:noFill/>
          <a:miter lim="800000"/>
          <a:headEnd/>
          <a:tailEnd/>
        </a:ln>
      </xdr:spPr>
    </xdr:sp>
    <xdr:clientData/>
  </xdr:twoCellAnchor>
  <xdr:twoCellAnchor editAs="oneCell">
    <xdr:from>
      <xdr:col>4</xdr:col>
      <xdr:colOff>2619375</xdr:colOff>
      <xdr:row>323</xdr:row>
      <xdr:rowOff>1076325</xdr:rowOff>
    </xdr:from>
    <xdr:to>
      <xdr:col>5</xdr:col>
      <xdr:colOff>12435</xdr:colOff>
      <xdr:row>324</xdr:row>
      <xdr:rowOff>0</xdr:rowOff>
    </xdr:to>
    <xdr:sp macro="" textlink="">
      <xdr:nvSpPr>
        <xdr:cNvPr id="2409" name="Text Box 23"/>
        <xdr:cNvSpPr txBox="1">
          <a:spLocks noChangeArrowheads="1"/>
        </xdr:cNvSpPr>
      </xdr:nvSpPr>
      <xdr:spPr bwMode="auto">
        <a:xfrm>
          <a:off x="5086350" y="214769700"/>
          <a:ext cx="0" cy="0"/>
        </a:xfrm>
        <a:prstGeom prst="rect">
          <a:avLst/>
        </a:prstGeom>
        <a:noFill/>
        <a:ln w="9525">
          <a:noFill/>
          <a:miter lim="800000"/>
          <a:headEnd/>
          <a:tailEnd/>
        </a:ln>
      </xdr:spPr>
    </xdr:sp>
    <xdr:clientData/>
  </xdr:twoCellAnchor>
  <xdr:twoCellAnchor editAs="oneCell">
    <xdr:from>
      <xdr:col>4</xdr:col>
      <xdr:colOff>2676525</xdr:colOff>
      <xdr:row>323</xdr:row>
      <xdr:rowOff>657225</xdr:rowOff>
    </xdr:from>
    <xdr:to>
      <xdr:col>5</xdr:col>
      <xdr:colOff>12435</xdr:colOff>
      <xdr:row>324</xdr:row>
      <xdr:rowOff>19812</xdr:rowOff>
    </xdr:to>
    <xdr:sp macro="" textlink="">
      <xdr:nvSpPr>
        <xdr:cNvPr id="2410" name="Text Box 29"/>
        <xdr:cNvSpPr txBox="1">
          <a:spLocks noChangeArrowheads="1"/>
        </xdr:cNvSpPr>
      </xdr:nvSpPr>
      <xdr:spPr bwMode="auto">
        <a:xfrm>
          <a:off x="5086350" y="214769700"/>
          <a:ext cx="0" cy="19812"/>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2411" name="Text Box 81"/>
        <xdr:cNvSpPr txBox="1">
          <a:spLocks noChangeArrowheads="1"/>
        </xdr:cNvSpPr>
      </xdr:nvSpPr>
      <xdr:spPr bwMode="auto">
        <a:xfrm>
          <a:off x="5048250" y="214188675"/>
          <a:ext cx="3810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2412" name="Text Box 82"/>
        <xdr:cNvSpPr txBox="1">
          <a:spLocks noChangeArrowheads="1"/>
        </xdr:cNvSpPr>
      </xdr:nvSpPr>
      <xdr:spPr bwMode="auto">
        <a:xfrm>
          <a:off x="5048250" y="214188675"/>
          <a:ext cx="38100"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50535</xdr:colOff>
      <xdr:row>323</xdr:row>
      <xdr:rowOff>159639</xdr:rowOff>
    </xdr:to>
    <xdr:sp macro="" textlink="">
      <xdr:nvSpPr>
        <xdr:cNvPr id="2413" name="Text Box 83"/>
        <xdr:cNvSpPr txBox="1">
          <a:spLocks noChangeArrowheads="1"/>
        </xdr:cNvSpPr>
      </xdr:nvSpPr>
      <xdr:spPr bwMode="auto">
        <a:xfrm>
          <a:off x="5048250" y="214188675"/>
          <a:ext cx="38100"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117210</xdr:colOff>
      <xdr:row>323</xdr:row>
      <xdr:rowOff>159639</xdr:rowOff>
    </xdr:to>
    <xdr:sp macro="" textlink="">
      <xdr:nvSpPr>
        <xdr:cNvPr id="2414" name="Text Box 84"/>
        <xdr:cNvSpPr txBox="1">
          <a:spLocks noChangeArrowheads="1"/>
        </xdr:cNvSpPr>
      </xdr:nvSpPr>
      <xdr:spPr bwMode="auto">
        <a:xfrm>
          <a:off x="4981575" y="214188675"/>
          <a:ext cx="104775" cy="159639"/>
        </a:xfrm>
        <a:prstGeom prst="rect">
          <a:avLst/>
        </a:prstGeom>
        <a:noFill/>
        <a:ln w="9525">
          <a:noFill/>
          <a:miter lim="800000"/>
          <a:headEnd/>
          <a:tailEnd/>
        </a:ln>
      </xdr:spPr>
    </xdr:sp>
    <xdr:clientData/>
  </xdr:twoCellAnchor>
  <xdr:twoCellAnchor editAs="oneCell">
    <xdr:from>
      <xdr:col>4</xdr:col>
      <xdr:colOff>2028825</xdr:colOff>
      <xdr:row>323</xdr:row>
      <xdr:rowOff>0</xdr:rowOff>
    </xdr:from>
    <xdr:to>
      <xdr:col>5</xdr:col>
      <xdr:colOff>12435</xdr:colOff>
      <xdr:row>323</xdr:row>
      <xdr:rowOff>159639</xdr:rowOff>
    </xdr:to>
    <xdr:sp macro="" textlink="">
      <xdr:nvSpPr>
        <xdr:cNvPr id="2415" name="Text Box 85"/>
        <xdr:cNvSpPr txBox="1">
          <a:spLocks noChangeArrowheads="1"/>
        </xdr:cNvSpPr>
      </xdr:nvSpPr>
      <xdr:spPr bwMode="auto">
        <a:xfrm>
          <a:off x="5086350" y="214188675"/>
          <a:ext cx="0" cy="159639"/>
        </a:xfrm>
        <a:prstGeom prst="rect">
          <a:avLst/>
        </a:prstGeom>
        <a:noFill/>
        <a:ln w="9525">
          <a:noFill/>
          <a:miter lim="800000"/>
          <a:headEnd/>
          <a:tailEnd/>
        </a:ln>
      </xdr:spPr>
    </xdr:sp>
    <xdr:clientData/>
  </xdr:twoCellAnchor>
  <xdr:twoCellAnchor editAs="oneCell">
    <xdr:from>
      <xdr:col>4</xdr:col>
      <xdr:colOff>2619375</xdr:colOff>
      <xdr:row>323</xdr:row>
      <xdr:rowOff>0</xdr:rowOff>
    </xdr:from>
    <xdr:to>
      <xdr:col>5</xdr:col>
      <xdr:colOff>12435</xdr:colOff>
      <xdr:row>323</xdr:row>
      <xdr:rowOff>159639</xdr:rowOff>
    </xdr:to>
    <xdr:sp macro="" textlink="">
      <xdr:nvSpPr>
        <xdr:cNvPr id="2416" name="Text Box 86"/>
        <xdr:cNvSpPr txBox="1">
          <a:spLocks noChangeArrowheads="1"/>
        </xdr:cNvSpPr>
      </xdr:nvSpPr>
      <xdr:spPr bwMode="auto">
        <a:xfrm>
          <a:off x="5086350" y="214188675"/>
          <a:ext cx="0" cy="15963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2417" name="Text Box 236"/>
        <xdr:cNvSpPr txBox="1">
          <a:spLocks noChangeArrowheads="1"/>
        </xdr:cNvSpPr>
      </xdr:nvSpPr>
      <xdr:spPr bwMode="auto">
        <a:xfrm>
          <a:off x="5086350" y="214312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2418" name="Text Box 236"/>
        <xdr:cNvSpPr txBox="1">
          <a:spLocks noChangeArrowheads="1"/>
        </xdr:cNvSpPr>
      </xdr:nvSpPr>
      <xdr:spPr bwMode="auto">
        <a:xfrm>
          <a:off x="5086350" y="214312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2419" name="Text Box 236"/>
        <xdr:cNvSpPr txBox="1">
          <a:spLocks noChangeArrowheads="1"/>
        </xdr:cNvSpPr>
      </xdr:nvSpPr>
      <xdr:spPr bwMode="auto">
        <a:xfrm>
          <a:off x="5086350" y="214312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2420" name="Text Box 236"/>
        <xdr:cNvSpPr txBox="1">
          <a:spLocks noChangeArrowheads="1"/>
        </xdr:cNvSpPr>
      </xdr:nvSpPr>
      <xdr:spPr bwMode="auto">
        <a:xfrm>
          <a:off x="5086350" y="214312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2421" name="Text Box 236"/>
        <xdr:cNvSpPr txBox="1">
          <a:spLocks noChangeArrowheads="1"/>
        </xdr:cNvSpPr>
      </xdr:nvSpPr>
      <xdr:spPr bwMode="auto">
        <a:xfrm>
          <a:off x="5086350" y="214312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2422" name="Text Box 236"/>
        <xdr:cNvSpPr txBox="1">
          <a:spLocks noChangeArrowheads="1"/>
        </xdr:cNvSpPr>
      </xdr:nvSpPr>
      <xdr:spPr bwMode="auto">
        <a:xfrm>
          <a:off x="5086350" y="214312500"/>
          <a:ext cx="0"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12435</xdr:colOff>
      <xdr:row>323</xdr:row>
      <xdr:rowOff>156524</xdr:rowOff>
    </xdr:to>
    <xdr:sp macro="" textlink="">
      <xdr:nvSpPr>
        <xdr:cNvPr id="2423" name="Text Box 236"/>
        <xdr:cNvSpPr txBox="1">
          <a:spLocks noChangeArrowheads="1"/>
        </xdr:cNvSpPr>
      </xdr:nvSpPr>
      <xdr:spPr bwMode="auto">
        <a:xfrm>
          <a:off x="5086350" y="214312500"/>
          <a:ext cx="0" cy="3269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2424" name="Text Box 314"/>
        <xdr:cNvSpPr txBox="1">
          <a:spLocks noChangeArrowheads="1"/>
        </xdr:cNvSpPr>
      </xdr:nvSpPr>
      <xdr:spPr bwMode="auto">
        <a:xfrm>
          <a:off x="5048250" y="214769700"/>
          <a:ext cx="3810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2425" name="Text Box 315"/>
        <xdr:cNvSpPr txBox="1">
          <a:spLocks noChangeArrowheads="1"/>
        </xdr:cNvSpPr>
      </xdr:nvSpPr>
      <xdr:spPr bwMode="auto">
        <a:xfrm>
          <a:off x="5048250" y="214769700"/>
          <a:ext cx="3810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2426" name="Text Box 316"/>
        <xdr:cNvSpPr txBox="1">
          <a:spLocks noChangeArrowheads="1"/>
        </xdr:cNvSpPr>
      </xdr:nvSpPr>
      <xdr:spPr bwMode="auto">
        <a:xfrm>
          <a:off x="5048250" y="214769700"/>
          <a:ext cx="38100"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117210</xdr:colOff>
      <xdr:row>324</xdr:row>
      <xdr:rowOff>159639</xdr:rowOff>
    </xdr:to>
    <xdr:sp macro="" textlink="">
      <xdr:nvSpPr>
        <xdr:cNvPr id="2427" name="Text Box 317"/>
        <xdr:cNvSpPr txBox="1">
          <a:spLocks noChangeArrowheads="1"/>
        </xdr:cNvSpPr>
      </xdr:nvSpPr>
      <xdr:spPr bwMode="auto">
        <a:xfrm>
          <a:off x="4981575" y="214769700"/>
          <a:ext cx="104775" cy="159639"/>
        </a:xfrm>
        <a:prstGeom prst="rect">
          <a:avLst/>
        </a:prstGeom>
        <a:noFill/>
        <a:ln w="9525">
          <a:noFill/>
          <a:miter lim="800000"/>
          <a:headEnd/>
          <a:tailEnd/>
        </a:ln>
      </xdr:spPr>
    </xdr:sp>
    <xdr:clientData/>
  </xdr:twoCellAnchor>
  <xdr:twoCellAnchor editAs="oneCell">
    <xdr:from>
      <xdr:col>4</xdr:col>
      <xdr:colOff>2676525</xdr:colOff>
      <xdr:row>324</xdr:row>
      <xdr:rowOff>657225</xdr:rowOff>
    </xdr:from>
    <xdr:to>
      <xdr:col>5</xdr:col>
      <xdr:colOff>12435</xdr:colOff>
      <xdr:row>324</xdr:row>
      <xdr:rowOff>677037</xdr:rowOff>
    </xdr:to>
    <xdr:sp macro="" textlink="">
      <xdr:nvSpPr>
        <xdr:cNvPr id="2428" name="Text Box 29"/>
        <xdr:cNvSpPr txBox="1">
          <a:spLocks noChangeArrowheads="1"/>
        </xdr:cNvSpPr>
      </xdr:nvSpPr>
      <xdr:spPr bwMode="auto">
        <a:xfrm>
          <a:off x="5086350" y="215426925"/>
          <a:ext cx="0" cy="19812"/>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2429" name="Text Box 314"/>
        <xdr:cNvSpPr txBox="1">
          <a:spLocks noChangeArrowheads="1"/>
        </xdr:cNvSpPr>
      </xdr:nvSpPr>
      <xdr:spPr bwMode="auto">
        <a:xfrm>
          <a:off x="5048250" y="214769700"/>
          <a:ext cx="3810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2430" name="Text Box 315"/>
        <xdr:cNvSpPr txBox="1">
          <a:spLocks noChangeArrowheads="1"/>
        </xdr:cNvSpPr>
      </xdr:nvSpPr>
      <xdr:spPr bwMode="auto">
        <a:xfrm>
          <a:off x="5048250" y="214769700"/>
          <a:ext cx="3810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2431" name="Text Box 316"/>
        <xdr:cNvSpPr txBox="1">
          <a:spLocks noChangeArrowheads="1"/>
        </xdr:cNvSpPr>
      </xdr:nvSpPr>
      <xdr:spPr bwMode="auto">
        <a:xfrm>
          <a:off x="5048250" y="214769700"/>
          <a:ext cx="38100"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117210</xdr:colOff>
      <xdr:row>324</xdr:row>
      <xdr:rowOff>159639</xdr:rowOff>
    </xdr:to>
    <xdr:sp macro="" textlink="">
      <xdr:nvSpPr>
        <xdr:cNvPr id="2432" name="Text Box 317"/>
        <xdr:cNvSpPr txBox="1">
          <a:spLocks noChangeArrowheads="1"/>
        </xdr:cNvSpPr>
      </xdr:nvSpPr>
      <xdr:spPr bwMode="auto">
        <a:xfrm>
          <a:off x="4981575" y="214769700"/>
          <a:ext cx="104775" cy="159639"/>
        </a:xfrm>
        <a:prstGeom prst="rect">
          <a:avLst/>
        </a:prstGeom>
        <a:noFill/>
        <a:ln w="9525">
          <a:noFill/>
          <a:miter lim="800000"/>
          <a:headEnd/>
          <a:tailEnd/>
        </a:ln>
      </xdr:spPr>
    </xdr:sp>
    <xdr:clientData/>
  </xdr:twoCellAnchor>
  <xdr:twoCellAnchor editAs="oneCell">
    <xdr:from>
      <xdr:col>4</xdr:col>
      <xdr:colOff>2676525</xdr:colOff>
      <xdr:row>324</xdr:row>
      <xdr:rowOff>657225</xdr:rowOff>
    </xdr:from>
    <xdr:to>
      <xdr:col>5</xdr:col>
      <xdr:colOff>12435</xdr:colOff>
      <xdr:row>324</xdr:row>
      <xdr:rowOff>677037</xdr:rowOff>
    </xdr:to>
    <xdr:sp macro="" textlink="">
      <xdr:nvSpPr>
        <xdr:cNvPr id="2433" name="Text Box 29"/>
        <xdr:cNvSpPr txBox="1">
          <a:spLocks noChangeArrowheads="1"/>
        </xdr:cNvSpPr>
      </xdr:nvSpPr>
      <xdr:spPr bwMode="auto">
        <a:xfrm>
          <a:off x="5086350" y="215426925"/>
          <a:ext cx="0" cy="19812"/>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2434" name="Text Box 81"/>
        <xdr:cNvSpPr txBox="1">
          <a:spLocks noChangeArrowheads="1"/>
        </xdr:cNvSpPr>
      </xdr:nvSpPr>
      <xdr:spPr bwMode="auto">
        <a:xfrm>
          <a:off x="5048250" y="214769700"/>
          <a:ext cx="3810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2435" name="Text Box 82"/>
        <xdr:cNvSpPr txBox="1">
          <a:spLocks noChangeArrowheads="1"/>
        </xdr:cNvSpPr>
      </xdr:nvSpPr>
      <xdr:spPr bwMode="auto">
        <a:xfrm>
          <a:off x="5048250" y="214769700"/>
          <a:ext cx="38100"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50535</xdr:colOff>
      <xdr:row>324</xdr:row>
      <xdr:rowOff>159639</xdr:rowOff>
    </xdr:to>
    <xdr:sp macro="" textlink="">
      <xdr:nvSpPr>
        <xdr:cNvPr id="2436" name="Text Box 83"/>
        <xdr:cNvSpPr txBox="1">
          <a:spLocks noChangeArrowheads="1"/>
        </xdr:cNvSpPr>
      </xdr:nvSpPr>
      <xdr:spPr bwMode="auto">
        <a:xfrm>
          <a:off x="5048250" y="214769700"/>
          <a:ext cx="38100"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117210</xdr:colOff>
      <xdr:row>324</xdr:row>
      <xdr:rowOff>159639</xdr:rowOff>
    </xdr:to>
    <xdr:sp macro="" textlink="">
      <xdr:nvSpPr>
        <xdr:cNvPr id="2437" name="Text Box 84"/>
        <xdr:cNvSpPr txBox="1">
          <a:spLocks noChangeArrowheads="1"/>
        </xdr:cNvSpPr>
      </xdr:nvSpPr>
      <xdr:spPr bwMode="auto">
        <a:xfrm>
          <a:off x="4981575" y="214769700"/>
          <a:ext cx="104775" cy="159639"/>
        </a:xfrm>
        <a:prstGeom prst="rect">
          <a:avLst/>
        </a:prstGeom>
        <a:noFill/>
        <a:ln w="9525">
          <a:noFill/>
          <a:miter lim="800000"/>
          <a:headEnd/>
          <a:tailEnd/>
        </a:ln>
      </xdr:spPr>
    </xdr:sp>
    <xdr:clientData/>
  </xdr:twoCellAnchor>
  <xdr:twoCellAnchor editAs="oneCell">
    <xdr:from>
      <xdr:col>4</xdr:col>
      <xdr:colOff>2028825</xdr:colOff>
      <xdr:row>324</xdr:row>
      <xdr:rowOff>0</xdr:rowOff>
    </xdr:from>
    <xdr:to>
      <xdr:col>5</xdr:col>
      <xdr:colOff>12435</xdr:colOff>
      <xdr:row>324</xdr:row>
      <xdr:rowOff>159639</xdr:rowOff>
    </xdr:to>
    <xdr:sp macro="" textlink="">
      <xdr:nvSpPr>
        <xdr:cNvPr id="2438" name="Text Box 85"/>
        <xdr:cNvSpPr txBox="1">
          <a:spLocks noChangeArrowheads="1"/>
        </xdr:cNvSpPr>
      </xdr:nvSpPr>
      <xdr:spPr bwMode="auto">
        <a:xfrm>
          <a:off x="5086350" y="214769700"/>
          <a:ext cx="0" cy="159639"/>
        </a:xfrm>
        <a:prstGeom prst="rect">
          <a:avLst/>
        </a:prstGeom>
        <a:noFill/>
        <a:ln w="9525">
          <a:noFill/>
          <a:miter lim="800000"/>
          <a:headEnd/>
          <a:tailEnd/>
        </a:ln>
      </xdr:spPr>
    </xdr:sp>
    <xdr:clientData/>
  </xdr:twoCellAnchor>
  <xdr:twoCellAnchor editAs="oneCell">
    <xdr:from>
      <xdr:col>4</xdr:col>
      <xdr:colOff>2619375</xdr:colOff>
      <xdr:row>324</xdr:row>
      <xdr:rowOff>0</xdr:rowOff>
    </xdr:from>
    <xdr:to>
      <xdr:col>5</xdr:col>
      <xdr:colOff>12435</xdr:colOff>
      <xdr:row>324</xdr:row>
      <xdr:rowOff>159639</xdr:rowOff>
    </xdr:to>
    <xdr:sp macro="" textlink="">
      <xdr:nvSpPr>
        <xdr:cNvPr id="2439" name="Text Box 86"/>
        <xdr:cNvSpPr txBox="1">
          <a:spLocks noChangeArrowheads="1"/>
        </xdr:cNvSpPr>
      </xdr:nvSpPr>
      <xdr:spPr bwMode="auto">
        <a:xfrm>
          <a:off x="5086350" y="214769700"/>
          <a:ext cx="0" cy="15963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2440" name="Text Box 236"/>
        <xdr:cNvSpPr txBox="1">
          <a:spLocks noChangeArrowheads="1"/>
        </xdr:cNvSpPr>
      </xdr:nvSpPr>
      <xdr:spPr bwMode="auto">
        <a:xfrm>
          <a:off x="5086350" y="2148935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2441" name="Text Box 236"/>
        <xdr:cNvSpPr txBox="1">
          <a:spLocks noChangeArrowheads="1"/>
        </xdr:cNvSpPr>
      </xdr:nvSpPr>
      <xdr:spPr bwMode="auto">
        <a:xfrm>
          <a:off x="5086350" y="2148935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2442" name="Text Box 236"/>
        <xdr:cNvSpPr txBox="1">
          <a:spLocks noChangeArrowheads="1"/>
        </xdr:cNvSpPr>
      </xdr:nvSpPr>
      <xdr:spPr bwMode="auto">
        <a:xfrm>
          <a:off x="5086350" y="2148935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2443" name="Text Box 236"/>
        <xdr:cNvSpPr txBox="1">
          <a:spLocks noChangeArrowheads="1"/>
        </xdr:cNvSpPr>
      </xdr:nvSpPr>
      <xdr:spPr bwMode="auto">
        <a:xfrm>
          <a:off x="5086350" y="2148935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2444" name="Text Box 236"/>
        <xdr:cNvSpPr txBox="1">
          <a:spLocks noChangeArrowheads="1"/>
        </xdr:cNvSpPr>
      </xdr:nvSpPr>
      <xdr:spPr bwMode="auto">
        <a:xfrm>
          <a:off x="5086350" y="2148935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2445" name="Text Box 236"/>
        <xdr:cNvSpPr txBox="1">
          <a:spLocks noChangeArrowheads="1"/>
        </xdr:cNvSpPr>
      </xdr:nvSpPr>
      <xdr:spPr bwMode="auto">
        <a:xfrm>
          <a:off x="5086350" y="214893525"/>
          <a:ext cx="0"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12435</xdr:colOff>
      <xdr:row>324</xdr:row>
      <xdr:rowOff>156524</xdr:rowOff>
    </xdr:to>
    <xdr:sp macro="" textlink="">
      <xdr:nvSpPr>
        <xdr:cNvPr id="2446" name="Text Box 236"/>
        <xdr:cNvSpPr txBox="1">
          <a:spLocks noChangeArrowheads="1"/>
        </xdr:cNvSpPr>
      </xdr:nvSpPr>
      <xdr:spPr bwMode="auto">
        <a:xfrm>
          <a:off x="5086350" y="214893525"/>
          <a:ext cx="0" cy="3269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2447" name="Text Box 314"/>
        <xdr:cNvSpPr txBox="1">
          <a:spLocks noChangeArrowheads="1"/>
        </xdr:cNvSpPr>
      </xdr:nvSpPr>
      <xdr:spPr bwMode="auto">
        <a:xfrm>
          <a:off x="5048250" y="215722200"/>
          <a:ext cx="3810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2448" name="Text Box 315"/>
        <xdr:cNvSpPr txBox="1">
          <a:spLocks noChangeArrowheads="1"/>
        </xdr:cNvSpPr>
      </xdr:nvSpPr>
      <xdr:spPr bwMode="auto">
        <a:xfrm>
          <a:off x="5048250" y="215722200"/>
          <a:ext cx="3810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2449" name="Text Box 316"/>
        <xdr:cNvSpPr txBox="1">
          <a:spLocks noChangeArrowheads="1"/>
        </xdr:cNvSpPr>
      </xdr:nvSpPr>
      <xdr:spPr bwMode="auto">
        <a:xfrm>
          <a:off x="5048250" y="215722200"/>
          <a:ext cx="38100"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117210</xdr:colOff>
      <xdr:row>325</xdr:row>
      <xdr:rowOff>159639</xdr:rowOff>
    </xdr:to>
    <xdr:sp macro="" textlink="">
      <xdr:nvSpPr>
        <xdr:cNvPr id="2450" name="Text Box 317"/>
        <xdr:cNvSpPr txBox="1">
          <a:spLocks noChangeArrowheads="1"/>
        </xdr:cNvSpPr>
      </xdr:nvSpPr>
      <xdr:spPr bwMode="auto">
        <a:xfrm>
          <a:off x="4981575" y="215722200"/>
          <a:ext cx="104775" cy="159639"/>
        </a:xfrm>
        <a:prstGeom prst="rect">
          <a:avLst/>
        </a:prstGeom>
        <a:noFill/>
        <a:ln w="9525">
          <a:noFill/>
          <a:miter lim="800000"/>
          <a:headEnd/>
          <a:tailEnd/>
        </a:ln>
      </xdr:spPr>
    </xdr:sp>
    <xdr:clientData/>
  </xdr:twoCellAnchor>
  <xdr:twoCellAnchor editAs="oneCell">
    <xdr:from>
      <xdr:col>4</xdr:col>
      <xdr:colOff>2676525</xdr:colOff>
      <xdr:row>325</xdr:row>
      <xdr:rowOff>657225</xdr:rowOff>
    </xdr:from>
    <xdr:to>
      <xdr:col>5</xdr:col>
      <xdr:colOff>12435</xdr:colOff>
      <xdr:row>326</xdr:row>
      <xdr:rowOff>19812</xdr:rowOff>
    </xdr:to>
    <xdr:sp macro="" textlink="">
      <xdr:nvSpPr>
        <xdr:cNvPr id="2451" name="Text Box 29"/>
        <xdr:cNvSpPr txBox="1">
          <a:spLocks noChangeArrowheads="1"/>
        </xdr:cNvSpPr>
      </xdr:nvSpPr>
      <xdr:spPr bwMode="auto">
        <a:xfrm>
          <a:off x="5086350" y="216322275"/>
          <a:ext cx="0" cy="19812"/>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2452" name="Text Box 314"/>
        <xdr:cNvSpPr txBox="1">
          <a:spLocks noChangeArrowheads="1"/>
        </xdr:cNvSpPr>
      </xdr:nvSpPr>
      <xdr:spPr bwMode="auto">
        <a:xfrm>
          <a:off x="5048250" y="215722200"/>
          <a:ext cx="3810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2453" name="Text Box 315"/>
        <xdr:cNvSpPr txBox="1">
          <a:spLocks noChangeArrowheads="1"/>
        </xdr:cNvSpPr>
      </xdr:nvSpPr>
      <xdr:spPr bwMode="auto">
        <a:xfrm>
          <a:off x="5048250" y="215722200"/>
          <a:ext cx="3810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2454" name="Text Box 316"/>
        <xdr:cNvSpPr txBox="1">
          <a:spLocks noChangeArrowheads="1"/>
        </xdr:cNvSpPr>
      </xdr:nvSpPr>
      <xdr:spPr bwMode="auto">
        <a:xfrm>
          <a:off x="5048250" y="215722200"/>
          <a:ext cx="38100"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117210</xdr:colOff>
      <xdr:row>325</xdr:row>
      <xdr:rowOff>159639</xdr:rowOff>
    </xdr:to>
    <xdr:sp macro="" textlink="">
      <xdr:nvSpPr>
        <xdr:cNvPr id="2455" name="Text Box 317"/>
        <xdr:cNvSpPr txBox="1">
          <a:spLocks noChangeArrowheads="1"/>
        </xdr:cNvSpPr>
      </xdr:nvSpPr>
      <xdr:spPr bwMode="auto">
        <a:xfrm>
          <a:off x="4981575" y="215722200"/>
          <a:ext cx="104775" cy="159639"/>
        </a:xfrm>
        <a:prstGeom prst="rect">
          <a:avLst/>
        </a:prstGeom>
        <a:noFill/>
        <a:ln w="9525">
          <a:noFill/>
          <a:miter lim="800000"/>
          <a:headEnd/>
          <a:tailEnd/>
        </a:ln>
      </xdr:spPr>
    </xdr:sp>
    <xdr:clientData/>
  </xdr:twoCellAnchor>
  <xdr:twoCellAnchor editAs="oneCell">
    <xdr:from>
      <xdr:col>4</xdr:col>
      <xdr:colOff>2676525</xdr:colOff>
      <xdr:row>325</xdr:row>
      <xdr:rowOff>657225</xdr:rowOff>
    </xdr:from>
    <xdr:to>
      <xdr:col>5</xdr:col>
      <xdr:colOff>12435</xdr:colOff>
      <xdr:row>326</xdr:row>
      <xdr:rowOff>19812</xdr:rowOff>
    </xdr:to>
    <xdr:sp macro="" textlink="">
      <xdr:nvSpPr>
        <xdr:cNvPr id="2456" name="Text Box 29"/>
        <xdr:cNvSpPr txBox="1">
          <a:spLocks noChangeArrowheads="1"/>
        </xdr:cNvSpPr>
      </xdr:nvSpPr>
      <xdr:spPr bwMode="auto">
        <a:xfrm>
          <a:off x="5086350" y="216322275"/>
          <a:ext cx="0" cy="19812"/>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2457" name="Text Box 81"/>
        <xdr:cNvSpPr txBox="1">
          <a:spLocks noChangeArrowheads="1"/>
        </xdr:cNvSpPr>
      </xdr:nvSpPr>
      <xdr:spPr bwMode="auto">
        <a:xfrm>
          <a:off x="5048250" y="215722200"/>
          <a:ext cx="3810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2458" name="Text Box 82"/>
        <xdr:cNvSpPr txBox="1">
          <a:spLocks noChangeArrowheads="1"/>
        </xdr:cNvSpPr>
      </xdr:nvSpPr>
      <xdr:spPr bwMode="auto">
        <a:xfrm>
          <a:off x="5048250" y="215722200"/>
          <a:ext cx="38100"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50535</xdr:colOff>
      <xdr:row>325</xdr:row>
      <xdr:rowOff>159639</xdr:rowOff>
    </xdr:to>
    <xdr:sp macro="" textlink="">
      <xdr:nvSpPr>
        <xdr:cNvPr id="2459" name="Text Box 83"/>
        <xdr:cNvSpPr txBox="1">
          <a:spLocks noChangeArrowheads="1"/>
        </xdr:cNvSpPr>
      </xdr:nvSpPr>
      <xdr:spPr bwMode="auto">
        <a:xfrm>
          <a:off x="5048250" y="215722200"/>
          <a:ext cx="38100"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117210</xdr:colOff>
      <xdr:row>325</xdr:row>
      <xdr:rowOff>159639</xdr:rowOff>
    </xdr:to>
    <xdr:sp macro="" textlink="">
      <xdr:nvSpPr>
        <xdr:cNvPr id="2460" name="Text Box 84"/>
        <xdr:cNvSpPr txBox="1">
          <a:spLocks noChangeArrowheads="1"/>
        </xdr:cNvSpPr>
      </xdr:nvSpPr>
      <xdr:spPr bwMode="auto">
        <a:xfrm>
          <a:off x="4981575" y="215722200"/>
          <a:ext cx="104775" cy="159639"/>
        </a:xfrm>
        <a:prstGeom prst="rect">
          <a:avLst/>
        </a:prstGeom>
        <a:noFill/>
        <a:ln w="9525">
          <a:noFill/>
          <a:miter lim="800000"/>
          <a:headEnd/>
          <a:tailEnd/>
        </a:ln>
      </xdr:spPr>
    </xdr:sp>
    <xdr:clientData/>
  </xdr:twoCellAnchor>
  <xdr:twoCellAnchor editAs="oneCell">
    <xdr:from>
      <xdr:col>4</xdr:col>
      <xdr:colOff>2028825</xdr:colOff>
      <xdr:row>325</xdr:row>
      <xdr:rowOff>0</xdr:rowOff>
    </xdr:from>
    <xdr:to>
      <xdr:col>5</xdr:col>
      <xdr:colOff>12435</xdr:colOff>
      <xdr:row>325</xdr:row>
      <xdr:rowOff>159639</xdr:rowOff>
    </xdr:to>
    <xdr:sp macro="" textlink="">
      <xdr:nvSpPr>
        <xdr:cNvPr id="2461" name="Text Box 85"/>
        <xdr:cNvSpPr txBox="1">
          <a:spLocks noChangeArrowheads="1"/>
        </xdr:cNvSpPr>
      </xdr:nvSpPr>
      <xdr:spPr bwMode="auto">
        <a:xfrm>
          <a:off x="5086350" y="215722200"/>
          <a:ext cx="0" cy="159639"/>
        </a:xfrm>
        <a:prstGeom prst="rect">
          <a:avLst/>
        </a:prstGeom>
        <a:noFill/>
        <a:ln w="9525">
          <a:noFill/>
          <a:miter lim="800000"/>
          <a:headEnd/>
          <a:tailEnd/>
        </a:ln>
      </xdr:spPr>
    </xdr:sp>
    <xdr:clientData/>
  </xdr:twoCellAnchor>
  <xdr:twoCellAnchor editAs="oneCell">
    <xdr:from>
      <xdr:col>4</xdr:col>
      <xdr:colOff>2619375</xdr:colOff>
      <xdr:row>325</xdr:row>
      <xdr:rowOff>0</xdr:rowOff>
    </xdr:from>
    <xdr:to>
      <xdr:col>5</xdr:col>
      <xdr:colOff>12435</xdr:colOff>
      <xdr:row>325</xdr:row>
      <xdr:rowOff>159639</xdr:rowOff>
    </xdr:to>
    <xdr:sp macro="" textlink="">
      <xdr:nvSpPr>
        <xdr:cNvPr id="2462" name="Text Box 86"/>
        <xdr:cNvSpPr txBox="1">
          <a:spLocks noChangeArrowheads="1"/>
        </xdr:cNvSpPr>
      </xdr:nvSpPr>
      <xdr:spPr bwMode="auto">
        <a:xfrm>
          <a:off x="5086350" y="215722200"/>
          <a:ext cx="0" cy="15963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2463" name="Text Box 236"/>
        <xdr:cNvSpPr txBox="1">
          <a:spLocks noChangeArrowheads="1"/>
        </xdr:cNvSpPr>
      </xdr:nvSpPr>
      <xdr:spPr bwMode="auto">
        <a:xfrm>
          <a:off x="5086350" y="2158460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2464" name="Text Box 236"/>
        <xdr:cNvSpPr txBox="1">
          <a:spLocks noChangeArrowheads="1"/>
        </xdr:cNvSpPr>
      </xdr:nvSpPr>
      <xdr:spPr bwMode="auto">
        <a:xfrm>
          <a:off x="5086350" y="2158460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2465" name="Text Box 236"/>
        <xdr:cNvSpPr txBox="1">
          <a:spLocks noChangeArrowheads="1"/>
        </xdr:cNvSpPr>
      </xdr:nvSpPr>
      <xdr:spPr bwMode="auto">
        <a:xfrm>
          <a:off x="5086350" y="2158460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2466" name="Text Box 236"/>
        <xdr:cNvSpPr txBox="1">
          <a:spLocks noChangeArrowheads="1"/>
        </xdr:cNvSpPr>
      </xdr:nvSpPr>
      <xdr:spPr bwMode="auto">
        <a:xfrm>
          <a:off x="5086350" y="2158460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2467" name="Text Box 236"/>
        <xdr:cNvSpPr txBox="1">
          <a:spLocks noChangeArrowheads="1"/>
        </xdr:cNvSpPr>
      </xdr:nvSpPr>
      <xdr:spPr bwMode="auto">
        <a:xfrm>
          <a:off x="5086350" y="2158460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2468" name="Text Box 236"/>
        <xdr:cNvSpPr txBox="1">
          <a:spLocks noChangeArrowheads="1"/>
        </xdr:cNvSpPr>
      </xdr:nvSpPr>
      <xdr:spPr bwMode="auto">
        <a:xfrm>
          <a:off x="5086350" y="215846025"/>
          <a:ext cx="0"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12435</xdr:colOff>
      <xdr:row>325</xdr:row>
      <xdr:rowOff>156524</xdr:rowOff>
    </xdr:to>
    <xdr:sp macro="" textlink="">
      <xdr:nvSpPr>
        <xdr:cNvPr id="2469" name="Text Box 236"/>
        <xdr:cNvSpPr txBox="1">
          <a:spLocks noChangeArrowheads="1"/>
        </xdr:cNvSpPr>
      </xdr:nvSpPr>
      <xdr:spPr bwMode="auto">
        <a:xfrm>
          <a:off x="5086350" y="215846025"/>
          <a:ext cx="0" cy="3269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2470" name="Text Box 314"/>
        <xdr:cNvSpPr txBox="1">
          <a:spLocks noChangeArrowheads="1"/>
        </xdr:cNvSpPr>
      </xdr:nvSpPr>
      <xdr:spPr bwMode="auto">
        <a:xfrm>
          <a:off x="5048250" y="216322275"/>
          <a:ext cx="3810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2471" name="Text Box 315"/>
        <xdr:cNvSpPr txBox="1">
          <a:spLocks noChangeArrowheads="1"/>
        </xdr:cNvSpPr>
      </xdr:nvSpPr>
      <xdr:spPr bwMode="auto">
        <a:xfrm>
          <a:off x="5048250" y="216322275"/>
          <a:ext cx="3810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2472" name="Text Box 316"/>
        <xdr:cNvSpPr txBox="1">
          <a:spLocks noChangeArrowheads="1"/>
        </xdr:cNvSpPr>
      </xdr:nvSpPr>
      <xdr:spPr bwMode="auto">
        <a:xfrm>
          <a:off x="5048250" y="216322275"/>
          <a:ext cx="38100"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117210</xdr:colOff>
      <xdr:row>326</xdr:row>
      <xdr:rowOff>159639</xdr:rowOff>
    </xdr:to>
    <xdr:sp macro="" textlink="">
      <xdr:nvSpPr>
        <xdr:cNvPr id="2473" name="Text Box 317"/>
        <xdr:cNvSpPr txBox="1">
          <a:spLocks noChangeArrowheads="1"/>
        </xdr:cNvSpPr>
      </xdr:nvSpPr>
      <xdr:spPr bwMode="auto">
        <a:xfrm>
          <a:off x="4981575" y="216322275"/>
          <a:ext cx="104775" cy="159639"/>
        </a:xfrm>
        <a:prstGeom prst="rect">
          <a:avLst/>
        </a:prstGeom>
        <a:noFill/>
        <a:ln w="9525">
          <a:noFill/>
          <a:miter lim="800000"/>
          <a:headEnd/>
          <a:tailEnd/>
        </a:ln>
      </xdr:spPr>
    </xdr:sp>
    <xdr:clientData/>
  </xdr:twoCellAnchor>
  <xdr:twoCellAnchor editAs="oneCell">
    <xdr:from>
      <xdr:col>4</xdr:col>
      <xdr:colOff>2676525</xdr:colOff>
      <xdr:row>326</xdr:row>
      <xdr:rowOff>657225</xdr:rowOff>
    </xdr:from>
    <xdr:to>
      <xdr:col>5</xdr:col>
      <xdr:colOff>12435</xdr:colOff>
      <xdr:row>326</xdr:row>
      <xdr:rowOff>657225</xdr:rowOff>
    </xdr:to>
    <xdr:sp macro="" textlink="">
      <xdr:nvSpPr>
        <xdr:cNvPr id="2474" name="Text Box 29"/>
        <xdr:cNvSpPr txBox="1">
          <a:spLocks noChangeArrowheads="1"/>
        </xdr:cNvSpPr>
      </xdr:nvSpPr>
      <xdr:spPr bwMode="auto">
        <a:xfrm>
          <a:off x="5086350" y="216979500"/>
          <a:ext cx="0" cy="0"/>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2475" name="Text Box 314"/>
        <xdr:cNvSpPr txBox="1">
          <a:spLocks noChangeArrowheads="1"/>
        </xdr:cNvSpPr>
      </xdr:nvSpPr>
      <xdr:spPr bwMode="auto">
        <a:xfrm>
          <a:off x="5048250" y="216322275"/>
          <a:ext cx="3810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2476" name="Text Box 315"/>
        <xdr:cNvSpPr txBox="1">
          <a:spLocks noChangeArrowheads="1"/>
        </xdr:cNvSpPr>
      </xdr:nvSpPr>
      <xdr:spPr bwMode="auto">
        <a:xfrm>
          <a:off x="5048250" y="216322275"/>
          <a:ext cx="3810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2477" name="Text Box 316"/>
        <xdr:cNvSpPr txBox="1">
          <a:spLocks noChangeArrowheads="1"/>
        </xdr:cNvSpPr>
      </xdr:nvSpPr>
      <xdr:spPr bwMode="auto">
        <a:xfrm>
          <a:off x="5048250" y="216322275"/>
          <a:ext cx="38100"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117210</xdr:colOff>
      <xdr:row>326</xdr:row>
      <xdr:rowOff>159639</xdr:rowOff>
    </xdr:to>
    <xdr:sp macro="" textlink="">
      <xdr:nvSpPr>
        <xdr:cNvPr id="2478" name="Text Box 317"/>
        <xdr:cNvSpPr txBox="1">
          <a:spLocks noChangeArrowheads="1"/>
        </xdr:cNvSpPr>
      </xdr:nvSpPr>
      <xdr:spPr bwMode="auto">
        <a:xfrm>
          <a:off x="4981575" y="216322275"/>
          <a:ext cx="104775" cy="159639"/>
        </a:xfrm>
        <a:prstGeom prst="rect">
          <a:avLst/>
        </a:prstGeom>
        <a:noFill/>
        <a:ln w="9525">
          <a:noFill/>
          <a:miter lim="800000"/>
          <a:headEnd/>
          <a:tailEnd/>
        </a:ln>
      </xdr:spPr>
    </xdr:sp>
    <xdr:clientData/>
  </xdr:twoCellAnchor>
  <xdr:twoCellAnchor editAs="oneCell">
    <xdr:from>
      <xdr:col>4</xdr:col>
      <xdr:colOff>2676525</xdr:colOff>
      <xdr:row>326</xdr:row>
      <xdr:rowOff>657225</xdr:rowOff>
    </xdr:from>
    <xdr:to>
      <xdr:col>5</xdr:col>
      <xdr:colOff>12435</xdr:colOff>
      <xdr:row>326</xdr:row>
      <xdr:rowOff>657225</xdr:rowOff>
    </xdr:to>
    <xdr:sp macro="" textlink="">
      <xdr:nvSpPr>
        <xdr:cNvPr id="2479" name="Text Box 29"/>
        <xdr:cNvSpPr txBox="1">
          <a:spLocks noChangeArrowheads="1"/>
        </xdr:cNvSpPr>
      </xdr:nvSpPr>
      <xdr:spPr bwMode="auto">
        <a:xfrm>
          <a:off x="5086350" y="216979500"/>
          <a:ext cx="0" cy="0"/>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2480" name="Text Box 81"/>
        <xdr:cNvSpPr txBox="1">
          <a:spLocks noChangeArrowheads="1"/>
        </xdr:cNvSpPr>
      </xdr:nvSpPr>
      <xdr:spPr bwMode="auto">
        <a:xfrm>
          <a:off x="5048250" y="216322275"/>
          <a:ext cx="3810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2481" name="Text Box 82"/>
        <xdr:cNvSpPr txBox="1">
          <a:spLocks noChangeArrowheads="1"/>
        </xdr:cNvSpPr>
      </xdr:nvSpPr>
      <xdr:spPr bwMode="auto">
        <a:xfrm>
          <a:off x="5048250" y="216322275"/>
          <a:ext cx="38100"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50535</xdr:colOff>
      <xdr:row>326</xdr:row>
      <xdr:rowOff>159639</xdr:rowOff>
    </xdr:to>
    <xdr:sp macro="" textlink="">
      <xdr:nvSpPr>
        <xdr:cNvPr id="2482" name="Text Box 83"/>
        <xdr:cNvSpPr txBox="1">
          <a:spLocks noChangeArrowheads="1"/>
        </xdr:cNvSpPr>
      </xdr:nvSpPr>
      <xdr:spPr bwMode="auto">
        <a:xfrm>
          <a:off x="5048250" y="216322275"/>
          <a:ext cx="38100"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117210</xdr:colOff>
      <xdr:row>326</xdr:row>
      <xdr:rowOff>159639</xdr:rowOff>
    </xdr:to>
    <xdr:sp macro="" textlink="">
      <xdr:nvSpPr>
        <xdr:cNvPr id="2483" name="Text Box 84"/>
        <xdr:cNvSpPr txBox="1">
          <a:spLocks noChangeArrowheads="1"/>
        </xdr:cNvSpPr>
      </xdr:nvSpPr>
      <xdr:spPr bwMode="auto">
        <a:xfrm>
          <a:off x="4981575" y="216322275"/>
          <a:ext cx="104775" cy="159639"/>
        </a:xfrm>
        <a:prstGeom prst="rect">
          <a:avLst/>
        </a:prstGeom>
        <a:noFill/>
        <a:ln w="9525">
          <a:noFill/>
          <a:miter lim="800000"/>
          <a:headEnd/>
          <a:tailEnd/>
        </a:ln>
      </xdr:spPr>
    </xdr:sp>
    <xdr:clientData/>
  </xdr:twoCellAnchor>
  <xdr:twoCellAnchor editAs="oneCell">
    <xdr:from>
      <xdr:col>4</xdr:col>
      <xdr:colOff>2028825</xdr:colOff>
      <xdr:row>326</xdr:row>
      <xdr:rowOff>0</xdr:rowOff>
    </xdr:from>
    <xdr:to>
      <xdr:col>5</xdr:col>
      <xdr:colOff>12435</xdr:colOff>
      <xdr:row>326</xdr:row>
      <xdr:rowOff>159639</xdr:rowOff>
    </xdr:to>
    <xdr:sp macro="" textlink="">
      <xdr:nvSpPr>
        <xdr:cNvPr id="2484" name="Text Box 85"/>
        <xdr:cNvSpPr txBox="1">
          <a:spLocks noChangeArrowheads="1"/>
        </xdr:cNvSpPr>
      </xdr:nvSpPr>
      <xdr:spPr bwMode="auto">
        <a:xfrm>
          <a:off x="5086350" y="216322275"/>
          <a:ext cx="0" cy="159639"/>
        </a:xfrm>
        <a:prstGeom prst="rect">
          <a:avLst/>
        </a:prstGeom>
        <a:noFill/>
        <a:ln w="9525">
          <a:noFill/>
          <a:miter lim="800000"/>
          <a:headEnd/>
          <a:tailEnd/>
        </a:ln>
      </xdr:spPr>
    </xdr:sp>
    <xdr:clientData/>
  </xdr:twoCellAnchor>
  <xdr:twoCellAnchor editAs="oneCell">
    <xdr:from>
      <xdr:col>4</xdr:col>
      <xdr:colOff>2619375</xdr:colOff>
      <xdr:row>326</xdr:row>
      <xdr:rowOff>0</xdr:rowOff>
    </xdr:from>
    <xdr:to>
      <xdr:col>5</xdr:col>
      <xdr:colOff>12435</xdr:colOff>
      <xdr:row>326</xdr:row>
      <xdr:rowOff>159639</xdr:rowOff>
    </xdr:to>
    <xdr:sp macro="" textlink="">
      <xdr:nvSpPr>
        <xdr:cNvPr id="2485" name="Text Box 86"/>
        <xdr:cNvSpPr txBox="1">
          <a:spLocks noChangeArrowheads="1"/>
        </xdr:cNvSpPr>
      </xdr:nvSpPr>
      <xdr:spPr bwMode="auto">
        <a:xfrm>
          <a:off x="5086350" y="216322275"/>
          <a:ext cx="0" cy="15963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2486" name="Text Box 236"/>
        <xdr:cNvSpPr txBox="1">
          <a:spLocks noChangeArrowheads="1"/>
        </xdr:cNvSpPr>
      </xdr:nvSpPr>
      <xdr:spPr bwMode="auto">
        <a:xfrm>
          <a:off x="5086350" y="216446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2487" name="Text Box 236"/>
        <xdr:cNvSpPr txBox="1">
          <a:spLocks noChangeArrowheads="1"/>
        </xdr:cNvSpPr>
      </xdr:nvSpPr>
      <xdr:spPr bwMode="auto">
        <a:xfrm>
          <a:off x="5086350" y="216446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2488" name="Text Box 236"/>
        <xdr:cNvSpPr txBox="1">
          <a:spLocks noChangeArrowheads="1"/>
        </xdr:cNvSpPr>
      </xdr:nvSpPr>
      <xdr:spPr bwMode="auto">
        <a:xfrm>
          <a:off x="5086350" y="216446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2489" name="Text Box 236"/>
        <xdr:cNvSpPr txBox="1">
          <a:spLocks noChangeArrowheads="1"/>
        </xdr:cNvSpPr>
      </xdr:nvSpPr>
      <xdr:spPr bwMode="auto">
        <a:xfrm>
          <a:off x="5086350" y="216446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2490" name="Text Box 236"/>
        <xdr:cNvSpPr txBox="1">
          <a:spLocks noChangeArrowheads="1"/>
        </xdr:cNvSpPr>
      </xdr:nvSpPr>
      <xdr:spPr bwMode="auto">
        <a:xfrm>
          <a:off x="5086350" y="216446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2491" name="Text Box 236"/>
        <xdr:cNvSpPr txBox="1">
          <a:spLocks noChangeArrowheads="1"/>
        </xdr:cNvSpPr>
      </xdr:nvSpPr>
      <xdr:spPr bwMode="auto">
        <a:xfrm>
          <a:off x="5086350" y="216446100"/>
          <a:ext cx="0"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12435</xdr:colOff>
      <xdr:row>326</xdr:row>
      <xdr:rowOff>156524</xdr:rowOff>
    </xdr:to>
    <xdr:sp macro="" textlink="">
      <xdr:nvSpPr>
        <xdr:cNvPr id="2492" name="Text Box 236"/>
        <xdr:cNvSpPr txBox="1">
          <a:spLocks noChangeArrowheads="1"/>
        </xdr:cNvSpPr>
      </xdr:nvSpPr>
      <xdr:spPr bwMode="auto">
        <a:xfrm>
          <a:off x="5086350" y="216446100"/>
          <a:ext cx="0" cy="3269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2493" name="Text Box 314"/>
        <xdr:cNvSpPr txBox="1">
          <a:spLocks noChangeArrowheads="1"/>
        </xdr:cNvSpPr>
      </xdr:nvSpPr>
      <xdr:spPr bwMode="auto">
        <a:xfrm>
          <a:off x="5048250" y="217531950"/>
          <a:ext cx="3810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2494" name="Text Box 315"/>
        <xdr:cNvSpPr txBox="1">
          <a:spLocks noChangeArrowheads="1"/>
        </xdr:cNvSpPr>
      </xdr:nvSpPr>
      <xdr:spPr bwMode="auto">
        <a:xfrm>
          <a:off x="5048250" y="217531950"/>
          <a:ext cx="3810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2495" name="Text Box 316"/>
        <xdr:cNvSpPr txBox="1">
          <a:spLocks noChangeArrowheads="1"/>
        </xdr:cNvSpPr>
      </xdr:nvSpPr>
      <xdr:spPr bwMode="auto">
        <a:xfrm>
          <a:off x="5048250" y="217531950"/>
          <a:ext cx="38100"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117210</xdr:colOff>
      <xdr:row>327</xdr:row>
      <xdr:rowOff>159639</xdr:rowOff>
    </xdr:to>
    <xdr:sp macro="" textlink="">
      <xdr:nvSpPr>
        <xdr:cNvPr id="2496" name="Text Box 317"/>
        <xdr:cNvSpPr txBox="1">
          <a:spLocks noChangeArrowheads="1"/>
        </xdr:cNvSpPr>
      </xdr:nvSpPr>
      <xdr:spPr bwMode="auto">
        <a:xfrm>
          <a:off x="4981575" y="217531950"/>
          <a:ext cx="104775" cy="159639"/>
        </a:xfrm>
        <a:prstGeom prst="rect">
          <a:avLst/>
        </a:prstGeom>
        <a:noFill/>
        <a:ln w="9525">
          <a:noFill/>
          <a:miter lim="800000"/>
          <a:headEnd/>
          <a:tailEnd/>
        </a:ln>
      </xdr:spPr>
    </xdr:sp>
    <xdr:clientData/>
  </xdr:twoCellAnchor>
  <xdr:twoCellAnchor editAs="oneCell">
    <xdr:from>
      <xdr:col>4</xdr:col>
      <xdr:colOff>2619375</xdr:colOff>
      <xdr:row>327</xdr:row>
      <xdr:rowOff>1076325</xdr:rowOff>
    </xdr:from>
    <xdr:to>
      <xdr:col>5</xdr:col>
      <xdr:colOff>12435</xdr:colOff>
      <xdr:row>327</xdr:row>
      <xdr:rowOff>1076325</xdr:rowOff>
    </xdr:to>
    <xdr:sp macro="" textlink="">
      <xdr:nvSpPr>
        <xdr:cNvPr id="2497" name="Text Box 23"/>
        <xdr:cNvSpPr txBox="1">
          <a:spLocks noChangeArrowheads="1"/>
        </xdr:cNvSpPr>
      </xdr:nvSpPr>
      <xdr:spPr bwMode="auto">
        <a:xfrm>
          <a:off x="5086350" y="218608275"/>
          <a:ext cx="0" cy="0"/>
        </a:xfrm>
        <a:prstGeom prst="rect">
          <a:avLst/>
        </a:prstGeom>
        <a:noFill/>
        <a:ln w="9525">
          <a:noFill/>
          <a:miter lim="800000"/>
          <a:headEnd/>
          <a:tailEnd/>
        </a:ln>
      </xdr:spPr>
    </xdr:sp>
    <xdr:clientData/>
  </xdr:twoCellAnchor>
  <xdr:twoCellAnchor editAs="oneCell">
    <xdr:from>
      <xdr:col>4</xdr:col>
      <xdr:colOff>2676525</xdr:colOff>
      <xdr:row>327</xdr:row>
      <xdr:rowOff>657225</xdr:rowOff>
    </xdr:from>
    <xdr:to>
      <xdr:col>5</xdr:col>
      <xdr:colOff>12435</xdr:colOff>
      <xdr:row>327</xdr:row>
      <xdr:rowOff>657225</xdr:rowOff>
    </xdr:to>
    <xdr:sp macro="" textlink="">
      <xdr:nvSpPr>
        <xdr:cNvPr id="2498" name="Text Box 29"/>
        <xdr:cNvSpPr txBox="1">
          <a:spLocks noChangeArrowheads="1"/>
        </xdr:cNvSpPr>
      </xdr:nvSpPr>
      <xdr:spPr bwMode="auto">
        <a:xfrm>
          <a:off x="5086350" y="218189175"/>
          <a:ext cx="0" cy="0"/>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2499" name="Text Box 314"/>
        <xdr:cNvSpPr txBox="1">
          <a:spLocks noChangeArrowheads="1"/>
        </xdr:cNvSpPr>
      </xdr:nvSpPr>
      <xdr:spPr bwMode="auto">
        <a:xfrm>
          <a:off x="5048250" y="217531950"/>
          <a:ext cx="3810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2500" name="Text Box 315"/>
        <xdr:cNvSpPr txBox="1">
          <a:spLocks noChangeArrowheads="1"/>
        </xdr:cNvSpPr>
      </xdr:nvSpPr>
      <xdr:spPr bwMode="auto">
        <a:xfrm>
          <a:off x="5048250" y="217531950"/>
          <a:ext cx="3810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2501" name="Text Box 316"/>
        <xdr:cNvSpPr txBox="1">
          <a:spLocks noChangeArrowheads="1"/>
        </xdr:cNvSpPr>
      </xdr:nvSpPr>
      <xdr:spPr bwMode="auto">
        <a:xfrm>
          <a:off x="5048250" y="217531950"/>
          <a:ext cx="38100"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117210</xdr:colOff>
      <xdr:row>327</xdr:row>
      <xdr:rowOff>159639</xdr:rowOff>
    </xdr:to>
    <xdr:sp macro="" textlink="">
      <xdr:nvSpPr>
        <xdr:cNvPr id="2502" name="Text Box 317"/>
        <xdr:cNvSpPr txBox="1">
          <a:spLocks noChangeArrowheads="1"/>
        </xdr:cNvSpPr>
      </xdr:nvSpPr>
      <xdr:spPr bwMode="auto">
        <a:xfrm>
          <a:off x="4981575" y="217531950"/>
          <a:ext cx="104775" cy="159639"/>
        </a:xfrm>
        <a:prstGeom prst="rect">
          <a:avLst/>
        </a:prstGeom>
        <a:noFill/>
        <a:ln w="9525">
          <a:noFill/>
          <a:miter lim="800000"/>
          <a:headEnd/>
          <a:tailEnd/>
        </a:ln>
      </xdr:spPr>
    </xdr:sp>
    <xdr:clientData/>
  </xdr:twoCellAnchor>
  <xdr:twoCellAnchor editAs="oneCell">
    <xdr:from>
      <xdr:col>4</xdr:col>
      <xdr:colOff>2619375</xdr:colOff>
      <xdr:row>327</xdr:row>
      <xdr:rowOff>1076325</xdr:rowOff>
    </xdr:from>
    <xdr:to>
      <xdr:col>5</xdr:col>
      <xdr:colOff>12435</xdr:colOff>
      <xdr:row>327</xdr:row>
      <xdr:rowOff>1076325</xdr:rowOff>
    </xdr:to>
    <xdr:sp macro="" textlink="">
      <xdr:nvSpPr>
        <xdr:cNvPr id="2503" name="Text Box 23"/>
        <xdr:cNvSpPr txBox="1">
          <a:spLocks noChangeArrowheads="1"/>
        </xdr:cNvSpPr>
      </xdr:nvSpPr>
      <xdr:spPr bwMode="auto">
        <a:xfrm>
          <a:off x="5086350" y="218608275"/>
          <a:ext cx="0" cy="0"/>
        </a:xfrm>
        <a:prstGeom prst="rect">
          <a:avLst/>
        </a:prstGeom>
        <a:noFill/>
        <a:ln w="9525">
          <a:noFill/>
          <a:miter lim="800000"/>
          <a:headEnd/>
          <a:tailEnd/>
        </a:ln>
      </xdr:spPr>
    </xdr:sp>
    <xdr:clientData/>
  </xdr:twoCellAnchor>
  <xdr:twoCellAnchor editAs="oneCell">
    <xdr:from>
      <xdr:col>4</xdr:col>
      <xdr:colOff>2676525</xdr:colOff>
      <xdr:row>327</xdr:row>
      <xdr:rowOff>657225</xdr:rowOff>
    </xdr:from>
    <xdr:to>
      <xdr:col>5</xdr:col>
      <xdr:colOff>12435</xdr:colOff>
      <xdr:row>327</xdr:row>
      <xdr:rowOff>657225</xdr:rowOff>
    </xdr:to>
    <xdr:sp macro="" textlink="">
      <xdr:nvSpPr>
        <xdr:cNvPr id="2504" name="Text Box 29"/>
        <xdr:cNvSpPr txBox="1">
          <a:spLocks noChangeArrowheads="1"/>
        </xdr:cNvSpPr>
      </xdr:nvSpPr>
      <xdr:spPr bwMode="auto">
        <a:xfrm>
          <a:off x="5086350" y="218189175"/>
          <a:ext cx="0" cy="0"/>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2505" name="Text Box 81"/>
        <xdr:cNvSpPr txBox="1">
          <a:spLocks noChangeArrowheads="1"/>
        </xdr:cNvSpPr>
      </xdr:nvSpPr>
      <xdr:spPr bwMode="auto">
        <a:xfrm>
          <a:off x="5048250" y="217531950"/>
          <a:ext cx="3810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2506" name="Text Box 82"/>
        <xdr:cNvSpPr txBox="1">
          <a:spLocks noChangeArrowheads="1"/>
        </xdr:cNvSpPr>
      </xdr:nvSpPr>
      <xdr:spPr bwMode="auto">
        <a:xfrm>
          <a:off x="5048250" y="217531950"/>
          <a:ext cx="38100"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50535</xdr:colOff>
      <xdr:row>327</xdr:row>
      <xdr:rowOff>159639</xdr:rowOff>
    </xdr:to>
    <xdr:sp macro="" textlink="">
      <xdr:nvSpPr>
        <xdr:cNvPr id="2507" name="Text Box 83"/>
        <xdr:cNvSpPr txBox="1">
          <a:spLocks noChangeArrowheads="1"/>
        </xdr:cNvSpPr>
      </xdr:nvSpPr>
      <xdr:spPr bwMode="auto">
        <a:xfrm>
          <a:off x="5048250" y="217531950"/>
          <a:ext cx="38100"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117210</xdr:colOff>
      <xdr:row>327</xdr:row>
      <xdr:rowOff>159639</xdr:rowOff>
    </xdr:to>
    <xdr:sp macro="" textlink="">
      <xdr:nvSpPr>
        <xdr:cNvPr id="2508" name="Text Box 84"/>
        <xdr:cNvSpPr txBox="1">
          <a:spLocks noChangeArrowheads="1"/>
        </xdr:cNvSpPr>
      </xdr:nvSpPr>
      <xdr:spPr bwMode="auto">
        <a:xfrm>
          <a:off x="4981575" y="217531950"/>
          <a:ext cx="104775" cy="159639"/>
        </a:xfrm>
        <a:prstGeom prst="rect">
          <a:avLst/>
        </a:prstGeom>
        <a:noFill/>
        <a:ln w="9525">
          <a:noFill/>
          <a:miter lim="800000"/>
          <a:headEnd/>
          <a:tailEnd/>
        </a:ln>
      </xdr:spPr>
    </xdr:sp>
    <xdr:clientData/>
  </xdr:twoCellAnchor>
  <xdr:twoCellAnchor editAs="oneCell">
    <xdr:from>
      <xdr:col>4</xdr:col>
      <xdr:colOff>2028825</xdr:colOff>
      <xdr:row>327</xdr:row>
      <xdr:rowOff>0</xdr:rowOff>
    </xdr:from>
    <xdr:to>
      <xdr:col>5</xdr:col>
      <xdr:colOff>12435</xdr:colOff>
      <xdr:row>327</xdr:row>
      <xdr:rowOff>159639</xdr:rowOff>
    </xdr:to>
    <xdr:sp macro="" textlink="">
      <xdr:nvSpPr>
        <xdr:cNvPr id="2509" name="Text Box 85"/>
        <xdr:cNvSpPr txBox="1">
          <a:spLocks noChangeArrowheads="1"/>
        </xdr:cNvSpPr>
      </xdr:nvSpPr>
      <xdr:spPr bwMode="auto">
        <a:xfrm>
          <a:off x="5086350" y="217531950"/>
          <a:ext cx="0" cy="159639"/>
        </a:xfrm>
        <a:prstGeom prst="rect">
          <a:avLst/>
        </a:prstGeom>
        <a:noFill/>
        <a:ln w="9525">
          <a:noFill/>
          <a:miter lim="800000"/>
          <a:headEnd/>
          <a:tailEnd/>
        </a:ln>
      </xdr:spPr>
    </xdr:sp>
    <xdr:clientData/>
  </xdr:twoCellAnchor>
  <xdr:twoCellAnchor editAs="oneCell">
    <xdr:from>
      <xdr:col>4</xdr:col>
      <xdr:colOff>2619375</xdr:colOff>
      <xdr:row>327</xdr:row>
      <xdr:rowOff>0</xdr:rowOff>
    </xdr:from>
    <xdr:to>
      <xdr:col>5</xdr:col>
      <xdr:colOff>12435</xdr:colOff>
      <xdr:row>327</xdr:row>
      <xdr:rowOff>159639</xdr:rowOff>
    </xdr:to>
    <xdr:sp macro="" textlink="">
      <xdr:nvSpPr>
        <xdr:cNvPr id="2510" name="Text Box 86"/>
        <xdr:cNvSpPr txBox="1">
          <a:spLocks noChangeArrowheads="1"/>
        </xdr:cNvSpPr>
      </xdr:nvSpPr>
      <xdr:spPr bwMode="auto">
        <a:xfrm>
          <a:off x="5086350" y="217531950"/>
          <a:ext cx="0" cy="15963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2511" name="Text Box 236"/>
        <xdr:cNvSpPr txBox="1">
          <a:spLocks noChangeArrowheads="1"/>
        </xdr:cNvSpPr>
      </xdr:nvSpPr>
      <xdr:spPr bwMode="auto">
        <a:xfrm>
          <a:off x="5086350" y="2176557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2512" name="Text Box 236"/>
        <xdr:cNvSpPr txBox="1">
          <a:spLocks noChangeArrowheads="1"/>
        </xdr:cNvSpPr>
      </xdr:nvSpPr>
      <xdr:spPr bwMode="auto">
        <a:xfrm>
          <a:off x="5086350" y="2176557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2513" name="Text Box 236"/>
        <xdr:cNvSpPr txBox="1">
          <a:spLocks noChangeArrowheads="1"/>
        </xdr:cNvSpPr>
      </xdr:nvSpPr>
      <xdr:spPr bwMode="auto">
        <a:xfrm>
          <a:off x="5086350" y="2176557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2514" name="Text Box 236"/>
        <xdr:cNvSpPr txBox="1">
          <a:spLocks noChangeArrowheads="1"/>
        </xdr:cNvSpPr>
      </xdr:nvSpPr>
      <xdr:spPr bwMode="auto">
        <a:xfrm>
          <a:off x="5086350" y="2176557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2515" name="Text Box 236"/>
        <xdr:cNvSpPr txBox="1">
          <a:spLocks noChangeArrowheads="1"/>
        </xdr:cNvSpPr>
      </xdr:nvSpPr>
      <xdr:spPr bwMode="auto">
        <a:xfrm>
          <a:off x="5086350" y="2176557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2516" name="Text Box 236"/>
        <xdr:cNvSpPr txBox="1">
          <a:spLocks noChangeArrowheads="1"/>
        </xdr:cNvSpPr>
      </xdr:nvSpPr>
      <xdr:spPr bwMode="auto">
        <a:xfrm>
          <a:off x="5086350" y="217655775"/>
          <a:ext cx="0"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12435</xdr:colOff>
      <xdr:row>327</xdr:row>
      <xdr:rowOff>156524</xdr:rowOff>
    </xdr:to>
    <xdr:sp macro="" textlink="">
      <xdr:nvSpPr>
        <xdr:cNvPr id="2517" name="Text Box 236"/>
        <xdr:cNvSpPr txBox="1">
          <a:spLocks noChangeArrowheads="1"/>
        </xdr:cNvSpPr>
      </xdr:nvSpPr>
      <xdr:spPr bwMode="auto">
        <a:xfrm>
          <a:off x="5086350" y="217655775"/>
          <a:ext cx="0" cy="3269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518" name="Text Box 314"/>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519" name="Text Box 315"/>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520" name="Text Box 316"/>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117210</xdr:colOff>
      <xdr:row>331</xdr:row>
      <xdr:rowOff>159639</xdr:rowOff>
    </xdr:to>
    <xdr:sp macro="" textlink="">
      <xdr:nvSpPr>
        <xdr:cNvPr id="2521" name="Text Box 317"/>
        <xdr:cNvSpPr txBox="1">
          <a:spLocks noChangeArrowheads="1"/>
        </xdr:cNvSpPr>
      </xdr:nvSpPr>
      <xdr:spPr bwMode="auto">
        <a:xfrm>
          <a:off x="4981575" y="222561150"/>
          <a:ext cx="104775"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522" name="Text Box 314"/>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523" name="Text Box 315"/>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524" name="Text Box 316"/>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117210</xdr:colOff>
      <xdr:row>331</xdr:row>
      <xdr:rowOff>159639</xdr:rowOff>
    </xdr:to>
    <xdr:sp macro="" textlink="">
      <xdr:nvSpPr>
        <xdr:cNvPr id="2525" name="Text Box 317"/>
        <xdr:cNvSpPr txBox="1">
          <a:spLocks noChangeArrowheads="1"/>
        </xdr:cNvSpPr>
      </xdr:nvSpPr>
      <xdr:spPr bwMode="auto">
        <a:xfrm>
          <a:off x="4981575" y="222561150"/>
          <a:ext cx="104775"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526" name="Text Box 81"/>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527" name="Text Box 82"/>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50535</xdr:colOff>
      <xdr:row>331</xdr:row>
      <xdr:rowOff>159639</xdr:rowOff>
    </xdr:to>
    <xdr:sp macro="" textlink="">
      <xdr:nvSpPr>
        <xdr:cNvPr id="2528" name="Text Box 83"/>
        <xdr:cNvSpPr txBox="1">
          <a:spLocks noChangeArrowheads="1"/>
        </xdr:cNvSpPr>
      </xdr:nvSpPr>
      <xdr:spPr bwMode="auto">
        <a:xfrm>
          <a:off x="5048250" y="222561150"/>
          <a:ext cx="38100"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117210</xdr:colOff>
      <xdr:row>331</xdr:row>
      <xdr:rowOff>159639</xdr:rowOff>
    </xdr:to>
    <xdr:sp macro="" textlink="">
      <xdr:nvSpPr>
        <xdr:cNvPr id="2529" name="Text Box 84"/>
        <xdr:cNvSpPr txBox="1">
          <a:spLocks noChangeArrowheads="1"/>
        </xdr:cNvSpPr>
      </xdr:nvSpPr>
      <xdr:spPr bwMode="auto">
        <a:xfrm>
          <a:off x="4981575" y="222561150"/>
          <a:ext cx="104775" cy="159639"/>
        </a:xfrm>
        <a:prstGeom prst="rect">
          <a:avLst/>
        </a:prstGeom>
        <a:noFill/>
        <a:ln w="9525">
          <a:noFill/>
          <a:miter lim="800000"/>
          <a:headEnd/>
          <a:tailEnd/>
        </a:ln>
      </xdr:spPr>
    </xdr:sp>
    <xdr:clientData/>
  </xdr:twoCellAnchor>
  <xdr:twoCellAnchor editAs="oneCell">
    <xdr:from>
      <xdr:col>4</xdr:col>
      <xdr:colOff>2028825</xdr:colOff>
      <xdr:row>331</xdr:row>
      <xdr:rowOff>0</xdr:rowOff>
    </xdr:from>
    <xdr:to>
      <xdr:col>5</xdr:col>
      <xdr:colOff>12435</xdr:colOff>
      <xdr:row>331</xdr:row>
      <xdr:rowOff>159639</xdr:rowOff>
    </xdr:to>
    <xdr:sp macro="" textlink="">
      <xdr:nvSpPr>
        <xdr:cNvPr id="2530" name="Text Box 85"/>
        <xdr:cNvSpPr txBox="1">
          <a:spLocks noChangeArrowheads="1"/>
        </xdr:cNvSpPr>
      </xdr:nvSpPr>
      <xdr:spPr bwMode="auto">
        <a:xfrm>
          <a:off x="5086350" y="222561150"/>
          <a:ext cx="0" cy="159639"/>
        </a:xfrm>
        <a:prstGeom prst="rect">
          <a:avLst/>
        </a:prstGeom>
        <a:noFill/>
        <a:ln w="9525">
          <a:noFill/>
          <a:miter lim="800000"/>
          <a:headEnd/>
          <a:tailEnd/>
        </a:ln>
      </xdr:spPr>
    </xdr:sp>
    <xdr:clientData/>
  </xdr:twoCellAnchor>
  <xdr:twoCellAnchor editAs="oneCell">
    <xdr:from>
      <xdr:col>4</xdr:col>
      <xdr:colOff>2619375</xdr:colOff>
      <xdr:row>331</xdr:row>
      <xdr:rowOff>0</xdr:rowOff>
    </xdr:from>
    <xdr:to>
      <xdr:col>5</xdr:col>
      <xdr:colOff>12435</xdr:colOff>
      <xdr:row>331</xdr:row>
      <xdr:rowOff>159639</xdr:rowOff>
    </xdr:to>
    <xdr:sp macro="" textlink="">
      <xdr:nvSpPr>
        <xdr:cNvPr id="2531" name="Text Box 86"/>
        <xdr:cNvSpPr txBox="1">
          <a:spLocks noChangeArrowheads="1"/>
        </xdr:cNvSpPr>
      </xdr:nvSpPr>
      <xdr:spPr bwMode="auto">
        <a:xfrm>
          <a:off x="5086350" y="222561150"/>
          <a:ext cx="0" cy="15963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532"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533"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534"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535"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536"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537"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12435</xdr:colOff>
      <xdr:row>331</xdr:row>
      <xdr:rowOff>156524</xdr:rowOff>
    </xdr:to>
    <xdr:sp macro="" textlink="">
      <xdr:nvSpPr>
        <xdr:cNvPr id="2538" name="Text Box 236"/>
        <xdr:cNvSpPr txBox="1">
          <a:spLocks noChangeArrowheads="1"/>
        </xdr:cNvSpPr>
      </xdr:nvSpPr>
      <xdr:spPr bwMode="auto">
        <a:xfrm>
          <a:off x="5086350" y="222684975"/>
          <a:ext cx="0" cy="32699"/>
        </a:xfrm>
        <a:prstGeom prst="rect">
          <a:avLst/>
        </a:prstGeom>
        <a:noFill/>
        <a:ln w="9525">
          <a:noFill/>
          <a:miter lim="800000"/>
          <a:headEnd/>
          <a:tailEnd/>
        </a:ln>
      </xdr:spPr>
    </xdr:sp>
    <xdr:clientData/>
  </xdr:twoCellAnchor>
  <xdr:twoCellAnchor editAs="oneCell">
    <xdr:from>
      <xdr:col>8</xdr:col>
      <xdr:colOff>2619375</xdr:colOff>
      <xdr:row>179</xdr:row>
      <xdr:rowOff>1076325</xdr:rowOff>
    </xdr:from>
    <xdr:to>
      <xdr:col>9</xdr:col>
      <xdr:colOff>7901</xdr:colOff>
      <xdr:row>180</xdr:row>
      <xdr:rowOff>0</xdr:rowOff>
    </xdr:to>
    <xdr:sp macro="" textlink="">
      <xdr:nvSpPr>
        <xdr:cNvPr id="2539" name="Text Box 31"/>
        <xdr:cNvSpPr txBox="1">
          <a:spLocks noChangeArrowheads="1"/>
        </xdr:cNvSpPr>
      </xdr:nvSpPr>
      <xdr:spPr bwMode="auto">
        <a:xfrm>
          <a:off x="9648825" y="87830025"/>
          <a:ext cx="492" cy="0"/>
        </a:xfrm>
        <a:prstGeom prst="rect">
          <a:avLst/>
        </a:prstGeom>
        <a:noFill/>
        <a:ln w="9525">
          <a:noFill/>
          <a:miter lim="800000"/>
          <a:headEnd/>
          <a:tailEnd/>
        </a:ln>
      </xdr:spPr>
    </xdr:sp>
    <xdr:clientData/>
  </xdr:twoCellAnchor>
  <xdr:twoCellAnchor editAs="oneCell">
    <xdr:from>
      <xdr:col>2</xdr:col>
      <xdr:colOff>2619375</xdr:colOff>
      <xdr:row>179</xdr:row>
      <xdr:rowOff>1076325</xdr:rowOff>
    </xdr:from>
    <xdr:to>
      <xdr:col>3</xdr:col>
      <xdr:colOff>2609</xdr:colOff>
      <xdr:row>180</xdr:row>
      <xdr:rowOff>0</xdr:rowOff>
    </xdr:to>
    <xdr:sp macro="" textlink="">
      <xdr:nvSpPr>
        <xdr:cNvPr id="2540" name="Text Box 31"/>
        <xdr:cNvSpPr txBox="1">
          <a:spLocks noChangeArrowheads="1"/>
        </xdr:cNvSpPr>
      </xdr:nvSpPr>
      <xdr:spPr bwMode="auto">
        <a:xfrm>
          <a:off x="2628900" y="87830025"/>
          <a:ext cx="492" cy="0"/>
        </a:xfrm>
        <a:prstGeom prst="rect">
          <a:avLst/>
        </a:prstGeom>
        <a:noFill/>
        <a:ln w="9525">
          <a:noFill/>
          <a:miter lim="800000"/>
          <a:headEnd/>
          <a:tailEnd/>
        </a:ln>
      </xdr:spPr>
    </xdr:sp>
    <xdr:clientData/>
  </xdr:twoCellAnchor>
  <xdr:twoCellAnchor editAs="oneCell">
    <xdr:from>
      <xdr:col>2</xdr:col>
      <xdr:colOff>2619375</xdr:colOff>
      <xdr:row>297</xdr:row>
      <xdr:rowOff>1076325</xdr:rowOff>
    </xdr:from>
    <xdr:to>
      <xdr:col>3</xdr:col>
      <xdr:colOff>2117</xdr:colOff>
      <xdr:row>298</xdr:row>
      <xdr:rowOff>0</xdr:rowOff>
    </xdr:to>
    <xdr:sp macro="" textlink="">
      <xdr:nvSpPr>
        <xdr:cNvPr id="2541" name="Text Box 31"/>
        <xdr:cNvSpPr txBox="1">
          <a:spLocks noChangeArrowheads="1"/>
        </xdr:cNvSpPr>
      </xdr:nvSpPr>
      <xdr:spPr bwMode="auto">
        <a:xfrm>
          <a:off x="2628900" y="188547375"/>
          <a:ext cx="0" cy="0"/>
        </a:xfrm>
        <a:prstGeom prst="rect">
          <a:avLst/>
        </a:prstGeom>
        <a:noFill/>
        <a:ln w="9525">
          <a:noFill/>
          <a:miter lim="800000"/>
          <a:headEnd/>
          <a:tailEnd/>
        </a:ln>
      </xdr:spPr>
    </xdr:sp>
    <xdr:clientData/>
  </xdr:twoCellAnchor>
  <xdr:twoCellAnchor editAs="oneCell">
    <xdr:from>
      <xdr:col>2</xdr:col>
      <xdr:colOff>2619375</xdr:colOff>
      <xdr:row>297</xdr:row>
      <xdr:rowOff>1076325</xdr:rowOff>
    </xdr:from>
    <xdr:to>
      <xdr:col>3</xdr:col>
      <xdr:colOff>2117</xdr:colOff>
      <xdr:row>298</xdr:row>
      <xdr:rowOff>0</xdr:rowOff>
    </xdr:to>
    <xdr:sp macro="" textlink="">
      <xdr:nvSpPr>
        <xdr:cNvPr id="2542" name="Text Box 31"/>
        <xdr:cNvSpPr txBox="1">
          <a:spLocks noChangeArrowheads="1"/>
        </xdr:cNvSpPr>
      </xdr:nvSpPr>
      <xdr:spPr bwMode="auto">
        <a:xfrm>
          <a:off x="2628900" y="188547375"/>
          <a:ext cx="0" cy="0"/>
        </a:xfrm>
        <a:prstGeom prst="rect">
          <a:avLst/>
        </a:prstGeom>
        <a:noFill/>
        <a:ln w="9525">
          <a:noFill/>
          <a:miter lim="800000"/>
          <a:headEnd/>
          <a:tailEnd/>
        </a:ln>
      </xdr:spPr>
    </xdr:sp>
    <xdr:clientData/>
  </xdr:twoCellAnchor>
  <xdr:twoCellAnchor editAs="oneCell">
    <xdr:from>
      <xdr:col>2</xdr:col>
      <xdr:colOff>2619375</xdr:colOff>
      <xdr:row>297</xdr:row>
      <xdr:rowOff>1076325</xdr:rowOff>
    </xdr:from>
    <xdr:to>
      <xdr:col>3</xdr:col>
      <xdr:colOff>2117</xdr:colOff>
      <xdr:row>298</xdr:row>
      <xdr:rowOff>0</xdr:rowOff>
    </xdr:to>
    <xdr:sp macro="" textlink="">
      <xdr:nvSpPr>
        <xdr:cNvPr id="2543" name="Text Box 31"/>
        <xdr:cNvSpPr txBox="1">
          <a:spLocks noChangeArrowheads="1"/>
        </xdr:cNvSpPr>
      </xdr:nvSpPr>
      <xdr:spPr bwMode="auto">
        <a:xfrm>
          <a:off x="2628900" y="188547375"/>
          <a:ext cx="0" cy="0"/>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544" name="Text Box 314"/>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545" name="Text Box 315"/>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546" name="Text Box 316"/>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2547" name="Text Box 317"/>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2619375</xdr:colOff>
      <xdr:row>322</xdr:row>
      <xdr:rowOff>1076325</xdr:rowOff>
    </xdr:from>
    <xdr:to>
      <xdr:col>3</xdr:col>
      <xdr:colOff>2117</xdr:colOff>
      <xdr:row>323</xdr:row>
      <xdr:rowOff>0</xdr:rowOff>
    </xdr:to>
    <xdr:sp macro="" textlink="">
      <xdr:nvSpPr>
        <xdr:cNvPr id="2548" name="Text Box 23"/>
        <xdr:cNvSpPr txBox="1">
          <a:spLocks noChangeArrowheads="1"/>
        </xdr:cNvSpPr>
      </xdr:nvSpPr>
      <xdr:spPr bwMode="auto">
        <a:xfrm>
          <a:off x="2628900" y="214188675"/>
          <a:ext cx="0" cy="0"/>
        </a:xfrm>
        <a:prstGeom prst="rect">
          <a:avLst/>
        </a:prstGeom>
        <a:noFill/>
        <a:ln w="9525">
          <a:noFill/>
          <a:miter lim="800000"/>
          <a:headEnd/>
          <a:tailEnd/>
        </a:ln>
      </xdr:spPr>
    </xdr:sp>
    <xdr:clientData/>
  </xdr:twoCellAnchor>
  <xdr:twoCellAnchor editAs="oneCell">
    <xdr:from>
      <xdr:col>2</xdr:col>
      <xdr:colOff>2676525</xdr:colOff>
      <xdr:row>322</xdr:row>
      <xdr:rowOff>657225</xdr:rowOff>
    </xdr:from>
    <xdr:to>
      <xdr:col>3</xdr:col>
      <xdr:colOff>2117</xdr:colOff>
      <xdr:row>322</xdr:row>
      <xdr:rowOff>677037</xdr:rowOff>
    </xdr:to>
    <xdr:sp macro="" textlink="">
      <xdr:nvSpPr>
        <xdr:cNvPr id="2549" name="Text Box 29"/>
        <xdr:cNvSpPr txBox="1">
          <a:spLocks noChangeArrowheads="1"/>
        </xdr:cNvSpPr>
      </xdr:nvSpPr>
      <xdr:spPr bwMode="auto">
        <a:xfrm>
          <a:off x="2628900" y="213883875"/>
          <a:ext cx="0" cy="19812"/>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550" name="Text Box 314"/>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551" name="Text Box 315"/>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552" name="Text Box 316"/>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2553" name="Text Box 317"/>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2619375</xdr:colOff>
      <xdr:row>322</xdr:row>
      <xdr:rowOff>1076325</xdr:rowOff>
    </xdr:from>
    <xdr:to>
      <xdr:col>3</xdr:col>
      <xdr:colOff>2117</xdr:colOff>
      <xdr:row>323</xdr:row>
      <xdr:rowOff>0</xdr:rowOff>
    </xdr:to>
    <xdr:sp macro="" textlink="">
      <xdr:nvSpPr>
        <xdr:cNvPr id="2554" name="Text Box 23"/>
        <xdr:cNvSpPr txBox="1">
          <a:spLocks noChangeArrowheads="1"/>
        </xdr:cNvSpPr>
      </xdr:nvSpPr>
      <xdr:spPr bwMode="auto">
        <a:xfrm>
          <a:off x="2628900" y="214188675"/>
          <a:ext cx="0" cy="0"/>
        </a:xfrm>
        <a:prstGeom prst="rect">
          <a:avLst/>
        </a:prstGeom>
        <a:noFill/>
        <a:ln w="9525">
          <a:noFill/>
          <a:miter lim="800000"/>
          <a:headEnd/>
          <a:tailEnd/>
        </a:ln>
      </xdr:spPr>
    </xdr:sp>
    <xdr:clientData/>
  </xdr:twoCellAnchor>
  <xdr:twoCellAnchor editAs="oneCell">
    <xdr:from>
      <xdr:col>2</xdr:col>
      <xdr:colOff>2676525</xdr:colOff>
      <xdr:row>322</xdr:row>
      <xdr:rowOff>657225</xdr:rowOff>
    </xdr:from>
    <xdr:to>
      <xdr:col>3</xdr:col>
      <xdr:colOff>2117</xdr:colOff>
      <xdr:row>322</xdr:row>
      <xdr:rowOff>677037</xdr:rowOff>
    </xdr:to>
    <xdr:sp macro="" textlink="">
      <xdr:nvSpPr>
        <xdr:cNvPr id="2555" name="Text Box 29"/>
        <xdr:cNvSpPr txBox="1">
          <a:spLocks noChangeArrowheads="1"/>
        </xdr:cNvSpPr>
      </xdr:nvSpPr>
      <xdr:spPr bwMode="auto">
        <a:xfrm>
          <a:off x="2628900" y="213883875"/>
          <a:ext cx="0" cy="19812"/>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556" name="Text Box 81"/>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557" name="Text Box 82"/>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558" name="Text Box 83"/>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2559" name="Text Box 84"/>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2028825</xdr:colOff>
      <xdr:row>331</xdr:row>
      <xdr:rowOff>0</xdr:rowOff>
    </xdr:from>
    <xdr:to>
      <xdr:col>3</xdr:col>
      <xdr:colOff>2117</xdr:colOff>
      <xdr:row>331</xdr:row>
      <xdr:rowOff>159639</xdr:rowOff>
    </xdr:to>
    <xdr:sp macro="" textlink="">
      <xdr:nvSpPr>
        <xdr:cNvPr id="2560" name="Text Box 85"/>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2619375</xdr:colOff>
      <xdr:row>331</xdr:row>
      <xdr:rowOff>0</xdr:rowOff>
    </xdr:from>
    <xdr:to>
      <xdr:col>3</xdr:col>
      <xdr:colOff>2117</xdr:colOff>
      <xdr:row>331</xdr:row>
      <xdr:rowOff>159639</xdr:rowOff>
    </xdr:to>
    <xdr:sp macro="" textlink="">
      <xdr:nvSpPr>
        <xdr:cNvPr id="2561" name="Text Box 86"/>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2028825</xdr:colOff>
      <xdr:row>322</xdr:row>
      <xdr:rowOff>2266950</xdr:rowOff>
    </xdr:from>
    <xdr:to>
      <xdr:col>3</xdr:col>
      <xdr:colOff>2117</xdr:colOff>
      <xdr:row>323</xdr:row>
      <xdr:rowOff>31309</xdr:rowOff>
    </xdr:to>
    <xdr:sp macro="" textlink="">
      <xdr:nvSpPr>
        <xdr:cNvPr id="2562" name="Text Box 181"/>
        <xdr:cNvSpPr txBox="1">
          <a:spLocks noChangeArrowheads="1"/>
        </xdr:cNvSpPr>
      </xdr:nvSpPr>
      <xdr:spPr bwMode="auto">
        <a:xfrm>
          <a:off x="2628900" y="214188675"/>
          <a:ext cx="0" cy="3130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2563"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2564"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2565"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2028825</xdr:colOff>
      <xdr:row>322</xdr:row>
      <xdr:rowOff>2266950</xdr:rowOff>
    </xdr:from>
    <xdr:to>
      <xdr:col>3</xdr:col>
      <xdr:colOff>2117</xdr:colOff>
      <xdr:row>323</xdr:row>
      <xdr:rowOff>31309</xdr:rowOff>
    </xdr:to>
    <xdr:sp macro="" textlink="">
      <xdr:nvSpPr>
        <xdr:cNvPr id="2566" name="Text Box 181"/>
        <xdr:cNvSpPr txBox="1">
          <a:spLocks noChangeArrowheads="1"/>
        </xdr:cNvSpPr>
      </xdr:nvSpPr>
      <xdr:spPr bwMode="auto">
        <a:xfrm>
          <a:off x="2628900" y="214188675"/>
          <a:ext cx="0" cy="3130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2567"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2568"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2569"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2570"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2571" name="Text Box 314"/>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2572" name="Text Box 315"/>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2573" name="Text Box 316"/>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1247775</xdr:colOff>
      <xdr:row>299</xdr:row>
      <xdr:rowOff>0</xdr:rowOff>
    </xdr:from>
    <xdr:to>
      <xdr:col>3</xdr:col>
      <xdr:colOff>2117</xdr:colOff>
      <xdr:row>299</xdr:row>
      <xdr:rowOff>159639</xdr:rowOff>
    </xdr:to>
    <xdr:sp macro="" textlink="">
      <xdr:nvSpPr>
        <xdr:cNvPr id="2574" name="Text Box 317"/>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2619375</xdr:colOff>
      <xdr:row>299</xdr:row>
      <xdr:rowOff>1076325</xdr:rowOff>
    </xdr:from>
    <xdr:to>
      <xdr:col>3</xdr:col>
      <xdr:colOff>2117</xdr:colOff>
      <xdr:row>299</xdr:row>
      <xdr:rowOff>1076325</xdr:rowOff>
    </xdr:to>
    <xdr:sp macro="" textlink="">
      <xdr:nvSpPr>
        <xdr:cNvPr id="2575" name="Text Box 23"/>
        <xdr:cNvSpPr txBox="1">
          <a:spLocks noChangeArrowheads="1"/>
        </xdr:cNvSpPr>
      </xdr:nvSpPr>
      <xdr:spPr bwMode="auto">
        <a:xfrm>
          <a:off x="2628900" y="190766700"/>
          <a:ext cx="0" cy="0"/>
        </a:xfrm>
        <a:prstGeom prst="rect">
          <a:avLst/>
        </a:prstGeom>
        <a:noFill/>
        <a:ln w="9525">
          <a:noFill/>
          <a:miter lim="800000"/>
          <a:headEnd/>
          <a:tailEnd/>
        </a:ln>
      </xdr:spPr>
    </xdr:sp>
    <xdr:clientData/>
  </xdr:twoCellAnchor>
  <xdr:twoCellAnchor editAs="oneCell">
    <xdr:from>
      <xdr:col>2</xdr:col>
      <xdr:colOff>2676525</xdr:colOff>
      <xdr:row>299</xdr:row>
      <xdr:rowOff>657225</xdr:rowOff>
    </xdr:from>
    <xdr:to>
      <xdr:col>3</xdr:col>
      <xdr:colOff>2117</xdr:colOff>
      <xdr:row>299</xdr:row>
      <xdr:rowOff>657225</xdr:rowOff>
    </xdr:to>
    <xdr:sp macro="" textlink="">
      <xdr:nvSpPr>
        <xdr:cNvPr id="2576" name="Text Box 29"/>
        <xdr:cNvSpPr txBox="1">
          <a:spLocks noChangeArrowheads="1"/>
        </xdr:cNvSpPr>
      </xdr:nvSpPr>
      <xdr:spPr bwMode="auto">
        <a:xfrm>
          <a:off x="2628900" y="190347600"/>
          <a:ext cx="0" cy="0"/>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2577" name="Text Box 314"/>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2578" name="Text Box 315"/>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2579" name="Text Box 316"/>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1247775</xdr:colOff>
      <xdr:row>299</xdr:row>
      <xdr:rowOff>0</xdr:rowOff>
    </xdr:from>
    <xdr:to>
      <xdr:col>3</xdr:col>
      <xdr:colOff>2117</xdr:colOff>
      <xdr:row>299</xdr:row>
      <xdr:rowOff>159639</xdr:rowOff>
    </xdr:to>
    <xdr:sp macro="" textlink="">
      <xdr:nvSpPr>
        <xdr:cNvPr id="2580" name="Text Box 317"/>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2619375</xdr:colOff>
      <xdr:row>299</xdr:row>
      <xdr:rowOff>1076325</xdr:rowOff>
    </xdr:from>
    <xdr:to>
      <xdr:col>3</xdr:col>
      <xdr:colOff>2117</xdr:colOff>
      <xdr:row>299</xdr:row>
      <xdr:rowOff>1076325</xdr:rowOff>
    </xdr:to>
    <xdr:sp macro="" textlink="">
      <xdr:nvSpPr>
        <xdr:cNvPr id="2581" name="Text Box 23"/>
        <xdr:cNvSpPr txBox="1">
          <a:spLocks noChangeArrowheads="1"/>
        </xdr:cNvSpPr>
      </xdr:nvSpPr>
      <xdr:spPr bwMode="auto">
        <a:xfrm>
          <a:off x="2628900" y="190766700"/>
          <a:ext cx="0" cy="0"/>
        </a:xfrm>
        <a:prstGeom prst="rect">
          <a:avLst/>
        </a:prstGeom>
        <a:noFill/>
        <a:ln w="9525">
          <a:noFill/>
          <a:miter lim="800000"/>
          <a:headEnd/>
          <a:tailEnd/>
        </a:ln>
      </xdr:spPr>
    </xdr:sp>
    <xdr:clientData/>
  </xdr:twoCellAnchor>
  <xdr:twoCellAnchor editAs="oneCell">
    <xdr:from>
      <xdr:col>2</xdr:col>
      <xdr:colOff>2676525</xdr:colOff>
      <xdr:row>299</xdr:row>
      <xdr:rowOff>657225</xdr:rowOff>
    </xdr:from>
    <xdr:to>
      <xdr:col>3</xdr:col>
      <xdr:colOff>2117</xdr:colOff>
      <xdr:row>299</xdr:row>
      <xdr:rowOff>657225</xdr:rowOff>
    </xdr:to>
    <xdr:sp macro="" textlink="">
      <xdr:nvSpPr>
        <xdr:cNvPr id="2582" name="Text Box 29"/>
        <xdr:cNvSpPr txBox="1">
          <a:spLocks noChangeArrowheads="1"/>
        </xdr:cNvSpPr>
      </xdr:nvSpPr>
      <xdr:spPr bwMode="auto">
        <a:xfrm>
          <a:off x="2628900" y="190347600"/>
          <a:ext cx="0" cy="0"/>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2583" name="Text Box 81"/>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2584" name="Text Box 82"/>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1314450</xdr:colOff>
      <xdr:row>299</xdr:row>
      <xdr:rowOff>0</xdr:rowOff>
    </xdr:from>
    <xdr:to>
      <xdr:col>3</xdr:col>
      <xdr:colOff>2117</xdr:colOff>
      <xdr:row>299</xdr:row>
      <xdr:rowOff>159639</xdr:rowOff>
    </xdr:to>
    <xdr:sp macro="" textlink="">
      <xdr:nvSpPr>
        <xdr:cNvPr id="2585" name="Text Box 83"/>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1247775</xdr:colOff>
      <xdr:row>299</xdr:row>
      <xdr:rowOff>0</xdr:rowOff>
    </xdr:from>
    <xdr:to>
      <xdr:col>3</xdr:col>
      <xdr:colOff>2117</xdr:colOff>
      <xdr:row>299</xdr:row>
      <xdr:rowOff>159639</xdr:rowOff>
    </xdr:to>
    <xdr:sp macro="" textlink="">
      <xdr:nvSpPr>
        <xdr:cNvPr id="2586" name="Text Box 84"/>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2028825</xdr:colOff>
      <xdr:row>299</xdr:row>
      <xdr:rowOff>0</xdr:rowOff>
    </xdr:from>
    <xdr:to>
      <xdr:col>3</xdr:col>
      <xdr:colOff>2117</xdr:colOff>
      <xdr:row>299</xdr:row>
      <xdr:rowOff>159639</xdr:rowOff>
    </xdr:to>
    <xdr:sp macro="" textlink="">
      <xdr:nvSpPr>
        <xdr:cNvPr id="2587" name="Text Box 85"/>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2619375</xdr:colOff>
      <xdr:row>299</xdr:row>
      <xdr:rowOff>0</xdr:rowOff>
    </xdr:from>
    <xdr:to>
      <xdr:col>3</xdr:col>
      <xdr:colOff>2117</xdr:colOff>
      <xdr:row>299</xdr:row>
      <xdr:rowOff>159639</xdr:rowOff>
    </xdr:to>
    <xdr:sp macro="" textlink="">
      <xdr:nvSpPr>
        <xdr:cNvPr id="2588" name="Text Box 86"/>
        <xdr:cNvSpPr txBox="1">
          <a:spLocks noChangeArrowheads="1"/>
        </xdr:cNvSpPr>
      </xdr:nvSpPr>
      <xdr:spPr bwMode="auto">
        <a:xfrm>
          <a:off x="2628900" y="189690375"/>
          <a:ext cx="0" cy="15963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2589" name="Text Box 236"/>
        <xdr:cNvSpPr txBox="1">
          <a:spLocks noChangeArrowheads="1"/>
        </xdr:cNvSpPr>
      </xdr:nvSpPr>
      <xdr:spPr bwMode="auto">
        <a:xfrm>
          <a:off x="2628900" y="18981420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2590" name="Text Box 236"/>
        <xdr:cNvSpPr txBox="1">
          <a:spLocks noChangeArrowheads="1"/>
        </xdr:cNvSpPr>
      </xdr:nvSpPr>
      <xdr:spPr bwMode="auto">
        <a:xfrm>
          <a:off x="2628900" y="18981420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2591" name="Text Box 236"/>
        <xdr:cNvSpPr txBox="1">
          <a:spLocks noChangeArrowheads="1"/>
        </xdr:cNvSpPr>
      </xdr:nvSpPr>
      <xdr:spPr bwMode="auto">
        <a:xfrm>
          <a:off x="2628900" y="18981420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2592" name="Text Box 236"/>
        <xdr:cNvSpPr txBox="1">
          <a:spLocks noChangeArrowheads="1"/>
        </xdr:cNvSpPr>
      </xdr:nvSpPr>
      <xdr:spPr bwMode="auto">
        <a:xfrm>
          <a:off x="2628900" y="18981420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2593" name="Text Box 236"/>
        <xdr:cNvSpPr txBox="1">
          <a:spLocks noChangeArrowheads="1"/>
        </xdr:cNvSpPr>
      </xdr:nvSpPr>
      <xdr:spPr bwMode="auto">
        <a:xfrm>
          <a:off x="2628900" y="18981420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2594" name="Text Box 236"/>
        <xdr:cNvSpPr txBox="1">
          <a:spLocks noChangeArrowheads="1"/>
        </xdr:cNvSpPr>
      </xdr:nvSpPr>
      <xdr:spPr bwMode="auto">
        <a:xfrm>
          <a:off x="2628900" y="189814200"/>
          <a:ext cx="0" cy="32699"/>
        </a:xfrm>
        <a:prstGeom prst="rect">
          <a:avLst/>
        </a:prstGeom>
        <a:noFill/>
        <a:ln w="9525">
          <a:noFill/>
          <a:miter lim="800000"/>
          <a:headEnd/>
          <a:tailEnd/>
        </a:ln>
      </xdr:spPr>
    </xdr:sp>
    <xdr:clientData/>
  </xdr:twoCellAnchor>
  <xdr:twoCellAnchor editAs="oneCell">
    <xdr:from>
      <xdr:col>2</xdr:col>
      <xdr:colOff>1609725</xdr:colOff>
      <xdr:row>299</xdr:row>
      <xdr:rowOff>123825</xdr:rowOff>
    </xdr:from>
    <xdr:to>
      <xdr:col>3</xdr:col>
      <xdr:colOff>2117</xdr:colOff>
      <xdr:row>299</xdr:row>
      <xdr:rowOff>156524</xdr:rowOff>
    </xdr:to>
    <xdr:sp macro="" textlink="">
      <xdr:nvSpPr>
        <xdr:cNvPr id="2595" name="Text Box 236"/>
        <xdr:cNvSpPr txBox="1">
          <a:spLocks noChangeArrowheads="1"/>
        </xdr:cNvSpPr>
      </xdr:nvSpPr>
      <xdr:spPr bwMode="auto">
        <a:xfrm>
          <a:off x="2628900" y="189814200"/>
          <a:ext cx="0" cy="3269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2596" name="Text Box 314"/>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2597" name="Text Box 315"/>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2598" name="Text Box 316"/>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1247775</xdr:colOff>
      <xdr:row>300</xdr:row>
      <xdr:rowOff>0</xdr:rowOff>
    </xdr:from>
    <xdr:to>
      <xdr:col>3</xdr:col>
      <xdr:colOff>2117</xdr:colOff>
      <xdr:row>300</xdr:row>
      <xdr:rowOff>159639</xdr:rowOff>
    </xdr:to>
    <xdr:sp macro="" textlink="">
      <xdr:nvSpPr>
        <xdr:cNvPr id="2599" name="Text Box 317"/>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2619375</xdr:colOff>
      <xdr:row>300</xdr:row>
      <xdr:rowOff>1076325</xdr:rowOff>
    </xdr:from>
    <xdr:to>
      <xdr:col>3</xdr:col>
      <xdr:colOff>2117</xdr:colOff>
      <xdr:row>301</xdr:row>
      <xdr:rowOff>0</xdr:rowOff>
    </xdr:to>
    <xdr:sp macro="" textlink="">
      <xdr:nvSpPr>
        <xdr:cNvPr id="2600" name="Text Box 23"/>
        <xdr:cNvSpPr txBox="1">
          <a:spLocks noChangeArrowheads="1"/>
        </xdr:cNvSpPr>
      </xdr:nvSpPr>
      <xdr:spPr bwMode="auto">
        <a:xfrm>
          <a:off x="2628900" y="191595375"/>
          <a:ext cx="0" cy="0"/>
        </a:xfrm>
        <a:prstGeom prst="rect">
          <a:avLst/>
        </a:prstGeom>
        <a:noFill/>
        <a:ln w="9525">
          <a:noFill/>
          <a:miter lim="800000"/>
          <a:headEnd/>
          <a:tailEnd/>
        </a:ln>
      </xdr:spPr>
    </xdr:sp>
    <xdr:clientData/>
  </xdr:twoCellAnchor>
  <xdr:twoCellAnchor editAs="oneCell">
    <xdr:from>
      <xdr:col>2</xdr:col>
      <xdr:colOff>2676525</xdr:colOff>
      <xdr:row>300</xdr:row>
      <xdr:rowOff>657225</xdr:rowOff>
    </xdr:from>
    <xdr:to>
      <xdr:col>3</xdr:col>
      <xdr:colOff>2117</xdr:colOff>
      <xdr:row>300</xdr:row>
      <xdr:rowOff>657225</xdr:rowOff>
    </xdr:to>
    <xdr:sp macro="" textlink="">
      <xdr:nvSpPr>
        <xdr:cNvPr id="2601" name="Text Box 29"/>
        <xdr:cNvSpPr txBox="1">
          <a:spLocks noChangeArrowheads="1"/>
        </xdr:cNvSpPr>
      </xdr:nvSpPr>
      <xdr:spPr bwMode="auto">
        <a:xfrm>
          <a:off x="2628900" y="191490600"/>
          <a:ext cx="0" cy="0"/>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2602" name="Text Box 314"/>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2603" name="Text Box 315"/>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2604" name="Text Box 316"/>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1247775</xdr:colOff>
      <xdr:row>300</xdr:row>
      <xdr:rowOff>0</xdr:rowOff>
    </xdr:from>
    <xdr:to>
      <xdr:col>3</xdr:col>
      <xdr:colOff>2117</xdr:colOff>
      <xdr:row>300</xdr:row>
      <xdr:rowOff>159639</xdr:rowOff>
    </xdr:to>
    <xdr:sp macro="" textlink="">
      <xdr:nvSpPr>
        <xdr:cNvPr id="2605" name="Text Box 317"/>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2619375</xdr:colOff>
      <xdr:row>300</xdr:row>
      <xdr:rowOff>1076325</xdr:rowOff>
    </xdr:from>
    <xdr:to>
      <xdr:col>3</xdr:col>
      <xdr:colOff>2117</xdr:colOff>
      <xdr:row>301</xdr:row>
      <xdr:rowOff>0</xdr:rowOff>
    </xdr:to>
    <xdr:sp macro="" textlink="">
      <xdr:nvSpPr>
        <xdr:cNvPr id="2606" name="Text Box 23"/>
        <xdr:cNvSpPr txBox="1">
          <a:spLocks noChangeArrowheads="1"/>
        </xdr:cNvSpPr>
      </xdr:nvSpPr>
      <xdr:spPr bwMode="auto">
        <a:xfrm>
          <a:off x="2628900" y="191595375"/>
          <a:ext cx="0" cy="0"/>
        </a:xfrm>
        <a:prstGeom prst="rect">
          <a:avLst/>
        </a:prstGeom>
        <a:noFill/>
        <a:ln w="9525">
          <a:noFill/>
          <a:miter lim="800000"/>
          <a:headEnd/>
          <a:tailEnd/>
        </a:ln>
      </xdr:spPr>
    </xdr:sp>
    <xdr:clientData/>
  </xdr:twoCellAnchor>
  <xdr:twoCellAnchor editAs="oneCell">
    <xdr:from>
      <xdr:col>2</xdr:col>
      <xdr:colOff>2676525</xdr:colOff>
      <xdr:row>300</xdr:row>
      <xdr:rowOff>657225</xdr:rowOff>
    </xdr:from>
    <xdr:to>
      <xdr:col>3</xdr:col>
      <xdr:colOff>2117</xdr:colOff>
      <xdr:row>300</xdr:row>
      <xdr:rowOff>657225</xdr:rowOff>
    </xdr:to>
    <xdr:sp macro="" textlink="">
      <xdr:nvSpPr>
        <xdr:cNvPr id="2607" name="Text Box 29"/>
        <xdr:cNvSpPr txBox="1">
          <a:spLocks noChangeArrowheads="1"/>
        </xdr:cNvSpPr>
      </xdr:nvSpPr>
      <xdr:spPr bwMode="auto">
        <a:xfrm>
          <a:off x="2628900" y="191490600"/>
          <a:ext cx="0" cy="0"/>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2608" name="Text Box 81"/>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2609" name="Text Box 82"/>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1314450</xdr:colOff>
      <xdr:row>300</xdr:row>
      <xdr:rowOff>0</xdr:rowOff>
    </xdr:from>
    <xdr:to>
      <xdr:col>3</xdr:col>
      <xdr:colOff>2117</xdr:colOff>
      <xdr:row>300</xdr:row>
      <xdr:rowOff>159639</xdr:rowOff>
    </xdr:to>
    <xdr:sp macro="" textlink="">
      <xdr:nvSpPr>
        <xdr:cNvPr id="2610" name="Text Box 83"/>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1247775</xdr:colOff>
      <xdr:row>300</xdr:row>
      <xdr:rowOff>0</xdr:rowOff>
    </xdr:from>
    <xdr:to>
      <xdr:col>3</xdr:col>
      <xdr:colOff>2117</xdr:colOff>
      <xdr:row>300</xdr:row>
      <xdr:rowOff>159639</xdr:rowOff>
    </xdr:to>
    <xdr:sp macro="" textlink="">
      <xdr:nvSpPr>
        <xdr:cNvPr id="2611" name="Text Box 84"/>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2028825</xdr:colOff>
      <xdr:row>300</xdr:row>
      <xdr:rowOff>0</xdr:rowOff>
    </xdr:from>
    <xdr:to>
      <xdr:col>3</xdr:col>
      <xdr:colOff>2117</xdr:colOff>
      <xdr:row>300</xdr:row>
      <xdr:rowOff>159639</xdr:rowOff>
    </xdr:to>
    <xdr:sp macro="" textlink="">
      <xdr:nvSpPr>
        <xdr:cNvPr id="2612" name="Text Box 85"/>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2619375</xdr:colOff>
      <xdr:row>300</xdr:row>
      <xdr:rowOff>0</xdr:rowOff>
    </xdr:from>
    <xdr:to>
      <xdr:col>3</xdr:col>
      <xdr:colOff>2117</xdr:colOff>
      <xdr:row>300</xdr:row>
      <xdr:rowOff>159639</xdr:rowOff>
    </xdr:to>
    <xdr:sp macro="" textlink="">
      <xdr:nvSpPr>
        <xdr:cNvPr id="2613" name="Text Box 86"/>
        <xdr:cNvSpPr txBox="1">
          <a:spLocks noChangeArrowheads="1"/>
        </xdr:cNvSpPr>
      </xdr:nvSpPr>
      <xdr:spPr bwMode="auto">
        <a:xfrm>
          <a:off x="2628900" y="190833375"/>
          <a:ext cx="0" cy="15963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2614" name="Text Box 236"/>
        <xdr:cNvSpPr txBox="1">
          <a:spLocks noChangeArrowheads="1"/>
        </xdr:cNvSpPr>
      </xdr:nvSpPr>
      <xdr:spPr bwMode="auto">
        <a:xfrm>
          <a:off x="2628900" y="190957200"/>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2615" name="Text Box 236"/>
        <xdr:cNvSpPr txBox="1">
          <a:spLocks noChangeArrowheads="1"/>
        </xdr:cNvSpPr>
      </xdr:nvSpPr>
      <xdr:spPr bwMode="auto">
        <a:xfrm>
          <a:off x="2628900" y="190957200"/>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2616" name="Text Box 236"/>
        <xdr:cNvSpPr txBox="1">
          <a:spLocks noChangeArrowheads="1"/>
        </xdr:cNvSpPr>
      </xdr:nvSpPr>
      <xdr:spPr bwMode="auto">
        <a:xfrm>
          <a:off x="2628900" y="190957200"/>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2617" name="Text Box 236"/>
        <xdr:cNvSpPr txBox="1">
          <a:spLocks noChangeArrowheads="1"/>
        </xdr:cNvSpPr>
      </xdr:nvSpPr>
      <xdr:spPr bwMode="auto">
        <a:xfrm>
          <a:off x="2628900" y="190957200"/>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2618" name="Text Box 236"/>
        <xdr:cNvSpPr txBox="1">
          <a:spLocks noChangeArrowheads="1"/>
        </xdr:cNvSpPr>
      </xdr:nvSpPr>
      <xdr:spPr bwMode="auto">
        <a:xfrm>
          <a:off x="2628900" y="190957200"/>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2619" name="Text Box 236"/>
        <xdr:cNvSpPr txBox="1">
          <a:spLocks noChangeArrowheads="1"/>
        </xdr:cNvSpPr>
      </xdr:nvSpPr>
      <xdr:spPr bwMode="auto">
        <a:xfrm>
          <a:off x="2628900" y="190957200"/>
          <a:ext cx="0" cy="32699"/>
        </a:xfrm>
        <a:prstGeom prst="rect">
          <a:avLst/>
        </a:prstGeom>
        <a:noFill/>
        <a:ln w="9525">
          <a:noFill/>
          <a:miter lim="800000"/>
          <a:headEnd/>
          <a:tailEnd/>
        </a:ln>
      </xdr:spPr>
    </xdr:sp>
    <xdr:clientData/>
  </xdr:twoCellAnchor>
  <xdr:twoCellAnchor editAs="oneCell">
    <xdr:from>
      <xdr:col>2</xdr:col>
      <xdr:colOff>1609725</xdr:colOff>
      <xdr:row>300</xdr:row>
      <xdr:rowOff>123825</xdr:rowOff>
    </xdr:from>
    <xdr:to>
      <xdr:col>3</xdr:col>
      <xdr:colOff>2117</xdr:colOff>
      <xdr:row>300</xdr:row>
      <xdr:rowOff>156524</xdr:rowOff>
    </xdr:to>
    <xdr:sp macro="" textlink="">
      <xdr:nvSpPr>
        <xdr:cNvPr id="2620" name="Text Box 236"/>
        <xdr:cNvSpPr txBox="1">
          <a:spLocks noChangeArrowheads="1"/>
        </xdr:cNvSpPr>
      </xdr:nvSpPr>
      <xdr:spPr bwMode="auto">
        <a:xfrm>
          <a:off x="2628900" y="190957200"/>
          <a:ext cx="0" cy="3269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2621" name="Text Box 314"/>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2622" name="Text Box 315"/>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2623" name="Text Box 316"/>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1247775</xdr:colOff>
      <xdr:row>301</xdr:row>
      <xdr:rowOff>0</xdr:rowOff>
    </xdr:from>
    <xdr:to>
      <xdr:col>3</xdr:col>
      <xdr:colOff>2117</xdr:colOff>
      <xdr:row>301</xdr:row>
      <xdr:rowOff>159639</xdr:rowOff>
    </xdr:to>
    <xdr:sp macro="" textlink="">
      <xdr:nvSpPr>
        <xdr:cNvPr id="2624" name="Text Box 317"/>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2619375</xdr:colOff>
      <xdr:row>301</xdr:row>
      <xdr:rowOff>1076325</xdr:rowOff>
    </xdr:from>
    <xdr:to>
      <xdr:col>3</xdr:col>
      <xdr:colOff>2117</xdr:colOff>
      <xdr:row>302</xdr:row>
      <xdr:rowOff>0</xdr:rowOff>
    </xdr:to>
    <xdr:sp macro="" textlink="">
      <xdr:nvSpPr>
        <xdr:cNvPr id="2625" name="Text Box 23"/>
        <xdr:cNvSpPr txBox="1">
          <a:spLocks noChangeArrowheads="1"/>
        </xdr:cNvSpPr>
      </xdr:nvSpPr>
      <xdr:spPr bwMode="auto">
        <a:xfrm>
          <a:off x="2628900" y="192547875"/>
          <a:ext cx="0" cy="0"/>
        </a:xfrm>
        <a:prstGeom prst="rect">
          <a:avLst/>
        </a:prstGeom>
        <a:noFill/>
        <a:ln w="9525">
          <a:noFill/>
          <a:miter lim="800000"/>
          <a:headEnd/>
          <a:tailEnd/>
        </a:ln>
      </xdr:spPr>
    </xdr:sp>
    <xdr:clientData/>
  </xdr:twoCellAnchor>
  <xdr:twoCellAnchor editAs="oneCell">
    <xdr:from>
      <xdr:col>2</xdr:col>
      <xdr:colOff>2676525</xdr:colOff>
      <xdr:row>301</xdr:row>
      <xdr:rowOff>657225</xdr:rowOff>
    </xdr:from>
    <xdr:to>
      <xdr:col>3</xdr:col>
      <xdr:colOff>2117</xdr:colOff>
      <xdr:row>301</xdr:row>
      <xdr:rowOff>677037</xdr:rowOff>
    </xdr:to>
    <xdr:sp macro="" textlink="">
      <xdr:nvSpPr>
        <xdr:cNvPr id="2626" name="Text Box 29"/>
        <xdr:cNvSpPr txBox="1">
          <a:spLocks noChangeArrowheads="1"/>
        </xdr:cNvSpPr>
      </xdr:nvSpPr>
      <xdr:spPr bwMode="auto">
        <a:xfrm>
          <a:off x="2628900" y="192252600"/>
          <a:ext cx="0" cy="19812"/>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2627" name="Text Box 314"/>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2628" name="Text Box 315"/>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2629" name="Text Box 316"/>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1247775</xdr:colOff>
      <xdr:row>301</xdr:row>
      <xdr:rowOff>0</xdr:rowOff>
    </xdr:from>
    <xdr:to>
      <xdr:col>3</xdr:col>
      <xdr:colOff>2117</xdr:colOff>
      <xdr:row>301</xdr:row>
      <xdr:rowOff>159639</xdr:rowOff>
    </xdr:to>
    <xdr:sp macro="" textlink="">
      <xdr:nvSpPr>
        <xdr:cNvPr id="2630" name="Text Box 317"/>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2619375</xdr:colOff>
      <xdr:row>301</xdr:row>
      <xdr:rowOff>1076325</xdr:rowOff>
    </xdr:from>
    <xdr:to>
      <xdr:col>3</xdr:col>
      <xdr:colOff>2117</xdr:colOff>
      <xdr:row>302</xdr:row>
      <xdr:rowOff>0</xdr:rowOff>
    </xdr:to>
    <xdr:sp macro="" textlink="">
      <xdr:nvSpPr>
        <xdr:cNvPr id="2631" name="Text Box 23"/>
        <xdr:cNvSpPr txBox="1">
          <a:spLocks noChangeArrowheads="1"/>
        </xdr:cNvSpPr>
      </xdr:nvSpPr>
      <xdr:spPr bwMode="auto">
        <a:xfrm>
          <a:off x="2628900" y="192547875"/>
          <a:ext cx="0" cy="0"/>
        </a:xfrm>
        <a:prstGeom prst="rect">
          <a:avLst/>
        </a:prstGeom>
        <a:noFill/>
        <a:ln w="9525">
          <a:noFill/>
          <a:miter lim="800000"/>
          <a:headEnd/>
          <a:tailEnd/>
        </a:ln>
      </xdr:spPr>
    </xdr:sp>
    <xdr:clientData/>
  </xdr:twoCellAnchor>
  <xdr:twoCellAnchor editAs="oneCell">
    <xdr:from>
      <xdr:col>2</xdr:col>
      <xdr:colOff>2676525</xdr:colOff>
      <xdr:row>301</xdr:row>
      <xdr:rowOff>657225</xdr:rowOff>
    </xdr:from>
    <xdr:to>
      <xdr:col>3</xdr:col>
      <xdr:colOff>2117</xdr:colOff>
      <xdr:row>301</xdr:row>
      <xdr:rowOff>677037</xdr:rowOff>
    </xdr:to>
    <xdr:sp macro="" textlink="">
      <xdr:nvSpPr>
        <xdr:cNvPr id="2632" name="Text Box 29"/>
        <xdr:cNvSpPr txBox="1">
          <a:spLocks noChangeArrowheads="1"/>
        </xdr:cNvSpPr>
      </xdr:nvSpPr>
      <xdr:spPr bwMode="auto">
        <a:xfrm>
          <a:off x="2628900" y="192252600"/>
          <a:ext cx="0" cy="19812"/>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2633" name="Text Box 81"/>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2634" name="Text Box 82"/>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1314450</xdr:colOff>
      <xdr:row>301</xdr:row>
      <xdr:rowOff>0</xdr:rowOff>
    </xdr:from>
    <xdr:to>
      <xdr:col>3</xdr:col>
      <xdr:colOff>2117</xdr:colOff>
      <xdr:row>301</xdr:row>
      <xdr:rowOff>159639</xdr:rowOff>
    </xdr:to>
    <xdr:sp macro="" textlink="">
      <xdr:nvSpPr>
        <xdr:cNvPr id="2635" name="Text Box 83"/>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1247775</xdr:colOff>
      <xdr:row>301</xdr:row>
      <xdr:rowOff>0</xdr:rowOff>
    </xdr:from>
    <xdr:to>
      <xdr:col>3</xdr:col>
      <xdr:colOff>2117</xdr:colOff>
      <xdr:row>301</xdr:row>
      <xdr:rowOff>159639</xdr:rowOff>
    </xdr:to>
    <xdr:sp macro="" textlink="">
      <xdr:nvSpPr>
        <xdr:cNvPr id="2636" name="Text Box 84"/>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2028825</xdr:colOff>
      <xdr:row>301</xdr:row>
      <xdr:rowOff>0</xdr:rowOff>
    </xdr:from>
    <xdr:to>
      <xdr:col>3</xdr:col>
      <xdr:colOff>2117</xdr:colOff>
      <xdr:row>301</xdr:row>
      <xdr:rowOff>159639</xdr:rowOff>
    </xdr:to>
    <xdr:sp macro="" textlink="">
      <xdr:nvSpPr>
        <xdr:cNvPr id="2637" name="Text Box 85"/>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2619375</xdr:colOff>
      <xdr:row>301</xdr:row>
      <xdr:rowOff>0</xdr:rowOff>
    </xdr:from>
    <xdr:to>
      <xdr:col>3</xdr:col>
      <xdr:colOff>2117</xdr:colOff>
      <xdr:row>301</xdr:row>
      <xdr:rowOff>159639</xdr:rowOff>
    </xdr:to>
    <xdr:sp macro="" textlink="">
      <xdr:nvSpPr>
        <xdr:cNvPr id="2638" name="Text Box 86"/>
        <xdr:cNvSpPr txBox="1">
          <a:spLocks noChangeArrowheads="1"/>
        </xdr:cNvSpPr>
      </xdr:nvSpPr>
      <xdr:spPr bwMode="auto">
        <a:xfrm>
          <a:off x="2628900" y="191595375"/>
          <a:ext cx="0" cy="15963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2639" name="Text Box 236"/>
        <xdr:cNvSpPr txBox="1">
          <a:spLocks noChangeArrowheads="1"/>
        </xdr:cNvSpPr>
      </xdr:nvSpPr>
      <xdr:spPr bwMode="auto">
        <a:xfrm>
          <a:off x="2628900" y="191719200"/>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2640" name="Text Box 236"/>
        <xdr:cNvSpPr txBox="1">
          <a:spLocks noChangeArrowheads="1"/>
        </xdr:cNvSpPr>
      </xdr:nvSpPr>
      <xdr:spPr bwMode="auto">
        <a:xfrm>
          <a:off x="2628900" y="191719200"/>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2641" name="Text Box 236"/>
        <xdr:cNvSpPr txBox="1">
          <a:spLocks noChangeArrowheads="1"/>
        </xdr:cNvSpPr>
      </xdr:nvSpPr>
      <xdr:spPr bwMode="auto">
        <a:xfrm>
          <a:off x="2628900" y="191719200"/>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2642" name="Text Box 236"/>
        <xdr:cNvSpPr txBox="1">
          <a:spLocks noChangeArrowheads="1"/>
        </xdr:cNvSpPr>
      </xdr:nvSpPr>
      <xdr:spPr bwMode="auto">
        <a:xfrm>
          <a:off x="2628900" y="191719200"/>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2643" name="Text Box 236"/>
        <xdr:cNvSpPr txBox="1">
          <a:spLocks noChangeArrowheads="1"/>
        </xdr:cNvSpPr>
      </xdr:nvSpPr>
      <xdr:spPr bwMode="auto">
        <a:xfrm>
          <a:off x="2628900" y="191719200"/>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2644" name="Text Box 236"/>
        <xdr:cNvSpPr txBox="1">
          <a:spLocks noChangeArrowheads="1"/>
        </xdr:cNvSpPr>
      </xdr:nvSpPr>
      <xdr:spPr bwMode="auto">
        <a:xfrm>
          <a:off x="2628900" y="191719200"/>
          <a:ext cx="0" cy="32699"/>
        </a:xfrm>
        <a:prstGeom prst="rect">
          <a:avLst/>
        </a:prstGeom>
        <a:noFill/>
        <a:ln w="9525">
          <a:noFill/>
          <a:miter lim="800000"/>
          <a:headEnd/>
          <a:tailEnd/>
        </a:ln>
      </xdr:spPr>
    </xdr:sp>
    <xdr:clientData/>
  </xdr:twoCellAnchor>
  <xdr:twoCellAnchor editAs="oneCell">
    <xdr:from>
      <xdr:col>2</xdr:col>
      <xdr:colOff>1609725</xdr:colOff>
      <xdr:row>301</xdr:row>
      <xdr:rowOff>123825</xdr:rowOff>
    </xdr:from>
    <xdr:to>
      <xdr:col>3</xdr:col>
      <xdr:colOff>2117</xdr:colOff>
      <xdr:row>301</xdr:row>
      <xdr:rowOff>156524</xdr:rowOff>
    </xdr:to>
    <xdr:sp macro="" textlink="">
      <xdr:nvSpPr>
        <xdr:cNvPr id="2645" name="Text Box 236"/>
        <xdr:cNvSpPr txBox="1">
          <a:spLocks noChangeArrowheads="1"/>
        </xdr:cNvSpPr>
      </xdr:nvSpPr>
      <xdr:spPr bwMode="auto">
        <a:xfrm>
          <a:off x="2628900" y="191719200"/>
          <a:ext cx="0" cy="3269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2646" name="Text Box 314"/>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2647" name="Text Box 315"/>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2648" name="Text Box 316"/>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2117</xdr:colOff>
      <xdr:row>302</xdr:row>
      <xdr:rowOff>159639</xdr:rowOff>
    </xdr:to>
    <xdr:sp macro="" textlink="">
      <xdr:nvSpPr>
        <xdr:cNvPr id="2649" name="Text Box 317"/>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2117</xdr:colOff>
      <xdr:row>302</xdr:row>
      <xdr:rowOff>1076325</xdr:rowOff>
    </xdr:to>
    <xdr:sp macro="" textlink="">
      <xdr:nvSpPr>
        <xdr:cNvPr id="2650" name="Text Box 23"/>
        <xdr:cNvSpPr txBox="1">
          <a:spLocks noChangeArrowheads="1"/>
        </xdr:cNvSpPr>
      </xdr:nvSpPr>
      <xdr:spPr bwMode="auto">
        <a:xfrm>
          <a:off x="2628900" y="193624200"/>
          <a:ext cx="0" cy="0"/>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2117</xdr:colOff>
      <xdr:row>302</xdr:row>
      <xdr:rowOff>677037</xdr:rowOff>
    </xdr:to>
    <xdr:sp macro="" textlink="">
      <xdr:nvSpPr>
        <xdr:cNvPr id="2651" name="Text Box 29"/>
        <xdr:cNvSpPr txBox="1">
          <a:spLocks noChangeArrowheads="1"/>
        </xdr:cNvSpPr>
      </xdr:nvSpPr>
      <xdr:spPr bwMode="auto">
        <a:xfrm>
          <a:off x="2628900" y="193205100"/>
          <a:ext cx="0" cy="19812"/>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2652" name="Text Box 314"/>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2653" name="Text Box 315"/>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2654" name="Text Box 316"/>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2117</xdr:colOff>
      <xdr:row>302</xdr:row>
      <xdr:rowOff>159639</xdr:rowOff>
    </xdr:to>
    <xdr:sp macro="" textlink="">
      <xdr:nvSpPr>
        <xdr:cNvPr id="2655" name="Text Box 317"/>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2619375</xdr:colOff>
      <xdr:row>302</xdr:row>
      <xdr:rowOff>1076325</xdr:rowOff>
    </xdr:from>
    <xdr:to>
      <xdr:col>3</xdr:col>
      <xdr:colOff>2117</xdr:colOff>
      <xdr:row>302</xdr:row>
      <xdr:rowOff>1076325</xdr:rowOff>
    </xdr:to>
    <xdr:sp macro="" textlink="">
      <xdr:nvSpPr>
        <xdr:cNvPr id="2656" name="Text Box 23"/>
        <xdr:cNvSpPr txBox="1">
          <a:spLocks noChangeArrowheads="1"/>
        </xdr:cNvSpPr>
      </xdr:nvSpPr>
      <xdr:spPr bwMode="auto">
        <a:xfrm>
          <a:off x="2628900" y="193624200"/>
          <a:ext cx="0" cy="0"/>
        </a:xfrm>
        <a:prstGeom prst="rect">
          <a:avLst/>
        </a:prstGeom>
        <a:noFill/>
        <a:ln w="9525">
          <a:noFill/>
          <a:miter lim="800000"/>
          <a:headEnd/>
          <a:tailEnd/>
        </a:ln>
      </xdr:spPr>
    </xdr:sp>
    <xdr:clientData/>
  </xdr:twoCellAnchor>
  <xdr:twoCellAnchor editAs="oneCell">
    <xdr:from>
      <xdr:col>2</xdr:col>
      <xdr:colOff>2676525</xdr:colOff>
      <xdr:row>302</xdr:row>
      <xdr:rowOff>657225</xdr:rowOff>
    </xdr:from>
    <xdr:to>
      <xdr:col>3</xdr:col>
      <xdr:colOff>2117</xdr:colOff>
      <xdr:row>302</xdr:row>
      <xdr:rowOff>677037</xdr:rowOff>
    </xdr:to>
    <xdr:sp macro="" textlink="">
      <xdr:nvSpPr>
        <xdr:cNvPr id="2657" name="Text Box 29"/>
        <xdr:cNvSpPr txBox="1">
          <a:spLocks noChangeArrowheads="1"/>
        </xdr:cNvSpPr>
      </xdr:nvSpPr>
      <xdr:spPr bwMode="auto">
        <a:xfrm>
          <a:off x="2628900" y="193205100"/>
          <a:ext cx="0" cy="19812"/>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2658" name="Text Box 81"/>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2659" name="Text Box 82"/>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1314450</xdr:colOff>
      <xdr:row>302</xdr:row>
      <xdr:rowOff>0</xdr:rowOff>
    </xdr:from>
    <xdr:to>
      <xdr:col>3</xdr:col>
      <xdr:colOff>2117</xdr:colOff>
      <xdr:row>302</xdr:row>
      <xdr:rowOff>159639</xdr:rowOff>
    </xdr:to>
    <xdr:sp macro="" textlink="">
      <xdr:nvSpPr>
        <xdr:cNvPr id="2660" name="Text Box 83"/>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1247775</xdr:colOff>
      <xdr:row>302</xdr:row>
      <xdr:rowOff>0</xdr:rowOff>
    </xdr:from>
    <xdr:to>
      <xdr:col>3</xdr:col>
      <xdr:colOff>2117</xdr:colOff>
      <xdr:row>302</xdr:row>
      <xdr:rowOff>159639</xdr:rowOff>
    </xdr:to>
    <xdr:sp macro="" textlink="">
      <xdr:nvSpPr>
        <xdr:cNvPr id="2661" name="Text Box 84"/>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2028825</xdr:colOff>
      <xdr:row>302</xdr:row>
      <xdr:rowOff>0</xdr:rowOff>
    </xdr:from>
    <xdr:to>
      <xdr:col>3</xdr:col>
      <xdr:colOff>2117</xdr:colOff>
      <xdr:row>302</xdr:row>
      <xdr:rowOff>159639</xdr:rowOff>
    </xdr:to>
    <xdr:sp macro="" textlink="">
      <xdr:nvSpPr>
        <xdr:cNvPr id="2662" name="Text Box 85"/>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2619375</xdr:colOff>
      <xdr:row>302</xdr:row>
      <xdr:rowOff>0</xdr:rowOff>
    </xdr:from>
    <xdr:to>
      <xdr:col>3</xdr:col>
      <xdr:colOff>2117</xdr:colOff>
      <xdr:row>302</xdr:row>
      <xdr:rowOff>159639</xdr:rowOff>
    </xdr:to>
    <xdr:sp macro="" textlink="">
      <xdr:nvSpPr>
        <xdr:cNvPr id="2663" name="Text Box 86"/>
        <xdr:cNvSpPr txBox="1">
          <a:spLocks noChangeArrowheads="1"/>
        </xdr:cNvSpPr>
      </xdr:nvSpPr>
      <xdr:spPr bwMode="auto">
        <a:xfrm>
          <a:off x="2628900" y="192547875"/>
          <a:ext cx="0" cy="15963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2664" name="Text Box 236"/>
        <xdr:cNvSpPr txBox="1">
          <a:spLocks noChangeArrowheads="1"/>
        </xdr:cNvSpPr>
      </xdr:nvSpPr>
      <xdr:spPr bwMode="auto">
        <a:xfrm>
          <a:off x="2628900" y="192671700"/>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2665" name="Text Box 236"/>
        <xdr:cNvSpPr txBox="1">
          <a:spLocks noChangeArrowheads="1"/>
        </xdr:cNvSpPr>
      </xdr:nvSpPr>
      <xdr:spPr bwMode="auto">
        <a:xfrm>
          <a:off x="2628900" y="192671700"/>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2666" name="Text Box 236"/>
        <xdr:cNvSpPr txBox="1">
          <a:spLocks noChangeArrowheads="1"/>
        </xdr:cNvSpPr>
      </xdr:nvSpPr>
      <xdr:spPr bwMode="auto">
        <a:xfrm>
          <a:off x="2628900" y="192671700"/>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2667" name="Text Box 236"/>
        <xdr:cNvSpPr txBox="1">
          <a:spLocks noChangeArrowheads="1"/>
        </xdr:cNvSpPr>
      </xdr:nvSpPr>
      <xdr:spPr bwMode="auto">
        <a:xfrm>
          <a:off x="2628900" y="192671700"/>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2668" name="Text Box 236"/>
        <xdr:cNvSpPr txBox="1">
          <a:spLocks noChangeArrowheads="1"/>
        </xdr:cNvSpPr>
      </xdr:nvSpPr>
      <xdr:spPr bwMode="auto">
        <a:xfrm>
          <a:off x="2628900" y="192671700"/>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2669" name="Text Box 236"/>
        <xdr:cNvSpPr txBox="1">
          <a:spLocks noChangeArrowheads="1"/>
        </xdr:cNvSpPr>
      </xdr:nvSpPr>
      <xdr:spPr bwMode="auto">
        <a:xfrm>
          <a:off x="2628900" y="192671700"/>
          <a:ext cx="0" cy="32699"/>
        </a:xfrm>
        <a:prstGeom prst="rect">
          <a:avLst/>
        </a:prstGeom>
        <a:noFill/>
        <a:ln w="9525">
          <a:noFill/>
          <a:miter lim="800000"/>
          <a:headEnd/>
          <a:tailEnd/>
        </a:ln>
      </xdr:spPr>
    </xdr:sp>
    <xdr:clientData/>
  </xdr:twoCellAnchor>
  <xdr:twoCellAnchor editAs="oneCell">
    <xdr:from>
      <xdr:col>2</xdr:col>
      <xdr:colOff>1609725</xdr:colOff>
      <xdr:row>302</xdr:row>
      <xdr:rowOff>123825</xdr:rowOff>
    </xdr:from>
    <xdr:to>
      <xdr:col>3</xdr:col>
      <xdr:colOff>2117</xdr:colOff>
      <xdr:row>302</xdr:row>
      <xdr:rowOff>156524</xdr:rowOff>
    </xdr:to>
    <xdr:sp macro="" textlink="">
      <xdr:nvSpPr>
        <xdr:cNvPr id="2670" name="Text Box 236"/>
        <xdr:cNvSpPr txBox="1">
          <a:spLocks noChangeArrowheads="1"/>
        </xdr:cNvSpPr>
      </xdr:nvSpPr>
      <xdr:spPr bwMode="auto">
        <a:xfrm>
          <a:off x="2628900" y="192671700"/>
          <a:ext cx="0" cy="3269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2671" name="Text Box 314"/>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2672" name="Text Box 315"/>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2673" name="Text Box 316"/>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1247775</xdr:colOff>
      <xdr:row>303</xdr:row>
      <xdr:rowOff>0</xdr:rowOff>
    </xdr:from>
    <xdr:to>
      <xdr:col>3</xdr:col>
      <xdr:colOff>2117</xdr:colOff>
      <xdr:row>303</xdr:row>
      <xdr:rowOff>159639</xdr:rowOff>
    </xdr:to>
    <xdr:sp macro="" textlink="">
      <xdr:nvSpPr>
        <xdr:cNvPr id="2674" name="Text Box 317"/>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2619375</xdr:colOff>
      <xdr:row>303</xdr:row>
      <xdr:rowOff>1076325</xdr:rowOff>
    </xdr:from>
    <xdr:to>
      <xdr:col>3</xdr:col>
      <xdr:colOff>2117</xdr:colOff>
      <xdr:row>303</xdr:row>
      <xdr:rowOff>1076325</xdr:rowOff>
    </xdr:to>
    <xdr:sp macro="" textlink="">
      <xdr:nvSpPr>
        <xdr:cNvPr id="2675" name="Text Box 23"/>
        <xdr:cNvSpPr txBox="1">
          <a:spLocks noChangeArrowheads="1"/>
        </xdr:cNvSpPr>
      </xdr:nvSpPr>
      <xdr:spPr bwMode="auto">
        <a:xfrm>
          <a:off x="2628900" y="194767200"/>
          <a:ext cx="0" cy="0"/>
        </a:xfrm>
        <a:prstGeom prst="rect">
          <a:avLst/>
        </a:prstGeom>
        <a:noFill/>
        <a:ln w="9525">
          <a:noFill/>
          <a:miter lim="800000"/>
          <a:headEnd/>
          <a:tailEnd/>
        </a:ln>
      </xdr:spPr>
    </xdr:sp>
    <xdr:clientData/>
  </xdr:twoCellAnchor>
  <xdr:twoCellAnchor editAs="oneCell">
    <xdr:from>
      <xdr:col>2</xdr:col>
      <xdr:colOff>2676525</xdr:colOff>
      <xdr:row>303</xdr:row>
      <xdr:rowOff>657225</xdr:rowOff>
    </xdr:from>
    <xdr:to>
      <xdr:col>3</xdr:col>
      <xdr:colOff>2117</xdr:colOff>
      <xdr:row>303</xdr:row>
      <xdr:rowOff>677037</xdr:rowOff>
    </xdr:to>
    <xdr:sp macro="" textlink="">
      <xdr:nvSpPr>
        <xdr:cNvPr id="2676" name="Text Box 29"/>
        <xdr:cNvSpPr txBox="1">
          <a:spLocks noChangeArrowheads="1"/>
        </xdr:cNvSpPr>
      </xdr:nvSpPr>
      <xdr:spPr bwMode="auto">
        <a:xfrm>
          <a:off x="2628900" y="194348100"/>
          <a:ext cx="0" cy="19812"/>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2677" name="Text Box 314"/>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2678" name="Text Box 315"/>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2679" name="Text Box 316"/>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1247775</xdr:colOff>
      <xdr:row>303</xdr:row>
      <xdr:rowOff>0</xdr:rowOff>
    </xdr:from>
    <xdr:to>
      <xdr:col>3</xdr:col>
      <xdr:colOff>2117</xdr:colOff>
      <xdr:row>303</xdr:row>
      <xdr:rowOff>159639</xdr:rowOff>
    </xdr:to>
    <xdr:sp macro="" textlink="">
      <xdr:nvSpPr>
        <xdr:cNvPr id="2680" name="Text Box 317"/>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2619375</xdr:colOff>
      <xdr:row>303</xdr:row>
      <xdr:rowOff>1076325</xdr:rowOff>
    </xdr:from>
    <xdr:to>
      <xdr:col>3</xdr:col>
      <xdr:colOff>2117</xdr:colOff>
      <xdr:row>303</xdr:row>
      <xdr:rowOff>1076325</xdr:rowOff>
    </xdr:to>
    <xdr:sp macro="" textlink="">
      <xdr:nvSpPr>
        <xdr:cNvPr id="2681" name="Text Box 23"/>
        <xdr:cNvSpPr txBox="1">
          <a:spLocks noChangeArrowheads="1"/>
        </xdr:cNvSpPr>
      </xdr:nvSpPr>
      <xdr:spPr bwMode="auto">
        <a:xfrm>
          <a:off x="2628900" y="194767200"/>
          <a:ext cx="0" cy="0"/>
        </a:xfrm>
        <a:prstGeom prst="rect">
          <a:avLst/>
        </a:prstGeom>
        <a:noFill/>
        <a:ln w="9525">
          <a:noFill/>
          <a:miter lim="800000"/>
          <a:headEnd/>
          <a:tailEnd/>
        </a:ln>
      </xdr:spPr>
    </xdr:sp>
    <xdr:clientData/>
  </xdr:twoCellAnchor>
  <xdr:twoCellAnchor editAs="oneCell">
    <xdr:from>
      <xdr:col>2</xdr:col>
      <xdr:colOff>2676525</xdr:colOff>
      <xdr:row>303</xdr:row>
      <xdr:rowOff>657225</xdr:rowOff>
    </xdr:from>
    <xdr:to>
      <xdr:col>3</xdr:col>
      <xdr:colOff>2117</xdr:colOff>
      <xdr:row>303</xdr:row>
      <xdr:rowOff>677037</xdr:rowOff>
    </xdr:to>
    <xdr:sp macro="" textlink="">
      <xdr:nvSpPr>
        <xdr:cNvPr id="2682" name="Text Box 29"/>
        <xdr:cNvSpPr txBox="1">
          <a:spLocks noChangeArrowheads="1"/>
        </xdr:cNvSpPr>
      </xdr:nvSpPr>
      <xdr:spPr bwMode="auto">
        <a:xfrm>
          <a:off x="2628900" y="194348100"/>
          <a:ext cx="0" cy="19812"/>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2683" name="Text Box 81"/>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2684" name="Text Box 82"/>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1314450</xdr:colOff>
      <xdr:row>303</xdr:row>
      <xdr:rowOff>0</xdr:rowOff>
    </xdr:from>
    <xdr:to>
      <xdr:col>3</xdr:col>
      <xdr:colOff>2117</xdr:colOff>
      <xdr:row>303</xdr:row>
      <xdr:rowOff>159639</xdr:rowOff>
    </xdr:to>
    <xdr:sp macro="" textlink="">
      <xdr:nvSpPr>
        <xdr:cNvPr id="2685" name="Text Box 83"/>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1247775</xdr:colOff>
      <xdr:row>303</xdr:row>
      <xdr:rowOff>0</xdr:rowOff>
    </xdr:from>
    <xdr:to>
      <xdr:col>3</xdr:col>
      <xdr:colOff>2117</xdr:colOff>
      <xdr:row>303</xdr:row>
      <xdr:rowOff>159639</xdr:rowOff>
    </xdr:to>
    <xdr:sp macro="" textlink="">
      <xdr:nvSpPr>
        <xdr:cNvPr id="2686" name="Text Box 84"/>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2028825</xdr:colOff>
      <xdr:row>303</xdr:row>
      <xdr:rowOff>0</xdr:rowOff>
    </xdr:from>
    <xdr:to>
      <xdr:col>3</xdr:col>
      <xdr:colOff>2117</xdr:colOff>
      <xdr:row>303</xdr:row>
      <xdr:rowOff>159639</xdr:rowOff>
    </xdr:to>
    <xdr:sp macro="" textlink="">
      <xdr:nvSpPr>
        <xdr:cNvPr id="2687" name="Text Box 85"/>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2619375</xdr:colOff>
      <xdr:row>303</xdr:row>
      <xdr:rowOff>0</xdr:rowOff>
    </xdr:from>
    <xdr:to>
      <xdr:col>3</xdr:col>
      <xdr:colOff>2117</xdr:colOff>
      <xdr:row>303</xdr:row>
      <xdr:rowOff>159639</xdr:rowOff>
    </xdr:to>
    <xdr:sp macro="" textlink="">
      <xdr:nvSpPr>
        <xdr:cNvPr id="2688" name="Text Box 86"/>
        <xdr:cNvSpPr txBox="1">
          <a:spLocks noChangeArrowheads="1"/>
        </xdr:cNvSpPr>
      </xdr:nvSpPr>
      <xdr:spPr bwMode="auto">
        <a:xfrm>
          <a:off x="2628900" y="193690875"/>
          <a:ext cx="0" cy="15963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2689" name="Text Box 236"/>
        <xdr:cNvSpPr txBox="1">
          <a:spLocks noChangeArrowheads="1"/>
        </xdr:cNvSpPr>
      </xdr:nvSpPr>
      <xdr:spPr bwMode="auto">
        <a:xfrm>
          <a:off x="2628900" y="193814700"/>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2690" name="Text Box 236"/>
        <xdr:cNvSpPr txBox="1">
          <a:spLocks noChangeArrowheads="1"/>
        </xdr:cNvSpPr>
      </xdr:nvSpPr>
      <xdr:spPr bwMode="auto">
        <a:xfrm>
          <a:off x="2628900" y="193814700"/>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2691" name="Text Box 236"/>
        <xdr:cNvSpPr txBox="1">
          <a:spLocks noChangeArrowheads="1"/>
        </xdr:cNvSpPr>
      </xdr:nvSpPr>
      <xdr:spPr bwMode="auto">
        <a:xfrm>
          <a:off x="2628900" y="193814700"/>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2692" name="Text Box 236"/>
        <xdr:cNvSpPr txBox="1">
          <a:spLocks noChangeArrowheads="1"/>
        </xdr:cNvSpPr>
      </xdr:nvSpPr>
      <xdr:spPr bwMode="auto">
        <a:xfrm>
          <a:off x="2628900" y="193814700"/>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2693" name="Text Box 236"/>
        <xdr:cNvSpPr txBox="1">
          <a:spLocks noChangeArrowheads="1"/>
        </xdr:cNvSpPr>
      </xdr:nvSpPr>
      <xdr:spPr bwMode="auto">
        <a:xfrm>
          <a:off x="2628900" y="193814700"/>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2694" name="Text Box 236"/>
        <xdr:cNvSpPr txBox="1">
          <a:spLocks noChangeArrowheads="1"/>
        </xdr:cNvSpPr>
      </xdr:nvSpPr>
      <xdr:spPr bwMode="auto">
        <a:xfrm>
          <a:off x="2628900" y="193814700"/>
          <a:ext cx="0" cy="32699"/>
        </a:xfrm>
        <a:prstGeom prst="rect">
          <a:avLst/>
        </a:prstGeom>
        <a:noFill/>
        <a:ln w="9525">
          <a:noFill/>
          <a:miter lim="800000"/>
          <a:headEnd/>
          <a:tailEnd/>
        </a:ln>
      </xdr:spPr>
    </xdr:sp>
    <xdr:clientData/>
  </xdr:twoCellAnchor>
  <xdr:twoCellAnchor editAs="oneCell">
    <xdr:from>
      <xdr:col>2</xdr:col>
      <xdr:colOff>1609725</xdr:colOff>
      <xdr:row>303</xdr:row>
      <xdr:rowOff>123825</xdr:rowOff>
    </xdr:from>
    <xdr:to>
      <xdr:col>3</xdr:col>
      <xdr:colOff>2117</xdr:colOff>
      <xdr:row>303</xdr:row>
      <xdr:rowOff>156524</xdr:rowOff>
    </xdr:to>
    <xdr:sp macro="" textlink="">
      <xdr:nvSpPr>
        <xdr:cNvPr id="2695" name="Text Box 236"/>
        <xdr:cNvSpPr txBox="1">
          <a:spLocks noChangeArrowheads="1"/>
        </xdr:cNvSpPr>
      </xdr:nvSpPr>
      <xdr:spPr bwMode="auto">
        <a:xfrm>
          <a:off x="2628900" y="193814700"/>
          <a:ext cx="0" cy="3269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2696" name="Text Box 314"/>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2697" name="Text Box 315"/>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2698" name="Text Box 316"/>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1247775</xdr:colOff>
      <xdr:row>304</xdr:row>
      <xdr:rowOff>0</xdr:rowOff>
    </xdr:from>
    <xdr:to>
      <xdr:col>3</xdr:col>
      <xdr:colOff>2117</xdr:colOff>
      <xdr:row>304</xdr:row>
      <xdr:rowOff>159639</xdr:rowOff>
    </xdr:to>
    <xdr:sp macro="" textlink="">
      <xdr:nvSpPr>
        <xdr:cNvPr id="2699" name="Text Box 317"/>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2619375</xdr:colOff>
      <xdr:row>304</xdr:row>
      <xdr:rowOff>1076325</xdr:rowOff>
    </xdr:from>
    <xdr:to>
      <xdr:col>3</xdr:col>
      <xdr:colOff>2117</xdr:colOff>
      <xdr:row>305</xdr:row>
      <xdr:rowOff>0</xdr:rowOff>
    </xdr:to>
    <xdr:sp macro="" textlink="">
      <xdr:nvSpPr>
        <xdr:cNvPr id="2700" name="Text Box 23"/>
        <xdr:cNvSpPr txBox="1">
          <a:spLocks noChangeArrowheads="1"/>
        </xdr:cNvSpPr>
      </xdr:nvSpPr>
      <xdr:spPr bwMode="auto">
        <a:xfrm>
          <a:off x="2628900" y="195214875"/>
          <a:ext cx="0" cy="0"/>
        </a:xfrm>
        <a:prstGeom prst="rect">
          <a:avLst/>
        </a:prstGeom>
        <a:noFill/>
        <a:ln w="9525">
          <a:noFill/>
          <a:miter lim="800000"/>
          <a:headEnd/>
          <a:tailEnd/>
        </a:ln>
      </xdr:spPr>
    </xdr:sp>
    <xdr:clientData/>
  </xdr:twoCellAnchor>
  <xdr:twoCellAnchor editAs="oneCell">
    <xdr:from>
      <xdr:col>2</xdr:col>
      <xdr:colOff>2676525</xdr:colOff>
      <xdr:row>304</xdr:row>
      <xdr:rowOff>657225</xdr:rowOff>
    </xdr:from>
    <xdr:to>
      <xdr:col>3</xdr:col>
      <xdr:colOff>2117</xdr:colOff>
      <xdr:row>305</xdr:row>
      <xdr:rowOff>19812</xdr:rowOff>
    </xdr:to>
    <xdr:sp macro="" textlink="">
      <xdr:nvSpPr>
        <xdr:cNvPr id="2701" name="Text Box 29"/>
        <xdr:cNvSpPr txBox="1">
          <a:spLocks noChangeArrowheads="1"/>
        </xdr:cNvSpPr>
      </xdr:nvSpPr>
      <xdr:spPr bwMode="auto">
        <a:xfrm>
          <a:off x="2628900" y="195214875"/>
          <a:ext cx="0" cy="19812"/>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2702" name="Text Box 314"/>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2703" name="Text Box 315"/>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2704" name="Text Box 316"/>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1247775</xdr:colOff>
      <xdr:row>304</xdr:row>
      <xdr:rowOff>0</xdr:rowOff>
    </xdr:from>
    <xdr:to>
      <xdr:col>3</xdr:col>
      <xdr:colOff>2117</xdr:colOff>
      <xdr:row>304</xdr:row>
      <xdr:rowOff>159639</xdr:rowOff>
    </xdr:to>
    <xdr:sp macro="" textlink="">
      <xdr:nvSpPr>
        <xdr:cNvPr id="2705" name="Text Box 317"/>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2619375</xdr:colOff>
      <xdr:row>304</xdr:row>
      <xdr:rowOff>1076325</xdr:rowOff>
    </xdr:from>
    <xdr:to>
      <xdr:col>3</xdr:col>
      <xdr:colOff>2117</xdr:colOff>
      <xdr:row>305</xdr:row>
      <xdr:rowOff>0</xdr:rowOff>
    </xdr:to>
    <xdr:sp macro="" textlink="">
      <xdr:nvSpPr>
        <xdr:cNvPr id="2706" name="Text Box 23"/>
        <xdr:cNvSpPr txBox="1">
          <a:spLocks noChangeArrowheads="1"/>
        </xdr:cNvSpPr>
      </xdr:nvSpPr>
      <xdr:spPr bwMode="auto">
        <a:xfrm>
          <a:off x="2628900" y="195214875"/>
          <a:ext cx="0" cy="0"/>
        </a:xfrm>
        <a:prstGeom prst="rect">
          <a:avLst/>
        </a:prstGeom>
        <a:noFill/>
        <a:ln w="9525">
          <a:noFill/>
          <a:miter lim="800000"/>
          <a:headEnd/>
          <a:tailEnd/>
        </a:ln>
      </xdr:spPr>
    </xdr:sp>
    <xdr:clientData/>
  </xdr:twoCellAnchor>
  <xdr:twoCellAnchor editAs="oneCell">
    <xdr:from>
      <xdr:col>2</xdr:col>
      <xdr:colOff>2676525</xdr:colOff>
      <xdr:row>304</xdr:row>
      <xdr:rowOff>657225</xdr:rowOff>
    </xdr:from>
    <xdr:to>
      <xdr:col>3</xdr:col>
      <xdr:colOff>2117</xdr:colOff>
      <xdr:row>305</xdr:row>
      <xdr:rowOff>19812</xdr:rowOff>
    </xdr:to>
    <xdr:sp macro="" textlink="">
      <xdr:nvSpPr>
        <xdr:cNvPr id="2707" name="Text Box 29"/>
        <xdr:cNvSpPr txBox="1">
          <a:spLocks noChangeArrowheads="1"/>
        </xdr:cNvSpPr>
      </xdr:nvSpPr>
      <xdr:spPr bwMode="auto">
        <a:xfrm>
          <a:off x="2628900" y="195214875"/>
          <a:ext cx="0" cy="19812"/>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2708" name="Text Box 81"/>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2709" name="Text Box 82"/>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2117</xdr:colOff>
      <xdr:row>304</xdr:row>
      <xdr:rowOff>159639</xdr:rowOff>
    </xdr:to>
    <xdr:sp macro="" textlink="">
      <xdr:nvSpPr>
        <xdr:cNvPr id="2710" name="Text Box 83"/>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1247775</xdr:colOff>
      <xdr:row>304</xdr:row>
      <xdr:rowOff>0</xdr:rowOff>
    </xdr:from>
    <xdr:to>
      <xdr:col>3</xdr:col>
      <xdr:colOff>2117</xdr:colOff>
      <xdr:row>304</xdr:row>
      <xdr:rowOff>159639</xdr:rowOff>
    </xdr:to>
    <xdr:sp macro="" textlink="">
      <xdr:nvSpPr>
        <xdr:cNvPr id="2711" name="Text Box 84"/>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2028825</xdr:colOff>
      <xdr:row>304</xdr:row>
      <xdr:rowOff>0</xdr:rowOff>
    </xdr:from>
    <xdr:to>
      <xdr:col>3</xdr:col>
      <xdr:colOff>2117</xdr:colOff>
      <xdr:row>304</xdr:row>
      <xdr:rowOff>159639</xdr:rowOff>
    </xdr:to>
    <xdr:sp macro="" textlink="">
      <xdr:nvSpPr>
        <xdr:cNvPr id="2712" name="Text Box 85"/>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2619375</xdr:colOff>
      <xdr:row>304</xdr:row>
      <xdr:rowOff>0</xdr:rowOff>
    </xdr:from>
    <xdr:to>
      <xdr:col>3</xdr:col>
      <xdr:colOff>2117</xdr:colOff>
      <xdr:row>304</xdr:row>
      <xdr:rowOff>159639</xdr:rowOff>
    </xdr:to>
    <xdr:sp macro="" textlink="">
      <xdr:nvSpPr>
        <xdr:cNvPr id="2713" name="Text Box 86"/>
        <xdr:cNvSpPr txBox="1">
          <a:spLocks noChangeArrowheads="1"/>
        </xdr:cNvSpPr>
      </xdr:nvSpPr>
      <xdr:spPr bwMode="auto">
        <a:xfrm>
          <a:off x="2628900" y="194833875"/>
          <a:ext cx="0" cy="15963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2714" name="Text Box 236"/>
        <xdr:cNvSpPr txBox="1">
          <a:spLocks noChangeArrowheads="1"/>
        </xdr:cNvSpPr>
      </xdr:nvSpPr>
      <xdr:spPr bwMode="auto">
        <a:xfrm>
          <a:off x="2628900" y="1949577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2715" name="Text Box 236"/>
        <xdr:cNvSpPr txBox="1">
          <a:spLocks noChangeArrowheads="1"/>
        </xdr:cNvSpPr>
      </xdr:nvSpPr>
      <xdr:spPr bwMode="auto">
        <a:xfrm>
          <a:off x="2628900" y="1949577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2716" name="Text Box 236"/>
        <xdr:cNvSpPr txBox="1">
          <a:spLocks noChangeArrowheads="1"/>
        </xdr:cNvSpPr>
      </xdr:nvSpPr>
      <xdr:spPr bwMode="auto">
        <a:xfrm>
          <a:off x="2628900" y="1949577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2717" name="Text Box 236"/>
        <xdr:cNvSpPr txBox="1">
          <a:spLocks noChangeArrowheads="1"/>
        </xdr:cNvSpPr>
      </xdr:nvSpPr>
      <xdr:spPr bwMode="auto">
        <a:xfrm>
          <a:off x="2628900" y="1949577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2718" name="Text Box 236"/>
        <xdr:cNvSpPr txBox="1">
          <a:spLocks noChangeArrowheads="1"/>
        </xdr:cNvSpPr>
      </xdr:nvSpPr>
      <xdr:spPr bwMode="auto">
        <a:xfrm>
          <a:off x="2628900" y="1949577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2719" name="Text Box 236"/>
        <xdr:cNvSpPr txBox="1">
          <a:spLocks noChangeArrowheads="1"/>
        </xdr:cNvSpPr>
      </xdr:nvSpPr>
      <xdr:spPr bwMode="auto">
        <a:xfrm>
          <a:off x="2628900" y="194957700"/>
          <a:ext cx="0"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2117</xdr:colOff>
      <xdr:row>304</xdr:row>
      <xdr:rowOff>156524</xdr:rowOff>
    </xdr:to>
    <xdr:sp macro="" textlink="">
      <xdr:nvSpPr>
        <xdr:cNvPr id="2720" name="Text Box 236"/>
        <xdr:cNvSpPr txBox="1">
          <a:spLocks noChangeArrowheads="1"/>
        </xdr:cNvSpPr>
      </xdr:nvSpPr>
      <xdr:spPr bwMode="auto">
        <a:xfrm>
          <a:off x="2628900" y="194957700"/>
          <a:ext cx="0" cy="3269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2721" name="Text Box 314"/>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2722" name="Text Box 315"/>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2723" name="Text Box 316"/>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1247775</xdr:colOff>
      <xdr:row>323</xdr:row>
      <xdr:rowOff>0</xdr:rowOff>
    </xdr:from>
    <xdr:to>
      <xdr:col>3</xdr:col>
      <xdr:colOff>2117</xdr:colOff>
      <xdr:row>323</xdr:row>
      <xdr:rowOff>159639</xdr:rowOff>
    </xdr:to>
    <xdr:sp macro="" textlink="">
      <xdr:nvSpPr>
        <xdr:cNvPr id="2724" name="Text Box 317"/>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2619375</xdr:colOff>
      <xdr:row>323</xdr:row>
      <xdr:rowOff>1076325</xdr:rowOff>
    </xdr:from>
    <xdr:to>
      <xdr:col>3</xdr:col>
      <xdr:colOff>2117</xdr:colOff>
      <xdr:row>324</xdr:row>
      <xdr:rowOff>0</xdr:rowOff>
    </xdr:to>
    <xdr:sp macro="" textlink="">
      <xdr:nvSpPr>
        <xdr:cNvPr id="2725" name="Text Box 23"/>
        <xdr:cNvSpPr txBox="1">
          <a:spLocks noChangeArrowheads="1"/>
        </xdr:cNvSpPr>
      </xdr:nvSpPr>
      <xdr:spPr bwMode="auto">
        <a:xfrm>
          <a:off x="2628900" y="214769700"/>
          <a:ext cx="0" cy="0"/>
        </a:xfrm>
        <a:prstGeom prst="rect">
          <a:avLst/>
        </a:prstGeom>
        <a:noFill/>
        <a:ln w="9525">
          <a:noFill/>
          <a:miter lim="800000"/>
          <a:headEnd/>
          <a:tailEnd/>
        </a:ln>
      </xdr:spPr>
    </xdr:sp>
    <xdr:clientData/>
  </xdr:twoCellAnchor>
  <xdr:twoCellAnchor editAs="oneCell">
    <xdr:from>
      <xdr:col>2</xdr:col>
      <xdr:colOff>2676525</xdr:colOff>
      <xdr:row>323</xdr:row>
      <xdr:rowOff>657225</xdr:rowOff>
    </xdr:from>
    <xdr:to>
      <xdr:col>3</xdr:col>
      <xdr:colOff>2117</xdr:colOff>
      <xdr:row>324</xdr:row>
      <xdr:rowOff>19812</xdr:rowOff>
    </xdr:to>
    <xdr:sp macro="" textlink="">
      <xdr:nvSpPr>
        <xdr:cNvPr id="2726" name="Text Box 29"/>
        <xdr:cNvSpPr txBox="1">
          <a:spLocks noChangeArrowheads="1"/>
        </xdr:cNvSpPr>
      </xdr:nvSpPr>
      <xdr:spPr bwMode="auto">
        <a:xfrm>
          <a:off x="2628900" y="214769700"/>
          <a:ext cx="0" cy="19812"/>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2727" name="Text Box 314"/>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2728" name="Text Box 315"/>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2729" name="Text Box 316"/>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1247775</xdr:colOff>
      <xdr:row>323</xdr:row>
      <xdr:rowOff>0</xdr:rowOff>
    </xdr:from>
    <xdr:to>
      <xdr:col>3</xdr:col>
      <xdr:colOff>2117</xdr:colOff>
      <xdr:row>323</xdr:row>
      <xdr:rowOff>159639</xdr:rowOff>
    </xdr:to>
    <xdr:sp macro="" textlink="">
      <xdr:nvSpPr>
        <xdr:cNvPr id="2730" name="Text Box 317"/>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2619375</xdr:colOff>
      <xdr:row>323</xdr:row>
      <xdr:rowOff>1076325</xdr:rowOff>
    </xdr:from>
    <xdr:to>
      <xdr:col>3</xdr:col>
      <xdr:colOff>2117</xdr:colOff>
      <xdr:row>324</xdr:row>
      <xdr:rowOff>0</xdr:rowOff>
    </xdr:to>
    <xdr:sp macro="" textlink="">
      <xdr:nvSpPr>
        <xdr:cNvPr id="2731" name="Text Box 23"/>
        <xdr:cNvSpPr txBox="1">
          <a:spLocks noChangeArrowheads="1"/>
        </xdr:cNvSpPr>
      </xdr:nvSpPr>
      <xdr:spPr bwMode="auto">
        <a:xfrm>
          <a:off x="2628900" y="214769700"/>
          <a:ext cx="0" cy="0"/>
        </a:xfrm>
        <a:prstGeom prst="rect">
          <a:avLst/>
        </a:prstGeom>
        <a:noFill/>
        <a:ln w="9525">
          <a:noFill/>
          <a:miter lim="800000"/>
          <a:headEnd/>
          <a:tailEnd/>
        </a:ln>
      </xdr:spPr>
    </xdr:sp>
    <xdr:clientData/>
  </xdr:twoCellAnchor>
  <xdr:twoCellAnchor editAs="oneCell">
    <xdr:from>
      <xdr:col>2</xdr:col>
      <xdr:colOff>2676525</xdr:colOff>
      <xdr:row>323</xdr:row>
      <xdr:rowOff>657225</xdr:rowOff>
    </xdr:from>
    <xdr:to>
      <xdr:col>3</xdr:col>
      <xdr:colOff>2117</xdr:colOff>
      <xdr:row>324</xdr:row>
      <xdr:rowOff>19812</xdr:rowOff>
    </xdr:to>
    <xdr:sp macro="" textlink="">
      <xdr:nvSpPr>
        <xdr:cNvPr id="2732" name="Text Box 29"/>
        <xdr:cNvSpPr txBox="1">
          <a:spLocks noChangeArrowheads="1"/>
        </xdr:cNvSpPr>
      </xdr:nvSpPr>
      <xdr:spPr bwMode="auto">
        <a:xfrm>
          <a:off x="2628900" y="214769700"/>
          <a:ext cx="0" cy="19812"/>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2733" name="Text Box 81"/>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2734" name="Text Box 82"/>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2117</xdr:colOff>
      <xdr:row>323</xdr:row>
      <xdr:rowOff>159639</xdr:rowOff>
    </xdr:to>
    <xdr:sp macro="" textlink="">
      <xdr:nvSpPr>
        <xdr:cNvPr id="2735" name="Text Box 83"/>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1247775</xdr:colOff>
      <xdr:row>323</xdr:row>
      <xdr:rowOff>0</xdr:rowOff>
    </xdr:from>
    <xdr:to>
      <xdr:col>3</xdr:col>
      <xdr:colOff>2117</xdr:colOff>
      <xdr:row>323</xdr:row>
      <xdr:rowOff>159639</xdr:rowOff>
    </xdr:to>
    <xdr:sp macro="" textlink="">
      <xdr:nvSpPr>
        <xdr:cNvPr id="2736" name="Text Box 84"/>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2028825</xdr:colOff>
      <xdr:row>323</xdr:row>
      <xdr:rowOff>0</xdr:rowOff>
    </xdr:from>
    <xdr:to>
      <xdr:col>3</xdr:col>
      <xdr:colOff>2117</xdr:colOff>
      <xdr:row>323</xdr:row>
      <xdr:rowOff>159639</xdr:rowOff>
    </xdr:to>
    <xdr:sp macro="" textlink="">
      <xdr:nvSpPr>
        <xdr:cNvPr id="2737" name="Text Box 85"/>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2619375</xdr:colOff>
      <xdr:row>323</xdr:row>
      <xdr:rowOff>0</xdr:rowOff>
    </xdr:from>
    <xdr:to>
      <xdr:col>3</xdr:col>
      <xdr:colOff>2117</xdr:colOff>
      <xdr:row>323</xdr:row>
      <xdr:rowOff>159639</xdr:rowOff>
    </xdr:to>
    <xdr:sp macro="" textlink="">
      <xdr:nvSpPr>
        <xdr:cNvPr id="2738" name="Text Box 86"/>
        <xdr:cNvSpPr txBox="1">
          <a:spLocks noChangeArrowheads="1"/>
        </xdr:cNvSpPr>
      </xdr:nvSpPr>
      <xdr:spPr bwMode="auto">
        <a:xfrm>
          <a:off x="2628900" y="214188675"/>
          <a:ext cx="0" cy="15963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2739" name="Text Box 236"/>
        <xdr:cNvSpPr txBox="1">
          <a:spLocks noChangeArrowheads="1"/>
        </xdr:cNvSpPr>
      </xdr:nvSpPr>
      <xdr:spPr bwMode="auto">
        <a:xfrm>
          <a:off x="2628900" y="21431250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2740" name="Text Box 236"/>
        <xdr:cNvSpPr txBox="1">
          <a:spLocks noChangeArrowheads="1"/>
        </xdr:cNvSpPr>
      </xdr:nvSpPr>
      <xdr:spPr bwMode="auto">
        <a:xfrm>
          <a:off x="2628900" y="21431250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2741" name="Text Box 236"/>
        <xdr:cNvSpPr txBox="1">
          <a:spLocks noChangeArrowheads="1"/>
        </xdr:cNvSpPr>
      </xdr:nvSpPr>
      <xdr:spPr bwMode="auto">
        <a:xfrm>
          <a:off x="2628900" y="21431250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2742" name="Text Box 236"/>
        <xdr:cNvSpPr txBox="1">
          <a:spLocks noChangeArrowheads="1"/>
        </xdr:cNvSpPr>
      </xdr:nvSpPr>
      <xdr:spPr bwMode="auto">
        <a:xfrm>
          <a:off x="2628900" y="21431250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2743" name="Text Box 236"/>
        <xdr:cNvSpPr txBox="1">
          <a:spLocks noChangeArrowheads="1"/>
        </xdr:cNvSpPr>
      </xdr:nvSpPr>
      <xdr:spPr bwMode="auto">
        <a:xfrm>
          <a:off x="2628900" y="21431250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2744" name="Text Box 236"/>
        <xdr:cNvSpPr txBox="1">
          <a:spLocks noChangeArrowheads="1"/>
        </xdr:cNvSpPr>
      </xdr:nvSpPr>
      <xdr:spPr bwMode="auto">
        <a:xfrm>
          <a:off x="2628900" y="214312500"/>
          <a:ext cx="0"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2117</xdr:colOff>
      <xdr:row>323</xdr:row>
      <xdr:rowOff>156524</xdr:rowOff>
    </xdr:to>
    <xdr:sp macro="" textlink="">
      <xdr:nvSpPr>
        <xdr:cNvPr id="2745" name="Text Box 236"/>
        <xdr:cNvSpPr txBox="1">
          <a:spLocks noChangeArrowheads="1"/>
        </xdr:cNvSpPr>
      </xdr:nvSpPr>
      <xdr:spPr bwMode="auto">
        <a:xfrm>
          <a:off x="2628900" y="214312500"/>
          <a:ext cx="0" cy="3269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2746" name="Text Box 314"/>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2747" name="Text Box 315"/>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2748" name="Text Box 316"/>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1247775</xdr:colOff>
      <xdr:row>324</xdr:row>
      <xdr:rowOff>0</xdr:rowOff>
    </xdr:from>
    <xdr:to>
      <xdr:col>3</xdr:col>
      <xdr:colOff>2117</xdr:colOff>
      <xdr:row>324</xdr:row>
      <xdr:rowOff>159639</xdr:rowOff>
    </xdr:to>
    <xdr:sp macro="" textlink="">
      <xdr:nvSpPr>
        <xdr:cNvPr id="2749" name="Text Box 317"/>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2676525</xdr:colOff>
      <xdr:row>324</xdr:row>
      <xdr:rowOff>657225</xdr:rowOff>
    </xdr:from>
    <xdr:to>
      <xdr:col>3</xdr:col>
      <xdr:colOff>2117</xdr:colOff>
      <xdr:row>324</xdr:row>
      <xdr:rowOff>677037</xdr:rowOff>
    </xdr:to>
    <xdr:sp macro="" textlink="">
      <xdr:nvSpPr>
        <xdr:cNvPr id="2750" name="Text Box 29"/>
        <xdr:cNvSpPr txBox="1">
          <a:spLocks noChangeArrowheads="1"/>
        </xdr:cNvSpPr>
      </xdr:nvSpPr>
      <xdr:spPr bwMode="auto">
        <a:xfrm>
          <a:off x="2628900" y="215426925"/>
          <a:ext cx="0" cy="19812"/>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2751" name="Text Box 314"/>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2752" name="Text Box 315"/>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2753" name="Text Box 316"/>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1247775</xdr:colOff>
      <xdr:row>324</xdr:row>
      <xdr:rowOff>0</xdr:rowOff>
    </xdr:from>
    <xdr:to>
      <xdr:col>3</xdr:col>
      <xdr:colOff>2117</xdr:colOff>
      <xdr:row>324</xdr:row>
      <xdr:rowOff>159639</xdr:rowOff>
    </xdr:to>
    <xdr:sp macro="" textlink="">
      <xdr:nvSpPr>
        <xdr:cNvPr id="2754" name="Text Box 317"/>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2676525</xdr:colOff>
      <xdr:row>324</xdr:row>
      <xdr:rowOff>657225</xdr:rowOff>
    </xdr:from>
    <xdr:to>
      <xdr:col>3</xdr:col>
      <xdr:colOff>2117</xdr:colOff>
      <xdr:row>324</xdr:row>
      <xdr:rowOff>677037</xdr:rowOff>
    </xdr:to>
    <xdr:sp macro="" textlink="">
      <xdr:nvSpPr>
        <xdr:cNvPr id="2755" name="Text Box 29"/>
        <xdr:cNvSpPr txBox="1">
          <a:spLocks noChangeArrowheads="1"/>
        </xdr:cNvSpPr>
      </xdr:nvSpPr>
      <xdr:spPr bwMode="auto">
        <a:xfrm>
          <a:off x="2628900" y="215426925"/>
          <a:ext cx="0" cy="19812"/>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2756" name="Text Box 81"/>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2757" name="Text Box 82"/>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2117</xdr:colOff>
      <xdr:row>324</xdr:row>
      <xdr:rowOff>159639</xdr:rowOff>
    </xdr:to>
    <xdr:sp macro="" textlink="">
      <xdr:nvSpPr>
        <xdr:cNvPr id="2758" name="Text Box 83"/>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1247775</xdr:colOff>
      <xdr:row>324</xdr:row>
      <xdr:rowOff>0</xdr:rowOff>
    </xdr:from>
    <xdr:to>
      <xdr:col>3</xdr:col>
      <xdr:colOff>2117</xdr:colOff>
      <xdr:row>324</xdr:row>
      <xdr:rowOff>159639</xdr:rowOff>
    </xdr:to>
    <xdr:sp macro="" textlink="">
      <xdr:nvSpPr>
        <xdr:cNvPr id="2759" name="Text Box 84"/>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2028825</xdr:colOff>
      <xdr:row>324</xdr:row>
      <xdr:rowOff>0</xdr:rowOff>
    </xdr:from>
    <xdr:to>
      <xdr:col>3</xdr:col>
      <xdr:colOff>2117</xdr:colOff>
      <xdr:row>324</xdr:row>
      <xdr:rowOff>159639</xdr:rowOff>
    </xdr:to>
    <xdr:sp macro="" textlink="">
      <xdr:nvSpPr>
        <xdr:cNvPr id="2760" name="Text Box 85"/>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2619375</xdr:colOff>
      <xdr:row>324</xdr:row>
      <xdr:rowOff>0</xdr:rowOff>
    </xdr:from>
    <xdr:to>
      <xdr:col>3</xdr:col>
      <xdr:colOff>2117</xdr:colOff>
      <xdr:row>324</xdr:row>
      <xdr:rowOff>159639</xdr:rowOff>
    </xdr:to>
    <xdr:sp macro="" textlink="">
      <xdr:nvSpPr>
        <xdr:cNvPr id="2761" name="Text Box 86"/>
        <xdr:cNvSpPr txBox="1">
          <a:spLocks noChangeArrowheads="1"/>
        </xdr:cNvSpPr>
      </xdr:nvSpPr>
      <xdr:spPr bwMode="auto">
        <a:xfrm>
          <a:off x="2628900" y="214769700"/>
          <a:ext cx="0" cy="15963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2762" name="Text Box 236"/>
        <xdr:cNvSpPr txBox="1">
          <a:spLocks noChangeArrowheads="1"/>
        </xdr:cNvSpPr>
      </xdr:nvSpPr>
      <xdr:spPr bwMode="auto">
        <a:xfrm>
          <a:off x="2628900" y="2148935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2763" name="Text Box 236"/>
        <xdr:cNvSpPr txBox="1">
          <a:spLocks noChangeArrowheads="1"/>
        </xdr:cNvSpPr>
      </xdr:nvSpPr>
      <xdr:spPr bwMode="auto">
        <a:xfrm>
          <a:off x="2628900" y="2148935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2764" name="Text Box 236"/>
        <xdr:cNvSpPr txBox="1">
          <a:spLocks noChangeArrowheads="1"/>
        </xdr:cNvSpPr>
      </xdr:nvSpPr>
      <xdr:spPr bwMode="auto">
        <a:xfrm>
          <a:off x="2628900" y="2148935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2765" name="Text Box 236"/>
        <xdr:cNvSpPr txBox="1">
          <a:spLocks noChangeArrowheads="1"/>
        </xdr:cNvSpPr>
      </xdr:nvSpPr>
      <xdr:spPr bwMode="auto">
        <a:xfrm>
          <a:off x="2628900" y="2148935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2766" name="Text Box 236"/>
        <xdr:cNvSpPr txBox="1">
          <a:spLocks noChangeArrowheads="1"/>
        </xdr:cNvSpPr>
      </xdr:nvSpPr>
      <xdr:spPr bwMode="auto">
        <a:xfrm>
          <a:off x="2628900" y="2148935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2767" name="Text Box 236"/>
        <xdr:cNvSpPr txBox="1">
          <a:spLocks noChangeArrowheads="1"/>
        </xdr:cNvSpPr>
      </xdr:nvSpPr>
      <xdr:spPr bwMode="auto">
        <a:xfrm>
          <a:off x="2628900" y="214893525"/>
          <a:ext cx="0"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2117</xdr:colOff>
      <xdr:row>324</xdr:row>
      <xdr:rowOff>156524</xdr:rowOff>
    </xdr:to>
    <xdr:sp macro="" textlink="">
      <xdr:nvSpPr>
        <xdr:cNvPr id="2768" name="Text Box 236"/>
        <xdr:cNvSpPr txBox="1">
          <a:spLocks noChangeArrowheads="1"/>
        </xdr:cNvSpPr>
      </xdr:nvSpPr>
      <xdr:spPr bwMode="auto">
        <a:xfrm>
          <a:off x="2628900" y="214893525"/>
          <a:ext cx="0" cy="3269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2769" name="Text Box 314"/>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2770" name="Text Box 315"/>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2771" name="Text Box 316"/>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1247775</xdr:colOff>
      <xdr:row>325</xdr:row>
      <xdr:rowOff>0</xdr:rowOff>
    </xdr:from>
    <xdr:to>
      <xdr:col>3</xdr:col>
      <xdr:colOff>2117</xdr:colOff>
      <xdr:row>325</xdr:row>
      <xdr:rowOff>159639</xdr:rowOff>
    </xdr:to>
    <xdr:sp macro="" textlink="">
      <xdr:nvSpPr>
        <xdr:cNvPr id="2772" name="Text Box 317"/>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2676525</xdr:colOff>
      <xdr:row>325</xdr:row>
      <xdr:rowOff>657225</xdr:rowOff>
    </xdr:from>
    <xdr:to>
      <xdr:col>3</xdr:col>
      <xdr:colOff>2117</xdr:colOff>
      <xdr:row>326</xdr:row>
      <xdr:rowOff>19812</xdr:rowOff>
    </xdr:to>
    <xdr:sp macro="" textlink="">
      <xdr:nvSpPr>
        <xdr:cNvPr id="2773" name="Text Box 29"/>
        <xdr:cNvSpPr txBox="1">
          <a:spLocks noChangeArrowheads="1"/>
        </xdr:cNvSpPr>
      </xdr:nvSpPr>
      <xdr:spPr bwMode="auto">
        <a:xfrm>
          <a:off x="2628900" y="216322275"/>
          <a:ext cx="0" cy="19812"/>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2774" name="Text Box 314"/>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2775" name="Text Box 315"/>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2776" name="Text Box 316"/>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1247775</xdr:colOff>
      <xdr:row>325</xdr:row>
      <xdr:rowOff>0</xdr:rowOff>
    </xdr:from>
    <xdr:to>
      <xdr:col>3</xdr:col>
      <xdr:colOff>2117</xdr:colOff>
      <xdr:row>325</xdr:row>
      <xdr:rowOff>159639</xdr:rowOff>
    </xdr:to>
    <xdr:sp macro="" textlink="">
      <xdr:nvSpPr>
        <xdr:cNvPr id="2777" name="Text Box 317"/>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2676525</xdr:colOff>
      <xdr:row>325</xdr:row>
      <xdr:rowOff>657225</xdr:rowOff>
    </xdr:from>
    <xdr:to>
      <xdr:col>3</xdr:col>
      <xdr:colOff>2117</xdr:colOff>
      <xdr:row>326</xdr:row>
      <xdr:rowOff>19812</xdr:rowOff>
    </xdr:to>
    <xdr:sp macro="" textlink="">
      <xdr:nvSpPr>
        <xdr:cNvPr id="2778" name="Text Box 29"/>
        <xdr:cNvSpPr txBox="1">
          <a:spLocks noChangeArrowheads="1"/>
        </xdr:cNvSpPr>
      </xdr:nvSpPr>
      <xdr:spPr bwMode="auto">
        <a:xfrm>
          <a:off x="2628900" y="216322275"/>
          <a:ext cx="0" cy="19812"/>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2779" name="Text Box 81"/>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2780" name="Text Box 82"/>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2117</xdr:colOff>
      <xdr:row>325</xdr:row>
      <xdr:rowOff>159639</xdr:rowOff>
    </xdr:to>
    <xdr:sp macro="" textlink="">
      <xdr:nvSpPr>
        <xdr:cNvPr id="2781" name="Text Box 83"/>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1247775</xdr:colOff>
      <xdr:row>325</xdr:row>
      <xdr:rowOff>0</xdr:rowOff>
    </xdr:from>
    <xdr:to>
      <xdr:col>3</xdr:col>
      <xdr:colOff>2117</xdr:colOff>
      <xdr:row>325</xdr:row>
      <xdr:rowOff>159639</xdr:rowOff>
    </xdr:to>
    <xdr:sp macro="" textlink="">
      <xdr:nvSpPr>
        <xdr:cNvPr id="2782" name="Text Box 84"/>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2028825</xdr:colOff>
      <xdr:row>325</xdr:row>
      <xdr:rowOff>0</xdr:rowOff>
    </xdr:from>
    <xdr:to>
      <xdr:col>3</xdr:col>
      <xdr:colOff>2117</xdr:colOff>
      <xdr:row>325</xdr:row>
      <xdr:rowOff>159639</xdr:rowOff>
    </xdr:to>
    <xdr:sp macro="" textlink="">
      <xdr:nvSpPr>
        <xdr:cNvPr id="2783" name="Text Box 85"/>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2619375</xdr:colOff>
      <xdr:row>325</xdr:row>
      <xdr:rowOff>0</xdr:rowOff>
    </xdr:from>
    <xdr:to>
      <xdr:col>3</xdr:col>
      <xdr:colOff>2117</xdr:colOff>
      <xdr:row>325</xdr:row>
      <xdr:rowOff>159639</xdr:rowOff>
    </xdr:to>
    <xdr:sp macro="" textlink="">
      <xdr:nvSpPr>
        <xdr:cNvPr id="2784" name="Text Box 86"/>
        <xdr:cNvSpPr txBox="1">
          <a:spLocks noChangeArrowheads="1"/>
        </xdr:cNvSpPr>
      </xdr:nvSpPr>
      <xdr:spPr bwMode="auto">
        <a:xfrm>
          <a:off x="2628900" y="215722200"/>
          <a:ext cx="0" cy="15963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2785" name="Text Box 236"/>
        <xdr:cNvSpPr txBox="1">
          <a:spLocks noChangeArrowheads="1"/>
        </xdr:cNvSpPr>
      </xdr:nvSpPr>
      <xdr:spPr bwMode="auto">
        <a:xfrm>
          <a:off x="2628900" y="2158460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2786" name="Text Box 236"/>
        <xdr:cNvSpPr txBox="1">
          <a:spLocks noChangeArrowheads="1"/>
        </xdr:cNvSpPr>
      </xdr:nvSpPr>
      <xdr:spPr bwMode="auto">
        <a:xfrm>
          <a:off x="2628900" y="2158460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2787" name="Text Box 236"/>
        <xdr:cNvSpPr txBox="1">
          <a:spLocks noChangeArrowheads="1"/>
        </xdr:cNvSpPr>
      </xdr:nvSpPr>
      <xdr:spPr bwMode="auto">
        <a:xfrm>
          <a:off x="2628900" y="2158460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2788" name="Text Box 236"/>
        <xdr:cNvSpPr txBox="1">
          <a:spLocks noChangeArrowheads="1"/>
        </xdr:cNvSpPr>
      </xdr:nvSpPr>
      <xdr:spPr bwMode="auto">
        <a:xfrm>
          <a:off x="2628900" y="2158460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2789" name="Text Box 236"/>
        <xdr:cNvSpPr txBox="1">
          <a:spLocks noChangeArrowheads="1"/>
        </xdr:cNvSpPr>
      </xdr:nvSpPr>
      <xdr:spPr bwMode="auto">
        <a:xfrm>
          <a:off x="2628900" y="2158460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2790" name="Text Box 236"/>
        <xdr:cNvSpPr txBox="1">
          <a:spLocks noChangeArrowheads="1"/>
        </xdr:cNvSpPr>
      </xdr:nvSpPr>
      <xdr:spPr bwMode="auto">
        <a:xfrm>
          <a:off x="2628900" y="215846025"/>
          <a:ext cx="0"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2117</xdr:colOff>
      <xdr:row>325</xdr:row>
      <xdr:rowOff>156524</xdr:rowOff>
    </xdr:to>
    <xdr:sp macro="" textlink="">
      <xdr:nvSpPr>
        <xdr:cNvPr id="2791" name="Text Box 236"/>
        <xdr:cNvSpPr txBox="1">
          <a:spLocks noChangeArrowheads="1"/>
        </xdr:cNvSpPr>
      </xdr:nvSpPr>
      <xdr:spPr bwMode="auto">
        <a:xfrm>
          <a:off x="2628900" y="215846025"/>
          <a:ext cx="0" cy="3269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2792" name="Text Box 314"/>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2793" name="Text Box 315"/>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2794" name="Text Box 316"/>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1247775</xdr:colOff>
      <xdr:row>326</xdr:row>
      <xdr:rowOff>0</xdr:rowOff>
    </xdr:from>
    <xdr:to>
      <xdr:col>3</xdr:col>
      <xdr:colOff>2117</xdr:colOff>
      <xdr:row>326</xdr:row>
      <xdr:rowOff>159639</xdr:rowOff>
    </xdr:to>
    <xdr:sp macro="" textlink="">
      <xdr:nvSpPr>
        <xdr:cNvPr id="2795" name="Text Box 317"/>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2676525</xdr:colOff>
      <xdr:row>326</xdr:row>
      <xdr:rowOff>657225</xdr:rowOff>
    </xdr:from>
    <xdr:to>
      <xdr:col>3</xdr:col>
      <xdr:colOff>2117</xdr:colOff>
      <xdr:row>326</xdr:row>
      <xdr:rowOff>657225</xdr:rowOff>
    </xdr:to>
    <xdr:sp macro="" textlink="">
      <xdr:nvSpPr>
        <xdr:cNvPr id="2796" name="Text Box 29"/>
        <xdr:cNvSpPr txBox="1">
          <a:spLocks noChangeArrowheads="1"/>
        </xdr:cNvSpPr>
      </xdr:nvSpPr>
      <xdr:spPr bwMode="auto">
        <a:xfrm>
          <a:off x="2628900" y="216979500"/>
          <a:ext cx="0" cy="0"/>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2797" name="Text Box 314"/>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2798" name="Text Box 315"/>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2799" name="Text Box 316"/>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1247775</xdr:colOff>
      <xdr:row>326</xdr:row>
      <xdr:rowOff>0</xdr:rowOff>
    </xdr:from>
    <xdr:to>
      <xdr:col>3</xdr:col>
      <xdr:colOff>2117</xdr:colOff>
      <xdr:row>326</xdr:row>
      <xdr:rowOff>159639</xdr:rowOff>
    </xdr:to>
    <xdr:sp macro="" textlink="">
      <xdr:nvSpPr>
        <xdr:cNvPr id="2800" name="Text Box 317"/>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2676525</xdr:colOff>
      <xdr:row>326</xdr:row>
      <xdr:rowOff>657225</xdr:rowOff>
    </xdr:from>
    <xdr:to>
      <xdr:col>3</xdr:col>
      <xdr:colOff>2117</xdr:colOff>
      <xdr:row>326</xdr:row>
      <xdr:rowOff>657225</xdr:rowOff>
    </xdr:to>
    <xdr:sp macro="" textlink="">
      <xdr:nvSpPr>
        <xdr:cNvPr id="2801" name="Text Box 29"/>
        <xdr:cNvSpPr txBox="1">
          <a:spLocks noChangeArrowheads="1"/>
        </xdr:cNvSpPr>
      </xdr:nvSpPr>
      <xdr:spPr bwMode="auto">
        <a:xfrm>
          <a:off x="2628900" y="216979500"/>
          <a:ext cx="0" cy="0"/>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2802" name="Text Box 81"/>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2803" name="Text Box 82"/>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2117</xdr:colOff>
      <xdr:row>326</xdr:row>
      <xdr:rowOff>159639</xdr:rowOff>
    </xdr:to>
    <xdr:sp macro="" textlink="">
      <xdr:nvSpPr>
        <xdr:cNvPr id="2804" name="Text Box 83"/>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1247775</xdr:colOff>
      <xdr:row>326</xdr:row>
      <xdr:rowOff>0</xdr:rowOff>
    </xdr:from>
    <xdr:to>
      <xdr:col>3</xdr:col>
      <xdr:colOff>2117</xdr:colOff>
      <xdr:row>326</xdr:row>
      <xdr:rowOff>159639</xdr:rowOff>
    </xdr:to>
    <xdr:sp macro="" textlink="">
      <xdr:nvSpPr>
        <xdr:cNvPr id="2805" name="Text Box 84"/>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2028825</xdr:colOff>
      <xdr:row>326</xdr:row>
      <xdr:rowOff>0</xdr:rowOff>
    </xdr:from>
    <xdr:to>
      <xdr:col>3</xdr:col>
      <xdr:colOff>2117</xdr:colOff>
      <xdr:row>326</xdr:row>
      <xdr:rowOff>159639</xdr:rowOff>
    </xdr:to>
    <xdr:sp macro="" textlink="">
      <xdr:nvSpPr>
        <xdr:cNvPr id="2806" name="Text Box 85"/>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2619375</xdr:colOff>
      <xdr:row>326</xdr:row>
      <xdr:rowOff>0</xdr:rowOff>
    </xdr:from>
    <xdr:to>
      <xdr:col>3</xdr:col>
      <xdr:colOff>2117</xdr:colOff>
      <xdr:row>326</xdr:row>
      <xdr:rowOff>159639</xdr:rowOff>
    </xdr:to>
    <xdr:sp macro="" textlink="">
      <xdr:nvSpPr>
        <xdr:cNvPr id="2807" name="Text Box 86"/>
        <xdr:cNvSpPr txBox="1">
          <a:spLocks noChangeArrowheads="1"/>
        </xdr:cNvSpPr>
      </xdr:nvSpPr>
      <xdr:spPr bwMode="auto">
        <a:xfrm>
          <a:off x="2628900" y="216322275"/>
          <a:ext cx="0" cy="15963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2808" name="Text Box 236"/>
        <xdr:cNvSpPr txBox="1">
          <a:spLocks noChangeArrowheads="1"/>
        </xdr:cNvSpPr>
      </xdr:nvSpPr>
      <xdr:spPr bwMode="auto">
        <a:xfrm>
          <a:off x="2628900" y="216446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2809" name="Text Box 236"/>
        <xdr:cNvSpPr txBox="1">
          <a:spLocks noChangeArrowheads="1"/>
        </xdr:cNvSpPr>
      </xdr:nvSpPr>
      <xdr:spPr bwMode="auto">
        <a:xfrm>
          <a:off x="2628900" y="216446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2810" name="Text Box 236"/>
        <xdr:cNvSpPr txBox="1">
          <a:spLocks noChangeArrowheads="1"/>
        </xdr:cNvSpPr>
      </xdr:nvSpPr>
      <xdr:spPr bwMode="auto">
        <a:xfrm>
          <a:off x="2628900" y="216446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2811" name="Text Box 236"/>
        <xdr:cNvSpPr txBox="1">
          <a:spLocks noChangeArrowheads="1"/>
        </xdr:cNvSpPr>
      </xdr:nvSpPr>
      <xdr:spPr bwMode="auto">
        <a:xfrm>
          <a:off x="2628900" y="216446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2812" name="Text Box 236"/>
        <xdr:cNvSpPr txBox="1">
          <a:spLocks noChangeArrowheads="1"/>
        </xdr:cNvSpPr>
      </xdr:nvSpPr>
      <xdr:spPr bwMode="auto">
        <a:xfrm>
          <a:off x="2628900" y="216446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2813" name="Text Box 236"/>
        <xdr:cNvSpPr txBox="1">
          <a:spLocks noChangeArrowheads="1"/>
        </xdr:cNvSpPr>
      </xdr:nvSpPr>
      <xdr:spPr bwMode="auto">
        <a:xfrm>
          <a:off x="2628900" y="216446100"/>
          <a:ext cx="0"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2117</xdr:colOff>
      <xdr:row>326</xdr:row>
      <xdr:rowOff>156524</xdr:rowOff>
    </xdr:to>
    <xdr:sp macro="" textlink="">
      <xdr:nvSpPr>
        <xdr:cNvPr id="2814" name="Text Box 236"/>
        <xdr:cNvSpPr txBox="1">
          <a:spLocks noChangeArrowheads="1"/>
        </xdr:cNvSpPr>
      </xdr:nvSpPr>
      <xdr:spPr bwMode="auto">
        <a:xfrm>
          <a:off x="2628900" y="216446100"/>
          <a:ext cx="0" cy="3269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2815" name="Text Box 314"/>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2816" name="Text Box 315"/>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2817" name="Text Box 316"/>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1247775</xdr:colOff>
      <xdr:row>327</xdr:row>
      <xdr:rowOff>0</xdr:rowOff>
    </xdr:from>
    <xdr:to>
      <xdr:col>3</xdr:col>
      <xdr:colOff>2117</xdr:colOff>
      <xdr:row>327</xdr:row>
      <xdr:rowOff>159639</xdr:rowOff>
    </xdr:to>
    <xdr:sp macro="" textlink="">
      <xdr:nvSpPr>
        <xdr:cNvPr id="2818" name="Text Box 317"/>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2619375</xdr:colOff>
      <xdr:row>327</xdr:row>
      <xdr:rowOff>1076325</xdr:rowOff>
    </xdr:from>
    <xdr:to>
      <xdr:col>3</xdr:col>
      <xdr:colOff>2117</xdr:colOff>
      <xdr:row>327</xdr:row>
      <xdr:rowOff>1076325</xdr:rowOff>
    </xdr:to>
    <xdr:sp macro="" textlink="">
      <xdr:nvSpPr>
        <xdr:cNvPr id="2819" name="Text Box 23"/>
        <xdr:cNvSpPr txBox="1">
          <a:spLocks noChangeArrowheads="1"/>
        </xdr:cNvSpPr>
      </xdr:nvSpPr>
      <xdr:spPr bwMode="auto">
        <a:xfrm>
          <a:off x="2628900" y="218608275"/>
          <a:ext cx="0" cy="0"/>
        </a:xfrm>
        <a:prstGeom prst="rect">
          <a:avLst/>
        </a:prstGeom>
        <a:noFill/>
        <a:ln w="9525">
          <a:noFill/>
          <a:miter lim="800000"/>
          <a:headEnd/>
          <a:tailEnd/>
        </a:ln>
      </xdr:spPr>
    </xdr:sp>
    <xdr:clientData/>
  </xdr:twoCellAnchor>
  <xdr:twoCellAnchor editAs="oneCell">
    <xdr:from>
      <xdr:col>2</xdr:col>
      <xdr:colOff>2676525</xdr:colOff>
      <xdr:row>327</xdr:row>
      <xdr:rowOff>657225</xdr:rowOff>
    </xdr:from>
    <xdr:to>
      <xdr:col>3</xdr:col>
      <xdr:colOff>2117</xdr:colOff>
      <xdr:row>327</xdr:row>
      <xdr:rowOff>657225</xdr:rowOff>
    </xdr:to>
    <xdr:sp macro="" textlink="">
      <xdr:nvSpPr>
        <xdr:cNvPr id="2820" name="Text Box 29"/>
        <xdr:cNvSpPr txBox="1">
          <a:spLocks noChangeArrowheads="1"/>
        </xdr:cNvSpPr>
      </xdr:nvSpPr>
      <xdr:spPr bwMode="auto">
        <a:xfrm>
          <a:off x="2628900" y="218189175"/>
          <a:ext cx="0" cy="0"/>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2821" name="Text Box 314"/>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2822" name="Text Box 315"/>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2823" name="Text Box 316"/>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1247775</xdr:colOff>
      <xdr:row>327</xdr:row>
      <xdr:rowOff>0</xdr:rowOff>
    </xdr:from>
    <xdr:to>
      <xdr:col>3</xdr:col>
      <xdr:colOff>2117</xdr:colOff>
      <xdr:row>327</xdr:row>
      <xdr:rowOff>159639</xdr:rowOff>
    </xdr:to>
    <xdr:sp macro="" textlink="">
      <xdr:nvSpPr>
        <xdr:cNvPr id="2824" name="Text Box 317"/>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2619375</xdr:colOff>
      <xdr:row>327</xdr:row>
      <xdr:rowOff>1076325</xdr:rowOff>
    </xdr:from>
    <xdr:to>
      <xdr:col>3</xdr:col>
      <xdr:colOff>2117</xdr:colOff>
      <xdr:row>327</xdr:row>
      <xdr:rowOff>1076325</xdr:rowOff>
    </xdr:to>
    <xdr:sp macro="" textlink="">
      <xdr:nvSpPr>
        <xdr:cNvPr id="2825" name="Text Box 23"/>
        <xdr:cNvSpPr txBox="1">
          <a:spLocks noChangeArrowheads="1"/>
        </xdr:cNvSpPr>
      </xdr:nvSpPr>
      <xdr:spPr bwMode="auto">
        <a:xfrm>
          <a:off x="2628900" y="218608275"/>
          <a:ext cx="0" cy="0"/>
        </a:xfrm>
        <a:prstGeom prst="rect">
          <a:avLst/>
        </a:prstGeom>
        <a:noFill/>
        <a:ln w="9525">
          <a:noFill/>
          <a:miter lim="800000"/>
          <a:headEnd/>
          <a:tailEnd/>
        </a:ln>
      </xdr:spPr>
    </xdr:sp>
    <xdr:clientData/>
  </xdr:twoCellAnchor>
  <xdr:twoCellAnchor editAs="oneCell">
    <xdr:from>
      <xdr:col>2</xdr:col>
      <xdr:colOff>2676525</xdr:colOff>
      <xdr:row>327</xdr:row>
      <xdr:rowOff>657225</xdr:rowOff>
    </xdr:from>
    <xdr:to>
      <xdr:col>3</xdr:col>
      <xdr:colOff>2117</xdr:colOff>
      <xdr:row>327</xdr:row>
      <xdr:rowOff>657225</xdr:rowOff>
    </xdr:to>
    <xdr:sp macro="" textlink="">
      <xdr:nvSpPr>
        <xdr:cNvPr id="2826" name="Text Box 29"/>
        <xdr:cNvSpPr txBox="1">
          <a:spLocks noChangeArrowheads="1"/>
        </xdr:cNvSpPr>
      </xdr:nvSpPr>
      <xdr:spPr bwMode="auto">
        <a:xfrm>
          <a:off x="2628900" y="218189175"/>
          <a:ext cx="0" cy="0"/>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2827" name="Text Box 81"/>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2828" name="Text Box 82"/>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2117</xdr:colOff>
      <xdr:row>327</xdr:row>
      <xdr:rowOff>159639</xdr:rowOff>
    </xdr:to>
    <xdr:sp macro="" textlink="">
      <xdr:nvSpPr>
        <xdr:cNvPr id="2829" name="Text Box 83"/>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1247775</xdr:colOff>
      <xdr:row>327</xdr:row>
      <xdr:rowOff>0</xdr:rowOff>
    </xdr:from>
    <xdr:to>
      <xdr:col>3</xdr:col>
      <xdr:colOff>2117</xdr:colOff>
      <xdr:row>327</xdr:row>
      <xdr:rowOff>159639</xdr:rowOff>
    </xdr:to>
    <xdr:sp macro="" textlink="">
      <xdr:nvSpPr>
        <xdr:cNvPr id="2830" name="Text Box 84"/>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2028825</xdr:colOff>
      <xdr:row>327</xdr:row>
      <xdr:rowOff>0</xdr:rowOff>
    </xdr:from>
    <xdr:to>
      <xdr:col>3</xdr:col>
      <xdr:colOff>2117</xdr:colOff>
      <xdr:row>327</xdr:row>
      <xdr:rowOff>159639</xdr:rowOff>
    </xdr:to>
    <xdr:sp macro="" textlink="">
      <xdr:nvSpPr>
        <xdr:cNvPr id="2831" name="Text Box 85"/>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2619375</xdr:colOff>
      <xdr:row>327</xdr:row>
      <xdr:rowOff>0</xdr:rowOff>
    </xdr:from>
    <xdr:to>
      <xdr:col>3</xdr:col>
      <xdr:colOff>2117</xdr:colOff>
      <xdr:row>327</xdr:row>
      <xdr:rowOff>159639</xdr:rowOff>
    </xdr:to>
    <xdr:sp macro="" textlink="">
      <xdr:nvSpPr>
        <xdr:cNvPr id="2832" name="Text Box 86"/>
        <xdr:cNvSpPr txBox="1">
          <a:spLocks noChangeArrowheads="1"/>
        </xdr:cNvSpPr>
      </xdr:nvSpPr>
      <xdr:spPr bwMode="auto">
        <a:xfrm>
          <a:off x="2628900" y="217531950"/>
          <a:ext cx="0" cy="15963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2833" name="Text Box 236"/>
        <xdr:cNvSpPr txBox="1">
          <a:spLocks noChangeArrowheads="1"/>
        </xdr:cNvSpPr>
      </xdr:nvSpPr>
      <xdr:spPr bwMode="auto">
        <a:xfrm>
          <a:off x="2628900" y="2176557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2834" name="Text Box 236"/>
        <xdr:cNvSpPr txBox="1">
          <a:spLocks noChangeArrowheads="1"/>
        </xdr:cNvSpPr>
      </xdr:nvSpPr>
      <xdr:spPr bwMode="auto">
        <a:xfrm>
          <a:off x="2628900" y="2176557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2835" name="Text Box 236"/>
        <xdr:cNvSpPr txBox="1">
          <a:spLocks noChangeArrowheads="1"/>
        </xdr:cNvSpPr>
      </xdr:nvSpPr>
      <xdr:spPr bwMode="auto">
        <a:xfrm>
          <a:off x="2628900" y="2176557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2836" name="Text Box 236"/>
        <xdr:cNvSpPr txBox="1">
          <a:spLocks noChangeArrowheads="1"/>
        </xdr:cNvSpPr>
      </xdr:nvSpPr>
      <xdr:spPr bwMode="auto">
        <a:xfrm>
          <a:off x="2628900" y="2176557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2837" name="Text Box 236"/>
        <xdr:cNvSpPr txBox="1">
          <a:spLocks noChangeArrowheads="1"/>
        </xdr:cNvSpPr>
      </xdr:nvSpPr>
      <xdr:spPr bwMode="auto">
        <a:xfrm>
          <a:off x="2628900" y="2176557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2838" name="Text Box 236"/>
        <xdr:cNvSpPr txBox="1">
          <a:spLocks noChangeArrowheads="1"/>
        </xdr:cNvSpPr>
      </xdr:nvSpPr>
      <xdr:spPr bwMode="auto">
        <a:xfrm>
          <a:off x="2628900" y="217655775"/>
          <a:ext cx="0"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2117</xdr:colOff>
      <xdr:row>327</xdr:row>
      <xdr:rowOff>156524</xdr:rowOff>
    </xdr:to>
    <xdr:sp macro="" textlink="">
      <xdr:nvSpPr>
        <xdr:cNvPr id="2839" name="Text Box 236"/>
        <xdr:cNvSpPr txBox="1">
          <a:spLocks noChangeArrowheads="1"/>
        </xdr:cNvSpPr>
      </xdr:nvSpPr>
      <xdr:spPr bwMode="auto">
        <a:xfrm>
          <a:off x="2628900" y="217655775"/>
          <a:ext cx="0" cy="3269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840" name="Text Box 314"/>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841" name="Text Box 315"/>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842" name="Text Box 316"/>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2843" name="Text Box 317"/>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844" name="Text Box 314"/>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845" name="Text Box 315"/>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846" name="Text Box 316"/>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2847" name="Text Box 317"/>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848" name="Text Box 81"/>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849" name="Text Box 82"/>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2117</xdr:colOff>
      <xdr:row>331</xdr:row>
      <xdr:rowOff>159639</xdr:rowOff>
    </xdr:to>
    <xdr:sp macro="" textlink="">
      <xdr:nvSpPr>
        <xdr:cNvPr id="2850" name="Text Box 83"/>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2117</xdr:colOff>
      <xdr:row>331</xdr:row>
      <xdr:rowOff>159639</xdr:rowOff>
    </xdr:to>
    <xdr:sp macro="" textlink="">
      <xdr:nvSpPr>
        <xdr:cNvPr id="2851" name="Text Box 84"/>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2028825</xdr:colOff>
      <xdr:row>331</xdr:row>
      <xdr:rowOff>0</xdr:rowOff>
    </xdr:from>
    <xdr:to>
      <xdr:col>3</xdr:col>
      <xdr:colOff>2117</xdr:colOff>
      <xdr:row>331</xdr:row>
      <xdr:rowOff>159639</xdr:rowOff>
    </xdr:to>
    <xdr:sp macro="" textlink="">
      <xdr:nvSpPr>
        <xdr:cNvPr id="2852" name="Text Box 85"/>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2619375</xdr:colOff>
      <xdr:row>331</xdr:row>
      <xdr:rowOff>0</xdr:rowOff>
    </xdr:from>
    <xdr:to>
      <xdr:col>3</xdr:col>
      <xdr:colOff>2117</xdr:colOff>
      <xdr:row>331</xdr:row>
      <xdr:rowOff>159639</xdr:rowOff>
    </xdr:to>
    <xdr:sp macro="" textlink="">
      <xdr:nvSpPr>
        <xdr:cNvPr id="2853" name="Text Box 86"/>
        <xdr:cNvSpPr txBox="1">
          <a:spLocks noChangeArrowheads="1"/>
        </xdr:cNvSpPr>
      </xdr:nvSpPr>
      <xdr:spPr bwMode="auto">
        <a:xfrm>
          <a:off x="2628900" y="222561150"/>
          <a:ext cx="0" cy="15963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2854"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2855"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2856"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2857"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2858"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2859"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2117</xdr:colOff>
      <xdr:row>331</xdr:row>
      <xdr:rowOff>156524</xdr:rowOff>
    </xdr:to>
    <xdr:sp macro="" textlink="">
      <xdr:nvSpPr>
        <xdr:cNvPr id="2860" name="Text Box 236"/>
        <xdr:cNvSpPr txBox="1">
          <a:spLocks noChangeArrowheads="1"/>
        </xdr:cNvSpPr>
      </xdr:nvSpPr>
      <xdr:spPr bwMode="auto">
        <a:xfrm>
          <a:off x="2628900" y="222684975"/>
          <a:ext cx="0" cy="32699"/>
        </a:xfrm>
        <a:prstGeom prst="rect">
          <a:avLst/>
        </a:prstGeom>
        <a:noFill/>
        <a:ln w="9525">
          <a:noFill/>
          <a:miter lim="800000"/>
          <a:headEnd/>
          <a:tailEnd/>
        </a:ln>
      </xdr:spPr>
    </xdr:sp>
    <xdr:clientData/>
  </xdr:twoCellAnchor>
  <xdr:twoCellAnchor editAs="oneCell">
    <xdr:from>
      <xdr:col>3</xdr:col>
      <xdr:colOff>0</xdr:colOff>
      <xdr:row>629</xdr:row>
      <xdr:rowOff>0</xdr:rowOff>
    </xdr:from>
    <xdr:to>
      <xdr:col>3</xdr:col>
      <xdr:colOff>1594</xdr:colOff>
      <xdr:row>629</xdr:row>
      <xdr:rowOff>31694</xdr:rowOff>
    </xdr:to>
    <xdr:sp macro="" textlink="">
      <xdr:nvSpPr>
        <xdr:cNvPr id="2861" name="Text Box 181"/>
        <xdr:cNvSpPr txBox="1">
          <a:spLocks noChangeArrowheads="1"/>
        </xdr:cNvSpPr>
      </xdr:nvSpPr>
      <xdr:spPr bwMode="auto">
        <a:xfrm>
          <a:off x="2628900" y="463067400"/>
          <a:ext cx="1594" cy="31694"/>
        </a:xfrm>
        <a:prstGeom prst="rect">
          <a:avLst/>
        </a:prstGeom>
        <a:noFill/>
        <a:ln w="9525">
          <a:noFill/>
          <a:miter lim="800000"/>
          <a:headEnd/>
          <a:tailEnd/>
        </a:ln>
      </xdr:spPr>
    </xdr:sp>
    <xdr:clientData/>
  </xdr:twoCellAnchor>
  <xdr:twoCellAnchor editAs="oneCell">
    <xdr:from>
      <xdr:col>2</xdr:col>
      <xdr:colOff>2619375</xdr:colOff>
      <xdr:row>623</xdr:row>
      <xdr:rowOff>1076325</xdr:rowOff>
    </xdr:from>
    <xdr:to>
      <xdr:col>3</xdr:col>
      <xdr:colOff>2609</xdr:colOff>
      <xdr:row>624</xdr:row>
      <xdr:rowOff>0</xdr:rowOff>
    </xdr:to>
    <xdr:sp macro="" textlink="">
      <xdr:nvSpPr>
        <xdr:cNvPr id="2862" name="Text Box 23"/>
        <xdr:cNvSpPr txBox="1">
          <a:spLocks noChangeArrowheads="1"/>
        </xdr:cNvSpPr>
      </xdr:nvSpPr>
      <xdr:spPr bwMode="auto">
        <a:xfrm>
          <a:off x="2628900" y="459257400"/>
          <a:ext cx="492" cy="0"/>
        </a:xfrm>
        <a:prstGeom prst="rect">
          <a:avLst/>
        </a:prstGeom>
        <a:noFill/>
        <a:ln w="9525">
          <a:noFill/>
          <a:miter lim="800000"/>
          <a:headEnd/>
          <a:tailEnd/>
        </a:ln>
      </xdr:spPr>
    </xdr:sp>
    <xdr:clientData/>
  </xdr:twoCellAnchor>
  <xdr:twoCellAnchor editAs="oneCell">
    <xdr:from>
      <xdr:col>5</xdr:col>
      <xdr:colOff>0</xdr:colOff>
      <xdr:row>629</xdr:row>
      <xdr:rowOff>0</xdr:rowOff>
    </xdr:from>
    <xdr:to>
      <xdr:col>5</xdr:col>
      <xdr:colOff>1594</xdr:colOff>
      <xdr:row>629</xdr:row>
      <xdr:rowOff>31694</xdr:rowOff>
    </xdr:to>
    <xdr:sp macro="" textlink="">
      <xdr:nvSpPr>
        <xdr:cNvPr id="2863" name="Text Box 181"/>
        <xdr:cNvSpPr txBox="1">
          <a:spLocks noChangeArrowheads="1"/>
        </xdr:cNvSpPr>
      </xdr:nvSpPr>
      <xdr:spPr bwMode="auto">
        <a:xfrm>
          <a:off x="2628900" y="471201750"/>
          <a:ext cx="1594" cy="31694"/>
        </a:xfrm>
        <a:prstGeom prst="rect">
          <a:avLst/>
        </a:prstGeom>
        <a:noFill/>
        <a:ln w="9525">
          <a:noFill/>
          <a:miter lim="800000"/>
          <a:headEnd/>
          <a:tailEnd/>
        </a:ln>
      </xdr:spPr>
    </xdr:sp>
    <xdr:clientData/>
  </xdr:twoCellAnchor>
  <xdr:twoCellAnchor editAs="oneCell">
    <xdr:from>
      <xdr:col>4</xdr:col>
      <xdr:colOff>2619375</xdr:colOff>
      <xdr:row>623</xdr:row>
      <xdr:rowOff>1076325</xdr:rowOff>
    </xdr:from>
    <xdr:to>
      <xdr:col>5</xdr:col>
      <xdr:colOff>12927</xdr:colOff>
      <xdr:row>624</xdr:row>
      <xdr:rowOff>0</xdr:rowOff>
    </xdr:to>
    <xdr:sp macro="" textlink="">
      <xdr:nvSpPr>
        <xdr:cNvPr id="2864" name="Text Box 23"/>
        <xdr:cNvSpPr txBox="1">
          <a:spLocks noChangeArrowheads="1"/>
        </xdr:cNvSpPr>
      </xdr:nvSpPr>
      <xdr:spPr bwMode="auto">
        <a:xfrm>
          <a:off x="2628900" y="467391750"/>
          <a:ext cx="492" cy="0"/>
        </a:xfrm>
        <a:prstGeom prst="rect">
          <a:avLst/>
        </a:prstGeom>
        <a:noFill/>
        <a:ln w="9525">
          <a:noFill/>
          <a:miter lim="800000"/>
          <a:headEnd/>
          <a:tailEnd/>
        </a:ln>
      </xdr:spPr>
    </xdr:sp>
    <xdr:clientData/>
  </xdr:twoCellAnchor>
  <xdr:twoCellAnchor editAs="oneCell">
    <xdr:from>
      <xdr:col>2</xdr:col>
      <xdr:colOff>2619375</xdr:colOff>
      <xdr:row>179</xdr:row>
      <xdr:rowOff>1076325</xdr:rowOff>
    </xdr:from>
    <xdr:to>
      <xdr:col>3</xdr:col>
      <xdr:colOff>7901</xdr:colOff>
      <xdr:row>180</xdr:row>
      <xdr:rowOff>0</xdr:rowOff>
    </xdr:to>
    <xdr:sp macro="" textlink="">
      <xdr:nvSpPr>
        <xdr:cNvPr id="2865" name="Text Box 31"/>
        <xdr:cNvSpPr txBox="1">
          <a:spLocks noChangeArrowheads="1"/>
        </xdr:cNvSpPr>
      </xdr:nvSpPr>
      <xdr:spPr bwMode="auto">
        <a:xfrm>
          <a:off x="8521700" y="89545583"/>
          <a:ext cx="5784" cy="0"/>
        </a:xfrm>
        <a:prstGeom prst="rect">
          <a:avLst/>
        </a:prstGeom>
        <a:noFill/>
        <a:ln w="9525">
          <a:noFill/>
          <a:miter lim="800000"/>
          <a:headEnd/>
          <a:tailEnd/>
        </a:ln>
      </xdr:spPr>
    </xdr:sp>
    <xdr:clientData/>
  </xdr:twoCellAnchor>
  <xdr:twoCellAnchor editAs="oneCell">
    <xdr:from>
      <xdr:col>2</xdr:col>
      <xdr:colOff>2619375</xdr:colOff>
      <xdr:row>179</xdr:row>
      <xdr:rowOff>1076325</xdr:rowOff>
    </xdr:from>
    <xdr:to>
      <xdr:col>3</xdr:col>
      <xdr:colOff>7901</xdr:colOff>
      <xdr:row>180</xdr:row>
      <xdr:rowOff>0</xdr:rowOff>
    </xdr:to>
    <xdr:sp macro="" textlink="">
      <xdr:nvSpPr>
        <xdr:cNvPr id="2866" name="Text Box 31"/>
        <xdr:cNvSpPr txBox="1">
          <a:spLocks noChangeArrowheads="1"/>
        </xdr:cNvSpPr>
      </xdr:nvSpPr>
      <xdr:spPr bwMode="auto">
        <a:xfrm>
          <a:off x="8521700" y="89545583"/>
          <a:ext cx="5784" cy="0"/>
        </a:xfrm>
        <a:prstGeom prst="rect">
          <a:avLst/>
        </a:prstGeom>
        <a:noFill/>
        <a:ln w="9525">
          <a:noFill/>
          <a:miter lim="800000"/>
          <a:headEnd/>
          <a:tailEnd/>
        </a:ln>
      </xdr:spPr>
    </xdr:sp>
    <xdr:clientData/>
  </xdr:twoCellAnchor>
  <xdr:twoCellAnchor editAs="oneCell">
    <xdr:from>
      <xdr:col>4</xdr:col>
      <xdr:colOff>2619375</xdr:colOff>
      <xdr:row>179</xdr:row>
      <xdr:rowOff>1076325</xdr:rowOff>
    </xdr:from>
    <xdr:to>
      <xdr:col>5</xdr:col>
      <xdr:colOff>7901</xdr:colOff>
      <xdr:row>180</xdr:row>
      <xdr:rowOff>0</xdr:rowOff>
    </xdr:to>
    <xdr:sp macro="" textlink="">
      <xdr:nvSpPr>
        <xdr:cNvPr id="2867" name="Text Box 31"/>
        <xdr:cNvSpPr txBox="1">
          <a:spLocks noChangeArrowheads="1"/>
        </xdr:cNvSpPr>
      </xdr:nvSpPr>
      <xdr:spPr bwMode="auto">
        <a:xfrm>
          <a:off x="8521700" y="89545583"/>
          <a:ext cx="5784" cy="0"/>
        </a:xfrm>
        <a:prstGeom prst="rect">
          <a:avLst/>
        </a:prstGeom>
        <a:noFill/>
        <a:ln w="9525">
          <a:noFill/>
          <a:miter lim="800000"/>
          <a:headEnd/>
          <a:tailEnd/>
        </a:ln>
      </xdr:spPr>
    </xdr:sp>
    <xdr:clientData/>
  </xdr:twoCellAnchor>
  <xdr:twoCellAnchor editAs="oneCell">
    <xdr:from>
      <xdr:col>4</xdr:col>
      <xdr:colOff>2619375</xdr:colOff>
      <xdr:row>179</xdr:row>
      <xdr:rowOff>1076325</xdr:rowOff>
    </xdr:from>
    <xdr:to>
      <xdr:col>5</xdr:col>
      <xdr:colOff>7901</xdr:colOff>
      <xdr:row>180</xdr:row>
      <xdr:rowOff>0</xdr:rowOff>
    </xdr:to>
    <xdr:sp macro="" textlink="">
      <xdr:nvSpPr>
        <xdr:cNvPr id="2868" name="Text Box 31"/>
        <xdr:cNvSpPr txBox="1">
          <a:spLocks noChangeArrowheads="1"/>
        </xdr:cNvSpPr>
      </xdr:nvSpPr>
      <xdr:spPr bwMode="auto">
        <a:xfrm>
          <a:off x="8521700" y="89545583"/>
          <a:ext cx="5784" cy="0"/>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69" name="Text Box 314"/>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70" name="Text Box 315"/>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71" name="Text Box 316"/>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1247775</xdr:colOff>
      <xdr:row>304</xdr:row>
      <xdr:rowOff>0</xdr:rowOff>
    </xdr:from>
    <xdr:to>
      <xdr:col>3</xdr:col>
      <xdr:colOff>7409</xdr:colOff>
      <xdr:row>304</xdr:row>
      <xdr:rowOff>159639</xdr:rowOff>
    </xdr:to>
    <xdr:sp macro="" textlink="">
      <xdr:nvSpPr>
        <xdr:cNvPr id="2872" name="Text Box 317"/>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73" name="Text Box 314"/>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74" name="Text Box 315"/>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75" name="Text Box 316"/>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1247775</xdr:colOff>
      <xdr:row>304</xdr:row>
      <xdr:rowOff>0</xdr:rowOff>
    </xdr:from>
    <xdr:to>
      <xdr:col>3</xdr:col>
      <xdr:colOff>7409</xdr:colOff>
      <xdr:row>304</xdr:row>
      <xdr:rowOff>159639</xdr:rowOff>
    </xdr:to>
    <xdr:sp macro="" textlink="">
      <xdr:nvSpPr>
        <xdr:cNvPr id="2876" name="Text Box 317"/>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77" name="Text Box 81"/>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78" name="Text Box 82"/>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79" name="Text Box 83"/>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1247775</xdr:colOff>
      <xdr:row>304</xdr:row>
      <xdr:rowOff>0</xdr:rowOff>
    </xdr:from>
    <xdr:to>
      <xdr:col>3</xdr:col>
      <xdr:colOff>7409</xdr:colOff>
      <xdr:row>304</xdr:row>
      <xdr:rowOff>159639</xdr:rowOff>
    </xdr:to>
    <xdr:sp macro="" textlink="">
      <xdr:nvSpPr>
        <xdr:cNvPr id="2880" name="Text Box 84"/>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2028825</xdr:colOff>
      <xdr:row>304</xdr:row>
      <xdr:rowOff>0</xdr:rowOff>
    </xdr:from>
    <xdr:to>
      <xdr:col>3</xdr:col>
      <xdr:colOff>7409</xdr:colOff>
      <xdr:row>304</xdr:row>
      <xdr:rowOff>159639</xdr:rowOff>
    </xdr:to>
    <xdr:sp macro="" textlink="">
      <xdr:nvSpPr>
        <xdr:cNvPr id="2881" name="Text Box 85"/>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2619375</xdr:colOff>
      <xdr:row>304</xdr:row>
      <xdr:rowOff>0</xdr:rowOff>
    </xdr:from>
    <xdr:to>
      <xdr:col>3</xdr:col>
      <xdr:colOff>7409</xdr:colOff>
      <xdr:row>304</xdr:row>
      <xdr:rowOff>159639</xdr:rowOff>
    </xdr:to>
    <xdr:sp macro="" textlink="">
      <xdr:nvSpPr>
        <xdr:cNvPr id="2882" name="Text Box 86"/>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7409</xdr:colOff>
      <xdr:row>304</xdr:row>
      <xdr:rowOff>156524</xdr:rowOff>
    </xdr:to>
    <xdr:sp macro="" textlink="">
      <xdr:nvSpPr>
        <xdr:cNvPr id="2883"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7409</xdr:colOff>
      <xdr:row>304</xdr:row>
      <xdr:rowOff>156524</xdr:rowOff>
    </xdr:to>
    <xdr:sp macro="" textlink="">
      <xdr:nvSpPr>
        <xdr:cNvPr id="2884"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7409</xdr:colOff>
      <xdr:row>304</xdr:row>
      <xdr:rowOff>156524</xdr:rowOff>
    </xdr:to>
    <xdr:sp macro="" textlink="">
      <xdr:nvSpPr>
        <xdr:cNvPr id="2885"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7409</xdr:colOff>
      <xdr:row>304</xdr:row>
      <xdr:rowOff>156524</xdr:rowOff>
    </xdr:to>
    <xdr:sp macro="" textlink="">
      <xdr:nvSpPr>
        <xdr:cNvPr id="2886"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7409</xdr:colOff>
      <xdr:row>304</xdr:row>
      <xdr:rowOff>156524</xdr:rowOff>
    </xdr:to>
    <xdr:sp macro="" textlink="">
      <xdr:nvSpPr>
        <xdr:cNvPr id="2887"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7409</xdr:colOff>
      <xdr:row>304</xdr:row>
      <xdr:rowOff>156524</xdr:rowOff>
    </xdr:to>
    <xdr:sp macro="" textlink="">
      <xdr:nvSpPr>
        <xdr:cNvPr id="2888"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7409</xdr:colOff>
      <xdr:row>304</xdr:row>
      <xdr:rowOff>156524</xdr:rowOff>
    </xdr:to>
    <xdr:sp macro="" textlink="">
      <xdr:nvSpPr>
        <xdr:cNvPr id="2889"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90" name="Text Box 314"/>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91" name="Text Box 315"/>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92" name="Text Box 316"/>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1247775</xdr:colOff>
      <xdr:row>304</xdr:row>
      <xdr:rowOff>0</xdr:rowOff>
    </xdr:from>
    <xdr:to>
      <xdr:col>3</xdr:col>
      <xdr:colOff>7409</xdr:colOff>
      <xdr:row>304</xdr:row>
      <xdr:rowOff>159639</xdr:rowOff>
    </xdr:to>
    <xdr:sp macro="" textlink="">
      <xdr:nvSpPr>
        <xdr:cNvPr id="2893" name="Text Box 317"/>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94" name="Text Box 314"/>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95" name="Text Box 315"/>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96" name="Text Box 316"/>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1247775</xdr:colOff>
      <xdr:row>304</xdr:row>
      <xdr:rowOff>0</xdr:rowOff>
    </xdr:from>
    <xdr:to>
      <xdr:col>3</xdr:col>
      <xdr:colOff>7409</xdr:colOff>
      <xdr:row>304</xdr:row>
      <xdr:rowOff>159639</xdr:rowOff>
    </xdr:to>
    <xdr:sp macro="" textlink="">
      <xdr:nvSpPr>
        <xdr:cNvPr id="2897" name="Text Box 317"/>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98" name="Text Box 81"/>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899" name="Text Box 82"/>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1314450</xdr:colOff>
      <xdr:row>304</xdr:row>
      <xdr:rowOff>0</xdr:rowOff>
    </xdr:from>
    <xdr:to>
      <xdr:col>3</xdr:col>
      <xdr:colOff>7409</xdr:colOff>
      <xdr:row>304</xdr:row>
      <xdr:rowOff>159639</xdr:rowOff>
    </xdr:to>
    <xdr:sp macro="" textlink="">
      <xdr:nvSpPr>
        <xdr:cNvPr id="2900" name="Text Box 83"/>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1247775</xdr:colOff>
      <xdr:row>304</xdr:row>
      <xdr:rowOff>0</xdr:rowOff>
    </xdr:from>
    <xdr:to>
      <xdr:col>3</xdr:col>
      <xdr:colOff>7409</xdr:colOff>
      <xdr:row>304</xdr:row>
      <xdr:rowOff>159639</xdr:rowOff>
    </xdr:to>
    <xdr:sp macro="" textlink="">
      <xdr:nvSpPr>
        <xdr:cNvPr id="2901" name="Text Box 84"/>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2028825</xdr:colOff>
      <xdr:row>304</xdr:row>
      <xdr:rowOff>0</xdr:rowOff>
    </xdr:from>
    <xdr:to>
      <xdr:col>3</xdr:col>
      <xdr:colOff>7409</xdr:colOff>
      <xdr:row>304</xdr:row>
      <xdr:rowOff>159639</xdr:rowOff>
    </xdr:to>
    <xdr:sp macro="" textlink="">
      <xdr:nvSpPr>
        <xdr:cNvPr id="2902" name="Text Box 85"/>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2619375</xdr:colOff>
      <xdr:row>304</xdr:row>
      <xdr:rowOff>0</xdr:rowOff>
    </xdr:from>
    <xdr:to>
      <xdr:col>3</xdr:col>
      <xdr:colOff>7409</xdr:colOff>
      <xdr:row>304</xdr:row>
      <xdr:rowOff>159639</xdr:rowOff>
    </xdr:to>
    <xdr:sp macro="" textlink="">
      <xdr:nvSpPr>
        <xdr:cNvPr id="2903" name="Text Box 86"/>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7409</xdr:colOff>
      <xdr:row>304</xdr:row>
      <xdr:rowOff>156524</xdr:rowOff>
    </xdr:to>
    <xdr:sp macro="" textlink="">
      <xdr:nvSpPr>
        <xdr:cNvPr id="2904"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7409</xdr:colOff>
      <xdr:row>304</xdr:row>
      <xdr:rowOff>156524</xdr:rowOff>
    </xdr:to>
    <xdr:sp macro="" textlink="">
      <xdr:nvSpPr>
        <xdr:cNvPr id="2905"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7409</xdr:colOff>
      <xdr:row>304</xdr:row>
      <xdr:rowOff>156524</xdr:rowOff>
    </xdr:to>
    <xdr:sp macro="" textlink="">
      <xdr:nvSpPr>
        <xdr:cNvPr id="2906"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7409</xdr:colOff>
      <xdr:row>304</xdr:row>
      <xdr:rowOff>156524</xdr:rowOff>
    </xdr:to>
    <xdr:sp macro="" textlink="">
      <xdr:nvSpPr>
        <xdr:cNvPr id="2907"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7409</xdr:colOff>
      <xdr:row>304</xdr:row>
      <xdr:rowOff>156524</xdr:rowOff>
    </xdr:to>
    <xdr:sp macro="" textlink="">
      <xdr:nvSpPr>
        <xdr:cNvPr id="2908"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7409</xdr:colOff>
      <xdr:row>304</xdr:row>
      <xdr:rowOff>156524</xdr:rowOff>
    </xdr:to>
    <xdr:sp macro="" textlink="">
      <xdr:nvSpPr>
        <xdr:cNvPr id="2909"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2</xdr:col>
      <xdr:colOff>1609725</xdr:colOff>
      <xdr:row>304</xdr:row>
      <xdr:rowOff>123825</xdr:rowOff>
    </xdr:from>
    <xdr:to>
      <xdr:col>3</xdr:col>
      <xdr:colOff>7409</xdr:colOff>
      <xdr:row>304</xdr:row>
      <xdr:rowOff>156524</xdr:rowOff>
    </xdr:to>
    <xdr:sp macro="" textlink="">
      <xdr:nvSpPr>
        <xdr:cNvPr id="2910"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11" name="Text Box 314"/>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12" name="Text Box 315"/>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13" name="Text Box 316"/>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7409</xdr:colOff>
      <xdr:row>304</xdr:row>
      <xdr:rowOff>159639</xdr:rowOff>
    </xdr:to>
    <xdr:sp macro="" textlink="">
      <xdr:nvSpPr>
        <xdr:cNvPr id="2914" name="Text Box 317"/>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15" name="Text Box 314"/>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16" name="Text Box 315"/>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17" name="Text Box 316"/>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7409</xdr:colOff>
      <xdr:row>304</xdr:row>
      <xdr:rowOff>159639</xdr:rowOff>
    </xdr:to>
    <xdr:sp macro="" textlink="">
      <xdr:nvSpPr>
        <xdr:cNvPr id="2918" name="Text Box 317"/>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19" name="Text Box 81"/>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20" name="Text Box 82"/>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21" name="Text Box 83"/>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7409</xdr:colOff>
      <xdr:row>304</xdr:row>
      <xdr:rowOff>159639</xdr:rowOff>
    </xdr:to>
    <xdr:sp macro="" textlink="">
      <xdr:nvSpPr>
        <xdr:cNvPr id="2922" name="Text Box 84"/>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2028825</xdr:colOff>
      <xdr:row>304</xdr:row>
      <xdr:rowOff>0</xdr:rowOff>
    </xdr:from>
    <xdr:to>
      <xdr:col>5</xdr:col>
      <xdr:colOff>7409</xdr:colOff>
      <xdr:row>304</xdr:row>
      <xdr:rowOff>159639</xdr:rowOff>
    </xdr:to>
    <xdr:sp macro="" textlink="">
      <xdr:nvSpPr>
        <xdr:cNvPr id="2923" name="Text Box 85"/>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2619375</xdr:colOff>
      <xdr:row>304</xdr:row>
      <xdr:rowOff>0</xdr:rowOff>
    </xdr:from>
    <xdr:to>
      <xdr:col>5</xdr:col>
      <xdr:colOff>7409</xdr:colOff>
      <xdr:row>304</xdr:row>
      <xdr:rowOff>159639</xdr:rowOff>
    </xdr:to>
    <xdr:sp macro="" textlink="">
      <xdr:nvSpPr>
        <xdr:cNvPr id="2924" name="Text Box 86"/>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7409</xdr:colOff>
      <xdr:row>304</xdr:row>
      <xdr:rowOff>156524</xdr:rowOff>
    </xdr:to>
    <xdr:sp macro="" textlink="">
      <xdr:nvSpPr>
        <xdr:cNvPr id="2925"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7409</xdr:colOff>
      <xdr:row>304</xdr:row>
      <xdr:rowOff>156524</xdr:rowOff>
    </xdr:to>
    <xdr:sp macro="" textlink="">
      <xdr:nvSpPr>
        <xdr:cNvPr id="2926"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7409</xdr:colOff>
      <xdr:row>304</xdr:row>
      <xdr:rowOff>156524</xdr:rowOff>
    </xdr:to>
    <xdr:sp macro="" textlink="">
      <xdr:nvSpPr>
        <xdr:cNvPr id="2927"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7409</xdr:colOff>
      <xdr:row>304</xdr:row>
      <xdr:rowOff>156524</xdr:rowOff>
    </xdr:to>
    <xdr:sp macro="" textlink="">
      <xdr:nvSpPr>
        <xdr:cNvPr id="2928"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7409</xdr:colOff>
      <xdr:row>304</xdr:row>
      <xdr:rowOff>156524</xdr:rowOff>
    </xdr:to>
    <xdr:sp macro="" textlink="">
      <xdr:nvSpPr>
        <xdr:cNvPr id="2929"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7409</xdr:colOff>
      <xdr:row>304</xdr:row>
      <xdr:rowOff>156524</xdr:rowOff>
    </xdr:to>
    <xdr:sp macro="" textlink="">
      <xdr:nvSpPr>
        <xdr:cNvPr id="2930"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7409</xdr:colOff>
      <xdr:row>304</xdr:row>
      <xdr:rowOff>156524</xdr:rowOff>
    </xdr:to>
    <xdr:sp macro="" textlink="">
      <xdr:nvSpPr>
        <xdr:cNvPr id="2931"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32" name="Text Box 314"/>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33" name="Text Box 315"/>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34" name="Text Box 316"/>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7409</xdr:colOff>
      <xdr:row>304</xdr:row>
      <xdr:rowOff>159639</xdr:rowOff>
    </xdr:to>
    <xdr:sp macro="" textlink="">
      <xdr:nvSpPr>
        <xdr:cNvPr id="2935" name="Text Box 317"/>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36" name="Text Box 314"/>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37" name="Text Box 315"/>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38" name="Text Box 316"/>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7409</xdr:colOff>
      <xdr:row>304</xdr:row>
      <xdr:rowOff>159639</xdr:rowOff>
    </xdr:to>
    <xdr:sp macro="" textlink="">
      <xdr:nvSpPr>
        <xdr:cNvPr id="2939" name="Text Box 317"/>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40" name="Text Box 81"/>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41" name="Text Box 82"/>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1314450</xdr:colOff>
      <xdr:row>304</xdr:row>
      <xdr:rowOff>0</xdr:rowOff>
    </xdr:from>
    <xdr:to>
      <xdr:col>5</xdr:col>
      <xdr:colOff>7409</xdr:colOff>
      <xdr:row>304</xdr:row>
      <xdr:rowOff>159639</xdr:rowOff>
    </xdr:to>
    <xdr:sp macro="" textlink="">
      <xdr:nvSpPr>
        <xdr:cNvPr id="2942" name="Text Box 83"/>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1247775</xdr:colOff>
      <xdr:row>304</xdr:row>
      <xdr:rowOff>0</xdr:rowOff>
    </xdr:from>
    <xdr:to>
      <xdr:col>5</xdr:col>
      <xdr:colOff>7409</xdr:colOff>
      <xdr:row>304</xdr:row>
      <xdr:rowOff>159639</xdr:rowOff>
    </xdr:to>
    <xdr:sp macro="" textlink="">
      <xdr:nvSpPr>
        <xdr:cNvPr id="2943" name="Text Box 84"/>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2028825</xdr:colOff>
      <xdr:row>304</xdr:row>
      <xdr:rowOff>0</xdr:rowOff>
    </xdr:from>
    <xdr:to>
      <xdr:col>5</xdr:col>
      <xdr:colOff>7409</xdr:colOff>
      <xdr:row>304</xdr:row>
      <xdr:rowOff>159639</xdr:rowOff>
    </xdr:to>
    <xdr:sp macro="" textlink="">
      <xdr:nvSpPr>
        <xdr:cNvPr id="2944" name="Text Box 85"/>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2619375</xdr:colOff>
      <xdr:row>304</xdr:row>
      <xdr:rowOff>0</xdr:rowOff>
    </xdr:from>
    <xdr:to>
      <xdr:col>5</xdr:col>
      <xdr:colOff>7409</xdr:colOff>
      <xdr:row>304</xdr:row>
      <xdr:rowOff>159639</xdr:rowOff>
    </xdr:to>
    <xdr:sp macro="" textlink="">
      <xdr:nvSpPr>
        <xdr:cNvPr id="2945" name="Text Box 86"/>
        <xdr:cNvSpPr txBox="1">
          <a:spLocks noChangeArrowheads="1"/>
        </xdr:cNvSpPr>
      </xdr:nvSpPr>
      <xdr:spPr bwMode="auto">
        <a:xfrm>
          <a:off x="8521700" y="198522167"/>
          <a:ext cx="5292" cy="15963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7409</xdr:colOff>
      <xdr:row>304</xdr:row>
      <xdr:rowOff>156524</xdr:rowOff>
    </xdr:to>
    <xdr:sp macro="" textlink="">
      <xdr:nvSpPr>
        <xdr:cNvPr id="2946"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7409</xdr:colOff>
      <xdr:row>304</xdr:row>
      <xdr:rowOff>156524</xdr:rowOff>
    </xdr:to>
    <xdr:sp macro="" textlink="">
      <xdr:nvSpPr>
        <xdr:cNvPr id="2947"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7409</xdr:colOff>
      <xdr:row>304</xdr:row>
      <xdr:rowOff>156524</xdr:rowOff>
    </xdr:to>
    <xdr:sp macro="" textlink="">
      <xdr:nvSpPr>
        <xdr:cNvPr id="2948"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7409</xdr:colOff>
      <xdr:row>304</xdr:row>
      <xdr:rowOff>156524</xdr:rowOff>
    </xdr:to>
    <xdr:sp macro="" textlink="">
      <xdr:nvSpPr>
        <xdr:cNvPr id="2949"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7409</xdr:colOff>
      <xdr:row>304</xdr:row>
      <xdr:rowOff>156524</xdr:rowOff>
    </xdr:to>
    <xdr:sp macro="" textlink="">
      <xdr:nvSpPr>
        <xdr:cNvPr id="2950"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7409</xdr:colOff>
      <xdr:row>304</xdr:row>
      <xdr:rowOff>156524</xdr:rowOff>
    </xdr:to>
    <xdr:sp macro="" textlink="">
      <xdr:nvSpPr>
        <xdr:cNvPr id="2951"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4</xdr:col>
      <xdr:colOff>1609725</xdr:colOff>
      <xdr:row>304</xdr:row>
      <xdr:rowOff>123825</xdr:rowOff>
    </xdr:from>
    <xdr:to>
      <xdr:col>5</xdr:col>
      <xdr:colOff>7409</xdr:colOff>
      <xdr:row>304</xdr:row>
      <xdr:rowOff>156524</xdr:rowOff>
    </xdr:to>
    <xdr:sp macro="" textlink="">
      <xdr:nvSpPr>
        <xdr:cNvPr id="2952" name="Text Box 236"/>
        <xdr:cNvSpPr txBox="1">
          <a:spLocks noChangeArrowheads="1"/>
        </xdr:cNvSpPr>
      </xdr:nvSpPr>
      <xdr:spPr bwMode="auto">
        <a:xfrm>
          <a:off x="8521700" y="198645992"/>
          <a:ext cx="5292" cy="3269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2953" name="Text Box 31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2954" name="Text Box 31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2955" name="Text Box 31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7409</xdr:colOff>
      <xdr:row>331</xdr:row>
      <xdr:rowOff>159639</xdr:rowOff>
    </xdr:to>
    <xdr:sp macro="" textlink="">
      <xdr:nvSpPr>
        <xdr:cNvPr id="2956" name="Text Box 317"/>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2619375</xdr:colOff>
      <xdr:row>322</xdr:row>
      <xdr:rowOff>1076325</xdr:rowOff>
    </xdr:from>
    <xdr:to>
      <xdr:col>3</xdr:col>
      <xdr:colOff>7409</xdr:colOff>
      <xdr:row>323</xdr:row>
      <xdr:rowOff>0</xdr:rowOff>
    </xdr:to>
    <xdr:sp macro="" textlink="">
      <xdr:nvSpPr>
        <xdr:cNvPr id="2957" name="Text Box 23"/>
        <xdr:cNvSpPr txBox="1">
          <a:spLocks noChangeArrowheads="1"/>
        </xdr:cNvSpPr>
      </xdr:nvSpPr>
      <xdr:spPr bwMode="auto">
        <a:xfrm>
          <a:off x="8521700" y="217888608"/>
          <a:ext cx="5292" cy="1059"/>
        </a:xfrm>
        <a:prstGeom prst="rect">
          <a:avLst/>
        </a:prstGeom>
        <a:noFill/>
        <a:ln w="9525">
          <a:noFill/>
          <a:miter lim="800000"/>
          <a:headEnd/>
          <a:tailEnd/>
        </a:ln>
      </xdr:spPr>
    </xdr:sp>
    <xdr:clientData/>
  </xdr:twoCellAnchor>
  <xdr:twoCellAnchor editAs="oneCell">
    <xdr:from>
      <xdr:col>2</xdr:col>
      <xdr:colOff>2676525</xdr:colOff>
      <xdr:row>322</xdr:row>
      <xdr:rowOff>657225</xdr:rowOff>
    </xdr:from>
    <xdr:to>
      <xdr:col>3</xdr:col>
      <xdr:colOff>7409</xdr:colOff>
      <xdr:row>322</xdr:row>
      <xdr:rowOff>677037</xdr:rowOff>
    </xdr:to>
    <xdr:sp macro="" textlink="">
      <xdr:nvSpPr>
        <xdr:cNvPr id="2958" name="Text Box 29"/>
        <xdr:cNvSpPr txBox="1">
          <a:spLocks noChangeArrowheads="1"/>
        </xdr:cNvSpPr>
      </xdr:nvSpPr>
      <xdr:spPr bwMode="auto">
        <a:xfrm>
          <a:off x="8521700" y="217583808"/>
          <a:ext cx="5292" cy="19812"/>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2959" name="Text Box 31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2960" name="Text Box 31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2961" name="Text Box 31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7409</xdr:colOff>
      <xdr:row>331</xdr:row>
      <xdr:rowOff>159639</xdr:rowOff>
    </xdr:to>
    <xdr:sp macro="" textlink="">
      <xdr:nvSpPr>
        <xdr:cNvPr id="2962" name="Text Box 317"/>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2619375</xdr:colOff>
      <xdr:row>322</xdr:row>
      <xdr:rowOff>1076325</xdr:rowOff>
    </xdr:from>
    <xdr:to>
      <xdr:col>3</xdr:col>
      <xdr:colOff>7409</xdr:colOff>
      <xdr:row>323</xdr:row>
      <xdr:rowOff>0</xdr:rowOff>
    </xdr:to>
    <xdr:sp macro="" textlink="">
      <xdr:nvSpPr>
        <xdr:cNvPr id="2963" name="Text Box 23"/>
        <xdr:cNvSpPr txBox="1">
          <a:spLocks noChangeArrowheads="1"/>
        </xdr:cNvSpPr>
      </xdr:nvSpPr>
      <xdr:spPr bwMode="auto">
        <a:xfrm>
          <a:off x="8521700" y="217888608"/>
          <a:ext cx="5292" cy="1059"/>
        </a:xfrm>
        <a:prstGeom prst="rect">
          <a:avLst/>
        </a:prstGeom>
        <a:noFill/>
        <a:ln w="9525">
          <a:noFill/>
          <a:miter lim="800000"/>
          <a:headEnd/>
          <a:tailEnd/>
        </a:ln>
      </xdr:spPr>
    </xdr:sp>
    <xdr:clientData/>
  </xdr:twoCellAnchor>
  <xdr:twoCellAnchor editAs="oneCell">
    <xdr:from>
      <xdr:col>2</xdr:col>
      <xdr:colOff>2676525</xdr:colOff>
      <xdr:row>322</xdr:row>
      <xdr:rowOff>657225</xdr:rowOff>
    </xdr:from>
    <xdr:to>
      <xdr:col>3</xdr:col>
      <xdr:colOff>7409</xdr:colOff>
      <xdr:row>322</xdr:row>
      <xdr:rowOff>677037</xdr:rowOff>
    </xdr:to>
    <xdr:sp macro="" textlink="">
      <xdr:nvSpPr>
        <xdr:cNvPr id="2964" name="Text Box 29"/>
        <xdr:cNvSpPr txBox="1">
          <a:spLocks noChangeArrowheads="1"/>
        </xdr:cNvSpPr>
      </xdr:nvSpPr>
      <xdr:spPr bwMode="auto">
        <a:xfrm>
          <a:off x="8521700" y="217583808"/>
          <a:ext cx="5292" cy="19812"/>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2965" name="Text Box 81"/>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2966" name="Text Box 82"/>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2967" name="Text Box 83"/>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7409</xdr:colOff>
      <xdr:row>331</xdr:row>
      <xdr:rowOff>159639</xdr:rowOff>
    </xdr:to>
    <xdr:sp macro="" textlink="">
      <xdr:nvSpPr>
        <xdr:cNvPr id="2968" name="Text Box 8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2028825</xdr:colOff>
      <xdr:row>331</xdr:row>
      <xdr:rowOff>0</xdr:rowOff>
    </xdr:from>
    <xdr:to>
      <xdr:col>3</xdr:col>
      <xdr:colOff>7409</xdr:colOff>
      <xdr:row>331</xdr:row>
      <xdr:rowOff>159639</xdr:rowOff>
    </xdr:to>
    <xdr:sp macro="" textlink="">
      <xdr:nvSpPr>
        <xdr:cNvPr id="2969" name="Text Box 8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2619375</xdr:colOff>
      <xdr:row>331</xdr:row>
      <xdr:rowOff>0</xdr:rowOff>
    </xdr:from>
    <xdr:to>
      <xdr:col>3</xdr:col>
      <xdr:colOff>7409</xdr:colOff>
      <xdr:row>331</xdr:row>
      <xdr:rowOff>159639</xdr:rowOff>
    </xdr:to>
    <xdr:sp macro="" textlink="">
      <xdr:nvSpPr>
        <xdr:cNvPr id="2970" name="Text Box 8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2028825</xdr:colOff>
      <xdr:row>322</xdr:row>
      <xdr:rowOff>2266950</xdr:rowOff>
    </xdr:from>
    <xdr:to>
      <xdr:col>3</xdr:col>
      <xdr:colOff>7409</xdr:colOff>
      <xdr:row>323</xdr:row>
      <xdr:rowOff>31309</xdr:rowOff>
    </xdr:to>
    <xdr:sp macro="" textlink="">
      <xdr:nvSpPr>
        <xdr:cNvPr id="2971" name="Text Box 181"/>
        <xdr:cNvSpPr txBox="1">
          <a:spLocks noChangeArrowheads="1"/>
        </xdr:cNvSpPr>
      </xdr:nvSpPr>
      <xdr:spPr bwMode="auto">
        <a:xfrm>
          <a:off x="8521700" y="217888608"/>
          <a:ext cx="5292" cy="32368"/>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2972"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2973"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2974"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2028825</xdr:colOff>
      <xdr:row>322</xdr:row>
      <xdr:rowOff>2266950</xdr:rowOff>
    </xdr:from>
    <xdr:to>
      <xdr:col>3</xdr:col>
      <xdr:colOff>7409</xdr:colOff>
      <xdr:row>323</xdr:row>
      <xdr:rowOff>31309</xdr:rowOff>
    </xdr:to>
    <xdr:sp macro="" textlink="">
      <xdr:nvSpPr>
        <xdr:cNvPr id="2975" name="Text Box 181"/>
        <xdr:cNvSpPr txBox="1">
          <a:spLocks noChangeArrowheads="1"/>
        </xdr:cNvSpPr>
      </xdr:nvSpPr>
      <xdr:spPr bwMode="auto">
        <a:xfrm>
          <a:off x="8521700" y="217888608"/>
          <a:ext cx="5292" cy="32368"/>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2976"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2977"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2978"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2979"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2980" name="Text Box 314"/>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2981" name="Text Box 315"/>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2982" name="Text Box 316"/>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1247775</xdr:colOff>
      <xdr:row>323</xdr:row>
      <xdr:rowOff>0</xdr:rowOff>
    </xdr:from>
    <xdr:to>
      <xdr:col>3</xdr:col>
      <xdr:colOff>7409</xdr:colOff>
      <xdr:row>323</xdr:row>
      <xdr:rowOff>159639</xdr:rowOff>
    </xdr:to>
    <xdr:sp macro="" textlink="">
      <xdr:nvSpPr>
        <xdr:cNvPr id="2983" name="Text Box 317"/>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2619375</xdr:colOff>
      <xdr:row>323</xdr:row>
      <xdr:rowOff>1076325</xdr:rowOff>
    </xdr:from>
    <xdr:to>
      <xdr:col>3</xdr:col>
      <xdr:colOff>7409</xdr:colOff>
      <xdr:row>324</xdr:row>
      <xdr:rowOff>0</xdr:rowOff>
    </xdr:to>
    <xdr:sp macro="" textlink="">
      <xdr:nvSpPr>
        <xdr:cNvPr id="2984" name="Text Box 23"/>
        <xdr:cNvSpPr txBox="1">
          <a:spLocks noChangeArrowheads="1"/>
        </xdr:cNvSpPr>
      </xdr:nvSpPr>
      <xdr:spPr bwMode="auto">
        <a:xfrm>
          <a:off x="8521700" y="218470692"/>
          <a:ext cx="5292" cy="1058"/>
        </a:xfrm>
        <a:prstGeom prst="rect">
          <a:avLst/>
        </a:prstGeom>
        <a:noFill/>
        <a:ln w="9525">
          <a:noFill/>
          <a:miter lim="800000"/>
          <a:headEnd/>
          <a:tailEnd/>
        </a:ln>
      </xdr:spPr>
    </xdr:sp>
    <xdr:clientData/>
  </xdr:twoCellAnchor>
  <xdr:twoCellAnchor editAs="oneCell">
    <xdr:from>
      <xdr:col>2</xdr:col>
      <xdr:colOff>2676525</xdr:colOff>
      <xdr:row>323</xdr:row>
      <xdr:rowOff>657225</xdr:rowOff>
    </xdr:from>
    <xdr:to>
      <xdr:col>3</xdr:col>
      <xdr:colOff>7409</xdr:colOff>
      <xdr:row>324</xdr:row>
      <xdr:rowOff>19812</xdr:rowOff>
    </xdr:to>
    <xdr:sp macro="" textlink="">
      <xdr:nvSpPr>
        <xdr:cNvPr id="2985" name="Text Box 29"/>
        <xdr:cNvSpPr txBox="1">
          <a:spLocks noChangeArrowheads="1"/>
        </xdr:cNvSpPr>
      </xdr:nvSpPr>
      <xdr:spPr bwMode="auto">
        <a:xfrm>
          <a:off x="8521700" y="218470692"/>
          <a:ext cx="5292" cy="20870"/>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2986" name="Text Box 314"/>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2987" name="Text Box 315"/>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2988" name="Text Box 316"/>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1247775</xdr:colOff>
      <xdr:row>323</xdr:row>
      <xdr:rowOff>0</xdr:rowOff>
    </xdr:from>
    <xdr:to>
      <xdr:col>3</xdr:col>
      <xdr:colOff>7409</xdr:colOff>
      <xdr:row>323</xdr:row>
      <xdr:rowOff>159639</xdr:rowOff>
    </xdr:to>
    <xdr:sp macro="" textlink="">
      <xdr:nvSpPr>
        <xdr:cNvPr id="2989" name="Text Box 317"/>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2619375</xdr:colOff>
      <xdr:row>323</xdr:row>
      <xdr:rowOff>1076325</xdr:rowOff>
    </xdr:from>
    <xdr:to>
      <xdr:col>3</xdr:col>
      <xdr:colOff>7409</xdr:colOff>
      <xdr:row>324</xdr:row>
      <xdr:rowOff>0</xdr:rowOff>
    </xdr:to>
    <xdr:sp macro="" textlink="">
      <xdr:nvSpPr>
        <xdr:cNvPr id="2990" name="Text Box 23"/>
        <xdr:cNvSpPr txBox="1">
          <a:spLocks noChangeArrowheads="1"/>
        </xdr:cNvSpPr>
      </xdr:nvSpPr>
      <xdr:spPr bwMode="auto">
        <a:xfrm>
          <a:off x="8521700" y="218470692"/>
          <a:ext cx="5292" cy="1058"/>
        </a:xfrm>
        <a:prstGeom prst="rect">
          <a:avLst/>
        </a:prstGeom>
        <a:noFill/>
        <a:ln w="9525">
          <a:noFill/>
          <a:miter lim="800000"/>
          <a:headEnd/>
          <a:tailEnd/>
        </a:ln>
      </xdr:spPr>
    </xdr:sp>
    <xdr:clientData/>
  </xdr:twoCellAnchor>
  <xdr:twoCellAnchor editAs="oneCell">
    <xdr:from>
      <xdr:col>2</xdr:col>
      <xdr:colOff>2676525</xdr:colOff>
      <xdr:row>323</xdr:row>
      <xdr:rowOff>657225</xdr:rowOff>
    </xdr:from>
    <xdr:to>
      <xdr:col>3</xdr:col>
      <xdr:colOff>7409</xdr:colOff>
      <xdr:row>324</xdr:row>
      <xdr:rowOff>19812</xdr:rowOff>
    </xdr:to>
    <xdr:sp macro="" textlink="">
      <xdr:nvSpPr>
        <xdr:cNvPr id="2991" name="Text Box 29"/>
        <xdr:cNvSpPr txBox="1">
          <a:spLocks noChangeArrowheads="1"/>
        </xdr:cNvSpPr>
      </xdr:nvSpPr>
      <xdr:spPr bwMode="auto">
        <a:xfrm>
          <a:off x="8521700" y="218470692"/>
          <a:ext cx="5292" cy="20870"/>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2992" name="Text Box 81"/>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2993" name="Text Box 82"/>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2994" name="Text Box 83"/>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1247775</xdr:colOff>
      <xdr:row>323</xdr:row>
      <xdr:rowOff>0</xdr:rowOff>
    </xdr:from>
    <xdr:to>
      <xdr:col>3</xdr:col>
      <xdr:colOff>7409</xdr:colOff>
      <xdr:row>323</xdr:row>
      <xdr:rowOff>159639</xdr:rowOff>
    </xdr:to>
    <xdr:sp macro="" textlink="">
      <xdr:nvSpPr>
        <xdr:cNvPr id="2995" name="Text Box 84"/>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2028825</xdr:colOff>
      <xdr:row>323</xdr:row>
      <xdr:rowOff>0</xdr:rowOff>
    </xdr:from>
    <xdr:to>
      <xdr:col>3</xdr:col>
      <xdr:colOff>7409</xdr:colOff>
      <xdr:row>323</xdr:row>
      <xdr:rowOff>159639</xdr:rowOff>
    </xdr:to>
    <xdr:sp macro="" textlink="">
      <xdr:nvSpPr>
        <xdr:cNvPr id="2996" name="Text Box 85"/>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2619375</xdr:colOff>
      <xdr:row>323</xdr:row>
      <xdr:rowOff>0</xdr:rowOff>
    </xdr:from>
    <xdr:to>
      <xdr:col>3</xdr:col>
      <xdr:colOff>7409</xdr:colOff>
      <xdr:row>323</xdr:row>
      <xdr:rowOff>159639</xdr:rowOff>
    </xdr:to>
    <xdr:sp macro="" textlink="">
      <xdr:nvSpPr>
        <xdr:cNvPr id="2997" name="Text Box 86"/>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7409</xdr:colOff>
      <xdr:row>323</xdr:row>
      <xdr:rowOff>156524</xdr:rowOff>
    </xdr:to>
    <xdr:sp macro="" textlink="">
      <xdr:nvSpPr>
        <xdr:cNvPr id="2998"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7409</xdr:colOff>
      <xdr:row>323</xdr:row>
      <xdr:rowOff>156524</xdr:rowOff>
    </xdr:to>
    <xdr:sp macro="" textlink="">
      <xdr:nvSpPr>
        <xdr:cNvPr id="2999"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7409</xdr:colOff>
      <xdr:row>323</xdr:row>
      <xdr:rowOff>156524</xdr:rowOff>
    </xdr:to>
    <xdr:sp macro="" textlink="">
      <xdr:nvSpPr>
        <xdr:cNvPr id="3000"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7409</xdr:colOff>
      <xdr:row>323</xdr:row>
      <xdr:rowOff>156524</xdr:rowOff>
    </xdr:to>
    <xdr:sp macro="" textlink="">
      <xdr:nvSpPr>
        <xdr:cNvPr id="3001"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7409</xdr:colOff>
      <xdr:row>323</xdr:row>
      <xdr:rowOff>156524</xdr:rowOff>
    </xdr:to>
    <xdr:sp macro="" textlink="">
      <xdr:nvSpPr>
        <xdr:cNvPr id="3002"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7409</xdr:colOff>
      <xdr:row>323</xdr:row>
      <xdr:rowOff>156524</xdr:rowOff>
    </xdr:to>
    <xdr:sp macro="" textlink="">
      <xdr:nvSpPr>
        <xdr:cNvPr id="3003"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7409</xdr:colOff>
      <xdr:row>323</xdr:row>
      <xdr:rowOff>156524</xdr:rowOff>
    </xdr:to>
    <xdr:sp macro="" textlink="">
      <xdr:nvSpPr>
        <xdr:cNvPr id="3004"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005" name="Text Box 314"/>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006" name="Text Box 315"/>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007" name="Text Box 316"/>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1247775</xdr:colOff>
      <xdr:row>324</xdr:row>
      <xdr:rowOff>0</xdr:rowOff>
    </xdr:from>
    <xdr:to>
      <xdr:col>3</xdr:col>
      <xdr:colOff>7409</xdr:colOff>
      <xdr:row>324</xdr:row>
      <xdr:rowOff>159639</xdr:rowOff>
    </xdr:to>
    <xdr:sp macro="" textlink="">
      <xdr:nvSpPr>
        <xdr:cNvPr id="3008" name="Text Box 317"/>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2676525</xdr:colOff>
      <xdr:row>324</xdr:row>
      <xdr:rowOff>657225</xdr:rowOff>
    </xdr:from>
    <xdr:to>
      <xdr:col>3</xdr:col>
      <xdr:colOff>7409</xdr:colOff>
      <xdr:row>324</xdr:row>
      <xdr:rowOff>677037</xdr:rowOff>
    </xdr:to>
    <xdr:sp macro="" textlink="">
      <xdr:nvSpPr>
        <xdr:cNvPr id="3009" name="Text Box 29"/>
        <xdr:cNvSpPr txBox="1">
          <a:spLocks noChangeArrowheads="1"/>
        </xdr:cNvSpPr>
      </xdr:nvSpPr>
      <xdr:spPr bwMode="auto">
        <a:xfrm>
          <a:off x="8521700" y="219128975"/>
          <a:ext cx="5292" cy="19812"/>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010" name="Text Box 314"/>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011" name="Text Box 315"/>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012" name="Text Box 316"/>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1247775</xdr:colOff>
      <xdr:row>324</xdr:row>
      <xdr:rowOff>0</xdr:rowOff>
    </xdr:from>
    <xdr:to>
      <xdr:col>3</xdr:col>
      <xdr:colOff>7409</xdr:colOff>
      <xdr:row>324</xdr:row>
      <xdr:rowOff>159639</xdr:rowOff>
    </xdr:to>
    <xdr:sp macro="" textlink="">
      <xdr:nvSpPr>
        <xdr:cNvPr id="3013" name="Text Box 317"/>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2676525</xdr:colOff>
      <xdr:row>324</xdr:row>
      <xdr:rowOff>657225</xdr:rowOff>
    </xdr:from>
    <xdr:to>
      <xdr:col>3</xdr:col>
      <xdr:colOff>7409</xdr:colOff>
      <xdr:row>324</xdr:row>
      <xdr:rowOff>677037</xdr:rowOff>
    </xdr:to>
    <xdr:sp macro="" textlink="">
      <xdr:nvSpPr>
        <xdr:cNvPr id="3014" name="Text Box 29"/>
        <xdr:cNvSpPr txBox="1">
          <a:spLocks noChangeArrowheads="1"/>
        </xdr:cNvSpPr>
      </xdr:nvSpPr>
      <xdr:spPr bwMode="auto">
        <a:xfrm>
          <a:off x="8521700" y="219128975"/>
          <a:ext cx="5292" cy="19812"/>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015" name="Text Box 81"/>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016" name="Text Box 82"/>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017" name="Text Box 83"/>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1247775</xdr:colOff>
      <xdr:row>324</xdr:row>
      <xdr:rowOff>0</xdr:rowOff>
    </xdr:from>
    <xdr:to>
      <xdr:col>3</xdr:col>
      <xdr:colOff>7409</xdr:colOff>
      <xdr:row>324</xdr:row>
      <xdr:rowOff>159639</xdr:rowOff>
    </xdr:to>
    <xdr:sp macro="" textlink="">
      <xdr:nvSpPr>
        <xdr:cNvPr id="3018" name="Text Box 84"/>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2028825</xdr:colOff>
      <xdr:row>324</xdr:row>
      <xdr:rowOff>0</xdr:rowOff>
    </xdr:from>
    <xdr:to>
      <xdr:col>3</xdr:col>
      <xdr:colOff>7409</xdr:colOff>
      <xdr:row>324</xdr:row>
      <xdr:rowOff>159639</xdr:rowOff>
    </xdr:to>
    <xdr:sp macro="" textlink="">
      <xdr:nvSpPr>
        <xdr:cNvPr id="3019" name="Text Box 85"/>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2619375</xdr:colOff>
      <xdr:row>324</xdr:row>
      <xdr:rowOff>0</xdr:rowOff>
    </xdr:from>
    <xdr:to>
      <xdr:col>3</xdr:col>
      <xdr:colOff>7409</xdr:colOff>
      <xdr:row>324</xdr:row>
      <xdr:rowOff>159639</xdr:rowOff>
    </xdr:to>
    <xdr:sp macro="" textlink="">
      <xdr:nvSpPr>
        <xdr:cNvPr id="3020" name="Text Box 86"/>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7409</xdr:colOff>
      <xdr:row>324</xdr:row>
      <xdr:rowOff>156524</xdr:rowOff>
    </xdr:to>
    <xdr:sp macro="" textlink="">
      <xdr:nvSpPr>
        <xdr:cNvPr id="3021"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7409</xdr:colOff>
      <xdr:row>324</xdr:row>
      <xdr:rowOff>156524</xdr:rowOff>
    </xdr:to>
    <xdr:sp macro="" textlink="">
      <xdr:nvSpPr>
        <xdr:cNvPr id="3022"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7409</xdr:colOff>
      <xdr:row>324</xdr:row>
      <xdr:rowOff>156524</xdr:rowOff>
    </xdr:to>
    <xdr:sp macro="" textlink="">
      <xdr:nvSpPr>
        <xdr:cNvPr id="3023"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7409</xdr:colOff>
      <xdr:row>324</xdr:row>
      <xdr:rowOff>156524</xdr:rowOff>
    </xdr:to>
    <xdr:sp macro="" textlink="">
      <xdr:nvSpPr>
        <xdr:cNvPr id="3024"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7409</xdr:colOff>
      <xdr:row>324</xdr:row>
      <xdr:rowOff>156524</xdr:rowOff>
    </xdr:to>
    <xdr:sp macro="" textlink="">
      <xdr:nvSpPr>
        <xdr:cNvPr id="3025"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7409</xdr:colOff>
      <xdr:row>324</xdr:row>
      <xdr:rowOff>156524</xdr:rowOff>
    </xdr:to>
    <xdr:sp macro="" textlink="">
      <xdr:nvSpPr>
        <xdr:cNvPr id="3026"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7409</xdr:colOff>
      <xdr:row>324</xdr:row>
      <xdr:rowOff>156524</xdr:rowOff>
    </xdr:to>
    <xdr:sp macro="" textlink="">
      <xdr:nvSpPr>
        <xdr:cNvPr id="3027"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028" name="Text Box 314"/>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029" name="Text Box 315"/>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030" name="Text Box 316"/>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1247775</xdr:colOff>
      <xdr:row>325</xdr:row>
      <xdr:rowOff>0</xdr:rowOff>
    </xdr:from>
    <xdr:to>
      <xdr:col>3</xdr:col>
      <xdr:colOff>7409</xdr:colOff>
      <xdr:row>325</xdr:row>
      <xdr:rowOff>159639</xdr:rowOff>
    </xdr:to>
    <xdr:sp macro="" textlink="">
      <xdr:nvSpPr>
        <xdr:cNvPr id="3031" name="Text Box 317"/>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2676525</xdr:colOff>
      <xdr:row>325</xdr:row>
      <xdr:rowOff>657225</xdr:rowOff>
    </xdr:from>
    <xdr:to>
      <xdr:col>3</xdr:col>
      <xdr:colOff>7409</xdr:colOff>
      <xdr:row>326</xdr:row>
      <xdr:rowOff>19812</xdr:rowOff>
    </xdr:to>
    <xdr:sp macro="" textlink="">
      <xdr:nvSpPr>
        <xdr:cNvPr id="3032" name="Text Box 29"/>
        <xdr:cNvSpPr txBox="1">
          <a:spLocks noChangeArrowheads="1"/>
        </xdr:cNvSpPr>
      </xdr:nvSpPr>
      <xdr:spPr bwMode="auto">
        <a:xfrm>
          <a:off x="8521700" y="220024325"/>
          <a:ext cx="5292" cy="22987"/>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033" name="Text Box 314"/>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034" name="Text Box 315"/>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035" name="Text Box 316"/>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1247775</xdr:colOff>
      <xdr:row>325</xdr:row>
      <xdr:rowOff>0</xdr:rowOff>
    </xdr:from>
    <xdr:to>
      <xdr:col>3</xdr:col>
      <xdr:colOff>7409</xdr:colOff>
      <xdr:row>325</xdr:row>
      <xdr:rowOff>159639</xdr:rowOff>
    </xdr:to>
    <xdr:sp macro="" textlink="">
      <xdr:nvSpPr>
        <xdr:cNvPr id="3036" name="Text Box 317"/>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2676525</xdr:colOff>
      <xdr:row>325</xdr:row>
      <xdr:rowOff>657225</xdr:rowOff>
    </xdr:from>
    <xdr:to>
      <xdr:col>3</xdr:col>
      <xdr:colOff>7409</xdr:colOff>
      <xdr:row>326</xdr:row>
      <xdr:rowOff>19812</xdr:rowOff>
    </xdr:to>
    <xdr:sp macro="" textlink="">
      <xdr:nvSpPr>
        <xdr:cNvPr id="3037" name="Text Box 29"/>
        <xdr:cNvSpPr txBox="1">
          <a:spLocks noChangeArrowheads="1"/>
        </xdr:cNvSpPr>
      </xdr:nvSpPr>
      <xdr:spPr bwMode="auto">
        <a:xfrm>
          <a:off x="8521700" y="220024325"/>
          <a:ext cx="5292" cy="22987"/>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038" name="Text Box 81"/>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039" name="Text Box 82"/>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040" name="Text Box 83"/>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1247775</xdr:colOff>
      <xdr:row>325</xdr:row>
      <xdr:rowOff>0</xdr:rowOff>
    </xdr:from>
    <xdr:to>
      <xdr:col>3</xdr:col>
      <xdr:colOff>7409</xdr:colOff>
      <xdr:row>325</xdr:row>
      <xdr:rowOff>159639</xdr:rowOff>
    </xdr:to>
    <xdr:sp macro="" textlink="">
      <xdr:nvSpPr>
        <xdr:cNvPr id="3041" name="Text Box 84"/>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2028825</xdr:colOff>
      <xdr:row>325</xdr:row>
      <xdr:rowOff>0</xdr:rowOff>
    </xdr:from>
    <xdr:to>
      <xdr:col>3</xdr:col>
      <xdr:colOff>7409</xdr:colOff>
      <xdr:row>325</xdr:row>
      <xdr:rowOff>159639</xdr:rowOff>
    </xdr:to>
    <xdr:sp macro="" textlink="">
      <xdr:nvSpPr>
        <xdr:cNvPr id="3042" name="Text Box 85"/>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2619375</xdr:colOff>
      <xdr:row>325</xdr:row>
      <xdr:rowOff>0</xdr:rowOff>
    </xdr:from>
    <xdr:to>
      <xdr:col>3</xdr:col>
      <xdr:colOff>7409</xdr:colOff>
      <xdr:row>325</xdr:row>
      <xdr:rowOff>159639</xdr:rowOff>
    </xdr:to>
    <xdr:sp macro="" textlink="">
      <xdr:nvSpPr>
        <xdr:cNvPr id="3043" name="Text Box 86"/>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7409</xdr:colOff>
      <xdr:row>325</xdr:row>
      <xdr:rowOff>156524</xdr:rowOff>
    </xdr:to>
    <xdr:sp macro="" textlink="">
      <xdr:nvSpPr>
        <xdr:cNvPr id="3044"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7409</xdr:colOff>
      <xdr:row>325</xdr:row>
      <xdr:rowOff>156524</xdr:rowOff>
    </xdr:to>
    <xdr:sp macro="" textlink="">
      <xdr:nvSpPr>
        <xdr:cNvPr id="3045"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7409</xdr:colOff>
      <xdr:row>325</xdr:row>
      <xdr:rowOff>156524</xdr:rowOff>
    </xdr:to>
    <xdr:sp macro="" textlink="">
      <xdr:nvSpPr>
        <xdr:cNvPr id="3046"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7409</xdr:colOff>
      <xdr:row>325</xdr:row>
      <xdr:rowOff>156524</xdr:rowOff>
    </xdr:to>
    <xdr:sp macro="" textlink="">
      <xdr:nvSpPr>
        <xdr:cNvPr id="3047"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7409</xdr:colOff>
      <xdr:row>325</xdr:row>
      <xdr:rowOff>156524</xdr:rowOff>
    </xdr:to>
    <xdr:sp macro="" textlink="">
      <xdr:nvSpPr>
        <xdr:cNvPr id="3048"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7409</xdr:colOff>
      <xdr:row>325</xdr:row>
      <xdr:rowOff>156524</xdr:rowOff>
    </xdr:to>
    <xdr:sp macro="" textlink="">
      <xdr:nvSpPr>
        <xdr:cNvPr id="3049"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7409</xdr:colOff>
      <xdr:row>325</xdr:row>
      <xdr:rowOff>156524</xdr:rowOff>
    </xdr:to>
    <xdr:sp macro="" textlink="">
      <xdr:nvSpPr>
        <xdr:cNvPr id="3050"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051" name="Text Box 314"/>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052" name="Text Box 315"/>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053" name="Text Box 316"/>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1247775</xdr:colOff>
      <xdr:row>326</xdr:row>
      <xdr:rowOff>0</xdr:rowOff>
    </xdr:from>
    <xdr:to>
      <xdr:col>3</xdr:col>
      <xdr:colOff>7409</xdr:colOff>
      <xdr:row>326</xdr:row>
      <xdr:rowOff>159639</xdr:rowOff>
    </xdr:to>
    <xdr:sp macro="" textlink="">
      <xdr:nvSpPr>
        <xdr:cNvPr id="3054" name="Text Box 317"/>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2676525</xdr:colOff>
      <xdr:row>326</xdr:row>
      <xdr:rowOff>657225</xdr:rowOff>
    </xdr:from>
    <xdr:to>
      <xdr:col>3</xdr:col>
      <xdr:colOff>7409</xdr:colOff>
      <xdr:row>326</xdr:row>
      <xdr:rowOff>657225</xdr:rowOff>
    </xdr:to>
    <xdr:sp macro="" textlink="">
      <xdr:nvSpPr>
        <xdr:cNvPr id="3055" name="Text Box 29"/>
        <xdr:cNvSpPr txBox="1">
          <a:spLocks noChangeArrowheads="1"/>
        </xdr:cNvSpPr>
      </xdr:nvSpPr>
      <xdr:spPr bwMode="auto">
        <a:xfrm>
          <a:off x="8521700" y="220684725"/>
          <a:ext cx="5292" cy="0"/>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056" name="Text Box 314"/>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057" name="Text Box 315"/>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058" name="Text Box 316"/>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1247775</xdr:colOff>
      <xdr:row>326</xdr:row>
      <xdr:rowOff>0</xdr:rowOff>
    </xdr:from>
    <xdr:to>
      <xdr:col>3</xdr:col>
      <xdr:colOff>7409</xdr:colOff>
      <xdr:row>326</xdr:row>
      <xdr:rowOff>159639</xdr:rowOff>
    </xdr:to>
    <xdr:sp macro="" textlink="">
      <xdr:nvSpPr>
        <xdr:cNvPr id="3059" name="Text Box 317"/>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2676525</xdr:colOff>
      <xdr:row>326</xdr:row>
      <xdr:rowOff>657225</xdr:rowOff>
    </xdr:from>
    <xdr:to>
      <xdr:col>3</xdr:col>
      <xdr:colOff>7409</xdr:colOff>
      <xdr:row>326</xdr:row>
      <xdr:rowOff>657225</xdr:rowOff>
    </xdr:to>
    <xdr:sp macro="" textlink="">
      <xdr:nvSpPr>
        <xdr:cNvPr id="3060" name="Text Box 29"/>
        <xdr:cNvSpPr txBox="1">
          <a:spLocks noChangeArrowheads="1"/>
        </xdr:cNvSpPr>
      </xdr:nvSpPr>
      <xdr:spPr bwMode="auto">
        <a:xfrm>
          <a:off x="8521700" y="220684725"/>
          <a:ext cx="5292" cy="0"/>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061" name="Text Box 81"/>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062" name="Text Box 82"/>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063" name="Text Box 83"/>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1247775</xdr:colOff>
      <xdr:row>326</xdr:row>
      <xdr:rowOff>0</xdr:rowOff>
    </xdr:from>
    <xdr:to>
      <xdr:col>3</xdr:col>
      <xdr:colOff>7409</xdr:colOff>
      <xdr:row>326</xdr:row>
      <xdr:rowOff>159639</xdr:rowOff>
    </xdr:to>
    <xdr:sp macro="" textlink="">
      <xdr:nvSpPr>
        <xdr:cNvPr id="3064" name="Text Box 84"/>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2028825</xdr:colOff>
      <xdr:row>326</xdr:row>
      <xdr:rowOff>0</xdr:rowOff>
    </xdr:from>
    <xdr:to>
      <xdr:col>3</xdr:col>
      <xdr:colOff>7409</xdr:colOff>
      <xdr:row>326</xdr:row>
      <xdr:rowOff>159639</xdr:rowOff>
    </xdr:to>
    <xdr:sp macro="" textlink="">
      <xdr:nvSpPr>
        <xdr:cNvPr id="3065" name="Text Box 85"/>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2619375</xdr:colOff>
      <xdr:row>326</xdr:row>
      <xdr:rowOff>0</xdr:rowOff>
    </xdr:from>
    <xdr:to>
      <xdr:col>3</xdr:col>
      <xdr:colOff>7409</xdr:colOff>
      <xdr:row>326</xdr:row>
      <xdr:rowOff>159639</xdr:rowOff>
    </xdr:to>
    <xdr:sp macro="" textlink="">
      <xdr:nvSpPr>
        <xdr:cNvPr id="3066" name="Text Box 86"/>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7409</xdr:colOff>
      <xdr:row>326</xdr:row>
      <xdr:rowOff>156524</xdr:rowOff>
    </xdr:to>
    <xdr:sp macro="" textlink="">
      <xdr:nvSpPr>
        <xdr:cNvPr id="3067"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7409</xdr:colOff>
      <xdr:row>326</xdr:row>
      <xdr:rowOff>156524</xdr:rowOff>
    </xdr:to>
    <xdr:sp macro="" textlink="">
      <xdr:nvSpPr>
        <xdr:cNvPr id="3068"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7409</xdr:colOff>
      <xdr:row>326</xdr:row>
      <xdr:rowOff>156524</xdr:rowOff>
    </xdr:to>
    <xdr:sp macro="" textlink="">
      <xdr:nvSpPr>
        <xdr:cNvPr id="3069"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7409</xdr:colOff>
      <xdr:row>326</xdr:row>
      <xdr:rowOff>156524</xdr:rowOff>
    </xdr:to>
    <xdr:sp macro="" textlink="">
      <xdr:nvSpPr>
        <xdr:cNvPr id="3070"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7409</xdr:colOff>
      <xdr:row>326</xdr:row>
      <xdr:rowOff>156524</xdr:rowOff>
    </xdr:to>
    <xdr:sp macro="" textlink="">
      <xdr:nvSpPr>
        <xdr:cNvPr id="3071"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7409</xdr:colOff>
      <xdr:row>326</xdr:row>
      <xdr:rowOff>156524</xdr:rowOff>
    </xdr:to>
    <xdr:sp macro="" textlink="">
      <xdr:nvSpPr>
        <xdr:cNvPr id="3072"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7409</xdr:colOff>
      <xdr:row>326</xdr:row>
      <xdr:rowOff>156524</xdr:rowOff>
    </xdr:to>
    <xdr:sp macro="" textlink="">
      <xdr:nvSpPr>
        <xdr:cNvPr id="3073"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074" name="Text Box 314"/>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075" name="Text Box 315"/>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076" name="Text Box 316"/>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1247775</xdr:colOff>
      <xdr:row>327</xdr:row>
      <xdr:rowOff>0</xdr:rowOff>
    </xdr:from>
    <xdr:to>
      <xdr:col>3</xdr:col>
      <xdr:colOff>7409</xdr:colOff>
      <xdr:row>327</xdr:row>
      <xdr:rowOff>159639</xdr:rowOff>
    </xdr:to>
    <xdr:sp macro="" textlink="">
      <xdr:nvSpPr>
        <xdr:cNvPr id="3077" name="Text Box 317"/>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2619375</xdr:colOff>
      <xdr:row>327</xdr:row>
      <xdr:rowOff>1076325</xdr:rowOff>
    </xdr:from>
    <xdr:to>
      <xdr:col>3</xdr:col>
      <xdr:colOff>7409</xdr:colOff>
      <xdr:row>327</xdr:row>
      <xdr:rowOff>1076325</xdr:rowOff>
    </xdr:to>
    <xdr:sp macro="" textlink="">
      <xdr:nvSpPr>
        <xdr:cNvPr id="3078" name="Text Box 23"/>
        <xdr:cNvSpPr txBox="1">
          <a:spLocks noChangeArrowheads="1"/>
        </xdr:cNvSpPr>
      </xdr:nvSpPr>
      <xdr:spPr bwMode="auto">
        <a:xfrm>
          <a:off x="8521700" y="222310325"/>
          <a:ext cx="5292" cy="0"/>
        </a:xfrm>
        <a:prstGeom prst="rect">
          <a:avLst/>
        </a:prstGeom>
        <a:noFill/>
        <a:ln w="9525">
          <a:noFill/>
          <a:miter lim="800000"/>
          <a:headEnd/>
          <a:tailEnd/>
        </a:ln>
      </xdr:spPr>
    </xdr:sp>
    <xdr:clientData/>
  </xdr:twoCellAnchor>
  <xdr:twoCellAnchor editAs="oneCell">
    <xdr:from>
      <xdr:col>2</xdr:col>
      <xdr:colOff>2676525</xdr:colOff>
      <xdr:row>327</xdr:row>
      <xdr:rowOff>657225</xdr:rowOff>
    </xdr:from>
    <xdr:to>
      <xdr:col>3</xdr:col>
      <xdr:colOff>7409</xdr:colOff>
      <xdr:row>327</xdr:row>
      <xdr:rowOff>657225</xdr:rowOff>
    </xdr:to>
    <xdr:sp macro="" textlink="">
      <xdr:nvSpPr>
        <xdr:cNvPr id="3079" name="Text Box 29"/>
        <xdr:cNvSpPr txBox="1">
          <a:spLocks noChangeArrowheads="1"/>
        </xdr:cNvSpPr>
      </xdr:nvSpPr>
      <xdr:spPr bwMode="auto">
        <a:xfrm>
          <a:off x="8521700" y="221891225"/>
          <a:ext cx="5292" cy="0"/>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080" name="Text Box 314"/>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081" name="Text Box 315"/>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082" name="Text Box 316"/>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1247775</xdr:colOff>
      <xdr:row>327</xdr:row>
      <xdr:rowOff>0</xdr:rowOff>
    </xdr:from>
    <xdr:to>
      <xdr:col>3</xdr:col>
      <xdr:colOff>7409</xdr:colOff>
      <xdr:row>327</xdr:row>
      <xdr:rowOff>159639</xdr:rowOff>
    </xdr:to>
    <xdr:sp macro="" textlink="">
      <xdr:nvSpPr>
        <xdr:cNvPr id="3083" name="Text Box 317"/>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2619375</xdr:colOff>
      <xdr:row>327</xdr:row>
      <xdr:rowOff>1076325</xdr:rowOff>
    </xdr:from>
    <xdr:to>
      <xdr:col>3</xdr:col>
      <xdr:colOff>7409</xdr:colOff>
      <xdr:row>327</xdr:row>
      <xdr:rowOff>1076325</xdr:rowOff>
    </xdr:to>
    <xdr:sp macro="" textlink="">
      <xdr:nvSpPr>
        <xdr:cNvPr id="3084" name="Text Box 23"/>
        <xdr:cNvSpPr txBox="1">
          <a:spLocks noChangeArrowheads="1"/>
        </xdr:cNvSpPr>
      </xdr:nvSpPr>
      <xdr:spPr bwMode="auto">
        <a:xfrm>
          <a:off x="8521700" y="222310325"/>
          <a:ext cx="5292" cy="0"/>
        </a:xfrm>
        <a:prstGeom prst="rect">
          <a:avLst/>
        </a:prstGeom>
        <a:noFill/>
        <a:ln w="9525">
          <a:noFill/>
          <a:miter lim="800000"/>
          <a:headEnd/>
          <a:tailEnd/>
        </a:ln>
      </xdr:spPr>
    </xdr:sp>
    <xdr:clientData/>
  </xdr:twoCellAnchor>
  <xdr:twoCellAnchor editAs="oneCell">
    <xdr:from>
      <xdr:col>2</xdr:col>
      <xdr:colOff>2676525</xdr:colOff>
      <xdr:row>327</xdr:row>
      <xdr:rowOff>657225</xdr:rowOff>
    </xdr:from>
    <xdr:to>
      <xdr:col>3</xdr:col>
      <xdr:colOff>7409</xdr:colOff>
      <xdr:row>327</xdr:row>
      <xdr:rowOff>657225</xdr:rowOff>
    </xdr:to>
    <xdr:sp macro="" textlink="">
      <xdr:nvSpPr>
        <xdr:cNvPr id="3085" name="Text Box 29"/>
        <xdr:cNvSpPr txBox="1">
          <a:spLocks noChangeArrowheads="1"/>
        </xdr:cNvSpPr>
      </xdr:nvSpPr>
      <xdr:spPr bwMode="auto">
        <a:xfrm>
          <a:off x="8521700" y="221891225"/>
          <a:ext cx="5292" cy="0"/>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086" name="Text Box 81"/>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087" name="Text Box 82"/>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088" name="Text Box 83"/>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1247775</xdr:colOff>
      <xdr:row>327</xdr:row>
      <xdr:rowOff>0</xdr:rowOff>
    </xdr:from>
    <xdr:to>
      <xdr:col>3</xdr:col>
      <xdr:colOff>7409</xdr:colOff>
      <xdr:row>327</xdr:row>
      <xdr:rowOff>159639</xdr:rowOff>
    </xdr:to>
    <xdr:sp macro="" textlink="">
      <xdr:nvSpPr>
        <xdr:cNvPr id="3089" name="Text Box 84"/>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2028825</xdr:colOff>
      <xdr:row>327</xdr:row>
      <xdr:rowOff>0</xdr:rowOff>
    </xdr:from>
    <xdr:to>
      <xdr:col>3</xdr:col>
      <xdr:colOff>7409</xdr:colOff>
      <xdr:row>327</xdr:row>
      <xdr:rowOff>159639</xdr:rowOff>
    </xdr:to>
    <xdr:sp macro="" textlink="">
      <xdr:nvSpPr>
        <xdr:cNvPr id="3090" name="Text Box 85"/>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2619375</xdr:colOff>
      <xdr:row>327</xdr:row>
      <xdr:rowOff>0</xdr:rowOff>
    </xdr:from>
    <xdr:to>
      <xdr:col>3</xdr:col>
      <xdr:colOff>7409</xdr:colOff>
      <xdr:row>327</xdr:row>
      <xdr:rowOff>159639</xdr:rowOff>
    </xdr:to>
    <xdr:sp macro="" textlink="">
      <xdr:nvSpPr>
        <xdr:cNvPr id="3091" name="Text Box 86"/>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7409</xdr:colOff>
      <xdr:row>327</xdr:row>
      <xdr:rowOff>156524</xdr:rowOff>
    </xdr:to>
    <xdr:sp macro="" textlink="">
      <xdr:nvSpPr>
        <xdr:cNvPr id="3092"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7409</xdr:colOff>
      <xdr:row>327</xdr:row>
      <xdr:rowOff>156524</xdr:rowOff>
    </xdr:to>
    <xdr:sp macro="" textlink="">
      <xdr:nvSpPr>
        <xdr:cNvPr id="3093"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7409</xdr:colOff>
      <xdr:row>327</xdr:row>
      <xdr:rowOff>156524</xdr:rowOff>
    </xdr:to>
    <xdr:sp macro="" textlink="">
      <xdr:nvSpPr>
        <xdr:cNvPr id="3094"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7409</xdr:colOff>
      <xdr:row>327</xdr:row>
      <xdr:rowOff>156524</xdr:rowOff>
    </xdr:to>
    <xdr:sp macro="" textlink="">
      <xdr:nvSpPr>
        <xdr:cNvPr id="3095"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7409</xdr:colOff>
      <xdr:row>327</xdr:row>
      <xdr:rowOff>156524</xdr:rowOff>
    </xdr:to>
    <xdr:sp macro="" textlink="">
      <xdr:nvSpPr>
        <xdr:cNvPr id="3096"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7409</xdr:colOff>
      <xdr:row>327</xdr:row>
      <xdr:rowOff>156524</xdr:rowOff>
    </xdr:to>
    <xdr:sp macro="" textlink="">
      <xdr:nvSpPr>
        <xdr:cNvPr id="3097"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7409</xdr:colOff>
      <xdr:row>327</xdr:row>
      <xdr:rowOff>156524</xdr:rowOff>
    </xdr:to>
    <xdr:sp macro="" textlink="">
      <xdr:nvSpPr>
        <xdr:cNvPr id="3098"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099" name="Text Box 31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00" name="Text Box 31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01" name="Text Box 31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7409</xdr:colOff>
      <xdr:row>331</xdr:row>
      <xdr:rowOff>159639</xdr:rowOff>
    </xdr:to>
    <xdr:sp macro="" textlink="">
      <xdr:nvSpPr>
        <xdr:cNvPr id="3102" name="Text Box 317"/>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03" name="Text Box 31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04" name="Text Box 31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05" name="Text Box 31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7409</xdr:colOff>
      <xdr:row>331</xdr:row>
      <xdr:rowOff>159639</xdr:rowOff>
    </xdr:to>
    <xdr:sp macro="" textlink="">
      <xdr:nvSpPr>
        <xdr:cNvPr id="3106" name="Text Box 317"/>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07" name="Text Box 81"/>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08" name="Text Box 82"/>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09" name="Text Box 83"/>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7409</xdr:colOff>
      <xdr:row>331</xdr:row>
      <xdr:rowOff>159639</xdr:rowOff>
    </xdr:to>
    <xdr:sp macro="" textlink="">
      <xdr:nvSpPr>
        <xdr:cNvPr id="3110" name="Text Box 8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2028825</xdr:colOff>
      <xdr:row>331</xdr:row>
      <xdr:rowOff>0</xdr:rowOff>
    </xdr:from>
    <xdr:to>
      <xdr:col>3</xdr:col>
      <xdr:colOff>7409</xdr:colOff>
      <xdr:row>331</xdr:row>
      <xdr:rowOff>159639</xdr:rowOff>
    </xdr:to>
    <xdr:sp macro="" textlink="">
      <xdr:nvSpPr>
        <xdr:cNvPr id="3111" name="Text Box 8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2619375</xdr:colOff>
      <xdr:row>331</xdr:row>
      <xdr:rowOff>0</xdr:rowOff>
    </xdr:from>
    <xdr:to>
      <xdr:col>3</xdr:col>
      <xdr:colOff>7409</xdr:colOff>
      <xdr:row>331</xdr:row>
      <xdr:rowOff>159639</xdr:rowOff>
    </xdr:to>
    <xdr:sp macro="" textlink="">
      <xdr:nvSpPr>
        <xdr:cNvPr id="3112" name="Text Box 8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113"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114"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115"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116"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117"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118"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119"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20" name="Text Box 31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21" name="Text Box 31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22" name="Text Box 31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7409</xdr:colOff>
      <xdr:row>331</xdr:row>
      <xdr:rowOff>159639</xdr:rowOff>
    </xdr:to>
    <xdr:sp macro="" textlink="">
      <xdr:nvSpPr>
        <xdr:cNvPr id="3123" name="Text Box 317"/>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2619375</xdr:colOff>
      <xdr:row>322</xdr:row>
      <xdr:rowOff>1076325</xdr:rowOff>
    </xdr:from>
    <xdr:to>
      <xdr:col>3</xdr:col>
      <xdr:colOff>7409</xdr:colOff>
      <xdr:row>323</xdr:row>
      <xdr:rowOff>0</xdr:rowOff>
    </xdr:to>
    <xdr:sp macro="" textlink="">
      <xdr:nvSpPr>
        <xdr:cNvPr id="3124" name="Text Box 23"/>
        <xdr:cNvSpPr txBox="1">
          <a:spLocks noChangeArrowheads="1"/>
        </xdr:cNvSpPr>
      </xdr:nvSpPr>
      <xdr:spPr bwMode="auto">
        <a:xfrm>
          <a:off x="8521700" y="217888608"/>
          <a:ext cx="5292" cy="1059"/>
        </a:xfrm>
        <a:prstGeom prst="rect">
          <a:avLst/>
        </a:prstGeom>
        <a:noFill/>
        <a:ln w="9525">
          <a:noFill/>
          <a:miter lim="800000"/>
          <a:headEnd/>
          <a:tailEnd/>
        </a:ln>
      </xdr:spPr>
    </xdr:sp>
    <xdr:clientData/>
  </xdr:twoCellAnchor>
  <xdr:twoCellAnchor editAs="oneCell">
    <xdr:from>
      <xdr:col>2</xdr:col>
      <xdr:colOff>2676525</xdr:colOff>
      <xdr:row>322</xdr:row>
      <xdr:rowOff>657225</xdr:rowOff>
    </xdr:from>
    <xdr:to>
      <xdr:col>3</xdr:col>
      <xdr:colOff>7409</xdr:colOff>
      <xdr:row>322</xdr:row>
      <xdr:rowOff>677037</xdr:rowOff>
    </xdr:to>
    <xdr:sp macro="" textlink="">
      <xdr:nvSpPr>
        <xdr:cNvPr id="3125" name="Text Box 29"/>
        <xdr:cNvSpPr txBox="1">
          <a:spLocks noChangeArrowheads="1"/>
        </xdr:cNvSpPr>
      </xdr:nvSpPr>
      <xdr:spPr bwMode="auto">
        <a:xfrm>
          <a:off x="8521700" y="217583808"/>
          <a:ext cx="5292" cy="19812"/>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26" name="Text Box 31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27" name="Text Box 31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28" name="Text Box 31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7409</xdr:colOff>
      <xdr:row>331</xdr:row>
      <xdr:rowOff>159639</xdr:rowOff>
    </xdr:to>
    <xdr:sp macro="" textlink="">
      <xdr:nvSpPr>
        <xdr:cNvPr id="3129" name="Text Box 317"/>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2619375</xdr:colOff>
      <xdr:row>322</xdr:row>
      <xdr:rowOff>1076325</xdr:rowOff>
    </xdr:from>
    <xdr:to>
      <xdr:col>3</xdr:col>
      <xdr:colOff>7409</xdr:colOff>
      <xdr:row>323</xdr:row>
      <xdr:rowOff>0</xdr:rowOff>
    </xdr:to>
    <xdr:sp macro="" textlink="">
      <xdr:nvSpPr>
        <xdr:cNvPr id="3130" name="Text Box 23"/>
        <xdr:cNvSpPr txBox="1">
          <a:spLocks noChangeArrowheads="1"/>
        </xdr:cNvSpPr>
      </xdr:nvSpPr>
      <xdr:spPr bwMode="auto">
        <a:xfrm>
          <a:off x="8521700" y="217888608"/>
          <a:ext cx="5292" cy="1059"/>
        </a:xfrm>
        <a:prstGeom prst="rect">
          <a:avLst/>
        </a:prstGeom>
        <a:noFill/>
        <a:ln w="9525">
          <a:noFill/>
          <a:miter lim="800000"/>
          <a:headEnd/>
          <a:tailEnd/>
        </a:ln>
      </xdr:spPr>
    </xdr:sp>
    <xdr:clientData/>
  </xdr:twoCellAnchor>
  <xdr:twoCellAnchor editAs="oneCell">
    <xdr:from>
      <xdr:col>2</xdr:col>
      <xdr:colOff>2676525</xdr:colOff>
      <xdr:row>322</xdr:row>
      <xdr:rowOff>657225</xdr:rowOff>
    </xdr:from>
    <xdr:to>
      <xdr:col>3</xdr:col>
      <xdr:colOff>7409</xdr:colOff>
      <xdr:row>322</xdr:row>
      <xdr:rowOff>677037</xdr:rowOff>
    </xdr:to>
    <xdr:sp macro="" textlink="">
      <xdr:nvSpPr>
        <xdr:cNvPr id="3131" name="Text Box 29"/>
        <xdr:cNvSpPr txBox="1">
          <a:spLocks noChangeArrowheads="1"/>
        </xdr:cNvSpPr>
      </xdr:nvSpPr>
      <xdr:spPr bwMode="auto">
        <a:xfrm>
          <a:off x="8521700" y="217583808"/>
          <a:ext cx="5292" cy="19812"/>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32" name="Text Box 81"/>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33" name="Text Box 82"/>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134" name="Text Box 83"/>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7409</xdr:colOff>
      <xdr:row>331</xdr:row>
      <xdr:rowOff>159639</xdr:rowOff>
    </xdr:to>
    <xdr:sp macro="" textlink="">
      <xdr:nvSpPr>
        <xdr:cNvPr id="3135" name="Text Box 8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2028825</xdr:colOff>
      <xdr:row>331</xdr:row>
      <xdr:rowOff>0</xdr:rowOff>
    </xdr:from>
    <xdr:to>
      <xdr:col>3</xdr:col>
      <xdr:colOff>7409</xdr:colOff>
      <xdr:row>331</xdr:row>
      <xdr:rowOff>159639</xdr:rowOff>
    </xdr:to>
    <xdr:sp macro="" textlink="">
      <xdr:nvSpPr>
        <xdr:cNvPr id="3136" name="Text Box 8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2619375</xdr:colOff>
      <xdr:row>331</xdr:row>
      <xdr:rowOff>0</xdr:rowOff>
    </xdr:from>
    <xdr:to>
      <xdr:col>3</xdr:col>
      <xdr:colOff>7409</xdr:colOff>
      <xdr:row>331</xdr:row>
      <xdr:rowOff>159639</xdr:rowOff>
    </xdr:to>
    <xdr:sp macro="" textlink="">
      <xdr:nvSpPr>
        <xdr:cNvPr id="3137" name="Text Box 8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2028825</xdr:colOff>
      <xdr:row>322</xdr:row>
      <xdr:rowOff>2266950</xdr:rowOff>
    </xdr:from>
    <xdr:to>
      <xdr:col>3</xdr:col>
      <xdr:colOff>7409</xdr:colOff>
      <xdr:row>323</xdr:row>
      <xdr:rowOff>31309</xdr:rowOff>
    </xdr:to>
    <xdr:sp macro="" textlink="">
      <xdr:nvSpPr>
        <xdr:cNvPr id="3138" name="Text Box 181"/>
        <xdr:cNvSpPr txBox="1">
          <a:spLocks noChangeArrowheads="1"/>
        </xdr:cNvSpPr>
      </xdr:nvSpPr>
      <xdr:spPr bwMode="auto">
        <a:xfrm>
          <a:off x="8521700" y="217888608"/>
          <a:ext cx="5292" cy="32368"/>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139"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140"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141"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2028825</xdr:colOff>
      <xdr:row>322</xdr:row>
      <xdr:rowOff>2266950</xdr:rowOff>
    </xdr:from>
    <xdr:to>
      <xdr:col>3</xdr:col>
      <xdr:colOff>7409</xdr:colOff>
      <xdr:row>323</xdr:row>
      <xdr:rowOff>31309</xdr:rowOff>
    </xdr:to>
    <xdr:sp macro="" textlink="">
      <xdr:nvSpPr>
        <xdr:cNvPr id="3142" name="Text Box 181"/>
        <xdr:cNvSpPr txBox="1">
          <a:spLocks noChangeArrowheads="1"/>
        </xdr:cNvSpPr>
      </xdr:nvSpPr>
      <xdr:spPr bwMode="auto">
        <a:xfrm>
          <a:off x="8521700" y="217888608"/>
          <a:ext cx="5292" cy="32368"/>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143"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144"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145"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146"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3147" name="Text Box 314"/>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3148" name="Text Box 315"/>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3149" name="Text Box 316"/>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1247775</xdr:colOff>
      <xdr:row>323</xdr:row>
      <xdr:rowOff>0</xdr:rowOff>
    </xdr:from>
    <xdr:to>
      <xdr:col>3</xdr:col>
      <xdr:colOff>7409</xdr:colOff>
      <xdr:row>323</xdr:row>
      <xdr:rowOff>159639</xdr:rowOff>
    </xdr:to>
    <xdr:sp macro="" textlink="">
      <xdr:nvSpPr>
        <xdr:cNvPr id="3150" name="Text Box 317"/>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2619375</xdr:colOff>
      <xdr:row>323</xdr:row>
      <xdr:rowOff>1076325</xdr:rowOff>
    </xdr:from>
    <xdr:to>
      <xdr:col>3</xdr:col>
      <xdr:colOff>7409</xdr:colOff>
      <xdr:row>324</xdr:row>
      <xdr:rowOff>0</xdr:rowOff>
    </xdr:to>
    <xdr:sp macro="" textlink="">
      <xdr:nvSpPr>
        <xdr:cNvPr id="3151" name="Text Box 23"/>
        <xdr:cNvSpPr txBox="1">
          <a:spLocks noChangeArrowheads="1"/>
        </xdr:cNvSpPr>
      </xdr:nvSpPr>
      <xdr:spPr bwMode="auto">
        <a:xfrm>
          <a:off x="8521700" y="218470692"/>
          <a:ext cx="5292" cy="1058"/>
        </a:xfrm>
        <a:prstGeom prst="rect">
          <a:avLst/>
        </a:prstGeom>
        <a:noFill/>
        <a:ln w="9525">
          <a:noFill/>
          <a:miter lim="800000"/>
          <a:headEnd/>
          <a:tailEnd/>
        </a:ln>
      </xdr:spPr>
    </xdr:sp>
    <xdr:clientData/>
  </xdr:twoCellAnchor>
  <xdr:twoCellAnchor editAs="oneCell">
    <xdr:from>
      <xdr:col>2</xdr:col>
      <xdr:colOff>2676525</xdr:colOff>
      <xdr:row>323</xdr:row>
      <xdr:rowOff>657225</xdr:rowOff>
    </xdr:from>
    <xdr:to>
      <xdr:col>3</xdr:col>
      <xdr:colOff>7409</xdr:colOff>
      <xdr:row>324</xdr:row>
      <xdr:rowOff>19812</xdr:rowOff>
    </xdr:to>
    <xdr:sp macro="" textlink="">
      <xdr:nvSpPr>
        <xdr:cNvPr id="3152" name="Text Box 29"/>
        <xdr:cNvSpPr txBox="1">
          <a:spLocks noChangeArrowheads="1"/>
        </xdr:cNvSpPr>
      </xdr:nvSpPr>
      <xdr:spPr bwMode="auto">
        <a:xfrm>
          <a:off x="8521700" y="218470692"/>
          <a:ext cx="5292" cy="20870"/>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3153" name="Text Box 314"/>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3154" name="Text Box 315"/>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3155" name="Text Box 316"/>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1247775</xdr:colOff>
      <xdr:row>323</xdr:row>
      <xdr:rowOff>0</xdr:rowOff>
    </xdr:from>
    <xdr:to>
      <xdr:col>3</xdr:col>
      <xdr:colOff>7409</xdr:colOff>
      <xdr:row>323</xdr:row>
      <xdr:rowOff>159639</xdr:rowOff>
    </xdr:to>
    <xdr:sp macro="" textlink="">
      <xdr:nvSpPr>
        <xdr:cNvPr id="3156" name="Text Box 317"/>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2619375</xdr:colOff>
      <xdr:row>323</xdr:row>
      <xdr:rowOff>1076325</xdr:rowOff>
    </xdr:from>
    <xdr:to>
      <xdr:col>3</xdr:col>
      <xdr:colOff>7409</xdr:colOff>
      <xdr:row>324</xdr:row>
      <xdr:rowOff>0</xdr:rowOff>
    </xdr:to>
    <xdr:sp macro="" textlink="">
      <xdr:nvSpPr>
        <xdr:cNvPr id="3157" name="Text Box 23"/>
        <xdr:cNvSpPr txBox="1">
          <a:spLocks noChangeArrowheads="1"/>
        </xdr:cNvSpPr>
      </xdr:nvSpPr>
      <xdr:spPr bwMode="auto">
        <a:xfrm>
          <a:off x="8521700" y="218470692"/>
          <a:ext cx="5292" cy="1058"/>
        </a:xfrm>
        <a:prstGeom prst="rect">
          <a:avLst/>
        </a:prstGeom>
        <a:noFill/>
        <a:ln w="9525">
          <a:noFill/>
          <a:miter lim="800000"/>
          <a:headEnd/>
          <a:tailEnd/>
        </a:ln>
      </xdr:spPr>
    </xdr:sp>
    <xdr:clientData/>
  </xdr:twoCellAnchor>
  <xdr:twoCellAnchor editAs="oneCell">
    <xdr:from>
      <xdr:col>2</xdr:col>
      <xdr:colOff>2676525</xdr:colOff>
      <xdr:row>323</xdr:row>
      <xdr:rowOff>657225</xdr:rowOff>
    </xdr:from>
    <xdr:to>
      <xdr:col>3</xdr:col>
      <xdr:colOff>7409</xdr:colOff>
      <xdr:row>324</xdr:row>
      <xdr:rowOff>19812</xdr:rowOff>
    </xdr:to>
    <xdr:sp macro="" textlink="">
      <xdr:nvSpPr>
        <xdr:cNvPr id="3158" name="Text Box 29"/>
        <xdr:cNvSpPr txBox="1">
          <a:spLocks noChangeArrowheads="1"/>
        </xdr:cNvSpPr>
      </xdr:nvSpPr>
      <xdr:spPr bwMode="auto">
        <a:xfrm>
          <a:off x="8521700" y="218470692"/>
          <a:ext cx="5292" cy="20870"/>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3159" name="Text Box 81"/>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3160" name="Text Box 82"/>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1314450</xdr:colOff>
      <xdr:row>323</xdr:row>
      <xdr:rowOff>0</xdr:rowOff>
    </xdr:from>
    <xdr:to>
      <xdr:col>3</xdr:col>
      <xdr:colOff>7409</xdr:colOff>
      <xdr:row>323</xdr:row>
      <xdr:rowOff>159639</xdr:rowOff>
    </xdr:to>
    <xdr:sp macro="" textlink="">
      <xdr:nvSpPr>
        <xdr:cNvPr id="3161" name="Text Box 83"/>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1247775</xdr:colOff>
      <xdr:row>323</xdr:row>
      <xdr:rowOff>0</xdr:rowOff>
    </xdr:from>
    <xdr:to>
      <xdr:col>3</xdr:col>
      <xdr:colOff>7409</xdr:colOff>
      <xdr:row>323</xdr:row>
      <xdr:rowOff>159639</xdr:rowOff>
    </xdr:to>
    <xdr:sp macro="" textlink="">
      <xdr:nvSpPr>
        <xdr:cNvPr id="3162" name="Text Box 84"/>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2028825</xdr:colOff>
      <xdr:row>323</xdr:row>
      <xdr:rowOff>0</xdr:rowOff>
    </xdr:from>
    <xdr:to>
      <xdr:col>3</xdr:col>
      <xdr:colOff>7409</xdr:colOff>
      <xdr:row>323</xdr:row>
      <xdr:rowOff>159639</xdr:rowOff>
    </xdr:to>
    <xdr:sp macro="" textlink="">
      <xdr:nvSpPr>
        <xdr:cNvPr id="3163" name="Text Box 85"/>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2619375</xdr:colOff>
      <xdr:row>323</xdr:row>
      <xdr:rowOff>0</xdr:rowOff>
    </xdr:from>
    <xdr:to>
      <xdr:col>3</xdr:col>
      <xdr:colOff>7409</xdr:colOff>
      <xdr:row>323</xdr:row>
      <xdr:rowOff>159639</xdr:rowOff>
    </xdr:to>
    <xdr:sp macro="" textlink="">
      <xdr:nvSpPr>
        <xdr:cNvPr id="3164" name="Text Box 86"/>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7409</xdr:colOff>
      <xdr:row>323</xdr:row>
      <xdr:rowOff>156524</xdr:rowOff>
    </xdr:to>
    <xdr:sp macro="" textlink="">
      <xdr:nvSpPr>
        <xdr:cNvPr id="3165"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7409</xdr:colOff>
      <xdr:row>323</xdr:row>
      <xdr:rowOff>156524</xdr:rowOff>
    </xdr:to>
    <xdr:sp macro="" textlink="">
      <xdr:nvSpPr>
        <xdr:cNvPr id="3166"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7409</xdr:colOff>
      <xdr:row>323</xdr:row>
      <xdr:rowOff>156524</xdr:rowOff>
    </xdr:to>
    <xdr:sp macro="" textlink="">
      <xdr:nvSpPr>
        <xdr:cNvPr id="3167"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7409</xdr:colOff>
      <xdr:row>323</xdr:row>
      <xdr:rowOff>156524</xdr:rowOff>
    </xdr:to>
    <xdr:sp macro="" textlink="">
      <xdr:nvSpPr>
        <xdr:cNvPr id="3168"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7409</xdr:colOff>
      <xdr:row>323</xdr:row>
      <xdr:rowOff>156524</xdr:rowOff>
    </xdr:to>
    <xdr:sp macro="" textlink="">
      <xdr:nvSpPr>
        <xdr:cNvPr id="3169"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7409</xdr:colOff>
      <xdr:row>323</xdr:row>
      <xdr:rowOff>156524</xdr:rowOff>
    </xdr:to>
    <xdr:sp macro="" textlink="">
      <xdr:nvSpPr>
        <xdr:cNvPr id="3170"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2</xdr:col>
      <xdr:colOff>1609725</xdr:colOff>
      <xdr:row>323</xdr:row>
      <xdr:rowOff>123825</xdr:rowOff>
    </xdr:from>
    <xdr:to>
      <xdr:col>3</xdr:col>
      <xdr:colOff>7409</xdr:colOff>
      <xdr:row>323</xdr:row>
      <xdr:rowOff>156524</xdr:rowOff>
    </xdr:to>
    <xdr:sp macro="" textlink="">
      <xdr:nvSpPr>
        <xdr:cNvPr id="3171"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172" name="Text Box 314"/>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173" name="Text Box 315"/>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174" name="Text Box 316"/>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1247775</xdr:colOff>
      <xdr:row>324</xdr:row>
      <xdr:rowOff>0</xdr:rowOff>
    </xdr:from>
    <xdr:to>
      <xdr:col>3</xdr:col>
      <xdr:colOff>7409</xdr:colOff>
      <xdr:row>324</xdr:row>
      <xdr:rowOff>159639</xdr:rowOff>
    </xdr:to>
    <xdr:sp macro="" textlink="">
      <xdr:nvSpPr>
        <xdr:cNvPr id="3175" name="Text Box 317"/>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2676525</xdr:colOff>
      <xdr:row>324</xdr:row>
      <xdr:rowOff>657225</xdr:rowOff>
    </xdr:from>
    <xdr:to>
      <xdr:col>3</xdr:col>
      <xdr:colOff>7409</xdr:colOff>
      <xdr:row>324</xdr:row>
      <xdr:rowOff>677037</xdr:rowOff>
    </xdr:to>
    <xdr:sp macro="" textlink="">
      <xdr:nvSpPr>
        <xdr:cNvPr id="3176" name="Text Box 29"/>
        <xdr:cNvSpPr txBox="1">
          <a:spLocks noChangeArrowheads="1"/>
        </xdr:cNvSpPr>
      </xdr:nvSpPr>
      <xdr:spPr bwMode="auto">
        <a:xfrm>
          <a:off x="8521700" y="219128975"/>
          <a:ext cx="5292" cy="19812"/>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177" name="Text Box 314"/>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178" name="Text Box 315"/>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179" name="Text Box 316"/>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1247775</xdr:colOff>
      <xdr:row>324</xdr:row>
      <xdr:rowOff>0</xdr:rowOff>
    </xdr:from>
    <xdr:to>
      <xdr:col>3</xdr:col>
      <xdr:colOff>7409</xdr:colOff>
      <xdr:row>324</xdr:row>
      <xdr:rowOff>159639</xdr:rowOff>
    </xdr:to>
    <xdr:sp macro="" textlink="">
      <xdr:nvSpPr>
        <xdr:cNvPr id="3180" name="Text Box 317"/>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2676525</xdr:colOff>
      <xdr:row>324</xdr:row>
      <xdr:rowOff>657225</xdr:rowOff>
    </xdr:from>
    <xdr:to>
      <xdr:col>3</xdr:col>
      <xdr:colOff>7409</xdr:colOff>
      <xdr:row>324</xdr:row>
      <xdr:rowOff>677037</xdr:rowOff>
    </xdr:to>
    <xdr:sp macro="" textlink="">
      <xdr:nvSpPr>
        <xdr:cNvPr id="3181" name="Text Box 29"/>
        <xdr:cNvSpPr txBox="1">
          <a:spLocks noChangeArrowheads="1"/>
        </xdr:cNvSpPr>
      </xdr:nvSpPr>
      <xdr:spPr bwMode="auto">
        <a:xfrm>
          <a:off x="8521700" y="219128975"/>
          <a:ext cx="5292" cy="19812"/>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182" name="Text Box 81"/>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183" name="Text Box 82"/>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1314450</xdr:colOff>
      <xdr:row>324</xdr:row>
      <xdr:rowOff>0</xdr:rowOff>
    </xdr:from>
    <xdr:to>
      <xdr:col>3</xdr:col>
      <xdr:colOff>7409</xdr:colOff>
      <xdr:row>324</xdr:row>
      <xdr:rowOff>159639</xdr:rowOff>
    </xdr:to>
    <xdr:sp macro="" textlink="">
      <xdr:nvSpPr>
        <xdr:cNvPr id="3184" name="Text Box 83"/>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1247775</xdr:colOff>
      <xdr:row>324</xdr:row>
      <xdr:rowOff>0</xdr:rowOff>
    </xdr:from>
    <xdr:to>
      <xdr:col>3</xdr:col>
      <xdr:colOff>7409</xdr:colOff>
      <xdr:row>324</xdr:row>
      <xdr:rowOff>159639</xdr:rowOff>
    </xdr:to>
    <xdr:sp macro="" textlink="">
      <xdr:nvSpPr>
        <xdr:cNvPr id="3185" name="Text Box 84"/>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2028825</xdr:colOff>
      <xdr:row>324</xdr:row>
      <xdr:rowOff>0</xdr:rowOff>
    </xdr:from>
    <xdr:to>
      <xdr:col>3</xdr:col>
      <xdr:colOff>7409</xdr:colOff>
      <xdr:row>324</xdr:row>
      <xdr:rowOff>159639</xdr:rowOff>
    </xdr:to>
    <xdr:sp macro="" textlink="">
      <xdr:nvSpPr>
        <xdr:cNvPr id="3186" name="Text Box 85"/>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2619375</xdr:colOff>
      <xdr:row>324</xdr:row>
      <xdr:rowOff>0</xdr:rowOff>
    </xdr:from>
    <xdr:to>
      <xdr:col>3</xdr:col>
      <xdr:colOff>7409</xdr:colOff>
      <xdr:row>324</xdr:row>
      <xdr:rowOff>159639</xdr:rowOff>
    </xdr:to>
    <xdr:sp macro="" textlink="">
      <xdr:nvSpPr>
        <xdr:cNvPr id="3187" name="Text Box 86"/>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7409</xdr:colOff>
      <xdr:row>324</xdr:row>
      <xdr:rowOff>156524</xdr:rowOff>
    </xdr:to>
    <xdr:sp macro="" textlink="">
      <xdr:nvSpPr>
        <xdr:cNvPr id="3188"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7409</xdr:colOff>
      <xdr:row>324</xdr:row>
      <xdr:rowOff>156524</xdr:rowOff>
    </xdr:to>
    <xdr:sp macro="" textlink="">
      <xdr:nvSpPr>
        <xdr:cNvPr id="3189"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7409</xdr:colOff>
      <xdr:row>324</xdr:row>
      <xdr:rowOff>156524</xdr:rowOff>
    </xdr:to>
    <xdr:sp macro="" textlink="">
      <xdr:nvSpPr>
        <xdr:cNvPr id="3190"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7409</xdr:colOff>
      <xdr:row>324</xdr:row>
      <xdr:rowOff>156524</xdr:rowOff>
    </xdr:to>
    <xdr:sp macro="" textlink="">
      <xdr:nvSpPr>
        <xdr:cNvPr id="3191"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7409</xdr:colOff>
      <xdr:row>324</xdr:row>
      <xdr:rowOff>156524</xdr:rowOff>
    </xdr:to>
    <xdr:sp macro="" textlink="">
      <xdr:nvSpPr>
        <xdr:cNvPr id="3192"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7409</xdr:colOff>
      <xdr:row>324</xdr:row>
      <xdr:rowOff>156524</xdr:rowOff>
    </xdr:to>
    <xdr:sp macro="" textlink="">
      <xdr:nvSpPr>
        <xdr:cNvPr id="3193"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2</xdr:col>
      <xdr:colOff>1609725</xdr:colOff>
      <xdr:row>324</xdr:row>
      <xdr:rowOff>123825</xdr:rowOff>
    </xdr:from>
    <xdr:to>
      <xdr:col>3</xdr:col>
      <xdr:colOff>7409</xdr:colOff>
      <xdr:row>324</xdr:row>
      <xdr:rowOff>156524</xdr:rowOff>
    </xdr:to>
    <xdr:sp macro="" textlink="">
      <xdr:nvSpPr>
        <xdr:cNvPr id="3194"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195" name="Text Box 314"/>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196" name="Text Box 315"/>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197" name="Text Box 316"/>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1247775</xdr:colOff>
      <xdr:row>325</xdr:row>
      <xdr:rowOff>0</xdr:rowOff>
    </xdr:from>
    <xdr:to>
      <xdr:col>3</xdr:col>
      <xdr:colOff>7409</xdr:colOff>
      <xdr:row>325</xdr:row>
      <xdr:rowOff>159639</xdr:rowOff>
    </xdr:to>
    <xdr:sp macro="" textlink="">
      <xdr:nvSpPr>
        <xdr:cNvPr id="3198" name="Text Box 317"/>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2676525</xdr:colOff>
      <xdr:row>325</xdr:row>
      <xdr:rowOff>657225</xdr:rowOff>
    </xdr:from>
    <xdr:to>
      <xdr:col>3</xdr:col>
      <xdr:colOff>7409</xdr:colOff>
      <xdr:row>326</xdr:row>
      <xdr:rowOff>19812</xdr:rowOff>
    </xdr:to>
    <xdr:sp macro="" textlink="">
      <xdr:nvSpPr>
        <xdr:cNvPr id="3199" name="Text Box 29"/>
        <xdr:cNvSpPr txBox="1">
          <a:spLocks noChangeArrowheads="1"/>
        </xdr:cNvSpPr>
      </xdr:nvSpPr>
      <xdr:spPr bwMode="auto">
        <a:xfrm>
          <a:off x="8521700" y="220024325"/>
          <a:ext cx="5292" cy="22987"/>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200" name="Text Box 314"/>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201" name="Text Box 315"/>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202" name="Text Box 316"/>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1247775</xdr:colOff>
      <xdr:row>325</xdr:row>
      <xdr:rowOff>0</xdr:rowOff>
    </xdr:from>
    <xdr:to>
      <xdr:col>3</xdr:col>
      <xdr:colOff>7409</xdr:colOff>
      <xdr:row>325</xdr:row>
      <xdr:rowOff>159639</xdr:rowOff>
    </xdr:to>
    <xdr:sp macro="" textlink="">
      <xdr:nvSpPr>
        <xdr:cNvPr id="3203" name="Text Box 317"/>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2676525</xdr:colOff>
      <xdr:row>325</xdr:row>
      <xdr:rowOff>657225</xdr:rowOff>
    </xdr:from>
    <xdr:to>
      <xdr:col>3</xdr:col>
      <xdr:colOff>7409</xdr:colOff>
      <xdr:row>326</xdr:row>
      <xdr:rowOff>19812</xdr:rowOff>
    </xdr:to>
    <xdr:sp macro="" textlink="">
      <xdr:nvSpPr>
        <xdr:cNvPr id="3204" name="Text Box 29"/>
        <xdr:cNvSpPr txBox="1">
          <a:spLocks noChangeArrowheads="1"/>
        </xdr:cNvSpPr>
      </xdr:nvSpPr>
      <xdr:spPr bwMode="auto">
        <a:xfrm>
          <a:off x="8521700" y="220024325"/>
          <a:ext cx="5292" cy="22987"/>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205" name="Text Box 81"/>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206" name="Text Box 82"/>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1314450</xdr:colOff>
      <xdr:row>325</xdr:row>
      <xdr:rowOff>0</xdr:rowOff>
    </xdr:from>
    <xdr:to>
      <xdr:col>3</xdr:col>
      <xdr:colOff>7409</xdr:colOff>
      <xdr:row>325</xdr:row>
      <xdr:rowOff>159639</xdr:rowOff>
    </xdr:to>
    <xdr:sp macro="" textlink="">
      <xdr:nvSpPr>
        <xdr:cNvPr id="3207" name="Text Box 83"/>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1247775</xdr:colOff>
      <xdr:row>325</xdr:row>
      <xdr:rowOff>0</xdr:rowOff>
    </xdr:from>
    <xdr:to>
      <xdr:col>3</xdr:col>
      <xdr:colOff>7409</xdr:colOff>
      <xdr:row>325</xdr:row>
      <xdr:rowOff>159639</xdr:rowOff>
    </xdr:to>
    <xdr:sp macro="" textlink="">
      <xdr:nvSpPr>
        <xdr:cNvPr id="3208" name="Text Box 84"/>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2028825</xdr:colOff>
      <xdr:row>325</xdr:row>
      <xdr:rowOff>0</xdr:rowOff>
    </xdr:from>
    <xdr:to>
      <xdr:col>3</xdr:col>
      <xdr:colOff>7409</xdr:colOff>
      <xdr:row>325</xdr:row>
      <xdr:rowOff>159639</xdr:rowOff>
    </xdr:to>
    <xdr:sp macro="" textlink="">
      <xdr:nvSpPr>
        <xdr:cNvPr id="3209" name="Text Box 85"/>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2619375</xdr:colOff>
      <xdr:row>325</xdr:row>
      <xdr:rowOff>0</xdr:rowOff>
    </xdr:from>
    <xdr:to>
      <xdr:col>3</xdr:col>
      <xdr:colOff>7409</xdr:colOff>
      <xdr:row>325</xdr:row>
      <xdr:rowOff>159639</xdr:rowOff>
    </xdr:to>
    <xdr:sp macro="" textlink="">
      <xdr:nvSpPr>
        <xdr:cNvPr id="3210" name="Text Box 86"/>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7409</xdr:colOff>
      <xdr:row>325</xdr:row>
      <xdr:rowOff>156524</xdr:rowOff>
    </xdr:to>
    <xdr:sp macro="" textlink="">
      <xdr:nvSpPr>
        <xdr:cNvPr id="3211"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7409</xdr:colOff>
      <xdr:row>325</xdr:row>
      <xdr:rowOff>156524</xdr:rowOff>
    </xdr:to>
    <xdr:sp macro="" textlink="">
      <xdr:nvSpPr>
        <xdr:cNvPr id="3212"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7409</xdr:colOff>
      <xdr:row>325</xdr:row>
      <xdr:rowOff>156524</xdr:rowOff>
    </xdr:to>
    <xdr:sp macro="" textlink="">
      <xdr:nvSpPr>
        <xdr:cNvPr id="3213"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7409</xdr:colOff>
      <xdr:row>325</xdr:row>
      <xdr:rowOff>156524</xdr:rowOff>
    </xdr:to>
    <xdr:sp macro="" textlink="">
      <xdr:nvSpPr>
        <xdr:cNvPr id="3214"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7409</xdr:colOff>
      <xdr:row>325</xdr:row>
      <xdr:rowOff>156524</xdr:rowOff>
    </xdr:to>
    <xdr:sp macro="" textlink="">
      <xdr:nvSpPr>
        <xdr:cNvPr id="3215"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7409</xdr:colOff>
      <xdr:row>325</xdr:row>
      <xdr:rowOff>156524</xdr:rowOff>
    </xdr:to>
    <xdr:sp macro="" textlink="">
      <xdr:nvSpPr>
        <xdr:cNvPr id="3216"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2</xdr:col>
      <xdr:colOff>1609725</xdr:colOff>
      <xdr:row>325</xdr:row>
      <xdr:rowOff>123825</xdr:rowOff>
    </xdr:from>
    <xdr:to>
      <xdr:col>3</xdr:col>
      <xdr:colOff>7409</xdr:colOff>
      <xdr:row>325</xdr:row>
      <xdr:rowOff>156524</xdr:rowOff>
    </xdr:to>
    <xdr:sp macro="" textlink="">
      <xdr:nvSpPr>
        <xdr:cNvPr id="3217"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218" name="Text Box 314"/>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219" name="Text Box 315"/>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220" name="Text Box 316"/>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1247775</xdr:colOff>
      <xdr:row>326</xdr:row>
      <xdr:rowOff>0</xdr:rowOff>
    </xdr:from>
    <xdr:to>
      <xdr:col>3</xdr:col>
      <xdr:colOff>7409</xdr:colOff>
      <xdr:row>326</xdr:row>
      <xdr:rowOff>159639</xdr:rowOff>
    </xdr:to>
    <xdr:sp macro="" textlink="">
      <xdr:nvSpPr>
        <xdr:cNvPr id="3221" name="Text Box 317"/>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2676525</xdr:colOff>
      <xdr:row>326</xdr:row>
      <xdr:rowOff>657225</xdr:rowOff>
    </xdr:from>
    <xdr:to>
      <xdr:col>3</xdr:col>
      <xdr:colOff>7409</xdr:colOff>
      <xdr:row>326</xdr:row>
      <xdr:rowOff>657225</xdr:rowOff>
    </xdr:to>
    <xdr:sp macro="" textlink="">
      <xdr:nvSpPr>
        <xdr:cNvPr id="3222" name="Text Box 29"/>
        <xdr:cNvSpPr txBox="1">
          <a:spLocks noChangeArrowheads="1"/>
        </xdr:cNvSpPr>
      </xdr:nvSpPr>
      <xdr:spPr bwMode="auto">
        <a:xfrm>
          <a:off x="8521700" y="220684725"/>
          <a:ext cx="5292" cy="0"/>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223" name="Text Box 314"/>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224" name="Text Box 315"/>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225" name="Text Box 316"/>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1247775</xdr:colOff>
      <xdr:row>326</xdr:row>
      <xdr:rowOff>0</xdr:rowOff>
    </xdr:from>
    <xdr:to>
      <xdr:col>3</xdr:col>
      <xdr:colOff>7409</xdr:colOff>
      <xdr:row>326</xdr:row>
      <xdr:rowOff>159639</xdr:rowOff>
    </xdr:to>
    <xdr:sp macro="" textlink="">
      <xdr:nvSpPr>
        <xdr:cNvPr id="3226" name="Text Box 317"/>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2676525</xdr:colOff>
      <xdr:row>326</xdr:row>
      <xdr:rowOff>657225</xdr:rowOff>
    </xdr:from>
    <xdr:to>
      <xdr:col>3</xdr:col>
      <xdr:colOff>7409</xdr:colOff>
      <xdr:row>326</xdr:row>
      <xdr:rowOff>657225</xdr:rowOff>
    </xdr:to>
    <xdr:sp macro="" textlink="">
      <xdr:nvSpPr>
        <xdr:cNvPr id="3227" name="Text Box 29"/>
        <xdr:cNvSpPr txBox="1">
          <a:spLocks noChangeArrowheads="1"/>
        </xdr:cNvSpPr>
      </xdr:nvSpPr>
      <xdr:spPr bwMode="auto">
        <a:xfrm>
          <a:off x="8521700" y="220684725"/>
          <a:ext cx="5292" cy="0"/>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228" name="Text Box 81"/>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229" name="Text Box 82"/>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1314450</xdr:colOff>
      <xdr:row>326</xdr:row>
      <xdr:rowOff>0</xdr:rowOff>
    </xdr:from>
    <xdr:to>
      <xdr:col>3</xdr:col>
      <xdr:colOff>7409</xdr:colOff>
      <xdr:row>326</xdr:row>
      <xdr:rowOff>159639</xdr:rowOff>
    </xdr:to>
    <xdr:sp macro="" textlink="">
      <xdr:nvSpPr>
        <xdr:cNvPr id="3230" name="Text Box 83"/>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1247775</xdr:colOff>
      <xdr:row>326</xdr:row>
      <xdr:rowOff>0</xdr:rowOff>
    </xdr:from>
    <xdr:to>
      <xdr:col>3</xdr:col>
      <xdr:colOff>7409</xdr:colOff>
      <xdr:row>326</xdr:row>
      <xdr:rowOff>159639</xdr:rowOff>
    </xdr:to>
    <xdr:sp macro="" textlink="">
      <xdr:nvSpPr>
        <xdr:cNvPr id="3231" name="Text Box 84"/>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2028825</xdr:colOff>
      <xdr:row>326</xdr:row>
      <xdr:rowOff>0</xdr:rowOff>
    </xdr:from>
    <xdr:to>
      <xdr:col>3</xdr:col>
      <xdr:colOff>7409</xdr:colOff>
      <xdr:row>326</xdr:row>
      <xdr:rowOff>159639</xdr:rowOff>
    </xdr:to>
    <xdr:sp macro="" textlink="">
      <xdr:nvSpPr>
        <xdr:cNvPr id="3232" name="Text Box 85"/>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2619375</xdr:colOff>
      <xdr:row>326</xdr:row>
      <xdr:rowOff>0</xdr:rowOff>
    </xdr:from>
    <xdr:to>
      <xdr:col>3</xdr:col>
      <xdr:colOff>7409</xdr:colOff>
      <xdr:row>326</xdr:row>
      <xdr:rowOff>159639</xdr:rowOff>
    </xdr:to>
    <xdr:sp macro="" textlink="">
      <xdr:nvSpPr>
        <xdr:cNvPr id="3233" name="Text Box 86"/>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7409</xdr:colOff>
      <xdr:row>326</xdr:row>
      <xdr:rowOff>156524</xdr:rowOff>
    </xdr:to>
    <xdr:sp macro="" textlink="">
      <xdr:nvSpPr>
        <xdr:cNvPr id="3234"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7409</xdr:colOff>
      <xdr:row>326</xdr:row>
      <xdr:rowOff>156524</xdr:rowOff>
    </xdr:to>
    <xdr:sp macro="" textlink="">
      <xdr:nvSpPr>
        <xdr:cNvPr id="3235"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7409</xdr:colOff>
      <xdr:row>326</xdr:row>
      <xdr:rowOff>156524</xdr:rowOff>
    </xdr:to>
    <xdr:sp macro="" textlink="">
      <xdr:nvSpPr>
        <xdr:cNvPr id="3236"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7409</xdr:colOff>
      <xdr:row>326</xdr:row>
      <xdr:rowOff>156524</xdr:rowOff>
    </xdr:to>
    <xdr:sp macro="" textlink="">
      <xdr:nvSpPr>
        <xdr:cNvPr id="3237"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7409</xdr:colOff>
      <xdr:row>326</xdr:row>
      <xdr:rowOff>156524</xdr:rowOff>
    </xdr:to>
    <xdr:sp macro="" textlink="">
      <xdr:nvSpPr>
        <xdr:cNvPr id="3238"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7409</xdr:colOff>
      <xdr:row>326</xdr:row>
      <xdr:rowOff>156524</xdr:rowOff>
    </xdr:to>
    <xdr:sp macro="" textlink="">
      <xdr:nvSpPr>
        <xdr:cNvPr id="3239"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2</xdr:col>
      <xdr:colOff>1609725</xdr:colOff>
      <xdr:row>326</xdr:row>
      <xdr:rowOff>123825</xdr:rowOff>
    </xdr:from>
    <xdr:to>
      <xdr:col>3</xdr:col>
      <xdr:colOff>7409</xdr:colOff>
      <xdr:row>326</xdr:row>
      <xdr:rowOff>156524</xdr:rowOff>
    </xdr:to>
    <xdr:sp macro="" textlink="">
      <xdr:nvSpPr>
        <xdr:cNvPr id="3240"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241" name="Text Box 314"/>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242" name="Text Box 315"/>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243" name="Text Box 316"/>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1247775</xdr:colOff>
      <xdr:row>327</xdr:row>
      <xdr:rowOff>0</xdr:rowOff>
    </xdr:from>
    <xdr:to>
      <xdr:col>3</xdr:col>
      <xdr:colOff>7409</xdr:colOff>
      <xdr:row>327</xdr:row>
      <xdr:rowOff>159639</xdr:rowOff>
    </xdr:to>
    <xdr:sp macro="" textlink="">
      <xdr:nvSpPr>
        <xdr:cNvPr id="3244" name="Text Box 317"/>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2619375</xdr:colOff>
      <xdr:row>327</xdr:row>
      <xdr:rowOff>1076325</xdr:rowOff>
    </xdr:from>
    <xdr:to>
      <xdr:col>3</xdr:col>
      <xdr:colOff>7409</xdr:colOff>
      <xdr:row>327</xdr:row>
      <xdr:rowOff>1076325</xdr:rowOff>
    </xdr:to>
    <xdr:sp macro="" textlink="">
      <xdr:nvSpPr>
        <xdr:cNvPr id="3245" name="Text Box 23"/>
        <xdr:cNvSpPr txBox="1">
          <a:spLocks noChangeArrowheads="1"/>
        </xdr:cNvSpPr>
      </xdr:nvSpPr>
      <xdr:spPr bwMode="auto">
        <a:xfrm>
          <a:off x="8521700" y="222310325"/>
          <a:ext cx="5292" cy="0"/>
        </a:xfrm>
        <a:prstGeom prst="rect">
          <a:avLst/>
        </a:prstGeom>
        <a:noFill/>
        <a:ln w="9525">
          <a:noFill/>
          <a:miter lim="800000"/>
          <a:headEnd/>
          <a:tailEnd/>
        </a:ln>
      </xdr:spPr>
    </xdr:sp>
    <xdr:clientData/>
  </xdr:twoCellAnchor>
  <xdr:twoCellAnchor editAs="oneCell">
    <xdr:from>
      <xdr:col>2</xdr:col>
      <xdr:colOff>2676525</xdr:colOff>
      <xdr:row>327</xdr:row>
      <xdr:rowOff>657225</xdr:rowOff>
    </xdr:from>
    <xdr:to>
      <xdr:col>3</xdr:col>
      <xdr:colOff>7409</xdr:colOff>
      <xdr:row>327</xdr:row>
      <xdr:rowOff>657225</xdr:rowOff>
    </xdr:to>
    <xdr:sp macro="" textlink="">
      <xdr:nvSpPr>
        <xdr:cNvPr id="3246" name="Text Box 29"/>
        <xdr:cNvSpPr txBox="1">
          <a:spLocks noChangeArrowheads="1"/>
        </xdr:cNvSpPr>
      </xdr:nvSpPr>
      <xdr:spPr bwMode="auto">
        <a:xfrm>
          <a:off x="8521700" y="221891225"/>
          <a:ext cx="5292" cy="0"/>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247" name="Text Box 314"/>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248" name="Text Box 315"/>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249" name="Text Box 316"/>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1247775</xdr:colOff>
      <xdr:row>327</xdr:row>
      <xdr:rowOff>0</xdr:rowOff>
    </xdr:from>
    <xdr:to>
      <xdr:col>3</xdr:col>
      <xdr:colOff>7409</xdr:colOff>
      <xdr:row>327</xdr:row>
      <xdr:rowOff>159639</xdr:rowOff>
    </xdr:to>
    <xdr:sp macro="" textlink="">
      <xdr:nvSpPr>
        <xdr:cNvPr id="3250" name="Text Box 317"/>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2619375</xdr:colOff>
      <xdr:row>327</xdr:row>
      <xdr:rowOff>1076325</xdr:rowOff>
    </xdr:from>
    <xdr:to>
      <xdr:col>3</xdr:col>
      <xdr:colOff>7409</xdr:colOff>
      <xdr:row>327</xdr:row>
      <xdr:rowOff>1076325</xdr:rowOff>
    </xdr:to>
    <xdr:sp macro="" textlink="">
      <xdr:nvSpPr>
        <xdr:cNvPr id="3251" name="Text Box 23"/>
        <xdr:cNvSpPr txBox="1">
          <a:spLocks noChangeArrowheads="1"/>
        </xdr:cNvSpPr>
      </xdr:nvSpPr>
      <xdr:spPr bwMode="auto">
        <a:xfrm>
          <a:off x="8521700" y="222310325"/>
          <a:ext cx="5292" cy="0"/>
        </a:xfrm>
        <a:prstGeom prst="rect">
          <a:avLst/>
        </a:prstGeom>
        <a:noFill/>
        <a:ln w="9525">
          <a:noFill/>
          <a:miter lim="800000"/>
          <a:headEnd/>
          <a:tailEnd/>
        </a:ln>
      </xdr:spPr>
    </xdr:sp>
    <xdr:clientData/>
  </xdr:twoCellAnchor>
  <xdr:twoCellAnchor editAs="oneCell">
    <xdr:from>
      <xdr:col>2</xdr:col>
      <xdr:colOff>2676525</xdr:colOff>
      <xdr:row>327</xdr:row>
      <xdr:rowOff>657225</xdr:rowOff>
    </xdr:from>
    <xdr:to>
      <xdr:col>3</xdr:col>
      <xdr:colOff>7409</xdr:colOff>
      <xdr:row>327</xdr:row>
      <xdr:rowOff>657225</xdr:rowOff>
    </xdr:to>
    <xdr:sp macro="" textlink="">
      <xdr:nvSpPr>
        <xdr:cNvPr id="3252" name="Text Box 29"/>
        <xdr:cNvSpPr txBox="1">
          <a:spLocks noChangeArrowheads="1"/>
        </xdr:cNvSpPr>
      </xdr:nvSpPr>
      <xdr:spPr bwMode="auto">
        <a:xfrm>
          <a:off x="8521700" y="221891225"/>
          <a:ext cx="5292" cy="0"/>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253" name="Text Box 81"/>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254" name="Text Box 82"/>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1314450</xdr:colOff>
      <xdr:row>327</xdr:row>
      <xdr:rowOff>0</xdr:rowOff>
    </xdr:from>
    <xdr:to>
      <xdr:col>3</xdr:col>
      <xdr:colOff>7409</xdr:colOff>
      <xdr:row>327</xdr:row>
      <xdr:rowOff>159639</xdr:rowOff>
    </xdr:to>
    <xdr:sp macro="" textlink="">
      <xdr:nvSpPr>
        <xdr:cNvPr id="3255" name="Text Box 83"/>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1247775</xdr:colOff>
      <xdr:row>327</xdr:row>
      <xdr:rowOff>0</xdr:rowOff>
    </xdr:from>
    <xdr:to>
      <xdr:col>3</xdr:col>
      <xdr:colOff>7409</xdr:colOff>
      <xdr:row>327</xdr:row>
      <xdr:rowOff>159639</xdr:rowOff>
    </xdr:to>
    <xdr:sp macro="" textlink="">
      <xdr:nvSpPr>
        <xdr:cNvPr id="3256" name="Text Box 84"/>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2028825</xdr:colOff>
      <xdr:row>327</xdr:row>
      <xdr:rowOff>0</xdr:rowOff>
    </xdr:from>
    <xdr:to>
      <xdr:col>3</xdr:col>
      <xdr:colOff>7409</xdr:colOff>
      <xdr:row>327</xdr:row>
      <xdr:rowOff>159639</xdr:rowOff>
    </xdr:to>
    <xdr:sp macro="" textlink="">
      <xdr:nvSpPr>
        <xdr:cNvPr id="3257" name="Text Box 85"/>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2619375</xdr:colOff>
      <xdr:row>327</xdr:row>
      <xdr:rowOff>0</xdr:rowOff>
    </xdr:from>
    <xdr:to>
      <xdr:col>3</xdr:col>
      <xdr:colOff>7409</xdr:colOff>
      <xdr:row>327</xdr:row>
      <xdr:rowOff>159639</xdr:rowOff>
    </xdr:to>
    <xdr:sp macro="" textlink="">
      <xdr:nvSpPr>
        <xdr:cNvPr id="3258" name="Text Box 86"/>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7409</xdr:colOff>
      <xdr:row>327</xdr:row>
      <xdr:rowOff>156524</xdr:rowOff>
    </xdr:to>
    <xdr:sp macro="" textlink="">
      <xdr:nvSpPr>
        <xdr:cNvPr id="3259"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7409</xdr:colOff>
      <xdr:row>327</xdr:row>
      <xdr:rowOff>156524</xdr:rowOff>
    </xdr:to>
    <xdr:sp macro="" textlink="">
      <xdr:nvSpPr>
        <xdr:cNvPr id="3260"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7409</xdr:colOff>
      <xdr:row>327</xdr:row>
      <xdr:rowOff>156524</xdr:rowOff>
    </xdr:to>
    <xdr:sp macro="" textlink="">
      <xdr:nvSpPr>
        <xdr:cNvPr id="3261"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7409</xdr:colOff>
      <xdr:row>327</xdr:row>
      <xdr:rowOff>156524</xdr:rowOff>
    </xdr:to>
    <xdr:sp macro="" textlink="">
      <xdr:nvSpPr>
        <xdr:cNvPr id="3262"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7409</xdr:colOff>
      <xdr:row>327</xdr:row>
      <xdr:rowOff>156524</xdr:rowOff>
    </xdr:to>
    <xdr:sp macro="" textlink="">
      <xdr:nvSpPr>
        <xdr:cNvPr id="3263"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7409</xdr:colOff>
      <xdr:row>327</xdr:row>
      <xdr:rowOff>156524</xdr:rowOff>
    </xdr:to>
    <xdr:sp macro="" textlink="">
      <xdr:nvSpPr>
        <xdr:cNvPr id="3264"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2</xdr:col>
      <xdr:colOff>1609725</xdr:colOff>
      <xdr:row>327</xdr:row>
      <xdr:rowOff>123825</xdr:rowOff>
    </xdr:from>
    <xdr:to>
      <xdr:col>3</xdr:col>
      <xdr:colOff>7409</xdr:colOff>
      <xdr:row>327</xdr:row>
      <xdr:rowOff>156524</xdr:rowOff>
    </xdr:to>
    <xdr:sp macro="" textlink="">
      <xdr:nvSpPr>
        <xdr:cNvPr id="3265"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266" name="Text Box 31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267" name="Text Box 31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268" name="Text Box 31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7409</xdr:colOff>
      <xdr:row>331</xdr:row>
      <xdr:rowOff>159639</xdr:rowOff>
    </xdr:to>
    <xdr:sp macro="" textlink="">
      <xdr:nvSpPr>
        <xdr:cNvPr id="3269" name="Text Box 317"/>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270" name="Text Box 31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271" name="Text Box 31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272" name="Text Box 31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7409</xdr:colOff>
      <xdr:row>331</xdr:row>
      <xdr:rowOff>159639</xdr:rowOff>
    </xdr:to>
    <xdr:sp macro="" textlink="">
      <xdr:nvSpPr>
        <xdr:cNvPr id="3273" name="Text Box 317"/>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274" name="Text Box 81"/>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275" name="Text Box 82"/>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1314450</xdr:colOff>
      <xdr:row>331</xdr:row>
      <xdr:rowOff>0</xdr:rowOff>
    </xdr:from>
    <xdr:to>
      <xdr:col>3</xdr:col>
      <xdr:colOff>7409</xdr:colOff>
      <xdr:row>331</xdr:row>
      <xdr:rowOff>159639</xdr:rowOff>
    </xdr:to>
    <xdr:sp macro="" textlink="">
      <xdr:nvSpPr>
        <xdr:cNvPr id="3276" name="Text Box 83"/>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1247775</xdr:colOff>
      <xdr:row>331</xdr:row>
      <xdr:rowOff>0</xdr:rowOff>
    </xdr:from>
    <xdr:to>
      <xdr:col>3</xdr:col>
      <xdr:colOff>7409</xdr:colOff>
      <xdr:row>331</xdr:row>
      <xdr:rowOff>159639</xdr:rowOff>
    </xdr:to>
    <xdr:sp macro="" textlink="">
      <xdr:nvSpPr>
        <xdr:cNvPr id="3277" name="Text Box 8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2028825</xdr:colOff>
      <xdr:row>331</xdr:row>
      <xdr:rowOff>0</xdr:rowOff>
    </xdr:from>
    <xdr:to>
      <xdr:col>3</xdr:col>
      <xdr:colOff>7409</xdr:colOff>
      <xdr:row>331</xdr:row>
      <xdr:rowOff>159639</xdr:rowOff>
    </xdr:to>
    <xdr:sp macro="" textlink="">
      <xdr:nvSpPr>
        <xdr:cNvPr id="3278" name="Text Box 8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2619375</xdr:colOff>
      <xdr:row>331</xdr:row>
      <xdr:rowOff>0</xdr:rowOff>
    </xdr:from>
    <xdr:to>
      <xdr:col>3</xdr:col>
      <xdr:colOff>7409</xdr:colOff>
      <xdr:row>331</xdr:row>
      <xdr:rowOff>159639</xdr:rowOff>
    </xdr:to>
    <xdr:sp macro="" textlink="">
      <xdr:nvSpPr>
        <xdr:cNvPr id="3279" name="Text Box 8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280"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281"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282"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283"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284"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285"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2</xdr:col>
      <xdr:colOff>1609725</xdr:colOff>
      <xdr:row>331</xdr:row>
      <xdr:rowOff>123825</xdr:rowOff>
    </xdr:from>
    <xdr:to>
      <xdr:col>3</xdr:col>
      <xdr:colOff>7409</xdr:colOff>
      <xdr:row>331</xdr:row>
      <xdr:rowOff>156524</xdr:rowOff>
    </xdr:to>
    <xdr:sp macro="" textlink="">
      <xdr:nvSpPr>
        <xdr:cNvPr id="3286"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287" name="Text Box 31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288" name="Text Box 31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289" name="Text Box 31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7409</xdr:colOff>
      <xdr:row>331</xdr:row>
      <xdr:rowOff>159639</xdr:rowOff>
    </xdr:to>
    <xdr:sp macro="" textlink="">
      <xdr:nvSpPr>
        <xdr:cNvPr id="3290" name="Text Box 317"/>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2619375</xdr:colOff>
      <xdr:row>322</xdr:row>
      <xdr:rowOff>1076325</xdr:rowOff>
    </xdr:from>
    <xdr:to>
      <xdr:col>5</xdr:col>
      <xdr:colOff>7409</xdr:colOff>
      <xdr:row>323</xdr:row>
      <xdr:rowOff>0</xdr:rowOff>
    </xdr:to>
    <xdr:sp macro="" textlink="">
      <xdr:nvSpPr>
        <xdr:cNvPr id="3291" name="Text Box 23"/>
        <xdr:cNvSpPr txBox="1">
          <a:spLocks noChangeArrowheads="1"/>
        </xdr:cNvSpPr>
      </xdr:nvSpPr>
      <xdr:spPr bwMode="auto">
        <a:xfrm>
          <a:off x="8521700" y="217888608"/>
          <a:ext cx="5292" cy="1059"/>
        </a:xfrm>
        <a:prstGeom prst="rect">
          <a:avLst/>
        </a:prstGeom>
        <a:noFill/>
        <a:ln w="9525">
          <a:noFill/>
          <a:miter lim="800000"/>
          <a:headEnd/>
          <a:tailEnd/>
        </a:ln>
      </xdr:spPr>
    </xdr:sp>
    <xdr:clientData/>
  </xdr:twoCellAnchor>
  <xdr:twoCellAnchor editAs="oneCell">
    <xdr:from>
      <xdr:col>4</xdr:col>
      <xdr:colOff>2676525</xdr:colOff>
      <xdr:row>322</xdr:row>
      <xdr:rowOff>657225</xdr:rowOff>
    </xdr:from>
    <xdr:to>
      <xdr:col>5</xdr:col>
      <xdr:colOff>7409</xdr:colOff>
      <xdr:row>322</xdr:row>
      <xdr:rowOff>677037</xdr:rowOff>
    </xdr:to>
    <xdr:sp macro="" textlink="">
      <xdr:nvSpPr>
        <xdr:cNvPr id="3292" name="Text Box 29"/>
        <xdr:cNvSpPr txBox="1">
          <a:spLocks noChangeArrowheads="1"/>
        </xdr:cNvSpPr>
      </xdr:nvSpPr>
      <xdr:spPr bwMode="auto">
        <a:xfrm>
          <a:off x="8521700" y="217583808"/>
          <a:ext cx="5292" cy="19812"/>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293" name="Text Box 31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294" name="Text Box 31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295" name="Text Box 31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7409</xdr:colOff>
      <xdr:row>331</xdr:row>
      <xdr:rowOff>159639</xdr:rowOff>
    </xdr:to>
    <xdr:sp macro="" textlink="">
      <xdr:nvSpPr>
        <xdr:cNvPr id="3296" name="Text Box 317"/>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2619375</xdr:colOff>
      <xdr:row>322</xdr:row>
      <xdr:rowOff>1076325</xdr:rowOff>
    </xdr:from>
    <xdr:to>
      <xdr:col>5</xdr:col>
      <xdr:colOff>7409</xdr:colOff>
      <xdr:row>323</xdr:row>
      <xdr:rowOff>0</xdr:rowOff>
    </xdr:to>
    <xdr:sp macro="" textlink="">
      <xdr:nvSpPr>
        <xdr:cNvPr id="3297" name="Text Box 23"/>
        <xdr:cNvSpPr txBox="1">
          <a:spLocks noChangeArrowheads="1"/>
        </xdr:cNvSpPr>
      </xdr:nvSpPr>
      <xdr:spPr bwMode="auto">
        <a:xfrm>
          <a:off x="8521700" y="217888608"/>
          <a:ext cx="5292" cy="1059"/>
        </a:xfrm>
        <a:prstGeom prst="rect">
          <a:avLst/>
        </a:prstGeom>
        <a:noFill/>
        <a:ln w="9525">
          <a:noFill/>
          <a:miter lim="800000"/>
          <a:headEnd/>
          <a:tailEnd/>
        </a:ln>
      </xdr:spPr>
    </xdr:sp>
    <xdr:clientData/>
  </xdr:twoCellAnchor>
  <xdr:twoCellAnchor editAs="oneCell">
    <xdr:from>
      <xdr:col>4</xdr:col>
      <xdr:colOff>2676525</xdr:colOff>
      <xdr:row>322</xdr:row>
      <xdr:rowOff>657225</xdr:rowOff>
    </xdr:from>
    <xdr:to>
      <xdr:col>5</xdr:col>
      <xdr:colOff>7409</xdr:colOff>
      <xdr:row>322</xdr:row>
      <xdr:rowOff>677037</xdr:rowOff>
    </xdr:to>
    <xdr:sp macro="" textlink="">
      <xdr:nvSpPr>
        <xdr:cNvPr id="3298" name="Text Box 29"/>
        <xdr:cNvSpPr txBox="1">
          <a:spLocks noChangeArrowheads="1"/>
        </xdr:cNvSpPr>
      </xdr:nvSpPr>
      <xdr:spPr bwMode="auto">
        <a:xfrm>
          <a:off x="8521700" y="217583808"/>
          <a:ext cx="5292" cy="19812"/>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299" name="Text Box 81"/>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300" name="Text Box 82"/>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301" name="Text Box 83"/>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7409</xdr:colOff>
      <xdr:row>331</xdr:row>
      <xdr:rowOff>159639</xdr:rowOff>
    </xdr:to>
    <xdr:sp macro="" textlink="">
      <xdr:nvSpPr>
        <xdr:cNvPr id="3302" name="Text Box 8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2028825</xdr:colOff>
      <xdr:row>331</xdr:row>
      <xdr:rowOff>0</xdr:rowOff>
    </xdr:from>
    <xdr:to>
      <xdr:col>5</xdr:col>
      <xdr:colOff>7409</xdr:colOff>
      <xdr:row>331</xdr:row>
      <xdr:rowOff>159639</xdr:rowOff>
    </xdr:to>
    <xdr:sp macro="" textlink="">
      <xdr:nvSpPr>
        <xdr:cNvPr id="3303" name="Text Box 8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2619375</xdr:colOff>
      <xdr:row>331</xdr:row>
      <xdr:rowOff>0</xdr:rowOff>
    </xdr:from>
    <xdr:to>
      <xdr:col>5</xdr:col>
      <xdr:colOff>7409</xdr:colOff>
      <xdr:row>331</xdr:row>
      <xdr:rowOff>159639</xdr:rowOff>
    </xdr:to>
    <xdr:sp macro="" textlink="">
      <xdr:nvSpPr>
        <xdr:cNvPr id="3304" name="Text Box 8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2028825</xdr:colOff>
      <xdr:row>322</xdr:row>
      <xdr:rowOff>2266950</xdr:rowOff>
    </xdr:from>
    <xdr:to>
      <xdr:col>5</xdr:col>
      <xdr:colOff>7409</xdr:colOff>
      <xdr:row>323</xdr:row>
      <xdr:rowOff>31309</xdr:rowOff>
    </xdr:to>
    <xdr:sp macro="" textlink="">
      <xdr:nvSpPr>
        <xdr:cNvPr id="3305" name="Text Box 181"/>
        <xdr:cNvSpPr txBox="1">
          <a:spLocks noChangeArrowheads="1"/>
        </xdr:cNvSpPr>
      </xdr:nvSpPr>
      <xdr:spPr bwMode="auto">
        <a:xfrm>
          <a:off x="8521700" y="217888608"/>
          <a:ext cx="5292" cy="32368"/>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306"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307"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308"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2028825</xdr:colOff>
      <xdr:row>322</xdr:row>
      <xdr:rowOff>2266950</xdr:rowOff>
    </xdr:from>
    <xdr:to>
      <xdr:col>5</xdr:col>
      <xdr:colOff>7409</xdr:colOff>
      <xdr:row>323</xdr:row>
      <xdr:rowOff>31309</xdr:rowOff>
    </xdr:to>
    <xdr:sp macro="" textlink="">
      <xdr:nvSpPr>
        <xdr:cNvPr id="3309" name="Text Box 181"/>
        <xdr:cNvSpPr txBox="1">
          <a:spLocks noChangeArrowheads="1"/>
        </xdr:cNvSpPr>
      </xdr:nvSpPr>
      <xdr:spPr bwMode="auto">
        <a:xfrm>
          <a:off x="8521700" y="217888608"/>
          <a:ext cx="5292" cy="32368"/>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310"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311"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312"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313"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314" name="Text Box 314"/>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315" name="Text Box 315"/>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316" name="Text Box 316"/>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7409</xdr:colOff>
      <xdr:row>323</xdr:row>
      <xdr:rowOff>159639</xdr:rowOff>
    </xdr:to>
    <xdr:sp macro="" textlink="">
      <xdr:nvSpPr>
        <xdr:cNvPr id="3317" name="Text Box 317"/>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2619375</xdr:colOff>
      <xdr:row>323</xdr:row>
      <xdr:rowOff>1076325</xdr:rowOff>
    </xdr:from>
    <xdr:to>
      <xdr:col>5</xdr:col>
      <xdr:colOff>7409</xdr:colOff>
      <xdr:row>324</xdr:row>
      <xdr:rowOff>0</xdr:rowOff>
    </xdr:to>
    <xdr:sp macro="" textlink="">
      <xdr:nvSpPr>
        <xdr:cNvPr id="3318" name="Text Box 23"/>
        <xdr:cNvSpPr txBox="1">
          <a:spLocks noChangeArrowheads="1"/>
        </xdr:cNvSpPr>
      </xdr:nvSpPr>
      <xdr:spPr bwMode="auto">
        <a:xfrm>
          <a:off x="8521700" y="218470692"/>
          <a:ext cx="5292" cy="1058"/>
        </a:xfrm>
        <a:prstGeom prst="rect">
          <a:avLst/>
        </a:prstGeom>
        <a:noFill/>
        <a:ln w="9525">
          <a:noFill/>
          <a:miter lim="800000"/>
          <a:headEnd/>
          <a:tailEnd/>
        </a:ln>
      </xdr:spPr>
    </xdr:sp>
    <xdr:clientData/>
  </xdr:twoCellAnchor>
  <xdr:twoCellAnchor editAs="oneCell">
    <xdr:from>
      <xdr:col>4</xdr:col>
      <xdr:colOff>2676525</xdr:colOff>
      <xdr:row>323</xdr:row>
      <xdr:rowOff>657225</xdr:rowOff>
    </xdr:from>
    <xdr:to>
      <xdr:col>5</xdr:col>
      <xdr:colOff>7409</xdr:colOff>
      <xdr:row>324</xdr:row>
      <xdr:rowOff>19812</xdr:rowOff>
    </xdr:to>
    <xdr:sp macro="" textlink="">
      <xdr:nvSpPr>
        <xdr:cNvPr id="3319" name="Text Box 29"/>
        <xdr:cNvSpPr txBox="1">
          <a:spLocks noChangeArrowheads="1"/>
        </xdr:cNvSpPr>
      </xdr:nvSpPr>
      <xdr:spPr bwMode="auto">
        <a:xfrm>
          <a:off x="8521700" y="218470692"/>
          <a:ext cx="5292" cy="20870"/>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320" name="Text Box 314"/>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321" name="Text Box 315"/>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322" name="Text Box 316"/>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7409</xdr:colOff>
      <xdr:row>323</xdr:row>
      <xdr:rowOff>159639</xdr:rowOff>
    </xdr:to>
    <xdr:sp macro="" textlink="">
      <xdr:nvSpPr>
        <xdr:cNvPr id="3323" name="Text Box 317"/>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2619375</xdr:colOff>
      <xdr:row>323</xdr:row>
      <xdr:rowOff>1076325</xdr:rowOff>
    </xdr:from>
    <xdr:to>
      <xdr:col>5</xdr:col>
      <xdr:colOff>7409</xdr:colOff>
      <xdr:row>324</xdr:row>
      <xdr:rowOff>0</xdr:rowOff>
    </xdr:to>
    <xdr:sp macro="" textlink="">
      <xdr:nvSpPr>
        <xdr:cNvPr id="3324" name="Text Box 23"/>
        <xdr:cNvSpPr txBox="1">
          <a:spLocks noChangeArrowheads="1"/>
        </xdr:cNvSpPr>
      </xdr:nvSpPr>
      <xdr:spPr bwMode="auto">
        <a:xfrm>
          <a:off x="8521700" y="218470692"/>
          <a:ext cx="5292" cy="1058"/>
        </a:xfrm>
        <a:prstGeom prst="rect">
          <a:avLst/>
        </a:prstGeom>
        <a:noFill/>
        <a:ln w="9525">
          <a:noFill/>
          <a:miter lim="800000"/>
          <a:headEnd/>
          <a:tailEnd/>
        </a:ln>
      </xdr:spPr>
    </xdr:sp>
    <xdr:clientData/>
  </xdr:twoCellAnchor>
  <xdr:twoCellAnchor editAs="oneCell">
    <xdr:from>
      <xdr:col>4</xdr:col>
      <xdr:colOff>2676525</xdr:colOff>
      <xdr:row>323</xdr:row>
      <xdr:rowOff>657225</xdr:rowOff>
    </xdr:from>
    <xdr:to>
      <xdr:col>5</xdr:col>
      <xdr:colOff>7409</xdr:colOff>
      <xdr:row>324</xdr:row>
      <xdr:rowOff>19812</xdr:rowOff>
    </xdr:to>
    <xdr:sp macro="" textlink="">
      <xdr:nvSpPr>
        <xdr:cNvPr id="3325" name="Text Box 29"/>
        <xdr:cNvSpPr txBox="1">
          <a:spLocks noChangeArrowheads="1"/>
        </xdr:cNvSpPr>
      </xdr:nvSpPr>
      <xdr:spPr bwMode="auto">
        <a:xfrm>
          <a:off x="8521700" y="218470692"/>
          <a:ext cx="5292" cy="20870"/>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326" name="Text Box 81"/>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327" name="Text Box 82"/>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328" name="Text Box 83"/>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7409</xdr:colOff>
      <xdr:row>323</xdr:row>
      <xdr:rowOff>159639</xdr:rowOff>
    </xdr:to>
    <xdr:sp macro="" textlink="">
      <xdr:nvSpPr>
        <xdr:cNvPr id="3329" name="Text Box 84"/>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2028825</xdr:colOff>
      <xdr:row>323</xdr:row>
      <xdr:rowOff>0</xdr:rowOff>
    </xdr:from>
    <xdr:to>
      <xdr:col>5</xdr:col>
      <xdr:colOff>7409</xdr:colOff>
      <xdr:row>323</xdr:row>
      <xdr:rowOff>159639</xdr:rowOff>
    </xdr:to>
    <xdr:sp macro="" textlink="">
      <xdr:nvSpPr>
        <xdr:cNvPr id="3330" name="Text Box 85"/>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2619375</xdr:colOff>
      <xdr:row>323</xdr:row>
      <xdr:rowOff>0</xdr:rowOff>
    </xdr:from>
    <xdr:to>
      <xdr:col>5</xdr:col>
      <xdr:colOff>7409</xdr:colOff>
      <xdr:row>323</xdr:row>
      <xdr:rowOff>159639</xdr:rowOff>
    </xdr:to>
    <xdr:sp macro="" textlink="">
      <xdr:nvSpPr>
        <xdr:cNvPr id="3331" name="Text Box 86"/>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7409</xdr:colOff>
      <xdr:row>323</xdr:row>
      <xdr:rowOff>156524</xdr:rowOff>
    </xdr:to>
    <xdr:sp macro="" textlink="">
      <xdr:nvSpPr>
        <xdr:cNvPr id="3332"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7409</xdr:colOff>
      <xdr:row>323</xdr:row>
      <xdr:rowOff>156524</xdr:rowOff>
    </xdr:to>
    <xdr:sp macro="" textlink="">
      <xdr:nvSpPr>
        <xdr:cNvPr id="3333"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7409</xdr:colOff>
      <xdr:row>323</xdr:row>
      <xdr:rowOff>156524</xdr:rowOff>
    </xdr:to>
    <xdr:sp macro="" textlink="">
      <xdr:nvSpPr>
        <xdr:cNvPr id="3334"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7409</xdr:colOff>
      <xdr:row>323</xdr:row>
      <xdr:rowOff>156524</xdr:rowOff>
    </xdr:to>
    <xdr:sp macro="" textlink="">
      <xdr:nvSpPr>
        <xdr:cNvPr id="3335"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7409</xdr:colOff>
      <xdr:row>323</xdr:row>
      <xdr:rowOff>156524</xdr:rowOff>
    </xdr:to>
    <xdr:sp macro="" textlink="">
      <xdr:nvSpPr>
        <xdr:cNvPr id="3336"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7409</xdr:colOff>
      <xdr:row>323</xdr:row>
      <xdr:rowOff>156524</xdr:rowOff>
    </xdr:to>
    <xdr:sp macro="" textlink="">
      <xdr:nvSpPr>
        <xdr:cNvPr id="3337"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7409</xdr:colOff>
      <xdr:row>323</xdr:row>
      <xdr:rowOff>156524</xdr:rowOff>
    </xdr:to>
    <xdr:sp macro="" textlink="">
      <xdr:nvSpPr>
        <xdr:cNvPr id="3338"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339" name="Text Box 314"/>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340" name="Text Box 315"/>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341" name="Text Box 316"/>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7409</xdr:colOff>
      <xdr:row>324</xdr:row>
      <xdr:rowOff>159639</xdr:rowOff>
    </xdr:to>
    <xdr:sp macro="" textlink="">
      <xdr:nvSpPr>
        <xdr:cNvPr id="3342" name="Text Box 317"/>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2676525</xdr:colOff>
      <xdr:row>324</xdr:row>
      <xdr:rowOff>657225</xdr:rowOff>
    </xdr:from>
    <xdr:to>
      <xdr:col>5</xdr:col>
      <xdr:colOff>7409</xdr:colOff>
      <xdr:row>324</xdr:row>
      <xdr:rowOff>677037</xdr:rowOff>
    </xdr:to>
    <xdr:sp macro="" textlink="">
      <xdr:nvSpPr>
        <xdr:cNvPr id="3343" name="Text Box 29"/>
        <xdr:cNvSpPr txBox="1">
          <a:spLocks noChangeArrowheads="1"/>
        </xdr:cNvSpPr>
      </xdr:nvSpPr>
      <xdr:spPr bwMode="auto">
        <a:xfrm>
          <a:off x="8521700" y="219128975"/>
          <a:ext cx="5292" cy="19812"/>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344" name="Text Box 314"/>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345" name="Text Box 315"/>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346" name="Text Box 316"/>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7409</xdr:colOff>
      <xdr:row>324</xdr:row>
      <xdr:rowOff>159639</xdr:rowOff>
    </xdr:to>
    <xdr:sp macro="" textlink="">
      <xdr:nvSpPr>
        <xdr:cNvPr id="3347" name="Text Box 317"/>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2676525</xdr:colOff>
      <xdr:row>324</xdr:row>
      <xdr:rowOff>657225</xdr:rowOff>
    </xdr:from>
    <xdr:to>
      <xdr:col>5</xdr:col>
      <xdr:colOff>7409</xdr:colOff>
      <xdr:row>324</xdr:row>
      <xdr:rowOff>677037</xdr:rowOff>
    </xdr:to>
    <xdr:sp macro="" textlink="">
      <xdr:nvSpPr>
        <xdr:cNvPr id="3348" name="Text Box 29"/>
        <xdr:cNvSpPr txBox="1">
          <a:spLocks noChangeArrowheads="1"/>
        </xdr:cNvSpPr>
      </xdr:nvSpPr>
      <xdr:spPr bwMode="auto">
        <a:xfrm>
          <a:off x="8521700" y="219128975"/>
          <a:ext cx="5292" cy="19812"/>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349" name="Text Box 81"/>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350" name="Text Box 82"/>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351" name="Text Box 83"/>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7409</xdr:colOff>
      <xdr:row>324</xdr:row>
      <xdr:rowOff>159639</xdr:rowOff>
    </xdr:to>
    <xdr:sp macro="" textlink="">
      <xdr:nvSpPr>
        <xdr:cNvPr id="3352" name="Text Box 84"/>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2028825</xdr:colOff>
      <xdr:row>324</xdr:row>
      <xdr:rowOff>0</xdr:rowOff>
    </xdr:from>
    <xdr:to>
      <xdr:col>5</xdr:col>
      <xdr:colOff>7409</xdr:colOff>
      <xdr:row>324</xdr:row>
      <xdr:rowOff>159639</xdr:rowOff>
    </xdr:to>
    <xdr:sp macro="" textlink="">
      <xdr:nvSpPr>
        <xdr:cNvPr id="3353" name="Text Box 85"/>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2619375</xdr:colOff>
      <xdr:row>324</xdr:row>
      <xdr:rowOff>0</xdr:rowOff>
    </xdr:from>
    <xdr:to>
      <xdr:col>5</xdr:col>
      <xdr:colOff>7409</xdr:colOff>
      <xdr:row>324</xdr:row>
      <xdr:rowOff>159639</xdr:rowOff>
    </xdr:to>
    <xdr:sp macro="" textlink="">
      <xdr:nvSpPr>
        <xdr:cNvPr id="3354" name="Text Box 86"/>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7409</xdr:colOff>
      <xdr:row>324</xdr:row>
      <xdr:rowOff>156524</xdr:rowOff>
    </xdr:to>
    <xdr:sp macro="" textlink="">
      <xdr:nvSpPr>
        <xdr:cNvPr id="3355"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7409</xdr:colOff>
      <xdr:row>324</xdr:row>
      <xdr:rowOff>156524</xdr:rowOff>
    </xdr:to>
    <xdr:sp macro="" textlink="">
      <xdr:nvSpPr>
        <xdr:cNvPr id="3356"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7409</xdr:colOff>
      <xdr:row>324</xdr:row>
      <xdr:rowOff>156524</xdr:rowOff>
    </xdr:to>
    <xdr:sp macro="" textlink="">
      <xdr:nvSpPr>
        <xdr:cNvPr id="3357"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7409</xdr:colOff>
      <xdr:row>324</xdr:row>
      <xdr:rowOff>156524</xdr:rowOff>
    </xdr:to>
    <xdr:sp macro="" textlink="">
      <xdr:nvSpPr>
        <xdr:cNvPr id="3358"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7409</xdr:colOff>
      <xdr:row>324</xdr:row>
      <xdr:rowOff>156524</xdr:rowOff>
    </xdr:to>
    <xdr:sp macro="" textlink="">
      <xdr:nvSpPr>
        <xdr:cNvPr id="3359"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7409</xdr:colOff>
      <xdr:row>324</xdr:row>
      <xdr:rowOff>156524</xdr:rowOff>
    </xdr:to>
    <xdr:sp macro="" textlink="">
      <xdr:nvSpPr>
        <xdr:cNvPr id="3360"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7409</xdr:colOff>
      <xdr:row>324</xdr:row>
      <xdr:rowOff>156524</xdr:rowOff>
    </xdr:to>
    <xdr:sp macro="" textlink="">
      <xdr:nvSpPr>
        <xdr:cNvPr id="3361"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362" name="Text Box 314"/>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363" name="Text Box 315"/>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364" name="Text Box 316"/>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7409</xdr:colOff>
      <xdr:row>325</xdr:row>
      <xdr:rowOff>159639</xdr:rowOff>
    </xdr:to>
    <xdr:sp macro="" textlink="">
      <xdr:nvSpPr>
        <xdr:cNvPr id="3365" name="Text Box 317"/>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2676525</xdr:colOff>
      <xdr:row>325</xdr:row>
      <xdr:rowOff>657225</xdr:rowOff>
    </xdr:from>
    <xdr:to>
      <xdr:col>5</xdr:col>
      <xdr:colOff>7409</xdr:colOff>
      <xdr:row>326</xdr:row>
      <xdr:rowOff>19812</xdr:rowOff>
    </xdr:to>
    <xdr:sp macro="" textlink="">
      <xdr:nvSpPr>
        <xdr:cNvPr id="3366" name="Text Box 29"/>
        <xdr:cNvSpPr txBox="1">
          <a:spLocks noChangeArrowheads="1"/>
        </xdr:cNvSpPr>
      </xdr:nvSpPr>
      <xdr:spPr bwMode="auto">
        <a:xfrm>
          <a:off x="8521700" y="220024325"/>
          <a:ext cx="5292" cy="22987"/>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367" name="Text Box 314"/>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368" name="Text Box 315"/>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369" name="Text Box 316"/>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7409</xdr:colOff>
      <xdr:row>325</xdr:row>
      <xdr:rowOff>159639</xdr:rowOff>
    </xdr:to>
    <xdr:sp macro="" textlink="">
      <xdr:nvSpPr>
        <xdr:cNvPr id="3370" name="Text Box 317"/>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2676525</xdr:colOff>
      <xdr:row>325</xdr:row>
      <xdr:rowOff>657225</xdr:rowOff>
    </xdr:from>
    <xdr:to>
      <xdr:col>5</xdr:col>
      <xdr:colOff>7409</xdr:colOff>
      <xdr:row>326</xdr:row>
      <xdr:rowOff>19812</xdr:rowOff>
    </xdr:to>
    <xdr:sp macro="" textlink="">
      <xdr:nvSpPr>
        <xdr:cNvPr id="3371" name="Text Box 29"/>
        <xdr:cNvSpPr txBox="1">
          <a:spLocks noChangeArrowheads="1"/>
        </xdr:cNvSpPr>
      </xdr:nvSpPr>
      <xdr:spPr bwMode="auto">
        <a:xfrm>
          <a:off x="8521700" y="220024325"/>
          <a:ext cx="5292" cy="22987"/>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372" name="Text Box 81"/>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373" name="Text Box 82"/>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374" name="Text Box 83"/>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7409</xdr:colOff>
      <xdr:row>325</xdr:row>
      <xdr:rowOff>159639</xdr:rowOff>
    </xdr:to>
    <xdr:sp macro="" textlink="">
      <xdr:nvSpPr>
        <xdr:cNvPr id="3375" name="Text Box 84"/>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2028825</xdr:colOff>
      <xdr:row>325</xdr:row>
      <xdr:rowOff>0</xdr:rowOff>
    </xdr:from>
    <xdr:to>
      <xdr:col>5</xdr:col>
      <xdr:colOff>7409</xdr:colOff>
      <xdr:row>325</xdr:row>
      <xdr:rowOff>159639</xdr:rowOff>
    </xdr:to>
    <xdr:sp macro="" textlink="">
      <xdr:nvSpPr>
        <xdr:cNvPr id="3376" name="Text Box 85"/>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2619375</xdr:colOff>
      <xdr:row>325</xdr:row>
      <xdr:rowOff>0</xdr:rowOff>
    </xdr:from>
    <xdr:to>
      <xdr:col>5</xdr:col>
      <xdr:colOff>7409</xdr:colOff>
      <xdr:row>325</xdr:row>
      <xdr:rowOff>159639</xdr:rowOff>
    </xdr:to>
    <xdr:sp macro="" textlink="">
      <xdr:nvSpPr>
        <xdr:cNvPr id="3377" name="Text Box 86"/>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7409</xdr:colOff>
      <xdr:row>325</xdr:row>
      <xdr:rowOff>156524</xdr:rowOff>
    </xdr:to>
    <xdr:sp macro="" textlink="">
      <xdr:nvSpPr>
        <xdr:cNvPr id="3378"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7409</xdr:colOff>
      <xdr:row>325</xdr:row>
      <xdr:rowOff>156524</xdr:rowOff>
    </xdr:to>
    <xdr:sp macro="" textlink="">
      <xdr:nvSpPr>
        <xdr:cNvPr id="3379"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7409</xdr:colOff>
      <xdr:row>325</xdr:row>
      <xdr:rowOff>156524</xdr:rowOff>
    </xdr:to>
    <xdr:sp macro="" textlink="">
      <xdr:nvSpPr>
        <xdr:cNvPr id="3380"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7409</xdr:colOff>
      <xdr:row>325</xdr:row>
      <xdr:rowOff>156524</xdr:rowOff>
    </xdr:to>
    <xdr:sp macro="" textlink="">
      <xdr:nvSpPr>
        <xdr:cNvPr id="3381"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7409</xdr:colOff>
      <xdr:row>325</xdr:row>
      <xdr:rowOff>156524</xdr:rowOff>
    </xdr:to>
    <xdr:sp macro="" textlink="">
      <xdr:nvSpPr>
        <xdr:cNvPr id="3382"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7409</xdr:colOff>
      <xdr:row>325</xdr:row>
      <xdr:rowOff>156524</xdr:rowOff>
    </xdr:to>
    <xdr:sp macro="" textlink="">
      <xdr:nvSpPr>
        <xdr:cNvPr id="3383"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7409</xdr:colOff>
      <xdr:row>325</xdr:row>
      <xdr:rowOff>156524</xdr:rowOff>
    </xdr:to>
    <xdr:sp macro="" textlink="">
      <xdr:nvSpPr>
        <xdr:cNvPr id="3384"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385" name="Text Box 314"/>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386" name="Text Box 315"/>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387" name="Text Box 316"/>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7409</xdr:colOff>
      <xdr:row>326</xdr:row>
      <xdr:rowOff>159639</xdr:rowOff>
    </xdr:to>
    <xdr:sp macro="" textlink="">
      <xdr:nvSpPr>
        <xdr:cNvPr id="3388" name="Text Box 317"/>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2676525</xdr:colOff>
      <xdr:row>326</xdr:row>
      <xdr:rowOff>657225</xdr:rowOff>
    </xdr:from>
    <xdr:to>
      <xdr:col>5</xdr:col>
      <xdr:colOff>7409</xdr:colOff>
      <xdr:row>326</xdr:row>
      <xdr:rowOff>657225</xdr:rowOff>
    </xdr:to>
    <xdr:sp macro="" textlink="">
      <xdr:nvSpPr>
        <xdr:cNvPr id="3389" name="Text Box 29"/>
        <xdr:cNvSpPr txBox="1">
          <a:spLocks noChangeArrowheads="1"/>
        </xdr:cNvSpPr>
      </xdr:nvSpPr>
      <xdr:spPr bwMode="auto">
        <a:xfrm>
          <a:off x="8521700" y="220684725"/>
          <a:ext cx="5292" cy="0"/>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390" name="Text Box 314"/>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391" name="Text Box 315"/>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392" name="Text Box 316"/>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7409</xdr:colOff>
      <xdr:row>326</xdr:row>
      <xdr:rowOff>159639</xdr:rowOff>
    </xdr:to>
    <xdr:sp macro="" textlink="">
      <xdr:nvSpPr>
        <xdr:cNvPr id="3393" name="Text Box 317"/>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2676525</xdr:colOff>
      <xdr:row>326</xdr:row>
      <xdr:rowOff>657225</xdr:rowOff>
    </xdr:from>
    <xdr:to>
      <xdr:col>5</xdr:col>
      <xdr:colOff>7409</xdr:colOff>
      <xdr:row>326</xdr:row>
      <xdr:rowOff>657225</xdr:rowOff>
    </xdr:to>
    <xdr:sp macro="" textlink="">
      <xdr:nvSpPr>
        <xdr:cNvPr id="3394" name="Text Box 29"/>
        <xdr:cNvSpPr txBox="1">
          <a:spLocks noChangeArrowheads="1"/>
        </xdr:cNvSpPr>
      </xdr:nvSpPr>
      <xdr:spPr bwMode="auto">
        <a:xfrm>
          <a:off x="8521700" y="220684725"/>
          <a:ext cx="5292" cy="0"/>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395" name="Text Box 81"/>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396" name="Text Box 82"/>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397" name="Text Box 83"/>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7409</xdr:colOff>
      <xdr:row>326</xdr:row>
      <xdr:rowOff>159639</xdr:rowOff>
    </xdr:to>
    <xdr:sp macro="" textlink="">
      <xdr:nvSpPr>
        <xdr:cNvPr id="3398" name="Text Box 84"/>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2028825</xdr:colOff>
      <xdr:row>326</xdr:row>
      <xdr:rowOff>0</xdr:rowOff>
    </xdr:from>
    <xdr:to>
      <xdr:col>5</xdr:col>
      <xdr:colOff>7409</xdr:colOff>
      <xdr:row>326</xdr:row>
      <xdr:rowOff>159639</xdr:rowOff>
    </xdr:to>
    <xdr:sp macro="" textlink="">
      <xdr:nvSpPr>
        <xdr:cNvPr id="3399" name="Text Box 85"/>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2619375</xdr:colOff>
      <xdr:row>326</xdr:row>
      <xdr:rowOff>0</xdr:rowOff>
    </xdr:from>
    <xdr:to>
      <xdr:col>5</xdr:col>
      <xdr:colOff>7409</xdr:colOff>
      <xdr:row>326</xdr:row>
      <xdr:rowOff>159639</xdr:rowOff>
    </xdr:to>
    <xdr:sp macro="" textlink="">
      <xdr:nvSpPr>
        <xdr:cNvPr id="3400" name="Text Box 86"/>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7409</xdr:colOff>
      <xdr:row>326</xdr:row>
      <xdr:rowOff>156524</xdr:rowOff>
    </xdr:to>
    <xdr:sp macro="" textlink="">
      <xdr:nvSpPr>
        <xdr:cNvPr id="3401"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7409</xdr:colOff>
      <xdr:row>326</xdr:row>
      <xdr:rowOff>156524</xdr:rowOff>
    </xdr:to>
    <xdr:sp macro="" textlink="">
      <xdr:nvSpPr>
        <xdr:cNvPr id="3402"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7409</xdr:colOff>
      <xdr:row>326</xdr:row>
      <xdr:rowOff>156524</xdr:rowOff>
    </xdr:to>
    <xdr:sp macro="" textlink="">
      <xdr:nvSpPr>
        <xdr:cNvPr id="3403"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7409</xdr:colOff>
      <xdr:row>326</xdr:row>
      <xdr:rowOff>156524</xdr:rowOff>
    </xdr:to>
    <xdr:sp macro="" textlink="">
      <xdr:nvSpPr>
        <xdr:cNvPr id="3404"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7409</xdr:colOff>
      <xdr:row>326</xdr:row>
      <xdr:rowOff>156524</xdr:rowOff>
    </xdr:to>
    <xdr:sp macro="" textlink="">
      <xdr:nvSpPr>
        <xdr:cNvPr id="3405"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7409</xdr:colOff>
      <xdr:row>326</xdr:row>
      <xdr:rowOff>156524</xdr:rowOff>
    </xdr:to>
    <xdr:sp macro="" textlink="">
      <xdr:nvSpPr>
        <xdr:cNvPr id="3406"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7409</xdr:colOff>
      <xdr:row>326</xdr:row>
      <xdr:rowOff>156524</xdr:rowOff>
    </xdr:to>
    <xdr:sp macro="" textlink="">
      <xdr:nvSpPr>
        <xdr:cNvPr id="3407"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408" name="Text Box 314"/>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409" name="Text Box 315"/>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410" name="Text Box 316"/>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7409</xdr:colOff>
      <xdr:row>327</xdr:row>
      <xdr:rowOff>159639</xdr:rowOff>
    </xdr:to>
    <xdr:sp macro="" textlink="">
      <xdr:nvSpPr>
        <xdr:cNvPr id="3411" name="Text Box 317"/>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2619375</xdr:colOff>
      <xdr:row>327</xdr:row>
      <xdr:rowOff>1076325</xdr:rowOff>
    </xdr:from>
    <xdr:to>
      <xdr:col>5</xdr:col>
      <xdr:colOff>7409</xdr:colOff>
      <xdr:row>327</xdr:row>
      <xdr:rowOff>1076325</xdr:rowOff>
    </xdr:to>
    <xdr:sp macro="" textlink="">
      <xdr:nvSpPr>
        <xdr:cNvPr id="3412" name="Text Box 23"/>
        <xdr:cNvSpPr txBox="1">
          <a:spLocks noChangeArrowheads="1"/>
        </xdr:cNvSpPr>
      </xdr:nvSpPr>
      <xdr:spPr bwMode="auto">
        <a:xfrm>
          <a:off x="8521700" y="222310325"/>
          <a:ext cx="5292" cy="0"/>
        </a:xfrm>
        <a:prstGeom prst="rect">
          <a:avLst/>
        </a:prstGeom>
        <a:noFill/>
        <a:ln w="9525">
          <a:noFill/>
          <a:miter lim="800000"/>
          <a:headEnd/>
          <a:tailEnd/>
        </a:ln>
      </xdr:spPr>
    </xdr:sp>
    <xdr:clientData/>
  </xdr:twoCellAnchor>
  <xdr:twoCellAnchor editAs="oneCell">
    <xdr:from>
      <xdr:col>4</xdr:col>
      <xdr:colOff>2676525</xdr:colOff>
      <xdr:row>327</xdr:row>
      <xdr:rowOff>657225</xdr:rowOff>
    </xdr:from>
    <xdr:to>
      <xdr:col>5</xdr:col>
      <xdr:colOff>7409</xdr:colOff>
      <xdr:row>327</xdr:row>
      <xdr:rowOff>657225</xdr:rowOff>
    </xdr:to>
    <xdr:sp macro="" textlink="">
      <xdr:nvSpPr>
        <xdr:cNvPr id="3413" name="Text Box 29"/>
        <xdr:cNvSpPr txBox="1">
          <a:spLocks noChangeArrowheads="1"/>
        </xdr:cNvSpPr>
      </xdr:nvSpPr>
      <xdr:spPr bwMode="auto">
        <a:xfrm>
          <a:off x="8521700" y="221891225"/>
          <a:ext cx="5292" cy="0"/>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414" name="Text Box 314"/>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415" name="Text Box 315"/>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416" name="Text Box 316"/>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7409</xdr:colOff>
      <xdr:row>327</xdr:row>
      <xdr:rowOff>159639</xdr:rowOff>
    </xdr:to>
    <xdr:sp macro="" textlink="">
      <xdr:nvSpPr>
        <xdr:cNvPr id="3417" name="Text Box 317"/>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2619375</xdr:colOff>
      <xdr:row>327</xdr:row>
      <xdr:rowOff>1076325</xdr:rowOff>
    </xdr:from>
    <xdr:to>
      <xdr:col>5</xdr:col>
      <xdr:colOff>7409</xdr:colOff>
      <xdr:row>327</xdr:row>
      <xdr:rowOff>1076325</xdr:rowOff>
    </xdr:to>
    <xdr:sp macro="" textlink="">
      <xdr:nvSpPr>
        <xdr:cNvPr id="3418" name="Text Box 23"/>
        <xdr:cNvSpPr txBox="1">
          <a:spLocks noChangeArrowheads="1"/>
        </xdr:cNvSpPr>
      </xdr:nvSpPr>
      <xdr:spPr bwMode="auto">
        <a:xfrm>
          <a:off x="8521700" y="222310325"/>
          <a:ext cx="5292" cy="0"/>
        </a:xfrm>
        <a:prstGeom prst="rect">
          <a:avLst/>
        </a:prstGeom>
        <a:noFill/>
        <a:ln w="9525">
          <a:noFill/>
          <a:miter lim="800000"/>
          <a:headEnd/>
          <a:tailEnd/>
        </a:ln>
      </xdr:spPr>
    </xdr:sp>
    <xdr:clientData/>
  </xdr:twoCellAnchor>
  <xdr:twoCellAnchor editAs="oneCell">
    <xdr:from>
      <xdr:col>4</xdr:col>
      <xdr:colOff>2676525</xdr:colOff>
      <xdr:row>327</xdr:row>
      <xdr:rowOff>657225</xdr:rowOff>
    </xdr:from>
    <xdr:to>
      <xdr:col>5</xdr:col>
      <xdr:colOff>7409</xdr:colOff>
      <xdr:row>327</xdr:row>
      <xdr:rowOff>657225</xdr:rowOff>
    </xdr:to>
    <xdr:sp macro="" textlink="">
      <xdr:nvSpPr>
        <xdr:cNvPr id="3419" name="Text Box 29"/>
        <xdr:cNvSpPr txBox="1">
          <a:spLocks noChangeArrowheads="1"/>
        </xdr:cNvSpPr>
      </xdr:nvSpPr>
      <xdr:spPr bwMode="auto">
        <a:xfrm>
          <a:off x="8521700" y="221891225"/>
          <a:ext cx="5292" cy="0"/>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420" name="Text Box 81"/>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421" name="Text Box 82"/>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422" name="Text Box 83"/>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7409</xdr:colOff>
      <xdr:row>327</xdr:row>
      <xdr:rowOff>159639</xdr:rowOff>
    </xdr:to>
    <xdr:sp macro="" textlink="">
      <xdr:nvSpPr>
        <xdr:cNvPr id="3423" name="Text Box 84"/>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2028825</xdr:colOff>
      <xdr:row>327</xdr:row>
      <xdr:rowOff>0</xdr:rowOff>
    </xdr:from>
    <xdr:to>
      <xdr:col>5</xdr:col>
      <xdr:colOff>7409</xdr:colOff>
      <xdr:row>327</xdr:row>
      <xdr:rowOff>159639</xdr:rowOff>
    </xdr:to>
    <xdr:sp macro="" textlink="">
      <xdr:nvSpPr>
        <xdr:cNvPr id="3424" name="Text Box 85"/>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2619375</xdr:colOff>
      <xdr:row>327</xdr:row>
      <xdr:rowOff>0</xdr:rowOff>
    </xdr:from>
    <xdr:to>
      <xdr:col>5</xdr:col>
      <xdr:colOff>7409</xdr:colOff>
      <xdr:row>327</xdr:row>
      <xdr:rowOff>159639</xdr:rowOff>
    </xdr:to>
    <xdr:sp macro="" textlink="">
      <xdr:nvSpPr>
        <xdr:cNvPr id="3425" name="Text Box 86"/>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7409</xdr:colOff>
      <xdr:row>327</xdr:row>
      <xdr:rowOff>156524</xdr:rowOff>
    </xdr:to>
    <xdr:sp macro="" textlink="">
      <xdr:nvSpPr>
        <xdr:cNvPr id="3426"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7409</xdr:colOff>
      <xdr:row>327</xdr:row>
      <xdr:rowOff>156524</xdr:rowOff>
    </xdr:to>
    <xdr:sp macro="" textlink="">
      <xdr:nvSpPr>
        <xdr:cNvPr id="3427"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7409</xdr:colOff>
      <xdr:row>327</xdr:row>
      <xdr:rowOff>156524</xdr:rowOff>
    </xdr:to>
    <xdr:sp macro="" textlink="">
      <xdr:nvSpPr>
        <xdr:cNvPr id="3428"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7409</xdr:colOff>
      <xdr:row>327</xdr:row>
      <xdr:rowOff>156524</xdr:rowOff>
    </xdr:to>
    <xdr:sp macro="" textlink="">
      <xdr:nvSpPr>
        <xdr:cNvPr id="3429"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7409</xdr:colOff>
      <xdr:row>327</xdr:row>
      <xdr:rowOff>156524</xdr:rowOff>
    </xdr:to>
    <xdr:sp macro="" textlink="">
      <xdr:nvSpPr>
        <xdr:cNvPr id="3430"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7409</xdr:colOff>
      <xdr:row>327</xdr:row>
      <xdr:rowOff>156524</xdr:rowOff>
    </xdr:to>
    <xdr:sp macro="" textlink="">
      <xdr:nvSpPr>
        <xdr:cNvPr id="3431"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7409</xdr:colOff>
      <xdr:row>327</xdr:row>
      <xdr:rowOff>156524</xdr:rowOff>
    </xdr:to>
    <xdr:sp macro="" textlink="">
      <xdr:nvSpPr>
        <xdr:cNvPr id="3432"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33" name="Text Box 31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34" name="Text Box 31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35" name="Text Box 31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7409</xdr:colOff>
      <xdr:row>331</xdr:row>
      <xdr:rowOff>159639</xdr:rowOff>
    </xdr:to>
    <xdr:sp macro="" textlink="">
      <xdr:nvSpPr>
        <xdr:cNvPr id="3436" name="Text Box 317"/>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37" name="Text Box 31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38" name="Text Box 31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39" name="Text Box 31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7409</xdr:colOff>
      <xdr:row>331</xdr:row>
      <xdr:rowOff>159639</xdr:rowOff>
    </xdr:to>
    <xdr:sp macro="" textlink="">
      <xdr:nvSpPr>
        <xdr:cNvPr id="3440" name="Text Box 317"/>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41" name="Text Box 81"/>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42" name="Text Box 82"/>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43" name="Text Box 83"/>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7409</xdr:colOff>
      <xdr:row>331</xdr:row>
      <xdr:rowOff>159639</xdr:rowOff>
    </xdr:to>
    <xdr:sp macro="" textlink="">
      <xdr:nvSpPr>
        <xdr:cNvPr id="3444" name="Text Box 8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2028825</xdr:colOff>
      <xdr:row>331</xdr:row>
      <xdr:rowOff>0</xdr:rowOff>
    </xdr:from>
    <xdr:to>
      <xdr:col>5</xdr:col>
      <xdr:colOff>7409</xdr:colOff>
      <xdr:row>331</xdr:row>
      <xdr:rowOff>159639</xdr:rowOff>
    </xdr:to>
    <xdr:sp macro="" textlink="">
      <xdr:nvSpPr>
        <xdr:cNvPr id="3445" name="Text Box 8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2619375</xdr:colOff>
      <xdr:row>331</xdr:row>
      <xdr:rowOff>0</xdr:rowOff>
    </xdr:from>
    <xdr:to>
      <xdr:col>5</xdr:col>
      <xdr:colOff>7409</xdr:colOff>
      <xdr:row>331</xdr:row>
      <xdr:rowOff>159639</xdr:rowOff>
    </xdr:to>
    <xdr:sp macro="" textlink="">
      <xdr:nvSpPr>
        <xdr:cNvPr id="3446" name="Text Box 8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447"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448"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449"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450"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451"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452"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453"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54" name="Text Box 31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55" name="Text Box 31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56" name="Text Box 31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7409</xdr:colOff>
      <xdr:row>331</xdr:row>
      <xdr:rowOff>159639</xdr:rowOff>
    </xdr:to>
    <xdr:sp macro="" textlink="">
      <xdr:nvSpPr>
        <xdr:cNvPr id="3457" name="Text Box 317"/>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2619375</xdr:colOff>
      <xdr:row>322</xdr:row>
      <xdr:rowOff>1076325</xdr:rowOff>
    </xdr:from>
    <xdr:to>
      <xdr:col>5</xdr:col>
      <xdr:colOff>7409</xdr:colOff>
      <xdr:row>323</xdr:row>
      <xdr:rowOff>0</xdr:rowOff>
    </xdr:to>
    <xdr:sp macro="" textlink="">
      <xdr:nvSpPr>
        <xdr:cNvPr id="3458" name="Text Box 23"/>
        <xdr:cNvSpPr txBox="1">
          <a:spLocks noChangeArrowheads="1"/>
        </xdr:cNvSpPr>
      </xdr:nvSpPr>
      <xdr:spPr bwMode="auto">
        <a:xfrm>
          <a:off x="8521700" y="217888608"/>
          <a:ext cx="5292" cy="1059"/>
        </a:xfrm>
        <a:prstGeom prst="rect">
          <a:avLst/>
        </a:prstGeom>
        <a:noFill/>
        <a:ln w="9525">
          <a:noFill/>
          <a:miter lim="800000"/>
          <a:headEnd/>
          <a:tailEnd/>
        </a:ln>
      </xdr:spPr>
    </xdr:sp>
    <xdr:clientData/>
  </xdr:twoCellAnchor>
  <xdr:twoCellAnchor editAs="oneCell">
    <xdr:from>
      <xdr:col>4</xdr:col>
      <xdr:colOff>2676525</xdr:colOff>
      <xdr:row>322</xdr:row>
      <xdr:rowOff>657225</xdr:rowOff>
    </xdr:from>
    <xdr:to>
      <xdr:col>5</xdr:col>
      <xdr:colOff>7409</xdr:colOff>
      <xdr:row>322</xdr:row>
      <xdr:rowOff>677037</xdr:rowOff>
    </xdr:to>
    <xdr:sp macro="" textlink="">
      <xdr:nvSpPr>
        <xdr:cNvPr id="3459" name="Text Box 29"/>
        <xdr:cNvSpPr txBox="1">
          <a:spLocks noChangeArrowheads="1"/>
        </xdr:cNvSpPr>
      </xdr:nvSpPr>
      <xdr:spPr bwMode="auto">
        <a:xfrm>
          <a:off x="8521700" y="217583808"/>
          <a:ext cx="5292" cy="19812"/>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60" name="Text Box 31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61" name="Text Box 31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62" name="Text Box 31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7409</xdr:colOff>
      <xdr:row>331</xdr:row>
      <xdr:rowOff>159639</xdr:rowOff>
    </xdr:to>
    <xdr:sp macro="" textlink="">
      <xdr:nvSpPr>
        <xdr:cNvPr id="3463" name="Text Box 317"/>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2619375</xdr:colOff>
      <xdr:row>322</xdr:row>
      <xdr:rowOff>1076325</xdr:rowOff>
    </xdr:from>
    <xdr:to>
      <xdr:col>5</xdr:col>
      <xdr:colOff>7409</xdr:colOff>
      <xdr:row>323</xdr:row>
      <xdr:rowOff>0</xdr:rowOff>
    </xdr:to>
    <xdr:sp macro="" textlink="">
      <xdr:nvSpPr>
        <xdr:cNvPr id="3464" name="Text Box 23"/>
        <xdr:cNvSpPr txBox="1">
          <a:spLocks noChangeArrowheads="1"/>
        </xdr:cNvSpPr>
      </xdr:nvSpPr>
      <xdr:spPr bwMode="auto">
        <a:xfrm>
          <a:off x="8521700" y="217888608"/>
          <a:ext cx="5292" cy="1059"/>
        </a:xfrm>
        <a:prstGeom prst="rect">
          <a:avLst/>
        </a:prstGeom>
        <a:noFill/>
        <a:ln w="9525">
          <a:noFill/>
          <a:miter lim="800000"/>
          <a:headEnd/>
          <a:tailEnd/>
        </a:ln>
      </xdr:spPr>
    </xdr:sp>
    <xdr:clientData/>
  </xdr:twoCellAnchor>
  <xdr:twoCellAnchor editAs="oneCell">
    <xdr:from>
      <xdr:col>4</xdr:col>
      <xdr:colOff>2676525</xdr:colOff>
      <xdr:row>322</xdr:row>
      <xdr:rowOff>657225</xdr:rowOff>
    </xdr:from>
    <xdr:to>
      <xdr:col>5</xdr:col>
      <xdr:colOff>7409</xdr:colOff>
      <xdr:row>322</xdr:row>
      <xdr:rowOff>677037</xdr:rowOff>
    </xdr:to>
    <xdr:sp macro="" textlink="">
      <xdr:nvSpPr>
        <xdr:cNvPr id="3465" name="Text Box 29"/>
        <xdr:cNvSpPr txBox="1">
          <a:spLocks noChangeArrowheads="1"/>
        </xdr:cNvSpPr>
      </xdr:nvSpPr>
      <xdr:spPr bwMode="auto">
        <a:xfrm>
          <a:off x="8521700" y="217583808"/>
          <a:ext cx="5292" cy="19812"/>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66" name="Text Box 81"/>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67" name="Text Box 82"/>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468" name="Text Box 83"/>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7409</xdr:colOff>
      <xdr:row>331</xdr:row>
      <xdr:rowOff>159639</xdr:rowOff>
    </xdr:to>
    <xdr:sp macro="" textlink="">
      <xdr:nvSpPr>
        <xdr:cNvPr id="3469" name="Text Box 8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2028825</xdr:colOff>
      <xdr:row>331</xdr:row>
      <xdr:rowOff>0</xdr:rowOff>
    </xdr:from>
    <xdr:to>
      <xdr:col>5</xdr:col>
      <xdr:colOff>7409</xdr:colOff>
      <xdr:row>331</xdr:row>
      <xdr:rowOff>159639</xdr:rowOff>
    </xdr:to>
    <xdr:sp macro="" textlink="">
      <xdr:nvSpPr>
        <xdr:cNvPr id="3470" name="Text Box 8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2619375</xdr:colOff>
      <xdr:row>331</xdr:row>
      <xdr:rowOff>0</xdr:rowOff>
    </xdr:from>
    <xdr:to>
      <xdr:col>5</xdr:col>
      <xdr:colOff>7409</xdr:colOff>
      <xdr:row>331</xdr:row>
      <xdr:rowOff>159639</xdr:rowOff>
    </xdr:to>
    <xdr:sp macro="" textlink="">
      <xdr:nvSpPr>
        <xdr:cNvPr id="3471" name="Text Box 8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2028825</xdr:colOff>
      <xdr:row>322</xdr:row>
      <xdr:rowOff>2266950</xdr:rowOff>
    </xdr:from>
    <xdr:to>
      <xdr:col>5</xdr:col>
      <xdr:colOff>7409</xdr:colOff>
      <xdr:row>323</xdr:row>
      <xdr:rowOff>31309</xdr:rowOff>
    </xdr:to>
    <xdr:sp macro="" textlink="">
      <xdr:nvSpPr>
        <xdr:cNvPr id="3472" name="Text Box 181"/>
        <xdr:cNvSpPr txBox="1">
          <a:spLocks noChangeArrowheads="1"/>
        </xdr:cNvSpPr>
      </xdr:nvSpPr>
      <xdr:spPr bwMode="auto">
        <a:xfrm>
          <a:off x="8521700" y="217888608"/>
          <a:ext cx="5292" cy="32368"/>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473"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474"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475"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2028825</xdr:colOff>
      <xdr:row>322</xdr:row>
      <xdr:rowOff>2266950</xdr:rowOff>
    </xdr:from>
    <xdr:to>
      <xdr:col>5</xdr:col>
      <xdr:colOff>7409</xdr:colOff>
      <xdr:row>323</xdr:row>
      <xdr:rowOff>31309</xdr:rowOff>
    </xdr:to>
    <xdr:sp macro="" textlink="">
      <xdr:nvSpPr>
        <xdr:cNvPr id="3476" name="Text Box 181"/>
        <xdr:cNvSpPr txBox="1">
          <a:spLocks noChangeArrowheads="1"/>
        </xdr:cNvSpPr>
      </xdr:nvSpPr>
      <xdr:spPr bwMode="auto">
        <a:xfrm>
          <a:off x="8521700" y="217888608"/>
          <a:ext cx="5292" cy="32368"/>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477"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478"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479"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480"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481" name="Text Box 314"/>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482" name="Text Box 315"/>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483" name="Text Box 316"/>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7409</xdr:colOff>
      <xdr:row>323</xdr:row>
      <xdr:rowOff>159639</xdr:rowOff>
    </xdr:to>
    <xdr:sp macro="" textlink="">
      <xdr:nvSpPr>
        <xdr:cNvPr id="3484" name="Text Box 317"/>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2619375</xdr:colOff>
      <xdr:row>323</xdr:row>
      <xdr:rowOff>1076325</xdr:rowOff>
    </xdr:from>
    <xdr:to>
      <xdr:col>5</xdr:col>
      <xdr:colOff>7409</xdr:colOff>
      <xdr:row>324</xdr:row>
      <xdr:rowOff>0</xdr:rowOff>
    </xdr:to>
    <xdr:sp macro="" textlink="">
      <xdr:nvSpPr>
        <xdr:cNvPr id="3485" name="Text Box 23"/>
        <xdr:cNvSpPr txBox="1">
          <a:spLocks noChangeArrowheads="1"/>
        </xdr:cNvSpPr>
      </xdr:nvSpPr>
      <xdr:spPr bwMode="auto">
        <a:xfrm>
          <a:off x="8521700" y="218470692"/>
          <a:ext cx="5292" cy="1058"/>
        </a:xfrm>
        <a:prstGeom prst="rect">
          <a:avLst/>
        </a:prstGeom>
        <a:noFill/>
        <a:ln w="9525">
          <a:noFill/>
          <a:miter lim="800000"/>
          <a:headEnd/>
          <a:tailEnd/>
        </a:ln>
      </xdr:spPr>
    </xdr:sp>
    <xdr:clientData/>
  </xdr:twoCellAnchor>
  <xdr:twoCellAnchor editAs="oneCell">
    <xdr:from>
      <xdr:col>4</xdr:col>
      <xdr:colOff>2676525</xdr:colOff>
      <xdr:row>323</xdr:row>
      <xdr:rowOff>657225</xdr:rowOff>
    </xdr:from>
    <xdr:to>
      <xdr:col>5</xdr:col>
      <xdr:colOff>7409</xdr:colOff>
      <xdr:row>324</xdr:row>
      <xdr:rowOff>19812</xdr:rowOff>
    </xdr:to>
    <xdr:sp macro="" textlink="">
      <xdr:nvSpPr>
        <xdr:cNvPr id="3486" name="Text Box 29"/>
        <xdr:cNvSpPr txBox="1">
          <a:spLocks noChangeArrowheads="1"/>
        </xdr:cNvSpPr>
      </xdr:nvSpPr>
      <xdr:spPr bwMode="auto">
        <a:xfrm>
          <a:off x="8521700" y="218470692"/>
          <a:ext cx="5292" cy="20870"/>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487" name="Text Box 314"/>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488" name="Text Box 315"/>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489" name="Text Box 316"/>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7409</xdr:colOff>
      <xdr:row>323</xdr:row>
      <xdr:rowOff>159639</xdr:rowOff>
    </xdr:to>
    <xdr:sp macro="" textlink="">
      <xdr:nvSpPr>
        <xdr:cNvPr id="3490" name="Text Box 317"/>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2619375</xdr:colOff>
      <xdr:row>323</xdr:row>
      <xdr:rowOff>1076325</xdr:rowOff>
    </xdr:from>
    <xdr:to>
      <xdr:col>5</xdr:col>
      <xdr:colOff>7409</xdr:colOff>
      <xdr:row>324</xdr:row>
      <xdr:rowOff>0</xdr:rowOff>
    </xdr:to>
    <xdr:sp macro="" textlink="">
      <xdr:nvSpPr>
        <xdr:cNvPr id="3491" name="Text Box 23"/>
        <xdr:cNvSpPr txBox="1">
          <a:spLocks noChangeArrowheads="1"/>
        </xdr:cNvSpPr>
      </xdr:nvSpPr>
      <xdr:spPr bwMode="auto">
        <a:xfrm>
          <a:off x="8521700" y="218470692"/>
          <a:ext cx="5292" cy="1058"/>
        </a:xfrm>
        <a:prstGeom prst="rect">
          <a:avLst/>
        </a:prstGeom>
        <a:noFill/>
        <a:ln w="9525">
          <a:noFill/>
          <a:miter lim="800000"/>
          <a:headEnd/>
          <a:tailEnd/>
        </a:ln>
      </xdr:spPr>
    </xdr:sp>
    <xdr:clientData/>
  </xdr:twoCellAnchor>
  <xdr:twoCellAnchor editAs="oneCell">
    <xdr:from>
      <xdr:col>4</xdr:col>
      <xdr:colOff>2676525</xdr:colOff>
      <xdr:row>323</xdr:row>
      <xdr:rowOff>657225</xdr:rowOff>
    </xdr:from>
    <xdr:to>
      <xdr:col>5</xdr:col>
      <xdr:colOff>7409</xdr:colOff>
      <xdr:row>324</xdr:row>
      <xdr:rowOff>19812</xdr:rowOff>
    </xdr:to>
    <xdr:sp macro="" textlink="">
      <xdr:nvSpPr>
        <xdr:cNvPr id="3492" name="Text Box 29"/>
        <xdr:cNvSpPr txBox="1">
          <a:spLocks noChangeArrowheads="1"/>
        </xdr:cNvSpPr>
      </xdr:nvSpPr>
      <xdr:spPr bwMode="auto">
        <a:xfrm>
          <a:off x="8521700" y="218470692"/>
          <a:ext cx="5292" cy="20870"/>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493" name="Text Box 81"/>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494" name="Text Box 82"/>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1314450</xdr:colOff>
      <xdr:row>323</xdr:row>
      <xdr:rowOff>0</xdr:rowOff>
    </xdr:from>
    <xdr:to>
      <xdr:col>5</xdr:col>
      <xdr:colOff>7409</xdr:colOff>
      <xdr:row>323</xdr:row>
      <xdr:rowOff>159639</xdr:rowOff>
    </xdr:to>
    <xdr:sp macro="" textlink="">
      <xdr:nvSpPr>
        <xdr:cNvPr id="3495" name="Text Box 83"/>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1247775</xdr:colOff>
      <xdr:row>323</xdr:row>
      <xdr:rowOff>0</xdr:rowOff>
    </xdr:from>
    <xdr:to>
      <xdr:col>5</xdr:col>
      <xdr:colOff>7409</xdr:colOff>
      <xdr:row>323</xdr:row>
      <xdr:rowOff>159639</xdr:rowOff>
    </xdr:to>
    <xdr:sp macro="" textlink="">
      <xdr:nvSpPr>
        <xdr:cNvPr id="3496" name="Text Box 84"/>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2028825</xdr:colOff>
      <xdr:row>323</xdr:row>
      <xdr:rowOff>0</xdr:rowOff>
    </xdr:from>
    <xdr:to>
      <xdr:col>5</xdr:col>
      <xdr:colOff>7409</xdr:colOff>
      <xdr:row>323</xdr:row>
      <xdr:rowOff>159639</xdr:rowOff>
    </xdr:to>
    <xdr:sp macro="" textlink="">
      <xdr:nvSpPr>
        <xdr:cNvPr id="3497" name="Text Box 85"/>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2619375</xdr:colOff>
      <xdr:row>323</xdr:row>
      <xdr:rowOff>0</xdr:rowOff>
    </xdr:from>
    <xdr:to>
      <xdr:col>5</xdr:col>
      <xdr:colOff>7409</xdr:colOff>
      <xdr:row>323</xdr:row>
      <xdr:rowOff>159639</xdr:rowOff>
    </xdr:to>
    <xdr:sp macro="" textlink="">
      <xdr:nvSpPr>
        <xdr:cNvPr id="3498" name="Text Box 86"/>
        <xdr:cNvSpPr txBox="1">
          <a:spLocks noChangeArrowheads="1"/>
        </xdr:cNvSpPr>
      </xdr:nvSpPr>
      <xdr:spPr bwMode="auto">
        <a:xfrm>
          <a:off x="8521700" y="217889667"/>
          <a:ext cx="5292" cy="15963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7409</xdr:colOff>
      <xdr:row>323</xdr:row>
      <xdr:rowOff>156524</xdr:rowOff>
    </xdr:to>
    <xdr:sp macro="" textlink="">
      <xdr:nvSpPr>
        <xdr:cNvPr id="3499"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7409</xdr:colOff>
      <xdr:row>323</xdr:row>
      <xdr:rowOff>156524</xdr:rowOff>
    </xdr:to>
    <xdr:sp macro="" textlink="">
      <xdr:nvSpPr>
        <xdr:cNvPr id="3500"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7409</xdr:colOff>
      <xdr:row>323</xdr:row>
      <xdr:rowOff>156524</xdr:rowOff>
    </xdr:to>
    <xdr:sp macro="" textlink="">
      <xdr:nvSpPr>
        <xdr:cNvPr id="3501"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7409</xdr:colOff>
      <xdr:row>323</xdr:row>
      <xdr:rowOff>156524</xdr:rowOff>
    </xdr:to>
    <xdr:sp macro="" textlink="">
      <xdr:nvSpPr>
        <xdr:cNvPr id="3502"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7409</xdr:colOff>
      <xdr:row>323</xdr:row>
      <xdr:rowOff>156524</xdr:rowOff>
    </xdr:to>
    <xdr:sp macro="" textlink="">
      <xdr:nvSpPr>
        <xdr:cNvPr id="3503"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7409</xdr:colOff>
      <xdr:row>323</xdr:row>
      <xdr:rowOff>156524</xdr:rowOff>
    </xdr:to>
    <xdr:sp macro="" textlink="">
      <xdr:nvSpPr>
        <xdr:cNvPr id="3504"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4</xdr:col>
      <xdr:colOff>1609725</xdr:colOff>
      <xdr:row>323</xdr:row>
      <xdr:rowOff>123825</xdr:rowOff>
    </xdr:from>
    <xdr:to>
      <xdr:col>5</xdr:col>
      <xdr:colOff>7409</xdr:colOff>
      <xdr:row>323</xdr:row>
      <xdr:rowOff>156524</xdr:rowOff>
    </xdr:to>
    <xdr:sp macro="" textlink="">
      <xdr:nvSpPr>
        <xdr:cNvPr id="3505" name="Text Box 236"/>
        <xdr:cNvSpPr txBox="1">
          <a:spLocks noChangeArrowheads="1"/>
        </xdr:cNvSpPr>
      </xdr:nvSpPr>
      <xdr:spPr bwMode="auto">
        <a:xfrm>
          <a:off x="8521700" y="218013492"/>
          <a:ext cx="5292" cy="3269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506" name="Text Box 314"/>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507" name="Text Box 315"/>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508" name="Text Box 316"/>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7409</xdr:colOff>
      <xdr:row>324</xdr:row>
      <xdr:rowOff>159639</xdr:rowOff>
    </xdr:to>
    <xdr:sp macro="" textlink="">
      <xdr:nvSpPr>
        <xdr:cNvPr id="3509" name="Text Box 317"/>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2676525</xdr:colOff>
      <xdr:row>324</xdr:row>
      <xdr:rowOff>657225</xdr:rowOff>
    </xdr:from>
    <xdr:to>
      <xdr:col>5</xdr:col>
      <xdr:colOff>7409</xdr:colOff>
      <xdr:row>324</xdr:row>
      <xdr:rowOff>677037</xdr:rowOff>
    </xdr:to>
    <xdr:sp macro="" textlink="">
      <xdr:nvSpPr>
        <xdr:cNvPr id="3510" name="Text Box 29"/>
        <xdr:cNvSpPr txBox="1">
          <a:spLocks noChangeArrowheads="1"/>
        </xdr:cNvSpPr>
      </xdr:nvSpPr>
      <xdr:spPr bwMode="auto">
        <a:xfrm>
          <a:off x="8521700" y="219128975"/>
          <a:ext cx="5292" cy="19812"/>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511" name="Text Box 314"/>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512" name="Text Box 315"/>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513" name="Text Box 316"/>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7409</xdr:colOff>
      <xdr:row>324</xdr:row>
      <xdr:rowOff>159639</xdr:rowOff>
    </xdr:to>
    <xdr:sp macro="" textlink="">
      <xdr:nvSpPr>
        <xdr:cNvPr id="3514" name="Text Box 317"/>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2676525</xdr:colOff>
      <xdr:row>324</xdr:row>
      <xdr:rowOff>657225</xdr:rowOff>
    </xdr:from>
    <xdr:to>
      <xdr:col>5</xdr:col>
      <xdr:colOff>7409</xdr:colOff>
      <xdr:row>324</xdr:row>
      <xdr:rowOff>677037</xdr:rowOff>
    </xdr:to>
    <xdr:sp macro="" textlink="">
      <xdr:nvSpPr>
        <xdr:cNvPr id="3515" name="Text Box 29"/>
        <xdr:cNvSpPr txBox="1">
          <a:spLocks noChangeArrowheads="1"/>
        </xdr:cNvSpPr>
      </xdr:nvSpPr>
      <xdr:spPr bwMode="auto">
        <a:xfrm>
          <a:off x="8521700" y="219128975"/>
          <a:ext cx="5292" cy="19812"/>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516" name="Text Box 81"/>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517" name="Text Box 82"/>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1314450</xdr:colOff>
      <xdr:row>324</xdr:row>
      <xdr:rowOff>0</xdr:rowOff>
    </xdr:from>
    <xdr:to>
      <xdr:col>5</xdr:col>
      <xdr:colOff>7409</xdr:colOff>
      <xdr:row>324</xdr:row>
      <xdr:rowOff>159639</xdr:rowOff>
    </xdr:to>
    <xdr:sp macro="" textlink="">
      <xdr:nvSpPr>
        <xdr:cNvPr id="3518" name="Text Box 83"/>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1247775</xdr:colOff>
      <xdr:row>324</xdr:row>
      <xdr:rowOff>0</xdr:rowOff>
    </xdr:from>
    <xdr:to>
      <xdr:col>5</xdr:col>
      <xdr:colOff>7409</xdr:colOff>
      <xdr:row>324</xdr:row>
      <xdr:rowOff>159639</xdr:rowOff>
    </xdr:to>
    <xdr:sp macro="" textlink="">
      <xdr:nvSpPr>
        <xdr:cNvPr id="3519" name="Text Box 84"/>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2028825</xdr:colOff>
      <xdr:row>324</xdr:row>
      <xdr:rowOff>0</xdr:rowOff>
    </xdr:from>
    <xdr:to>
      <xdr:col>5</xdr:col>
      <xdr:colOff>7409</xdr:colOff>
      <xdr:row>324</xdr:row>
      <xdr:rowOff>159639</xdr:rowOff>
    </xdr:to>
    <xdr:sp macro="" textlink="">
      <xdr:nvSpPr>
        <xdr:cNvPr id="3520" name="Text Box 85"/>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2619375</xdr:colOff>
      <xdr:row>324</xdr:row>
      <xdr:rowOff>0</xdr:rowOff>
    </xdr:from>
    <xdr:to>
      <xdr:col>5</xdr:col>
      <xdr:colOff>7409</xdr:colOff>
      <xdr:row>324</xdr:row>
      <xdr:rowOff>159639</xdr:rowOff>
    </xdr:to>
    <xdr:sp macro="" textlink="">
      <xdr:nvSpPr>
        <xdr:cNvPr id="3521" name="Text Box 86"/>
        <xdr:cNvSpPr txBox="1">
          <a:spLocks noChangeArrowheads="1"/>
        </xdr:cNvSpPr>
      </xdr:nvSpPr>
      <xdr:spPr bwMode="auto">
        <a:xfrm>
          <a:off x="8521700" y="218471750"/>
          <a:ext cx="5292" cy="15963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7409</xdr:colOff>
      <xdr:row>324</xdr:row>
      <xdr:rowOff>156524</xdr:rowOff>
    </xdr:to>
    <xdr:sp macro="" textlink="">
      <xdr:nvSpPr>
        <xdr:cNvPr id="3522"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7409</xdr:colOff>
      <xdr:row>324</xdr:row>
      <xdr:rowOff>156524</xdr:rowOff>
    </xdr:to>
    <xdr:sp macro="" textlink="">
      <xdr:nvSpPr>
        <xdr:cNvPr id="3523"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7409</xdr:colOff>
      <xdr:row>324</xdr:row>
      <xdr:rowOff>156524</xdr:rowOff>
    </xdr:to>
    <xdr:sp macro="" textlink="">
      <xdr:nvSpPr>
        <xdr:cNvPr id="3524"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7409</xdr:colOff>
      <xdr:row>324</xdr:row>
      <xdr:rowOff>156524</xdr:rowOff>
    </xdr:to>
    <xdr:sp macro="" textlink="">
      <xdr:nvSpPr>
        <xdr:cNvPr id="3525"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7409</xdr:colOff>
      <xdr:row>324</xdr:row>
      <xdr:rowOff>156524</xdr:rowOff>
    </xdr:to>
    <xdr:sp macro="" textlink="">
      <xdr:nvSpPr>
        <xdr:cNvPr id="3526"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7409</xdr:colOff>
      <xdr:row>324</xdr:row>
      <xdr:rowOff>156524</xdr:rowOff>
    </xdr:to>
    <xdr:sp macro="" textlink="">
      <xdr:nvSpPr>
        <xdr:cNvPr id="3527"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4</xdr:col>
      <xdr:colOff>1609725</xdr:colOff>
      <xdr:row>324</xdr:row>
      <xdr:rowOff>123825</xdr:rowOff>
    </xdr:from>
    <xdr:to>
      <xdr:col>5</xdr:col>
      <xdr:colOff>7409</xdr:colOff>
      <xdr:row>324</xdr:row>
      <xdr:rowOff>156524</xdr:rowOff>
    </xdr:to>
    <xdr:sp macro="" textlink="">
      <xdr:nvSpPr>
        <xdr:cNvPr id="3528" name="Text Box 236"/>
        <xdr:cNvSpPr txBox="1">
          <a:spLocks noChangeArrowheads="1"/>
        </xdr:cNvSpPr>
      </xdr:nvSpPr>
      <xdr:spPr bwMode="auto">
        <a:xfrm>
          <a:off x="8521700" y="218595575"/>
          <a:ext cx="5292" cy="3269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529" name="Text Box 314"/>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530" name="Text Box 315"/>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531" name="Text Box 316"/>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7409</xdr:colOff>
      <xdr:row>325</xdr:row>
      <xdr:rowOff>159639</xdr:rowOff>
    </xdr:to>
    <xdr:sp macro="" textlink="">
      <xdr:nvSpPr>
        <xdr:cNvPr id="3532" name="Text Box 317"/>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2676525</xdr:colOff>
      <xdr:row>325</xdr:row>
      <xdr:rowOff>657225</xdr:rowOff>
    </xdr:from>
    <xdr:to>
      <xdr:col>5</xdr:col>
      <xdr:colOff>7409</xdr:colOff>
      <xdr:row>326</xdr:row>
      <xdr:rowOff>19812</xdr:rowOff>
    </xdr:to>
    <xdr:sp macro="" textlink="">
      <xdr:nvSpPr>
        <xdr:cNvPr id="3533" name="Text Box 29"/>
        <xdr:cNvSpPr txBox="1">
          <a:spLocks noChangeArrowheads="1"/>
        </xdr:cNvSpPr>
      </xdr:nvSpPr>
      <xdr:spPr bwMode="auto">
        <a:xfrm>
          <a:off x="8521700" y="220024325"/>
          <a:ext cx="5292" cy="22987"/>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534" name="Text Box 314"/>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535" name="Text Box 315"/>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536" name="Text Box 316"/>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7409</xdr:colOff>
      <xdr:row>325</xdr:row>
      <xdr:rowOff>159639</xdr:rowOff>
    </xdr:to>
    <xdr:sp macro="" textlink="">
      <xdr:nvSpPr>
        <xdr:cNvPr id="3537" name="Text Box 317"/>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2676525</xdr:colOff>
      <xdr:row>325</xdr:row>
      <xdr:rowOff>657225</xdr:rowOff>
    </xdr:from>
    <xdr:to>
      <xdr:col>5</xdr:col>
      <xdr:colOff>7409</xdr:colOff>
      <xdr:row>326</xdr:row>
      <xdr:rowOff>19812</xdr:rowOff>
    </xdr:to>
    <xdr:sp macro="" textlink="">
      <xdr:nvSpPr>
        <xdr:cNvPr id="3538" name="Text Box 29"/>
        <xdr:cNvSpPr txBox="1">
          <a:spLocks noChangeArrowheads="1"/>
        </xdr:cNvSpPr>
      </xdr:nvSpPr>
      <xdr:spPr bwMode="auto">
        <a:xfrm>
          <a:off x="8521700" y="220024325"/>
          <a:ext cx="5292" cy="22987"/>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539" name="Text Box 81"/>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540" name="Text Box 82"/>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1314450</xdr:colOff>
      <xdr:row>325</xdr:row>
      <xdr:rowOff>0</xdr:rowOff>
    </xdr:from>
    <xdr:to>
      <xdr:col>5</xdr:col>
      <xdr:colOff>7409</xdr:colOff>
      <xdr:row>325</xdr:row>
      <xdr:rowOff>159639</xdr:rowOff>
    </xdr:to>
    <xdr:sp macro="" textlink="">
      <xdr:nvSpPr>
        <xdr:cNvPr id="3541" name="Text Box 83"/>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1247775</xdr:colOff>
      <xdr:row>325</xdr:row>
      <xdr:rowOff>0</xdr:rowOff>
    </xdr:from>
    <xdr:to>
      <xdr:col>5</xdr:col>
      <xdr:colOff>7409</xdr:colOff>
      <xdr:row>325</xdr:row>
      <xdr:rowOff>159639</xdr:rowOff>
    </xdr:to>
    <xdr:sp macro="" textlink="">
      <xdr:nvSpPr>
        <xdr:cNvPr id="3542" name="Text Box 84"/>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2028825</xdr:colOff>
      <xdr:row>325</xdr:row>
      <xdr:rowOff>0</xdr:rowOff>
    </xdr:from>
    <xdr:to>
      <xdr:col>5</xdr:col>
      <xdr:colOff>7409</xdr:colOff>
      <xdr:row>325</xdr:row>
      <xdr:rowOff>159639</xdr:rowOff>
    </xdr:to>
    <xdr:sp macro="" textlink="">
      <xdr:nvSpPr>
        <xdr:cNvPr id="3543" name="Text Box 85"/>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2619375</xdr:colOff>
      <xdr:row>325</xdr:row>
      <xdr:rowOff>0</xdr:rowOff>
    </xdr:from>
    <xdr:to>
      <xdr:col>5</xdr:col>
      <xdr:colOff>7409</xdr:colOff>
      <xdr:row>325</xdr:row>
      <xdr:rowOff>159639</xdr:rowOff>
    </xdr:to>
    <xdr:sp macro="" textlink="">
      <xdr:nvSpPr>
        <xdr:cNvPr id="3544" name="Text Box 86"/>
        <xdr:cNvSpPr txBox="1">
          <a:spLocks noChangeArrowheads="1"/>
        </xdr:cNvSpPr>
      </xdr:nvSpPr>
      <xdr:spPr bwMode="auto">
        <a:xfrm>
          <a:off x="8521700" y="219424250"/>
          <a:ext cx="5292" cy="15963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7409</xdr:colOff>
      <xdr:row>325</xdr:row>
      <xdr:rowOff>156524</xdr:rowOff>
    </xdr:to>
    <xdr:sp macro="" textlink="">
      <xdr:nvSpPr>
        <xdr:cNvPr id="3545"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7409</xdr:colOff>
      <xdr:row>325</xdr:row>
      <xdr:rowOff>156524</xdr:rowOff>
    </xdr:to>
    <xdr:sp macro="" textlink="">
      <xdr:nvSpPr>
        <xdr:cNvPr id="3546"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7409</xdr:colOff>
      <xdr:row>325</xdr:row>
      <xdr:rowOff>156524</xdr:rowOff>
    </xdr:to>
    <xdr:sp macro="" textlink="">
      <xdr:nvSpPr>
        <xdr:cNvPr id="3547"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7409</xdr:colOff>
      <xdr:row>325</xdr:row>
      <xdr:rowOff>156524</xdr:rowOff>
    </xdr:to>
    <xdr:sp macro="" textlink="">
      <xdr:nvSpPr>
        <xdr:cNvPr id="3548"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7409</xdr:colOff>
      <xdr:row>325</xdr:row>
      <xdr:rowOff>156524</xdr:rowOff>
    </xdr:to>
    <xdr:sp macro="" textlink="">
      <xdr:nvSpPr>
        <xdr:cNvPr id="3549"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7409</xdr:colOff>
      <xdr:row>325</xdr:row>
      <xdr:rowOff>156524</xdr:rowOff>
    </xdr:to>
    <xdr:sp macro="" textlink="">
      <xdr:nvSpPr>
        <xdr:cNvPr id="3550"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4</xdr:col>
      <xdr:colOff>1609725</xdr:colOff>
      <xdr:row>325</xdr:row>
      <xdr:rowOff>123825</xdr:rowOff>
    </xdr:from>
    <xdr:to>
      <xdr:col>5</xdr:col>
      <xdr:colOff>7409</xdr:colOff>
      <xdr:row>325</xdr:row>
      <xdr:rowOff>156524</xdr:rowOff>
    </xdr:to>
    <xdr:sp macro="" textlink="">
      <xdr:nvSpPr>
        <xdr:cNvPr id="3551" name="Text Box 236"/>
        <xdr:cNvSpPr txBox="1">
          <a:spLocks noChangeArrowheads="1"/>
        </xdr:cNvSpPr>
      </xdr:nvSpPr>
      <xdr:spPr bwMode="auto">
        <a:xfrm>
          <a:off x="8521700" y="219548075"/>
          <a:ext cx="5292" cy="3269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552" name="Text Box 314"/>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553" name="Text Box 315"/>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554" name="Text Box 316"/>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7409</xdr:colOff>
      <xdr:row>326</xdr:row>
      <xdr:rowOff>159639</xdr:rowOff>
    </xdr:to>
    <xdr:sp macro="" textlink="">
      <xdr:nvSpPr>
        <xdr:cNvPr id="3555" name="Text Box 317"/>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2676525</xdr:colOff>
      <xdr:row>326</xdr:row>
      <xdr:rowOff>657225</xdr:rowOff>
    </xdr:from>
    <xdr:to>
      <xdr:col>5</xdr:col>
      <xdr:colOff>7409</xdr:colOff>
      <xdr:row>326</xdr:row>
      <xdr:rowOff>657225</xdr:rowOff>
    </xdr:to>
    <xdr:sp macro="" textlink="">
      <xdr:nvSpPr>
        <xdr:cNvPr id="3556" name="Text Box 29"/>
        <xdr:cNvSpPr txBox="1">
          <a:spLocks noChangeArrowheads="1"/>
        </xdr:cNvSpPr>
      </xdr:nvSpPr>
      <xdr:spPr bwMode="auto">
        <a:xfrm>
          <a:off x="8521700" y="220684725"/>
          <a:ext cx="5292" cy="0"/>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557" name="Text Box 314"/>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558" name="Text Box 315"/>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559" name="Text Box 316"/>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7409</xdr:colOff>
      <xdr:row>326</xdr:row>
      <xdr:rowOff>159639</xdr:rowOff>
    </xdr:to>
    <xdr:sp macro="" textlink="">
      <xdr:nvSpPr>
        <xdr:cNvPr id="3560" name="Text Box 317"/>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2676525</xdr:colOff>
      <xdr:row>326</xdr:row>
      <xdr:rowOff>657225</xdr:rowOff>
    </xdr:from>
    <xdr:to>
      <xdr:col>5</xdr:col>
      <xdr:colOff>7409</xdr:colOff>
      <xdr:row>326</xdr:row>
      <xdr:rowOff>657225</xdr:rowOff>
    </xdr:to>
    <xdr:sp macro="" textlink="">
      <xdr:nvSpPr>
        <xdr:cNvPr id="3561" name="Text Box 29"/>
        <xdr:cNvSpPr txBox="1">
          <a:spLocks noChangeArrowheads="1"/>
        </xdr:cNvSpPr>
      </xdr:nvSpPr>
      <xdr:spPr bwMode="auto">
        <a:xfrm>
          <a:off x="8521700" y="220684725"/>
          <a:ext cx="5292" cy="0"/>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562" name="Text Box 81"/>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563" name="Text Box 82"/>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1314450</xdr:colOff>
      <xdr:row>326</xdr:row>
      <xdr:rowOff>0</xdr:rowOff>
    </xdr:from>
    <xdr:to>
      <xdr:col>5</xdr:col>
      <xdr:colOff>7409</xdr:colOff>
      <xdr:row>326</xdr:row>
      <xdr:rowOff>159639</xdr:rowOff>
    </xdr:to>
    <xdr:sp macro="" textlink="">
      <xdr:nvSpPr>
        <xdr:cNvPr id="3564" name="Text Box 83"/>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1247775</xdr:colOff>
      <xdr:row>326</xdr:row>
      <xdr:rowOff>0</xdr:rowOff>
    </xdr:from>
    <xdr:to>
      <xdr:col>5</xdr:col>
      <xdr:colOff>7409</xdr:colOff>
      <xdr:row>326</xdr:row>
      <xdr:rowOff>159639</xdr:rowOff>
    </xdr:to>
    <xdr:sp macro="" textlink="">
      <xdr:nvSpPr>
        <xdr:cNvPr id="3565" name="Text Box 84"/>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2028825</xdr:colOff>
      <xdr:row>326</xdr:row>
      <xdr:rowOff>0</xdr:rowOff>
    </xdr:from>
    <xdr:to>
      <xdr:col>5</xdr:col>
      <xdr:colOff>7409</xdr:colOff>
      <xdr:row>326</xdr:row>
      <xdr:rowOff>159639</xdr:rowOff>
    </xdr:to>
    <xdr:sp macro="" textlink="">
      <xdr:nvSpPr>
        <xdr:cNvPr id="3566" name="Text Box 85"/>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2619375</xdr:colOff>
      <xdr:row>326</xdr:row>
      <xdr:rowOff>0</xdr:rowOff>
    </xdr:from>
    <xdr:to>
      <xdr:col>5</xdr:col>
      <xdr:colOff>7409</xdr:colOff>
      <xdr:row>326</xdr:row>
      <xdr:rowOff>159639</xdr:rowOff>
    </xdr:to>
    <xdr:sp macro="" textlink="">
      <xdr:nvSpPr>
        <xdr:cNvPr id="3567" name="Text Box 86"/>
        <xdr:cNvSpPr txBox="1">
          <a:spLocks noChangeArrowheads="1"/>
        </xdr:cNvSpPr>
      </xdr:nvSpPr>
      <xdr:spPr bwMode="auto">
        <a:xfrm>
          <a:off x="8521700" y="220027500"/>
          <a:ext cx="5292" cy="15963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7409</xdr:colOff>
      <xdr:row>326</xdr:row>
      <xdr:rowOff>156524</xdr:rowOff>
    </xdr:to>
    <xdr:sp macro="" textlink="">
      <xdr:nvSpPr>
        <xdr:cNvPr id="3568"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7409</xdr:colOff>
      <xdr:row>326</xdr:row>
      <xdr:rowOff>156524</xdr:rowOff>
    </xdr:to>
    <xdr:sp macro="" textlink="">
      <xdr:nvSpPr>
        <xdr:cNvPr id="3569"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7409</xdr:colOff>
      <xdr:row>326</xdr:row>
      <xdr:rowOff>156524</xdr:rowOff>
    </xdr:to>
    <xdr:sp macro="" textlink="">
      <xdr:nvSpPr>
        <xdr:cNvPr id="3570"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7409</xdr:colOff>
      <xdr:row>326</xdr:row>
      <xdr:rowOff>156524</xdr:rowOff>
    </xdr:to>
    <xdr:sp macro="" textlink="">
      <xdr:nvSpPr>
        <xdr:cNvPr id="3571"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7409</xdr:colOff>
      <xdr:row>326</xdr:row>
      <xdr:rowOff>156524</xdr:rowOff>
    </xdr:to>
    <xdr:sp macro="" textlink="">
      <xdr:nvSpPr>
        <xdr:cNvPr id="3572"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7409</xdr:colOff>
      <xdr:row>326</xdr:row>
      <xdr:rowOff>156524</xdr:rowOff>
    </xdr:to>
    <xdr:sp macro="" textlink="">
      <xdr:nvSpPr>
        <xdr:cNvPr id="3573"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4</xdr:col>
      <xdr:colOff>1609725</xdr:colOff>
      <xdr:row>326</xdr:row>
      <xdr:rowOff>123825</xdr:rowOff>
    </xdr:from>
    <xdr:to>
      <xdr:col>5</xdr:col>
      <xdr:colOff>7409</xdr:colOff>
      <xdr:row>326</xdr:row>
      <xdr:rowOff>156524</xdr:rowOff>
    </xdr:to>
    <xdr:sp macro="" textlink="">
      <xdr:nvSpPr>
        <xdr:cNvPr id="3574" name="Text Box 236"/>
        <xdr:cNvSpPr txBox="1">
          <a:spLocks noChangeArrowheads="1"/>
        </xdr:cNvSpPr>
      </xdr:nvSpPr>
      <xdr:spPr bwMode="auto">
        <a:xfrm>
          <a:off x="8521700" y="220151325"/>
          <a:ext cx="5292" cy="3269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575" name="Text Box 314"/>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576" name="Text Box 315"/>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577" name="Text Box 316"/>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7409</xdr:colOff>
      <xdr:row>327</xdr:row>
      <xdr:rowOff>159639</xdr:rowOff>
    </xdr:to>
    <xdr:sp macro="" textlink="">
      <xdr:nvSpPr>
        <xdr:cNvPr id="3578" name="Text Box 317"/>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2619375</xdr:colOff>
      <xdr:row>327</xdr:row>
      <xdr:rowOff>1076325</xdr:rowOff>
    </xdr:from>
    <xdr:to>
      <xdr:col>5</xdr:col>
      <xdr:colOff>7409</xdr:colOff>
      <xdr:row>327</xdr:row>
      <xdr:rowOff>1076325</xdr:rowOff>
    </xdr:to>
    <xdr:sp macro="" textlink="">
      <xdr:nvSpPr>
        <xdr:cNvPr id="3579" name="Text Box 23"/>
        <xdr:cNvSpPr txBox="1">
          <a:spLocks noChangeArrowheads="1"/>
        </xdr:cNvSpPr>
      </xdr:nvSpPr>
      <xdr:spPr bwMode="auto">
        <a:xfrm>
          <a:off x="8521700" y="222310325"/>
          <a:ext cx="5292" cy="0"/>
        </a:xfrm>
        <a:prstGeom prst="rect">
          <a:avLst/>
        </a:prstGeom>
        <a:noFill/>
        <a:ln w="9525">
          <a:noFill/>
          <a:miter lim="800000"/>
          <a:headEnd/>
          <a:tailEnd/>
        </a:ln>
      </xdr:spPr>
    </xdr:sp>
    <xdr:clientData/>
  </xdr:twoCellAnchor>
  <xdr:twoCellAnchor editAs="oneCell">
    <xdr:from>
      <xdr:col>4</xdr:col>
      <xdr:colOff>2676525</xdr:colOff>
      <xdr:row>327</xdr:row>
      <xdr:rowOff>657225</xdr:rowOff>
    </xdr:from>
    <xdr:to>
      <xdr:col>5</xdr:col>
      <xdr:colOff>7409</xdr:colOff>
      <xdr:row>327</xdr:row>
      <xdr:rowOff>657225</xdr:rowOff>
    </xdr:to>
    <xdr:sp macro="" textlink="">
      <xdr:nvSpPr>
        <xdr:cNvPr id="3580" name="Text Box 29"/>
        <xdr:cNvSpPr txBox="1">
          <a:spLocks noChangeArrowheads="1"/>
        </xdr:cNvSpPr>
      </xdr:nvSpPr>
      <xdr:spPr bwMode="auto">
        <a:xfrm>
          <a:off x="8521700" y="221891225"/>
          <a:ext cx="5292" cy="0"/>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581" name="Text Box 314"/>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582" name="Text Box 315"/>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583" name="Text Box 316"/>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7409</xdr:colOff>
      <xdr:row>327</xdr:row>
      <xdr:rowOff>159639</xdr:rowOff>
    </xdr:to>
    <xdr:sp macro="" textlink="">
      <xdr:nvSpPr>
        <xdr:cNvPr id="3584" name="Text Box 317"/>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2619375</xdr:colOff>
      <xdr:row>327</xdr:row>
      <xdr:rowOff>1076325</xdr:rowOff>
    </xdr:from>
    <xdr:to>
      <xdr:col>5</xdr:col>
      <xdr:colOff>7409</xdr:colOff>
      <xdr:row>327</xdr:row>
      <xdr:rowOff>1076325</xdr:rowOff>
    </xdr:to>
    <xdr:sp macro="" textlink="">
      <xdr:nvSpPr>
        <xdr:cNvPr id="3585" name="Text Box 23"/>
        <xdr:cNvSpPr txBox="1">
          <a:spLocks noChangeArrowheads="1"/>
        </xdr:cNvSpPr>
      </xdr:nvSpPr>
      <xdr:spPr bwMode="auto">
        <a:xfrm>
          <a:off x="8521700" y="222310325"/>
          <a:ext cx="5292" cy="0"/>
        </a:xfrm>
        <a:prstGeom prst="rect">
          <a:avLst/>
        </a:prstGeom>
        <a:noFill/>
        <a:ln w="9525">
          <a:noFill/>
          <a:miter lim="800000"/>
          <a:headEnd/>
          <a:tailEnd/>
        </a:ln>
      </xdr:spPr>
    </xdr:sp>
    <xdr:clientData/>
  </xdr:twoCellAnchor>
  <xdr:twoCellAnchor editAs="oneCell">
    <xdr:from>
      <xdr:col>4</xdr:col>
      <xdr:colOff>2676525</xdr:colOff>
      <xdr:row>327</xdr:row>
      <xdr:rowOff>657225</xdr:rowOff>
    </xdr:from>
    <xdr:to>
      <xdr:col>5</xdr:col>
      <xdr:colOff>7409</xdr:colOff>
      <xdr:row>327</xdr:row>
      <xdr:rowOff>657225</xdr:rowOff>
    </xdr:to>
    <xdr:sp macro="" textlink="">
      <xdr:nvSpPr>
        <xdr:cNvPr id="3586" name="Text Box 29"/>
        <xdr:cNvSpPr txBox="1">
          <a:spLocks noChangeArrowheads="1"/>
        </xdr:cNvSpPr>
      </xdr:nvSpPr>
      <xdr:spPr bwMode="auto">
        <a:xfrm>
          <a:off x="8521700" y="221891225"/>
          <a:ext cx="5292" cy="0"/>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587" name="Text Box 81"/>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588" name="Text Box 82"/>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1314450</xdr:colOff>
      <xdr:row>327</xdr:row>
      <xdr:rowOff>0</xdr:rowOff>
    </xdr:from>
    <xdr:to>
      <xdr:col>5</xdr:col>
      <xdr:colOff>7409</xdr:colOff>
      <xdr:row>327</xdr:row>
      <xdr:rowOff>159639</xdr:rowOff>
    </xdr:to>
    <xdr:sp macro="" textlink="">
      <xdr:nvSpPr>
        <xdr:cNvPr id="3589" name="Text Box 83"/>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1247775</xdr:colOff>
      <xdr:row>327</xdr:row>
      <xdr:rowOff>0</xdr:rowOff>
    </xdr:from>
    <xdr:to>
      <xdr:col>5</xdr:col>
      <xdr:colOff>7409</xdr:colOff>
      <xdr:row>327</xdr:row>
      <xdr:rowOff>159639</xdr:rowOff>
    </xdr:to>
    <xdr:sp macro="" textlink="">
      <xdr:nvSpPr>
        <xdr:cNvPr id="3590" name="Text Box 84"/>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2028825</xdr:colOff>
      <xdr:row>327</xdr:row>
      <xdr:rowOff>0</xdr:rowOff>
    </xdr:from>
    <xdr:to>
      <xdr:col>5</xdr:col>
      <xdr:colOff>7409</xdr:colOff>
      <xdr:row>327</xdr:row>
      <xdr:rowOff>159639</xdr:rowOff>
    </xdr:to>
    <xdr:sp macro="" textlink="">
      <xdr:nvSpPr>
        <xdr:cNvPr id="3591" name="Text Box 85"/>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2619375</xdr:colOff>
      <xdr:row>327</xdr:row>
      <xdr:rowOff>0</xdr:rowOff>
    </xdr:from>
    <xdr:to>
      <xdr:col>5</xdr:col>
      <xdr:colOff>7409</xdr:colOff>
      <xdr:row>327</xdr:row>
      <xdr:rowOff>159639</xdr:rowOff>
    </xdr:to>
    <xdr:sp macro="" textlink="">
      <xdr:nvSpPr>
        <xdr:cNvPr id="3592" name="Text Box 86"/>
        <xdr:cNvSpPr txBox="1">
          <a:spLocks noChangeArrowheads="1"/>
        </xdr:cNvSpPr>
      </xdr:nvSpPr>
      <xdr:spPr bwMode="auto">
        <a:xfrm>
          <a:off x="8521700" y="221234000"/>
          <a:ext cx="5292" cy="15963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7409</xdr:colOff>
      <xdr:row>327</xdr:row>
      <xdr:rowOff>156524</xdr:rowOff>
    </xdr:to>
    <xdr:sp macro="" textlink="">
      <xdr:nvSpPr>
        <xdr:cNvPr id="3593"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7409</xdr:colOff>
      <xdr:row>327</xdr:row>
      <xdr:rowOff>156524</xdr:rowOff>
    </xdr:to>
    <xdr:sp macro="" textlink="">
      <xdr:nvSpPr>
        <xdr:cNvPr id="3594"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7409</xdr:colOff>
      <xdr:row>327</xdr:row>
      <xdr:rowOff>156524</xdr:rowOff>
    </xdr:to>
    <xdr:sp macro="" textlink="">
      <xdr:nvSpPr>
        <xdr:cNvPr id="3595"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7409</xdr:colOff>
      <xdr:row>327</xdr:row>
      <xdr:rowOff>156524</xdr:rowOff>
    </xdr:to>
    <xdr:sp macro="" textlink="">
      <xdr:nvSpPr>
        <xdr:cNvPr id="3596"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7409</xdr:colOff>
      <xdr:row>327</xdr:row>
      <xdr:rowOff>156524</xdr:rowOff>
    </xdr:to>
    <xdr:sp macro="" textlink="">
      <xdr:nvSpPr>
        <xdr:cNvPr id="3597"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7409</xdr:colOff>
      <xdr:row>327</xdr:row>
      <xdr:rowOff>156524</xdr:rowOff>
    </xdr:to>
    <xdr:sp macro="" textlink="">
      <xdr:nvSpPr>
        <xdr:cNvPr id="3598"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4</xdr:col>
      <xdr:colOff>1609725</xdr:colOff>
      <xdr:row>327</xdr:row>
      <xdr:rowOff>123825</xdr:rowOff>
    </xdr:from>
    <xdr:to>
      <xdr:col>5</xdr:col>
      <xdr:colOff>7409</xdr:colOff>
      <xdr:row>327</xdr:row>
      <xdr:rowOff>156524</xdr:rowOff>
    </xdr:to>
    <xdr:sp macro="" textlink="">
      <xdr:nvSpPr>
        <xdr:cNvPr id="3599" name="Text Box 236"/>
        <xdr:cNvSpPr txBox="1">
          <a:spLocks noChangeArrowheads="1"/>
        </xdr:cNvSpPr>
      </xdr:nvSpPr>
      <xdr:spPr bwMode="auto">
        <a:xfrm>
          <a:off x="8521700" y="221357825"/>
          <a:ext cx="5292" cy="3269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600" name="Text Box 31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601" name="Text Box 31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602" name="Text Box 31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7409</xdr:colOff>
      <xdr:row>331</xdr:row>
      <xdr:rowOff>159639</xdr:rowOff>
    </xdr:to>
    <xdr:sp macro="" textlink="">
      <xdr:nvSpPr>
        <xdr:cNvPr id="3603" name="Text Box 317"/>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604" name="Text Box 31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605" name="Text Box 31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606" name="Text Box 31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7409</xdr:colOff>
      <xdr:row>331</xdr:row>
      <xdr:rowOff>159639</xdr:rowOff>
    </xdr:to>
    <xdr:sp macro="" textlink="">
      <xdr:nvSpPr>
        <xdr:cNvPr id="3607" name="Text Box 317"/>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608" name="Text Box 81"/>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609" name="Text Box 82"/>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1314450</xdr:colOff>
      <xdr:row>331</xdr:row>
      <xdr:rowOff>0</xdr:rowOff>
    </xdr:from>
    <xdr:to>
      <xdr:col>5</xdr:col>
      <xdr:colOff>7409</xdr:colOff>
      <xdr:row>331</xdr:row>
      <xdr:rowOff>159639</xdr:rowOff>
    </xdr:to>
    <xdr:sp macro="" textlink="">
      <xdr:nvSpPr>
        <xdr:cNvPr id="3610" name="Text Box 83"/>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1247775</xdr:colOff>
      <xdr:row>331</xdr:row>
      <xdr:rowOff>0</xdr:rowOff>
    </xdr:from>
    <xdr:to>
      <xdr:col>5</xdr:col>
      <xdr:colOff>7409</xdr:colOff>
      <xdr:row>331</xdr:row>
      <xdr:rowOff>159639</xdr:rowOff>
    </xdr:to>
    <xdr:sp macro="" textlink="">
      <xdr:nvSpPr>
        <xdr:cNvPr id="3611" name="Text Box 84"/>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2028825</xdr:colOff>
      <xdr:row>331</xdr:row>
      <xdr:rowOff>0</xdr:rowOff>
    </xdr:from>
    <xdr:to>
      <xdr:col>5</xdr:col>
      <xdr:colOff>7409</xdr:colOff>
      <xdr:row>331</xdr:row>
      <xdr:rowOff>159639</xdr:rowOff>
    </xdr:to>
    <xdr:sp macro="" textlink="">
      <xdr:nvSpPr>
        <xdr:cNvPr id="3612" name="Text Box 85"/>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2619375</xdr:colOff>
      <xdr:row>331</xdr:row>
      <xdr:rowOff>0</xdr:rowOff>
    </xdr:from>
    <xdr:to>
      <xdr:col>5</xdr:col>
      <xdr:colOff>7409</xdr:colOff>
      <xdr:row>331</xdr:row>
      <xdr:rowOff>159639</xdr:rowOff>
    </xdr:to>
    <xdr:sp macro="" textlink="">
      <xdr:nvSpPr>
        <xdr:cNvPr id="3613" name="Text Box 86"/>
        <xdr:cNvSpPr txBox="1">
          <a:spLocks noChangeArrowheads="1"/>
        </xdr:cNvSpPr>
      </xdr:nvSpPr>
      <xdr:spPr bwMode="auto">
        <a:xfrm>
          <a:off x="8521700" y="226250500"/>
          <a:ext cx="5292" cy="15963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614"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615"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616"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617"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618"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619"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4</xdr:col>
      <xdr:colOff>1609725</xdr:colOff>
      <xdr:row>331</xdr:row>
      <xdr:rowOff>123825</xdr:rowOff>
    </xdr:from>
    <xdr:to>
      <xdr:col>5</xdr:col>
      <xdr:colOff>7409</xdr:colOff>
      <xdr:row>331</xdr:row>
      <xdr:rowOff>156524</xdr:rowOff>
    </xdr:to>
    <xdr:sp macro="" textlink="">
      <xdr:nvSpPr>
        <xdr:cNvPr id="3620" name="Text Box 236"/>
        <xdr:cNvSpPr txBox="1">
          <a:spLocks noChangeArrowheads="1"/>
        </xdr:cNvSpPr>
      </xdr:nvSpPr>
      <xdr:spPr bwMode="auto">
        <a:xfrm>
          <a:off x="8521700" y="226374325"/>
          <a:ext cx="5292" cy="32699"/>
        </a:xfrm>
        <a:prstGeom prst="rect">
          <a:avLst/>
        </a:prstGeom>
        <a:noFill/>
        <a:ln w="9525">
          <a:noFill/>
          <a:miter lim="800000"/>
          <a:headEnd/>
          <a:tailEnd/>
        </a:ln>
      </xdr:spPr>
    </xdr:sp>
    <xdr:clientData/>
  </xdr:twoCellAnchor>
  <xdr:twoCellAnchor editAs="oneCell">
    <xdr:from>
      <xdr:col>3</xdr:col>
      <xdr:colOff>0</xdr:colOff>
      <xdr:row>629</xdr:row>
      <xdr:rowOff>0</xdr:rowOff>
    </xdr:from>
    <xdr:to>
      <xdr:col>3</xdr:col>
      <xdr:colOff>1594</xdr:colOff>
      <xdr:row>629</xdr:row>
      <xdr:rowOff>31694</xdr:rowOff>
    </xdr:to>
    <xdr:sp macro="" textlink="">
      <xdr:nvSpPr>
        <xdr:cNvPr id="3621" name="Text Box 181"/>
        <xdr:cNvSpPr txBox="1">
          <a:spLocks noChangeArrowheads="1"/>
        </xdr:cNvSpPr>
      </xdr:nvSpPr>
      <xdr:spPr bwMode="auto">
        <a:xfrm>
          <a:off x="8519583" y="474567250"/>
          <a:ext cx="1594" cy="31694"/>
        </a:xfrm>
        <a:prstGeom prst="rect">
          <a:avLst/>
        </a:prstGeom>
        <a:noFill/>
        <a:ln w="9525">
          <a:noFill/>
          <a:miter lim="800000"/>
          <a:headEnd/>
          <a:tailEnd/>
        </a:ln>
      </xdr:spPr>
    </xdr:sp>
    <xdr:clientData/>
  </xdr:twoCellAnchor>
  <xdr:twoCellAnchor editAs="oneCell">
    <xdr:from>
      <xdr:col>2</xdr:col>
      <xdr:colOff>2619375</xdr:colOff>
      <xdr:row>623</xdr:row>
      <xdr:rowOff>1076325</xdr:rowOff>
    </xdr:from>
    <xdr:to>
      <xdr:col>3</xdr:col>
      <xdr:colOff>7901</xdr:colOff>
      <xdr:row>624</xdr:row>
      <xdr:rowOff>0</xdr:rowOff>
    </xdr:to>
    <xdr:sp macro="" textlink="">
      <xdr:nvSpPr>
        <xdr:cNvPr id="3622" name="Text Box 23"/>
        <xdr:cNvSpPr txBox="1">
          <a:spLocks noChangeArrowheads="1"/>
        </xdr:cNvSpPr>
      </xdr:nvSpPr>
      <xdr:spPr bwMode="auto">
        <a:xfrm>
          <a:off x="8521700" y="470756192"/>
          <a:ext cx="5784" cy="1058"/>
        </a:xfrm>
        <a:prstGeom prst="rect">
          <a:avLst/>
        </a:prstGeom>
        <a:noFill/>
        <a:ln w="9525">
          <a:noFill/>
          <a:miter lim="800000"/>
          <a:headEnd/>
          <a:tailEnd/>
        </a:ln>
      </xdr:spPr>
    </xdr:sp>
    <xdr:clientData/>
  </xdr:twoCellAnchor>
  <xdr:twoCellAnchor editAs="oneCell">
    <xdr:from>
      <xdr:col>3</xdr:col>
      <xdr:colOff>0</xdr:colOff>
      <xdr:row>629</xdr:row>
      <xdr:rowOff>0</xdr:rowOff>
    </xdr:from>
    <xdr:to>
      <xdr:col>3</xdr:col>
      <xdr:colOff>1594</xdr:colOff>
      <xdr:row>629</xdr:row>
      <xdr:rowOff>31694</xdr:rowOff>
    </xdr:to>
    <xdr:sp macro="" textlink="">
      <xdr:nvSpPr>
        <xdr:cNvPr id="3623" name="Text Box 181"/>
        <xdr:cNvSpPr txBox="1">
          <a:spLocks noChangeArrowheads="1"/>
        </xdr:cNvSpPr>
      </xdr:nvSpPr>
      <xdr:spPr bwMode="auto">
        <a:xfrm>
          <a:off x="8519583" y="474567250"/>
          <a:ext cx="1594" cy="31694"/>
        </a:xfrm>
        <a:prstGeom prst="rect">
          <a:avLst/>
        </a:prstGeom>
        <a:noFill/>
        <a:ln w="9525">
          <a:noFill/>
          <a:miter lim="800000"/>
          <a:headEnd/>
          <a:tailEnd/>
        </a:ln>
      </xdr:spPr>
    </xdr:sp>
    <xdr:clientData/>
  </xdr:twoCellAnchor>
  <xdr:twoCellAnchor editAs="oneCell">
    <xdr:from>
      <xdr:col>2</xdr:col>
      <xdr:colOff>2619375</xdr:colOff>
      <xdr:row>623</xdr:row>
      <xdr:rowOff>1076325</xdr:rowOff>
    </xdr:from>
    <xdr:to>
      <xdr:col>3</xdr:col>
      <xdr:colOff>7901</xdr:colOff>
      <xdr:row>624</xdr:row>
      <xdr:rowOff>0</xdr:rowOff>
    </xdr:to>
    <xdr:sp macro="" textlink="">
      <xdr:nvSpPr>
        <xdr:cNvPr id="3624" name="Text Box 23"/>
        <xdr:cNvSpPr txBox="1">
          <a:spLocks noChangeArrowheads="1"/>
        </xdr:cNvSpPr>
      </xdr:nvSpPr>
      <xdr:spPr bwMode="auto">
        <a:xfrm>
          <a:off x="8521700" y="470756192"/>
          <a:ext cx="5784" cy="1058"/>
        </a:xfrm>
        <a:prstGeom prst="rect">
          <a:avLst/>
        </a:prstGeom>
        <a:noFill/>
        <a:ln w="9525">
          <a:noFill/>
          <a:miter lim="800000"/>
          <a:headEnd/>
          <a:tailEnd/>
        </a:ln>
      </xdr:spPr>
    </xdr:sp>
    <xdr:clientData/>
  </xdr:twoCellAnchor>
  <xdr:twoCellAnchor editAs="oneCell">
    <xdr:from>
      <xdr:col>5</xdr:col>
      <xdr:colOff>0</xdr:colOff>
      <xdr:row>629</xdr:row>
      <xdr:rowOff>0</xdr:rowOff>
    </xdr:from>
    <xdr:to>
      <xdr:col>5</xdr:col>
      <xdr:colOff>1594</xdr:colOff>
      <xdr:row>629</xdr:row>
      <xdr:rowOff>31694</xdr:rowOff>
    </xdr:to>
    <xdr:sp macro="" textlink="">
      <xdr:nvSpPr>
        <xdr:cNvPr id="3625" name="Text Box 181"/>
        <xdr:cNvSpPr txBox="1">
          <a:spLocks noChangeArrowheads="1"/>
        </xdr:cNvSpPr>
      </xdr:nvSpPr>
      <xdr:spPr bwMode="auto">
        <a:xfrm>
          <a:off x="8519583" y="474567250"/>
          <a:ext cx="1594" cy="31694"/>
        </a:xfrm>
        <a:prstGeom prst="rect">
          <a:avLst/>
        </a:prstGeom>
        <a:noFill/>
        <a:ln w="9525">
          <a:noFill/>
          <a:miter lim="800000"/>
          <a:headEnd/>
          <a:tailEnd/>
        </a:ln>
      </xdr:spPr>
    </xdr:sp>
    <xdr:clientData/>
  </xdr:twoCellAnchor>
  <xdr:twoCellAnchor editAs="oneCell">
    <xdr:from>
      <xdr:col>4</xdr:col>
      <xdr:colOff>2619375</xdr:colOff>
      <xdr:row>623</xdr:row>
      <xdr:rowOff>1076325</xdr:rowOff>
    </xdr:from>
    <xdr:to>
      <xdr:col>5</xdr:col>
      <xdr:colOff>7901</xdr:colOff>
      <xdr:row>624</xdr:row>
      <xdr:rowOff>0</xdr:rowOff>
    </xdr:to>
    <xdr:sp macro="" textlink="">
      <xdr:nvSpPr>
        <xdr:cNvPr id="3626" name="Text Box 23"/>
        <xdr:cNvSpPr txBox="1">
          <a:spLocks noChangeArrowheads="1"/>
        </xdr:cNvSpPr>
      </xdr:nvSpPr>
      <xdr:spPr bwMode="auto">
        <a:xfrm>
          <a:off x="8521700" y="470756192"/>
          <a:ext cx="5784" cy="1058"/>
        </a:xfrm>
        <a:prstGeom prst="rect">
          <a:avLst/>
        </a:prstGeom>
        <a:noFill/>
        <a:ln w="9525">
          <a:noFill/>
          <a:miter lim="800000"/>
          <a:headEnd/>
          <a:tailEnd/>
        </a:ln>
      </xdr:spPr>
    </xdr:sp>
    <xdr:clientData/>
  </xdr:twoCellAnchor>
  <xdr:twoCellAnchor editAs="oneCell">
    <xdr:from>
      <xdr:col>5</xdr:col>
      <xdr:colOff>0</xdr:colOff>
      <xdr:row>629</xdr:row>
      <xdr:rowOff>0</xdr:rowOff>
    </xdr:from>
    <xdr:to>
      <xdr:col>5</xdr:col>
      <xdr:colOff>1594</xdr:colOff>
      <xdr:row>629</xdr:row>
      <xdr:rowOff>31694</xdr:rowOff>
    </xdr:to>
    <xdr:sp macro="" textlink="">
      <xdr:nvSpPr>
        <xdr:cNvPr id="3627" name="Text Box 181"/>
        <xdr:cNvSpPr txBox="1">
          <a:spLocks noChangeArrowheads="1"/>
        </xdr:cNvSpPr>
      </xdr:nvSpPr>
      <xdr:spPr bwMode="auto">
        <a:xfrm>
          <a:off x="8519583" y="474567250"/>
          <a:ext cx="1594" cy="31694"/>
        </a:xfrm>
        <a:prstGeom prst="rect">
          <a:avLst/>
        </a:prstGeom>
        <a:noFill/>
        <a:ln w="9525">
          <a:noFill/>
          <a:miter lim="800000"/>
          <a:headEnd/>
          <a:tailEnd/>
        </a:ln>
      </xdr:spPr>
    </xdr:sp>
    <xdr:clientData/>
  </xdr:twoCellAnchor>
  <xdr:twoCellAnchor editAs="oneCell">
    <xdr:from>
      <xdr:col>4</xdr:col>
      <xdr:colOff>2619375</xdr:colOff>
      <xdr:row>623</xdr:row>
      <xdr:rowOff>1076325</xdr:rowOff>
    </xdr:from>
    <xdr:to>
      <xdr:col>5</xdr:col>
      <xdr:colOff>7901</xdr:colOff>
      <xdr:row>624</xdr:row>
      <xdr:rowOff>0</xdr:rowOff>
    </xdr:to>
    <xdr:sp macro="" textlink="">
      <xdr:nvSpPr>
        <xdr:cNvPr id="3628" name="Text Box 23"/>
        <xdr:cNvSpPr txBox="1">
          <a:spLocks noChangeArrowheads="1"/>
        </xdr:cNvSpPr>
      </xdr:nvSpPr>
      <xdr:spPr bwMode="auto">
        <a:xfrm>
          <a:off x="8521700" y="470756192"/>
          <a:ext cx="5784" cy="1058"/>
        </a:xfrm>
        <a:prstGeom prst="rect">
          <a:avLst/>
        </a:prstGeom>
        <a:no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6</xdr:col>
      <xdr:colOff>1066800</xdr:colOff>
      <xdr:row>19</xdr:row>
      <xdr:rowOff>104775</xdr:rowOff>
    </xdr:from>
    <xdr:ext cx="184731" cy="264560"/>
    <xdr:sp macro="" textlink="">
      <xdr:nvSpPr>
        <xdr:cNvPr id="2" name="TextBox 1"/>
        <xdr:cNvSpPr txBox="1"/>
      </xdr:nvSpPr>
      <xdr:spPr>
        <a:xfrm>
          <a:off x="6762750" y="39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7030A0"/>
  </sheetPr>
  <dimension ref="A1:D128"/>
  <sheetViews>
    <sheetView zoomScaleSheetLayoutView="100" zoomScalePageLayoutView="84" workbookViewId="0">
      <selection activeCell="B3" sqref="B3:D32"/>
    </sheetView>
  </sheetViews>
  <sheetFormatPr defaultColWidth="25.7109375" defaultRowHeight="31.5" customHeight="1"/>
  <cols>
    <col min="1" max="1" width="5.85546875" style="407" customWidth="1"/>
    <col min="2" max="2" width="15" style="407" customWidth="1"/>
    <col min="3" max="3" width="91.28515625" style="1324" customWidth="1"/>
    <col min="4" max="4" width="13.7109375" style="407" customWidth="1"/>
    <col min="5" max="16384" width="25.7109375" style="362"/>
  </cols>
  <sheetData>
    <row r="1" spans="1:4" ht="24.75" customHeight="1">
      <c r="A1" s="4437" t="s">
        <v>3780</v>
      </c>
      <c r="B1" s="4438"/>
      <c r="C1" s="4438"/>
      <c r="D1" s="4439"/>
    </row>
    <row r="2" spans="1:4" ht="31.5" customHeight="1">
      <c r="A2" s="2680" t="s">
        <v>0</v>
      </c>
      <c r="B2" s="2681" t="s">
        <v>112</v>
      </c>
      <c r="C2" s="2682" t="s">
        <v>3369</v>
      </c>
      <c r="D2" s="2683" t="s">
        <v>3472</v>
      </c>
    </row>
    <row r="3" spans="1:4" ht="15">
      <c r="A3" s="3977">
        <v>1</v>
      </c>
      <c r="B3" s="3978"/>
      <c r="C3" s="3979"/>
      <c r="D3" s="4195"/>
    </row>
    <row r="4" spans="1:4" ht="15">
      <c r="A4" s="3977">
        <v>2</v>
      </c>
      <c r="B4" s="3978"/>
      <c r="C4" s="3979"/>
      <c r="D4" s="4195"/>
    </row>
    <row r="5" spans="1:4" ht="15">
      <c r="A5" s="3977">
        <v>3</v>
      </c>
      <c r="B5" s="3978"/>
      <c r="C5" s="3979"/>
      <c r="D5" s="4195"/>
    </row>
    <row r="6" spans="1:4" ht="15">
      <c r="A6" s="3977">
        <v>4</v>
      </c>
      <c r="B6" s="3978"/>
      <c r="C6" s="3979"/>
      <c r="D6" s="4195"/>
    </row>
    <row r="7" spans="1:4" ht="15">
      <c r="A7" s="3977">
        <v>5</v>
      </c>
      <c r="B7" s="3978"/>
      <c r="C7" s="3979"/>
      <c r="D7" s="4195"/>
    </row>
    <row r="8" spans="1:4" ht="15">
      <c r="A8" s="3977">
        <v>6</v>
      </c>
      <c r="B8" s="3978"/>
      <c r="C8" s="3979"/>
      <c r="D8" s="4195"/>
    </row>
    <row r="9" spans="1:4" ht="15">
      <c r="A9" s="3977">
        <v>7</v>
      </c>
      <c r="B9" s="3978"/>
      <c r="C9" s="3979"/>
      <c r="D9" s="4195"/>
    </row>
    <row r="10" spans="1:4" ht="15">
      <c r="A10" s="3977">
        <v>8</v>
      </c>
      <c r="B10" s="3978"/>
      <c r="C10" s="3979"/>
      <c r="D10" s="4195"/>
    </row>
    <row r="11" spans="1:4" ht="15">
      <c r="A11" s="3977">
        <v>9</v>
      </c>
      <c r="B11" s="3978"/>
      <c r="C11" s="3979"/>
      <c r="D11" s="4191"/>
    </row>
    <row r="12" spans="1:4" ht="15">
      <c r="A12" s="3977">
        <v>10</v>
      </c>
      <c r="B12" s="3978"/>
      <c r="C12" s="3979"/>
      <c r="D12" s="4194"/>
    </row>
    <row r="13" spans="1:4" ht="15">
      <c r="A13" s="3958">
        <v>11</v>
      </c>
      <c r="B13" s="3959"/>
      <c r="C13" s="3980"/>
      <c r="D13" s="4192"/>
    </row>
    <row r="14" spans="1:4" ht="15">
      <c r="A14" s="3981">
        <v>12</v>
      </c>
      <c r="B14" s="3959"/>
      <c r="C14" s="3980"/>
      <c r="D14" s="4193"/>
    </row>
    <row r="15" spans="1:4" ht="15">
      <c r="A15" s="3981">
        <v>13</v>
      </c>
      <c r="B15" s="3861"/>
      <c r="C15" s="3980"/>
      <c r="D15" s="4193"/>
    </row>
    <row r="16" spans="1:4" ht="15">
      <c r="A16" s="3958">
        <v>14</v>
      </c>
      <c r="B16" s="3861"/>
      <c r="C16" s="3980"/>
      <c r="D16" s="4192"/>
    </row>
    <row r="17" spans="1:4" ht="15">
      <c r="A17" s="3958">
        <v>15</v>
      </c>
      <c r="B17" s="3861"/>
      <c r="C17" s="3982"/>
      <c r="D17" s="4192"/>
    </row>
    <row r="18" spans="1:4" ht="15">
      <c r="A18" s="3958">
        <v>16</v>
      </c>
      <c r="B18" s="3861"/>
      <c r="C18" s="3982"/>
      <c r="D18" s="4192"/>
    </row>
    <row r="19" spans="1:4" ht="15">
      <c r="A19" s="3958">
        <v>17</v>
      </c>
      <c r="B19" s="3861"/>
      <c r="C19" s="3980"/>
      <c r="D19" s="4192"/>
    </row>
    <row r="20" spans="1:4" ht="15">
      <c r="A20" s="3958">
        <v>18</v>
      </c>
      <c r="B20" s="3861"/>
      <c r="C20" s="3982"/>
      <c r="D20" s="4192"/>
    </row>
    <row r="21" spans="1:4" ht="15">
      <c r="A21" s="3958">
        <v>19</v>
      </c>
      <c r="B21" s="3861"/>
      <c r="C21" s="3983"/>
      <c r="D21" s="4192"/>
    </row>
    <row r="22" spans="1:4" ht="15">
      <c r="A22" s="3958">
        <v>20</v>
      </c>
      <c r="B22" s="3861"/>
      <c r="C22" s="3980"/>
      <c r="D22" s="4192"/>
    </row>
    <row r="23" spans="1:4" ht="15">
      <c r="A23" s="3958">
        <v>21</v>
      </c>
      <c r="B23" s="3861"/>
      <c r="C23" s="3980"/>
      <c r="D23" s="4192"/>
    </row>
    <row r="24" spans="1:4" ht="15">
      <c r="A24" s="3958">
        <v>22</v>
      </c>
      <c r="B24" s="3861"/>
      <c r="C24" s="3985"/>
      <c r="D24" s="4192"/>
    </row>
    <row r="25" spans="1:4" ht="15">
      <c r="A25" s="3958">
        <v>23</v>
      </c>
      <c r="B25" s="3861"/>
      <c r="C25" s="3985"/>
      <c r="D25" s="4192"/>
    </row>
    <row r="26" spans="1:4" ht="15">
      <c r="A26" s="3958">
        <v>24</v>
      </c>
      <c r="B26" s="3861"/>
      <c r="C26" s="3986"/>
      <c r="D26" s="4192"/>
    </row>
    <row r="27" spans="1:4" ht="15">
      <c r="A27" s="3958">
        <v>25</v>
      </c>
      <c r="B27" s="3861"/>
      <c r="C27" s="3985"/>
      <c r="D27" s="4192"/>
    </row>
    <row r="28" spans="1:4" ht="15">
      <c r="A28" s="3958">
        <v>26</v>
      </c>
      <c r="B28" s="3861"/>
      <c r="C28" s="3985"/>
      <c r="D28" s="4192"/>
    </row>
    <row r="29" spans="1:4" ht="15">
      <c r="A29" s="3958">
        <v>27</v>
      </c>
      <c r="B29" s="3861"/>
      <c r="C29" s="3985"/>
      <c r="D29" s="4192"/>
    </row>
    <row r="30" spans="1:4" ht="15">
      <c r="A30" s="3958">
        <v>28</v>
      </c>
      <c r="B30" s="3861"/>
      <c r="C30" s="3985"/>
      <c r="D30" s="4192"/>
    </row>
    <row r="31" spans="1:4" ht="15">
      <c r="A31" s="3958">
        <v>29</v>
      </c>
      <c r="B31" s="3861"/>
      <c r="C31" s="3985"/>
      <c r="D31" s="4192"/>
    </row>
    <row r="32" spans="1:4" ht="15">
      <c r="A32" s="3958">
        <v>30</v>
      </c>
      <c r="B32" s="3861"/>
      <c r="C32" s="3985"/>
      <c r="D32" s="4192"/>
    </row>
    <row r="33" spans="1:4" ht="31.5" customHeight="1">
      <c r="A33" s="4006"/>
      <c r="B33" s="3861"/>
      <c r="C33" s="3980"/>
      <c r="D33" s="4196">
        <f>SUM(D3:D32)</f>
        <v>0</v>
      </c>
    </row>
    <row r="34" spans="1:4" ht="51.75" customHeight="1">
      <c r="A34" s="3984"/>
      <c r="B34" s="3984"/>
      <c r="C34" s="3987"/>
      <c r="D34" s="3960"/>
    </row>
    <row r="35" spans="1:4" ht="31.5" customHeight="1">
      <c r="A35" s="3976"/>
      <c r="B35" s="3976"/>
      <c r="C35" s="3987"/>
      <c r="D35" s="3960"/>
    </row>
    <row r="36" spans="1:4" ht="31.5" customHeight="1">
      <c r="A36" s="3976"/>
      <c r="B36" s="3976"/>
      <c r="C36" s="3988"/>
      <c r="D36" s="3960"/>
    </row>
    <row r="37" spans="1:4" ht="31.5" customHeight="1">
      <c r="A37" s="3976"/>
      <c r="B37" s="3976"/>
      <c r="C37" s="3989"/>
      <c r="D37" s="3960"/>
    </row>
    <row r="38" spans="1:4" ht="31.5" customHeight="1">
      <c r="A38" s="3976"/>
      <c r="B38" s="3976"/>
      <c r="C38" s="3987"/>
      <c r="D38" s="3960"/>
    </row>
    <row r="39" spans="1:4" ht="31.5" customHeight="1">
      <c r="A39" s="3976"/>
      <c r="B39" s="3976"/>
      <c r="C39" s="3987"/>
      <c r="D39" s="3960"/>
    </row>
    <row r="40" spans="1:4" ht="31.5" customHeight="1">
      <c r="A40" s="3976"/>
      <c r="B40" s="3976"/>
      <c r="C40" s="3987"/>
      <c r="D40" s="3960"/>
    </row>
    <row r="41" spans="1:4" ht="31.5" customHeight="1">
      <c r="A41" s="3976"/>
      <c r="B41" s="3976"/>
      <c r="C41" s="3990"/>
      <c r="D41" s="3960"/>
    </row>
    <row r="42" spans="1:4" ht="31.5" customHeight="1">
      <c r="A42" s="3976"/>
      <c r="B42" s="3976"/>
      <c r="C42" s="3987"/>
      <c r="D42" s="3960"/>
    </row>
    <row r="43" spans="1:4" ht="31.5" customHeight="1">
      <c r="A43" s="3976"/>
      <c r="B43" s="3976"/>
      <c r="C43" s="3988"/>
      <c r="D43" s="3960"/>
    </row>
    <row r="44" spans="1:4" ht="31.5" customHeight="1">
      <c r="A44" s="3976"/>
      <c r="B44" s="3976"/>
      <c r="C44" s="3987"/>
      <c r="D44" s="3960"/>
    </row>
    <row r="45" spans="1:4" ht="31.5" customHeight="1">
      <c r="A45" s="3976"/>
      <c r="B45" s="3976"/>
      <c r="C45" s="3988"/>
      <c r="D45" s="3960"/>
    </row>
    <row r="46" spans="1:4" ht="31.5" customHeight="1">
      <c r="A46" s="3976"/>
      <c r="B46" s="3976"/>
      <c r="C46" s="3987"/>
      <c r="D46" s="3960"/>
    </row>
    <row r="47" spans="1:4" ht="31.5" customHeight="1">
      <c r="A47" s="3976"/>
      <c r="B47" s="3976"/>
      <c r="C47" s="3991"/>
      <c r="D47" s="3960"/>
    </row>
    <row r="48" spans="1:4" ht="31.5" customHeight="1">
      <c r="A48" s="3976"/>
      <c r="B48" s="3976"/>
      <c r="C48" s="3990"/>
      <c r="D48" s="3960"/>
    </row>
    <row r="49" spans="1:4" ht="31.5" customHeight="1">
      <c r="A49" s="3976"/>
      <c r="B49" s="3976"/>
      <c r="C49" s="3987"/>
      <c r="D49" s="3960"/>
    </row>
    <row r="50" spans="1:4" ht="31.5" customHeight="1">
      <c r="C50" s="3987"/>
    </row>
    <row r="51" spans="1:4" ht="31.5" customHeight="1">
      <c r="C51" s="3987"/>
    </row>
    <row r="52" spans="1:4" ht="31.5" customHeight="1">
      <c r="C52" s="3992"/>
    </row>
    <row r="53" spans="1:4" ht="31.5" customHeight="1">
      <c r="C53" s="3993"/>
    </row>
    <row r="54" spans="1:4" ht="31.5" customHeight="1">
      <c r="C54" s="3994"/>
    </row>
    <row r="55" spans="1:4" ht="31.5" customHeight="1">
      <c r="C55" s="3987"/>
    </row>
    <row r="56" spans="1:4" ht="31.5" customHeight="1">
      <c r="C56" s="3987"/>
    </row>
    <row r="57" spans="1:4" ht="31.5" customHeight="1">
      <c r="C57" s="3987"/>
    </row>
    <row r="58" spans="1:4" ht="31.5" customHeight="1">
      <c r="C58" s="3987"/>
    </row>
    <row r="59" spans="1:4" ht="31.5" customHeight="1">
      <c r="C59" s="3987"/>
    </row>
    <row r="60" spans="1:4" ht="31.5" customHeight="1">
      <c r="C60" s="3992"/>
    </row>
    <row r="61" spans="1:4" ht="31.5" customHeight="1">
      <c r="C61" s="3993"/>
    </row>
    <row r="62" spans="1:4" ht="31.5" customHeight="1">
      <c r="C62" s="3987"/>
    </row>
    <row r="63" spans="1:4" ht="31.5" customHeight="1">
      <c r="C63" s="3995"/>
    </row>
    <row r="64" spans="1:4" ht="31.5" customHeight="1">
      <c r="C64" s="3996"/>
    </row>
    <row r="65" spans="3:3" ht="31.5" customHeight="1">
      <c r="C65" s="3987"/>
    </row>
    <row r="66" spans="3:3" ht="31.5" customHeight="1">
      <c r="C66" s="3994"/>
    </row>
    <row r="67" spans="3:3" ht="31.5" customHeight="1">
      <c r="C67" s="3987"/>
    </row>
    <row r="68" spans="3:3" ht="31.5" customHeight="1">
      <c r="C68" s="3987"/>
    </row>
    <row r="69" spans="3:3" ht="31.5" customHeight="1">
      <c r="C69" s="3997"/>
    </row>
    <row r="70" spans="3:3" ht="31.5" customHeight="1">
      <c r="C70" s="3998"/>
    </row>
    <row r="71" spans="3:3" ht="31.5" customHeight="1">
      <c r="C71" s="3999"/>
    </row>
    <row r="72" spans="3:3" ht="31.5" customHeight="1">
      <c r="C72" s="3999"/>
    </row>
    <row r="73" spans="3:3" ht="31.5" customHeight="1">
      <c r="C73" s="3995"/>
    </row>
    <row r="74" spans="3:3" ht="31.5" customHeight="1">
      <c r="C74" s="3993"/>
    </row>
    <row r="75" spans="3:3" ht="31.5" customHeight="1">
      <c r="C75" s="3993"/>
    </row>
    <row r="76" spans="3:3" ht="31.5" customHeight="1">
      <c r="C76" s="3993"/>
    </row>
    <row r="77" spans="3:3" ht="31.5" customHeight="1">
      <c r="C77" s="3987"/>
    </row>
    <row r="78" spans="3:3" ht="31.5" customHeight="1">
      <c r="C78" s="3993"/>
    </row>
    <row r="79" spans="3:3" ht="31.5" customHeight="1">
      <c r="C79" s="4000"/>
    </row>
    <row r="80" spans="3:3" ht="31.5" customHeight="1">
      <c r="C80" s="3995"/>
    </row>
    <row r="81" spans="3:3" ht="31.5" customHeight="1">
      <c r="C81" s="3987"/>
    </row>
    <row r="82" spans="3:3" ht="31.5" customHeight="1">
      <c r="C82" s="3996"/>
    </row>
    <row r="83" spans="3:3" ht="31.5" customHeight="1">
      <c r="C83" s="3987"/>
    </row>
    <row r="84" spans="3:3" ht="31.5" customHeight="1">
      <c r="C84" s="3987"/>
    </row>
    <row r="85" spans="3:3" ht="31.5" customHeight="1">
      <c r="C85" s="3992"/>
    </row>
    <row r="86" spans="3:3" ht="31.5" customHeight="1">
      <c r="C86" s="3995"/>
    </row>
    <row r="87" spans="3:3" ht="31.5" customHeight="1">
      <c r="C87" s="3993"/>
    </row>
    <row r="88" spans="3:3" ht="31.5" customHeight="1">
      <c r="C88" s="3987"/>
    </row>
    <row r="89" spans="3:3" ht="31.5" customHeight="1">
      <c r="C89" s="3995"/>
    </row>
    <row r="90" spans="3:3" ht="31.5" customHeight="1">
      <c r="C90" s="3987"/>
    </row>
    <row r="91" spans="3:3" ht="31.5" customHeight="1">
      <c r="C91" s="3987"/>
    </row>
    <row r="92" spans="3:3" ht="31.5" customHeight="1">
      <c r="C92" s="3989"/>
    </row>
    <row r="93" spans="3:3" ht="31.5" customHeight="1">
      <c r="C93" s="3987"/>
    </row>
    <row r="94" spans="3:3" ht="31.5" customHeight="1">
      <c r="C94" s="3987"/>
    </row>
    <row r="95" spans="3:3" ht="31.5" customHeight="1">
      <c r="C95" s="3987"/>
    </row>
    <row r="96" spans="3:3" ht="31.5" customHeight="1">
      <c r="C96" s="3993"/>
    </row>
    <row r="97" spans="3:3" ht="31.5" customHeight="1">
      <c r="C97" s="3993"/>
    </row>
    <row r="98" spans="3:3" ht="31.5" customHeight="1">
      <c r="C98" s="4001"/>
    </row>
    <row r="99" spans="3:3" ht="31.5" customHeight="1">
      <c r="C99" s="3987"/>
    </row>
    <row r="100" spans="3:3" ht="31.5" customHeight="1">
      <c r="C100" s="3987"/>
    </row>
    <row r="101" spans="3:3" ht="31.5" customHeight="1">
      <c r="C101" s="3987"/>
    </row>
    <row r="102" spans="3:3" ht="31.5" customHeight="1">
      <c r="C102" s="3987"/>
    </row>
    <row r="103" spans="3:3" ht="31.5" customHeight="1">
      <c r="C103" s="4002"/>
    </row>
    <row r="104" spans="3:3" ht="31.5" customHeight="1">
      <c r="C104" s="3996"/>
    </row>
    <row r="105" spans="3:3" ht="31.5" customHeight="1">
      <c r="C105" s="3990"/>
    </row>
    <row r="106" spans="3:3" ht="31.5" customHeight="1">
      <c r="C106" s="3996"/>
    </row>
    <row r="107" spans="3:3" ht="31.5" customHeight="1">
      <c r="C107" s="3987"/>
    </row>
    <row r="108" spans="3:3" ht="31.5" customHeight="1">
      <c r="C108" s="3996"/>
    </row>
    <row r="109" spans="3:3" ht="31.5" customHeight="1">
      <c r="C109" s="3987"/>
    </row>
    <row r="110" spans="3:3" ht="31.5" customHeight="1">
      <c r="C110" s="3987"/>
    </row>
    <row r="111" spans="3:3" ht="31.5" customHeight="1">
      <c r="C111" s="3995"/>
    </row>
    <row r="112" spans="3:3" ht="31.5" customHeight="1">
      <c r="C112" s="3995"/>
    </row>
    <row r="113" spans="3:3" ht="31.5" customHeight="1">
      <c r="C113" s="3995"/>
    </row>
    <row r="114" spans="3:3" ht="31.5" customHeight="1">
      <c r="C114" s="3993"/>
    </row>
    <row r="115" spans="3:3" ht="31.5" customHeight="1">
      <c r="C115" s="4003"/>
    </row>
    <row r="116" spans="3:3" ht="31.5" customHeight="1">
      <c r="C116" s="3990"/>
    </row>
    <row r="117" spans="3:3" ht="31.5" customHeight="1">
      <c r="C117" s="3987"/>
    </row>
    <row r="118" spans="3:3" ht="31.5" customHeight="1">
      <c r="C118" s="4004"/>
    </row>
    <row r="119" spans="3:3" ht="31.5" customHeight="1">
      <c r="C119" s="3995"/>
    </row>
    <row r="120" spans="3:3" ht="31.5" customHeight="1">
      <c r="C120" s="3993"/>
    </row>
    <row r="121" spans="3:3" ht="31.5" customHeight="1">
      <c r="C121" s="3993"/>
    </row>
    <row r="122" spans="3:3" ht="31.5" customHeight="1">
      <c r="C122" s="3987"/>
    </row>
    <row r="123" spans="3:3" ht="31.5" customHeight="1">
      <c r="C123" s="3989"/>
    </row>
    <row r="124" spans="3:3" ht="31.5" customHeight="1">
      <c r="C124" s="3987"/>
    </row>
    <row r="125" spans="3:3" ht="31.5" customHeight="1">
      <c r="C125" s="3987"/>
    </row>
    <row r="126" spans="3:3" ht="31.5" customHeight="1">
      <c r="C126" s="3987"/>
    </row>
    <row r="127" spans="3:3" ht="31.5" customHeight="1">
      <c r="C127" s="4005"/>
    </row>
    <row r="128" spans="3:3" ht="31.5" customHeight="1">
      <c r="C128" s="3995"/>
    </row>
  </sheetData>
  <mergeCells count="1">
    <mergeCell ref="A1:D1"/>
  </mergeCells>
  <printOptions horizontalCentered="1"/>
  <pageMargins left="0.51181102362204722" right="0.51181102362204722" top="0.98425196850393704" bottom="0.27559055118110237" header="0.51181102362204722" footer="0.35433070866141736"/>
  <pageSetup paperSize="9" firstPageNumber="8" orientation="landscape" useFirstPageNumber="1" r:id="rId1"/>
  <headerFooter>
    <oddHeader>&amp;L&amp;"Arial,Bold"&amp;UCOCHIN UNIVERSITY OF SCIENCE AND TECHNOLOGY BUDGET ESTIMATES: 2022-23&amp;C         &amp;P</oddHeader>
    <oddFooter>&amp;L&amp;C&amp;R</oddFooter>
    <evenHeader>&amp;L&amp;"Arial,Bold"&amp;UCOCHIN UNIVERSITY OF SCIENCE AND TECHNOLOGYBUDGET ESTIMATES: 2016-17&amp;U&amp;C&amp;P&amp;R</evenHeader>
    <evenFooter>&amp;L&amp;C&amp;R</evenFooter>
  </headerFooter>
  <rowBreaks count="1" manualBreakCount="1">
    <brk id="33" max="16383" man="1"/>
  </rowBreaks>
  <drawing r:id="rId2"/>
</worksheet>
</file>

<file path=xl/worksheets/sheet10.xml><?xml version="1.0" encoding="utf-8"?>
<worksheet xmlns="http://schemas.openxmlformats.org/spreadsheetml/2006/main" xmlns:r="http://schemas.openxmlformats.org/officeDocument/2006/relationships">
  <sheetPr>
    <tabColor rgb="FF7030A0"/>
  </sheetPr>
  <dimension ref="A1:N149"/>
  <sheetViews>
    <sheetView zoomScaleSheetLayoutView="100" workbookViewId="0">
      <selection activeCell="I148" sqref="I148"/>
    </sheetView>
  </sheetViews>
  <sheetFormatPr defaultColWidth="9" defaultRowHeight="12.75" customHeight="1"/>
  <cols>
    <col min="1" max="1" width="11.5703125" style="2821" customWidth="1"/>
    <col min="2" max="2" width="14.140625" style="2821" customWidth="1"/>
    <col min="3" max="3" width="11" style="2821" customWidth="1"/>
    <col min="4" max="4" width="13.42578125" style="2821" customWidth="1"/>
    <col min="5" max="5" width="10.85546875" style="2821" customWidth="1"/>
    <col min="6" max="6" width="13" style="2872" customWidth="1"/>
    <col min="7" max="7" width="5.7109375" style="1436" customWidth="1"/>
    <col min="8" max="8" width="37.85546875" style="2821" customWidth="1"/>
    <col min="9" max="9" width="13.85546875" style="2821" customWidth="1"/>
    <col min="10" max="10" width="13.42578125" style="2872" customWidth="1"/>
    <col min="11" max="11" width="12.42578125" style="2821" hidden="1" customWidth="1"/>
    <col min="12" max="12" width="9.140625" style="2821" customWidth="1"/>
    <col min="13" max="13" width="14.7109375" style="2821" customWidth="1"/>
    <col min="14" max="100" width="9.140625" style="2821" customWidth="1"/>
    <col min="101" max="16384" width="9" style="2821"/>
  </cols>
  <sheetData>
    <row r="1" spans="1:14" ht="18.75" customHeight="1">
      <c r="A1" s="4547" t="s">
        <v>471</v>
      </c>
      <c r="B1" s="4547"/>
      <c r="C1" s="4547"/>
      <c r="D1" s="4547"/>
      <c r="E1" s="4547"/>
      <c r="F1" s="4547"/>
      <c r="G1" s="4547"/>
      <c r="H1" s="4547"/>
      <c r="I1" s="4547"/>
      <c r="J1" s="4547"/>
    </row>
    <row r="2" spans="1:14" ht="16.5" customHeight="1" thickBot="1">
      <c r="A2" s="2827"/>
      <c r="B2" s="2827"/>
      <c r="C2" s="2827"/>
      <c r="D2" s="2827"/>
      <c r="E2" s="2827"/>
      <c r="F2" s="1786"/>
      <c r="G2" s="1787"/>
      <c r="H2" s="2827"/>
      <c r="I2" s="4548" t="s">
        <v>313</v>
      </c>
      <c r="J2" s="4548"/>
      <c r="K2" s="1436"/>
    </row>
    <row r="3" spans="1:14" ht="30" customHeight="1">
      <c r="A3" s="4514" t="s">
        <v>3785</v>
      </c>
      <c r="B3" s="4515"/>
      <c r="C3" s="4516" t="s">
        <v>3783</v>
      </c>
      <c r="D3" s="4515"/>
      <c r="E3" s="4516" t="s">
        <v>3784</v>
      </c>
      <c r="F3" s="4515"/>
      <c r="G3" s="4517" t="s">
        <v>117</v>
      </c>
      <c r="H3" s="4518"/>
      <c r="I3" s="4516" t="s">
        <v>3782</v>
      </c>
      <c r="J3" s="4521"/>
      <c r="K3" s="1436"/>
    </row>
    <row r="4" spans="1:14" s="1436" customFormat="1" ht="20.25" customHeight="1">
      <c r="A4" s="1430" t="s">
        <v>118</v>
      </c>
      <c r="B4" s="1431" t="s">
        <v>104</v>
      </c>
      <c r="C4" s="1431" t="s">
        <v>118</v>
      </c>
      <c r="D4" s="1431" t="s">
        <v>104</v>
      </c>
      <c r="E4" s="1431" t="s">
        <v>118</v>
      </c>
      <c r="F4" s="1431" t="s">
        <v>104</v>
      </c>
      <c r="G4" s="4519"/>
      <c r="H4" s="4520"/>
      <c r="I4" s="1431" t="s">
        <v>118</v>
      </c>
      <c r="J4" s="1432" t="s">
        <v>104</v>
      </c>
    </row>
    <row r="5" spans="1:14" ht="15" customHeight="1" thickBot="1">
      <c r="A5" s="1433" t="s">
        <v>1266</v>
      </c>
      <c r="B5" s="1434" t="s">
        <v>3012</v>
      </c>
      <c r="C5" s="1434" t="s">
        <v>2347</v>
      </c>
      <c r="D5" s="1434" t="s">
        <v>3013</v>
      </c>
      <c r="E5" s="1434" t="s">
        <v>1268</v>
      </c>
      <c r="F5" s="1434" t="s">
        <v>3014</v>
      </c>
      <c r="G5" s="4522" t="s">
        <v>3015</v>
      </c>
      <c r="H5" s="4523"/>
      <c r="I5" s="1434" t="s">
        <v>1267</v>
      </c>
      <c r="J5" s="1435" t="s">
        <v>3016</v>
      </c>
      <c r="K5" s="1436"/>
    </row>
    <row r="6" spans="1:14" ht="15" customHeight="1" thickTop="1">
      <c r="A6" s="4549" t="s">
        <v>318</v>
      </c>
      <c r="B6" s="4550"/>
      <c r="C6" s="4550"/>
      <c r="D6" s="4550"/>
      <c r="E6" s="4550"/>
      <c r="F6" s="4550"/>
      <c r="G6" s="4550"/>
      <c r="H6" s="4550"/>
      <c r="I6" s="4550"/>
      <c r="J6" s="4551"/>
    </row>
    <row r="7" spans="1:14" ht="24.95" customHeight="1">
      <c r="A7" s="1442">
        <f t="shared" ref="A7:F7" si="0">A23</f>
        <v>0</v>
      </c>
      <c r="B7" s="1443">
        <f t="shared" si="0"/>
        <v>0</v>
      </c>
      <c r="C7" s="1443">
        <f t="shared" si="0"/>
        <v>0</v>
      </c>
      <c r="D7" s="1789">
        <f t="shared" si="0"/>
        <v>12000000</v>
      </c>
      <c r="E7" s="1443">
        <f t="shared" si="0"/>
        <v>0</v>
      </c>
      <c r="F7" s="1788">
        <f t="shared" si="0"/>
        <v>12000000</v>
      </c>
      <c r="G7" s="1714">
        <v>1</v>
      </c>
      <c r="H7" s="1719" t="s">
        <v>319</v>
      </c>
      <c r="I7" s="1443">
        <f>I23</f>
        <v>0</v>
      </c>
      <c r="J7" s="1789">
        <f>J23</f>
        <v>0</v>
      </c>
    </row>
    <row r="8" spans="1:14" ht="24.95" customHeight="1">
      <c r="A8" s="1442">
        <f t="shared" ref="A8:F8" si="1">A46</f>
        <v>0</v>
      </c>
      <c r="B8" s="1443">
        <f t="shared" si="1"/>
        <v>0</v>
      </c>
      <c r="C8" s="1448">
        <f t="shared" si="1"/>
        <v>0</v>
      </c>
      <c r="D8" s="1790">
        <f t="shared" si="1"/>
        <v>0</v>
      </c>
      <c r="E8" s="1443">
        <f t="shared" si="1"/>
        <v>0</v>
      </c>
      <c r="F8" s="1788">
        <f t="shared" si="1"/>
        <v>0</v>
      </c>
      <c r="G8" s="1714">
        <v>2</v>
      </c>
      <c r="H8" s="1719" t="s">
        <v>214</v>
      </c>
      <c r="I8" s="1448">
        <f>I46</f>
        <v>0</v>
      </c>
      <c r="J8" s="1790">
        <f>J46</f>
        <v>0</v>
      </c>
    </row>
    <row r="9" spans="1:14" ht="24.95" customHeight="1">
      <c r="A9" s="1442">
        <f t="shared" ref="A9:F9" si="2">A88</f>
        <v>0</v>
      </c>
      <c r="B9" s="1443">
        <f t="shared" si="2"/>
        <v>0</v>
      </c>
      <c r="C9" s="1448">
        <f t="shared" si="2"/>
        <v>0</v>
      </c>
      <c r="D9" s="1790">
        <f t="shared" si="2"/>
        <v>5200000</v>
      </c>
      <c r="E9" s="1443">
        <f t="shared" si="2"/>
        <v>0</v>
      </c>
      <c r="F9" s="1788">
        <f t="shared" si="2"/>
        <v>5200000</v>
      </c>
      <c r="G9" s="1714">
        <v>3</v>
      </c>
      <c r="H9" s="1719" t="s">
        <v>320</v>
      </c>
      <c r="I9" s="1448">
        <f>I88</f>
        <v>0</v>
      </c>
      <c r="J9" s="1790">
        <f>J88</f>
        <v>0</v>
      </c>
    </row>
    <row r="10" spans="1:14" ht="24.95" customHeight="1">
      <c r="A10" s="1442">
        <f t="shared" ref="A10:F10" si="3">A99</f>
        <v>0</v>
      </c>
      <c r="B10" s="1443">
        <f t="shared" si="3"/>
        <v>0</v>
      </c>
      <c r="C10" s="1448">
        <f t="shared" si="3"/>
        <v>0</v>
      </c>
      <c r="D10" s="1790">
        <f t="shared" si="3"/>
        <v>0</v>
      </c>
      <c r="E10" s="1443">
        <f t="shared" si="3"/>
        <v>0</v>
      </c>
      <c r="F10" s="1788">
        <f t="shared" si="3"/>
        <v>0</v>
      </c>
      <c r="G10" s="1714">
        <v>4</v>
      </c>
      <c r="H10" s="1719" t="s">
        <v>321</v>
      </c>
      <c r="I10" s="1448">
        <f>I99</f>
        <v>0</v>
      </c>
      <c r="J10" s="1790">
        <f>J99</f>
        <v>0</v>
      </c>
    </row>
    <row r="11" spans="1:14" ht="24.95" customHeight="1" thickBot="1">
      <c r="A11" s="1791">
        <f t="shared" ref="A11:F11" si="4">A147</f>
        <v>0</v>
      </c>
      <c r="B11" s="1792">
        <f t="shared" si="4"/>
        <v>0</v>
      </c>
      <c r="C11" s="1796">
        <f t="shared" si="4"/>
        <v>240036.30000000002</v>
      </c>
      <c r="D11" s="1797">
        <f t="shared" si="4"/>
        <v>0</v>
      </c>
      <c r="E11" s="1792">
        <f t="shared" si="4"/>
        <v>240036.30000000002</v>
      </c>
      <c r="F11" s="1793">
        <f t="shared" si="4"/>
        <v>0</v>
      </c>
      <c r="G11" s="1794">
        <v>5</v>
      </c>
      <c r="H11" s="1795" t="s">
        <v>472</v>
      </c>
      <c r="I11" s="1797">
        <f>I147</f>
        <v>0</v>
      </c>
      <c r="J11" s="1797">
        <f t="shared" ref="J11:K11" si="5">J147</f>
        <v>0</v>
      </c>
      <c r="K11" s="1797">
        <f t="shared" si="5"/>
        <v>0</v>
      </c>
    </row>
    <row r="12" spans="1:14" s="1803" customFormat="1" ht="26.25" customHeight="1" thickBot="1">
      <c r="A12" s="1668">
        <f t="shared" ref="A12:F12" si="6">SUM(A7:A11)</f>
        <v>0</v>
      </c>
      <c r="B12" s="1669">
        <f t="shared" si="6"/>
        <v>0</v>
      </c>
      <c r="C12" s="1801">
        <f t="shared" si="6"/>
        <v>240036.30000000002</v>
      </c>
      <c r="D12" s="1802">
        <f t="shared" si="6"/>
        <v>17200000</v>
      </c>
      <c r="E12" s="1669">
        <f t="shared" si="6"/>
        <v>240036.30000000002</v>
      </c>
      <c r="F12" s="1798">
        <f t="shared" si="6"/>
        <v>17200000</v>
      </c>
      <c r="G12" s="1799"/>
      <c r="H12" s="1800" t="s">
        <v>294</v>
      </c>
      <c r="I12" s="1801">
        <f>SUM(I7:I11)</f>
        <v>0</v>
      </c>
      <c r="J12" s="1802">
        <f>SUM(J7:J11)</f>
        <v>0</v>
      </c>
      <c r="K12" s="1690"/>
      <c r="L12" s="1690"/>
      <c r="M12" s="1690"/>
      <c r="N12" s="1690"/>
    </row>
    <row r="13" spans="1:14" ht="17.25" customHeight="1">
      <c r="A13" s="4513" t="s">
        <v>322</v>
      </c>
      <c r="B13" s="4513"/>
      <c r="C13" s="4513"/>
      <c r="D13" s="4513"/>
      <c r="E13" s="4513"/>
      <c r="F13" s="4513"/>
      <c r="G13" s="4513"/>
      <c r="H13" s="4513"/>
      <c r="I13" s="4513"/>
      <c r="J13" s="4513"/>
    </row>
    <row r="14" spans="1:14" ht="18" customHeight="1" thickBot="1">
      <c r="A14" s="4513" t="s">
        <v>323</v>
      </c>
      <c r="B14" s="4513"/>
      <c r="C14" s="4513"/>
      <c r="D14" s="4513"/>
      <c r="E14" s="4513"/>
      <c r="F14" s="4513"/>
      <c r="G14" s="4513"/>
      <c r="H14" s="4513"/>
      <c r="I14" s="4513"/>
      <c r="J14" s="4513"/>
    </row>
    <row r="15" spans="1:14" ht="18" customHeight="1" thickBot="1">
      <c r="A15" s="4552"/>
      <c r="B15" s="4553"/>
      <c r="C15" s="4553"/>
      <c r="D15" s="4553"/>
      <c r="E15" s="4553"/>
      <c r="F15" s="4553"/>
      <c r="G15" s="1804">
        <v>1</v>
      </c>
      <c r="H15" s="1805" t="s">
        <v>319</v>
      </c>
      <c r="I15" s="1806"/>
      <c r="J15" s="1807"/>
    </row>
    <row r="16" spans="1:14" ht="33" customHeight="1">
      <c r="A16" s="1808">
        <v>0</v>
      </c>
      <c r="B16" s="1809">
        <v>0</v>
      </c>
      <c r="C16" s="1810">
        <v>0</v>
      </c>
      <c r="D16" s="1810">
        <v>0</v>
      </c>
      <c r="E16" s="1811">
        <v>0</v>
      </c>
      <c r="F16" s="1812">
        <v>0</v>
      </c>
      <c r="G16" s="1813" t="s">
        <v>473</v>
      </c>
      <c r="H16" s="1814" t="s">
        <v>474</v>
      </c>
      <c r="I16" s="1810">
        <v>0</v>
      </c>
      <c r="J16" s="1815">
        <v>0</v>
      </c>
      <c r="K16" s="2821" t="s">
        <v>475</v>
      </c>
    </row>
    <row r="17" spans="1:14" ht="30" customHeight="1">
      <c r="A17" s="1548">
        <v>0</v>
      </c>
      <c r="B17" s="1497">
        <v>0</v>
      </c>
      <c r="C17" s="1448">
        <v>0</v>
      </c>
      <c r="D17" s="1448"/>
      <c r="E17" s="1489">
        <v>0</v>
      </c>
      <c r="F17" s="1816"/>
      <c r="G17" s="1817" t="s">
        <v>476</v>
      </c>
      <c r="H17" s="1549" t="s">
        <v>477</v>
      </c>
      <c r="I17" s="1448">
        <v>0</v>
      </c>
      <c r="J17" s="1790">
        <v>0</v>
      </c>
    </row>
    <row r="18" spans="1:14" ht="23.25" customHeight="1">
      <c r="A18" s="1548">
        <v>0</v>
      </c>
      <c r="B18" s="1497">
        <v>0</v>
      </c>
      <c r="C18" s="1448">
        <v>0</v>
      </c>
      <c r="D18" s="1448">
        <v>0</v>
      </c>
      <c r="E18" s="1489">
        <v>0</v>
      </c>
      <c r="F18" s="1816">
        <v>0</v>
      </c>
      <c r="G18" s="1817" t="s">
        <v>478</v>
      </c>
      <c r="H18" s="1818" t="s">
        <v>479</v>
      </c>
      <c r="I18" s="1448">
        <v>0</v>
      </c>
      <c r="J18" s="1790">
        <v>0</v>
      </c>
    </row>
    <row r="19" spans="1:14" ht="32.25" customHeight="1">
      <c r="A19" s="1819">
        <v>0</v>
      </c>
      <c r="B19" s="1820">
        <v>0</v>
      </c>
      <c r="C19" s="1820">
        <v>0</v>
      </c>
      <c r="D19" s="1821">
        <v>0</v>
      </c>
      <c r="E19" s="1822">
        <v>0</v>
      </c>
      <c r="F19" s="1823">
        <v>0</v>
      </c>
      <c r="G19" s="1824" t="s">
        <v>480</v>
      </c>
      <c r="H19" s="1741" t="s">
        <v>481</v>
      </c>
      <c r="I19" s="1825">
        <v>0</v>
      </c>
      <c r="J19" s="1826">
        <v>0</v>
      </c>
    </row>
    <row r="20" spans="1:14" ht="30.75" customHeight="1">
      <c r="A20" s="4366">
        <v>0</v>
      </c>
      <c r="B20" s="4367">
        <v>0</v>
      </c>
      <c r="C20" s="4367">
        <v>0</v>
      </c>
      <c r="D20" s="4375">
        <v>0</v>
      </c>
      <c r="E20" s="4376">
        <v>0</v>
      </c>
      <c r="F20" s="4377">
        <v>0</v>
      </c>
      <c r="G20" s="4378" t="s">
        <v>482</v>
      </c>
      <c r="H20" s="4365" t="s">
        <v>483</v>
      </c>
      <c r="I20" s="4368">
        <v>0</v>
      </c>
      <c r="J20" s="4379">
        <v>0</v>
      </c>
    </row>
    <row r="21" spans="1:14" s="4324" customFormat="1" ht="26.25" customHeight="1">
      <c r="A21" s="4371"/>
      <c r="B21" s="4371"/>
      <c r="C21" s="4371"/>
      <c r="D21" s="2084">
        <v>12000000</v>
      </c>
      <c r="E21" s="4371"/>
      <c r="F21" s="2084">
        <v>12000000</v>
      </c>
      <c r="G21" s="4374" t="s">
        <v>1330</v>
      </c>
      <c r="H21" s="1927" t="s">
        <v>3779</v>
      </c>
      <c r="I21" s="4372"/>
      <c r="J21" s="2084"/>
    </row>
    <row r="22" spans="1:14" s="1694" customFormat="1" ht="33" customHeight="1" thickBot="1">
      <c r="A22" s="1829">
        <v>0</v>
      </c>
      <c r="B22" s="1747"/>
      <c r="C22" s="1830">
        <v>0</v>
      </c>
      <c r="D22" s="1830">
        <v>0</v>
      </c>
      <c r="E22" s="1830">
        <v>0</v>
      </c>
      <c r="F22" s="1831">
        <v>0</v>
      </c>
      <c r="G22" s="1832" t="s">
        <v>484</v>
      </c>
      <c r="H22" s="4273" t="s">
        <v>485</v>
      </c>
      <c r="I22" s="1833">
        <v>0</v>
      </c>
      <c r="J22" s="1834">
        <v>0</v>
      </c>
      <c r="K22" s="2821"/>
      <c r="L22" s="2821"/>
      <c r="M22" s="2821"/>
      <c r="N22" s="2821"/>
    </row>
    <row r="23" spans="1:14" s="1841" customFormat="1" ht="21" customHeight="1" thickTop="1" thickBot="1">
      <c r="A23" s="1835">
        <f t="shared" ref="A23:F23" si="7">SUM(A16:A22)</f>
        <v>0</v>
      </c>
      <c r="B23" s="1836">
        <f t="shared" si="7"/>
        <v>0</v>
      </c>
      <c r="C23" s="1836">
        <f t="shared" si="7"/>
        <v>0</v>
      </c>
      <c r="D23" s="1836">
        <f t="shared" si="7"/>
        <v>12000000</v>
      </c>
      <c r="E23" s="1836">
        <f t="shared" si="7"/>
        <v>0</v>
      </c>
      <c r="F23" s="1837">
        <f t="shared" si="7"/>
        <v>12000000</v>
      </c>
      <c r="G23" s="1838"/>
      <c r="H23" s="1839" t="s">
        <v>457</v>
      </c>
      <c r="I23" s="1836">
        <f>SUM(I16:I22)</f>
        <v>0</v>
      </c>
      <c r="J23" s="1840">
        <f>SUM(J16:J22)</f>
        <v>0</v>
      </c>
    </row>
    <row r="24" spans="1:14" ht="18.75" customHeight="1" thickTop="1" thickBot="1">
      <c r="A24" s="4513"/>
      <c r="B24" s="4513"/>
      <c r="C24" s="4513"/>
      <c r="D24" s="4513"/>
      <c r="E24" s="4513"/>
      <c r="F24" s="4513"/>
      <c r="G24" s="1842">
        <v>2</v>
      </c>
      <c r="H24" s="4546" t="s">
        <v>445</v>
      </c>
      <c r="I24" s="4546"/>
      <c r="J24" s="4546"/>
    </row>
    <row r="25" spans="1:14" ht="17.25" customHeight="1">
      <c r="A25" s="1603">
        <v>0</v>
      </c>
      <c r="B25" s="1484"/>
      <c r="C25" s="1486"/>
      <c r="D25" s="1843"/>
      <c r="E25" s="1486"/>
      <c r="F25" s="1843"/>
      <c r="G25" s="1845" t="s">
        <v>486</v>
      </c>
      <c r="H25" s="1846" t="s">
        <v>487</v>
      </c>
      <c r="I25" s="1486">
        <v>0</v>
      </c>
      <c r="J25" s="1843"/>
      <c r="K25" s="1427"/>
      <c r="M25" s="2821">
        <v>8430099</v>
      </c>
    </row>
    <row r="26" spans="1:14" ht="20.25" customHeight="1">
      <c r="A26" s="1609">
        <v>0</v>
      </c>
      <c r="B26" s="1443"/>
      <c r="C26" s="1497"/>
      <c r="D26" s="1789"/>
      <c r="E26" s="1497"/>
      <c r="F26" s="1789"/>
      <c r="G26" s="1817" t="s">
        <v>488</v>
      </c>
      <c r="H26" s="1719" t="s">
        <v>489</v>
      </c>
      <c r="I26" s="1497">
        <v>0</v>
      </c>
      <c r="J26" s="1789"/>
      <c r="K26" s="1425"/>
      <c r="M26" s="2821">
        <v>5082840</v>
      </c>
    </row>
    <row r="27" spans="1:14" ht="18" customHeight="1">
      <c r="A27" s="1442">
        <v>0</v>
      </c>
      <c r="B27" s="1443"/>
      <c r="C27" s="1497"/>
      <c r="D27" s="1790"/>
      <c r="E27" s="1497"/>
      <c r="F27" s="1790"/>
      <c r="G27" s="1817" t="s">
        <v>490</v>
      </c>
      <c r="H27" s="1719" t="s">
        <v>491</v>
      </c>
      <c r="I27" s="1497">
        <v>0</v>
      </c>
      <c r="J27" s="1790"/>
      <c r="K27" s="1427"/>
    </row>
    <row r="28" spans="1:14" ht="30.75" hidden="1" customHeight="1">
      <c r="A28" s="1442">
        <v>0</v>
      </c>
      <c r="B28" s="1443"/>
      <c r="C28" s="1443"/>
      <c r="D28" s="1790"/>
      <c r="E28" s="1443"/>
      <c r="F28" s="1790"/>
      <c r="G28" s="1817" t="s">
        <v>493</v>
      </c>
      <c r="H28" s="1549" t="s">
        <v>494</v>
      </c>
      <c r="I28" s="1443">
        <v>0</v>
      </c>
      <c r="J28" s="1790"/>
      <c r="K28" s="1427"/>
    </row>
    <row r="29" spans="1:14" ht="32.25" hidden="1" customHeight="1">
      <c r="A29" s="1442">
        <v>0</v>
      </c>
      <c r="B29" s="1443"/>
      <c r="C29" s="1443"/>
      <c r="D29" s="1790"/>
      <c r="E29" s="1443"/>
      <c r="F29" s="1790"/>
      <c r="G29" s="1817" t="s">
        <v>495</v>
      </c>
      <c r="H29" s="1549" t="s">
        <v>496</v>
      </c>
      <c r="I29" s="1443">
        <v>0</v>
      </c>
      <c r="J29" s="1790"/>
      <c r="K29" s="1427"/>
    </row>
    <row r="30" spans="1:14" ht="33.75" customHeight="1">
      <c r="A30" s="1442">
        <v>0</v>
      </c>
      <c r="B30" s="1443"/>
      <c r="C30" s="1443"/>
      <c r="D30" s="1790"/>
      <c r="E30" s="1443"/>
      <c r="F30" s="1790"/>
      <c r="G30" s="1817" t="s">
        <v>497</v>
      </c>
      <c r="H30" s="1549" t="s">
        <v>498</v>
      </c>
      <c r="I30" s="1443">
        <v>0</v>
      </c>
      <c r="J30" s="1790"/>
      <c r="K30" s="1427"/>
      <c r="M30" s="2821">
        <v>2286836</v>
      </c>
    </row>
    <row r="31" spans="1:14" ht="30.75" customHeight="1">
      <c r="A31" s="1442">
        <v>0</v>
      </c>
      <c r="B31" s="1443"/>
      <c r="C31" s="1443"/>
      <c r="D31" s="1789"/>
      <c r="E31" s="1443"/>
      <c r="F31" s="1789"/>
      <c r="G31" s="1817" t="s">
        <v>499</v>
      </c>
      <c r="H31" s="1549" t="s">
        <v>500</v>
      </c>
      <c r="I31" s="1443">
        <v>0</v>
      </c>
      <c r="J31" s="1789"/>
      <c r="K31" s="1425"/>
      <c r="M31" s="2821">
        <v>3047579</v>
      </c>
    </row>
    <row r="32" spans="1:14" ht="33" customHeight="1">
      <c r="A32" s="1442">
        <v>0</v>
      </c>
      <c r="B32" s="1443"/>
      <c r="C32" s="1443"/>
      <c r="D32" s="1789"/>
      <c r="E32" s="1443"/>
      <c r="F32" s="1789"/>
      <c r="G32" s="1817" t="s">
        <v>501</v>
      </c>
      <c r="H32" s="1549" t="s">
        <v>502</v>
      </c>
      <c r="I32" s="1443">
        <v>0</v>
      </c>
      <c r="J32" s="1789"/>
      <c r="K32" s="1425"/>
    </row>
    <row r="33" spans="1:14" ht="29.25" hidden="1" customHeight="1">
      <c r="A33" s="1442">
        <v>0</v>
      </c>
      <c r="B33" s="1443"/>
      <c r="C33" s="1443"/>
      <c r="D33" s="1789"/>
      <c r="E33" s="1443"/>
      <c r="F33" s="1789"/>
      <c r="G33" s="1817" t="s">
        <v>503</v>
      </c>
      <c r="H33" s="1549" t="s">
        <v>504</v>
      </c>
      <c r="I33" s="1443">
        <v>0</v>
      </c>
      <c r="J33" s="1789"/>
      <c r="K33" s="1425"/>
    </row>
    <row r="34" spans="1:14" ht="34.5" customHeight="1">
      <c r="A34" s="1442">
        <v>0</v>
      </c>
      <c r="B34" s="1443"/>
      <c r="C34" s="1443"/>
      <c r="D34" s="1789"/>
      <c r="E34" s="1443"/>
      <c r="F34" s="1789"/>
      <c r="G34" s="1817" t="s">
        <v>506</v>
      </c>
      <c r="H34" s="1549" t="s">
        <v>507</v>
      </c>
      <c r="I34" s="1443">
        <v>0</v>
      </c>
      <c r="J34" s="1789"/>
      <c r="K34" s="1425"/>
      <c r="M34" s="2821">
        <v>517600</v>
      </c>
    </row>
    <row r="35" spans="1:14" ht="31.5" customHeight="1">
      <c r="A35" s="1492">
        <v>0</v>
      </c>
      <c r="B35" s="1494"/>
      <c r="C35" s="1847">
        <v>0</v>
      </c>
      <c r="D35" s="1848"/>
      <c r="E35" s="1847"/>
      <c r="F35" s="1848"/>
      <c r="G35" s="1618" t="s">
        <v>508</v>
      </c>
      <c r="H35" s="1850" t="s">
        <v>509</v>
      </c>
      <c r="I35" s="1847">
        <v>0</v>
      </c>
      <c r="J35" s="1848"/>
      <c r="K35" s="1425"/>
    </row>
    <row r="36" spans="1:14" ht="30" customHeight="1">
      <c r="A36" s="1461">
        <v>0</v>
      </c>
      <c r="B36" s="1461"/>
      <c r="C36" s="1460">
        <v>0</v>
      </c>
      <c r="D36" s="1851">
        <v>0</v>
      </c>
      <c r="E36" s="1460">
        <v>0</v>
      </c>
      <c r="F36" s="1851">
        <v>0</v>
      </c>
      <c r="G36" s="1438" t="s">
        <v>510</v>
      </c>
      <c r="H36" s="2580" t="s">
        <v>511</v>
      </c>
      <c r="I36" s="1460">
        <v>0</v>
      </c>
      <c r="J36" s="1851"/>
      <c r="K36" s="1587"/>
      <c r="M36" s="2821">
        <v>297512</v>
      </c>
    </row>
    <row r="37" spans="1:14" ht="30" customHeight="1">
      <c r="A37" s="1461"/>
      <c r="B37" s="1461"/>
      <c r="C37" s="1460"/>
      <c r="D37" s="1851"/>
      <c r="E37" s="1460"/>
      <c r="F37" s="1851"/>
      <c r="G37" s="1462" t="s">
        <v>1811</v>
      </c>
      <c r="H37" s="2580" t="s">
        <v>3184</v>
      </c>
      <c r="I37" s="1460"/>
      <c r="J37" s="1851"/>
      <c r="K37" s="1587"/>
    </row>
    <row r="38" spans="1:14" ht="51.75" customHeight="1">
      <c r="A38" s="1852"/>
      <c r="B38" s="1573"/>
      <c r="C38" s="1248"/>
      <c r="D38" s="1248"/>
      <c r="E38" s="1248"/>
      <c r="F38" s="1248"/>
      <c r="G38" s="1462" t="s">
        <v>3197</v>
      </c>
      <c r="H38" s="1248" t="s">
        <v>3241</v>
      </c>
      <c r="I38" s="1248"/>
      <c r="J38" s="1248"/>
      <c r="K38" s="1247"/>
    </row>
    <row r="39" spans="1:14" ht="30.75" customHeight="1">
      <c r="A39" s="1853">
        <v>0</v>
      </c>
      <c r="B39" s="1854"/>
      <c r="C39" s="1854">
        <v>0</v>
      </c>
      <c r="D39" s="1855"/>
      <c r="E39" s="1854"/>
      <c r="F39" s="1855"/>
      <c r="G39" s="2823" t="s">
        <v>512</v>
      </c>
      <c r="H39" s="1856" t="s">
        <v>513</v>
      </c>
      <c r="I39" s="1854">
        <v>0</v>
      </c>
      <c r="J39" s="1855"/>
    </row>
    <row r="40" spans="1:14" ht="33" customHeight="1">
      <c r="A40" s="1613">
        <v>0</v>
      </c>
      <c r="B40" s="1614"/>
      <c r="C40" s="1460">
        <v>0</v>
      </c>
      <c r="D40" s="1857">
        <v>0</v>
      </c>
      <c r="E40" s="1460">
        <v>0</v>
      </c>
      <c r="F40" s="1857">
        <v>0</v>
      </c>
      <c r="G40" s="1619" t="s">
        <v>514</v>
      </c>
      <c r="H40" s="1858" t="s">
        <v>515</v>
      </c>
      <c r="I40" s="1460">
        <v>0</v>
      </c>
      <c r="J40" s="1857"/>
      <c r="K40" s="1587"/>
    </row>
    <row r="41" spans="1:14" ht="36" customHeight="1">
      <c r="A41" s="1442">
        <v>0</v>
      </c>
      <c r="B41" s="1443"/>
      <c r="C41" s="1859">
        <v>0</v>
      </c>
      <c r="D41" s="1860">
        <v>0</v>
      </c>
      <c r="E41" s="1859">
        <v>0</v>
      </c>
      <c r="F41" s="1860">
        <v>0</v>
      </c>
      <c r="G41" s="1497" t="s">
        <v>516</v>
      </c>
      <c r="H41" s="1617" t="s">
        <v>517</v>
      </c>
      <c r="I41" s="1859">
        <v>0</v>
      </c>
      <c r="J41" s="1860"/>
      <c r="K41" s="1587"/>
      <c r="M41" s="2821">
        <v>660000</v>
      </c>
    </row>
    <row r="42" spans="1:14" ht="30" customHeight="1">
      <c r="A42" s="1442">
        <v>0</v>
      </c>
      <c r="B42" s="1443"/>
      <c r="C42" s="1859">
        <v>0</v>
      </c>
      <c r="D42" s="1860">
        <v>0</v>
      </c>
      <c r="E42" s="1859">
        <v>0</v>
      </c>
      <c r="F42" s="1860">
        <v>0</v>
      </c>
      <c r="G42" s="1497" t="s">
        <v>518</v>
      </c>
      <c r="H42" s="1617" t="s">
        <v>519</v>
      </c>
      <c r="I42" s="1859">
        <v>0</v>
      </c>
      <c r="J42" s="1860">
        <v>0</v>
      </c>
      <c r="K42" s="1587"/>
      <c r="M42" s="2821">
        <v>3491836</v>
      </c>
    </row>
    <row r="43" spans="1:14" s="1694" customFormat="1" ht="33.75" customHeight="1" thickBot="1">
      <c r="A43" s="1763">
        <v>0</v>
      </c>
      <c r="B43" s="2641"/>
      <c r="C43" s="1767">
        <v>0</v>
      </c>
      <c r="D43" s="1861">
        <v>0</v>
      </c>
      <c r="E43" s="1767">
        <v>0</v>
      </c>
      <c r="F43" s="1861">
        <v>0</v>
      </c>
      <c r="G43" s="1766" t="s">
        <v>522</v>
      </c>
      <c r="H43" s="1863" t="s">
        <v>523</v>
      </c>
      <c r="I43" s="1767">
        <v>0</v>
      </c>
      <c r="J43" s="1861">
        <v>0</v>
      </c>
      <c r="K43" s="1425"/>
      <c r="L43" s="2821"/>
      <c r="M43" s="2821"/>
      <c r="N43" s="2821"/>
    </row>
    <row r="44" spans="1:14" s="2825" customFormat="1" ht="76.5" thickTop="1" thickBot="1">
      <c r="A44" s="2637"/>
      <c r="B44" s="2638"/>
      <c r="C44" s="2639"/>
      <c r="D44" s="2640"/>
      <c r="E44" s="2639"/>
      <c r="F44" s="2640"/>
      <c r="G44" s="250">
        <v>202</v>
      </c>
      <c r="H44" s="241" t="s">
        <v>3458</v>
      </c>
      <c r="I44" s="2640"/>
      <c r="J44" s="2619"/>
      <c r="K44" s="1425"/>
      <c r="L44" s="2821"/>
      <c r="M44" s="2821"/>
      <c r="N44" s="2821"/>
    </row>
    <row r="45" spans="1:14" s="2825" customFormat="1" ht="19.5" customHeight="1" thickTop="1" thickBot="1">
      <c r="A45" s="2637"/>
      <c r="B45" s="2638"/>
      <c r="C45" s="2639"/>
      <c r="D45" s="2640"/>
      <c r="E45" s="2639"/>
      <c r="F45" s="2640"/>
      <c r="G45" s="250">
        <v>620</v>
      </c>
      <c r="H45" s="293"/>
      <c r="I45" s="2640"/>
      <c r="J45" s="2619"/>
      <c r="K45" s="1425"/>
      <c r="L45" s="2821"/>
      <c r="M45" s="2821"/>
      <c r="N45" s="2821"/>
    </row>
    <row r="46" spans="1:14" s="1867" customFormat="1" ht="22.5" customHeight="1" thickTop="1" thickBot="1">
      <c r="A46" s="1864">
        <f t="shared" ref="A46:F46" si="8">SUM(A25:A45)</f>
        <v>0</v>
      </c>
      <c r="B46" s="1864">
        <f t="shared" si="8"/>
        <v>0</v>
      </c>
      <c r="C46" s="1864">
        <f t="shared" si="8"/>
        <v>0</v>
      </c>
      <c r="D46" s="1864">
        <f t="shared" si="8"/>
        <v>0</v>
      </c>
      <c r="E46" s="1864">
        <f t="shared" si="8"/>
        <v>0</v>
      </c>
      <c r="F46" s="1864">
        <f t="shared" si="8"/>
        <v>0</v>
      </c>
      <c r="G46" s="1839"/>
      <c r="H46" s="1839" t="s">
        <v>524</v>
      </c>
      <c r="I46" s="1865">
        <f>SUM(I25:I45)</f>
        <v>0</v>
      </c>
      <c r="J46" s="1865">
        <f>SUM(J25:J45)</f>
        <v>0</v>
      </c>
      <c r="K46" s="1866"/>
      <c r="L46" s="1866"/>
      <c r="M46" s="1866">
        <v>1691680</v>
      </c>
      <c r="N46" s="1866"/>
    </row>
    <row r="47" spans="1:14" ht="19.5" customHeight="1" thickTop="1" thickBot="1">
      <c r="A47" s="4513"/>
      <c r="B47" s="4513"/>
      <c r="C47" s="4513"/>
      <c r="D47" s="4513"/>
      <c r="E47" s="4513"/>
      <c r="F47" s="4513"/>
      <c r="G47" s="1842">
        <v>3</v>
      </c>
      <c r="H47" s="4546" t="s">
        <v>525</v>
      </c>
      <c r="I47" s="4546"/>
      <c r="J47" s="4546"/>
      <c r="M47" s="2821">
        <v>1691680</v>
      </c>
    </row>
    <row r="48" spans="1:14" ht="18.75" customHeight="1">
      <c r="A48" s="1603"/>
      <c r="B48" s="1604"/>
      <c r="C48" s="1604">
        <v>0</v>
      </c>
      <c r="D48" s="1843">
        <v>0</v>
      </c>
      <c r="E48" s="1604"/>
      <c r="F48" s="1843"/>
      <c r="G48" s="1845" t="s">
        <v>327</v>
      </c>
      <c r="H48" s="1869" t="s">
        <v>526</v>
      </c>
      <c r="I48" s="1604">
        <v>0</v>
      </c>
      <c r="J48" s="1843">
        <v>0</v>
      </c>
    </row>
    <row r="49" spans="1:13" ht="26.25" customHeight="1">
      <c r="A49" s="1609"/>
      <c r="B49" s="1870"/>
      <c r="C49" s="1448">
        <v>0</v>
      </c>
      <c r="D49" s="1790"/>
      <c r="E49" s="1448"/>
      <c r="F49" s="1790"/>
      <c r="G49" s="1817" t="s">
        <v>329</v>
      </c>
      <c r="H49" s="1549" t="s">
        <v>527</v>
      </c>
      <c r="I49" s="1448">
        <v>0</v>
      </c>
      <c r="J49" s="1790"/>
    </row>
    <row r="50" spans="1:13" ht="31.5" customHeight="1">
      <c r="A50" s="1609"/>
      <c r="B50" s="1448"/>
      <c r="C50" s="1871">
        <v>0</v>
      </c>
      <c r="D50" s="1828"/>
      <c r="E50" s="1871"/>
      <c r="F50" s="1828"/>
      <c r="G50" s="1817" t="s">
        <v>330</v>
      </c>
      <c r="H50" s="1741" t="s">
        <v>528</v>
      </c>
      <c r="I50" s="1871">
        <v>0</v>
      </c>
      <c r="J50" s="1828"/>
      <c r="K50" s="1873"/>
    </row>
    <row r="51" spans="1:13" ht="32.25" customHeight="1">
      <c r="A51" s="1609"/>
      <c r="B51" s="1448"/>
      <c r="C51" s="1871">
        <v>0</v>
      </c>
      <c r="D51" s="1790"/>
      <c r="E51" s="1871"/>
      <c r="F51" s="1790"/>
      <c r="G51" s="1817" t="s">
        <v>529</v>
      </c>
      <c r="H51" s="1874" t="s">
        <v>530</v>
      </c>
      <c r="I51" s="1871">
        <v>0</v>
      </c>
      <c r="J51" s="1790"/>
      <c r="K51" s="1873"/>
    </row>
    <row r="52" spans="1:13" ht="30.75" customHeight="1">
      <c r="A52" s="1609"/>
      <c r="B52" s="1448"/>
      <c r="C52" s="1871">
        <v>0</v>
      </c>
      <c r="D52" s="1790"/>
      <c r="E52" s="1871"/>
      <c r="F52" s="1790"/>
      <c r="G52" s="1817" t="s">
        <v>531</v>
      </c>
      <c r="H52" s="1549" t="s">
        <v>532</v>
      </c>
      <c r="I52" s="1871">
        <v>0</v>
      </c>
      <c r="J52" s="1790"/>
      <c r="K52" s="1873"/>
      <c r="M52" s="2821">
        <v>5395024</v>
      </c>
    </row>
    <row r="53" spans="1:13" ht="32.25" customHeight="1">
      <c r="A53" s="1629"/>
      <c r="B53" s="1630"/>
      <c r="C53" s="1875">
        <v>0</v>
      </c>
      <c r="D53" s="1876"/>
      <c r="E53" s="1875"/>
      <c r="F53" s="1876"/>
      <c r="G53" s="1878" t="s">
        <v>533</v>
      </c>
      <c r="H53" s="1556" t="s">
        <v>534</v>
      </c>
      <c r="I53" s="1875">
        <v>0</v>
      </c>
      <c r="J53" s="1876"/>
      <c r="K53" s="1873"/>
    </row>
    <row r="54" spans="1:13" ht="31.5" customHeight="1">
      <c r="A54" s="1514"/>
      <c r="B54" s="1445"/>
      <c r="C54" s="1879">
        <v>0</v>
      </c>
      <c r="D54" s="1880">
        <v>2300000</v>
      </c>
      <c r="E54" s="1879"/>
      <c r="F54" s="1880">
        <v>2300000</v>
      </c>
      <c r="G54" s="1882" t="s">
        <v>535</v>
      </c>
      <c r="H54" s="1576" t="s">
        <v>536</v>
      </c>
      <c r="I54" s="1879">
        <v>0</v>
      </c>
      <c r="J54" s="1880"/>
      <c r="K54" s="1883"/>
    </row>
    <row r="55" spans="1:13" ht="31.5" customHeight="1">
      <c r="A55" s="1609"/>
      <c r="B55" s="1448"/>
      <c r="C55" s="1884">
        <v>0</v>
      </c>
      <c r="D55" s="1885"/>
      <c r="E55" s="1884"/>
      <c r="F55" s="1885"/>
      <c r="G55" s="1886" t="s">
        <v>537</v>
      </c>
      <c r="H55" s="2580" t="s">
        <v>538</v>
      </c>
      <c r="I55" s="1884">
        <v>0</v>
      </c>
      <c r="J55" s="1885"/>
      <c r="K55" s="1883"/>
    </row>
    <row r="56" spans="1:13" ht="30.75" customHeight="1">
      <c r="A56" s="1609"/>
      <c r="B56" s="1870"/>
      <c r="C56" s="1884">
        <v>0</v>
      </c>
      <c r="D56" s="1885"/>
      <c r="E56" s="1884"/>
      <c r="F56" s="1885"/>
      <c r="G56" s="1886" t="s">
        <v>539</v>
      </c>
      <c r="H56" s="2580" t="s">
        <v>540</v>
      </c>
      <c r="I56" s="1884">
        <v>0</v>
      </c>
      <c r="J56" s="1885"/>
      <c r="K56" s="1883"/>
    </row>
    <row r="57" spans="1:13" ht="19.5" customHeight="1">
      <c r="A57" s="1609"/>
      <c r="B57" s="1870"/>
      <c r="C57" s="2824"/>
      <c r="D57" s="1887"/>
      <c r="E57" s="2824"/>
      <c r="F57" s="1887"/>
      <c r="G57" s="1886" t="s">
        <v>541</v>
      </c>
      <c r="H57" s="2824" t="s">
        <v>542</v>
      </c>
      <c r="I57" s="2824"/>
      <c r="J57" s="1887"/>
      <c r="K57" s="1888"/>
    </row>
    <row r="58" spans="1:13" ht="36" customHeight="1">
      <c r="A58" s="1439"/>
      <c r="B58" s="1889"/>
      <c r="C58" s="1890"/>
      <c r="D58" s="1439">
        <v>700000</v>
      </c>
      <c r="E58" s="1890"/>
      <c r="F58" s="1439">
        <v>700000</v>
      </c>
      <c r="G58" s="1891" t="s">
        <v>1416</v>
      </c>
      <c r="H58" s="1892" t="s">
        <v>3199</v>
      </c>
      <c r="I58" s="1890"/>
      <c r="K58" s="2825"/>
    </row>
    <row r="59" spans="1:13" ht="38.25" customHeight="1">
      <c r="A59" s="1893"/>
      <c r="B59" s="1894"/>
      <c r="C59" s="1895"/>
      <c r="D59" s="1893"/>
      <c r="E59" s="1895"/>
      <c r="F59" s="1893"/>
      <c r="G59" s="1896" t="s">
        <v>3200</v>
      </c>
      <c r="H59" s="1897" t="s">
        <v>3201</v>
      </c>
      <c r="I59" s="1895"/>
      <c r="J59" s="1893"/>
      <c r="K59" s="2825"/>
    </row>
    <row r="60" spans="1:13" ht="32.25" customHeight="1">
      <c r="A60" s="1439"/>
      <c r="B60" s="1889"/>
      <c r="C60" s="1890"/>
      <c r="D60" s="1439"/>
      <c r="E60" s="1890"/>
      <c r="F60" s="1439"/>
      <c r="G60" s="1891" t="s">
        <v>3202</v>
      </c>
      <c r="H60" s="1892" t="s">
        <v>3203</v>
      </c>
      <c r="I60" s="1890"/>
      <c r="J60" s="1439"/>
      <c r="K60" s="2825"/>
    </row>
    <row r="61" spans="1:13" ht="32.25" customHeight="1">
      <c r="A61" s="1439"/>
      <c r="B61" s="1889"/>
      <c r="C61" s="1890"/>
      <c r="D61" s="1439"/>
      <c r="E61" s="1890"/>
      <c r="F61" s="1439"/>
      <c r="G61" s="1891" t="s">
        <v>3300</v>
      </c>
      <c r="H61" s="1892" t="s">
        <v>3301</v>
      </c>
      <c r="I61" s="1890"/>
      <c r="J61" s="1439"/>
      <c r="K61" s="2825"/>
    </row>
    <row r="62" spans="1:13" ht="24" customHeight="1">
      <c r="A62" s="1439"/>
      <c r="B62" s="1889"/>
      <c r="C62" s="1890"/>
      <c r="D62" s="1586"/>
      <c r="E62" s="1890"/>
      <c r="F62" s="1586"/>
      <c r="G62" s="1891" t="s">
        <v>3317</v>
      </c>
      <c r="H62" s="2580" t="s">
        <v>3321</v>
      </c>
      <c r="I62" s="1890"/>
      <c r="J62" s="1586"/>
      <c r="K62" s="2825"/>
    </row>
    <row r="63" spans="1:13" ht="32.25" customHeight="1">
      <c r="A63" s="1439"/>
      <c r="B63" s="1889"/>
      <c r="C63" s="1890"/>
      <c r="D63" s="1586"/>
      <c r="E63" s="1890"/>
      <c r="F63" s="1586"/>
      <c r="G63" s="1891" t="s">
        <v>3318</v>
      </c>
      <c r="H63" s="1892" t="s">
        <v>3322</v>
      </c>
      <c r="I63" s="1890"/>
      <c r="J63" s="1586"/>
      <c r="K63" s="2825"/>
    </row>
    <row r="64" spans="1:13" ht="32.25" customHeight="1">
      <c r="A64" s="1439"/>
      <c r="B64" s="1889"/>
      <c r="C64" s="1890"/>
      <c r="D64" s="1439">
        <v>2200000</v>
      </c>
      <c r="E64" s="1890"/>
      <c r="F64" s="1439">
        <v>2200000</v>
      </c>
      <c r="G64" s="1898" t="s">
        <v>3349</v>
      </c>
      <c r="H64" s="1892" t="s">
        <v>3350</v>
      </c>
      <c r="I64" s="1890"/>
      <c r="J64" s="1439"/>
      <c r="K64" s="2825"/>
    </row>
    <row r="65" spans="1:13" ht="29.25" customHeight="1">
      <c r="A65" s="1514"/>
      <c r="B65" s="1615"/>
      <c r="C65" s="1574">
        <v>0</v>
      </c>
      <c r="D65" s="1854"/>
      <c r="E65" s="1574"/>
      <c r="F65" s="1854"/>
      <c r="G65" s="1777" t="s">
        <v>543</v>
      </c>
      <c r="H65" s="1858" t="s">
        <v>544</v>
      </c>
      <c r="I65" s="1574">
        <v>0</v>
      </c>
      <c r="J65" s="1854"/>
    </row>
    <row r="66" spans="1:13" ht="32.25" customHeight="1">
      <c r="A66" s="1609"/>
      <c r="B66" s="1443"/>
      <c r="C66" s="1615">
        <v>0</v>
      </c>
      <c r="D66" s="1899"/>
      <c r="E66" s="1615"/>
      <c r="F66" s="1899"/>
      <c r="G66" s="1817" t="s">
        <v>545</v>
      </c>
      <c r="H66" s="1549" t="s">
        <v>546</v>
      </c>
      <c r="I66" s="1615">
        <v>0</v>
      </c>
      <c r="J66" s="1899"/>
      <c r="K66" s="1427"/>
    </row>
    <row r="67" spans="1:13" ht="17.25" customHeight="1">
      <c r="A67" s="1609"/>
      <c r="B67" s="1443"/>
      <c r="C67" s="1497"/>
      <c r="D67" s="1789"/>
      <c r="E67" s="1497"/>
      <c r="F67" s="1789"/>
      <c r="G67" s="1817" t="s">
        <v>332</v>
      </c>
      <c r="H67" s="1818" t="s">
        <v>548</v>
      </c>
      <c r="I67" s="1497">
        <v>0</v>
      </c>
      <c r="J67" s="1789"/>
      <c r="K67" s="1425"/>
    </row>
    <row r="68" spans="1:13" ht="16.5" customHeight="1">
      <c r="A68" s="1609"/>
      <c r="B68" s="1443"/>
      <c r="C68" s="1497"/>
      <c r="D68" s="1790"/>
      <c r="E68" s="1497"/>
      <c r="F68" s="1790"/>
      <c r="G68" s="1817" t="s">
        <v>333</v>
      </c>
      <c r="H68" s="1818" t="s">
        <v>549</v>
      </c>
      <c r="I68" s="1497">
        <v>0</v>
      </c>
      <c r="J68" s="1790"/>
      <c r="K68" s="1427"/>
    </row>
    <row r="69" spans="1:13" ht="17.25" customHeight="1">
      <c r="A69" s="1609"/>
      <c r="B69" s="1497"/>
      <c r="C69" s="1497"/>
      <c r="D69" s="1790"/>
      <c r="E69" s="1497"/>
      <c r="F69" s="1790"/>
      <c r="G69" s="1817">
        <v>100</v>
      </c>
      <c r="H69" s="1818" t="s">
        <v>550</v>
      </c>
      <c r="I69" s="1497">
        <v>0</v>
      </c>
      <c r="J69" s="1790"/>
    </row>
    <row r="70" spans="1:13" ht="17.25" customHeight="1">
      <c r="A70" s="1609"/>
      <c r="B70" s="1497"/>
      <c r="C70" s="1497"/>
      <c r="D70" s="1790"/>
      <c r="E70" s="1497"/>
      <c r="F70" s="1790"/>
      <c r="G70" s="1817">
        <v>110</v>
      </c>
      <c r="H70" s="1818" t="s">
        <v>551</v>
      </c>
      <c r="I70" s="1497">
        <v>0</v>
      </c>
      <c r="J70" s="1790"/>
    </row>
    <row r="71" spans="1:13" ht="19.5" customHeight="1">
      <c r="A71" s="1629"/>
      <c r="B71" s="1554"/>
      <c r="C71" s="1552"/>
      <c r="D71" s="1900"/>
      <c r="E71" s="1552"/>
      <c r="F71" s="1900"/>
      <c r="G71" s="1878">
        <v>120</v>
      </c>
      <c r="H71" s="1901" t="s">
        <v>552</v>
      </c>
      <c r="I71" s="1552">
        <v>0</v>
      </c>
      <c r="J71" s="1900"/>
      <c r="L71" s="1436"/>
    </row>
    <row r="72" spans="1:13" ht="17.25" customHeight="1">
      <c r="A72" s="1633"/>
      <c r="B72" s="1622"/>
      <c r="C72" s="1623"/>
      <c r="D72" s="1902"/>
      <c r="E72" s="1623"/>
      <c r="F72" s="1902"/>
      <c r="G72" s="1903">
        <v>121</v>
      </c>
      <c r="H72" s="1904" t="s">
        <v>552</v>
      </c>
      <c r="I72" s="1623">
        <v>0</v>
      </c>
      <c r="J72" s="1902"/>
      <c r="L72" s="1436"/>
      <c r="M72" s="2821">
        <v>395600</v>
      </c>
    </row>
    <row r="73" spans="1:13" ht="17.25" customHeight="1">
      <c r="A73" s="1514"/>
      <c r="B73" s="1445"/>
      <c r="C73" s="1615"/>
      <c r="D73" s="1899"/>
      <c r="E73" s="1615"/>
      <c r="F73" s="1899"/>
      <c r="G73" s="1777">
        <v>125</v>
      </c>
      <c r="H73" s="1686" t="s">
        <v>553</v>
      </c>
      <c r="I73" s="1615">
        <v>0</v>
      </c>
      <c r="J73" s="1899"/>
    </row>
    <row r="74" spans="1:13" ht="17.25" customHeight="1">
      <c r="A74" s="1609"/>
      <c r="B74" s="1448"/>
      <c r="C74" s="1497"/>
      <c r="D74" s="1790"/>
      <c r="E74" s="1497"/>
      <c r="F74" s="1790"/>
      <c r="G74" s="1817">
        <v>130</v>
      </c>
      <c r="H74" s="1818" t="s">
        <v>554</v>
      </c>
      <c r="I74" s="1497">
        <v>0</v>
      </c>
      <c r="J74" s="1790"/>
    </row>
    <row r="75" spans="1:13" ht="17.25" customHeight="1">
      <c r="A75" s="1609"/>
      <c r="B75" s="1448"/>
      <c r="C75" s="1448"/>
      <c r="D75" s="1790"/>
      <c r="E75" s="1448"/>
      <c r="F75" s="1790"/>
      <c r="G75" s="1817">
        <v>140</v>
      </c>
      <c r="H75" s="1818" t="s">
        <v>555</v>
      </c>
      <c r="I75" s="1448">
        <v>0</v>
      </c>
      <c r="J75" s="1790"/>
    </row>
    <row r="76" spans="1:13" ht="17.25" customHeight="1">
      <c r="A76" s="1609"/>
      <c r="B76" s="1448"/>
      <c r="C76" s="1448"/>
      <c r="D76" s="1790"/>
      <c r="E76" s="1448"/>
      <c r="F76" s="1790"/>
      <c r="G76" s="1817">
        <v>145</v>
      </c>
      <c r="H76" s="1905" t="s">
        <v>556</v>
      </c>
      <c r="I76" s="1448">
        <v>0</v>
      </c>
      <c r="J76" s="1790"/>
      <c r="K76" s="2827"/>
    </row>
    <row r="77" spans="1:13" ht="30.75" customHeight="1">
      <c r="A77" s="1609"/>
      <c r="B77" s="1448"/>
      <c r="C77" s="1496"/>
      <c r="D77" s="1848"/>
      <c r="E77" s="1496"/>
      <c r="F77" s="1848"/>
      <c r="G77" s="1886">
        <v>146</v>
      </c>
      <c r="H77" s="2580" t="s">
        <v>557</v>
      </c>
      <c r="I77" s="1496">
        <v>0</v>
      </c>
      <c r="J77" s="1848"/>
      <c r="K77" s="1906"/>
      <c r="M77" s="2821">
        <v>480000</v>
      </c>
    </row>
    <row r="78" spans="1:13" ht="49.5" customHeight="1">
      <c r="A78" s="1629"/>
      <c r="B78" s="1630"/>
      <c r="C78" s="1907">
        <v>0</v>
      </c>
      <c r="D78" s="1620">
        <v>0</v>
      </c>
      <c r="E78" s="1907"/>
      <c r="F78" s="1620"/>
      <c r="G78" s="1908">
        <v>147</v>
      </c>
      <c r="H78" s="2580" t="s">
        <v>3692</v>
      </c>
      <c r="I78" s="1907">
        <v>0</v>
      </c>
      <c r="J78" s="1620"/>
    </row>
    <row r="79" spans="1:13" s="3749" customFormat="1" ht="46.5" customHeight="1">
      <c r="A79" s="3773"/>
      <c r="B79" s="3773"/>
      <c r="C79" s="3774"/>
      <c r="D79" s="3775"/>
      <c r="E79" s="3774"/>
      <c r="F79" s="3775"/>
      <c r="G79" s="3776">
        <v>148</v>
      </c>
      <c r="H79" s="3777" t="s">
        <v>3693</v>
      </c>
      <c r="I79" s="3774"/>
      <c r="J79" s="3775"/>
    </row>
    <row r="80" spans="1:13" ht="30.75" customHeight="1">
      <c r="A80" s="1514"/>
      <c r="C80" s="1445">
        <v>0</v>
      </c>
      <c r="D80" s="1899">
        <v>0</v>
      </c>
      <c r="E80" s="1445"/>
      <c r="F80" s="1899"/>
      <c r="G80" s="1777">
        <v>150</v>
      </c>
      <c r="H80" s="1617" t="s">
        <v>558</v>
      </c>
      <c r="I80" s="1445">
        <v>0</v>
      </c>
      <c r="J80" s="1899"/>
    </row>
    <row r="81" spans="1:14" ht="31.5" customHeight="1">
      <c r="A81" s="1609"/>
      <c r="B81" s="1448"/>
      <c r="C81" s="1448">
        <v>0</v>
      </c>
      <c r="D81" s="1790">
        <v>0</v>
      </c>
      <c r="E81" s="1448"/>
      <c r="F81" s="1790"/>
      <c r="G81" s="1817">
        <v>151</v>
      </c>
      <c r="H81" s="1549" t="s">
        <v>559</v>
      </c>
      <c r="I81" s="1448">
        <v>0</v>
      </c>
      <c r="J81" s="1790"/>
    </row>
    <row r="82" spans="1:14" ht="30.75" customHeight="1">
      <c r="A82" s="1609"/>
      <c r="B82" s="1448"/>
      <c r="C82" s="1448">
        <v>0</v>
      </c>
      <c r="D82" s="1790">
        <v>0</v>
      </c>
      <c r="E82" s="1448"/>
      <c r="F82" s="1790"/>
      <c r="G82" s="1817">
        <v>152</v>
      </c>
      <c r="H82" s="1549" t="s">
        <v>560</v>
      </c>
      <c r="I82" s="1448">
        <v>0</v>
      </c>
      <c r="J82" s="1790"/>
      <c r="M82" s="2821">
        <v>4360544</v>
      </c>
    </row>
    <row r="83" spans="1:14" ht="32.25" customHeight="1">
      <c r="A83" s="1609"/>
      <c r="B83" s="1443"/>
      <c r="C83" s="1497">
        <v>0</v>
      </c>
      <c r="D83" s="1790">
        <v>0</v>
      </c>
      <c r="E83" s="1497"/>
      <c r="F83" s="1790"/>
      <c r="G83" s="1817">
        <v>165</v>
      </c>
      <c r="H83" s="1549" t="s">
        <v>561</v>
      </c>
      <c r="I83" s="1497">
        <v>0</v>
      </c>
      <c r="J83" s="1790"/>
      <c r="M83" s="2821">
        <v>951200</v>
      </c>
    </row>
    <row r="84" spans="1:14" ht="19.5" customHeight="1">
      <c r="A84" s="1609"/>
      <c r="B84" s="1443"/>
      <c r="C84" s="1497"/>
      <c r="D84" s="1790"/>
      <c r="E84" s="1497"/>
      <c r="F84" s="1790"/>
      <c r="G84" s="1817">
        <v>166</v>
      </c>
      <c r="H84" s="1448" t="s">
        <v>562</v>
      </c>
      <c r="I84" s="1497"/>
      <c r="J84" s="1790"/>
    </row>
    <row r="85" spans="1:14" ht="18" customHeight="1">
      <c r="A85" s="1609"/>
      <c r="B85" s="1443"/>
      <c r="C85" s="1497">
        <v>0</v>
      </c>
      <c r="D85" s="1790"/>
      <c r="E85" s="1497"/>
      <c r="F85" s="1790"/>
      <c r="G85" s="1817">
        <v>170</v>
      </c>
      <c r="H85" s="1549" t="s">
        <v>563</v>
      </c>
      <c r="I85" s="1497">
        <v>0</v>
      </c>
      <c r="J85" s="1790"/>
    </row>
    <row r="86" spans="1:14" ht="18" customHeight="1">
      <c r="A86" s="1564"/>
      <c r="B86" s="1909"/>
      <c r="C86" s="1618"/>
      <c r="D86" s="1848"/>
      <c r="E86" s="1618"/>
      <c r="F86" s="1848"/>
      <c r="G86" s="1775"/>
      <c r="H86" s="1567" t="s">
        <v>3185</v>
      </c>
      <c r="I86" s="1618"/>
      <c r="J86" s="1848"/>
    </row>
    <row r="87" spans="1:14" s="1694" customFormat="1" ht="32.25" customHeight="1" thickBot="1">
      <c r="A87" s="1691"/>
      <c r="B87" s="1453"/>
      <c r="C87" s="1453">
        <v>0</v>
      </c>
      <c r="D87" s="1910">
        <v>0</v>
      </c>
      <c r="E87" s="1453"/>
      <c r="F87" s="1910"/>
      <c r="G87" s="1778">
        <v>180</v>
      </c>
      <c r="H87" s="1667" t="s">
        <v>564</v>
      </c>
      <c r="I87" s="1453">
        <v>0</v>
      </c>
      <c r="J87" s="1910">
        <v>0</v>
      </c>
      <c r="K87" s="2821"/>
      <c r="L87" s="2821"/>
      <c r="M87" s="2821"/>
      <c r="N87" s="2821"/>
    </row>
    <row r="88" spans="1:14" s="1914" customFormat="1" ht="24" customHeight="1" thickTop="1" thickBot="1">
      <c r="A88" s="1768">
        <f t="shared" ref="A88:F88" si="9">SUM(A48:A87)</f>
        <v>0</v>
      </c>
      <c r="B88" s="1731">
        <f t="shared" si="9"/>
        <v>0</v>
      </c>
      <c r="C88" s="1731">
        <f t="shared" si="9"/>
        <v>0</v>
      </c>
      <c r="D88" s="1913">
        <f t="shared" si="9"/>
        <v>5200000</v>
      </c>
      <c r="E88" s="1731">
        <f t="shared" si="9"/>
        <v>0</v>
      </c>
      <c r="F88" s="1731">
        <f t="shared" si="9"/>
        <v>5200000</v>
      </c>
      <c r="G88" s="1732"/>
      <c r="H88" s="1912" t="s">
        <v>565</v>
      </c>
      <c r="I88" s="1731">
        <f>SUM(I48:I87)</f>
        <v>0</v>
      </c>
      <c r="J88" s="1913">
        <f>SUM(J48:J87)</f>
        <v>0</v>
      </c>
      <c r="K88" s="1690"/>
      <c r="L88" s="1690"/>
      <c r="M88" s="1690">
        <f>SUM(M25:N85)</f>
        <v>38780030</v>
      </c>
      <c r="N88" s="1690"/>
    </row>
    <row r="89" spans="1:14" ht="19.5" customHeight="1" thickBot="1">
      <c r="A89" s="4534"/>
      <c r="B89" s="4535"/>
      <c r="C89" s="4535"/>
      <c r="D89" s="4535"/>
      <c r="E89" s="4535"/>
      <c r="F89" s="4535"/>
      <c r="G89" s="1842">
        <v>4</v>
      </c>
      <c r="H89" s="4525" t="s">
        <v>321</v>
      </c>
      <c r="I89" s="4525"/>
      <c r="J89" s="4554"/>
    </row>
    <row r="90" spans="1:14" ht="30.75" customHeight="1">
      <c r="A90" s="3891"/>
      <c r="B90" s="3776"/>
      <c r="C90" s="3773"/>
      <c r="D90" s="3775"/>
      <c r="E90" s="3773"/>
      <c r="F90" s="3775"/>
      <c r="G90" s="1845">
        <v>300</v>
      </c>
      <c r="H90" s="1869" t="s">
        <v>566</v>
      </c>
      <c r="I90" s="1487"/>
      <c r="J90" s="2878"/>
      <c r="L90" s="1427"/>
    </row>
    <row r="91" spans="1:14" ht="17.25" customHeight="1">
      <c r="A91" s="3892"/>
      <c r="B91" s="3776"/>
      <c r="C91" s="3773"/>
      <c r="D91" s="3775"/>
      <c r="E91" s="3773"/>
      <c r="F91" s="3775"/>
      <c r="G91" s="3893">
        <v>302</v>
      </c>
      <c r="H91" s="1719" t="s">
        <v>568</v>
      </c>
      <c r="I91" s="1491"/>
      <c r="J91" s="2878"/>
      <c r="K91" s="1915"/>
      <c r="L91" s="1427"/>
    </row>
    <row r="92" spans="1:14" ht="17.25" customHeight="1">
      <c r="A92" s="1609"/>
      <c r="B92" s="1643"/>
      <c r="C92" s="1519"/>
      <c r="D92" s="1854"/>
      <c r="E92" s="1519"/>
      <c r="F92" s="1854"/>
      <c r="G92" s="1817">
        <v>301</v>
      </c>
      <c r="H92" s="1549" t="s">
        <v>567</v>
      </c>
      <c r="I92" s="1491"/>
      <c r="J92" s="2878"/>
      <c r="L92" s="1427"/>
    </row>
    <row r="93" spans="1:14" ht="17.25" customHeight="1">
      <c r="A93" s="1609"/>
      <c r="B93" s="1448"/>
      <c r="C93" s="1491"/>
      <c r="D93" s="2878"/>
      <c r="E93" s="1491"/>
      <c r="F93" s="2878"/>
      <c r="G93" s="1718">
        <v>303</v>
      </c>
      <c r="H93" s="1549" t="s">
        <v>569</v>
      </c>
      <c r="I93" s="1491"/>
      <c r="J93" s="2878"/>
      <c r="L93" s="1427"/>
    </row>
    <row r="94" spans="1:14" ht="17.25" customHeight="1">
      <c r="A94" s="1629"/>
      <c r="B94" s="1630"/>
      <c r="C94" s="1916"/>
      <c r="D94" s="2878"/>
      <c r="E94" s="1916"/>
      <c r="F94" s="2878"/>
      <c r="G94" s="1917" t="s">
        <v>570</v>
      </c>
      <c r="H94" s="1556" t="s">
        <v>571</v>
      </c>
      <c r="I94" s="1916"/>
      <c r="J94" s="2878"/>
      <c r="L94" s="1427"/>
    </row>
    <row r="95" spans="1:14" ht="21.75" customHeight="1">
      <c r="A95" s="1629"/>
      <c r="B95" s="1630"/>
      <c r="C95" s="1916"/>
      <c r="D95" s="2878"/>
      <c r="E95" s="1916"/>
      <c r="F95" s="2878"/>
      <c r="G95" s="1917">
        <v>306</v>
      </c>
      <c r="H95" s="1556" t="s">
        <v>3111</v>
      </c>
      <c r="I95" s="1916"/>
      <c r="J95" s="2878"/>
      <c r="K95" s="1580"/>
      <c r="L95" s="1427"/>
    </row>
    <row r="96" spans="1:14" ht="17.25" customHeight="1">
      <c r="A96" s="1514"/>
      <c r="B96" s="1445"/>
      <c r="C96" s="1918"/>
      <c r="D96" s="2878"/>
      <c r="E96" s="1918"/>
      <c r="F96" s="2878"/>
      <c r="G96" s="1919">
        <v>380</v>
      </c>
      <c r="H96" s="1617" t="s">
        <v>572</v>
      </c>
      <c r="I96" s="1918"/>
      <c r="J96" s="2878"/>
      <c r="L96" s="1427"/>
    </row>
    <row r="97" spans="1:14" s="1694" customFormat="1" ht="17.25" customHeight="1" thickBot="1">
      <c r="A97" s="1609"/>
      <c r="B97" s="1443"/>
      <c r="C97" s="1519"/>
      <c r="D97" s="2878"/>
      <c r="E97" s="1519"/>
      <c r="F97" s="2878"/>
      <c r="G97" s="1718">
        <v>398</v>
      </c>
      <c r="H97" s="1521" t="s">
        <v>573</v>
      </c>
      <c r="I97" s="1519"/>
      <c r="J97" s="2878"/>
      <c r="K97" s="2821"/>
      <c r="L97" s="1427"/>
      <c r="M97" s="2821"/>
      <c r="N97" s="2821"/>
    </row>
    <row r="98" spans="1:14" s="1925" customFormat="1" ht="21.75" customHeight="1" thickTop="1" thickBot="1">
      <c r="A98" s="1691"/>
      <c r="B98" s="1453"/>
      <c r="C98" s="1491"/>
      <c r="D98" s="1920"/>
      <c r="E98" s="1453"/>
      <c r="F98" s="1862"/>
      <c r="G98" s="1766">
        <v>399</v>
      </c>
      <c r="H98" s="1863" t="s">
        <v>574</v>
      </c>
      <c r="I98" s="1491">
        <f>E98*1.01</f>
        <v>0</v>
      </c>
      <c r="J98" s="1920">
        <f>E98*0.9</f>
        <v>0</v>
      </c>
      <c r="K98" s="1690"/>
      <c r="L98" s="1690"/>
      <c r="M98" s="1690"/>
      <c r="N98" s="1690"/>
    </row>
    <row r="99" spans="1:14" ht="18.75" customHeight="1" thickTop="1" thickBot="1">
      <c r="A99" s="1921">
        <f>SUM(A90:A98)</f>
        <v>0</v>
      </c>
      <c r="B99" s="1922">
        <f>SUM(B90:B98)</f>
        <v>0</v>
      </c>
      <c r="C99" s="1922">
        <f t="shared" ref="C99:F99" si="10">SUM(C90:C98)</f>
        <v>0</v>
      </c>
      <c r="D99" s="1924">
        <f t="shared" si="10"/>
        <v>0</v>
      </c>
      <c r="E99" s="1922">
        <f t="shared" si="10"/>
        <v>0</v>
      </c>
      <c r="F99" s="1924">
        <f t="shared" si="10"/>
        <v>0</v>
      </c>
      <c r="G99" s="1838"/>
      <c r="H99" s="1923" t="s">
        <v>470</v>
      </c>
      <c r="I99" s="1922">
        <f t="shared" ref="I99:J99" si="11">SUM(I90:I98)</f>
        <v>0</v>
      </c>
      <c r="J99" s="1924">
        <f t="shared" si="11"/>
        <v>0</v>
      </c>
    </row>
    <row r="100" spans="1:14" s="3882" customFormat="1" ht="18.75" customHeight="1" thickTop="1">
      <c r="A100" s="4513"/>
      <c r="B100" s="4513"/>
      <c r="C100" s="4513"/>
      <c r="D100" s="4513"/>
      <c r="E100" s="4513"/>
      <c r="F100" s="4513"/>
      <c r="G100" s="1842">
        <v>5</v>
      </c>
      <c r="H100" s="4546" t="s">
        <v>472</v>
      </c>
      <c r="I100" s="4546"/>
      <c r="J100" s="4546"/>
    </row>
    <row r="101" spans="1:14" ht="17.25" customHeight="1">
      <c r="A101" s="3773"/>
      <c r="B101" s="3776"/>
      <c r="C101" s="4268">
        <v>507.6</v>
      </c>
      <c r="D101" s="3775"/>
      <c r="E101" s="4268">
        <v>507.6</v>
      </c>
      <c r="F101" s="3775"/>
      <c r="G101" s="3896">
        <v>400</v>
      </c>
      <c r="H101" s="3897" t="s">
        <v>575</v>
      </c>
      <c r="I101" s="4268"/>
      <c r="J101" s="3775"/>
      <c r="K101" s="3894">
        <f>I101*0.9</f>
        <v>0</v>
      </c>
      <c r="L101" s="2872"/>
    </row>
    <row r="102" spans="1:14" ht="17.25" customHeight="1">
      <c r="A102" s="3773"/>
      <c r="B102" s="3776"/>
      <c r="C102" s="4268">
        <v>198</v>
      </c>
      <c r="D102" s="3775"/>
      <c r="E102" s="4268">
        <v>198</v>
      </c>
      <c r="F102" s="3775"/>
      <c r="G102" s="3896">
        <v>401</v>
      </c>
      <c r="H102" s="3897" t="s">
        <v>576</v>
      </c>
      <c r="I102" s="4268"/>
      <c r="J102" s="3775"/>
      <c r="K102" s="1427"/>
      <c r="L102" s="2872"/>
    </row>
    <row r="103" spans="1:14" ht="17.25" customHeight="1">
      <c r="A103" s="3773"/>
      <c r="B103" s="3776"/>
      <c r="C103" s="4268">
        <v>211.5</v>
      </c>
      <c r="D103" s="3775"/>
      <c r="E103" s="4268">
        <v>211.5</v>
      </c>
      <c r="F103" s="3775"/>
      <c r="G103" s="3896">
        <v>402</v>
      </c>
      <c r="H103" s="3897" t="s">
        <v>577</v>
      </c>
      <c r="I103" s="4268"/>
      <c r="J103" s="3775"/>
      <c r="K103" s="1427"/>
      <c r="L103" s="2872"/>
    </row>
    <row r="104" spans="1:14" ht="17.25" customHeight="1">
      <c r="A104" s="3773"/>
      <c r="B104" s="3776"/>
      <c r="C104" s="4268">
        <v>704.7</v>
      </c>
      <c r="D104" s="3775"/>
      <c r="E104" s="4268">
        <v>704.7</v>
      </c>
      <c r="F104" s="3775"/>
      <c r="G104" s="3896">
        <v>403</v>
      </c>
      <c r="H104" s="3897" t="s">
        <v>578</v>
      </c>
      <c r="I104" s="4268"/>
      <c r="J104" s="3775"/>
      <c r="K104" s="1427"/>
      <c r="L104" s="2872"/>
    </row>
    <row r="105" spans="1:14" ht="17.25" customHeight="1">
      <c r="A105" s="3773"/>
      <c r="B105" s="3776"/>
      <c r="C105" s="4268">
        <v>1618.2</v>
      </c>
      <c r="D105" s="3775"/>
      <c r="E105" s="4268">
        <v>1618.2</v>
      </c>
      <c r="F105" s="3775"/>
      <c r="G105" s="3896">
        <v>404</v>
      </c>
      <c r="H105" s="3898" t="s">
        <v>579</v>
      </c>
      <c r="I105" s="4268"/>
      <c r="J105" s="3775"/>
      <c r="K105" s="1427"/>
      <c r="L105" s="2872"/>
    </row>
    <row r="106" spans="1:14" ht="17.25" customHeight="1">
      <c r="A106" s="3773"/>
      <c r="B106" s="3776"/>
      <c r="C106" s="4268">
        <v>677.7</v>
      </c>
      <c r="D106" s="3775"/>
      <c r="E106" s="4268">
        <v>677.7</v>
      </c>
      <c r="F106" s="3775"/>
      <c r="G106" s="3896">
        <v>405</v>
      </c>
      <c r="H106" s="3897" t="s">
        <v>580</v>
      </c>
      <c r="I106" s="4268"/>
      <c r="J106" s="3775"/>
      <c r="K106" s="1427"/>
      <c r="L106" s="2872"/>
    </row>
    <row r="107" spans="1:14" ht="17.25" customHeight="1">
      <c r="A107" s="3773"/>
      <c r="B107" s="3776"/>
      <c r="C107" s="4268">
        <v>248.4</v>
      </c>
      <c r="D107" s="3775"/>
      <c r="E107" s="4268">
        <v>248.4</v>
      </c>
      <c r="F107" s="3775"/>
      <c r="G107" s="3896">
        <v>406</v>
      </c>
      <c r="H107" s="3899" t="s">
        <v>581</v>
      </c>
      <c r="I107" s="4268"/>
      <c r="J107" s="3775"/>
      <c r="K107" s="1427"/>
      <c r="L107" s="2872"/>
    </row>
    <row r="108" spans="1:14" ht="17.25" customHeight="1">
      <c r="A108" s="3773"/>
      <c r="B108" s="3776"/>
      <c r="C108" s="4268">
        <v>355.5</v>
      </c>
      <c r="D108" s="3775"/>
      <c r="E108" s="4268">
        <v>355.5</v>
      </c>
      <c r="F108" s="3775"/>
      <c r="G108" s="3896">
        <v>407</v>
      </c>
      <c r="H108" s="3900" t="s">
        <v>582</v>
      </c>
      <c r="I108" s="4268"/>
      <c r="J108" s="3775"/>
      <c r="K108" s="1427"/>
      <c r="L108" s="2872"/>
    </row>
    <row r="109" spans="1:14" ht="17.25" customHeight="1">
      <c r="A109" s="3773"/>
      <c r="B109" s="3776"/>
      <c r="C109" s="4268">
        <v>692.1</v>
      </c>
      <c r="D109" s="3775"/>
      <c r="E109" s="4268">
        <v>692.1</v>
      </c>
      <c r="F109" s="3775"/>
      <c r="G109" s="3896">
        <v>408</v>
      </c>
      <c r="H109" s="3898" t="s">
        <v>583</v>
      </c>
      <c r="I109" s="4268"/>
      <c r="J109" s="3775"/>
      <c r="K109" s="1427"/>
      <c r="L109" s="2872"/>
    </row>
    <row r="110" spans="1:14" ht="17.25" customHeight="1">
      <c r="A110" s="3773"/>
      <c r="B110" s="3776"/>
      <c r="C110" s="4268">
        <v>1052.0999999999999</v>
      </c>
      <c r="D110" s="3775"/>
      <c r="E110" s="4268">
        <v>1052.0999999999999</v>
      </c>
      <c r="F110" s="3775"/>
      <c r="G110" s="3896">
        <v>409</v>
      </c>
      <c r="H110" s="3898" t="s">
        <v>584</v>
      </c>
      <c r="I110" s="4268"/>
      <c r="J110" s="3775"/>
      <c r="K110" s="1427"/>
      <c r="L110" s="2872"/>
    </row>
    <row r="111" spans="1:14" ht="17.25" customHeight="1">
      <c r="A111" s="3773"/>
      <c r="B111" s="3776"/>
      <c r="C111" s="4268">
        <v>857.7</v>
      </c>
      <c r="D111" s="3775"/>
      <c r="E111" s="4268">
        <v>857.7</v>
      </c>
      <c r="F111" s="3775"/>
      <c r="G111" s="3896">
        <v>410</v>
      </c>
      <c r="H111" s="3900" t="s">
        <v>585</v>
      </c>
      <c r="I111" s="4268"/>
      <c r="J111" s="3775"/>
      <c r="K111" s="1427"/>
      <c r="L111" s="2872"/>
    </row>
    <row r="112" spans="1:14" ht="17.25" customHeight="1">
      <c r="A112" s="3773"/>
      <c r="B112" s="3776"/>
      <c r="C112" s="4268">
        <v>470.7</v>
      </c>
      <c r="D112" s="3775"/>
      <c r="E112" s="4268">
        <v>470.7</v>
      </c>
      <c r="F112" s="3775"/>
      <c r="G112" s="3896">
        <v>411</v>
      </c>
      <c r="H112" s="3900" t="s">
        <v>586</v>
      </c>
      <c r="I112" s="4268"/>
      <c r="J112" s="3775"/>
      <c r="K112" s="1427"/>
      <c r="L112" s="2872"/>
    </row>
    <row r="113" spans="1:14" ht="17.25" customHeight="1">
      <c r="A113" s="3773"/>
      <c r="B113" s="3776"/>
      <c r="C113" s="4268">
        <v>774.9</v>
      </c>
      <c r="D113" s="3775"/>
      <c r="E113" s="4268">
        <v>774.9</v>
      </c>
      <c r="F113" s="3775"/>
      <c r="G113" s="3896">
        <v>412</v>
      </c>
      <c r="H113" s="3900" t="s">
        <v>587</v>
      </c>
      <c r="I113" s="4268"/>
      <c r="J113" s="3775"/>
      <c r="K113" s="1427"/>
      <c r="L113" s="2872"/>
    </row>
    <row r="114" spans="1:14" ht="17.25" customHeight="1">
      <c r="A114" s="3773"/>
      <c r="B114" s="3776"/>
      <c r="C114" s="4268">
        <v>866.7</v>
      </c>
      <c r="D114" s="3775"/>
      <c r="E114" s="4268">
        <v>866.7</v>
      </c>
      <c r="F114" s="3775"/>
      <c r="G114" s="3896">
        <v>413</v>
      </c>
      <c r="H114" s="3776" t="s">
        <v>588</v>
      </c>
      <c r="I114" s="4268"/>
      <c r="J114" s="3775"/>
      <c r="K114" s="1427"/>
      <c r="L114" s="2872"/>
    </row>
    <row r="115" spans="1:14" s="1928" customFormat="1" ht="17.25" customHeight="1" thickBot="1">
      <c r="A115" s="3773"/>
      <c r="B115" s="3776"/>
      <c r="C115" s="4268">
        <v>704.7</v>
      </c>
      <c r="D115" s="3775"/>
      <c r="E115" s="4268">
        <v>704.7</v>
      </c>
      <c r="F115" s="3776"/>
      <c r="G115" s="3896">
        <v>414</v>
      </c>
      <c r="H115" s="3898" t="s">
        <v>589</v>
      </c>
      <c r="I115" s="4268"/>
      <c r="J115" s="3776"/>
      <c r="K115" s="1427"/>
      <c r="L115" s="2872"/>
      <c r="M115" s="2821"/>
      <c r="N115" s="2821"/>
    </row>
    <row r="116" spans="1:14" ht="33" customHeight="1">
      <c r="A116" s="3773"/>
      <c r="B116" s="3776"/>
      <c r="C116" s="4268">
        <v>810</v>
      </c>
      <c r="D116" s="3775"/>
      <c r="E116" s="4268">
        <v>810</v>
      </c>
      <c r="F116" s="3775"/>
      <c r="G116" s="3896">
        <v>415</v>
      </c>
      <c r="H116" s="3777" t="s">
        <v>590</v>
      </c>
      <c r="I116" s="4268"/>
      <c r="J116" s="3775"/>
      <c r="K116" s="1427"/>
      <c r="L116" s="2872"/>
    </row>
    <row r="117" spans="1:14" ht="33.75" customHeight="1">
      <c r="A117" s="3773"/>
      <c r="B117" s="3776"/>
      <c r="C117" s="4268">
        <v>675</v>
      </c>
      <c r="D117" s="3775"/>
      <c r="E117" s="4268">
        <v>675</v>
      </c>
      <c r="F117" s="3775"/>
      <c r="G117" s="3896">
        <v>416</v>
      </c>
      <c r="H117" s="3777" t="s">
        <v>591</v>
      </c>
      <c r="I117" s="4268"/>
      <c r="J117" s="3775"/>
      <c r="K117" s="1427"/>
      <c r="L117" s="2872"/>
    </row>
    <row r="118" spans="1:14" ht="7.5" hidden="1" customHeight="1">
      <c r="A118" s="3773"/>
      <c r="B118" s="3776"/>
      <c r="C118" s="4268"/>
      <c r="D118" s="3775"/>
      <c r="E118" s="4268"/>
      <c r="F118" s="3775"/>
      <c r="G118" s="3896">
        <v>417</v>
      </c>
      <c r="H118" s="3777" t="s">
        <v>592</v>
      </c>
      <c r="I118" s="4268"/>
      <c r="J118" s="3775"/>
      <c r="K118" s="1427"/>
      <c r="L118" s="2872"/>
    </row>
    <row r="119" spans="1:14" ht="18.75" customHeight="1">
      <c r="A119" s="3901"/>
      <c r="B119" s="3776"/>
      <c r="C119" s="4271">
        <v>0</v>
      </c>
      <c r="D119" s="3775"/>
      <c r="E119" s="4271">
        <v>0</v>
      </c>
      <c r="F119" s="3775"/>
      <c r="G119" s="3896">
        <v>418</v>
      </c>
      <c r="H119" s="3777" t="s">
        <v>593</v>
      </c>
      <c r="I119" s="4271"/>
      <c r="J119" s="3775"/>
      <c r="K119" s="1427"/>
      <c r="L119" s="2872"/>
    </row>
    <row r="120" spans="1:14" ht="17.25" customHeight="1">
      <c r="A120" s="3773"/>
      <c r="B120" s="3776"/>
      <c r="C120" s="4268">
        <v>784.8</v>
      </c>
      <c r="D120" s="3775"/>
      <c r="E120" s="4268">
        <v>784.8</v>
      </c>
      <c r="F120" s="3775"/>
      <c r="G120" s="3896">
        <v>419</v>
      </c>
      <c r="H120" s="3776" t="s">
        <v>594</v>
      </c>
      <c r="I120" s="4268"/>
      <c r="J120" s="3775"/>
      <c r="K120" s="1427"/>
      <c r="L120" s="2872"/>
    </row>
    <row r="121" spans="1:14" ht="32.25" customHeight="1">
      <c r="A121" s="3773"/>
      <c r="B121" s="3776"/>
      <c r="C121" s="4268">
        <v>856.8</v>
      </c>
      <c r="D121" s="3775"/>
      <c r="E121" s="4268">
        <v>856.8</v>
      </c>
      <c r="F121" s="3775"/>
      <c r="G121" s="3896">
        <v>420</v>
      </c>
      <c r="H121" s="3777" t="s">
        <v>595</v>
      </c>
      <c r="I121" s="4268"/>
      <c r="J121" s="3775"/>
      <c r="K121" s="1427"/>
      <c r="L121" s="2872"/>
    </row>
    <row r="122" spans="1:14" ht="17.25" customHeight="1">
      <c r="A122" s="3773"/>
      <c r="B122" s="3776"/>
      <c r="C122" s="4268">
        <v>599.4</v>
      </c>
      <c r="D122" s="3775"/>
      <c r="E122" s="4268">
        <v>599.4</v>
      </c>
      <c r="F122" s="3775"/>
      <c r="G122" s="3896">
        <v>421</v>
      </c>
      <c r="H122" s="3777" t="s">
        <v>596</v>
      </c>
      <c r="I122" s="4268"/>
      <c r="J122" s="3775"/>
      <c r="K122" s="1427"/>
      <c r="L122" s="2872"/>
    </row>
    <row r="123" spans="1:14" ht="27" customHeight="1">
      <c r="A123" s="3773"/>
      <c r="B123" s="3776"/>
      <c r="C123" s="4268">
        <v>4795.2</v>
      </c>
      <c r="D123" s="3775"/>
      <c r="E123" s="4268">
        <v>4795.2</v>
      </c>
      <c r="F123" s="3775"/>
      <c r="G123" s="3896">
        <v>422</v>
      </c>
      <c r="H123" s="3902" t="s">
        <v>597</v>
      </c>
      <c r="I123" s="4268"/>
      <c r="J123" s="3775"/>
      <c r="K123" s="1427"/>
      <c r="L123" s="2872"/>
    </row>
    <row r="124" spans="1:14" ht="32.25" customHeight="1">
      <c r="A124" s="3773"/>
      <c r="B124" s="3776"/>
      <c r="C124" s="4268">
        <v>55227.6</v>
      </c>
      <c r="D124" s="3775"/>
      <c r="E124" s="4268">
        <v>55227.6</v>
      </c>
      <c r="F124" s="3775"/>
      <c r="G124" s="3896">
        <v>423</v>
      </c>
      <c r="H124" s="3777" t="s">
        <v>598</v>
      </c>
      <c r="I124" s="4268"/>
      <c r="J124" s="3775"/>
      <c r="K124" s="1427"/>
      <c r="L124" s="2872"/>
    </row>
    <row r="125" spans="1:14" ht="17.25" customHeight="1">
      <c r="A125" s="3773"/>
      <c r="B125" s="3776"/>
      <c r="C125" s="4268">
        <v>926.1</v>
      </c>
      <c r="D125" s="3775"/>
      <c r="E125" s="4268">
        <v>926.1</v>
      </c>
      <c r="F125" s="3775"/>
      <c r="G125" s="3896">
        <v>424</v>
      </c>
      <c r="H125" s="3777" t="s">
        <v>599</v>
      </c>
      <c r="I125" s="4268"/>
      <c r="J125" s="3775"/>
      <c r="K125" s="1427"/>
      <c r="L125" s="2872"/>
    </row>
    <row r="126" spans="1:14" ht="17.25" customHeight="1">
      <c r="A126" s="3773"/>
      <c r="B126" s="3776"/>
      <c r="C126" s="4268">
        <v>599.4</v>
      </c>
      <c r="D126" s="3775"/>
      <c r="E126" s="4268">
        <v>599.4</v>
      </c>
      <c r="F126" s="3775"/>
      <c r="G126" s="3896">
        <v>425</v>
      </c>
      <c r="H126" s="3897" t="s">
        <v>600</v>
      </c>
      <c r="I126" s="4268"/>
      <c r="J126" s="3775"/>
      <c r="K126" s="1427"/>
      <c r="L126" s="2872"/>
    </row>
    <row r="127" spans="1:14" ht="32.25" customHeight="1">
      <c r="A127" s="3773"/>
      <c r="B127" s="3776"/>
      <c r="C127" s="4268">
        <v>599.4</v>
      </c>
      <c r="D127" s="3775"/>
      <c r="E127" s="4268">
        <v>599.4</v>
      </c>
      <c r="F127" s="3775"/>
      <c r="G127" s="3896">
        <v>426</v>
      </c>
      <c r="H127" s="3777" t="s">
        <v>601</v>
      </c>
      <c r="I127" s="4268"/>
      <c r="J127" s="3775"/>
      <c r="K127" s="1427"/>
      <c r="L127" s="2872"/>
    </row>
    <row r="128" spans="1:14" ht="17.25" customHeight="1">
      <c r="A128" s="3773"/>
      <c r="B128" s="3776"/>
      <c r="C128" s="4268">
        <v>1709.1</v>
      </c>
      <c r="D128" s="3775"/>
      <c r="E128" s="4268">
        <v>1709.1</v>
      </c>
      <c r="F128" s="3775"/>
      <c r="G128" s="3896">
        <v>427</v>
      </c>
      <c r="H128" s="3776" t="s">
        <v>602</v>
      </c>
      <c r="I128" s="4268"/>
      <c r="J128" s="3775"/>
      <c r="K128" s="1427"/>
      <c r="L128" s="2872"/>
    </row>
    <row r="129" spans="1:14" ht="17.25" customHeight="1">
      <c r="A129" s="3773"/>
      <c r="B129" s="3776"/>
      <c r="C129" s="4268">
        <v>2997</v>
      </c>
      <c r="D129" s="3775"/>
      <c r="E129" s="4268">
        <v>2997</v>
      </c>
      <c r="F129" s="3775"/>
      <c r="G129" s="3896">
        <v>428</v>
      </c>
      <c r="H129" s="3898" t="s">
        <v>603</v>
      </c>
      <c r="I129" s="4268"/>
      <c r="J129" s="3775"/>
      <c r="K129" s="1427"/>
      <c r="L129" s="2872"/>
    </row>
    <row r="130" spans="1:14" s="1928" customFormat="1" ht="17.25" customHeight="1" thickBot="1">
      <c r="A130" s="3773"/>
      <c r="B130" s="3776"/>
      <c r="C130" s="4268">
        <v>59254.2</v>
      </c>
      <c r="D130" s="3775"/>
      <c r="E130" s="4268">
        <v>59254.2</v>
      </c>
      <c r="F130" s="3776"/>
      <c r="G130" s="3896">
        <v>429</v>
      </c>
      <c r="H130" s="3897" t="s">
        <v>604</v>
      </c>
      <c r="I130" s="4268"/>
      <c r="J130" s="3776"/>
      <c r="K130" s="1427"/>
      <c r="L130" s="2872"/>
      <c r="M130" s="2821"/>
      <c r="N130" s="2821"/>
    </row>
    <row r="131" spans="1:14" ht="17.25" customHeight="1">
      <c r="A131" s="3773"/>
      <c r="B131" s="3776"/>
      <c r="C131" s="4268">
        <v>1798.2</v>
      </c>
      <c r="D131" s="3775"/>
      <c r="E131" s="4268">
        <v>1798.2</v>
      </c>
      <c r="F131" s="3775"/>
      <c r="G131" s="3896">
        <v>430</v>
      </c>
      <c r="H131" s="3776" t="s">
        <v>605</v>
      </c>
      <c r="I131" s="4268"/>
      <c r="J131" s="3775"/>
      <c r="K131" s="1427"/>
      <c r="L131" s="2872"/>
    </row>
    <row r="132" spans="1:14" ht="36" customHeight="1">
      <c r="A132" s="3773"/>
      <c r="B132" s="3776"/>
      <c r="C132" s="4268">
        <v>1498.5</v>
      </c>
      <c r="D132" s="3775"/>
      <c r="E132" s="4268">
        <v>1498.5</v>
      </c>
      <c r="F132" s="3775"/>
      <c r="G132" s="3896">
        <v>431</v>
      </c>
      <c r="H132" s="3777" t="s">
        <v>606</v>
      </c>
      <c r="I132" s="4268"/>
      <c r="J132" s="3775"/>
      <c r="K132" s="1427"/>
      <c r="L132" s="2872"/>
    </row>
    <row r="133" spans="1:14" ht="17.25" customHeight="1">
      <c r="A133" s="3773"/>
      <c r="B133" s="3776"/>
      <c r="C133" s="4268">
        <v>2997</v>
      </c>
      <c r="D133" s="3775"/>
      <c r="E133" s="4268">
        <v>2997</v>
      </c>
      <c r="F133" s="3775"/>
      <c r="G133" s="3896">
        <v>433</v>
      </c>
      <c r="H133" s="3776" t="s">
        <v>607</v>
      </c>
      <c r="I133" s="4268"/>
      <c r="J133" s="3775"/>
      <c r="K133" s="1427"/>
      <c r="L133" s="2872"/>
    </row>
    <row r="134" spans="1:14" ht="17.25" customHeight="1">
      <c r="A134" s="3773"/>
      <c r="B134" s="3776"/>
      <c r="C134" s="4268">
        <v>302.39999999999998</v>
      </c>
      <c r="D134" s="3775"/>
      <c r="E134" s="4268">
        <v>302.39999999999998</v>
      </c>
      <c r="F134" s="3775"/>
      <c r="G134" s="3896">
        <v>434</v>
      </c>
      <c r="H134" s="3777" t="s">
        <v>608</v>
      </c>
      <c r="I134" s="4268"/>
      <c r="J134" s="3775"/>
      <c r="K134" s="1427"/>
      <c r="L134" s="2872"/>
    </row>
    <row r="135" spans="1:14" ht="17.25" customHeight="1">
      <c r="A135" s="3773"/>
      <c r="B135" s="3776"/>
      <c r="C135" s="4268"/>
      <c r="D135" s="3775"/>
      <c r="E135" s="4268"/>
      <c r="F135" s="3775"/>
      <c r="G135" s="3896">
        <v>435</v>
      </c>
      <c r="H135" s="3777" t="s">
        <v>609</v>
      </c>
      <c r="I135" s="4268"/>
      <c r="J135" s="3775"/>
      <c r="K135" s="1427"/>
      <c r="L135" s="2872"/>
    </row>
    <row r="136" spans="1:14" ht="36.75" customHeight="1">
      <c r="A136" s="3773"/>
      <c r="B136" s="3776"/>
      <c r="C136" s="4268">
        <v>4882.5</v>
      </c>
      <c r="D136" s="3775"/>
      <c r="E136" s="4268">
        <v>4882.5</v>
      </c>
      <c r="F136" s="3775"/>
      <c r="G136" s="3896">
        <v>436</v>
      </c>
      <c r="H136" s="3777" t="s">
        <v>610</v>
      </c>
      <c r="I136" s="4268"/>
      <c r="J136" s="3775"/>
      <c r="K136" s="1427"/>
      <c r="L136" s="2872"/>
    </row>
    <row r="137" spans="1:14" ht="39.75" customHeight="1">
      <c r="A137" s="3773"/>
      <c r="B137" s="3776"/>
      <c r="C137" s="4268">
        <v>5994</v>
      </c>
      <c r="D137" s="3775"/>
      <c r="E137" s="4268">
        <v>5994</v>
      </c>
      <c r="F137" s="3775"/>
      <c r="G137" s="3896">
        <v>437</v>
      </c>
      <c r="H137" s="3898" t="s">
        <v>611</v>
      </c>
      <c r="I137" s="4268"/>
      <c r="J137" s="3775"/>
      <c r="K137" s="1427"/>
      <c r="L137" s="2872"/>
    </row>
    <row r="138" spans="1:14" ht="39.75" customHeight="1">
      <c r="A138" s="3773"/>
      <c r="B138" s="3776"/>
      <c r="C138" s="4268"/>
      <c r="D138" s="3775"/>
      <c r="E138" s="4268"/>
      <c r="F138" s="3775"/>
      <c r="G138" s="3896">
        <v>438</v>
      </c>
      <c r="H138" s="3898" t="s">
        <v>612</v>
      </c>
      <c r="I138" s="4268"/>
      <c r="J138" s="3775"/>
      <c r="K138" s="1427"/>
      <c r="L138" s="2872"/>
    </row>
    <row r="139" spans="1:14" ht="44.25" customHeight="1">
      <c r="A139" s="3773"/>
      <c r="B139" s="3776"/>
      <c r="C139" s="4268">
        <v>2109.6</v>
      </c>
      <c r="D139" s="3775"/>
      <c r="E139" s="4268">
        <v>2109.6</v>
      </c>
      <c r="F139" s="3775"/>
      <c r="G139" s="3896">
        <v>439</v>
      </c>
      <c r="H139" s="3898" t="s">
        <v>613</v>
      </c>
      <c r="I139" s="4268"/>
      <c r="J139" s="3775"/>
      <c r="K139" s="1427"/>
      <c r="L139" s="2872"/>
    </row>
    <row r="140" spans="1:14" ht="40.5" customHeight="1">
      <c r="A140" s="3773"/>
      <c r="B140" s="3776"/>
      <c r="C140" s="4268">
        <v>21262.5</v>
      </c>
      <c r="D140" s="3775"/>
      <c r="E140" s="4268">
        <v>21262.5</v>
      </c>
      <c r="F140" s="3775"/>
      <c r="G140" s="3776">
        <v>440</v>
      </c>
      <c r="H140" s="3903" t="s">
        <v>614</v>
      </c>
      <c r="I140" s="4268"/>
      <c r="J140" s="3775"/>
      <c r="K140" s="1427"/>
      <c r="L140" s="2872"/>
    </row>
    <row r="141" spans="1:14" ht="17.25" customHeight="1">
      <c r="A141" s="3773"/>
      <c r="B141" s="3776"/>
      <c r="C141" s="4268">
        <v>11845.8</v>
      </c>
      <c r="D141" s="3775"/>
      <c r="E141" s="4268">
        <v>11845.8</v>
      </c>
      <c r="F141" s="3775"/>
      <c r="G141" s="3776">
        <v>441</v>
      </c>
      <c r="H141" s="3777" t="s">
        <v>615</v>
      </c>
      <c r="I141" s="4268"/>
      <c r="J141" s="3775"/>
      <c r="K141" s="1587"/>
      <c r="L141" s="2872"/>
    </row>
    <row r="142" spans="1:14" ht="51" customHeight="1">
      <c r="A142" s="3773"/>
      <c r="B142" s="3776"/>
      <c r="C142" s="4268">
        <v>11486.7</v>
      </c>
      <c r="D142" s="3775"/>
      <c r="E142" s="4268">
        <v>11486.7</v>
      </c>
      <c r="F142" s="3775"/>
      <c r="G142" s="3776">
        <v>442</v>
      </c>
      <c r="H142" s="3777" t="s">
        <v>616</v>
      </c>
      <c r="I142" s="4268"/>
      <c r="J142" s="3775"/>
      <c r="K142" s="3895"/>
      <c r="L142" s="2872"/>
    </row>
    <row r="143" spans="1:14" ht="34.5" customHeight="1">
      <c r="A143" s="3773"/>
      <c r="B143" s="3776"/>
      <c r="C143" s="4268">
        <v>18064.8</v>
      </c>
      <c r="D143" s="3775"/>
      <c r="E143" s="4268">
        <v>18064.8</v>
      </c>
      <c r="F143" s="3775"/>
      <c r="G143" s="3776">
        <v>443</v>
      </c>
      <c r="H143" s="3777" t="s">
        <v>617</v>
      </c>
      <c r="I143" s="4268"/>
      <c r="J143" s="3775"/>
      <c r="K143" s="3895"/>
      <c r="L143" s="2872"/>
    </row>
    <row r="144" spans="1:14" ht="18.75" customHeight="1">
      <c r="A144" s="3773"/>
      <c r="B144" s="3776"/>
      <c r="C144" s="4268">
        <v>12625.2</v>
      </c>
      <c r="D144" s="3775"/>
      <c r="E144" s="4268">
        <v>12625.2</v>
      </c>
      <c r="F144" s="3775"/>
      <c r="G144" s="3776">
        <v>444</v>
      </c>
      <c r="H144" s="3777" t="s">
        <v>618</v>
      </c>
      <c r="I144" s="4268"/>
      <c r="J144" s="3775"/>
      <c r="K144" s="1587"/>
      <c r="L144" s="2872"/>
    </row>
    <row r="145" spans="1:14" ht="18.75" customHeight="1">
      <c r="A145" s="3773"/>
      <c r="B145" s="3776"/>
      <c r="C145" s="4268">
        <v>5394.6</v>
      </c>
      <c r="D145" s="3775"/>
      <c r="E145" s="4268">
        <v>5394.6</v>
      </c>
      <c r="F145" s="3775"/>
      <c r="G145" s="3776">
        <v>445</v>
      </c>
      <c r="H145" s="3777" t="s">
        <v>3189</v>
      </c>
      <c r="I145" s="4268"/>
      <c r="J145" s="3775"/>
      <c r="K145" s="1587"/>
      <c r="L145" s="2872"/>
    </row>
    <row r="146" spans="1:14" s="1694" customFormat="1" ht="33.75" customHeight="1" thickBot="1">
      <c r="A146" s="3773"/>
      <c r="B146" s="3776"/>
      <c r="C146" s="4268"/>
      <c r="D146" s="3775"/>
      <c r="E146" s="4268"/>
      <c r="F146" s="3776"/>
      <c r="G146" s="3896">
        <v>499</v>
      </c>
      <c r="H146" s="3777" t="s">
        <v>619</v>
      </c>
      <c r="I146" s="4268"/>
      <c r="J146" s="3776"/>
      <c r="K146" s="1427"/>
      <c r="L146" s="2872"/>
      <c r="M146" s="2821"/>
      <c r="N146" s="2821"/>
    </row>
    <row r="147" spans="1:14" s="1925" customFormat="1" ht="24" customHeight="1" thickTop="1" thickBot="1">
      <c r="A147" s="4266">
        <f>SUM(A101:A146)</f>
        <v>0</v>
      </c>
      <c r="B147" s="4266">
        <f t="shared" ref="B147:C147" si="12">SUM(B101:B146)</f>
        <v>0</v>
      </c>
      <c r="C147" s="4266">
        <f t="shared" si="12"/>
        <v>240036.30000000002</v>
      </c>
      <c r="D147" s="4266">
        <f t="shared" ref="D147" si="13">SUM(D101:D146)</f>
        <v>0</v>
      </c>
      <c r="E147" s="4266">
        <f t="shared" ref="E147" si="14">SUM(E101:E146)</f>
        <v>240036.30000000002</v>
      </c>
      <c r="F147" s="4266">
        <f t="shared" ref="F147" si="15">SUM(F101:F146)</f>
        <v>0</v>
      </c>
      <c r="G147" s="3905"/>
      <c r="H147" s="3906" t="s">
        <v>620</v>
      </c>
      <c r="I147" s="4266">
        <f>SUM(I101:I146)</f>
        <v>0</v>
      </c>
      <c r="J147" s="3904">
        <f t="shared" ref="J147:K147" si="16">SUM(J101:J146)</f>
        <v>0</v>
      </c>
      <c r="K147" s="3904">
        <f t="shared" si="16"/>
        <v>0</v>
      </c>
      <c r="L147" s="1690"/>
      <c r="M147" s="1690"/>
      <c r="N147" s="1690"/>
    </row>
    <row r="148" spans="1:14" s="1934" customFormat="1" ht="48" customHeight="1" thickTop="1" thickBot="1">
      <c r="A148" s="1933">
        <f t="shared" ref="A148:F148" si="17">SUM(A147,A99,A88,A46,A23)</f>
        <v>0</v>
      </c>
      <c r="B148" s="1801">
        <f t="shared" si="17"/>
        <v>0</v>
      </c>
      <c r="C148" s="1801">
        <f t="shared" si="17"/>
        <v>240036.30000000002</v>
      </c>
      <c r="D148" s="1801">
        <f t="shared" si="17"/>
        <v>17200000</v>
      </c>
      <c r="E148" s="1801">
        <f t="shared" si="17"/>
        <v>240036.30000000002</v>
      </c>
      <c r="F148" s="1801">
        <f t="shared" si="17"/>
        <v>17200000</v>
      </c>
      <c r="G148" s="1799"/>
      <c r="H148" s="3907" t="s">
        <v>3400</v>
      </c>
      <c r="I148" s="3908">
        <f>SUM(I147,I99,I88,I46,I23)</f>
        <v>0</v>
      </c>
      <c r="J148" s="3908">
        <f>SUM(J147,J99,J88,J46,J23)</f>
        <v>0</v>
      </c>
      <c r="K148" s="3908">
        <f t="shared" ref="K148" si="18">SUM(K147,L99,L88,L46,L23)</f>
        <v>0</v>
      </c>
      <c r="L148" s="2821"/>
      <c r="M148" s="2821"/>
      <c r="N148" s="2821"/>
    </row>
    <row r="149" spans="1:14" ht="13.5" customHeight="1">
      <c r="B149" s="1427"/>
    </row>
  </sheetData>
  <mergeCells count="20">
    <mergeCell ref="A47:F47"/>
    <mergeCell ref="H47:J47"/>
    <mergeCell ref="A89:F89"/>
    <mergeCell ref="H89:J89"/>
    <mergeCell ref="A100:F100"/>
    <mergeCell ref="H100:J100"/>
    <mergeCell ref="A24:F24"/>
    <mergeCell ref="H24:J24"/>
    <mergeCell ref="A1:J1"/>
    <mergeCell ref="I2:J2"/>
    <mergeCell ref="A3:B3"/>
    <mergeCell ref="C3:D3"/>
    <mergeCell ref="E3:F3"/>
    <mergeCell ref="G3:H4"/>
    <mergeCell ref="I3:J3"/>
    <mergeCell ref="G5:H5"/>
    <mergeCell ref="A6:J6"/>
    <mergeCell ref="A13:J13"/>
    <mergeCell ref="A14:J14"/>
    <mergeCell ref="A15:F15"/>
  </mergeCells>
  <printOptions horizontalCentered="1"/>
  <pageMargins left="0.55118110236220474" right="0.15748031496062992" top="0.98425196850393704" bottom="0.19685039370078741" header="0.59055118110236227" footer="0.27559055118110237"/>
  <pageSetup scale="87" firstPageNumber="52" orientation="landscape" r:id="rId1"/>
  <headerFooter>
    <oddHeader>&amp;L&amp;"Arial,Bold"&amp;UCOCHIN UNIVERSITY OF SCIENCE AND TECHNOLOGYBUDGET ESTIMATES: 2022-23&amp;C&amp;P</oddHeader>
    <oddFooter>&amp;L&amp;C&amp;R</oddFooter>
    <evenHeader>&amp;L&amp;"Arial,Bold"&amp;UCOCHIN UNIVERSITY OF SCIENCE AND TECHNOLOGYBUDGET ESTIMATES: 2016-17&amp;C&amp;P&amp;R</evenHeader>
    <evenFooter>&amp;L&amp;C&amp;R</evenFooter>
  </headerFooter>
  <rowBreaks count="5" manualBreakCount="5">
    <brk id="12" max="9" man="1"/>
    <brk id="34" max="9" man="1"/>
    <brk id="53" max="9" man="1"/>
    <brk id="72" max="9" man="1"/>
    <brk id="99" max="9" man="1"/>
  </rowBreaks>
  <drawing r:id="rId2"/>
</worksheet>
</file>

<file path=xl/worksheets/sheet11.xml><?xml version="1.0" encoding="utf-8"?>
<worksheet xmlns="http://schemas.openxmlformats.org/spreadsheetml/2006/main" xmlns:r="http://schemas.openxmlformats.org/officeDocument/2006/relationships">
  <sheetPr>
    <tabColor rgb="FF7030A0"/>
  </sheetPr>
  <dimension ref="A1:IT53"/>
  <sheetViews>
    <sheetView topLeftCell="A2" zoomScaleSheetLayoutView="100" workbookViewId="0">
      <selection activeCell="F30" sqref="F30"/>
    </sheetView>
  </sheetViews>
  <sheetFormatPr defaultColWidth="9" defaultRowHeight="12.75" customHeight="1"/>
  <cols>
    <col min="1" max="1" width="8.7109375" style="1706" customWidth="1"/>
    <col min="2" max="2" width="10.42578125" style="1706" customWidth="1"/>
    <col min="3" max="3" width="10" style="1706" customWidth="1"/>
    <col min="4" max="4" width="13.7109375" style="1706" customWidth="1"/>
    <col min="5" max="5" width="10.140625" style="1706" customWidth="1"/>
    <col min="6" max="6" width="13" style="1706" customWidth="1"/>
    <col min="7" max="7" width="5.7109375" style="1713" customWidth="1"/>
    <col min="8" max="8" width="49.42578125" style="1706" customWidth="1"/>
    <col min="9" max="9" width="9.42578125" style="1706" customWidth="1"/>
    <col min="10" max="10" width="14.85546875" style="1706" customWidth="1"/>
    <col min="11" max="254" width="9.140625" style="1706" customWidth="1"/>
    <col min="255" max="16384" width="9" style="2830"/>
  </cols>
  <sheetData>
    <row r="1" spans="1:254" ht="12.75" customHeight="1">
      <c r="A1" s="1935"/>
      <c r="B1" s="1935"/>
      <c r="C1" s="1935"/>
      <c r="D1" s="1935"/>
      <c r="E1" s="1935"/>
      <c r="F1" s="1935"/>
      <c r="G1" s="1936"/>
      <c r="H1" s="1935"/>
      <c r="I1" s="1935"/>
      <c r="J1" s="1935"/>
      <c r="K1" s="1711"/>
      <c r="L1" s="1711"/>
      <c r="M1" s="1711"/>
      <c r="N1" s="1711"/>
      <c r="O1" s="1711"/>
      <c r="P1" s="1711"/>
    </row>
    <row r="2" spans="1:254" ht="18.75" customHeight="1">
      <c r="A2" s="4540" t="s">
        <v>621</v>
      </c>
      <c r="B2" s="4540"/>
      <c r="C2" s="4540"/>
      <c r="D2" s="4540"/>
      <c r="E2" s="4540"/>
      <c r="F2" s="4540"/>
      <c r="G2" s="4540"/>
      <c r="H2" s="4540"/>
      <c r="I2" s="4540"/>
      <c r="J2" s="4540"/>
      <c r="K2" s="1711"/>
      <c r="L2" s="1711"/>
      <c r="M2" s="1711"/>
      <c r="N2" s="1711"/>
      <c r="O2" s="1711"/>
      <c r="P2" s="1711"/>
    </row>
    <row r="3" spans="1:254" ht="16.5" customHeight="1" thickBot="1">
      <c r="A3" s="1937"/>
      <c r="B3" s="1937"/>
      <c r="C3" s="1937"/>
      <c r="D3" s="1937"/>
      <c r="E3" s="1937"/>
      <c r="F3" s="1937"/>
      <c r="G3" s="1938"/>
      <c r="H3" s="1937"/>
      <c r="I3" s="4556" t="s">
        <v>313</v>
      </c>
      <c r="J3" s="4556"/>
      <c r="K3" s="1710"/>
      <c r="L3" s="1711"/>
      <c r="M3" s="1711"/>
      <c r="N3" s="1711"/>
      <c r="O3" s="1711"/>
      <c r="P3" s="1711"/>
    </row>
    <row r="4" spans="1:254" s="1939" customFormat="1" ht="38.25" customHeight="1">
      <c r="A4" s="4514" t="s">
        <v>3785</v>
      </c>
      <c r="B4" s="4515"/>
      <c r="C4" s="4516" t="s">
        <v>3783</v>
      </c>
      <c r="D4" s="4515"/>
      <c r="E4" s="4516" t="s">
        <v>3784</v>
      </c>
      <c r="F4" s="4515"/>
      <c r="G4" s="4517" t="s">
        <v>117</v>
      </c>
      <c r="H4" s="4518"/>
      <c r="I4" s="4516" t="s">
        <v>3782</v>
      </c>
      <c r="J4" s="4521"/>
      <c r="K4" s="1710"/>
      <c r="L4" s="1711"/>
      <c r="M4" s="1711"/>
      <c r="N4" s="1711"/>
      <c r="O4" s="1711"/>
      <c r="P4" s="1711"/>
    </row>
    <row r="5" spans="1:254" s="1940" customFormat="1" ht="30.75" customHeight="1">
      <c r="A5" s="1430" t="s">
        <v>118</v>
      </c>
      <c r="B5" s="1431" t="s">
        <v>104</v>
      </c>
      <c r="C5" s="1431" t="s">
        <v>118</v>
      </c>
      <c r="D5" s="1431" t="s">
        <v>104</v>
      </c>
      <c r="E5" s="1431" t="s">
        <v>118</v>
      </c>
      <c r="F5" s="1431" t="s">
        <v>104</v>
      </c>
      <c r="G5" s="4519"/>
      <c r="H5" s="4520"/>
      <c r="I5" s="1431" t="s">
        <v>118</v>
      </c>
      <c r="J5" s="1432" t="s">
        <v>104</v>
      </c>
      <c r="K5" s="1710"/>
      <c r="L5" s="1710"/>
      <c r="M5" s="1710"/>
      <c r="N5" s="1710"/>
      <c r="O5" s="1710"/>
      <c r="P5" s="1710"/>
    </row>
    <row r="6" spans="1:254" s="1939" customFormat="1" ht="16.5" customHeight="1" thickBot="1">
      <c r="A6" s="1433" t="s">
        <v>1266</v>
      </c>
      <c r="B6" s="1434" t="s">
        <v>3012</v>
      </c>
      <c r="C6" s="1434" t="s">
        <v>2347</v>
      </c>
      <c r="D6" s="1434" t="s">
        <v>3013</v>
      </c>
      <c r="E6" s="1434" t="s">
        <v>1268</v>
      </c>
      <c r="F6" s="1434" t="s">
        <v>3014</v>
      </c>
      <c r="G6" s="4522" t="s">
        <v>3015</v>
      </c>
      <c r="H6" s="4523"/>
      <c r="I6" s="1434" t="s">
        <v>1267</v>
      </c>
      <c r="J6" s="1435" t="s">
        <v>3016</v>
      </c>
      <c r="K6" s="1710"/>
      <c r="L6" s="1711"/>
      <c r="M6" s="1711"/>
      <c r="N6" s="1711"/>
      <c r="O6" s="1711"/>
      <c r="P6" s="1711"/>
    </row>
    <row r="7" spans="1:254" ht="15" customHeight="1" thickTop="1">
      <c r="A7" s="4549" t="s">
        <v>318</v>
      </c>
      <c r="B7" s="4550"/>
      <c r="C7" s="4550"/>
      <c r="D7" s="4550"/>
      <c r="E7" s="4550"/>
      <c r="F7" s="4550"/>
      <c r="G7" s="4550"/>
      <c r="H7" s="4550"/>
      <c r="I7" s="4550"/>
      <c r="J7" s="4551"/>
      <c r="K7" s="1711"/>
      <c r="L7" s="1711"/>
      <c r="M7" s="1711"/>
      <c r="N7" s="1711"/>
      <c r="O7" s="1711"/>
      <c r="P7" s="1711"/>
    </row>
    <row r="8" spans="1:254" ht="19.5" customHeight="1">
      <c r="A8" s="1609">
        <f t="shared" ref="A8:F8" si="0">A24</f>
        <v>0</v>
      </c>
      <c r="B8" s="1609">
        <f t="shared" si="0"/>
        <v>0</v>
      </c>
      <c r="C8" s="1609">
        <f t="shared" si="0"/>
        <v>0</v>
      </c>
      <c r="D8" s="1609">
        <f t="shared" si="0"/>
        <v>0</v>
      </c>
      <c r="E8" s="1609">
        <f t="shared" si="0"/>
        <v>0</v>
      </c>
      <c r="F8" s="1609">
        <f t="shared" si="0"/>
        <v>0</v>
      </c>
      <c r="G8" s="1714">
        <v>1</v>
      </c>
      <c r="H8" s="1719" t="s">
        <v>622</v>
      </c>
      <c r="I8" s="1609">
        <f>I24</f>
        <v>0</v>
      </c>
      <c r="J8" s="1609">
        <f>J24</f>
        <v>0</v>
      </c>
      <c r="K8" s="1711"/>
      <c r="L8" s="1711"/>
      <c r="M8" s="1711"/>
      <c r="N8" s="1711"/>
      <c r="O8" s="1711"/>
      <c r="P8" s="1711"/>
    </row>
    <row r="9" spans="1:254" ht="19.5" customHeight="1">
      <c r="A9" s="1609">
        <f t="shared" ref="A9:F9" si="1">A32</f>
        <v>0</v>
      </c>
      <c r="B9" s="1609">
        <f t="shared" si="1"/>
        <v>0</v>
      </c>
      <c r="C9" s="1609">
        <f t="shared" si="1"/>
        <v>0</v>
      </c>
      <c r="D9" s="1609">
        <f t="shared" si="1"/>
        <v>0</v>
      </c>
      <c r="E9" s="1609">
        <f t="shared" si="1"/>
        <v>0</v>
      </c>
      <c r="F9" s="1609">
        <f t="shared" si="1"/>
        <v>0</v>
      </c>
      <c r="G9" s="1714">
        <v>2</v>
      </c>
      <c r="H9" s="1719" t="s">
        <v>623</v>
      </c>
      <c r="I9" s="1609">
        <f>I32</f>
        <v>0</v>
      </c>
      <c r="J9" s="1609">
        <f>J32</f>
        <v>0</v>
      </c>
      <c r="K9" s="1711"/>
      <c r="L9" s="1711"/>
      <c r="M9" s="1711"/>
      <c r="N9" s="1711"/>
      <c r="O9" s="1711"/>
      <c r="P9" s="1711"/>
    </row>
    <row r="10" spans="1:254" ht="19.5" customHeight="1">
      <c r="A10" s="1609">
        <f t="shared" ref="A10:F10" si="2">A36</f>
        <v>0</v>
      </c>
      <c r="B10" s="1609">
        <f t="shared" si="2"/>
        <v>0</v>
      </c>
      <c r="C10" s="1609">
        <f t="shared" si="2"/>
        <v>0</v>
      </c>
      <c r="D10" s="1609">
        <f t="shared" si="2"/>
        <v>0</v>
      </c>
      <c r="E10" s="1609">
        <f t="shared" si="2"/>
        <v>0</v>
      </c>
      <c r="F10" s="1609">
        <f t="shared" si="2"/>
        <v>0</v>
      </c>
      <c r="G10" s="1941">
        <v>3</v>
      </c>
      <c r="H10" s="1719" t="s">
        <v>624</v>
      </c>
      <c r="I10" s="1609">
        <f>I36</f>
        <v>0</v>
      </c>
      <c r="J10" s="1609">
        <f>J36</f>
        <v>0</v>
      </c>
      <c r="K10" s="1711"/>
      <c r="L10" s="1711"/>
      <c r="M10" s="1711"/>
      <c r="N10" s="1711"/>
      <c r="O10" s="1711"/>
      <c r="P10" s="1711"/>
    </row>
    <row r="11" spans="1:254" ht="19.5" customHeight="1" thickBot="1">
      <c r="A11" s="1942">
        <f t="shared" ref="A11:F11" si="3">A52</f>
        <v>0</v>
      </c>
      <c r="B11" s="1942">
        <f t="shared" si="3"/>
        <v>0</v>
      </c>
      <c r="C11" s="1942">
        <f t="shared" si="3"/>
        <v>0</v>
      </c>
      <c r="D11" s="1942">
        <f t="shared" si="3"/>
        <v>0</v>
      </c>
      <c r="E11" s="1942">
        <f t="shared" si="3"/>
        <v>0</v>
      </c>
      <c r="F11" s="1942">
        <f t="shared" si="3"/>
        <v>0</v>
      </c>
      <c r="G11" s="1943">
        <v>4</v>
      </c>
      <c r="H11" s="1944" t="s">
        <v>321</v>
      </c>
      <c r="I11" s="1942">
        <f>I52</f>
        <v>0</v>
      </c>
      <c r="J11" s="1942">
        <f>J52</f>
        <v>0</v>
      </c>
      <c r="K11" s="1711"/>
      <c r="L11" s="1711"/>
      <c r="M11" s="1711"/>
      <c r="N11" s="1711"/>
      <c r="O11" s="1711"/>
      <c r="P11" s="1711"/>
    </row>
    <row r="12" spans="1:254" s="1948" customFormat="1" ht="21" customHeight="1" thickBot="1">
      <c r="A12" s="1933">
        <f t="shared" ref="A12:F12" si="4">SUM(A8:A11)</f>
        <v>0</v>
      </c>
      <c r="B12" s="1801">
        <f t="shared" si="4"/>
        <v>0</v>
      </c>
      <c r="C12" s="1801">
        <f t="shared" si="4"/>
        <v>0</v>
      </c>
      <c r="D12" s="1801">
        <f t="shared" si="4"/>
        <v>0</v>
      </c>
      <c r="E12" s="1801">
        <f t="shared" si="4"/>
        <v>0</v>
      </c>
      <c r="F12" s="1801">
        <f t="shared" si="4"/>
        <v>0</v>
      </c>
      <c r="G12" s="1799"/>
      <c r="H12" s="1945" t="s">
        <v>294</v>
      </c>
      <c r="I12" s="1801">
        <f>SUM(I8:I11)</f>
        <v>0</v>
      </c>
      <c r="J12" s="1946">
        <f>SUM(J8:J11)</f>
        <v>0</v>
      </c>
      <c r="K12" s="1947"/>
      <c r="L12" s="1947"/>
      <c r="M12" s="1947"/>
      <c r="N12" s="1947"/>
      <c r="O12" s="1947"/>
      <c r="P12" s="1947"/>
    </row>
    <row r="13" spans="1:254" s="1706" customFormat="1" ht="9" customHeight="1">
      <c r="A13" s="1724"/>
      <c r="B13" s="1724"/>
      <c r="C13" s="1724"/>
      <c r="D13" s="1724"/>
      <c r="E13" s="1724"/>
      <c r="F13" s="1724"/>
      <c r="G13" s="1713"/>
      <c r="H13" s="1949"/>
      <c r="I13" s="1724"/>
      <c r="J13" s="1724"/>
      <c r="K13" s="1711"/>
      <c r="L13" s="1711"/>
      <c r="M13" s="1711"/>
      <c r="N13" s="1711"/>
      <c r="O13" s="1711"/>
      <c r="P13" s="1711"/>
    </row>
    <row r="14" spans="1:254" ht="10.5" customHeight="1">
      <c r="A14" s="4555" t="s">
        <v>625</v>
      </c>
      <c r="B14" s="4555"/>
      <c r="C14" s="4555"/>
      <c r="D14" s="4555"/>
      <c r="E14" s="4555"/>
      <c r="F14" s="4555"/>
      <c r="G14" s="4555"/>
      <c r="H14" s="4555"/>
      <c r="I14" s="4555"/>
      <c r="J14" s="4555"/>
      <c r="K14" s="1711"/>
      <c r="L14" s="1711"/>
      <c r="M14" s="1711"/>
      <c r="N14" s="1711"/>
      <c r="O14" s="1711"/>
      <c r="P14" s="1711"/>
    </row>
    <row r="15" spans="1:254" ht="21" customHeight="1">
      <c r="A15" s="4531" t="s">
        <v>626</v>
      </c>
      <c r="B15" s="4531"/>
      <c r="C15" s="1950"/>
      <c r="D15" s="1950"/>
      <c r="E15" s="1950"/>
      <c r="F15" s="1950"/>
      <c r="G15" s="2831"/>
      <c r="H15" s="1951"/>
      <c r="I15" s="1950"/>
      <c r="J15" s="1952"/>
      <c r="K15" s="4542"/>
      <c r="L15" s="4542"/>
      <c r="M15" s="4542"/>
      <c r="N15" s="4542"/>
      <c r="O15" s="4542"/>
      <c r="P15" s="4542"/>
      <c r="Q15" s="4555"/>
      <c r="R15" s="4555"/>
      <c r="S15" s="4555"/>
      <c r="T15" s="4555"/>
      <c r="U15" s="4555"/>
      <c r="V15" s="4555"/>
      <c r="W15" s="4555"/>
      <c r="X15" s="4555"/>
      <c r="Y15" s="4555"/>
      <c r="Z15" s="4555"/>
      <c r="AA15" s="4555"/>
      <c r="AB15" s="4555"/>
      <c r="AC15" s="4555"/>
      <c r="AD15" s="4555"/>
      <c r="AE15" s="4555"/>
      <c r="AF15" s="4555"/>
      <c r="AG15" s="4555"/>
      <c r="AH15" s="4555"/>
      <c r="AI15" s="4555"/>
      <c r="AJ15" s="4555"/>
      <c r="AK15" s="4555"/>
      <c r="AL15" s="4555"/>
      <c r="AM15" s="4555"/>
      <c r="AN15" s="4555"/>
      <c r="AO15" s="4555"/>
      <c r="AP15" s="4555"/>
      <c r="AQ15" s="4555"/>
      <c r="AR15" s="4555"/>
      <c r="AS15" s="4555"/>
      <c r="AT15" s="4555"/>
      <c r="AU15" s="4555"/>
      <c r="AV15" s="4555"/>
      <c r="AW15" s="4555"/>
      <c r="AX15" s="4555"/>
      <c r="AY15" s="4555"/>
      <c r="AZ15" s="4555"/>
      <c r="BA15" s="4555"/>
      <c r="BB15" s="4555"/>
      <c r="BC15" s="4555"/>
      <c r="BD15" s="4555"/>
      <c r="BE15" s="4555"/>
      <c r="BF15" s="4555"/>
      <c r="BG15" s="4555"/>
      <c r="BH15" s="4555"/>
      <c r="BI15" s="4555"/>
      <c r="BJ15" s="4555"/>
      <c r="BK15" s="4555"/>
      <c r="BL15" s="4555"/>
      <c r="BM15" s="4555"/>
      <c r="BN15" s="4555"/>
      <c r="BO15" s="4555"/>
      <c r="BP15" s="4555"/>
      <c r="BQ15" s="4555"/>
      <c r="BR15" s="4555"/>
      <c r="BS15" s="4555"/>
      <c r="BT15" s="4555"/>
      <c r="BU15" s="4555"/>
      <c r="BV15" s="4555"/>
      <c r="BW15" s="4555"/>
      <c r="BX15" s="4555"/>
      <c r="BY15" s="4555"/>
      <c r="BZ15" s="4555"/>
      <c r="CA15" s="4555"/>
      <c r="CB15" s="4555"/>
      <c r="CC15" s="4555"/>
      <c r="CD15" s="4555"/>
      <c r="CE15" s="4555"/>
      <c r="CF15" s="4555"/>
      <c r="CG15" s="4555"/>
      <c r="CH15" s="4555"/>
      <c r="CI15" s="4555"/>
      <c r="CJ15" s="4555"/>
      <c r="CK15" s="4555"/>
      <c r="CL15" s="4555"/>
      <c r="CM15" s="4555"/>
      <c r="CN15" s="4555"/>
      <c r="CO15" s="4555"/>
      <c r="CP15" s="4555"/>
      <c r="CQ15" s="4555"/>
      <c r="CR15" s="4555"/>
      <c r="CS15" s="4555"/>
      <c r="CT15" s="4555"/>
      <c r="CU15" s="4555"/>
      <c r="CV15" s="4555"/>
      <c r="CW15" s="4555"/>
      <c r="CX15" s="4555"/>
      <c r="CY15" s="4555"/>
      <c r="CZ15" s="4555"/>
      <c r="DA15" s="4555"/>
      <c r="DB15" s="4555"/>
      <c r="DC15" s="4555"/>
      <c r="DD15" s="4555"/>
      <c r="DE15" s="4555"/>
      <c r="DF15" s="4555"/>
      <c r="DG15" s="4555"/>
      <c r="DH15" s="4555"/>
      <c r="DI15" s="4555"/>
      <c r="DJ15" s="4555"/>
      <c r="DK15" s="4555"/>
      <c r="DL15" s="4555"/>
      <c r="DM15" s="4555"/>
      <c r="DN15" s="4555"/>
      <c r="DO15" s="4555"/>
      <c r="DP15" s="4555"/>
      <c r="DQ15" s="4555"/>
      <c r="DR15" s="4555"/>
      <c r="DS15" s="4555"/>
      <c r="DT15" s="4555"/>
      <c r="DU15" s="4555"/>
      <c r="DV15" s="4555"/>
      <c r="DW15" s="4555"/>
      <c r="DX15" s="4555"/>
      <c r="DY15" s="4555"/>
      <c r="DZ15" s="4555"/>
      <c r="EA15" s="4555"/>
      <c r="EB15" s="4555"/>
      <c r="EC15" s="4555"/>
      <c r="ED15" s="4555"/>
      <c r="EE15" s="4555"/>
      <c r="EF15" s="4555"/>
      <c r="EG15" s="4555"/>
      <c r="EH15" s="4555"/>
      <c r="EI15" s="4555"/>
      <c r="EJ15" s="4555"/>
      <c r="EK15" s="4555"/>
      <c r="EL15" s="4555"/>
      <c r="EM15" s="4555"/>
      <c r="EN15" s="4555"/>
      <c r="EO15" s="4555"/>
      <c r="EP15" s="4555"/>
      <c r="EQ15" s="4555"/>
      <c r="ER15" s="4555"/>
      <c r="ES15" s="4555"/>
      <c r="ET15" s="4555"/>
      <c r="EU15" s="4555"/>
      <c r="EV15" s="4555"/>
      <c r="EW15" s="4555"/>
      <c r="EX15" s="4555"/>
      <c r="EY15" s="4555"/>
      <c r="EZ15" s="4555"/>
      <c r="FA15" s="4555"/>
      <c r="FB15" s="4555"/>
      <c r="FC15" s="4555"/>
      <c r="FD15" s="4555"/>
      <c r="FE15" s="4555"/>
      <c r="FF15" s="4555"/>
      <c r="FG15" s="4555"/>
      <c r="FH15" s="4555"/>
      <c r="FI15" s="4555"/>
      <c r="FJ15" s="4555"/>
      <c r="FK15" s="4555"/>
      <c r="FL15" s="4555"/>
      <c r="FM15" s="4555"/>
      <c r="FN15" s="4555"/>
      <c r="FO15" s="4555"/>
      <c r="FP15" s="4555"/>
      <c r="FQ15" s="4555"/>
      <c r="FR15" s="4555"/>
      <c r="FS15" s="4555"/>
      <c r="FT15" s="4555"/>
      <c r="FU15" s="4555"/>
      <c r="FV15" s="4555"/>
      <c r="FW15" s="4555"/>
      <c r="FX15" s="4555"/>
      <c r="FY15" s="4555"/>
      <c r="FZ15" s="4555"/>
      <c r="GA15" s="4555"/>
      <c r="GB15" s="4555"/>
      <c r="GC15" s="4555"/>
      <c r="GD15" s="4555"/>
      <c r="GE15" s="4555"/>
      <c r="GF15" s="4555"/>
      <c r="GG15" s="4555"/>
      <c r="GH15" s="4555"/>
      <c r="GI15" s="4555"/>
      <c r="GJ15" s="4555"/>
      <c r="GK15" s="4555"/>
      <c r="GL15" s="4555"/>
      <c r="GM15" s="4555"/>
      <c r="GN15" s="4555"/>
      <c r="GO15" s="4555"/>
      <c r="GP15" s="4555"/>
      <c r="GQ15" s="4555"/>
      <c r="GR15" s="4555"/>
      <c r="GS15" s="4555"/>
      <c r="GT15" s="4555"/>
      <c r="GU15" s="4555"/>
      <c r="GV15" s="4555"/>
      <c r="GW15" s="4555"/>
      <c r="GX15" s="4555"/>
      <c r="GY15" s="4555"/>
      <c r="GZ15" s="4555"/>
      <c r="HA15" s="4555"/>
      <c r="HB15" s="4555"/>
      <c r="HC15" s="4555"/>
      <c r="HD15" s="4555"/>
      <c r="HE15" s="4555"/>
      <c r="HF15" s="4555"/>
      <c r="HG15" s="4555"/>
      <c r="HH15" s="4555"/>
      <c r="HI15" s="4555"/>
      <c r="HJ15" s="4555"/>
      <c r="HK15" s="4555"/>
      <c r="HL15" s="4555"/>
      <c r="HM15" s="4555"/>
      <c r="HN15" s="4555"/>
      <c r="HO15" s="4555"/>
      <c r="HP15" s="4555"/>
      <c r="HQ15" s="4555"/>
      <c r="HR15" s="4555"/>
      <c r="HS15" s="4555"/>
      <c r="HT15" s="4555"/>
      <c r="HU15" s="4555"/>
      <c r="HV15" s="4555"/>
      <c r="HW15" s="4555"/>
      <c r="HX15" s="4555"/>
      <c r="HY15" s="4555"/>
      <c r="HZ15" s="4555"/>
      <c r="IA15" s="4555"/>
      <c r="IB15" s="4555"/>
      <c r="IC15" s="4555"/>
      <c r="ID15" s="4555"/>
      <c r="IE15" s="4555"/>
      <c r="IF15" s="4555"/>
      <c r="IG15" s="4555"/>
      <c r="IH15" s="4555"/>
      <c r="II15" s="4555"/>
      <c r="IJ15" s="4555"/>
      <c r="IK15" s="4555"/>
      <c r="IL15" s="4555"/>
      <c r="IM15" s="4555"/>
      <c r="IN15" s="4555"/>
      <c r="IO15" s="4555"/>
      <c r="IP15" s="4555"/>
      <c r="IQ15" s="4555"/>
      <c r="IR15" s="4555"/>
      <c r="IS15" s="4555"/>
      <c r="IT15" s="4555"/>
    </row>
    <row r="16" spans="1:254" ht="18" customHeight="1" thickBot="1">
      <c r="A16" s="4558"/>
      <c r="B16" s="4558"/>
      <c r="C16" s="4558"/>
      <c r="D16" s="4558"/>
      <c r="E16" s="4558"/>
      <c r="F16" s="4558"/>
      <c r="G16" s="2868">
        <v>1</v>
      </c>
      <c r="H16" s="4559" t="s">
        <v>622</v>
      </c>
      <c r="I16" s="4559"/>
      <c r="J16" s="4559"/>
      <c r="K16" s="1711"/>
      <c r="L16" s="1711"/>
      <c r="M16" s="1711"/>
      <c r="N16" s="1711"/>
      <c r="O16" s="1711"/>
      <c r="P16" s="1711"/>
    </row>
    <row r="17" spans="1:16" ht="18.75" customHeight="1">
      <c r="A17" s="1603">
        <v>0</v>
      </c>
      <c r="B17" s="1604">
        <v>0</v>
      </c>
      <c r="C17" s="1604">
        <v>0</v>
      </c>
      <c r="D17" s="1604">
        <v>0</v>
      </c>
      <c r="E17" s="1604">
        <v>0</v>
      </c>
      <c r="F17" s="1604">
        <v>0</v>
      </c>
      <c r="G17" s="1953" t="s">
        <v>495</v>
      </c>
      <c r="H17" s="1869" t="s">
        <v>627</v>
      </c>
      <c r="I17" s="1604">
        <v>0</v>
      </c>
      <c r="J17" s="1954">
        <v>0</v>
      </c>
      <c r="K17" s="1711"/>
      <c r="L17" s="1711"/>
      <c r="M17" s="1711"/>
      <c r="N17" s="1711"/>
      <c r="O17" s="1711"/>
      <c r="P17" s="1711"/>
    </row>
    <row r="18" spans="1:16" ht="18.75" customHeight="1">
      <c r="A18" s="1442"/>
      <c r="B18" s="1443"/>
      <c r="C18" s="1448"/>
      <c r="D18" s="1443"/>
      <c r="E18" s="1443"/>
      <c r="F18" s="1443"/>
      <c r="G18" s="1718" t="s">
        <v>497</v>
      </c>
      <c r="H18" s="1818" t="s">
        <v>628</v>
      </c>
      <c r="I18" s="1448">
        <v>0</v>
      </c>
      <c r="J18" s="1446">
        <v>0</v>
      </c>
      <c r="K18" s="1711"/>
      <c r="L18" s="1711"/>
      <c r="M18" s="1711"/>
      <c r="N18" s="1711"/>
      <c r="O18" s="1711"/>
      <c r="P18" s="1711"/>
    </row>
    <row r="19" spans="1:16" ht="18.75" customHeight="1">
      <c r="A19" s="1609"/>
      <c r="B19" s="1448"/>
      <c r="C19" s="1448"/>
      <c r="D19" s="1448"/>
      <c r="E19" s="1448"/>
      <c r="F19" s="1448"/>
      <c r="G19" s="1718" t="s">
        <v>499</v>
      </c>
      <c r="H19" s="1549" t="s">
        <v>629</v>
      </c>
      <c r="I19" s="1448">
        <v>0</v>
      </c>
      <c r="J19" s="1610">
        <v>0</v>
      </c>
      <c r="K19" s="1711"/>
      <c r="L19" s="1711"/>
      <c r="M19" s="1711"/>
      <c r="N19" s="1711"/>
      <c r="O19" s="1711"/>
      <c r="P19" s="1711"/>
    </row>
    <row r="20" spans="1:16" ht="18.75" customHeight="1">
      <c r="A20" s="1548"/>
      <c r="B20" s="1497"/>
      <c r="C20" s="1497"/>
      <c r="D20" s="1443"/>
      <c r="E20" s="1497"/>
      <c r="F20" s="1443"/>
      <c r="G20" s="1718" t="s">
        <v>630</v>
      </c>
      <c r="H20" s="1549" t="s">
        <v>631</v>
      </c>
      <c r="I20" s="1497">
        <v>0</v>
      </c>
      <c r="J20" s="1446">
        <v>0</v>
      </c>
      <c r="K20" s="1711"/>
      <c r="L20" s="1711"/>
      <c r="M20" s="1711"/>
      <c r="N20" s="1711"/>
      <c r="O20" s="1711"/>
      <c r="P20" s="1711"/>
    </row>
    <row r="21" spans="1:16" s="1955" customFormat="1" ht="18.75" customHeight="1">
      <c r="A21" s="1609"/>
      <c r="B21" s="1448"/>
      <c r="C21" s="1448"/>
      <c r="D21" s="1448"/>
      <c r="E21" s="1448"/>
      <c r="F21" s="1448"/>
      <c r="G21" s="1497" t="s">
        <v>632</v>
      </c>
      <c r="H21" s="1501" t="s">
        <v>633</v>
      </c>
      <c r="I21" s="1448">
        <v>0</v>
      </c>
      <c r="J21" s="1610">
        <v>0</v>
      </c>
      <c r="K21" s="1785"/>
      <c r="L21" s="1785"/>
      <c r="M21" s="1785"/>
      <c r="N21" s="1785"/>
      <c r="O21" s="1785"/>
      <c r="P21" s="1785"/>
    </row>
    <row r="22" spans="1:16" s="1955" customFormat="1" ht="18.75" customHeight="1">
      <c r="A22" s="1609"/>
      <c r="B22" s="1448"/>
      <c r="C22" s="1443"/>
      <c r="D22" s="1443"/>
      <c r="E22" s="1443"/>
      <c r="F22" s="1443"/>
      <c r="G22" s="1497" t="s">
        <v>512</v>
      </c>
      <c r="H22" s="1448" t="s">
        <v>634</v>
      </c>
      <c r="I22" s="1443">
        <v>0</v>
      </c>
      <c r="J22" s="1446">
        <v>0</v>
      </c>
      <c r="K22" s="1785"/>
      <c r="L22" s="1785"/>
      <c r="M22" s="1785"/>
      <c r="N22" s="1785"/>
      <c r="O22" s="1785"/>
      <c r="P22" s="1785"/>
    </row>
    <row r="23" spans="1:16" s="1958" customFormat="1" ht="18.75" customHeight="1" thickBot="1">
      <c r="A23" s="1691"/>
      <c r="B23" s="1453"/>
      <c r="C23" s="1453"/>
      <c r="D23" s="1453"/>
      <c r="E23" s="1453"/>
      <c r="F23" s="1453"/>
      <c r="G23" s="1956" t="s">
        <v>520</v>
      </c>
      <c r="H23" s="1453" t="s">
        <v>635</v>
      </c>
      <c r="I23" s="1453">
        <v>0</v>
      </c>
      <c r="J23" s="1692"/>
      <c r="K23" s="1785"/>
      <c r="L23" s="1957"/>
      <c r="M23" s="1785"/>
      <c r="N23" s="1785"/>
      <c r="O23" s="1785"/>
      <c r="P23" s="1785"/>
    </row>
    <row r="24" spans="1:16" s="1964" customFormat="1" ht="21.75" customHeight="1" thickTop="1" thickBot="1">
      <c r="A24" s="1959"/>
      <c r="B24" s="1960"/>
      <c r="C24" s="1960"/>
      <c r="D24" s="1960"/>
      <c r="E24" s="1960"/>
      <c r="F24" s="1960"/>
      <c r="G24" s="1961"/>
      <c r="H24" s="1962" t="s">
        <v>636</v>
      </c>
      <c r="I24" s="1960">
        <f>SUM(I17:I23)</f>
        <v>0</v>
      </c>
      <c r="J24" s="1963">
        <f>SUM(J17:J23)</f>
        <v>0</v>
      </c>
      <c r="K24" s="1947"/>
      <c r="L24" s="1947"/>
      <c r="M24" s="1947"/>
      <c r="N24" s="1947"/>
      <c r="O24" s="1947"/>
      <c r="P24" s="1947"/>
    </row>
    <row r="25" spans="1:16" ht="15.75" customHeight="1">
      <c r="A25" s="4541"/>
      <c r="B25" s="4542"/>
      <c r="C25" s="4542"/>
      <c r="D25" s="4542"/>
      <c r="E25" s="4542"/>
      <c r="F25" s="4542"/>
      <c r="G25" s="1965">
        <v>2</v>
      </c>
      <c r="H25" s="1966" t="s">
        <v>623</v>
      </c>
      <c r="I25" s="4542"/>
      <c r="J25" s="4543"/>
      <c r="K25" s="1711"/>
      <c r="L25" s="1711"/>
      <c r="M25" s="1711"/>
      <c r="N25" s="1711"/>
      <c r="O25" s="1711"/>
      <c r="P25" s="1711"/>
    </row>
    <row r="26" spans="1:16" ht="18.75" customHeight="1">
      <c r="A26" s="1578">
        <v>0</v>
      </c>
      <c r="B26" s="1438">
        <v>0</v>
      </c>
      <c r="C26" s="1438">
        <v>0</v>
      </c>
      <c r="D26" s="1461">
        <v>0</v>
      </c>
      <c r="E26" s="1438">
        <v>0</v>
      </c>
      <c r="F26" s="1461">
        <v>0</v>
      </c>
      <c r="G26" s="1776">
        <v>400</v>
      </c>
      <c r="H26" s="1926" t="s">
        <v>637</v>
      </c>
      <c r="I26" s="1438">
        <v>0</v>
      </c>
      <c r="J26" s="1579">
        <v>0</v>
      </c>
      <c r="K26" s="1967"/>
      <c r="L26" s="1711"/>
      <c r="M26" s="1711"/>
      <c r="N26" s="1711"/>
      <c r="O26" s="1711"/>
      <c r="P26" s="1711"/>
    </row>
    <row r="27" spans="1:16" ht="18.75" customHeight="1">
      <c r="A27" s="1578">
        <v>0</v>
      </c>
      <c r="B27" s="1438">
        <v>0</v>
      </c>
      <c r="C27" s="1438">
        <v>0</v>
      </c>
      <c r="D27" s="1438">
        <v>0</v>
      </c>
      <c r="E27" s="1438">
        <v>0</v>
      </c>
      <c r="F27" s="1438">
        <v>0</v>
      </c>
      <c r="G27" s="1776">
        <v>401</v>
      </c>
      <c r="H27" s="1926" t="s">
        <v>638</v>
      </c>
      <c r="I27" s="1438">
        <v>0</v>
      </c>
      <c r="J27" s="1582">
        <v>0</v>
      </c>
      <c r="K27" s="1711"/>
      <c r="L27" s="1711"/>
      <c r="M27" s="1711"/>
      <c r="N27" s="1711"/>
      <c r="O27" s="1711"/>
      <c r="P27" s="1711"/>
    </row>
    <row r="28" spans="1:16" s="1955" customFormat="1" ht="18.75" customHeight="1">
      <c r="A28" s="1588">
        <v>0</v>
      </c>
      <c r="B28" s="1461"/>
      <c r="C28" s="1438">
        <v>0</v>
      </c>
      <c r="D28" s="1461">
        <v>0</v>
      </c>
      <c r="E28" s="1438">
        <v>0</v>
      </c>
      <c r="F28" s="1461">
        <v>0</v>
      </c>
      <c r="G28" s="1438">
        <v>402</v>
      </c>
      <c r="H28" s="1439" t="s">
        <v>639</v>
      </c>
      <c r="I28" s="1438">
        <v>0</v>
      </c>
      <c r="J28" s="1579">
        <v>0</v>
      </c>
      <c r="K28" s="1785"/>
      <c r="L28" s="1785"/>
      <c r="M28" s="1785"/>
      <c r="N28" s="1785"/>
      <c r="O28" s="1785"/>
      <c r="P28" s="1785"/>
    </row>
    <row r="29" spans="1:16" ht="18.75" customHeight="1">
      <c r="A29" s="1570">
        <v>0</v>
      </c>
      <c r="B29" s="1461"/>
      <c r="C29" s="1439">
        <v>0</v>
      </c>
      <c r="D29" s="1438">
        <v>0</v>
      </c>
      <c r="E29" s="1439">
        <v>0</v>
      </c>
      <c r="F29" s="1968">
        <v>0</v>
      </c>
      <c r="G29" s="1776">
        <v>403</v>
      </c>
      <c r="H29" s="2824" t="s">
        <v>640</v>
      </c>
      <c r="I29" s="1438">
        <v>0</v>
      </c>
      <c r="J29" s="1582">
        <v>0</v>
      </c>
      <c r="K29" s="1711"/>
      <c r="L29" s="1711"/>
      <c r="M29" s="1711"/>
      <c r="N29" s="1711"/>
      <c r="O29" s="1711"/>
      <c r="P29" s="1711"/>
    </row>
    <row r="30" spans="1:16" ht="30.75" customHeight="1">
      <c r="A30" s="1969"/>
      <c r="B30" s="1970"/>
      <c r="C30" s="1893"/>
      <c r="D30" s="1971"/>
      <c r="E30" s="1893"/>
      <c r="F30" s="4154"/>
      <c r="G30" s="1972">
        <v>410</v>
      </c>
      <c r="H30" s="1250" t="s">
        <v>3242</v>
      </c>
      <c r="I30" s="1971"/>
      <c r="J30" s="3814">
        <v>0</v>
      </c>
      <c r="K30" s="1711"/>
      <c r="L30" s="1711"/>
      <c r="M30" s="1711"/>
      <c r="N30" s="1711"/>
      <c r="O30" s="1711"/>
      <c r="P30" s="1711"/>
    </row>
    <row r="31" spans="1:16" ht="18.75" customHeight="1" thickBot="1">
      <c r="A31" s="1973">
        <v>0</v>
      </c>
      <c r="B31" s="1592">
        <v>0</v>
      </c>
      <c r="C31" s="1592">
        <v>0</v>
      </c>
      <c r="D31" s="1592">
        <v>0</v>
      </c>
      <c r="E31" s="1592">
        <v>0</v>
      </c>
      <c r="F31" s="1592">
        <v>0</v>
      </c>
      <c r="G31" s="1929">
        <v>404</v>
      </c>
      <c r="H31" s="1593" t="s">
        <v>641</v>
      </c>
      <c r="I31" s="1592">
        <v>0</v>
      </c>
      <c r="J31" s="1974">
        <v>0</v>
      </c>
      <c r="K31" s="1711"/>
      <c r="L31" s="1711"/>
      <c r="M31" s="1711"/>
      <c r="N31" s="1711"/>
      <c r="O31" s="1711"/>
      <c r="P31" s="1711"/>
    </row>
    <row r="32" spans="1:16" s="1964" customFormat="1" ht="22.5" customHeight="1" thickTop="1" thickBot="1">
      <c r="A32" s="1975">
        <f t="shared" ref="A32:F32" si="5">SUM(A26:A31)</f>
        <v>0</v>
      </c>
      <c r="B32" s="1976">
        <f t="shared" si="5"/>
        <v>0</v>
      </c>
      <c r="C32" s="1976">
        <f t="shared" si="5"/>
        <v>0</v>
      </c>
      <c r="D32" s="1976">
        <f t="shared" si="5"/>
        <v>0</v>
      </c>
      <c r="E32" s="1976">
        <f t="shared" si="5"/>
        <v>0</v>
      </c>
      <c r="F32" s="1976">
        <f t="shared" si="5"/>
        <v>0</v>
      </c>
      <c r="G32" s="1977"/>
      <c r="H32" s="1978" t="s">
        <v>642</v>
      </c>
      <c r="I32" s="1976">
        <f>SUM(I26:I31)</f>
        <v>0</v>
      </c>
      <c r="J32" s="1979">
        <f>SUM(J26:J31)</f>
        <v>0</v>
      </c>
      <c r="K32" s="1947"/>
      <c r="L32" s="1947"/>
      <c r="M32" s="1947"/>
      <c r="N32" s="1947"/>
      <c r="O32" s="1947"/>
      <c r="P32" s="1947"/>
    </row>
    <row r="33" spans="1:16" ht="17.25" customHeight="1" thickTop="1">
      <c r="A33" s="4541"/>
      <c r="B33" s="4542"/>
      <c r="C33" s="4542"/>
      <c r="D33" s="4542"/>
      <c r="E33" s="4542"/>
      <c r="F33" s="4542"/>
      <c r="G33" s="1757">
        <v>3</v>
      </c>
      <c r="H33" s="4545" t="s">
        <v>624</v>
      </c>
      <c r="I33" s="4545"/>
      <c r="J33" s="4560"/>
      <c r="K33" s="1711"/>
      <c r="L33" s="1711"/>
      <c r="M33" s="1711"/>
      <c r="N33" s="1711"/>
      <c r="O33" s="1711"/>
      <c r="P33" s="1711"/>
    </row>
    <row r="34" spans="1:16" s="1955" customFormat="1" ht="18.75" customHeight="1">
      <c r="A34" s="1442">
        <v>0</v>
      </c>
      <c r="B34" s="1443">
        <v>0</v>
      </c>
      <c r="C34" s="1497">
        <v>0</v>
      </c>
      <c r="D34" s="1443">
        <v>0</v>
      </c>
      <c r="E34" s="1497">
        <v>0</v>
      </c>
      <c r="F34" s="1443">
        <v>0</v>
      </c>
      <c r="G34" s="1497">
        <v>500</v>
      </c>
      <c r="H34" s="1501" t="s">
        <v>643</v>
      </c>
      <c r="I34" s="1497">
        <v>0</v>
      </c>
      <c r="J34" s="1446">
        <v>0</v>
      </c>
      <c r="K34" s="1785"/>
      <c r="L34" s="1785"/>
      <c r="M34" s="1785"/>
      <c r="N34" s="1785"/>
      <c r="O34" s="1785"/>
      <c r="P34" s="1785"/>
    </row>
    <row r="35" spans="1:16" s="1958" customFormat="1" ht="18.75" customHeight="1" thickBot="1">
      <c r="A35" s="1450">
        <v>0</v>
      </c>
      <c r="B35" s="1451">
        <v>0</v>
      </c>
      <c r="C35" s="1451">
        <v>0</v>
      </c>
      <c r="D35" s="1451">
        <v>0</v>
      </c>
      <c r="E35" s="1451">
        <v>0</v>
      </c>
      <c r="F35" s="1451">
        <v>0</v>
      </c>
      <c r="G35" s="1956">
        <v>501</v>
      </c>
      <c r="H35" s="1980" t="s">
        <v>644</v>
      </c>
      <c r="I35" s="1451">
        <v>0</v>
      </c>
      <c r="J35" s="1454">
        <v>0</v>
      </c>
      <c r="K35" s="1785"/>
      <c r="L35" s="1785"/>
      <c r="M35" s="1785"/>
      <c r="N35" s="1785"/>
      <c r="O35" s="1785"/>
      <c r="P35" s="1785"/>
    </row>
    <row r="36" spans="1:16" s="1982" customFormat="1" ht="20.25" customHeight="1" thickTop="1" thickBot="1">
      <c r="A36" s="2804">
        <f>SUM(A34:A35)</f>
        <v>0</v>
      </c>
      <c r="B36" s="2805">
        <f t="shared" ref="B36:F36" si="6">SUM(B34:B35)</f>
        <v>0</v>
      </c>
      <c r="C36" s="2805">
        <f t="shared" si="6"/>
        <v>0</v>
      </c>
      <c r="D36" s="2805">
        <f t="shared" si="6"/>
        <v>0</v>
      </c>
      <c r="E36" s="2805">
        <f t="shared" si="6"/>
        <v>0</v>
      </c>
      <c r="F36" s="2805">
        <f t="shared" si="6"/>
        <v>0</v>
      </c>
      <c r="G36" s="2806"/>
      <c r="H36" s="2807" t="s">
        <v>645</v>
      </c>
      <c r="I36" s="2804">
        <f>SUM(I34:I35)</f>
        <v>0</v>
      </c>
      <c r="J36" s="2808">
        <f>SUM(J34:J35)</f>
        <v>0</v>
      </c>
      <c r="K36" s="1981"/>
      <c r="L36" s="1981"/>
      <c r="M36" s="1981"/>
      <c r="N36" s="1981"/>
      <c r="O36" s="1981"/>
      <c r="P36" s="1981"/>
    </row>
    <row r="37" spans="1:16" ht="15.75" customHeight="1" thickBot="1">
      <c r="A37" s="4555"/>
      <c r="B37" s="4555"/>
      <c r="C37" s="4555"/>
      <c r="D37" s="4555"/>
      <c r="E37" s="4555"/>
      <c r="F37" s="4555"/>
      <c r="G37" s="1842">
        <v>4</v>
      </c>
      <c r="H37" s="4557" t="s">
        <v>321</v>
      </c>
      <c r="I37" s="4557"/>
      <c r="J37" s="4557"/>
      <c r="K37" s="1711"/>
      <c r="L37" s="1711"/>
      <c r="M37" s="1711"/>
      <c r="N37" s="1711"/>
      <c r="O37" s="1711"/>
      <c r="P37" s="1711"/>
    </row>
    <row r="38" spans="1:16" ht="18.75" customHeight="1">
      <c r="A38" s="1603">
        <v>0</v>
      </c>
      <c r="B38" s="1604">
        <v>0</v>
      </c>
      <c r="C38" s="1604">
        <v>0</v>
      </c>
      <c r="D38" s="1604">
        <v>0</v>
      </c>
      <c r="E38" s="1604">
        <v>0</v>
      </c>
      <c r="F38" s="1604">
        <v>0</v>
      </c>
      <c r="G38" s="1953">
        <v>600</v>
      </c>
      <c r="H38" s="1983" t="s">
        <v>646</v>
      </c>
      <c r="I38" s="1604">
        <v>0</v>
      </c>
      <c r="J38" s="1954">
        <v>0</v>
      </c>
      <c r="K38" s="1711"/>
      <c r="L38" s="1711"/>
      <c r="M38" s="1711"/>
      <c r="N38" s="1711"/>
      <c r="O38" s="1711"/>
      <c r="P38" s="1711"/>
    </row>
    <row r="39" spans="1:16" ht="18.75" customHeight="1">
      <c r="A39" s="1609">
        <v>0</v>
      </c>
      <c r="B39" s="1448">
        <v>0</v>
      </c>
      <c r="C39" s="1448">
        <v>0</v>
      </c>
      <c r="D39" s="1448">
        <v>0</v>
      </c>
      <c r="E39" s="1448">
        <v>0</v>
      </c>
      <c r="F39" s="1448">
        <v>0</v>
      </c>
      <c r="G39" s="1718">
        <v>603</v>
      </c>
      <c r="H39" s="1549" t="s">
        <v>647</v>
      </c>
      <c r="I39" s="1448">
        <v>0</v>
      </c>
      <c r="J39" s="1610">
        <v>0</v>
      </c>
      <c r="K39" s="1711"/>
      <c r="L39" s="1711"/>
      <c r="M39" s="1711"/>
      <c r="N39" s="1711"/>
      <c r="O39" s="1711"/>
      <c r="P39" s="1711"/>
    </row>
    <row r="40" spans="1:16" s="1955" customFormat="1" ht="18.75" customHeight="1">
      <c r="A40" s="1442">
        <v>0</v>
      </c>
      <c r="B40" s="1443">
        <v>0</v>
      </c>
      <c r="C40" s="1443">
        <v>0</v>
      </c>
      <c r="D40" s="1443">
        <v>0</v>
      </c>
      <c r="E40" s="1443">
        <v>0</v>
      </c>
      <c r="F40" s="1443">
        <v>0</v>
      </c>
      <c r="G40" s="1718">
        <v>606</v>
      </c>
      <c r="H40" s="1984" t="s">
        <v>648</v>
      </c>
      <c r="I40" s="1443">
        <v>0</v>
      </c>
      <c r="J40" s="1446">
        <v>0</v>
      </c>
      <c r="K40" s="1785"/>
      <c r="L40" s="1785"/>
      <c r="M40" s="1785"/>
      <c r="N40" s="1785"/>
      <c r="O40" s="1785"/>
      <c r="P40" s="1785"/>
    </row>
    <row r="41" spans="1:16" ht="18.75" customHeight="1">
      <c r="A41" s="1609">
        <v>0</v>
      </c>
      <c r="B41" s="1448">
        <v>0</v>
      </c>
      <c r="C41" s="1448">
        <v>0</v>
      </c>
      <c r="D41" s="1448">
        <v>0</v>
      </c>
      <c r="E41" s="1448">
        <v>0</v>
      </c>
      <c r="F41" s="1448">
        <v>0</v>
      </c>
      <c r="G41" s="1718">
        <v>608</v>
      </c>
      <c r="H41" s="1818" t="s">
        <v>649</v>
      </c>
      <c r="I41" s="1448">
        <v>0</v>
      </c>
      <c r="J41" s="1610">
        <v>0</v>
      </c>
      <c r="K41" s="1711"/>
      <c r="L41" s="1711"/>
      <c r="M41" s="1711"/>
      <c r="N41" s="1711"/>
      <c r="O41" s="1711"/>
      <c r="P41" s="1711"/>
    </row>
    <row r="42" spans="1:16" s="1955" customFormat="1" ht="18.75" customHeight="1">
      <c r="A42" s="1442">
        <v>0</v>
      </c>
      <c r="B42" s="1443">
        <v>0</v>
      </c>
      <c r="C42" s="1443">
        <v>0</v>
      </c>
      <c r="D42" s="1443"/>
      <c r="E42" s="1443"/>
      <c r="F42" s="1443"/>
      <c r="G42" s="1497">
        <v>609</v>
      </c>
      <c r="H42" s="1448" t="s">
        <v>650</v>
      </c>
      <c r="I42" s="1443">
        <v>0</v>
      </c>
      <c r="J42" s="1446"/>
      <c r="K42" s="1785"/>
      <c r="L42" s="1785"/>
      <c r="M42" s="1785"/>
      <c r="N42" s="1785"/>
      <c r="O42" s="1785"/>
      <c r="P42" s="1985"/>
    </row>
    <row r="43" spans="1:16" ht="18.75" customHeight="1">
      <c r="A43" s="1609">
        <v>0</v>
      </c>
      <c r="B43" s="1448">
        <v>0</v>
      </c>
      <c r="C43" s="1448">
        <v>0</v>
      </c>
      <c r="D43" s="1448"/>
      <c r="E43" s="1448"/>
      <c r="F43" s="1448"/>
      <c r="G43" s="1718">
        <v>625</v>
      </c>
      <c r="H43" s="1549" t="s">
        <v>651</v>
      </c>
      <c r="I43" s="1448">
        <v>0</v>
      </c>
      <c r="J43" s="1610"/>
      <c r="K43" s="1711"/>
      <c r="L43" s="1711"/>
      <c r="M43" s="1711"/>
      <c r="N43" s="1711"/>
      <c r="O43" s="1711"/>
      <c r="P43" s="1711"/>
    </row>
    <row r="44" spans="1:16" ht="18.75" customHeight="1">
      <c r="A44" s="1609">
        <v>0</v>
      </c>
      <c r="B44" s="1448">
        <v>0</v>
      </c>
      <c r="C44" s="1448">
        <v>0</v>
      </c>
      <c r="D44" s="1448"/>
      <c r="E44" s="1448"/>
      <c r="F44" s="1448"/>
      <c r="G44" s="1718">
        <v>626</v>
      </c>
      <c r="H44" s="1549" t="s">
        <v>652</v>
      </c>
      <c r="I44" s="1448">
        <v>0</v>
      </c>
      <c r="J44" s="1610"/>
      <c r="K44" s="1711"/>
      <c r="L44" s="1711"/>
      <c r="M44" s="1711"/>
      <c r="N44" s="1711"/>
      <c r="O44" s="1711"/>
      <c r="P44" s="1711"/>
    </row>
    <row r="45" spans="1:16" ht="18.75" customHeight="1">
      <c r="A45" s="1609">
        <v>0</v>
      </c>
      <c r="B45" s="1448">
        <v>0</v>
      </c>
      <c r="C45" s="1448">
        <v>0</v>
      </c>
      <c r="D45" s="1448"/>
      <c r="E45" s="1448"/>
      <c r="F45" s="1448"/>
      <c r="G45" s="1718">
        <v>628</v>
      </c>
      <c r="H45" s="1818" t="s">
        <v>653</v>
      </c>
      <c r="I45" s="1448">
        <v>0</v>
      </c>
      <c r="J45" s="1610"/>
      <c r="K45" s="1711"/>
      <c r="L45" s="1711"/>
      <c r="M45" s="1711"/>
      <c r="N45" s="1711"/>
      <c r="O45" s="1711"/>
      <c r="P45" s="1711"/>
    </row>
    <row r="46" spans="1:16" ht="35.25" customHeight="1">
      <c r="A46" s="1609">
        <v>0</v>
      </c>
      <c r="B46" s="1448">
        <v>0</v>
      </c>
      <c r="C46" s="1448">
        <v>0</v>
      </c>
      <c r="D46" s="1448"/>
      <c r="E46" s="1448"/>
      <c r="F46" s="1448"/>
      <c r="G46" s="1718">
        <v>629</v>
      </c>
      <c r="H46" s="1549" t="s">
        <v>654</v>
      </c>
      <c r="I46" s="1448">
        <v>0</v>
      </c>
      <c r="J46" s="1610">
        <v>0</v>
      </c>
      <c r="K46" s="1711"/>
      <c r="L46" s="1711"/>
      <c r="M46" s="1711"/>
      <c r="N46" s="1711"/>
      <c r="O46" s="1711"/>
      <c r="P46" s="1711"/>
    </row>
    <row r="47" spans="1:16" ht="33.75" customHeight="1">
      <c r="A47" s="1609">
        <v>0</v>
      </c>
      <c r="B47" s="1448">
        <v>0</v>
      </c>
      <c r="C47" s="1448">
        <v>0</v>
      </c>
      <c r="D47" s="1448"/>
      <c r="E47" s="1448"/>
      <c r="F47" s="1448"/>
      <c r="G47" s="1497">
        <v>639</v>
      </c>
      <c r="H47" s="1567" t="s">
        <v>655</v>
      </c>
      <c r="I47" s="1565">
        <v>0</v>
      </c>
      <c r="J47" s="1610">
        <v>0</v>
      </c>
      <c r="K47" s="1711"/>
      <c r="L47" s="1711"/>
      <c r="M47" s="1711"/>
      <c r="N47" s="1711"/>
      <c r="O47" s="1711"/>
      <c r="P47" s="1711"/>
    </row>
    <row r="48" spans="1:16" ht="30.75" customHeight="1">
      <c r="A48" s="1564">
        <v>0</v>
      </c>
      <c r="B48" s="1565">
        <v>0</v>
      </c>
      <c r="C48" s="1565">
        <v>0</v>
      </c>
      <c r="D48" s="1565"/>
      <c r="E48" s="1565"/>
      <c r="F48" s="1565"/>
      <c r="G48" s="1760">
        <v>640</v>
      </c>
      <c r="H48" s="2580" t="s">
        <v>656</v>
      </c>
      <c r="I48" s="1439">
        <v>0</v>
      </c>
      <c r="J48" s="1986">
        <v>0</v>
      </c>
      <c r="K48" s="1711"/>
      <c r="L48" s="1711"/>
      <c r="M48" s="1711"/>
      <c r="N48" s="1711"/>
      <c r="O48" s="1711"/>
      <c r="P48" s="1711"/>
    </row>
    <row r="49" spans="1:254" ht="30.75" customHeight="1">
      <c r="A49" s="1439"/>
      <c r="B49" s="1439"/>
      <c r="C49" s="1439"/>
      <c r="D49" s="1439"/>
      <c r="E49" s="1439"/>
      <c r="F49" s="1439"/>
      <c r="G49" s="1438">
        <v>643</v>
      </c>
      <c r="H49" s="1987" t="s">
        <v>3254</v>
      </c>
      <c r="I49" s="1988"/>
      <c r="J49" s="1989"/>
      <c r="K49" s="1711"/>
      <c r="L49" s="1711"/>
      <c r="M49" s="1711"/>
      <c r="N49" s="1711"/>
      <c r="O49" s="1711"/>
      <c r="P49" s="1711"/>
    </row>
    <row r="50" spans="1:254" s="1999" customFormat="1" ht="30.75" customHeight="1">
      <c r="A50" s="1990">
        <v>0</v>
      </c>
      <c r="B50" s="1991">
        <v>0</v>
      </c>
      <c r="C50" s="1992">
        <v>0</v>
      </c>
      <c r="D50" s="1993"/>
      <c r="E50" s="1992"/>
      <c r="F50" s="4153"/>
      <c r="G50" s="1994">
        <v>655</v>
      </c>
      <c r="H50" s="1995" t="s">
        <v>3204</v>
      </c>
      <c r="I50" s="1996"/>
      <c r="J50" s="3813">
        <v>0</v>
      </c>
      <c r="K50" s="1997"/>
      <c r="L50" s="1997"/>
      <c r="M50" s="1997"/>
      <c r="N50" s="1997"/>
      <c r="O50" s="1997"/>
      <c r="P50" s="1997"/>
      <c r="Q50" s="1998"/>
      <c r="R50" s="1998"/>
      <c r="S50" s="1998"/>
      <c r="T50" s="1998"/>
      <c r="U50" s="1998"/>
      <c r="V50" s="1998"/>
      <c r="W50" s="1998"/>
      <c r="X50" s="1998"/>
      <c r="Y50" s="1998"/>
      <c r="Z50" s="1998"/>
      <c r="AA50" s="1998"/>
      <c r="AB50" s="1998"/>
      <c r="AC50" s="1998"/>
      <c r="AD50" s="1998"/>
      <c r="AE50" s="1998"/>
      <c r="AF50" s="1998"/>
      <c r="AG50" s="1998"/>
      <c r="AH50" s="1998"/>
      <c r="AI50" s="1998"/>
      <c r="AJ50" s="1998"/>
      <c r="AK50" s="1998"/>
      <c r="AL50" s="1998"/>
      <c r="AM50" s="1998"/>
      <c r="AN50" s="1998"/>
      <c r="AO50" s="1998"/>
      <c r="AP50" s="1998"/>
      <c r="AQ50" s="1998"/>
      <c r="AR50" s="1998"/>
      <c r="AS50" s="1998"/>
      <c r="AT50" s="1998"/>
      <c r="AU50" s="1998"/>
      <c r="AV50" s="1998"/>
      <c r="AW50" s="1998"/>
      <c r="AX50" s="1998"/>
      <c r="AY50" s="1998"/>
      <c r="AZ50" s="1998"/>
      <c r="BA50" s="1998"/>
      <c r="BB50" s="1998"/>
      <c r="BC50" s="1998"/>
      <c r="BD50" s="1998"/>
      <c r="BE50" s="1998"/>
      <c r="BF50" s="1998"/>
      <c r="BG50" s="1998"/>
      <c r="BH50" s="1998"/>
      <c r="BI50" s="1998"/>
      <c r="BJ50" s="1998"/>
      <c r="BK50" s="1998"/>
      <c r="BL50" s="1998"/>
      <c r="BM50" s="1998"/>
      <c r="BN50" s="1998"/>
      <c r="BO50" s="1998"/>
      <c r="BP50" s="1998"/>
      <c r="BQ50" s="1998"/>
      <c r="BR50" s="1998"/>
      <c r="BS50" s="1998"/>
      <c r="BT50" s="1998"/>
      <c r="BU50" s="1998"/>
      <c r="BV50" s="1998"/>
      <c r="BW50" s="1998"/>
      <c r="BX50" s="1998"/>
      <c r="BY50" s="1998"/>
      <c r="BZ50" s="1998"/>
      <c r="CA50" s="1998"/>
      <c r="CB50" s="1998"/>
      <c r="CC50" s="1998"/>
      <c r="CD50" s="1998"/>
      <c r="CE50" s="1998"/>
      <c r="CF50" s="1998"/>
      <c r="CG50" s="1998"/>
      <c r="CH50" s="1998"/>
      <c r="CI50" s="1998"/>
      <c r="CJ50" s="1998"/>
      <c r="CK50" s="1998"/>
      <c r="CL50" s="1998"/>
      <c r="CM50" s="1998"/>
      <c r="CN50" s="1998"/>
      <c r="CO50" s="1998"/>
      <c r="CP50" s="1998"/>
      <c r="CQ50" s="1998"/>
      <c r="CR50" s="1998"/>
      <c r="CS50" s="1998"/>
      <c r="CT50" s="1998"/>
      <c r="CU50" s="1998"/>
      <c r="CV50" s="1998"/>
      <c r="CW50" s="1998"/>
      <c r="CX50" s="1998"/>
      <c r="CY50" s="1998"/>
      <c r="CZ50" s="1998"/>
      <c r="DA50" s="1998"/>
      <c r="DB50" s="1998"/>
      <c r="DC50" s="1998"/>
      <c r="DD50" s="1998"/>
      <c r="DE50" s="1998"/>
      <c r="DF50" s="1998"/>
      <c r="DG50" s="1998"/>
      <c r="DH50" s="1998"/>
      <c r="DI50" s="1998"/>
      <c r="DJ50" s="1998"/>
      <c r="DK50" s="1998"/>
      <c r="DL50" s="1998"/>
      <c r="DM50" s="1998"/>
      <c r="DN50" s="1998"/>
      <c r="DO50" s="1998"/>
      <c r="DP50" s="1998"/>
      <c r="DQ50" s="1998"/>
      <c r="DR50" s="1998"/>
      <c r="DS50" s="1998"/>
      <c r="DT50" s="1998"/>
      <c r="DU50" s="1998"/>
      <c r="DV50" s="1998"/>
      <c r="DW50" s="1998"/>
      <c r="DX50" s="1998"/>
      <c r="DY50" s="1998"/>
      <c r="DZ50" s="1998"/>
      <c r="EA50" s="1998"/>
      <c r="EB50" s="1998"/>
      <c r="EC50" s="1998"/>
      <c r="ED50" s="1998"/>
      <c r="EE50" s="1998"/>
      <c r="EF50" s="1998"/>
      <c r="EG50" s="1998"/>
      <c r="EH50" s="1998"/>
      <c r="EI50" s="1998"/>
      <c r="EJ50" s="1998"/>
      <c r="EK50" s="1998"/>
      <c r="EL50" s="1998"/>
      <c r="EM50" s="1998"/>
      <c r="EN50" s="1998"/>
      <c r="EO50" s="1998"/>
      <c r="EP50" s="1998"/>
      <c r="EQ50" s="1998"/>
      <c r="ER50" s="1998"/>
      <c r="ES50" s="1998"/>
      <c r="ET50" s="1998"/>
      <c r="EU50" s="1998"/>
      <c r="EV50" s="1998"/>
      <c r="EW50" s="1998"/>
      <c r="EX50" s="1998"/>
      <c r="EY50" s="1998"/>
      <c r="EZ50" s="1998"/>
      <c r="FA50" s="1998"/>
      <c r="FB50" s="1998"/>
      <c r="FC50" s="1998"/>
      <c r="FD50" s="1998"/>
      <c r="FE50" s="1998"/>
      <c r="FF50" s="1998"/>
      <c r="FG50" s="1998"/>
      <c r="FH50" s="1998"/>
      <c r="FI50" s="1998"/>
      <c r="FJ50" s="1998"/>
      <c r="FK50" s="1998"/>
      <c r="FL50" s="1998"/>
      <c r="FM50" s="1998"/>
      <c r="FN50" s="1998"/>
      <c r="FO50" s="1998"/>
      <c r="FP50" s="1998"/>
      <c r="FQ50" s="1998"/>
      <c r="FR50" s="1998"/>
      <c r="FS50" s="1998"/>
      <c r="FT50" s="1998"/>
      <c r="FU50" s="1998"/>
      <c r="FV50" s="1998"/>
      <c r="FW50" s="1998"/>
      <c r="FX50" s="1998"/>
      <c r="FY50" s="1998"/>
      <c r="FZ50" s="1998"/>
      <c r="GA50" s="1998"/>
      <c r="GB50" s="1998"/>
      <c r="GC50" s="1998"/>
      <c r="GD50" s="1998"/>
      <c r="GE50" s="1998"/>
      <c r="GF50" s="1998"/>
      <c r="GG50" s="1998"/>
      <c r="GH50" s="1998"/>
      <c r="GI50" s="1998"/>
      <c r="GJ50" s="1998"/>
      <c r="GK50" s="1998"/>
      <c r="GL50" s="1998"/>
      <c r="GM50" s="1998"/>
      <c r="GN50" s="1998"/>
      <c r="GO50" s="1998"/>
      <c r="GP50" s="1998"/>
      <c r="GQ50" s="1998"/>
      <c r="GR50" s="1998"/>
      <c r="GS50" s="1998"/>
      <c r="GT50" s="1998"/>
      <c r="GU50" s="1998"/>
      <c r="GV50" s="1998"/>
      <c r="GW50" s="1998"/>
      <c r="GX50" s="1998"/>
      <c r="GY50" s="1998"/>
      <c r="GZ50" s="1998"/>
      <c r="HA50" s="1998"/>
      <c r="HB50" s="1998"/>
      <c r="HC50" s="1998"/>
      <c r="HD50" s="1998"/>
      <c r="HE50" s="1998"/>
      <c r="HF50" s="1998"/>
      <c r="HG50" s="1998"/>
      <c r="HH50" s="1998"/>
      <c r="HI50" s="1998"/>
      <c r="HJ50" s="1998"/>
      <c r="HK50" s="1998"/>
      <c r="HL50" s="1998"/>
      <c r="HM50" s="1998"/>
      <c r="HN50" s="1998"/>
      <c r="HO50" s="1998"/>
      <c r="HP50" s="1998"/>
      <c r="HQ50" s="1998"/>
      <c r="HR50" s="1998"/>
      <c r="HS50" s="1998"/>
      <c r="HT50" s="1998"/>
      <c r="HU50" s="1998"/>
      <c r="HV50" s="1998"/>
      <c r="HW50" s="1998"/>
      <c r="HX50" s="1998"/>
      <c r="HY50" s="1998"/>
      <c r="HZ50" s="1998"/>
      <c r="IA50" s="1998"/>
      <c r="IB50" s="1998"/>
      <c r="IC50" s="1998"/>
      <c r="ID50" s="1998"/>
      <c r="IE50" s="1998"/>
      <c r="IF50" s="1998"/>
      <c r="IG50" s="1998"/>
      <c r="IH50" s="1998"/>
      <c r="II50" s="1998"/>
      <c r="IJ50" s="1998"/>
      <c r="IK50" s="1998"/>
      <c r="IL50" s="1998"/>
      <c r="IM50" s="1998"/>
      <c r="IN50" s="1998"/>
      <c r="IO50" s="1998"/>
      <c r="IP50" s="1998"/>
      <c r="IQ50" s="1998"/>
      <c r="IR50" s="1998"/>
      <c r="IS50" s="1998"/>
      <c r="IT50" s="1998"/>
    </row>
    <row r="51" spans="1:254" ht="31.5" customHeight="1">
      <c r="A51" s="1609">
        <v>0</v>
      </c>
      <c r="B51" s="1448">
        <v>0</v>
      </c>
      <c r="C51" s="1448">
        <v>0</v>
      </c>
      <c r="D51" s="1501"/>
      <c r="E51" s="1448"/>
      <c r="F51" s="1501"/>
      <c r="G51" s="1718">
        <v>633</v>
      </c>
      <c r="H51" s="1549" t="s">
        <v>657</v>
      </c>
      <c r="I51" s="1649">
        <v>0</v>
      </c>
      <c r="J51" s="1689">
        <v>0</v>
      </c>
      <c r="K51" s="2000"/>
      <c r="L51" s="1711"/>
      <c r="M51" s="1711"/>
      <c r="N51" s="1711"/>
      <c r="O51" s="1711"/>
      <c r="P51" s="1711"/>
    </row>
    <row r="52" spans="1:254" s="1964" customFormat="1" ht="20.25" customHeight="1" thickBot="1">
      <c r="A52" s="2001">
        <f t="shared" ref="A52:F52" si="7">SUM(A38:A51)</f>
        <v>0</v>
      </c>
      <c r="B52" s="1779">
        <f t="shared" si="7"/>
        <v>0</v>
      </c>
      <c r="C52" s="1779">
        <f t="shared" si="7"/>
        <v>0</v>
      </c>
      <c r="D52" s="1779">
        <f t="shared" si="7"/>
        <v>0</v>
      </c>
      <c r="E52" s="1779">
        <f t="shared" si="7"/>
        <v>0</v>
      </c>
      <c r="F52" s="1779">
        <f t="shared" si="7"/>
        <v>0</v>
      </c>
      <c r="G52" s="1932"/>
      <c r="H52" s="1699" t="s">
        <v>442</v>
      </c>
      <c r="I52" s="1779">
        <f>SUM(I38:I51)</f>
        <v>0</v>
      </c>
      <c r="J52" s="2002">
        <f>SUM(J38:J51)</f>
        <v>0</v>
      </c>
      <c r="K52" s="1947"/>
      <c r="L52" s="1947"/>
      <c r="M52" s="1947"/>
      <c r="N52" s="1947"/>
      <c r="O52" s="1947"/>
      <c r="P52" s="1947"/>
    </row>
    <row r="53" spans="1:254" s="1948" customFormat="1" ht="27" customHeight="1" thickTop="1" thickBot="1">
      <c r="A53" s="1933">
        <f t="shared" ref="A53:F53" si="8">SUM(A52,A36,A32,A24)</f>
        <v>0</v>
      </c>
      <c r="B53" s="1801">
        <f t="shared" si="8"/>
        <v>0</v>
      </c>
      <c r="C53" s="1801">
        <f t="shared" si="8"/>
        <v>0</v>
      </c>
      <c r="D53" s="2805">
        <f t="shared" si="8"/>
        <v>0</v>
      </c>
      <c r="E53" s="1801">
        <f t="shared" si="8"/>
        <v>0</v>
      </c>
      <c r="F53" s="1801">
        <f t="shared" si="8"/>
        <v>0</v>
      </c>
      <c r="G53" s="1799"/>
      <c r="H53" s="1800" t="s">
        <v>658</v>
      </c>
      <c r="I53" s="1801">
        <f>SUM(I52,I36,I32,I24)</f>
        <v>0</v>
      </c>
      <c r="J53" s="1946">
        <f>SUM(J52,J36,J32,J24)</f>
        <v>0</v>
      </c>
      <c r="K53" s="1947"/>
      <c r="L53" s="1947"/>
      <c r="M53" s="1947"/>
      <c r="N53" s="1947"/>
      <c r="O53" s="1947"/>
      <c r="P53" s="1947"/>
    </row>
  </sheetData>
  <mergeCells count="141">
    <mergeCell ref="A37:F37"/>
    <mergeCell ref="H37:J37"/>
    <mergeCell ref="A16:F16"/>
    <mergeCell ref="H16:J16"/>
    <mergeCell ref="A25:F25"/>
    <mergeCell ref="I25:J25"/>
    <mergeCell ref="A33:F33"/>
    <mergeCell ref="H33:J33"/>
    <mergeCell ref="II15:IJ15"/>
    <mergeCell ref="HK15:HL15"/>
    <mergeCell ref="HM15:HN15"/>
    <mergeCell ref="HO15:HP15"/>
    <mergeCell ref="HQ15:HR15"/>
    <mergeCell ref="HS15:HT15"/>
    <mergeCell ref="HU15:HV15"/>
    <mergeCell ref="GY15:GZ15"/>
    <mergeCell ref="HA15:HB15"/>
    <mergeCell ref="HC15:HD15"/>
    <mergeCell ref="HE15:HF15"/>
    <mergeCell ref="HG15:HH15"/>
    <mergeCell ref="HI15:HJ15"/>
    <mergeCell ref="GM15:GN15"/>
    <mergeCell ref="GO15:GP15"/>
    <mergeCell ref="GQ15:GR15"/>
    <mergeCell ref="IK15:IL15"/>
    <mergeCell ref="IM15:IN15"/>
    <mergeCell ref="IO15:IP15"/>
    <mergeCell ref="IQ15:IR15"/>
    <mergeCell ref="IS15:IT15"/>
    <mergeCell ref="HW15:HX15"/>
    <mergeCell ref="HY15:HZ15"/>
    <mergeCell ref="IA15:IB15"/>
    <mergeCell ref="IC15:ID15"/>
    <mergeCell ref="IE15:IF15"/>
    <mergeCell ref="IG15:IH15"/>
    <mergeCell ref="GS15:GT15"/>
    <mergeCell ref="GU15:GV15"/>
    <mergeCell ref="GW15:GX15"/>
    <mergeCell ref="GA15:GB15"/>
    <mergeCell ref="GC15:GD15"/>
    <mergeCell ref="GE15:GF15"/>
    <mergeCell ref="GG15:GH15"/>
    <mergeCell ref="GI15:GJ15"/>
    <mergeCell ref="GK15:GL15"/>
    <mergeCell ref="FO15:FP15"/>
    <mergeCell ref="FQ15:FR15"/>
    <mergeCell ref="FS15:FT15"/>
    <mergeCell ref="FU15:FV15"/>
    <mergeCell ref="FW15:FX15"/>
    <mergeCell ref="FY15:FZ15"/>
    <mergeCell ref="FC15:FD15"/>
    <mergeCell ref="FE15:FF15"/>
    <mergeCell ref="FG15:FH15"/>
    <mergeCell ref="FI15:FJ15"/>
    <mergeCell ref="FK15:FL15"/>
    <mergeCell ref="FM15:FN15"/>
    <mergeCell ref="EQ15:ER15"/>
    <mergeCell ref="ES15:ET15"/>
    <mergeCell ref="EU15:EV15"/>
    <mergeCell ref="EW15:EX15"/>
    <mergeCell ref="EY15:EZ15"/>
    <mergeCell ref="FA15:FB15"/>
    <mergeCell ref="EE15:EF15"/>
    <mergeCell ref="EG15:EH15"/>
    <mergeCell ref="EI15:EJ15"/>
    <mergeCell ref="EK15:EL15"/>
    <mergeCell ref="EM15:EN15"/>
    <mergeCell ref="EO15:EP15"/>
    <mergeCell ref="DS15:DT15"/>
    <mergeCell ref="DU15:DV15"/>
    <mergeCell ref="DW15:DX15"/>
    <mergeCell ref="DY15:DZ15"/>
    <mergeCell ref="EA15:EB15"/>
    <mergeCell ref="EC15:ED15"/>
    <mergeCell ref="DG15:DH15"/>
    <mergeCell ref="DI15:DJ15"/>
    <mergeCell ref="DK15:DL15"/>
    <mergeCell ref="DM15:DN15"/>
    <mergeCell ref="DO15:DP15"/>
    <mergeCell ref="DQ15:DR15"/>
    <mergeCell ref="CU15:CV15"/>
    <mergeCell ref="CW15:CX15"/>
    <mergeCell ref="CY15:CZ15"/>
    <mergeCell ref="DA15:DB15"/>
    <mergeCell ref="DC15:DD15"/>
    <mergeCell ref="DE15:DF15"/>
    <mergeCell ref="CI15:CJ15"/>
    <mergeCell ref="CK15:CL15"/>
    <mergeCell ref="CM15:CN15"/>
    <mergeCell ref="CO15:CP15"/>
    <mergeCell ref="CQ15:CR15"/>
    <mergeCell ref="CS15:CT15"/>
    <mergeCell ref="BW15:BX15"/>
    <mergeCell ref="BY15:BZ15"/>
    <mergeCell ref="CA15:CB15"/>
    <mergeCell ref="CC15:CD15"/>
    <mergeCell ref="CE15:CF15"/>
    <mergeCell ref="CG15:CH15"/>
    <mergeCell ref="BK15:BL15"/>
    <mergeCell ref="BM15:BN15"/>
    <mergeCell ref="BO15:BP15"/>
    <mergeCell ref="BQ15:BR15"/>
    <mergeCell ref="BS15:BT15"/>
    <mergeCell ref="BU15:BV15"/>
    <mergeCell ref="AY15:AZ15"/>
    <mergeCell ref="BA15:BB15"/>
    <mergeCell ref="BC15:BD15"/>
    <mergeCell ref="BE15:BF15"/>
    <mergeCell ref="BG15:BH15"/>
    <mergeCell ref="BI15:BJ15"/>
    <mergeCell ref="AM15:AN15"/>
    <mergeCell ref="AO15:AP15"/>
    <mergeCell ref="AQ15:AR15"/>
    <mergeCell ref="AS15:AT15"/>
    <mergeCell ref="AU15:AV15"/>
    <mergeCell ref="AW15:AX15"/>
    <mergeCell ref="AA15:AB15"/>
    <mergeCell ref="AC15:AD15"/>
    <mergeCell ref="AE15:AF15"/>
    <mergeCell ref="AG15:AH15"/>
    <mergeCell ref="AI15:AJ15"/>
    <mergeCell ref="AK15:AL15"/>
    <mergeCell ref="O15:P15"/>
    <mergeCell ref="Q15:R15"/>
    <mergeCell ref="S15:T15"/>
    <mergeCell ref="U15:V15"/>
    <mergeCell ref="W15:X15"/>
    <mergeCell ref="Y15:Z15"/>
    <mergeCell ref="G6:H6"/>
    <mergeCell ref="A7:J7"/>
    <mergeCell ref="A14:J14"/>
    <mergeCell ref="A15:B15"/>
    <mergeCell ref="K15:L15"/>
    <mergeCell ref="M15:N15"/>
    <mergeCell ref="A2:J2"/>
    <mergeCell ref="I3:J3"/>
    <mergeCell ref="A4:B4"/>
    <mergeCell ref="C4:D4"/>
    <mergeCell ref="E4:F4"/>
    <mergeCell ref="G4:H5"/>
    <mergeCell ref="I4:J4"/>
  </mergeCells>
  <printOptions horizontalCentered="1"/>
  <pageMargins left="0.74803149606299213" right="0.43307086614173229" top="1.3779527559055118" bottom="0.23622047244094491" header="0.31496062992125984" footer="0.39370078740157483"/>
  <pageSetup scale="85" firstPageNumber="59" orientation="landscape" useFirstPageNumber="1" r:id="rId1"/>
  <headerFooter>
    <oddHeader>&amp;L&amp;"Arial,Bold"&amp;UCOCHIN UNIVERSITY OF SCIENCE AND TECHNOLOGY BUDGET ESTIMATES: 2022-23&amp;C&amp;P</oddHeader>
    <oddFooter>&amp;L&amp;C&amp;R</oddFooter>
    <evenHeader>&amp;L&amp;"Arial,Bold"&amp;UCOCHIN UNIVERSITY OF SCIENCE AND TECHNOLOGYBUDGET ESTIMATES: 2016-17&amp;C&amp;P&amp;R</evenHeader>
    <evenFooter>&amp;L&amp;C&amp;R</evenFooter>
  </headerFooter>
  <rowBreaks count="2" manualBreakCount="2">
    <brk id="14" max="9" man="1"/>
    <brk id="36" max="9" man="1"/>
  </rowBreaks>
</worksheet>
</file>

<file path=xl/worksheets/sheet12.xml><?xml version="1.0" encoding="utf-8"?>
<worksheet xmlns="http://schemas.openxmlformats.org/spreadsheetml/2006/main" xmlns:r="http://schemas.openxmlformats.org/officeDocument/2006/relationships">
  <sheetPr>
    <tabColor rgb="FF7030A0"/>
  </sheetPr>
  <dimension ref="A1:CV957"/>
  <sheetViews>
    <sheetView topLeftCell="A30" zoomScaleSheetLayoutView="100" workbookViewId="0">
      <selection activeCell="E200" sqref="E200"/>
    </sheetView>
  </sheetViews>
  <sheetFormatPr defaultColWidth="10.28515625" defaultRowHeight="12.75" customHeight="1"/>
  <cols>
    <col min="1" max="1" width="9.7109375" style="2004" customWidth="1"/>
    <col min="2" max="2" width="15.28515625" style="2081" customWidth="1"/>
    <col min="3" max="3" width="15.7109375" style="2004" customWidth="1"/>
    <col min="4" max="4" width="14.7109375" style="2004" customWidth="1"/>
    <col min="5" max="5" width="12.42578125" style="2004" customWidth="1"/>
    <col min="6" max="6" width="15.5703125" style="2004" customWidth="1"/>
    <col min="7" max="7" width="5.7109375" style="2143" customWidth="1"/>
    <col min="8" max="8" width="33.5703125" style="2004" customWidth="1"/>
    <col min="9" max="9" width="14.140625" style="2116" customWidth="1"/>
    <col min="10" max="10" width="15.28515625" style="2144" customWidth="1"/>
    <col min="11" max="11" width="11.140625" style="2003" customWidth="1"/>
    <col min="12" max="12" width="19.28515625" style="2003" customWidth="1"/>
    <col min="13" max="13" width="9.140625" style="2003" customWidth="1"/>
    <col min="14" max="14" width="8" style="2003" customWidth="1"/>
    <col min="15" max="94" width="9.140625" style="2003" customWidth="1"/>
    <col min="95" max="100" width="9.140625" style="2004" customWidth="1"/>
    <col min="101" max="16384" width="10.28515625" style="2049"/>
  </cols>
  <sheetData>
    <row r="1" spans="1:94" ht="18.75" customHeight="1">
      <c r="A1" s="4561" t="s">
        <v>659</v>
      </c>
      <c r="B1" s="4561"/>
      <c r="C1" s="4561"/>
      <c r="D1" s="4561"/>
      <c r="E1" s="4561"/>
      <c r="F1" s="4561"/>
      <c r="G1" s="4561"/>
      <c r="H1" s="4561"/>
      <c r="I1" s="4561"/>
      <c r="J1" s="4561"/>
    </row>
    <row r="2" spans="1:94" ht="12.75" customHeight="1" thickBot="1">
      <c r="A2" s="2832"/>
      <c r="B2" s="2832"/>
      <c r="C2" s="2593"/>
      <c r="D2" s="2593"/>
      <c r="E2" s="2593"/>
      <c r="F2" s="2593"/>
      <c r="G2" s="2593"/>
      <c r="H2" s="2593"/>
      <c r="I2" s="4562" t="s">
        <v>313</v>
      </c>
      <c r="J2" s="4562"/>
    </row>
    <row r="3" spans="1:94" s="2006" customFormat="1" ht="34.5" customHeight="1">
      <c r="A3" s="4563" t="s">
        <v>3785</v>
      </c>
      <c r="B3" s="4564"/>
      <c r="C3" s="4564" t="s">
        <v>3783</v>
      </c>
      <c r="D3" s="4564"/>
      <c r="E3" s="4564" t="s">
        <v>3784</v>
      </c>
      <c r="F3" s="4564"/>
      <c r="G3" s="4565" t="s">
        <v>117</v>
      </c>
      <c r="H3" s="4565"/>
      <c r="I3" s="4564" t="s">
        <v>3782</v>
      </c>
      <c r="J3" s="4567"/>
      <c r="K3" s="2003"/>
      <c r="L3" s="2003"/>
      <c r="M3" s="2003"/>
      <c r="N3" s="2003"/>
      <c r="O3" s="2003"/>
      <c r="P3" s="2003"/>
      <c r="Q3" s="2003"/>
      <c r="R3" s="2003"/>
      <c r="S3" s="2003"/>
      <c r="T3" s="2003"/>
      <c r="U3" s="2003"/>
      <c r="V3" s="2003"/>
      <c r="W3" s="2003"/>
      <c r="X3" s="2003"/>
      <c r="Y3" s="2005"/>
      <c r="Z3" s="2005"/>
      <c r="AA3" s="2005"/>
      <c r="AB3" s="2005"/>
      <c r="AC3" s="2005"/>
      <c r="AD3" s="2005"/>
      <c r="AE3" s="2005"/>
      <c r="AF3" s="2005"/>
      <c r="AG3" s="2005"/>
      <c r="AH3" s="2005"/>
      <c r="AI3" s="2005"/>
      <c r="AJ3" s="2005"/>
      <c r="AK3" s="2005"/>
      <c r="AL3" s="2005"/>
      <c r="AM3" s="2005"/>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c r="CF3" s="2005"/>
      <c r="CG3" s="2005"/>
      <c r="CH3" s="2005"/>
      <c r="CI3" s="2005"/>
      <c r="CJ3" s="2005"/>
      <c r="CK3" s="2005"/>
      <c r="CL3" s="2005"/>
      <c r="CM3" s="2005"/>
      <c r="CN3" s="2005"/>
      <c r="CO3" s="2005"/>
      <c r="CP3" s="2005"/>
    </row>
    <row r="4" spans="1:94" s="2009" customFormat="1" ht="27.75" customHeight="1">
      <c r="A4" s="3541" t="s">
        <v>118</v>
      </c>
      <c r="B4" s="3537" t="s">
        <v>104</v>
      </c>
      <c r="C4" s="3537" t="s">
        <v>118</v>
      </c>
      <c r="D4" s="3537" t="s">
        <v>104</v>
      </c>
      <c r="E4" s="3537" t="s">
        <v>118</v>
      </c>
      <c r="F4" s="3537" t="s">
        <v>104</v>
      </c>
      <c r="G4" s="4566"/>
      <c r="H4" s="4566"/>
      <c r="I4" s="3537" t="s">
        <v>118</v>
      </c>
      <c r="J4" s="3542" t="s">
        <v>104</v>
      </c>
      <c r="K4" s="2007"/>
      <c r="L4" s="2007"/>
      <c r="M4" s="2007"/>
      <c r="N4" s="2007"/>
      <c r="O4" s="2007"/>
      <c r="P4" s="2007"/>
      <c r="Q4" s="2007"/>
      <c r="R4" s="2007"/>
      <c r="S4" s="2007"/>
      <c r="T4" s="2007"/>
      <c r="U4" s="2007"/>
      <c r="V4" s="2007"/>
      <c r="W4" s="2007"/>
      <c r="X4" s="2007"/>
      <c r="Y4" s="2008"/>
      <c r="Z4" s="2008"/>
      <c r="AA4" s="2008"/>
      <c r="AB4" s="2008"/>
      <c r="AC4" s="2008"/>
      <c r="AD4" s="2008"/>
      <c r="AE4" s="2008"/>
      <c r="AF4" s="2008"/>
      <c r="AG4" s="2008"/>
      <c r="AH4" s="2008"/>
      <c r="AI4" s="2008"/>
      <c r="AJ4" s="2008"/>
      <c r="AK4" s="2008"/>
      <c r="AL4" s="2008"/>
      <c r="AM4" s="2008"/>
      <c r="AN4" s="2008"/>
      <c r="AO4" s="2008"/>
      <c r="AP4" s="2008"/>
      <c r="AQ4" s="2008"/>
      <c r="AR4" s="2008"/>
      <c r="AS4" s="2008"/>
      <c r="AT4" s="2008"/>
      <c r="AU4" s="2008"/>
      <c r="AV4" s="2008"/>
      <c r="AW4" s="2008"/>
      <c r="AX4" s="2008"/>
      <c r="AY4" s="2008"/>
      <c r="AZ4" s="2008"/>
      <c r="BA4" s="2008"/>
      <c r="BB4" s="2008"/>
      <c r="BC4" s="2008"/>
      <c r="BD4" s="2008"/>
      <c r="BE4" s="2008"/>
      <c r="BF4" s="2008"/>
      <c r="BG4" s="2008"/>
      <c r="BH4" s="2008"/>
      <c r="BI4" s="2008"/>
      <c r="BJ4" s="2008"/>
      <c r="BK4" s="2008"/>
      <c r="BL4" s="2008"/>
      <c r="BM4" s="2008"/>
      <c r="BN4" s="2008"/>
      <c r="BO4" s="2008"/>
      <c r="BP4" s="2008"/>
      <c r="BQ4" s="2008"/>
      <c r="BR4" s="2008"/>
      <c r="BS4" s="2008"/>
      <c r="BT4" s="2008"/>
      <c r="BU4" s="2008"/>
      <c r="BV4" s="2008"/>
      <c r="BW4" s="2008"/>
      <c r="BX4" s="2008"/>
      <c r="BY4" s="2008"/>
      <c r="BZ4" s="2008"/>
      <c r="CA4" s="2008"/>
      <c r="CB4" s="2008"/>
      <c r="CC4" s="2008"/>
      <c r="CD4" s="2008"/>
      <c r="CE4" s="2008"/>
      <c r="CF4" s="2008"/>
      <c r="CG4" s="2008"/>
      <c r="CH4" s="2008"/>
      <c r="CI4" s="2008"/>
      <c r="CJ4" s="2008"/>
      <c r="CK4" s="2008"/>
      <c r="CL4" s="2008"/>
      <c r="CM4" s="2008"/>
      <c r="CN4" s="2008"/>
      <c r="CO4" s="2008"/>
      <c r="CP4" s="2008"/>
    </row>
    <row r="5" spans="1:94" s="2012" customFormat="1" ht="15" customHeight="1" thickBot="1">
      <c r="A5" s="3543">
        <v>1</v>
      </c>
      <c r="B5" s="3538">
        <v>2</v>
      </c>
      <c r="C5" s="3538">
        <v>3</v>
      </c>
      <c r="D5" s="3538">
        <v>4</v>
      </c>
      <c r="E5" s="3538">
        <v>5</v>
      </c>
      <c r="F5" s="3538">
        <v>6</v>
      </c>
      <c r="G5" s="4573">
        <v>7</v>
      </c>
      <c r="H5" s="4573"/>
      <c r="I5" s="3538">
        <v>8</v>
      </c>
      <c r="J5" s="3544">
        <v>9</v>
      </c>
      <c r="K5" s="2010"/>
      <c r="L5" s="2010"/>
      <c r="M5" s="2010"/>
      <c r="N5" s="2010"/>
      <c r="O5" s="2010"/>
      <c r="P5" s="2010"/>
      <c r="Q5" s="2010"/>
      <c r="R5" s="2010"/>
      <c r="S5" s="2010"/>
      <c r="T5" s="2010"/>
      <c r="U5" s="2010"/>
      <c r="V5" s="2010"/>
      <c r="W5" s="2010"/>
      <c r="X5" s="2010"/>
      <c r="Y5" s="2011"/>
      <c r="Z5" s="2011"/>
      <c r="AA5" s="2011"/>
      <c r="AB5" s="2011"/>
      <c r="AC5" s="2011"/>
      <c r="AD5" s="2011"/>
      <c r="AE5" s="2011"/>
      <c r="AF5" s="2011"/>
      <c r="AG5" s="2011"/>
      <c r="AH5" s="2011"/>
      <c r="AI5" s="2011"/>
      <c r="AJ5" s="2011"/>
      <c r="AK5" s="2011"/>
      <c r="AL5" s="2011"/>
      <c r="AM5" s="2011"/>
      <c r="AN5" s="2011"/>
      <c r="AO5" s="2011"/>
      <c r="AP5" s="2011"/>
      <c r="AQ5" s="2011"/>
      <c r="AR5" s="2011"/>
      <c r="AS5" s="2011"/>
      <c r="AT5" s="2011"/>
      <c r="AU5" s="2011"/>
      <c r="AV5" s="2011"/>
      <c r="AW5" s="2011"/>
      <c r="AX5" s="2011"/>
      <c r="AY5" s="2011"/>
      <c r="AZ5" s="2011"/>
      <c r="BA5" s="2011"/>
      <c r="BB5" s="2011"/>
      <c r="BC5" s="2011"/>
      <c r="BD5" s="2011"/>
      <c r="BE5" s="2011"/>
      <c r="BF5" s="2011"/>
      <c r="BG5" s="2011"/>
      <c r="BH5" s="2011"/>
      <c r="BI5" s="2011"/>
      <c r="BJ5" s="2011"/>
      <c r="BK5" s="2011"/>
      <c r="BL5" s="2011"/>
      <c r="BM5" s="2011"/>
      <c r="BN5" s="2011"/>
      <c r="BO5" s="2011"/>
      <c r="BP5" s="2011"/>
      <c r="BQ5" s="2011"/>
      <c r="BR5" s="2011"/>
      <c r="BS5" s="2011"/>
      <c r="BT5" s="2011"/>
      <c r="BU5" s="2011"/>
      <c r="BV5" s="2011"/>
      <c r="BW5" s="2011"/>
      <c r="BX5" s="2011"/>
      <c r="BY5" s="2011"/>
      <c r="BZ5" s="2011"/>
      <c r="CA5" s="2011"/>
      <c r="CB5" s="2011"/>
      <c r="CC5" s="2011"/>
      <c r="CD5" s="2011"/>
      <c r="CE5" s="2011"/>
      <c r="CF5" s="2011"/>
      <c r="CG5" s="2011"/>
      <c r="CH5" s="2011"/>
      <c r="CI5" s="2011"/>
      <c r="CJ5" s="2011"/>
      <c r="CK5" s="2011"/>
      <c r="CL5" s="2011"/>
      <c r="CM5" s="2011"/>
      <c r="CN5" s="2011"/>
      <c r="CO5" s="2011"/>
      <c r="CP5" s="2011"/>
    </row>
    <row r="6" spans="1:94" ht="21" customHeight="1">
      <c r="A6" s="4574" t="s">
        <v>318</v>
      </c>
      <c r="B6" s="4575"/>
      <c r="C6" s="4575"/>
      <c r="D6" s="4575"/>
      <c r="E6" s="4575"/>
      <c r="F6" s="4575"/>
      <c r="G6" s="4575"/>
      <c r="H6" s="4575"/>
      <c r="I6" s="4575"/>
      <c r="J6" s="4576"/>
    </row>
    <row r="7" spans="1:94" s="2013" customFormat="1" ht="20.25" customHeight="1">
      <c r="A7" s="3545">
        <f t="shared" ref="A7:F7" si="0">A60</f>
        <v>0</v>
      </c>
      <c r="B7" s="3499">
        <f t="shared" si="0"/>
        <v>0</v>
      </c>
      <c r="C7" s="3496">
        <f t="shared" si="0"/>
        <v>0</v>
      </c>
      <c r="D7" s="3499">
        <f t="shared" si="0"/>
        <v>175000000</v>
      </c>
      <c r="E7" s="3499">
        <f t="shared" si="0"/>
        <v>0</v>
      </c>
      <c r="F7" s="3499">
        <f t="shared" si="0"/>
        <v>175000000</v>
      </c>
      <c r="G7" s="3539">
        <v>1</v>
      </c>
      <c r="H7" s="3496" t="s">
        <v>319</v>
      </c>
      <c r="I7" s="3496">
        <f>I60</f>
        <v>0</v>
      </c>
      <c r="J7" s="3546">
        <f>J60</f>
        <v>0</v>
      </c>
      <c r="K7" s="2003"/>
      <c r="L7" s="2003"/>
      <c r="M7" s="2003"/>
      <c r="N7" s="2003"/>
      <c r="O7" s="2003"/>
      <c r="P7" s="2003"/>
      <c r="Q7" s="2003"/>
      <c r="R7" s="2003"/>
      <c r="S7" s="2003"/>
      <c r="T7" s="2003"/>
      <c r="U7" s="2003"/>
      <c r="V7" s="2003"/>
      <c r="W7" s="2003"/>
      <c r="X7" s="2003"/>
      <c r="Y7" s="2003"/>
      <c r="Z7" s="2003"/>
      <c r="AA7" s="2003"/>
      <c r="AB7" s="2003"/>
      <c r="AC7" s="2003"/>
      <c r="AD7" s="2003"/>
      <c r="AE7" s="2003"/>
      <c r="AF7" s="2003"/>
      <c r="AG7" s="2003"/>
      <c r="AH7" s="2003"/>
      <c r="AI7" s="2003"/>
      <c r="AJ7" s="2003"/>
      <c r="AK7" s="2003"/>
      <c r="AL7" s="2003"/>
      <c r="AM7" s="2003"/>
      <c r="AN7" s="2003"/>
      <c r="AO7" s="2003"/>
      <c r="AP7" s="2003"/>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c r="CF7" s="2003"/>
      <c r="CG7" s="2003"/>
      <c r="CH7" s="2003"/>
      <c r="CI7" s="2003"/>
      <c r="CJ7" s="2003"/>
      <c r="CK7" s="2003"/>
      <c r="CL7" s="2003"/>
      <c r="CM7" s="2003"/>
      <c r="CN7" s="2003"/>
      <c r="CO7" s="2003"/>
      <c r="CP7" s="2003"/>
    </row>
    <row r="8" spans="1:94" s="2013" customFormat="1" ht="21.75" customHeight="1">
      <c r="A8" s="3547">
        <f t="shared" ref="A8:F8" si="1">A156</f>
        <v>0</v>
      </c>
      <c r="B8" s="3496">
        <f t="shared" si="1"/>
        <v>0</v>
      </c>
      <c r="C8" s="3496">
        <f t="shared" si="1"/>
        <v>0</v>
      </c>
      <c r="D8" s="3496">
        <f t="shared" si="1"/>
        <v>12000000</v>
      </c>
      <c r="E8" s="3496">
        <f t="shared" si="1"/>
        <v>0</v>
      </c>
      <c r="F8" s="3496">
        <f t="shared" si="1"/>
        <v>12000000</v>
      </c>
      <c r="G8" s="3539">
        <v>2</v>
      </c>
      <c r="H8" s="3496" t="s">
        <v>214</v>
      </c>
      <c r="I8" s="3496">
        <f>I156</f>
        <v>0</v>
      </c>
      <c r="J8" s="3548">
        <f>J156</f>
        <v>0</v>
      </c>
      <c r="K8" s="2003"/>
      <c r="L8" s="2003"/>
      <c r="M8" s="2003"/>
      <c r="N8" s="2003"/>
      <c r="O8" s="2003"/>
      <c r="P8" s="2003"/>
      <c r="Q8" s="2003"/>
      <c r="R8" s="2003"/>
      <c r="S8" s="2003"/>
      <c r="T8" s="2003"/>
      <c r="U8" s="2003"/>
      <c r="V8" s="2003"/>
      <c r="W8" s="2003"/>
      <c r="X8" s="2003"/>
      <c r="Y8" s="2003"/>
      <c r="Z8" s="2003"/>
      <c r="AA8" s="2003"/>
      <c r="AB8" s="2003"/>
      <c r="AC8" s="2003"/>
      <c r="AD8" s="2003"/>
      <c r="AE8" s="2003"/>
      <c r="AF8" s="2003"/>
      <c r="AG8" s="2003"/>
      <c r="AH8" s="2003"/>
      <c r="AI8" s="2003"/>
      <c r="AJ8" s="2003"/>
      <c r="AK8" s="2003"/>
      <c r="AL8" s="2003"/>
      <c r="AM8" s="2003"/>
      <c r="AN8" s="2003"/>
      <c r="AO8" s="2003"/>
      <c r="AP8" s="2003"/>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c r="CF8" s="2003"/>
      <c r="CG8" s="2003"/>
      <c r="CH8" s="2003"/>
      <c r="CI8" s="2003"/>
      <c r="CJ8" s="2003"/>
      <c r="CK8" s="2003"/>
      <c r="CL8" s="2003"/>
      <c r="CM8" s="2003"/>
      <c r="CN8" s="2003"/>
      <c r="CO8" s="2003"/>
      <c r="CP8" s="2003"/>
    </row>
    <row r="9" spans="1:94" ht="20.25" customHeight="1">
      <c r="A9" s="4568"/>
      <c r="B9" s="4569"/>
      <c r="C9" s="4569"/>
      <c r="D9" s="4569"/>
      <c r="E9" s="4569"/>
      <c r="F9" s="4569"/>
      <c r="G9" s="3436">
        <v>3</v>
      </c>
      <c r="H9" s="3432" t="s">
        <v>320</v>
      </c>
      <c r="I9" s="4569"/>
      <c r="J9" s="4570"/>
    </row>
    <row r="10" spans="1:94" ht="17.25" customHeight="1">
      <c r="A10" s="3549">
        <f t="shared" ref="A10:B10" si="2">A198</f>
        <v>0</v>
      </c>
      <c r="B10" s="3435">
        <f t="shared" si="2"/>
        <v>0</v>
      </c>
      <c r="C10" s="3435">
        <f t="shared" ref="C10:D10" si="3">C198</f>
        <v>0</v>
      </c>
      <c r="D10" s="3435">
        <f t="shared" si="3"/>
        <v>48200000</v>
      </c>
      <c r="E10" s="3435">
        <f t="shared" ref="E10:F10" si="4">E198</f>
        <v>0</v>
      </c>
      <c r="F10" s="3435">
        <f t="shared" si="4"/>
        <v>48200000</v>
      </c>
      <c r="G10" s="3436"/>
      <c r="H10" s="3433" t="s">
        <v>660</v>
      </c>
      <c r="I10" s="3435">
        <f t="shared" ref="I10:J10" si="5">I198</f>
        <v>0</v>
      </c>
      <c r="J10" s="3550">
        <f t="shared" si="5"/>
        <v>0</v>
      </c>
    </row>
    <row r="11" spans="1:94" ht="17.25" customHeight="1">
      <c r="A11" s="3551">
        <f t="shared" ref="A11:F11" si="6">A202</f>
        <v>0</v>
      </c>
      <c r="B11" s="3433">
        <f t="shared" si="6"/>
        <v>0</v>
      </c>
      <c r="C11" s="3433">
        <f t="shared" si="6"/>
        <v>0</v>
      </c>
      <c r="D11" s="3435">
        <f t="shared" si="6"/>
        <v>5000000</v>
      </c>
      <c r="E11" s="3433">
        <f t="shared" si="6"/>
        <v>0</v>
      </c>
      <c r="F11" s="3433">
        <f t="shared" si="6"/>
        <v>5000000</v>
      </c>
      <c r="G11" s="3434"/>
      <c r="H11" s="3433" t="s">
        <v>661</v>
      </c>
      <c r="I11" s="3433">
        <f>I202</f>
        <v>0</v>
      </c>
      <c r="J11" s="3550">
        <f>J202</f>
        <v>0</v>
      </c>
    </row>
    <row r="12" spans="1:94" ht="17.25" customHeight="1">
      <c r="A12" s="3551">
        <f t="shared" ref="A12:B12" si="7">A330</f>
        <v>0</v>
      </c>
      <c r="B12" s="3433">
        <f t="shared" si="7"/>
        <v>0</v>
      </c>
      <c r="C12" s="3433">
        <f t="shared" ref="C12:D12" si="8">C330</f>
        <v>0</v>
      </c>
      <c r="D12" s="3435">
        <f t="shared" si="8"/>
        <v>46625000</v>
      </c>
      <c r="E12" s="3435">
        <f t="shared" ref="E12:F12" si="9">E330</f>
        <v>0</v>
      </c>
      <c r="F12" s="3435">
        <f t="shared" si="9"/>
        <v>46625000</v>
      </c>
      <c r="G12" s="3434"/>
      <c r="H12" s="3433" t="s">
        <v>662</v>
      </c>
      <c r="I12" s="3433">
        <f t="shared" ref="I12:J12" si="10">I330</f>
        <v>0</v>
      </c>
      <c r="J12" s="3550">
        <f t="shared" si="10"/>
        <v>0</v>
      </c>
    </row>
    <row r="13" spans="1:94" ht="17.25" customHeight="1">
      <c r="A13" s="3435">
        <f t="shared" ref="A13:F13" si="11">A333</f>
        <v>0</v>
      </c>
      <c r="B13" s="3435">
        <f t="shared" si="11"/>
        <v>0</v>
      </c>
      <c r="C13" s="3433">
        <f t="shared" si="11"/>
        <v>0</v>
      </c>
      <c r="D13" s="3435">
        <f t="shared" si="11"/>
        <v>0</v>
      </c>
      <c r="E13" s="3433">
        <f t="shared" si="11"/>
        <v>0</v>
      </c>
      <c r="F13" s="3433">
        <f t="shared" si="11"/>
        <v>0</v>
      </c>
      <c r="G13" s="3434"/>
      <c r="H13" s="3433" t="s">
        <v>663</v>
      </c>
      <c r="I13" s="3433">
        <f>I333</f>
        <v>0</v>
      </c>
      <c r="J13" s="3550">
        <f>J333</f>
        <v>0</v>
      </c>
    </row>
    <row r="14" spans="1:94" ht="17.25" customHeight="1">
      <c r="A14" s="3551">
        <f t="shared" ref="A14:B14" si="12">A343</f>
        <v>0</v>
      </c>
      <c r="B14" s="3433">
        <f t="shared" si="12"/>
        <v>0</v>
      </c>
      <c r="C14" s="3433">
        <f t="shared" ref="C14:D14" si="13">C343</f>
        <v>0</v>
      </c>
      <c r="D14" s="3435">
        <f t="shared" si="13"/>
        <v>0</v>
      </c>
      <c r="E14" s="3435">
        <f t="shared" ref="E14:F14" si="14">E343</f>
        <v>0</v>
      </c>
      <c r="F14" s="3435">
        <f t="shared" si="14"/>
        <v>0</v>
      </c>
      <c r="G14" s="3434"/>
      <c r="H14" s="3433" t="s">
        <v>664</v>
      </c>
      <c r="I14" s="3433">
        <f t="shared" ref="I14:J14" si="15">I343</f>
        <v>0</v>
      </c>
      <c r="J14" s="3550">
        <f t="shared" si="15"/>
        <v>0</v>
      </c>
    </row>
    <row r="15" spans="1:94" ht="17.25" customHeight="1">
      <c r="A15" s="3433">
        <f t="shared" ref="A15:F15" si="16">A345</f>
        <v>0</v>
      </c>
      <c r="B15" s="3433">
        <f t="shared" si="16"/>
        <v>0</v>
      </c>
      <c r="C15" s="3433">
        <f t="shared" si="16"/>
        <v>0</v>
      </c>
      <c r="D15" s="3435">
        <f t="shared" si="16"/>
        <v>0</v>
      </c>
      <c r="E15" s="3433">
        <f t="shared" si="16"/>
        <v>0</v>
      </c>
      <c r="F15" s="3433">
        <f t="shared" si="16"/>
        <v>0</v>
      </c>
      <c r="G15" s="3434"/>
      <c r="H15" s="3433" t="s">
        <v>665</v>
      </c>
      <c r="I15" s="3433">
        <f>I345</f>
        <v>0</v>
      </c>
      <c r="J15" s="3550">
        <f>J345</f>
        <v>0</v>
      </c>
    </row>
    <row r="16" spans="1:94" ht="17.25" customHeight="1">
      <c r="A16" s="3551">
        <f t="shared" ref="A16:F16" si="17">A351</f>
        <v>0</v>
      </c>
      <c r="B16" s="3433">
        <f t="shared" si="17"/>
        <v>0</v>
      </c>
      <c r="C16" s="3433">
        <f t="shared" si="17"/>
        <v>0</v>
      </c>
      <c r="D16" s="3435">
        <f t="shared" si="17"/>
        <v>0</v>
      </c>
      <c r="E16" s="3433">
        <f t="shared" si="17"/>
        <v>0</v>
      </c>
      <c r="F16" s="3433">
        <f t="shared" si="17"/>
        <v>0</v>
      </c>
      <c r="G16" s="3434"/>
      <c r="H16" s="3433" t="s">
        <v>666</v>
      </c>
      <c r="I16" s="3433">
        <f>I351</f>
        <v>0</v>
      </c>
      <c r="J16" s="3550">
        <f>J351</f>
        <v>0</v>
      </c>
    </row>
    <row r="17" spans="1:12" ht="17.25" customHeight="1">
      <c r="A17" s="3551">
        <f t="shared" ref="A17:F17" si="18">A364</f>
        <v>0</v>
      </c>
      <c r="B17" s="3433">
        <f t="shared" si="18"/>
        <v>0</v>
      </c>
      <c r="C17" s="3433">
        <f t="shared" si="18"/>
        <v>0</v>
      </c>
      <c r="D17" s="3435">
        <f t="shared" si="18"/>
        <v>600000</v>
      </c>
      <c r="E17" s="3433">
        <f t="shared" si="18"/>
        <v>0</v>
      </c>
      <c r="F17" s="3433">
        <f t="shared" si="18"/>
        <v>600000</v>
      </c>
      <c r="G17" s="3434"/>
      <c r="H17" s="3433" t="s">
        <v>667</v>
      </c>
      <c r="I17" s="3433">
        <f>I364</f>
        <v>0</v>
      </c>
      <c r="J17" s="3550">
        <f>J364</f>
        <v>0</v>
      </c>
    </row>
    <row r="18" spans="1:12" ht="17.25" customHeight="1">
      <c r="A18" s="3551">
        <f t="shared" ref="A18:F18" si="19">A368</f>
        <v>0</v>
      </c>
      <c r="B18" s="3433">
        <f t="shared" si="19"/>
        <v>0</v>
      </c>
      <c r="C18" s="3433">
        <f t="shared" si="19"/>
        <v>0</v>
      </c>
      <c r="D18" s="3435">
        <f t="shared" si="19"/>
        <v>0</v>
      </c>
      <c r="E18" s="3433">
        <f t="shared" si="19"/>
        <v>0</v>
      </c>
      <c r="F18" s="3433">
        <f t="shared" si="19"/>
        <v>0</v>
      </c>
      <c r="G18" s="3434"/>
      <c r="H18" s="3433" t="s">
        <v>668</v>
      </c>
      <c r="I18" s="3433">
        <f>I368</f>
        <v>0</v>
      </c>
      <c r="J18" s="3550">
        <f>J368</f>
        <v>0</v>
      </c>
    </row>
    <row r="19" spans="1:12" ht="17.25" customHeight="1">
      <c r="A19" s="3551">
        <f t="shared" ref="A19:B19" si="20">A385</f>
        <v>0</v>
      </c>
      <c r="B19" s="3433">
        <f t="shared" si="20"/>
        <v>0</v>
      </c>
      <c r="C19" s="3433">
        <f t="shared" ref="C19:D19" si="21">C385</f>
        <v>0</v>
      </c>
      <c r="D19" s="3435">
        <f t="shared" si="21"/>
        <v>3515000</v>
      </c>
      <c r="E19" s="3435">
        <f t="shared" ref="E19:F19" si="22">E385</f>
        <v>0</v>
      </c>
      <c r="F19" s="3435">
        <f t="shared" si="22"/>
        <v>3515000</v>
      </c>
      <c r="G19" s="3434"/>
      <c r="H19" s="3433" t="s">
        <v>669</v>
      </c>
      <c r="I19" s="3433">
        <f t="shared" ref="I19:J19" si="23">I385</f>
        <v>0</v>
      </c>
      <c r="J19" s="3550">
        <f t="shared" si="23"/>
        <v>0</v>
      </c>
    </row>
    <row r="20" spans="1:12" ht="17.25" customHeight="1">
      <c r="A20" s="3551">
        <f t="shared" ref="A20:B20" si="24">A389</f>
        <v>0</v>
      </c>
      <c r="B20" s="3433">
        <f t="shared" si="24"/>
        <v>0</v>
      </c>
      <c r="C20" s="3433">
        <f t="shared" ref="C20:D20" si="25">C389</f>
        <v>0</v>
      </c>
      <c r="D20" s="3435">
        <f t="shared" si="25"/>
        <v>0</v>
      </c>
      <c r="E20" s="3435">
        <f t="shared" ref="E20:F20" si="26">E389</f>
        <v>0</v>
      </c>
      <c r="F20" s="3435">
        <f t="shared" si="26"/>
        <v>0</v>
      </c>
      <c r="G20" s="3434"/>
      <c r="H20" s="3433" t="s">
        <v>670</v>
      </c>
      <c r="I20" s="3433">
        <f t="shared" ref="I20:J20" si="27">I389</f>
        <v>0</v>
      </c>
      <c r="J20" s="3550">
        <f t="shared" si="27"/>
        <v>0</v>
      </c>
    </row>
    <row r="21" spans="1:12" ht="17.25" customHeight="1">
      <c r="A21" s="3551">
        <f t="shared" ref="A21:B21" si="28">A395</f>
        <v>0</v>
      </c>
      <c r="B21" s="3433">
        <f t="shared" si="28"/>
        <v>0</v>
      </c>
      <c r="C21" s="3433">
        <f t="shared" ref="C21:D21" si="29">C395</f>
        <v>0</v>
      </c>
      <c r="D21" s="3435">
        <f t="shared" si="29"/>
        <v>1000000</v>
      </c>
      <c r="E21" s="3435">
        <f t="shared" ref="E21:F21" si="30">E395</f>
        <v>0</v>
      </c>
      <c r="F21" s="3435">
        <f t="shared" si="30"/>
        <v>1000000</v>
      </c>
      <c r="G21" s="3434"/>
      <c r="H21" s="3433" t="s">
        <v>671</v>
      </c>
      <c r="I21" s="3433">
        <f t="shared" ref="I21:J21" si="31">I395</f>
        <v>0</v>
      </c>
      <c r="J21" s="3550">
        <f t="shared" si="31"/>
        <v>0</v>
      </c>
    </row>
    <row r="22" spans="1:12" ht="17.25" customHeight="1">
      <c r="A22" s="3551">
        <f t="shared" ref="A22:B22" si="32">A414</f>
        <v>0</v>
      </c>
      <c r="B22" s="3433">
        <f t="shared" si="32"/>
        <v>0</v>
      </c>
      <c r="C22" s="3433">
        <f t="shared" ref="C22:D22" si="33">C414</f>
        <v>0</v>
      </c>
      <c r="D22" s="3435">
        <f t="shared" si="33"/>
        <v>500000</v>
      </c>
      <c r="E22" s="3435">
        <f t="shared" ref="E22:F22" si="34">E414</f>
        <v>0</v>
      </c>
      <c r="F22" s="3435">
        <f t="shared" si="34"/>
        <v>500000</v>
      </c>
      <c r="G22" s="3434"/>
      <c r="H22" s="3433" t="s">
        <v>672</v>
      </c>
      <c r="I22" s="3433">
        <f t="shared" ref="I22:J22" si="35">I414</f>
        <v>0</v>
      </c>
      <c r="J22" s="3550">
        <f t="shared" si="35"/>
        <v>0</v>
      </c>
    </row>
    <row r="23" spans="1:12" ht="17.25" customHeight="1">
      <c r="A23" s="3551">
        <f t="shared" ref="A23:B23" si="36">A441</f>
        <v>0</v>
      </c>
      <c r="B23" s="3433">
        <f t="shared" si="36"/>
        <v>0</v>
      </c>
      <c r="C23" s="3433">
        <f t="shared" ref="C23:D23" si="37">C441</f>
        <v>0</v>
      </c>
      <c r="D23" s="3435">
        <f t="shared" si="37"/>
        <v>17000000</v>
      </c>
      <c r="E23" s="3435">
        <f t="shared" ref="E23:F23" si="38">E441</f>
        <v>0</v>
      </c>
      <c r="F23" s="3435">
        <f t="shared" si="38"/>
        <v>17000000</v>
      </c>
      <c r="G23" s="3434"/>
      <c r="H23" s="3438" t="s">
        <v>673</v>
      </c>
      <c r="I23" s="3433">
        <f t="shared" ref="I23:J23" si="39">I441</f>
        <v>0</v>
      </c>
      <c r="J23" s="3550">
        <f t="shared" si="39"/>
        <v>0</v>
      </c>
      <c r="L23" s="2003">
        <f>SUM(B10:B23)</f>
        <v>0</v>
      </c>
    </row>
    <row r="24" spans="1:12" ht="30" customHeight="1">
      <c r="A24" s="3433">
        <f t="shared" ref="A24:B24" si="40">A446</f>
        <v>0</v>
      </c>
      <c r="B24" s="3433">
        <f t="shared" si="40"/>
        <v>0</v>
      </c>
      <c r="C24" s="3433">
        <f t="shared" ref="C24:D24" si="41">C446</f>
        <v>0</v>
      </c>
      <c r="D24" s="3435">
        <f t="shared" si="41"/>
        <v>2800000</v>
      </c>
      <c r="E24" s="3435">
        <f t="shared" ref="E24:F24" si="42">E446</f>
        <v>0</v>
      </c>
      <c r="F24" s="3435">
        <f t="shared" si="42"/>
        <v>2800000</v>
      </c>
      <c r="G24" s="3433"/>
      <c r="H24" s="3438" t="s">
        <v>674</v>
      </c>
      <c r="I24" s="3433">
        <f t="shared" ref="I24:J24" si="43">I446</f>
        <v>0</v>
      </c>
      <c r="J24" s="3550">
        <f t="shared" si="43"/>
        <v>0</v>
      </c>
    </row>
    <row r="25" spans="1:12" ht="17.25" customHeight="1">
      <c r="A25" s="3551">
        <f t="shared" ref="A25:B25" si="44">A448</f>
        <v>0</v>
      </c>
      <c r="B25" s="3433">
        <f t="shared" si="44"/>
        <v>0</v>
      </c>
      <c r="C25" s="3433">
        <f t="shared" ref="C25:D25" si="45">C448</f>
        <v>0</v>
      </c>
      <c r="D25" s="3435">
        <f t="shared" si="45"/>
        <v>0</v>
      </c>
      <c r="E25" s="3435">
        <f t="shared" ref="E25:F25" si="46">E448</f>
        <v>0</v>
      </c>
      <c r="F25" s="3435">
        <f t="shared" si="46"/>
        <v>0</v>
      </c>
      <c r="G25" s="3434"/>
      <c r="H25" s="3438" t="s">
        <v>675</v>
      </c>
      <c r="I25" s="3433">
        <f t="shared" ref="I25:J25" si="47">I448</f>
        <v>0</v>
      </c>
      <c r="J25" s="3550">
        <f t="shared" si="47"/>
        <v>0</v>
      </c>
    </row>
    <row r="26" spans="1:12" ht="17.25" customHeight="1">
      <c r="A26" s="3549">
        <f t="shared" ref="A26:B26" si="48">A463</f>
        <v>0</v>
      </c>
      <c r="B26" s="3435">
        <f t="shared" si="48"/>
        <v>0</v>
      </c>
      <c r="C26" s="3435">
        <f t="shared" ref="C26:D26" si="49">C463</f>
        <v>0</v>
      </c>
      <c r="D26" s="3435">
        <f t="shared" si="49"/>
        <v>0</v>
      </c>
      <c r="E26" s="3435">
        <f t="shared" ref="E26:F26" si="50">E463</f>
        <v>0</v>
      </c>
      <c r="F26" s="3435">
        <f t="shared" si="50"/>
        <v>0</v>
      </c>
      <c r="G26" s="3434"/>
      <c r="H26" s="3438" t="s">
        <v>676</v>
      </c>
      <c r="I26" s="3435">
        <f t="shared" ref="I26:J26" si="51">I463</f>
        <v>0</v>
      </c>
      <c r="J26" s="3550">
        <f t="shared" si="51"/>
        <v>0</v>
      </c>
    </row>
    <row r="27" spans="1:12" ht="17.25" customHeight="1">
      <c r="A27" s="3549">
        <f t="shared" ref="A27:B27" si="52">A465</f>
        <v>0</v>
      </c>
      <c r="B27" s="3435">
        <f t="shared" si="52"/>
        <v>0</v>
      </c>
      <c r="C27" s="3435">
        <f t="shared" ref="C27:D27" si="53">C465</f>
        <v>0</v>
      </c>
      <c r="D27" s="3435">
        <f t="shared" si="53"/>
        <v>0</v>
      </c>
      <c r="E27" s="3435">
        <f t="shared" ref="E27:F27" si="54">E465</f>
        <v>0</v>
      </c>
      <c r="F27" s="3435">
        <f t="shared" si="54"/>
        <v>0</v>
      </c>
      <c r="G27" s="3434"/>
      <c r="H27" s="3438" t="s">
        <v>677</v>
      </c>
      <c r="I27" s="3435">
        <f t="shared" ref="I27:J27" si="55">I465</f>
        <v>0</v>
      </c>
      <c r="J27" s="3550">
        <f t="shared" si="55"/>
        <v>0</v>
      </c>
    </row>
    <row r="28" spans="1:12" ht="17.25" customHeight="1">
      <c r="A28" s="3549">
        <f t="shared" ref="A28:B28" si="56">A470</f>
        <v>0</v>
      </c>
      <c r="B28" s="3435">
        <f t="shared" si="56"/>
        <v>0</v>
      </c>
      <c r="C28" s="3435">
        <f t="shared" ref="C28:D28" si="57">C470</f>
        <v>0</v>
      </c>
      <c r="D28" s="3435">
        <f t="shared" si="57"/>
        <v>0</v>
      </c>
      <c r="E28" s="3435">
        <f t="shared" ref="E28:F28" si="58">E470</f>
        <v>0</v>
      </c>
      <c r="F28" s="3435">
        <f t="shared" si="58"/>
        <v>0</v>
      </c>
      <c r="G28" s="3434"/>
      <c r="H28" s="3438" t="s">
        <v>678</v>
      </c>
      <c r="I28" s="3435">
        <f t="shared" ref="I28:J28" si="59">I470</f>
        <v>0</v>
      </c>
      <c r="J28" s="3550">
        <f t="shared" si="59"/>
        <v>0</v>
      </c>
    </row>
    <row r="29" spans="1:12" ht="17.25" customHeight="1">
      <c r="A29" s="3551">
        <f t="shared" ref="A29:B29" si="60">A491</f>
        <v>0</v>
      </c>
      <c r="B29" s="3433">
        <f t="shared" si="60"/>
        <v>0</v>
      </c>
      <c r="C29" s="3433">
        <f t="shared" ref="C29:D29" si="61">C491</f>
        <v>0</v>
      </c>
      <c r="D29" s="3435">
        <f t="shared" si="61"/>
        <v>2950000</v>
      </c>
      <c r="E29" s="3435">
        <f t="shared" ref="E29:F29" si="62">E491</f>
        <v>0</v>
      </c>
      <c r="F29" s="3435">
        <f t="shared" si="62"/>
        <v>2950000</v>
      </c>
      <c r="G29" s="3434"/>
      <c r="H29" s="3433" t="s">
        <v>679</v>
      </c>
      <c r="I29" s="3433">
        <f t="shared" ref="I29:J29" si="63">I491</f>
        <v>0</v>
      </c>
      <c r="J29" s="3550">
        <f t="shared" si="63"/>
        <v>0</v>
      </c>
    </row>
    <row r="30" spans="1:12" ht="17.25" customHeight="1">
      <c r="A30" s="3551">
        <f t="shared" ref="A30:B30" si="64">A493</f>
        <v>0</v>
      </c>
      <c r="B30" s="3433">
        <f t="shared" si="64"/>
        <v>0</v>
      </c>
      <c r="C30" s="3433">
        <f t="shared" ref="C30:D30" si="65">C493</f>
        <v>0</v>
      </c>
      <c r="D30" s="3433">
        <f t="shared" si="65"/>
        <v>0</v>
      </c>
      <c r="E30" s="3433">
        <f t="shared" ref="E30:F30" si="66">E493</f>
        <v>0</v>
      </c>
      <c r="F30" s="3433">
        <f t="shared" si="66"/>
        <v>0</v>
      </c>
      <c r="G30" s="3433"/>
      <c r="H30" s="3433" t="s">
        <v>680</v>
      </c>
      <c r="I30" s="3433">
        <f t="shared" ref="I30:J30" si="67">I493</f>
        <v>0</v>
      </c>
      <c r="J30" s="3552">
        <f t="shared" si="67"/>
        <v>0</v>
      </c>
    </row>
    <row r="31" spans="1:12" ht="17.25" customHeight="1">
      <c r="A31" s="3549">
        <f t="shared" ref="A31:B31" si="68">A494</f>
        <v>0</v>
      </c>
      <c r="B31" s="3435">
        <f t="shared" si="68"/>
        <v>0</v>
      </c>
      <c r="C31" s="3435">
        <f t="shared" ref="C31:D34" si="69">C494</f>
        <v>0</v>
      </c>
      <c r="D31" s="3435">
        <f t="shared" si="69"/>
        <v>0</v>
      </c>
      <c r="E31" s="3435">
        <f t="shared" ref="E31:F31" si="70">E494</f>
        <v>0</v>
      </c>
      <c r="F31" s="3435">
        <f t="shared" si="70"/>
        <v>0</v>
      </c>
      <c r="G31" s="3434"/>
      <c r="H31" s="3438" t="s">
        <v>681</v>
      </c>
      <c r="I31" s="3435">
        <f t="shared" ref="I31:J31" si="71">I494</f>
        <v>0</v>
      </c>
      <c r="J31" s="3550">
        <f t="shared" si="71"/>
        <v>0</v>
      </c>
    </row>
    <row r="32" spans="1:12" ht="15" customHeight="1">
      <c r="A32" s="3549">
        <f t="shared" ref="A32:B32" si="72">A495</f>
        <v>0</v>
      </c>
      <c r="B32" s="3435">
        <f t="shared" si="72"/>
        <v>0</v>
      </c>
      <c r="C32" s="3435">
        <f t="shared" si="69"/>
        <v>0</v>
      </c>
      <c r="D32" s="3435">
        <f t="shared" si="69"/>
        <v>0</v>
      </c>
      <c r="E32" s="3435">
        <f t="shared" ref="E32:F32" si="73">E495</f>
        <v>0</v>
      </c>
      <c r="F32" s="3435">
        <f t="shared" si="73"/>
        <v>0</v>
      </c>
      <c r="G32" s="3434"/>
      <c r="H32" s="3438" t="s">
        <v>682</v>
      </c>
      <c r="I32" s="3435">
        <f t="shared" ref="I32:J32" si="74">I495</f>
        <v>0</v>
      </c>
      <c r="J32" s="3550">
        <f t="shared" si="74"/>
        <v>0</v>
      </c>
    </row>
    <row r="33" spans="1:94" ht="15" customHeight="1">
      <c r="A33" s="3549">
        <f t="shared" ref="A33:B33" si="75">A496</f>
        <v>0</v>
      </c>
      <c r="B33" s="3435">
        <f t="shared" si="75"/>
        <v>0</v>
      </c>
      <c r="C33" s="3435">
        <f t="shared" si="69"/>
        <v>0</v>
      </c>
      <c r="D33" s="3435">
        <f t="shared" si="69"/>
        <v>0</v>
      </c>
      <c r="E33" s="3435">
        <f t="shared" ref="E33:F33" si="76">E496</f>
        <v>0</v>
      </c>
      <c r="F33" s="3435">
        <f t="shared" si="76"/>
        <v>0</v>
      </c>
      <c r="G33" s="3434"/>
      <c r="H33" s="3438" t="s">
        <v>683</v>
      </c>
      <c r="I33" s="3435">
        <f t="shared" ref="I33:J33" si="77">I496</f>
        <v>0</v>
      </c>
      <c r="J33" s="3550">
        <f t="shared" si="77"/>
        <v>0</v>
      </c>
    </row>
    <row r="34" spans="1:94" ht="15" customHeight="1">
      <c r="A34" s="3549">
        <f t="shared" ref="A34:B34" si="78">A497</f>
        <v>0</v>
      </c>
      <c r="B34" s="3435">
        <f t="shared" si="78"/>
        <v>0</v>
      </c>
      <c r="C34" s="3435">
        <f t="shared" si="69"/>
        <v>0</v>
      </c>
      <c r="D34" s="3435">
        <f t="shared" si="69"/>
        <v>0</v>
      </c>
      <c r="E34" s="3435">
        <f t="shared" ref="E34:F34" si="79">E497</f>
        <v>0</v>
      </c>
      <c r="F34" s="3435">
        <f t="shared" si="79"/>
        <v>0</v>
      </c>
      <c r="G34" s="3434"/>
      <c r="H34" s="3438" t="s">
        <v>216</v>
      </c>
      <c r="I34" s="3435">
        <f t="shared" ref="I34:J34" si="80">I497</f>
        <v>0</v>
      </c>
      <c r="J34" s="3550">
        <f t="shared" si="80"/>
        <v>0</v>
      </c>
    </row>
    <row r="35" spans="1:94" s="2027" customFormat="1" ht="33" customHeight="1">
      <c r="A35" s="3553">
        <f t="shared" ref="A35:B35" si="81">SUM(A10:A34)</f>
        <v>0</v>
      </c>
      <c r="B35" s="3439">
        <f t="shared" si="81"/>
        <v>0</v>
      </c>
      <c r="C35" s="3439">
        <f>SUM(C10:C34)</f>
        <v>0</v>
      </c>
      <c r="D35" s="3440">
        <f>SUM(D10:D34)</f>
        <v>128190000</v>
      </c>
      <c r="E35" s="3439">
        <f t="shared" ref="E35:F35" si="82">SUM(E10:E34)</f>
        <v>0</v>
      </c>
      <c r="F35" s="3439">
        <f t="shared" si="82"/>
        <v>128190000</v>
      </c>
      <c r="G35" s="3441"/>
      <c r="H35" s="3442" t="s">
        <v>684</v>
      </c>
      <c r="I35" s="3439">
        <f>SUM(I10:I34)</f>
        <v>0</v>
      </c>
      <c r="J35" s="3544">
        <f>SUM(J10:J34)</f>
        <v>0</v>
      </c>
      <c r="K35" s="2003"/>
      <c r="L35" s="2003"/>
      <c r="M35" s="2003"/>
      <c r="N35" s="2003"/>
      <c r="O35" s="2003"/>
      <c r="P35" s="2003"/>
      <c r="Q35" s="2003"/>
      <c r="R35" s="2003"/>
      <c r="S35" s="2003"/>
      <c r="T35" s="2003"/>
      <c r="U35" s="2003"/>
      <c r="V35" s="2003"/>
      <c r="W35" s="2003"/>
      <c r="X35" s="2003"/>
      <c r="Y35" s="2026"/>
      <c r="Z35" s="2026"/>
      <c r="AA35" s="2026"/>
      <c r="AB35" s="2026"/>
      <c r="AC35" s="2026"/>
      <c r="AD35" s="2026"/>
      <c r="AE35" s="2026"/>
      <c r="AF35" s="2026"/>
      <c r="AG35" s="2026"/>
      <c r="AH35" s="2026"/>
      <c r="AI35" s="2026"/>
      <c r="AJ35" s="2026"/>
      <c r="AK35" s="2026"/>
      <c r="AL35" s="2026"/>
      <c r="AM35" s="2026"/>
      <c r="AN35" s="2026"/>
      <c r="AO35" s="2026"/>
      <c r="AP35" s="2026"/>
      <c r="AQ35" s="2026"/>
      <c r="AR35" s="2026"/>
      <c r="AS35" s="2026"/>
      <c r="AT35" s="2026"/>
      <c r="AU35" s="2026"/>
      <c r="AV35" s="2026"/>
      <c r="AW35" s="2026"/>
      <c r="AX35" s="2026"/>
      <c r="AY35" s="2026"/>
      <c r="AZ35" s="2026"/>
      <c r="BA35" s="2026"/>
      <c r="BB35" s="2026"/>
      <c r="BC35" s="2026"/>
      <c r="BD35" s="2026"/>
      <c r="BE35" s="2026"/>
      <c r="BF35" s="2026"/>
      <c r="BG35" s="2026"/>
      <c r="BH35" s="2026"/>
      <c r="BI35" s="2026"/>
      <c r="BJ35" s="2026"/>
      <c r="BK35" s="2026"/>
      <c r="BL35" s="2026"/>
      <c r="BM35" s="2026"/>
      <c r="BN35" s="2026"/>
      <c r="BO35" s="2026"/>
      <c r="BP35" s="2026"/>
      <c r="BQ35" s="2026"/>
      <c r="BR35" s="2026"/>
      <c r="BS35" s="2026"/>
      <c r="BT35" s="2026"/>
      <c r="BU35" s="2026"/>
      <c r="BV35" s="2026"/>
      <c r="BW35" s="2026"/>
      <c r="BX35" s="2026"/>
      <c r="BY35" s="2026"/>
      <c r="BZ35" s="2026"/>
      <c r="CA35" s="2026"/>
      <c r="CB35" s="2026"/>
      <c r="CC35" s="2026"/>
      <c r="CD35" s="2026"/>
      <c r="CE35" s="2026"/>
      <c r="CF35" s="2026"/>
      <c r="CG35" s="2026"/>
      <c r="CH35" s="2026"/>
      <c r="CI35" s="2026"/>
      <c r="CJ35" s="2026"/>
      <c r="CK35" s="2026"/>
      <c r="CL35" s="2026"/>
      <c r="CM35" s="2026"/>
      <c r="CN35" s="2026"/>
      <c r="CO35" s="2026"/>
      <c r="CP35" s="2026"/>
    </row>
    <row r="36" spans="1:94" s="2004" customFormat="1" ht="21" customHeight="1">
      <c r="A36" s="4577"/>
      <c r="B36" s="4578"/>
      <c r="C36" s="4578"/>
      <c r="D36" s="4578"/>
      <c r="E36" s="4578"/>
      <c r="F36" s="4578"/>
      <c r="G36" s="3436">
        <v>4</v>
      </c>
      <c r="H36" s="3432" t="s">
        <v>321</v>
      </c>
      <c r="I36" s="4569"/>
      <c r="J36" s="4570"/>
      <c r="K36" s="2003"/>
      <c r="L36" s="2003"/>
      <c r="M36" s="2003"/>
      <c r="N36" s="2003"/>
      <c r="O36" s="2003"/>
      <c r="P36" s="2003"/>
      <c r="Q36" s="2003"/>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2003"/>
      <c r="AM36" s="2003"/>
      <c r="AN36" s="2003"/>
      <c r="AO36" s="2003"/>
      <c r="AP36" s="2003"/>
      <c r="AQ36" s="2003"/>
      <c r="AR36" s="2003"/>
      <c r="AS36" s="2003"/>
      <c r="AT36" s="2003"/>
      <c r="AU36" s="2003"/>
      <c r="AV36" s="2003"/>
      <c r="AW36" s="2003"/>
      <c r="AX36" s="2003"/>
      <c r="AY36" s="2003"/>
      <c r="AZ36" s="2003"/>
      <c r="BA36" s="2003"/>
      <c r="BB36" s="2003"/>
      <c r="BC36" s="2003"/>
      <c r="BD36" s="2003"/>
      <c r="BE36" s="2003"/>
      <c r="BF36" s="2003"/>
      <c r="BG36" s="2003"/>
      <c r="BH36" s="2003"/>
      <c r="BI36" s="2003"/>
      <c r="BJ36" s="2003"/>
      <c r="BK36" s="2003"/>
      <c r="BL36" s="2003"/>
      <c r="BM36" s="2003"/>
      <c r="BN36" s="2003"/>
      <c r="BO36" s="2003"/>
      <c r="BP36" s="2003"/>
      <c r="BQ36" s="2003"/>
      <c r="BR36" s="2003"/>
      <c r="BS36" s="2003"/>
      <c r="BT36" s="2003"/>
      <c r="BU36" s="2003"/>
      <c r="BV36" s="2003"/>
      <c r="BW36" s="2003"/>
      <c r="BX36" s="2003"/>
      <c r="BY36" s="2003"/>
      <c r="BZ36" s="2003"/>
      <c r="CA36" s="2003"/>
      <c r="CB36" s="2003"/>
      <c r="CC36" s="2003"/>
      <c r="CD36" s="2003"/>
      <c r="CE36" s="2003"/>
      <c r="CF36" s="2003"/>
      <c r="CG36" s="2003"/>
      <c r="CH36" s="2003"/>
      <c r="CI36" s="2003"/>
      <c r="CJ36" s="2003"/>
      <c r="CK36" s="2003"/>
      <c r="CL36" s="2003"/>
      <c r="CM36" s="2003"/>
      <c r="CN36" s="2003"/>
      <c r="CO36" s="2003"/>
      <c r="CP36" s="2003"/>
    </row>
    <row r="37" spans="1:94" ht="17.25" customHeight="1">
      <c r="A37" s="3551">
        <f t="shared" ref="A37:B37" si="83">A607</f>
        <v>0</v>
      </c>
      <c r="B37" s="3433">
        <f t="shared" si="83"/>
        <v>0</v>
      </c>
      <c r="C37" s="3433">
        <f t="shared" ref="C37:D37" si="84">C607</f>
        <v>0</v>
      </c>
      <c r="D37" s="3435">
        <f t="shared" si="84"/>
        <v>15904000</v>
      </c>
      <c r="E37" s="3435">
        <f t="shared" ref="E37:F37" si="85">E607</f>
        <v>0</v>
      </c>
      <c r="F37" s="3435">
        <f t="shared" si="85"/>
        <v>15904000</v>
      </c>
      <c r="G37" s="3434"/>
      <c r="H37" s="3433" t="s">
        <v>685</v>
      </c>
      <c r="I37" s="3433">
        <f t="shared" ref="I37:J37" si="86">I607</f>
        <v>0</v>
      </c>
      <c r="J37" s="3550">
        <f t="shared" si="86"/>
        <v>0</v>
      </c>
    </row>
    <row r="38" spans="1:94" ht="17.25" customHeight="1">
      <c r="A38" s="3549">
        <f t="shared" ref="A38:B38" si="87">A612</f>
        <v>0</v>
      </c>
      <c r="B38" s="3435">
        <f t="shared" si="87"/>
        <v>0</v>
      </c>
      <c r="C38" s="3435">
        <f t="shared" ref="C38:D38" si="88">C612</f>
        <v>0</v>
      </c>
      <c r="D38" s="3435">
        <f t="shared" si="88"/>
        <v>200000</v>
      </c>
      <c r="E38" s="3435">
        <f t="shared" ref="E38:F38" si="89">E612</f>
        <v>0</v>
      </c>
      <c r="F38" s="3435">
        <f t="shared" si="89"/>
        <v>200000</v>
      </c>
      <c r="G38" s="3434"/>
      <c r="H38" s="3433" t="s">
        <v>686</v>
      </c>
      <c r="I38" s="3435">
        <f t="shared" ref="I38:J38" si="90">I612</f>
        <v>0</v>
      </c>
      <c r="J38" s="3550">
        <f t="shared" si="90"/>
        <v>0</v>
      </c>
    </row>
    <row r="39" spans="1:94" ht="20.100000000000001" customHeight="1">
      <c r="A39" s="3435">
        <f t="shared" ref="A39:B39" si="91">A656</f>
        <v>0</v>
      </c>
      <c r="B39" s="3435">
        <f t="shared" si="91"/>
        <v>0</v>
      </c>
      <c r="C39" s="3435">
        <f t="shared" ref="C39:D40" si="92">C656</f>
        <v>0</v>
      </c>
      <c r="D39" s="3435">
        <f t="shared" si="92"/>
        <v>2100000</v>
      </c>
      <c r="E39" s="3435">
        <f t="shared" ref="E39:F39" si="93">E656</f>
        <v>0</v>
      </c>
      <c r="F39" s="3435">
        <f t="shared" si="93"/>
        <v>2100000</v>
      </c>
      <c r="G39" s="3434"/>
      <c r="H39" s="3433" t="s">
        <v>3675</v>
      </c>
      <c r="I39" s="3435">
        <f t="shared" ref="I39:J39" si="94">I656</f>
        <v>0</v>
      </c>
      <c r="J39" s="3550">
        <f t="shared" si="94"/>
        <v>0</v>
      </c>
    </row>
    <row r="40" spans="1:94" ht="20.100000000000001" customHeight="1">
      <c r="A40" s="3549">
        <f t="shared" ref="A40:B40" si="95">A657</f>
        <v>0</v>
      </c>
      <c r="B40" s="3435">
        <f t="shared" si="95"/>
        <v>0</v>
      </c>
      <c r="C40" s="3435">
        <f t="shared" si="92"/>
        <v>60000000</v>
      </c>
      <c r="D40" s="3435">
        <f t="shared" si="92"/>
        <v>200000000</v>
      </c>
      <c r="E40" s="3435">
        <f t="shared" ref="E40:F40" si="96">E657</f>
        <v>60000000</v>
      </c>
      <c r="F40" s="3435">
        <f t="shared" si="96"/>
        <v>200000000</v>
      </c>
      <c r="G40" s="3434"/>
      <c r="H40" s="3438" t="s">
        <v>692</v>
      </c>
      <c r="I40" s="3435">
        <f t="shared" ref="I40:J40" si="97">I657</f>
        <v>0</v>
      </c>
      <c r="J40" s="3550">
        <f t="shared" si="97"/>
        <v>0</v>
      </c>
      <c r="L40" s="2003" t="s">
        <v>97</v>
      </c>
    </row>
    <row r="41" spans="1:94" s="2027" customFormat="1" ht="24" customHeight="1">
      <c r="A41" s="3553">
        <f t="shared" ref="A41:F41" si="98">SUM(A37:A40)</f>
        <v>0</v>
      </c>
      <c r="B41" s="3439">
        <f t="shared" si="98"/>
        <v>0</v>
      </c>
      <c r="C41" s="3439">
        <f t="shared" si="98"/>
        <v>60000000</v>
      </c>
      <c r="D41" s="3440">
        <f t="shared" si="98"/>
        <v>218204000</v>
      </c>
      <c r="E41" s="3439">
        <f t="shared" si="98"/>
        <v>60000000</v>
      </c>
      <c r="F41" s="3439">
        <f t="shared" si="98"/>
        <v>218204000</v>
      </c>
      <c r="G41" s="3441"/>
      <c r="H41" s="3439" t="s">
        <v>442</v>
      </c>
      <c r="I41" s="3439">
        <f>SUM(I37:I40)</f>
        <v>0</v>
      </c>
      <c r="J41" s="3544">
        <f>SUM(J37:J40)</f>
        <v>0</v>
      </c>
      <c r="K41" s="2003"/>
      <c r="L41" s="2003"/>
      <c r="M41" s="2003"/>
      <c r="N41" s="2003"/>
      <c r="O41" s="2003"/>
      <c r="P41" s="2003"/>
      <c r="Q41" s="2003"/>
      <c r="R41" s="2003"/>
      <c r="S41" s="2003"/>
      <c r="T41" s="2003"/>
      <c r="U41" s="2003"/>
      <c r="V41" s="2003"/>
      <c r="W41" s="2003"/>
      <c r="X41" s="2003"/>
      <c r="Y41" s="2026"/>
      <c r="Z41" s="2026"/>
      <c r="AA41" s="2026"/>
      <c r="AB41" s="2026"/>
      <c r="AC41" s="2026"/>
      <c r="AD41" s="2026"/>
      <c r="AE41" s="2026"/>
      <c r="AF41" s="2026"/>
      <c r="AG41" s="2026"/>
      <c r="AH41" s="2026"/>
      <c r="AI41" s="2026"/>
      <c r="AJ41" s="2026"/>
      <c r="AK41" s="2026"/>
      <c r="AL41" s="2026"/>
      <c r="AM41" s="2026"/>
      <c r="AN41" s="2026"/>
      <c r="AO41" s="2026"/>
      <c r="AP41" s="2026"/>
      <c r="AQ41" s="2026"/>
      <c r="AR41" s="2026"/>
      <c r="AS41" s="2026"/>
      <c r="AT41" s="2026"/>
      <c r="AU41" s="2026"/>
      <c r="AV41" s="2026"/>
      <c r="AW41" s="2026"/>
      <c r="AX41" s="2026"/>
      <c r="AY41" s="2026"/>
      <c r="AZ41" s="2026"/>
      <c r="BA41" s="2026"/>
      <c r="BB41" s="2026"/>
      <c r="BC41" s="2026"/>
      <c r="BD41" s="2026"/>
      <c r="BE41" s="2026"/>
      <c r="BF41" s="2026"/>
      <c r="BG41" s="2026"/>
      <c r="BH41" s="2026"/>
      <c r="BI41" s="2026"/>
      <c r="BJ41" s="2026"/>
      <c r="BK41" s="2026"/>
      <c r="BL41" s="2026"/>
      <c r="BM41" s="2026"/>
      <c r="BN41" s="2026"/>
      <c r="BO41" s="2026"/>
      <c r="BP41" s="2026"/>
      <c r="BQ41" s="2026"/>
      <c r="BR41" s="2026"/>
      <c r="BS41" s="2026"/>
      <c r="BT41" s="2026"/>
      <c r="BU41" s="2026"/>
      <c r="BV41" s="2026"/>
      <c r="BW41" s="2026"/>
      <c r="BX41" s="2026"/>
      <c r="BY41" s="2026"/>
      <c r="BZ41" s="2026"/>
      <c r="CA41" s="2026"/>
      <c r="CB41" s="2026"/>
      <c r="CC41" s="2026"/>
      <c r="CD41" s="2026"/>
      <c r="CE41" s="2026"/>
      <c r="CF41" s="2026"/>
      <c r="CG41" s="2026"/>
      <c r="CH41" s="2026"/>
      <c r="CI41" s="2026"/>
      <c r="CJ41" s="2026"/>
      <c r="CK41" s="2026"/>
      <c r="CL41" s="2026"/>
      <c r="CM41" s="2026"/>
      <c r="CN41" s="2026"/>
      <c r="CO41" s="2026"/>
      <c r="CP41" s="2026"/>
    </row>
    <row r="42" spans="1:94" s="2013" customFormat="1" ht="30" customHeight="1">
      <c r="A42" s="3555">
        <f t="shared" ref="A42:F42" si="99">SUM(A41,A35,A8,A7)</f>
        <v>0</v>
      </c>
      <c r="B42" s="3440">
        <f t="shared" si="99"/>
        <v>0</v>
      </c>
      <c r="C42" s="3439">
        <f t="shared" si="99"/>
        <v>60000000</v>
      </c>
      <c r="D42" s="3440">
        <f t="shared" si="99"/>
        <v>533394000</v>
      </c>
      <c r="E42" s="3440">
        <f t="shared" si="99"/>
        <v>60000000</v>
      </c>
      <c r="F42" s="3440">
        <f t="shared" si="99"/>
        <v>533394000</v>
      </c>
      <c r="G42" s="3441"/>
      <c r="H42" s="3442" t="s">
        <v>693</v>
      </c>
      <c r="I42" s="3439">
        <f>SUM(I41,I35,I8,I7)</f>
        <v>0</v>
      </c>
      <c r="J42" s="3544">
        <f>SUM(J41,J35,J8,J7)</f>
        <v>0</v>
      </c>
      <c r="K42" s="2003"/>
      <c r="L42" s="2003"/>
      <c r="M42" s="2003"/>
      <c r="N42" s="2003"/>
      <c r="O42" s="2003"/>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c r="AN42" s="2003"/>
      <c r="AO42" s="2003"/>
      <c r="AP42" s="2003"/>
      <c r="AQ42" s="2003"/>
      <c r="AR42" s="2003"/>
      <c r="AS42" s="2003"/>
      <c r="AT42" s="2003"/>
      <c r="AU42" s="2003"/>
      <c r="AV42" s="2003"/>
      <c r="AW42" s="2003"/>
      <c r="AX42" s="2003"/>
      <c r="AY42" s="2003"/>
      <c r="AZ42" s="2003"/>
      <c r="BA42" s="2003"/>
      <c r="BB42" s="2003"/>
      <c r="BC42" s="2003"/>
      <c r="BD42" s="2003"/>
      <c r="BE42" s="2003"/>
      <c r="BF42" s="2003"/>
      <c r="BG42" s="2003"/>
      <c r="BH42" s="2003"/>
      <c r="BI42" s="2003"/>
      <c r="BJ42" s="2003"/>
      <c r="BK42" s="2003"/>
      <c r="BL42" s="2003"/>
      <c r="BM42" s="2003"/>
      <c r="BN42" s="2003"/>
      <c r="BO42" s="2003"/>
      <c r="BP42" s="2003"/>
      <c r="BQ42" s="2003"/>
      <c r="BR42" s="2003"/>
      <c r="BS42" s="2003"/>
      <c r="BT42" s="2003"/>
      <c r="BU42" s="2003"/>
      <c r="BV42" s="2003"/>
      <c r="BW42" s="2003"/>
      <c r="BX42" s="2003"/>
      <c r="BY42" s="2003"/>
      <c r="BZ42" s="2003"/>
      <c r="CA42" s="2003"/>
      <c r="CB42" s="2003"/>
      <c r="CC42" s="2003"/>
      <c r="CD42" s="2003"/>
      <c r="CE42" s="2003"/>
      <c r="CF42" s="2003"/>
      <c r="CG42" s="2003"/>
      <c r="CH42" s="2003"/>
      <c r="CI42" s="2003"/>
      <c r="CJ42" s="2003"/>
      <c r="CK42" s="2003"/>
      <c r="CL42" s="2003"/>
      <c r="CM42" s="2003"/>
      <c r="CN42" s="2003"/>
      <c r="CO42" s="2003"/>
      <c r="CP42" s="2003"/>
    </row>
    <row r="43" spans="1:94" ht="7.5" customHeight="1">
      <c r="A43" s="3556"/>
      <c r="B43" s="3512"/>
      <c r="C43" s="3512"/>
      <c r="D43" s="3512"/>
      <c r="E43" s="3512"/>
      <c r="F43" s="3512"/>
      <c r="G43" s="3434"/>
      <c r="H43" s="3540"/>
      <c r="I43" s="3512"/>
      <c r="J43" s="3557"/>
    </row>
    <row r="44" spans="1:94" s="2004" customFormat="1" ht="17.25" customHeight="1">
      <c r="A44" s="4568" t="s">
        <v>625</v>
      </c>
      <c r="B44" s="4569"/>
      <c r="C44" s="4569"/>
      <c r="D44" s="4569"/>
      <c r="E44" s="4569"/>
      <c r="F44" s="4569"/>
      <c r="G44" s="4569"/>
      <c r="H44" s="4569"/>
      <c r="I44" s="4569"/>
      <c r="J44" s="4570"/>
      <c r="K44" s="2003"/>
      <c r="L44" s="2003"/>
      <c r="M44" s="2003"/>
      <c r="N44" s="2003"/>
      <c r="O44" s="2003"/>
      <c r="P44" s="2003"/>
      <c r="Q44" s="2003"/>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2003"/>
      <c r="AM44" s="2003"/>
      <c r="AN44" s="2003"/>
      <c r="AO44" s="2003"/>
      <c r="AP44" s="2003"/>
      <c r="AQ44" s="2003"/>
      <c r="AR44" s="2003"/>
      <c r="AS44" s="2003"/>
      <c r="AT44" s="2003"/>
      <c r="AU44" s="2003"/>
      <c r="AV44" s="2003"/>
      <c r="AW44" s="2003"/>
      <c r="AX44" s="2003"/>
      <c r="AY44" s="2003"/>
      <c r="AZ44" s="2003"/>
      <c r="BA44" s="2003"/>
      <c r="BB44" s="2003"/>
      <c r="BC44" s="2003"/>
      <c r="BD44" s="2003"/>
      <c r="BE44" s="2003"/>
      <c r="BF44" s="2003"/>
      <c r="BG44" s="2003"/>
      <c r="BH44" s="2003"/>
      <c r="BI44" s="2003"/>
      <c r="BJ44" s="2003"/>
      <c r="BK44" s="2003"/>
      <c r="BL44" s="2003"/>
      <c r="BM44" s="2003"/>
      <c r="BN44" s="2003"/>
      <c r="BO44" s="2003"/>
      <c r="BP44" s="2003"/>
      <c r="BQ44" s="2003"/>
      <c r="BR44" s="2003"/>
      <c r="BS44" s="2003"/>
      <c r="BT44" s="2003"/>
      <c r="BU44" s="2003"/>
      <c r="BV44" s="2003"/>
      <c r="BW44" s="2003"/>
      <c r="BX44" s="2003"/>
      <c r="BY44" s="2003"/>
      <c r="BZ44" s="2003"/>
      <c r="CA44" s="2003"/>
      <c r="CB44" s="2003"/>
      <c r="CC44" s="2003"/>
      <c r="CD44" s="2003"/>
      <c r="CE44" s="2003"/>
      <c r="CF44" s="2003"/>
      <c r="CG44" s="2003"/>
      <c r="CH44" s="2003"/>
      <c r="CI44" s="2003"/>
      <c r="CJ44" s="2003"/>
      <c r="CK44" s="2003"/>
      <c r="CL44" s="2003"/>
      <c r="CM44" s="2003"/>
      <c r="CN44" s="2003"/>
      <c r="CO44" s="2003"/>
      <c r="CP44" s="2003"/>
    </row>
    <row r="45" spans="1:94" ht="21" customHeight="1">
      <c r="A45" s="3558" t="s">
        <v>626</v>
      </c>
      <c r="B45" s="3433"/>
      <c r="C45" s="3433"/>
      <c r="D45" s="3433"/>
      <c r="E45" s="3433"/>
      <c r="F45" s="3433"/>
      <c r="G45" s="3434"/>
      <c r="H45" s="3433"/>
      <c r="I45" s="3433"/>
      <c r="J45" s="3550"/>
    </row>
    <row r="46" spans="1:94" ht="22.5" customHeight="1">
      <c r="A46" s="4568" t="s">
        <v>97</v>
      </c>
      <c r="B46" s="4569"/>
      <c r="C46" s="4569"/>
      <c r="D46" s="4569"/>
      <c r="E46" s="4569"/>
      <c r="F46" s="4569"/>
      <c r="G46" s="3436">
        <v>1</v>
      </c>
      <c r="H46" s="3437" t="s">
        <v>319</v>
      </c>
      <c r="I46" s="4569"/>
      <c r="J46" s="4570"/>
    </row>
    <row r="47" spans="1:94" ht="90">
      <c r="A47" s="3551"/>
      <c r="B47" s="3433"/>
      <c r="C47" s="3434">
        <v>0</v>
      </c>
      <c r="D47" s="3435">
        <v>0</v>
      </c>
      <c r="E47" s="3434"/>
      <c r="F47" s="3435"/>
      <c r="G47" s="3434" t="s">
        <v>326</v>
      </c>
      <c r="H47" s="3438" t="s">
        <v>694</v>
      </c>
      <c r="I47" s="3434">
        <v>0</v>
      </c>
      <c r="J47" s="3550">
        <v>0</v>
      </c>
    </row>
    <row r="48" spans="1:94" ht="45">
      <c r="A48" s="3551"/>
      <c r="B48" s="3433"/>
      <c r="C48" s="3434">
        <v>0</v>
      </c>
      <c r="D48" s="3435">
        <v>0</v>
      </c>
      <c r="E48" s="3434"/>
      <c r="F48" s="3435"/>
      <c r="G48" s="3434" t="s">
        <v>454</v>
      </c>
      <c r="H48" s="3438" t="s">
        <v>695</v>
      </c>
      <c r="I48" s="3434">
        <v>0</v>
      </c>
      <c r="J48" s="3550">
        <v>0</v>
      </c>
    </row>
    <row r="49" spans="1:94" ht="45">
      <c r="A49" s="3551"/>
      <c r="B49" s="3433"/>
      <c r="C49" s="3434">
        <v>0</v>
      </c>
      <c r="D49" s="3435">
        <v>0</v>
      </c>
      <c r="E49" s="3434"/>
      <c r="F49" s="3435"/>
      <c r="G49" s="3434" t="s">
        <v>455</v>
      </c>
      <c r="H49" s="3438" t="s">
        <v>696</v>
      </c>
      <c r="I49" s="3434">
        <v>0</v>
      </c>
      <c r="J49" s="3550">
        <v>0</v>
      </c>
    </row>
    <row r="50" spans="1:94" ht="45">
      <c r="A50" s="3551"/>
      <c r="B50" s="3433"/>
      <c r="C50" s="3434">
        <v>0</v>
      </c>
      <c r="D50" s="3435">
        <v>0</v>
      </c>
      <c r="E50" s="3434"/>
      <c r="F50" s="3435"/>
      <c r="G50" s="3434" t="s">
        <v>697</v>
      </c>
      <c r="H50" s="3438" t="s">
        <v>698</v>
      </c>
      <c r="I50" s="3434">
        <v>0</v>
      </c>
      <c r="J50" s="3550">
        <v>0</v>
      </c>
    </row>
    <row r="51" spans="1:94" ht="30">
      <c r="A51" s="3551"/>
      <c r="B51" s="3433"/>
      <c r="C51" s="3434">
        <v>0</v>
      </c>
      <c r="D51" s="3435">
        <v>0</v>
      </c>
      <c r="E51" s="3434"/>
      <c r="F51" s="3435"/>
      <c r="G51" s="3434" t="s">
        <v>699</v>
      </c>
      <c r="H51" s="3438" t="s">
        <v>700</v>
      </c>
      <c r="I51" s="3434">
        <v>0</v>
      </c>
      <c r="J51" s="3550">
        <v>0</v>
      </c>
    </row>
    <row r="52" spans="1:94" ht="30">
      <c r="A52" s="3551"/>
      <c r="B52" s="3433"/>
      <c r="C52" s="3434">
        <v>0</v>
      </c>
      <c r="D52" s="3435">
        <v>0</v>
      </c>
      <c r="E52" s="3434"/>
      <c r="F52" s="3435"/>
      <c r="G52" s="3434" t="s">
        <v>701</v>
      </c>
      <c r="H52" s="3438" t="s">
        <v>702</v>
      </c>
      <c r="I52" s="3434">
        <v>0</v>
      </c>
      <c r="J52" s="3550">
        <v>0</v>
      </c>
    </row>
    <row r="53" spans="1:94" ht="30">
      <c r="A53" s="3551"/>
      <c r="B53" s="3433"/>
      <c r="C53" s="3433">
        <v>0</v>
      </c>
      <c r="D53" s="3435">
        <v>0</v>
      </c>
      <c r="E53" s="3433"/>
      <c r="F53" s="3433"/>
      <c r="G53" s="3434" t="s">
        <v>703</v>
      </c>
      <c r="H53" s="3438" t="s">
        <v>704</v>
      </c>
      <c r="I53" s="3433">
        <v>0</v>
      </c>
      <c r="J53" s="3550">
        <v>0</v>
      </c>
    </row>
    <row r="54" spans="1:94" ht="60">
      <c r="A54" s="3551"/>
      <c r="B54" s="3433"/>
      <c r="C54" s="3433">
        <v>0</v>
      </c>
      <c r="D54" s="3435">
        <v>0</v>
      </c>
      <c r="E54" s="3433"/>
      <c r="F54" s="3433"/>
      <c r="G54" s="3434" t="s">
        <v>473</v>
      </c>
      <c r="H54" s="3438" t="s">
        <v>705</v>
      </c>
      <c r="I54" s="3433">
        <v>0</v>
      </c>
      <c r="J54" s="3550">
        <v>0</v>
      </c>
    </row>
    <row r="55" spans="1:94" ht="30">
      <c r="A55" s="3551"/>
      <c r="B55" s="3433"/>
      <c r="C55" s="3433">
        <v>0</v>
      </c>
      <c r="D55" s="3435">
        <v>0</v>
      </c>
      <c r="E55" s="3433"/>
      <c r="F55" s="3433"/>
      <c r="G55" s="3434" t="s">
        <v>476</v>
      </c>
      <c r="H55" s="3438" t="s">
        <v>706</v>
      </c>
      <c r="I55" s="3433">
        <v>0</v>
      </c>
      <c r="J55" s="3550">
        <v>0</v>
      </c>
    </row>
    <row r="56" spans="1:94" ht="30">
      <c r="A56" s="3551"/>
      <c r="B56" s="3433"/>
      <c r="C56" s="3433"/>
      <c r="D56" s="3435"/>
      <c r="E56" s="3433"/>
      <c r="F56" s="3433"/>
      <c r="G56" s="3434" t="s">
        <v>473</v>
      </c>
      <c r="H56" s="3438" t="s">
        <v>3459</v>
      </c>
      <c r="I56" s="3433"/>
      <c r="J56" s="3550"/>
    </row>
    <row r="57" spans="1:94" s="2043" customFormat="1" ht="15">
      <c r="A57" s="3551"/>
      <c r="B57" s="3433"/>
      <c r="C57" s="3433">
        <v>0</v>
      </c>
      <c r="D57" s="3435">
        <v>0</v>
      </c>
      <c r="E57" s="3433"/>
      <c r="F57" s="3433"/>
      <c r="G57" s="3434" t="s">
        <v>478</v>
      </c>
      <c r="H57" s="3438" t="s">
        <v>707</v>
      </c>
      <c r="I57" s="3433">
        <v>0</v>
      </c>
      <c r="J57" s="3550">
        <v>0</v>
      </c>
      <c r="K57" s="2026"/>
      <c r="L57" s="2026"/>
      <c r="M57" s="2026"/>
      <c r="N57" s="2026"/>
      <c r="O57" s="2026"/>
      <c r="P57" s="2026"/>
      <c r="Q57" s="2026"/>
      <c r="R57" s="2026"/>
      <c r="S57" s="2026"/>
      <c r="T57" s="2026"/>
      <c r="U57" s="2026"/>
      <c r="V57" s="2026"/>
      <c r="W57" s="2026"/>
      <c r="X57" s="2026"/>
      <c r="Y57" s="2026"/>
      <c r="Z57" s="2026"/>
      <c r="AA57" s="2026"/>
      <c r="AB57" s="2026"/>
      <c r="AC57" s="2026"/>
      <c r="AD57" s="2026"/>
      <c r="AE57" s="2026"/>
      <c r="AF57" s="2026"/>
      <c r="AG57" s="2026"/>
      <c r="AH57" s="2026"/>
      <c r="AI57" s="2026"/>
      <c r="AJ57" s="2026"/>
      <c r="AK57" s="2026"/>
      <c r="AL57" s="2026"/>
      <c r="AM57" s="2026"/>
      <c r="AN57" s="2026"/>
      <c r="AO57" s="2026"/>
      <c r="AP57" s="2026"/>
      <c r="AQ57" s="2026"/>
      <c r="AR57" s="2026"/>
      <c r="AS57" s="2026"/>
      <c r="AT57" s="2026"/>
      <c r="AU57" s="2026"/>
      <c r="AV57" s="2026"/>
      <c r="AW57" s="2026"/>
      <c r="AX57" s="2026"/>
      <c r="AY57" s="2026"/>
      <c r="AZ57" s="2026"/>
      <c r="BA57" s="2026"/>
      <c r="BB57" s="2026"/>
      <c r="BC57" s="2026"/>
      <c r="BD57" s="2026"/>
      <c r="BE57" s="2026"/>
      <c r="BF57" s="2026"/>
      <c r="BG57" s="2026"/>
      <c r="BH57" s="2026"/>
      <c r="BI57" s="2026"/>
      <c r="BJ57" s="2026"/>
      <c r="BK57" s="2026"/>
      <c r="BL57" s="2026"/>
      <c r="BM57" s="2026"/>
      <c r="BN57" s="2026"/>
      <c r="BO57" s="2026"/>
      <c r="BP57" s="2026"/>
      <c r="BQ57" s="2026"/>
      <c r="BR57" s="2026"/>
      <c r="BS57" s="2026"/>
      <c r="BT57" s="2026"/>
      <c r="BU57" s="2026"/>
      <c r="BV57" s="2026"/>
      <c r="BW57" s="2026"/>
      <c r="BX57" s="2026"/>
      <c r="BY57" s="2026"/>
      <c r="BZ57" s="2026"/>
      <c r="CA57" s="2026"/>
      <c r="CB57" s="2026"/>
      <c r="CC57" s="2026"/>
      <c r="CD57" s="2026"/>
      <c r="CE57" s="2026"/>
      <c r="CF57" s="2026"/>
      <c r="CG57" s="2026"/>
      <c r="CH57" s="2026"/>
      <c r="CI57" s="2026"/>
      <c r="CJ57" s="2026"/>
      <c r="CK57" s="2026"/>
      <c r="CL57" s="2026"/>
      <c r="CM57" s="2026"/>
      <c r="CN57" s="2026"/>
      <c r="CO57" s="2026"/>
      <c r="CP57" s="2026"/>
    </row>
    <row r="58" spans="1:94" ht="30">
      <c r="A58" s="3551"/>
      <c r="B58" s="3498" t="s">
        <v>1315</v>
      </c>
      <c r="C58" s="3433">
        <v>0</v>
      </c>
      <c r="D58" s="3923">
        <v>75000000</v>
      </c>
      <c r="E58" s="3433"/>
      <c r="F58" s="3923">
        <v>75000000</v>
      </c>
      <c r="G58" s="3434" t="s">
        <v>708</v>
      </c>
      <c r="H58" s="3438" t="s">
        <v>709</v>
      </c>
      <c r="I58" s="3433">
        <v>0</v>
      </c>
      <c r="J58" s="3923"/>
    </row>
    <row r="59" spans="1:94" ht="15">
      <c r="A59" s="4358"/>
      <c r="B59" s="4359"/>
      <c r="C59" s="4360"/>
      <c r="D59" s="4362">
        <v>100000000</v>
      </c>
      <c r="E59" s="4360"/>
      <c r="F59" s="4362">
        <v>100000000</v>
      </c>
      <c r="G59" s="4363" t="s">
        <v>486</v>
      </c>
      <c r="H59" s="4361" t="s">
        <v>3777</v>
      </c>
      <c r="I59" s="4360"/>
      <c r="J59" s="4362"/>
    </row>
    <row r="60" spans="1:94" s="2047" customFormat="1" ht="29.25" thickBot="1">
      <c r="A60" s="4384">
        <f t="shared" ref="A60:F60" si="100">SUM(A47:A59)</f>
        <v>0</v>
      </c>
      <c r="B60" s="4384">
        <f t="shared" si="100"/>
        <v>0</v>
      </c>
      <c r="C60" s="4384">
        <f t="shared" si="100"/>
        <v>0</v>
      </c>
      <c r="D60" s="3440">
        <f t="shared" si="100"/>
        <v>175000000</v>
      </c>
      <c r="E60" s="4384">
        <f t="shared" si="100"/>
        <v>0</v>
      </c>
      <c r="F60" s="4384">
        <f t="shared" si="100"/>
        <v>175000000</v>
      </c>
      <c r="G60" s="3441"/>
      <c r="H60" s="3442" t="s">
        <v>457</v>
      </c>
      <c r="I60" s="4384">
        <f>SUM(I47:I59)</f>
        <v>0</v>
      </c>
      <c r="J60" s="4384">
        <f>SUM(J47:J59)</f>
        <v>0</v>
      </c>
      <c r="K60" s="2046"/>
      <c r="L60" s="2046"/>
      <c r="M60" s="2046"/>
      <c r="N60" s="2046"/>
      <c r="O60" s="2046"/>
      <c r="P60" s="2046"/>
      <c r="Q60" s="2046"/>
      <c r="R60" s="2046"/>
      <c r="S60" s="2046"/>
      <c r="T60" s="2046"/>
      <c r="U60" s="2046"/>
      <c r="V60" s="2046"/>
      <c r="W60" s="2046"/>
      <c r="X60" s="2046"/>
      <c r="Y60" s="2046"/>
      <c r="Z60" s="2046"/>
      <c r="AA60" s="2046"/>
      <c r="AB60" s="2046"/>
      <c r="AC60" s="2046"/>
      <c r="AD60" s="2046"/>
      <c r="AE60" s="2046"/>
      <c r="AF60" s="2046"/>
      <c r="AG60" s="2046"/>
      <c r="AH60" s="2046"/>
      <c r="AI60" s="2046"/>
      <c r="AJ60" s="2046"/>
      <c r="AK60" s="2046"/>
      <c r="AL60" s="2046"/>
      <c r="AM60" s="2046"/>
      <c r="AN60" s="2046"/>
      <c r="AO60" s="2046"/>
      <c r="AP60" s="2046"/>
      <c r="AQ60" s="2046"/>
      <c r="AR60" s="2046"/>
      <c r="AS60" s="2046"/>
      <c r="AT60" s="2046"/>
      <c r="AU60" s="2046"/>
      <c r="AV60" s="2046"/>
      <c r="AW60" s="2046"/>
      <c r="AX60" s="2046"/>
      <c r="AY60" s="2046"/>
      <c r="AZ60" s="2046"/>
      <c r="BA60" s="2046"/>
      <c r="BB60" s="2046"/>
      <c r="BC60" s="2046"/>
      <c r="BD60" s="2046"/>
      <c r="BE60" s="2046"/>
      <c r="BF60" s="2046"/>
      <c r="BG60" s="2046"/>
      <c r="BH60" s="2046"/>
      <c r="BI60" s="2046"/>
      <c r="BJ60" s="2046"/>
      <c r="BK60" s="2046"/>
      <c r="BL60" s="2046"/>
      <c r="BM60" s="2046"/>
      <c r="BN60" s="2046"/>
      <c r="BO60" s="2046"/>
      <c r="BP60" s="2046"/>
      <c r="BQ60" s="2046"/>
      <c r="BR60" s="2046"/>
      <c r="BS60" s="2046"/>
      <c r="BT60" s="2046"/>
      <c r="BU60" s="2046"/>
      <c r="BV60" s="2046"/>
      <c r="BW60" s="2046"/>
      <c r="BX60" s="2046"/>
      <c r="BY60" s="2046"/>
      <c r="BZ60" s="2046"/>
      <c r="CA60" s="2046"/>
      <c r="CB60" s="2046"/>
      <c r="CC60" s="2046"/>
      <c r="CD60" s="2046"/>
      <c r="CE60" s="2046"/>
      <c r="CF60" s="2046"/>
      <c r="CG60" s="2046"/>
      <c r="CH60" s="2046"/>
      <c r="CI60" s="2046"/>
      <c r="CJ60" s="2046"/>
      <c r="CK60" s="2046"/>
      <c r="CL60" s="2046"/>
      <c r="CM60" s="2046"/>
      <c r="CN60" s="2046"/>
      <c r="CO60" s="2046"/>
      <c r="CP60" s="2046"/>
    </row>
    <row r="61" spans="1:94" ht="15.75">
      <c r="A61" s="4568"/>
      <c r="B61" s="4569"/>
      <c r="C61" s="4569"/>
      <c r="D61" s="4569"/>
      <c r="E61" s="4569"/>
      <c r="F61" s="4569"/>
      <c r="G61" s="3436">
        <v>2</v>
      </c>
      <c r="H61" s="4571" t="s">
        <v>214</v>
      </c>
      <c r="I61" s="4571"/>
      <c r="J61" s="4572"/>
    </row>
    <row r="62" spans="1:94" ht="45">
      <c r="A62" s="3551"/>
      <c r="B62" s="3433"/>
      <c r="C62" s="3433">
        <v>0</v>
      </c>
      <c r="D62" s="3435">
        <v>0</v>
      </c>
      <c r="E62" s="3433"/>
      <c r="F62" s="3433"/>
      <c r="G62" s="3434">
        <v>104</v>
      </c>
      <c r="H62" s="3438" t="s">
        <v>710</v>
      </c>
      <c r="I62" s="3433">
        <v>0</v>
      </c>
      <c r="J62" s="3550">
        <v>0</v>
      </c>
    </row>
    <row r="63" spans="1:94" ht="30">
      <c r="A63" s="3551"/>
      <c r="B63" s="3433"/>
      <c r="C63" s="3433">
        <v>0</v>
      </c>
      <c r="D63" s="3435">
        <v>0</v>
      </c>
      <c r="E63" s="3433"/>
      <c r="F63" s="3433"/>
      <c r="G63" s="3434">
        <v>106</v>
      </c>
      <c r="H63" s="3438" t="s">
        <v>711</v>
      </c>
      <c r="I63" s="3433">
        <v>0</v>
      </c>
      <c r="J63" s="3550">
        <v>0</v>
      </c>
    </row>
    <row r="64" spans="1:94" ht="60">
      <c r="A64" s="3559"/>
      <c r="B64" s="3435"/>
      <c r="C64" s="3434">
        <v>0</v>
      </c>
      <c r="D64" s="3435">
        <v>0</v>
      </c>
      <c r="E64" s="3434"/>
      <c r="F64" s="3434"/>
      <c r="G64" s="3434">
        <v>114</v>
      </c>
      <c r="H64" s="3438" t="s">
        <v>712</v>
      </c>
      <c r="I64" s="3434">
        <v>0</v>
      </c>
      <c r="J64" s="3550">
        <v>0</v>
      </c>
    </row>
    <row r="65" spans="1:100" ht="60">
      <c r="A65" s="3559"/>
      <c r="B65" s="3435"/>
      <c r="C65" s="3434">
        <v>0</v>
      </c>
      <c r="D65" s="3435">
        <v>0</v>
      </c>
      <c r="E65" s="3434"/>
      <c r="F65" s="3434"/>
      <c r="G65" s="3434">
        <v>115</v>
      </c>
      <c r="H65" s="3438" t="s">
        <v>713</v>
      </c>
      <c r="I65" s="3434">
        <v>0</v>
      </c>
      <c r="J65" s="3550">
        <v>0</v>
      </c>
    </row>
    <row r="66" spans="1:100" ht="75">
      <c r="A66" s="3559"/>
      <c r="B66" s="3435"/>
      <c r="C66" s="3434">
        <v>0</v>
      </c>
      <c r="D66" s="3435">
        <v>0</v>
      </c>
      <c r="E66" s="3434"/>
      <c r="F66" s="3434"/>
      <c r="G66" s="3434">
        <v>118</v>
      </c>
      <c r="H66" s="3438" t="s">
        <v>714</v>
      </c>
      <c r="I66" s="3434">
        <v>0</v>
      </c>
      <c r="J66" s="3550">
        <v>0</v>
      </c>
    </row>
    <row r="67" spans="1:100" ht="45">
      <c r="A67" s="3559"/>
      <c r="B67" s="3435"/>
      <c r="C67" s="3434">
        <v>0</v>
      </c>
      <c r="D67" s="3435">
        <v>0</v>
      </c>
      <c r="E67" s="3434"/>
      <c r="F67" s="3435"/>
      <c r="G67" s="3434">
        <v>120</v>
      </c>
      <c r="H67" s="3438" t="s">
        <v>715</v>
      </c>
      <c r="I67" s="3434">
        <v>0</v>
      </c>
      <c r="J67" s="3550">
        <v>0</v>
      </c>
    </row>
    <row r="68" spans="1:100" ht="47.25">
      <c r="A68" s="3559"/>
      <c r="B68" s="3435"/>
      <c r="C68" s="3443"/>
      <c r="D68" s="3444">
        <v>200000</v>
      </c>
      <c r="E68" s="3445"/>
      <c r="F68" s="3444">
        <v>200000</v>
      </c>
      <c r="G68" s="3447" t="s">
        <v>324</v>
      </c>
      <c r="H68" s="3448" t="s">
        <v>3424</v>
      </c>
      <c r="I68" s="3443"/>
      <c r="J68" s="3560"/>
    </row>
    <row r="69" spans="1:100" ht="94.5">
      <c r="A69" s="3561"/>
      <c r="B69" s="3516"/>
      <c r="C69" s="3449"/>
      <c r="D69" s="3450"/>
      <c r="E69" s="3449"/>
      <c r="F69" s="3450"/>
      <c r="G69" s="3449" t="s">
        <v>326</v>
      </c>
      <c r="H69" s="3451" t="s">
        <v>3425</v>
      </c>
      <c r="I69" s="3449"/>
      <c r="J69" s="3562"/>
    </row>
    <row r="70" spans="1:100" ht="63">
      <c r="A70" s="3561"/>
      <c r="B70" s="3450"/>
      <c r="C70" s="3449"/>
      <c r="D70" s="3562">
        <v>200000</v>
      </c>
      <c r="E70" s="3449"/>
      <c r="F70" s="3562">
        <v>200000</v>
      </c>
      <c r="G70" s="3452" t="s">
        <v>454</v>
      </c>
      <c r="H70" s="3451" t="s">
        <v>3669</v>
      </c>
      <c r="I70" s="3449"/>
      <c r="J70" s="3562"/>
    </row>
    <row r="71" spans="1:100" ht="90">
      <c r="A71" s="3559"/>
      <c r="B71" s="3435"/>
      <c r="C71" s="3434">
        <v>0</v>
      </c>
      <c r="D71" s="3435">
        <v>0</v>
      </c>
      <c r="E71" s="3434"/>
      <c r="F71" s="3435"/>
      <c r="G71" s="3434">
        <v>121</v>
      </c>
      <c r="H71" s="3438" t="s">
        <v>716</v>
      </c>
      <c r="I71" s="3434">
        <v>0</v>
      </c>
      <c r="J71" s="3550">
        <v>0</v>
      </c>
    </row>
    <row r="72" spans="1:100" s="2056" customFormat="1" ht="45.75" thickBot="1">
      <c r="A72" s="3559"/>
      <c r="B72" s="3435"/>
      <c r="C72" s="3434">
        <v>0</v>
      </c>
      <c r="D72" s="3435">
        <v>0</v>
      </c>
      <c r="E72" s="3434"/>
      <c r="F72" s="3435"/>
      <c r="G72" s="3434">
        <v>122</v>
      </c>
      <c r="H72" s="3438" t="s">
        <v>717</v>
      </c>
      <c r="I72" s="3434">
        <v>0</v>
      </c>
      <c r="J72" s="3550">
        <v>0</v>
      </c>
      <c r="K72" s="2046"/>
      <c r="L72" s="2046"/>
      <c r="M72" s="2046"/>
      <c r="N72" s="2046"/>
      <c r="O72" s="2046"/>
      <c r="P72" s="2046"/>
      <c r="Q72" s="2046"/>
      <c r="R72" s="2046"/>
      <c r="S72" s="2046"/>
      <c r="T72" s="2046"/>
      <c r="U72" s="2046"/>
      <c r="V72" s="2046"/>
      <c r="W72" s="2046"/>
      <c r="X72" s="2046"/>
      <c r="Y72" s="2046"/>
      <c r="Z72" s="2046"/>
      <c r="AA72" s="2046"/>
      <c r="AB72" s="2046"/>
      <c r="AC72" s="2046"/>
      <c r="AD72" s="2046"/>
      <c r="AE72" s="2046"/>
      <c r="AF72" s="2046"/>
      <c r="AG72" s="2046"/>
      <c r="AH72" s="2046"/>
      <c r="AI72" s="2046"/>
      <c r="AJ72" s="2046"/>
      <c r="AK72" s="2046"/>
      <c r="AL72" s="2046"/>
      <c r="AM72" s="2046"/>
      <c r="AN72" s="2046"/>
      <c r="AO72" s="2046"/>
      <c r="AP72" s="2046"/>
      <c r="AQ72" s="2046"/>
      <c r="AR72" s="2046"/>
      <c r="AS72" s="2046"/>
      <c r="AT72" s="2046"/>
      <c r="AU72" s="2046"/>
      <c r="AV72" s="2046"/>
      <c r="AW72" s="2046"/>
      <c r="AX72" s="2046"/>
      <c r="AY72" s="2046"/>
      <c r="AZ72" s="2046"/>
      <c r="BA72" s="2046"/>
      <c r="BB72" s="2046"/>
      <c r="BC72" s="2046"/>
      <c r="BD72" s="2046"/>
      <c r="BE72" s="2046"/>
      <c r="BF72" s="2046"/>
      <c r="BG72" s="2046"/>
      <c r="BH72" s="2046"/>
      <c r="BI72" s="2046"/>
      <c r="BJ72" s="2046"/>
      <c r="BK72" s="2046"/>
      <c r="BL72" s="2046"/>
      <c r="BM72" s="2046"/>
      <c r="BN72" s="2046"/>
      <c r="BO72" s="2046"/>
      <c r="BP72" s="2046"/>
      <c r="BQ72" s="2046"/>
      <c r="BR72" s="2046"/>
      <c r="BS72" s="2046"/>
      <c r="BT72" s="2046"/>
      <c r="BU72" s="2046"/>
      <c r="BV72" s="2046"/>
      <c r="BW72" s="2046"/>
      <c r="BX72" s="2046"/>
      <c r="BY72" s="2046"/>
      <c r="BZ72" s="2046"/>
      <c r="CA72" s="2046"/>
      <c r="CB72" s="2046"/>
      <c r="CC72" s="2046"/>
      <c r="CD72" s="2046"/>
      <c r="CE72" s="2046"/>
      <c r="CF72" s="2046"/>
      <c r="CG72" s="2046"/>
      <c r="CH72" s="2046"/>
      <c r="CI72" s="2046"/>
      <c r="CJ72" s="2046"/>
      <c r="CK72" s="2046"/>
      <c r="CL72" s="2046"/>
      <c r="CM72" s="2046"/>
      <c r="CN72" s="2046"/>
      <c r="CO72" s="2046"/>
      <c r="CP72" s="2046"/>
      <c r="CQ72" s="2055"/>
      <c r="CR72" s="2055"/>
      <c r="CS72" s="2055"/>
      <c r="CT72" s="2055"/>
      <c r="CU72" s="2055"/>
      <c r="CV72" s="2055"/>
    </row>
    <row r="73" spans="1:100" ht="45">
      <c r="A73" s="3559"/>
      <c r="B73" s="3435"/>
      <c r="C73" s="3434">
        <v>0</v>
      </c>
      <c r="D73" s="3435">
        <v>0</v>
      </c>
      <c r="E73" s="3434"/>
      <c r="F73" s="3435"/>
      <c r="G73" s="3434">
        <v>123</v>
      </c>
      <c r="H73" s="3438" t="s">
        <v>718</v>
      </c>
      <c r="I73" s="3434">
        <v>0</v>
      </c>
      <c r="J73" s="3550">
        <v>0</v>
      </c>
    </row>
    <row r="74" spans="1:100" ht="90">
      <c r="A74" s="3559"/>
      <c r="B74" s="3435"/>
      <c r="C74" s="3434">
        <v>0</v>
      </c>
      <c r="D74" s="3435">
        <v>0</v>
      </c>
      <c r="E74" s="3434"/>
      <c r="F74" s="3435"/>
      <c r="G74" s="3434">
        <v>124</v>
      </c>
      <c r="H74" s="3438" t="s">
        <v>719</v>
      </c>
      <c r="I74" s="3434">
        <v>0</v>
      </c>
      <c r="J74" s="3550">
        <v>0</v>
      </c>
    </row>
    <row r="75" spans="1:100" ht="60">
      <c r="A75" s="3559"/>
      <c r="B75" s="3435"/>
      <c r="C75" s="3434">
        <v>0</v>
      </c>
      <c r="D75" s="3435">
        <v>0</v>
      </c>
      <c r="E75" s="3434"/>
      <c r="F75" s="3435"/>
      <c r="G75" s="3434">
        <v>125</v>
      </c>
      <c r="H75" s="3438" t="s">
        <v>720</v>
      </c>
      <c r="I75" s="3434">
        <v>0</v>
      </c>
      <c r="J75" s="3550">
        <v>0</v>
      </c>
    </row>
    <row r="76" spans="1:100" ht="75">
      <c r="A76" s="3559"/>
      <c r="B76" s="3435"/>
      <c r="C76" s="3434">
        <v>0</v>
      </c>
      <c r="D76" s="3435">
        <v>0</v>
      </c>
      <c r="E76" s="3434"/>
      <c r="F76" s="3435"/>
      <c r="G76" s="3434">
        <v>126</v>
      </c>
      <c r="H76" s="3438" t="s">
        <v>721</v>
      </c>
      <c r="I76" s="3434">
        <v>0</v>
      </c>
      <c r="J76" s="3550">
        <v>0</v>
      </c>
    </row>
    <row r="77" spans="1:100" ht="60">
      <c r="A77" s="3559"/>
      <c r="B77" s="3435"/>
      <c r="C77" s="3434">
        <v>0</v>
      </c>
      <c r="D77" s="3435">
        <v>0</v>
      </c>
      <c r="E77" s="3434"/>
      <c r="F77" s="3435"/>
      <c r="G77" s="3434">
        <v>127</v>
      </c>
      <c r="H77" s="3438" t="s">
        <v>722</v>
      </c>
      <c r="I77" s="3434">
        <v>0</v>
      </c>
      <c r="J77" s="3550">
        <v>0</v>
      </c>
    </row>
    <row r="78" spans="1:100" ht="45">
      <c r="A78" s="3559"/>
      <c r="B78" s="3435"/>
      <c r="C78" s="3434">
        <v>0</v>
      </c>
      <c r="D78" s="3435">
        <v>0</v>
      </c>
      <c r="E78" s="3434"/>
      <c r="F78" s="3435"/>
      <c r="G78" s="3434">
        <v>128</v>
      </c>
      <c r="H78" s="3438" t="s">
        <v>723</v>
      </c>
      <c r="I78" s="3434">
        <v>0</v>
      </c>
      <c r="J78" s="3550">
        <v>0</v>
      </c>
    </row>
    <row r="79" spans="1:100" ht="45">
      <c r="A79" s="3559"/>
      <c r="B79" s="3434"/>
      <c r="C79" s="3434">
        <v>0</v>
      </c>
      <c r="D79" s="3435">
        <v>0</v>
      </c>
      <c r="E79" s="3434"/>
      <c r="F79" s="3434"/>
      <c r="G79" s="3434">
        <v>131</v>
      </c>
      <c r="H79" s="3438" t="s">
        <v>724</v>
      </c>
      <c r="I79" s="3434">
        <v>0</v>
      </c>
      <c r="J79" s="3550">
        <v>0</v>
      </c>
    </row>
    <row r="80" spans="1:100" ht="75">
      <c r="A80" s="3559"/>
      <c r="B80" s="3435"/>
      <c r="C80" s="3434">
        <v>0</v>
      </c>
      <c r="D80" s="3435">
        <v>0</v>
      </c>
      <c r="E80" s="3434"/>
      <c r="F80" s="3434"/>
      <c r="G80" s="3434">
        <v>132</v>
      </c>
      <c r="H80" s="3438" t="s">
        <v>725</v>
      </c>
      <c r="I80" s="3434">
        <v>0</v>
      </c>
      <c r="J80" s="3550">
        <v>0</v>
      </c>
    </row>
    <row r="81" spans="1:10" ht="75">
      <c r="A81" s="3559"/>
      <c r="B81" s="3435"/>
      <c r="C81" s="3434">
        <v>0</v>
      </c>
      <c r="D81" s="3435">
        <v>0</v>
      </c>
      <c r="E81" s="3434"/>
      <c r="F81" s="3434"/>
      <c r="G81" s="3434">
        <v>133</v>
      </c>
      <c r="H81" s="3438" t="s">
        <v>726</v>
      </c>
      <c r="I81" s="3434">
        <v>0</v>
      </c>
      <c r="J81" s="3550">
        <v>0</v>
      </c>
    </row>
    <row r="82" spans="1:10" ht="45">
      <c r="A82" s="3559"/>
      <c r="B82" s="3435"/>
      <c r="C82" s="3434">
        <v>0</v>
      </c>
      <c r="D82" s="3435">
        <v>0</v>
      </c>
      <c r="E82" s="3434"/>
      <c r="F82" s="3435"/>
      <c r="G82" s="3434">
        <v>134</v>
      </c>
      <c r="H82" s="3438" t="s">
        <v>727</v>
      </c>
      <c r="I82" s="3434">
        <v>0</v>
      </c>
      <c r="J82" s="3550">
        <v>0</v>
      </c>
    </row>
    <row r="83" spans="1:10" ht="45">
      <c r="A83" s="3559"/>
      <c r="B83" s="3435"/>
      <c r="C83" s="3434">
        <v>0</v>
      </c>
      <c r="D83" s="3435">
        <v>0</v>
      </c>
      <c r="E83" s="3434"/>
      <c r="F83" s="3435"/>
      <c r="G83" s="3434">
        <v>135</v>
      </c>
      <c r="H83" s="3438" t="s">
        <v>728</v>
      </c>
      <c r="I83" s="3434">
        <v>0</v>
      </c>
      <c r="J83" s="3550">
        <v>0</v>
      </c>
    </row>
    <row r="84" spans="1:10" ht="45">
      <c r="A84" s="3559"/>
      <c r="B84" s="3435"/>
      <c r="C84" s="3435">
        <v>0</v>
      </c>
      <c r="D84" s="3435">
        <v>0</v>
      </c>
      <c r="E84" s="3434"/>
      <c r="F84" s="3433"/>
      <c r="G84" s="3434">
        <v>136</v>
      </c>
      <c r="H84" s="3438" t="s">
        <v>729</v>
      </c>
      <c r="I84" s="3435">
        <v>0</v>
      </c>
      <c r="J84" s="3550">
        <v>0</v>
      </c>
    </row>
    <row r="85" spans="1:10" ht="45">
      <c r="A85" s="3559"/>
      <c r="B85" s="3435"/>
      <c r="C85" s="3435">
        <v>0</v>
      </c>
      <c r="D85" s="3435">
        <v>0</v>
      </c>
      <c r="E85" s="3434"/>
      <c r="F85" s="3433"/>
      <c r="G85" s="3434">
        <v>137</v>
      </c>
      <c r="H85" s="3438" t="s">
        <v>730</v>
      </c>
      <c r="I85" s="3435">
        <v>0</v>
      </c>
      <c r="J85" s="3550">
        <v>0</v>
      </c>
    </row>
    <row r="86" spans="1:10" ht="105">
      <c r="A86" s="3559"/>
      <c r="B86" s="3435"/>
      <c r="C86" s="3438">
        <v>0</v>
      </c>
      <c r="D86" s="3435">
        <v>0</v>
      </c>
      <c r="E86" s="3434"/>
      <c r="F86" s="3434"/>
      <c r="G86" s="3434">
        <v>138</v>
      </c>
      <c r="H86" s="3438" t="s">
        <v>731</v>
      </c>
      <c r="I86" s="3438">
        <v>0</v>
      </c>
      <c r="J86" s="3550">
        <v>0</v>
      </c>
    </row>
    <row r="87" spans="1:10" ht="105">
      <c r="A87" s="3559"/>
      <c r="B87" s="3435"/>
      <c r="C87" s="3453">
        <v>0</v>
      </c>
      <c r="D87" s="3435">
        <v>0</v>
      </c>
      <c r="E87" s="3434"/>
      <c r="F87" s="3434"/>
      <c r="G87" s="3434">
        <v>139</v>
      </c>
      <c r="H87" s="3438" t="s">
        <v>732</v>
      </c>
      <c r="I87" s="3453">
        <v>0</v>
      </c>
      <c r="J87" s="3550">
        <v>0</v>
      </c>
    </row>
    <row r="88" spans="1:10" ht="45">
      <c r="A88" s="3559"/>
      <c r="B88" s="3435"/>
      <c r="C88" s="3438">
        <v>0</v>
      </c>
      <c r="D88" s="3435">
        <v>0</v>
      </c>
      <c r="E88" s="3434"/>
      <c r="F88" s="3433"/>
      <c r="G88" s="3434">
        <v>140</v>
      </c>
      <c r="H88" s="3438" t="s">
        <v>733</v>
      </c>
      <c r="I88" s="3438">
        <v>0</v>
      </c>
      <c r="J88" s="3550">
        <v>0</v>
      </c>
    </row>
    <row r="89" spans="1:10" ht="30">
      <c r="A89" s="3559"/>
      <c r="B89" s="3435"/>
      <c r="C89" s="3438">
        <v>0</v>
      </c>
      <c r="D89" s="3435">
        <v>0</v>
      </c>
      <c r="E89" s="3434"/>
      <c r="F89" s="3433"/>
      <c r="G89" s="3434">
        <v>142</v>
      </c>
      <c r="H89" s="3438" t="s">
        <v>734</v>
      </c>
      <c r="I89" s="3438">
        <v>0</v>
      </c>
      <c r="J89" s="3550">
        <v>0</v>
      </c>
    </row>
    <row r="90" spans="1:10" ht="45">
      <c r="A90" s="3559"/>
      <c r="B90" s="3435"/>
      <c r="C90" s="3438">
        <v>0</v>
      </c>
      <c r="D90" s="3435">
        <v>0</v>
      </c>
      <c r="E90" s="3434"/>
      <c r="F90" s="3433"/>
      <c r="G90" s="3434">
        <v>143</v>
      </c>
      <c r="H90" s="3438" t="s">
        <v>735</v>
      </c>
      <c r="I90" s="3438">
        <v>0</v>
      </c>
      <c r="J90" s="3550">
        <v>0</v>
      </c>
    </row>
    <row r="91" spans="1:10" ht="45">
      <c r="A91" s="3559"/>
      <c r="B91" s="3435"/>
      <c r="C91" s="3438">
        <v>0</v>
      </c>
      <c r="D91" s="3454">
        <v>0</v>
      </c>
      <c r="E91" s="3434"/>
      <c r="F91" s="3438"/>
      <c r="G91" s="3434">
        <v>144</v>
      </c>
      <c r="H91" s="3438" t="s">
        <v>736</v>
      </c>
      <c r="I91" s="3438">
        <v>0</v>
      </c>
      <c r="J91" s="3563">
        <v>0</v>
      </c>
    </row>
    <row r="92" spans="1:10" ht="30">
      <c r="A92" s="3559"/>
      <c r="B92" s="3435"/>
      <c r="C92" s="3438">
        <v>0</v>
      </c>
      <c r="D92" s="3435">
        <v>0</v>
      </c>
      <c r="E92" s="3434"/>
      <c r="F92" s="3433"/>
      <c r="G92" s="3434">
        <v>145</v>
      </c>
      <c r="H92" s="3438" t="s">
        <v>737</v>
      </c>
      <c r="I92" s="3438">
        <v>0</v>
      </c>
      <c r="J92" s="3550">
        <v>0</v>
      </c>
    </row>
    <row r="93" spans="1:10" ht="45">
      <c r="A93" s="3559"/>
      <c r="B93" s="3435"/>
      <c r="C93" s="3438">
        <v>0</v>
      </c>
      <c r="D93" s="3454">
        <v>0</v>
      </c>
      <c r="E93" s="3434"/>
      <c r="F93" s="3438"/>
      <c r="G93" s="3434">
        <v>146</v>
      </c>
      <c r="H93" s="3438" t="s">
        <v>738</v>
      </c>
      <c r="I93" s="3438">
        <v>0</v>
      </c>
      <c r="J93" s="3563">
        <v>0</v>
      </c>
    </row>
    <row r="94" spans="1:10" ht="90">
      <c r="A94" s="3559"/>
      <c r="B94" s="3435"/>
      <c r="C94" s="3438">
        <v>0</v>
      </c>
      <c r="D94" s="3435">
        <v>0</v>
      </c>
      <c r="E94" s="3434"/>
      <c r="F94" s="3433"/>
      <c r="G94" s="3434">
        <v>147</v>
      </c>
      <c r="H94" s="3438" t="s">
        <v>739</v>
      </c>
      <c r="I94" s="3438">
        <v>0</v>
      </c>
      <c r="J94" s="3550">
        <v>0</v>
      </c>
    </row>
    <row r="95" spans="1:10" ht="60">
      <c r="A95" s="3559"/>
      <c r="B95" s="3435"/>
      <c r="C95" s="3438">
        <v>0</v>
      </c>
      <c r="D95" s="3435">
        <v>0</v>
      </c>
      <c r="E95" s="3434"/>
      <c r="F95" s="3433"/>
      <c r="G95" s="3434">
        <v>148</v>
      </c>
      <c r="H95" s="3438" t="s">
        <v>740</v>
      </c>
      <c r="I95" s="3438">
        <v>0</v>
      </c>
      <c r="J95" s="3550">
        <v>0</v>
      </c>
    </row>
    <row r="96" spans="1:10" ht="45">
      <c r="A96" s="3559"/>
      <c r="B96" s="3435"/>
      <c r="C96" s="3438">
        <v>0</v>
      </c>
      <c r="D96" s="3454">
        <v>0</v>
      </c>
      <c r="E96" s="3434"/>
      <c r="F96" s="3434"/>
      <c r="G96" s="3434">
        <v>167</v>
      </c>
      <c r="H96" s="3438" t="s">
        <v>741</v>
      </c>
      <c r="I96" s="3438">
        <v>0</v>
      </c>
      <c r="J96" s="3563">
        <v>0</v>
      </c>
    </row>
    <row r="97" spans="1:10" ht="75">
      <c r="A97" s="3551"/>
      <c r="B97" s="3433"/>
      <c r="C97" s="3433">
        <v>0</v>
      </c>
      <c r="D97" s="3435">
        <v>0</v>
      </c>
      <c r="E97" s="3433"/>
      <c r="F97" s="3433"/>
      <c r="G97" s="3434">
        <v>170</v>
      </c>
      <c r="H97" s="3438" t="s">
        <v>742</v>
      </c>
      <c r="I97" s="3433">
        <v>0</v>
      </c>
      <c r="J97" s="3550">
        <v>0</v>
      </c>
    </row>
    <row r="98" spans="1:10" ht="75">
      <c r="A98" s="3551"/>
      <c r="B98" s="3433"/>
      <c r="C98" s="3433">
        <v>0</v>
      </c>
      <c r="D98" s="3435">
        <v>0</v>
      </c>
      <c r="E98" s="3433"/>
      <c r="F98" s="3433"/>
      <c r="G98" s="3434">
        <v>172</v>
      </c>
      <c r="H98" s="3438" t="s">
        <v>743</v>
      </c>
      <c r="I98" s="3433">
        <v>0</v>
      </c>
      <c r="J98" s="3550">
        <v>0</v>
      </c>
    </row>
    <row r="99" spans="1:10" ht="75">
      <c r="A99" s="3559"/>
      <c r="B99" s="3435"/>
      <c r="C99" s="3434">
        <v>0</v>
      </c>
      <c r="D99" s="3435">
        <v>0</v>
      </c>
      <c r="E99" s="3434"/>
      <c r="F99" s="3435"/>
      <c r="G99" s="3434">
        <v>177</v>
      </c>
      <c r="H99" s="3438" t="s">
        <v>744</v>
      </c>
      <c r="I99" s="3434">
        <v>0</v>
      </c>
      <c r="J99" s="3550">
        <v>0</v>
      </c>
    </row>
    <row r="100" spans="1:10" ht="60">
      <c r="A100" s="3559"/>
      <c r="B100" s="3435"/>
      <c r="C100" s="3434">
        <v>0</v>
      </c>
      <c r="D100" s="3435">
        <v>0</v>
      </c>
      <c r="E100" s="3434"/>
      <c r="F100" s="3435"/>
      <c r="G100" s="3434">
        <v>178</v>
      </c>
      <c r="H100" s="3438" t="s">
        <v>745</v>
      </c>
      <c r="I100" s="3434">
        <v>0</v>
      </c>
      <c r="J100" s="3550">
        <v>0</v>
      </c>
    </row>
    <row r="101" spans="1:10" ht="30">
      <c r="A101" s="3559"/>
      <c r="B101" s="3435"/>
      <c r="C101" s="3434">
        <v>0</v>
      </c>
      <c r="D101" s="3435">
        <v>0</v>
      </c>
      <c r="E101" s="3434"/>
      <c r="F101" s="3435"/>
      <c r="G101" s="3434">
        <v>179</v>
      </c>
      <c r="H101" s="3438" t="s">
        <v>746</v>
      </c>
      <c r="I101" s="3434">
        <v>0</v>
      </c>
      <c r="J101" s="3550">
        <v>0</v>
      </c>
    </row>
    <row r="102" spans="1:10" ht="75">
      <c r="A102" s="3559"/>
      <c r="B102" s="3435"/>
      <c r="C102" s="3434">
        <v>0</v>
      </c>
      <c r="D102" s="3435">
        <v>0</v>
      </c>
      <c r="E102" s="3434"/>
      <c r="F102" s="3435"/>
      <c r="G102" s="3434">
        <v>180</v>
      </c>
      <c r="H102" s="3438" t="s">
        <v>747</v>
      </c>
      <c r="I102" s="3434">
        <v>0</v>
      </c>
      <c r="J102" s="3550">
        <v>0</v>
      </c>
    </row>
    <row r="103" spans="1:10" ht="45">
      <c r="A103" s="3559"/>
      <c r="B103" s="3435"/>
      <c r="C103" s="3434">
        <v>0</v>
      </c>
      <c r="D103" s="3435">
        <v>0</v>
      </c>
      <c r="E103" s="3434"/>
      <c r="F103" s="3435"/>
      <c r="G103" s="3434">
        <v>183</v>
      </c>
      <c r="H103" s="3438" t="s">
        <v>748</v>
      </c>
      <c r="I103" s="3434">
        <v>0</v>
      </c>
      <c r="J103" s="3550">
        <v>0</v>
      </c>
    </row>
    <row r="104" spans="1:10" ht="45">
      <c r="A104" s="3559"/>
      <c r="B104" s="3435"/>
      <c r="C104" s="3434">
        <v>0</v>
      </c>
      <c r="D104" s="3435">
        <v>0</v>
      </c>
      <c r="E104" s="3434"/>
      <c r="F104" s="3435"/>
      <c r="G104" s="3434">
        <v>184</v>
      </c>
      <c r="H104" s="3438" t="s">
        <v>749</v>
      </c>
      <c r="I104" s="3434">
        <v>0</v>
      </c>
      <c r="J104" s="3550">
        <v>0</v>
      </c>
    </row>
    <row r="105" spans="1:10" ht="45">
      <c r="A105" s="3559"/>
      <c r="B105" s="3435"/>
      <c r="C105" s="3434">
        <v>0</v>
      </c>
      <c r="D105" s="3435">
        <v>0</v>
      </c>
      <c r="E105" s="3434"/>
      <c r="F105" s="3434"/>
      <c r="G105" s="3434">
        <v>185</v>
      </c>
      <c r="H105" s="3438" t="s">
        <v>750</v>
      </c>
      <c r="I105" s="3434">
        <v>0</v>
      </c>
      <c r="J105" s="3550">
        <v>0</v>
      </c>
    </row>
    <row r="106" spans="1:10" ht="45">
      <c r="A106" s="3559"/>
      <c r="B106" s="3435"/>
      <c r="C106" s="3434">
        <v>0</v>
      </c>
      <c r="D106" s="3435">
        <v>0</v>
      </c>
      <c r="E106" s="3434"/>
      <c r="F106" s="3434"/>
      <c r="G106" s="3434">
        <v>186</v>
      </c>
      <c r="H106" s="3438" t="s">
        <v>751</v>
      </c>
      <c r="I106" s="3434">
        <v>0</v>
      </c>
      <c r="J106" s="3550">
        <v>0</v>
      </c>
    </row>
    <row r="107" spans="1:10" ht="60">
      <c r="A107" s="3559"/>
      <c r="B107" s="3435"/>
      <c r="C107" s="3434">
        <v>0</v>
      </c>
      <c r="D107" s="3435">
        <v>0</v>
      </c>
      <c r="E107" s="3434"/>
      <c r="F107" s="3434"/>
      <c r="G107" s="3434">
        <v>187</v>
      </c>
      <c r="H107" s="3438" t="s">
        <v>752</v>
      </c>
      <c r="I107" s="3434">
        <v>0</v>
      </c>
      <c r="J107" s="3550">
        <v>0</v>
      </c>
    </row>
    <row r="108" spans="1:10" ht="60">
      <c r="A108" s="3559"/>
      <c r="B108" s="3435"/>
      <c r="C108" s="3434">
        <v>0</v>
      </c>
      <c r="D108" s="3435">
        <v>0</v>
      </c>
      <c r="E108" s="3434"/>
      <c r="F108" s="3434"/>
      <c r="G108" s="3434">
        <v>188</v>
      </c>
      <c r="H108" s="3438" t="s">
        <v>753</v>
      </c>
      <c r="I108" s="3434">
        <v>0</v>
      </c>
      <c r="J108" s="3550">
        <v>0</v>
      </c>
    </row>
    <row r="109" spans="1:10" ht="75">
      <c r="A109" s="3559"/>
      <c r="B109" s="3435"/>
      <c r="C109" s="3434">
        <v>0</v>
      </c>
      <c r="D109" s="3435">
        <v>0</v>
      </c>
      <c r="E109" s="3434"/>
      <c r="F109" s="3435"/>
      <c r="G109" s="3434">
        <v>189</v>
      </c>
      <c r="H109" s="3438" t="s">
        <v>754</v>
      </c>
      <c r="I109" s="3434">
        <v>0</v>
      </c>
      <c r="J109" s="3550">
        <v>0</v>
      </c>
    </row>
    <row r="110" spans="1:10" ht="60">
      <c r="A110" s="3559"/>
      <c r="B110" s="3435"/>
      <c r="C110" s="3438">
        <v>0</v>
      </c>
      <c r="D110" s="3435">
        <v>0</v>
      </c>
      <c r="E110" s="3438"/>
      <c r="F110" s="3435"/>
      <c r="G110" s="3434">
        <v>190</v>
      </c>
      <c r="H110" s="3438" t="s">
        <v>755</v>
      </c>
      <c r="I110" s="3438">
        <v>0</v>
      </c>
      <c r="J110" s="3550">
        <v>0</v>
      </c>
    </row>
    <row r="111" spans="1:10" ht="45">
      <c r="A111" s="3559"/>
      <c r="B111" s="3516"/>
      <c r="C111" s="3434">
        <v>0</v>
      </c>
      <c r="D111" s="3455"/>
      <c r="E111" s="3434"/>
      <c r="F111" s="3455"/>
      <c r="G111" s="3434">
        <v>191</v>
      </c>
      <c r="H111" s="3438" t="s">
        <v>756</v>
      </c>
      <c r="I111" s="3434">
        <v>0</v>
      </c>
      <c r="J111" s="3564"/>
    </row>
    <row r="112" spans="1:10" ht="90">
      <c r="A112" s="3559"/>
      <c r="B112" s="3435"/>
      <c r="C112" s="3434">
        <v>0</v>
      </c>
      <c r="D112" s="3435">
        <v>0</v>
      </c>
      <c r="E112" s="3434"/>
      <c r="F112" s="3435"/>
      <c r="G112" s="3434">
        <v>192</v>
      </c>
      <c r="H112" s="3438" t="s">
        <v>757</v>
      </c>
      <c r="I112" s="3434">
        <v>0</v>
      </c>
      <c r="J112" s="3550">
        <v>0</v>
      </c>
    </row>
    <row r="113" spans="1:94" ht="75">
      <c r="A113" s="3559"/>
      <c r="B113" s="3435"/>
      <c r="C113" s="3434">
        <v>0</v>
      </c>
      <c r="D113" s="3435">
        <v>0</v>
      </c>
      <c r="E113" s="3434"/>
      <c r="F113" s="3435"/>
      <c r="G113" s="3434">
        <v>193</v>
      </c>
      <c r="H113" s="3438" t="s">
        <v>758</v>
      </c>
      <c r="I113" s="3434">
        <v>0</v>
      </c>
      <c r="J113" s="3550">
        <v>0</v>
      </c>
    </row>
    <row r="114" spans="1:94" ht="75">
      <c r="A114" s="3559"/>
      <c r="B114" s="3435"/>
      <c r="C114" s="3438">
        <v>0</v>
      </c>
      <c r="D114" s="3435">
        <v>0</v>
      </c>
      <c r="E114" s="3434"/>
      <c r="F114" s="3434"/>
      <c r="G114" s="3434">
        <v>195</v>
      </c>
      <c r="H114" s="3438" t="s">
        <v>760</v>
      </c>
      <c r="I114" s="3438">
        <v>0</v>
      </c>
      <c r="J114" s="3550">
        <v>0</v>
      </c>
    </row>
    <row r="115" spans="1:94" ht="45">
      <c r="A115" s="3559"/>
      <c r="B115" s="3435"/>
      <c r="C115" s="3438">
        <v>0</v>
      </c>
      <c r="D115" s="3454"/>
      <c r="E115" s="3434"/>
      <c r="F115" s="3454"/>
      <c r="G115" s="3434">
        <v>196</v>
      </c>
      <c r="H115" s="3438" t="s">
        <v>761</v>
      </c>
      <c r="I115" s="3438">
        <v>0</v>
      </c>
      <c r="J115" s="3563"/>
    </row>
    <row r="116" spans="1:94" ht="45">
      <c r="A116" s="3559"/>
      <c r="B116" s="3435"/>
      <c r="C116" s="3438">
        <v>0</v>
      </c>
      <c r="D116" s="3435"/>
      <c r="E116" s="3434"/>
      <c r="F116" s="3435"/>
      <c r="G116" s="3434">
        <v>197</v>
      </c>
      <c r="H116" s="3438" t="s">
        <v>762</v>
      </c>
      <c r="I116" s="3438">
        <v>0</v>
      </c>
      <c r="J116" s="3550"/>
    </row>
    <row r="117" spans="1:94" ht="15">
      <c r="A117" s="3551"/>
      <c r="B117" s="3435"/>
      <c r="C117" s="3438">
        <v>0</v>
      </c>
      <c r="D117" s="3454"/>
      <c r="E117" s="3434"/>
      <c r="F117" s="3438"/>
      <c r="G117" s="3434">
        <v>198</v>
      </c>
      <c r="H117" s="3433" t="s">
        <v>763</v>
      </c>
      <c r="I117" s="3438">
        <v>0</v>
      </c>
      <c r="J117" s="3563"/>
    </row>
    <row r="118" spans="1:94" ht="30">
      <c r="A118" s="3551"/>
      <c r="B118" s="3433"/>
      <c r="C118" s="3438">
        <v>0</v>
      </c>
      <c r="D118" s="3454"/>
      <c r="E118" s="3433"/>
      <c r="F118" s="3438"/>
      <c r="G118" s="3434">
        <v>199</v>
      </c>
      <c r="H118" s="3438" t="s">
        <v>764</v>
      </c>
      <c r="I118" s="3438">
        <v>0</v>
      </c>
      <c r="J118" s="3563"/>
    </row>
    <row r="119" spans="1:94" ht="60">
      <c r="A119" s="3559"/>
      <c r="B119" s="3435"/>
      <c r="C119" s="3438">
        <v>0</v>
      </c>
      <c r="D119" s="3435"/>
      <c r="E119" s="3434"/>
      <c r="F119" s="3435"/>
      <c r="G119" s="3434">
        <v>200</v>
      </c>
      <c r="H119" s="3438" t="s">
        <v>765</v>
      </c>
      <c r="I119" s="3438">
        <v>0</v>
      </c>
      <c r="J119" s="3550"/>
    </row>
    <row r="120" spans="1:94" ht="45">
      <c r="A120" s="3559"/>
      <c r="B120" s="3435"/>
      <c r="C120" s="3438">
        <v>0</v>
      </c>
      <c r="D120" s="3435"/>
      <c r="E120" s="3434"/>
      <c r="F120" s="3435"/>
      <c r="G120" s="3434">
        <v>201</v>
      </c>
      <c r="H120" s="3438" t="s">
        <v>766</v>
      </c>
      <c r="I120" s="3438">
        <v>0</v>
      </c>
      <c r="J120" s="3550"/>
    </row>
    <row r="121" spans="1:94" ht="90">
      <c r="A121" s="3559"/>
      <c r="B121" s="3435"/>
      <c r="C121" s="3438">
        <v>0</v>
      </c>
      <c r="D121" s="3435">
        <v>0</v>
      </c>
      <c r="E121" s="3434"/>
      <c r="F121" s="3435"/>
      <c r="G121" s="3434">
        <v>202</v>
      </c>
      <c r="H121" s="3438" t="s">
        <v>767</v>
      </c>
      <c r="I121" s="3438">
        <v>0</v>
      </c>
      <c r="J121" s="3550">
        <v>0</v>
      </c>
    </row>
    <row r="122" spans="1:94" ht="90">
      <c r="A122" s="3559"/>
      <c r="B122" s="3435"/>
      <c r="C122" s="3438">
        <v>0</v>
      </c>
      <c r="D122" s="3435">
        <v>0</v>
      </c>
      <c r="E122" s="3434"/>
      <c r="F122" s="3435"/>
      <c r="G122" s="3434">
        <v>203</v>
      </c>
      <c r="H122" s="3438" t="s">
        <v>768</v>
      </c>
      <c r="I122" s="3438">
        <v>0</v>
      </c>
      <c r="J122" s="3550">
        <v>0</v>
      </c>
    </row>
    <row r="123" spans="1:94" ht="15">
      <c r="A123" s="3559"/>
      <c r="B123" s="3435"/>
      <c r="C123" s="3438">
        <v>0</v>
      </c>
      <c r="D123" s="3435"/>
      <c r="E123" s="3434"/>
      <c r="F123" s="3435"/>
      <c r="G123" s="3434">
        <v>204</v>
      </c>
      <c r="H123" s="3438" t="s">
        <v>769</v>
      </c>
      <c r="I123" s="3438">
        <v>0</v>
      </c>
      <c r="J123" s="3550"/>
    </row>
    <row r="124" spans="1:94" ht="15">
      <c r="A124" s="3551"/>
      <c r="B124" s="3435"/>
      <c r="C124" s="3438">
        <v>0</v>
      </c>
      <c r="D124" s="3454"/>
      <c r="E124" s="3434"/>
      <c r="F124" s="3454"/>
      <c r="G124" s="3434">
        <v>209</v>
      </c>
      <c r="H124" s="3438" t="s">
        <v>774</v>
      </c>
      <c r="I124" s="3438">
        <v>0</v>
      </c>
      <c r="J124" s="3563"/>
    </row>
    <row r="125" spans="1:94" ht="30">
      <c r="A125" s="3559"/>
      <c r="B125" s="3435"/>
      <c r="C125" s="3438">
        <v>0</v>
      </c>
      <c r="D125" s="3454"/>
      <c r="E125" s="3434"/>
      <c r="F125" s="3454"/>
      <c r="G125" s="3434">
        <v>205</v>
      </c>
      <c r="H125" s="3438" t="s">
        <v>770</v>
      </c>
      <c r="I125" s="3438">
        <v>0</v>
      </c>
      <c r="J125" s="3563"/>
    </row>
    <row r="126" spans="1:94" ht="90">
      <c r="A126" s="3559"/>
      <c r="B126" s="3434"/>
      <c r="C126" s="3434">
        <v>0</v>
      </c>
      <c r="D126" s="3435"/>
      <c r="E126" s="3434"/>
      <c r="F126" s="3435"/>
      <c r="G126" s="3434">
        <v>206</v>
      </c>
      <c r="H126" s="3438" t="s">
        <v>771</v>
      </c>
      <c r="I126" s="3434">
        <v>0</v>
      </c>
      <c r="J126" s="3550"/>
    </row>
    <row r="127" spans="1:94" ht="60">
      <c r="A127" s="3559"/>
      <c r="B127" s="3434"/>
      <c r="C127" s="3433">
        <v>0</v>
      </c>
      <c r="D127" s="3435"/>
      <c r="E127" s="3434"/>
      <c r="F127" s="3435"/>
      <c r="G127" s="3434">
        <v>207</v>
      </c>
      <c r="H127" s="3438" t="s">
        <v>772</v>
      </c>
      <c r="I127" s="3433">
        <v>0</v>
      </c>
      <c r="J127" s="3550"/>
    </row>
    <row r="128" spans="1:94" s="2081" customFormat="1" ht="30">
      <c r="A128" s="3551"/>
      <c r="B128" s="3435"/>
      <c r="C128" s="3433">
        <v>0</v>
      </c>
      <c r="D128" s="3435"/>
      <c r="E128" s="3434"/>
      <c r="F128" s="3435"/>
      <c r="G128" s="3434">
        <v>208</v>
      </c>
      <c r="H128" s="3438" t="s">
        <v>773</v>
      </c>
      <c r="I128" s="3433">
        <v>0</v>
      </c>
      <c r="J128" s="3550"/>
      <c r="K128" s="2003"/>
      <c r="L128" s="2003"/>
      <c r="M128" s="2003"/>
      <c r="N128" s="2003"/>
      <c r="O128" s="2003"/>
      <c r="P128" s="2079"/>
      <c r="Q128" s="2080"/>
      <c r="R128" s="2080"/>
      <c r="S128" s="2080"/>
      <c r="T128" s="2080"/>
      <c r="U128" s="2080"/>
      <c r="V128" s="2080"/>
      <c r="W128" s="2080"/>
      <c r="X128" s="2080"/>
      <c r="Y128" s="2080"/>
      <c r="Z128" s="2080"/>
      <c r="AA128" s="2080"/>
      <c r="AB128" s="2080"/>
      <c r="AC128" s="2080"/>
      <c r="AD128" s="2080"/>
      <c r="AE128" s="2080"/>
      <c r="AF128" s="2080"/>
      <c r="AG128" s="2080"/>
      <c r="AH128" s="2080"/>
      <c r="AI128" s="2080"/>
      <c r="AJ128" s="2080"/>
      <c r="AK128" s="2080"/>
      <c r="AL128" s="2080"/>
      <c r="AM128" s="2080"/>
      <c r="AN128" s="2080"/>
      <c r="AO128" s="2080"/>
      <c r="AP128" s="2080"/>
      <c r="AQ128" s="2080"/>
      <c r="AR128" s="2080"/>
      <c r="AS128" s="2080"/>
      <c r="AT128" s="2080"/>
      <c r="AU128" s="2080"/>
      <c r="AV128" s="2080"/>
      <c r="AW128" s="2080"/>
      <c r="AX128" s="2080"/>
      <c r="AY128" s="2080"/>
      <c r="AZ128" s="2080"/>
      <c r="BA128" s="2080"/>
      <c r="BB128" s="2080"/>
      <c r="BC128" s="2080"/>
      <c r="BD128" s="2080"/>
      <c r="BE128" s="2080"/>
      <c r="BF128" s="2080"/>
      <c r="BG128" s="2080"/>
      <c r="BH128" s="2080"/>
      <c r="BI128" s="2080"/>
      <c r="BJ128" s="2080"/>
      <c r="BK128" s="2080"/>
      <c r="BL128" s="2080"/>
      <c r="BM128" s="2080"/>
      <c r="BN128" s="2080"/>
      <c r="BO128" s="2080"/>
      <c r="BP128" s="2080"/>
      <c r="BQ128" s="2080"/>
      <c r="BR128" s="2080"/>
      <c r="BS128" s="2080"/>
      <c r="BT128" s="2080"/>
      <c r="BU128" s="2080"/>
      <c r="BV128" s="2080"/>
      <c r="BW128" s="2080"/>
      <c r="BX128" s="2080"/>
      <c r="BY128" s="2080"/>
      <c r="BZ128" s="2080"/>
      <c r="CA128" s="2080"/>
      <c r="CB128" s="2080"/>
      <c r="CC128" s="2080"/>
      <c r="CD128" s="2080"/>
      <c r="CE128" s="2080"/>
      <c r="CF128" s="2080"/>
      <c r="CG128" s="2080"/>
      <c r="CH128" s="2080"/>
      <c r="CI128" s="2080"/>
      <c r="CJ128" s="2080"/>
      <c r="CK128" s="2080"/>
      <c r="CL128" s="2080"/>
      <c r="CM128" s="2080"/>
      <c r="CN128" s="2080"/>
      <c r="CO128" s="2080"/>
      <c r="CP128" s="2080"/>
    </row>
    <row r="129" spans="1:94" s="2004" customFormat="1" ht="30">
      <c r="A129" s="3551"/>
      <c r="B129" s="3516"/>
      <c r="C129" s="3438">
        <v>0</v>
      </c>
      <c r="D129" s="3563">
        <v>500000</v>
      </c>
      <c r="E129" s="3434"/>
      <c r="F129" s="3563">
        <v>500000</v>
      </c>
      <c r="G129" s="3434">
        <v>210</v>
      </c>
      <c r="H129" s="3438" t="s">
        <v>775</v>
      </c>
      <c r="I129" s="3438">
        <v>0</v>
      </c>
      <c r="J129" s="3563"/>
      <c r="K129" s="2003"/>
      <c r="L129" s="2003"/>
      <c r="M129" s="2003"/>
      <c r="N129" s="2003"/>
      <c r="O129" s="2003"/>
      <c r="P129" s="2003"/>
      <c r="Q129" s="2003"/>
      <c r="R129" s="2003"/>
      <c r="S129" s="2003"/>
      <c r="T129" s="2003"/>
      <c r="U129" s="2003"/>
      <c r="V129" s="2003"/>
      <c r="W129" s="2003"/>
      <c r="X129" s="2003"/>
      <c r="Y129" s="2003"/>
      <c r="Z129" s="2003"/>
      <c r="AA129" s="2003"/>
      <c r="AB129" s="2003"/>
      <c r="AC129" s="2003"/>
      <c r="AD129" s="2003"/>
      <c r="AE129" s="2003"/>
      <c r="AF129" s="2003"/>
      <c r="AG129" s="2003"/>
      <c r="AH129" s="2003"/>
      <c r="AI129" s="2003"/>
      <c r="AJ129" s="2003"/>
      <c r="AK129" s="2003"/>
      <c r="AL129" s="2003"/>
      <c r="AM129" s="2003"/>
      <c r="AN129" s="2003"/>
      <c r="AO129" s="2003"/>
      <c r="AP129" s="2003"/>
      <c r="AQ129" s="2003"/>
      <c r="AR129" s="2003"/>
      <c r="AS129" s="2003"/>
      <c r="AT129" s="2003"/>
      <c r="AU129" s="2003"/>
      <c r="AV129" s="2003"/>
      <c r="AW129" s="2003"/>
      <c r="AX129" s="2003"/>
      <c r="AY129" s="2003"/>
      <c r="AZ129" s="2003"/>
      <c r="BA129" s="2003"/>
      <c r="BB129" s="2003"/>
      <c r="BC129" s="2003"/>
      <c r="BD129" s="2003"/>
      <c r="BE129" s="2003"/>
      <c r="BF129" s="2003"/>
      <c r="BG129" s="2003"/>
      <c r="BH129" s="2003"/>
      <c r="BI129" s="2003"/>
      <c r="BJ129" s="2003"/>
      <c r="BK129" s="2003"/>
      <c r="BL129" s="2003"/>
      <c r="BM129" s="2003"/>
      <c r="BN129" s="2003"/>
      <c r="BO129" s="2003"/>
      <c r="BP129" s="2003"/>
      <c r="BQ129" s="2003"/>
      <c r="BR129" s="2003"/>
      <c r="BS129" s="2003"/>
      <c r="BT129" s="2003"/>
      <c r="BU129" s="2003"/>
      <c r="BV129" s="2003"/>
      <c r="BW129" s="2003"/>
      <c r="BX129" s="2003"/>
      <c r="BY129" s="2003"/>
      <c r="BZ129" s="2003"/>
      <c r="CA129" s="2003"/>
      <c r="CB129" s="2003"/>
      <c r="CC129" s="2003"/>
      <c r="CD129" s="2003"/>
      <c r="CE129" s="2003"/>
      <c r="CF129" s="2003"/>
      <c r="CG129" s="2003"/>
      <c r="CH129" s="2003"/>
      <c r="CI129" s="2003"/>
      <c r="CJ129" s="2003"/>
      <c r="CK129" s="2003"/>
      <c r="CL129" s="2003"/>
      <c r="CM129" s="2003"/>
      <c r="CN129" s="2003"/>
      <c r="CO129" s="2003"/>
      <c r="CP129" s="2003"/>
    </row>
    <row r="130" spans="1:94" s="2004" customFormat="1" ht="120">
      <c r="A130" s="3551"/>
      <c r="B130" s="3435"/>
      <c r="C130" s="3456">
        <v>0</v>
      </c>
      <c r="D130" s="3563">
        <v>1000000</v>
      </c>
      <c r="E130" s="3434"/>
      <c r="F130" s="3563">
        <v>1000000</v>
      </c>
      <c r="G130" s="3434">
        <v>211</v>
      </c>
      <c r="H130" s="3438" t="s">
        <v>776</v>
      </c>
      <c r="I130" s="3456">
        <v>0</v>
      </c>
      <c r="J130" s="3563"/>
      <c r="K130" s="2003"/>
      <c r="L130" s="2003"/>
      <c r="M130" s="2003"/>
      <c r="N130" s="2003"/>
      <c r="O130" s="2003"/>
      <c r="P130" s="2003"/>
      <c r="Q130" s="2003"/>
      <c r="R130" s="2003"/>
      <c r="S130" s="2003"/>
      <c r="T130" s="2003"/>
      <c r="U130" s="2003"/>
      <c r="V130" s="2003"/>
      <c r="W130" s="2003"/>
      <c r="X130" s="2003"/>
      <c r="Y130" s="2003"/>
      <c r="Z130" s="2003"/>
      <c r="AA130" s="2003"/>
      <c r="AB130" s="2003"/>
      <c r="AC130" s="2003"/>
      <c r="AD130" s="2003"/>
      <c r="AE130" s="2003"/>
      <c r="AF130" s="2003"/>
      <c r="AG130" s="2003"/>
      <c r="AH130" s="2003"/>
      <c r="AI130" s="2003"/>
      <c r="AJ130" s="2003"/>
      <c r="AK130" s="2003"/>
      <c r="AL130" s="2003"/>
      <c r="AM130" s="2003"/>
      <c r="AN130" s="2003"/>
      <c r="AO130" s="2003"/>
      <c r="AP130" s="2003"/>
      <c r="AQ130" s="2003"/>
      <c r="AR130" s="2003"/>
      <c r="AS130" s="2003"/>
      <c r="AT130" s="2003"/>
      <c r="AU130" s="2003"/>
      <c r="AV130" s="2003"/>
      <c r="AW130" s="2003"/>
      <c r="AX130" s="2003"/>
      <c r="AY130" s="2003"/>
      <c r="AZ130" s="2003"/>
      <c r="BA130" s="2003"/>
      <c r="BB130" s="2003"/>
      <c r="BC130" s="2003"/>
      <c r="BD130" s="2003"/>
      <c r="BE130" s="2003"/>
      <c r="BF130" s="2003"/>
      <c r="BG130" s="2003"/>
      <c r="BH130" s="2003"/>
      <c r="BI130" s="2003"/>
      <c r="BJ130" s="2003"/>
      <c r="BK130" s="2003"/>
      <c r="BL130" s="2003"/>
      <c r="BM130" s="2003"/>
      <c r="BN130" s="2003"/>
      <c r="BO130" s="2003"/>
      <c r="BP130" s="2003"/>
      <c r="BQ130" s="2003"/>
      <c r="BR130" s="2003"/>
      <c r="BS130" s="2003"/>
      <c r="BT130" s="2003"/>
      <c r="BU130" s="2003"/>
      <c r="BV130" s="2003"/>
      <c r="BW130" s="2003"/>
      <c r="BX130" s="2003"/>
      <c r="BY130" s="2003"/>
      <c r="BZ130" s="2003"/>
      <c r="CA130" s="2003"/>
      <c r="CB130" s="2003"/>
      <c r="CC130" s="2003"/>
      <c r="CD130" s="2003"/>
      <c r="CE130" s="2003"/>
      <c r="CF130" s="2003"/>
      <c r="CG130" s="2003"/>
      <c r="CH130" s="2003"/>
      <c r="CI130" s="2003"/>
      <c r="CJ130" s="2003"/>
      <c r="CK130" s="2003"/>
      <c r="CL130" s="2003"/>
      <c r="CM130" s="2003"/>
      <c r="CN130" s="2003"/>
      <c r="CO130" s="2003"/>
      <c r="CP130" s="2003"/>
    </row>
    <row r="131" spans="1:94" s="2004" customFormat="1" ht="30">
      <c r="A131" s="3551"/>
      <c r="B131" s="3516"/>
      <c r="C131" s="3438">
        <v>0</v>
      </c>
      <c r="D131" s="3563">
        <v>1500000</v>
      </c>
      <c r="E131" s="3434"/>
      <c r="F131" s="3563">
        <v>1500000</v>
      </c>
      <c r="G131" s="3434">
        <v>212</v>
      </c>
      <c r="H131" s="3438" t="s">
        <v>777</v>
      </c>
      <c r="I131" s="3438">
        <v>0</v>
      </c>
      <c r="J131" s="3563"/>
      <c r="K131" s="2003"/>
      <c r="L131" s="2003"/>
      <c r="M131" s="2003"/>
      <c r="N131" s="2003"/>
      <c r="O131" s="2003"/>
      <c r="P131" s="2003"/>
      <c r="Q131" s="2003"/>
      <c r="R131" s="2003"/>
      <c r="S131" s="2003"/>
      <c r="T131" s="2003"/>
      <c r="U131" s="2003"/>
      <c r="V131" s="2003"/>
      <c r="W131" s="2003"/>
      <c r="X131" s="2003"/>
      <c r="Y131" s="2003"/>
      <c r="Z131" s="2003"/>
      <c r="AA131" s="2003"/>
      <c r="AB131" s="2003"/>
      <c r="AC131" s="2003"/>
      <c r="AD131" s="2003"/>
      <c r="AE131" s="2003"/>
      <c r="AF131" s="2003"/>
      <c r="AG131" s="2003"/>
      <c r="AH131" s="2003"/>
      <c r="AI131" s="2003"/>
      <c r="AJ131" s="2003"/>
      <c r="AK131" s="2003"/>
      <c r="AL131" s="2003"/>
      <c r="AM131" s="2003"/>
      <c r="AN131" s="2003"/>
      <c r="AO131" s="2003"/>
      <c r="AP131" s="2003"/>
      <c r="AQ131" s="2003"/>
      <c r="AR131" s="2003"/>
      <c r="AS131" s="2003"/>
      <c r="AT131" s="2003"/>
      <c r="AU131" s="2003"/>
      <c r="AV131" s="2003"/>
      <c r="AW131" s="2003"/>
      <c r="AX131" s="2003"/>
      <c r="AY131" s="2003"/>
      <c r="AZ131" s="2003"/>
      <c r="BA131" s="2003"/>
      <c r="BB131" s="2003"/>
      <c r="BC131" s="2003"/>
      <c r="BD131" s="2003"/>
      <c r="BE131" s="2003"/>
      <c r="BF131" s="2003"/>
      <c r="BG131" s="2003"/>
      <c r="BH131" s="2003"/>
      <c r="BI131" s="2003"/>
      <c r="BJ131" s="2003"/>
      <c r="BK131" s="2003"/>
      <c r="BL131" s="2003"/>
      <c r="BM131" s="2003"/>
      <c r="BN131" s="2003"/>
      <c r="BO131" s="2003"/>
      <c r="BP131" s="2003"/>
      <c r="BQ131" s="2003"/>
      <c r="BR131" s="2003"/>
      <c r="BS131" s="2003"/>
      <c r="BT131" s="2003"/>
      <c r="BU131" s="2003"/>
      <c r="BV131" s="2003"/>
      <c r="BW131" s="2003"/>
      <c r="BX131" s="2003"/>
      <c r="BY131" s="2003"/>
      <c r="BZ131" s="2003"/>
      <c r="CA131" s="2003"/>
      <c r="CB131" s="2003"/>
      <c r="CC131" s="2003"/>
      <c r="CD131" s="2003"/>
      <c r="CE131" s="2003"/>
      <c r="CF131" s="2003"/>
      <c r="CG131" s="2003"/>
      <c r="CH131" s="2003"/>
      <c r="CI131" s="2003"/>
      <c r="CJ131" s="2003"/>
      <c r="CK131" s="2003"/>
      <c r="CL131" s="2003"/>
      <c r="CM131" s="2003"/>
      <c r="CN131" s="2003"/>
      <c r="CO131" s="2003"/>
      <c r="CP131" s="2003"/>
    </row>
    <row r="132" spans="1:94" s="2004" customFormat="1" ht="75">
      <c r="A132" s="3551"/>
      <c r="B132" s="3516"/>
      <c r="C132" s="3438">
        <v>0</v>
      </c>
      <c r="D132" s="3454"/>
      <c r="E132" s="3434"/>
      <c r="F132" s="3454"/>
      <c r="G132" s="3434">
        <v>213</v>
      </c>
      <c r="H132" s="3438" t="s">
        <v>778</v>
      </c>
      <c r="I132" s="3438">
        <v>0</v>
      </c>
      <c r="J132" s="3563"/>
      <c r="K132" s="2003"/>
      <c r="L132" s="2003"/>
      <c r="M132" s="2003"/>
      <c r="N132" s="2003"/>
      <c r="O132" s="2003"/>
      <c r="P132" s="2003"/>
      <c r="Q132" s="2003"/>
      <c r="R132" s="2003"/>
      <c r="S132" s="2003"/>
      <c r="T132" s="2003"/>
      <c r="U132" s="2003"/>
      <c r="V132" s="2003"/>
      <c r="W132" s="2003"/>
      <c r="X132" s="2003"/>
      <c r="Y132" s="2003"/>
      <c r="Z132" s="2003"/>
      <c r="AA132" s="2003"/>
      <c r="AB132" s="2003"/>
      <c r="AC132" s="2003"/>
      <c r="AD132" s="2003"/>
      <c r="AE132" s="2003"/>
      <c r="AF132" s="2003"/>
      <c r="AG132" s="2003"/>
      <c r="AH132" s="2003"/>
      <c r="AI132" s="2003"/>
      <c r="AJ132" s="2003"/>
      <c r="AK132" s="2003"/>
      <c r="AL132" s="2003"/>
      <c r="AM132" s="2003"/>
      <c r="AN132" s="2003"/>
      <c r="AO132" s="2003"/>
      <c r="AP132" s="2003"/>
      <c r="AQ132" s="2003"/>
      <c r="AR132" s="2003"/>
      <c r="AS132" s="2003"/>
      <c r="AT132" s="2003"/>
      <c r="AU132" s="2003"/>
      <c r="AV132" s="2003"/>
      <c r="AW132" s="2003"/>
      <c r="AX132" s="2003"/>
      <c r="AY132" s="2003"/>
      <c r="AZ132" s="2003"/>
      <c r="BA132" s="2003"/>
      <c r="BB132" s="2003"/>
      <c r="BC132" s="2003"/>
      <c r="BD132" s="2003"/>
      <c r="BE132" s="2003"/>
      <c r="BF132" s="2003"/>
      <c r="BG132" s="2003"/>
      <c r="BH132" s="2003"/>
      <c r="BI132" s="2003"/>
      <c r="BJ132" s="2003"/>
      <c r="BK132" s="2003"/>
      <c r="BL132" s="2003"/>
      <c r="BM132" s="2003"/>
      <c r="BN132" s="2003"/>
      <c r="BO132" s="2003"/>
      <c r="BP132" s="2003"/>
      <c r="BQ132" s="2003"/>
      <c r="BR132" s="2003"/>
      <c r="BS132" s="2003"/>
      <c r="BT132" s="2003"/>
      <c r="BU132" s="2003"/>
      <c r="BV132" s="2003"/>
      <c r="BW132" s="2003"/>
      <c r="BX132" s="2003"/>
      <c r="BY132" s="2003"/>
      <c r="BZ132" s="2003"/>
      <c r="CA132" s="2003"/>
      <c r="CB132" s="2003"/>
      <c r="CC132" s="2003"/>
      <c r="CD132" s="2003"/>
      <c r="CE132" s="2003"/>
      <c r="CF132" s="2003"/>
      <c r="CG132" s="2003"/>
      <c r="CH132" s="2003"/>
      <c r="CI132" s="2003"/>
      <c r="CJ132" s="2003"/>
      <c r="CK132" s="2003"/>
      <c r="CL132" s="2003"/>
      <c r="CM132" s="2003"/>
      <c r="CN132" s="2003"/>
      <c r="CO132" s="2003"/>
      <c r="CP132" s="2003"/>
    </row>
    <row r="133" spans="1:94" s="2004" customFormat="1" ht="30">
      <c r="A133" s="3551"/>
      <c r="B133" s="3516"/>
      <c r="C133" s="3457">
        <v>0</v>
      </c>
      <c r="D133" s="3435"/>
      <c r="E133" s="3453"/>
      <c r="F133" s="3435"/>
      <c r="G133" s="3433">
        <v>214</v>
      </c>
      <c r="H133" s="3438" t="s">
        <v>779</v>
      </c>
      <c r="I133" s="3457">
        <v>0</v>
      </c>
      <c r="J133" s="3550"/>
      <c r="K133" s="2003"/>
      <c r="L133" s="2003"/>
      <c r="M133" s="2003"/>
      <c r="N133" s="2003"/>
      <c r="O133" s="2003"/>
      <c r="P133" s="2003"/>
      <c r="Q133" s="2003"/>
      <c r="R133" s="2003"/>
      <c r="S133" s="2003"/>
      <c r="T133" s="2003"/>
      <c r="U133" s="2003"/>
      <c r="V133" s="2003"/>
      <c r="W133" s="2003"/>
      <c r="X133" s="2003"/>
      <c r="Y133" s="2003"/>
      <c r="Z133" s="2003"/>
      <c r="AA133" s="2003"/>
      <c r="AB133" s="2003"/>
      <c r="AC133" s="2003"/>
      <c r="AD133" s="2003"/>
      <c r="AE133" s="2003"/>
      <c r="AF133" s="2003"/>
      <c r="AG133" s="2003"/>
      <c r="AH133" s="2003"/>
      <c r="AI133" s="2003"/>
      <c r="AJ133" s="2003"/>
      <c r="AK133" s="2003"/>
      <c r="AL133" s="2003"/>
      <c r="AM133" s="2003"/>
      <c r="AN133" s="2003"/>
      <c r="AO133" s="2003"/>
      <c r="AP133" s="2003"/>
      <c r="AQ133" s="2003"/>
      <c r="AR133" s="2003"/>
      <c r="AS133" s="2003"/>
      <c r="AT133" s="2003"/>
      <c r="AU133" s="2003"/>
      <c r="AV133" s="2003"/>
      <c r="AW133" s="2003"/>
      <c r="AX133" s="2003"/>
      <c r="AY133" s="2003"/>
      <c r="AZ133" s="2003"/>
      <c r="BA133" s="2003"/>
      <c r="BB133" s="2003"/>
      <c r="BC133" s="2003"/>
      <c r="BD133" s="2003"/>
      <c r="BE133" s="2003"/>
      <c r="BF133" s="2003"/>
      <c r="BG133" s="2003"/>
      <c r="BH133" s="2003"/>
      <c r="BI133" s="2003"/>
      <c r="BJ133" s="2003"/>
      <c r="BK133" s="2003"/>
      <c r="BL133" s="2003"/>
      <c r="BM133" s="2003"/>
      <c r="BN133" s="2003"/>
      <c r="BO133" s="2003"/>
      <c r="BP133" s="2003"/>
      <c r="BQ133" s="2003"/>
      <c r="BR133" s="2003"/>
      <c r="BS133" s="2003"/>
      <c r="BT133" s="2003"/>
      <c r="BU133" s="2003"/>
      <c r="BV133" s="2003"/>
      <c r="BW133" s="2003"/>
      <c r="BX133" s="2003"/>
      <c r="BY133" s="2003"/>
      <c r="BZ133" s="2003"/>
      <c r="CA133" s="2003"/>
      <c r="CB133" s="2003"/>
      <c r="CC133" s="2003"/>
      <c r="CD133" s="2003"/>
      <c r="CE133" s="2003"/>
      <c r="CF133" s="2003"/>
      <c r="CG133" s="2003"/>
      <c r="CH133" s="2003"/>
      <c r="CI133" s="2003"/>
      <c r="CJ133" s="2003"/>
      <c r="CK133" s="2003"/>
      <c r="CL133" s="2003"/>
      <c r="CM133" s="2003"/>
      <c r="CN133" s="2003"/>
      <c r="CO133" s="2003"/>
      <c r="CP133" s="2003"/>
    </row>
    <row r="134" spans="1:94" s="2004" customFormat="1" ht="30">
      <c r="A134" s="3551"/>
      <c r="B134" s="3516"/>
      <c r="C134" s="3457">
        <v>0</v>
      </c>
      <c r="D134" s="3435">
        <v>900000</v>
      </c>
      <c r="E134" s="3453"/>
      <c r="F134" s="3435">
        <v>900000</v>
      </c>
      <c r="G134" s="3433">
        <v>215</v>
      </c>
      <c r="H134" s="3438" t="s">
        <v>780</v>
      </c>
      <c r="I134" s="3457">
        <v>0</v>
      </c>
      <c r="J134" s="3550"/>
      <c r="K134" s="2003"/>
      <c r="L134" s="2003"/>
      <c r="M134" s="2003"/>
      <c r="N134" s="2003"/>
      <c r="O134" s="2003"/>
      <c r="P134" s="2003"/>
      <c r="Q134" s="2003"/>
      <c r="R134" s="2003"/>
      <c r="S134" s="2003"/>
      <c r="T134" s="2003"/>
      <c r="U134" s="2003"/>
      <c r="V134" s="2003"/>
      <c r="W134" s="2003"/>
      <c r="X134" s="2003"/>
      <c r="Y134" s="2003"/>
      <c r="Z134" s="2003"/>
      <c r="AA134" s="2003"/>
      <c r="AB134" s="2003"/>
      <c r="AC134" s="2003"/>
      <c r="AD134" s="2003"/>
      <c r="AE134" s="2003"/>
      <c r="AF134" s="2003"/>
      <c r="AG134" s="2003"/>
      <c r="AH134" s="2003"/>
      <c r="AI134" s="2003"/>
      <c r="AJ134" s="2003"/>
      <c r="AK134" s="2003"/>
      <c r="AL134" s="2003"/>
      <c r="AM134" s="2003"/>
      <c r="AN134" s="2003"/>
      <c r="AO134" s="2003"/>
      <c r="AP134" s="2003"/>
      <c r="AQ134" s="2003"/>
      <c r="AR134" s="2003"/>
      <c r="AS134" s="2003"/>
      <c r="AT134" s="2003"/>
      <c r="AU134" s="2003"/>
      <c r="AV134" s="2003"/>
      <c r="AW134" s="2003"/>
      <c r="AX134" s="2003"/>
      <c r="AY134" s="2003"/>
      <c r="AZ134" s="2003"/>
      <c r="BA134" s="2003"/>
      <c r="BB134" s="2003"/>
      <c r="BC134" s="2003"/>
      <c r="BD134" s="2003"/>
      <c r="BE134" s="2003"/>
      <c r="BF134" s="2003"/>
      <c r="BG134" s="2003"/>
      <c r="BH134" s="2003"/>
      <c r="BI134" s="2003"/>
      <c r="BJ134" s="2003"/>
      <c r="BK134" s="2003"/>
      <c r="BL134" s="2003"/>
      <c r="BM134" s="2003"/>
      <c r="BN134" s="2003"/>
      <c r="BO134" s="2003"/>
      <c r="BP134" s="2003"/>
      <c r="BQ134" s="2003"/>
      <c r="BR134" s="2003"/>
      <c r="BS134" s="2003"/>
      <c r="BT134" s="2003"/>
      <c r="BU134" s="2003"/>
      <c r="BV134" s="2003"/>
      <c r="BW134" s="2003"/>
      <c r="BX134" s="2003"/>
      <c r="BY134" s="2003"/>
      <c r="BZ134" s="2003"/>
      <c r="CA134" s="2003"/>
      <c r="CB134" s="2003"/>
      <c r="CC134" s="2003"/>
      <c r="CD134" s="2003"/>
      <c r="CE134" s="2003"/>
      <c r="CF134" s="2003"/>
      <c r="CG134" s="2003"/>
      <c r="CH134" s="2003"/>
      <c r="CI134" s="2003"/>
      <c r="CJ134" s="2003"/>
      <c r="CK134" s="2003"/>
      <c r="CL134" s="2003"/>
      <c r="CM134" s="2003"/>
      <c r="CN134" s="2003"/>
      <c r="CO134" s="2003"/>
      <c r="CP134" s="2003"/>
    </row>
    <row r="135" spans="1:94" s="2004" customFormat="1" ht="90">
      <c r="A135" s="3551"/>
      <c r="B135" s="3534"/>
      <c r="C135" s="3457">
        <v>0</v>
      </c>
      <c r="D135" s="3435"/>
      <c r="E135" s="3453"/>
      <c r="F135" s="3435"/>
      <c r="G135" s="3433">
        <v>216</v>
      </c>
      <c r="H135" s="3438" t="s">
        <v>781</v>
      </c>
      <c r="I135" s="3457">
        <v>0</v>
      </c>
      <c r="J135" s="3550"/>
      <c r="K135" s="2003"/>
      <c r="L135" s="2003"/>
      <c r="M135" s="2003"/>
      <c r="N135" s="2003"/>
      <c r="O135" s="2003"/>
      <c r="P135" s="2003"/>
      <c r="Q135" s="2003"/>
      <c r="R135" s="2003"/>
      <c r="S135" s="2003"/>
      <c r="T135" s="2003"/>
      <c r="U135" s="2003"/>
      <c r="V135" s="2003"/>
      <c r="W135" s="2003"/>
      <c r="X135" s="2003"/>
      <c r="Y135" s="2003"/>
      <c r="Z135" s="2003"/>
      <c r="AA135" s="2003"/>
      <c r="AB135" s="2003"/>
      <c r="AC135" s="2003"/>
      <c r="AD135" s="2003"/>
      <c r="AE135" s="2003"/>
      <c r="AF135" s="2003"/>
      <c r="AG135" s="2003"/>
      <c r="AH135" s="2003"/>
      <c r="AI135" s="2003"/>
      <c r="AJ135" s="2003"/>
      <c r="AK135" s="2003"/>
      <c r="AL135" s="2003"/>
      <c r="AM135" s="2003"/>
      <c r="AN135" s="2003"/>
      <c r="AO135" s="2003"/>
      <c r="AP135" s="2003"/>
      <c r="AQ135" s="2003"/>
      <c r="AR135" s="2003"/>
      <c r="AS135" s="2003"/>
      <c r="AT135" s="2003"/>
      <c r="AU135" s="2003"/>
      <c r="AV135" s="2003"/>
      <c r="AW135" s="2003"/>
      <c r="AX135" s="2003"/>
      <c r="AY135" s="2003"/>
      <c r="AZ135" s="2003"/>
      <c r="BA135" s="2003"/>
      <c r="BB135" s="2003"/>
      <c r="BC135" s="2003"/>
      <c r="BD135" s="2003"/>
      <c r="BE135" s="2003"/>
      <c r="BF135" s="2003"/>
      <c r="BG135" s="2003"/>
      <c r="BH135" s="2003"/>
      <c r="BI135" s="2003"/>
      <c r="BJ135" s="2003"/>
      <c r="BK135" s="2003"/>
      <c r="BL135" s="2003"/>
      <c r="BM135" s="2003"/>
      <c r="BN135" s="2003"/>
      <c r="BO135" s="2003"/>
      <c r="BP135" s="2003"/>
      <c r="BQ135" s="2003"/>
      <c r="BR135" s="2003"/>
      <c r="BS135" s="2003"/>
      <c r="BT135" s="2003"/>
      <c r="BU135" s="2003"/>
      <c r="BV135" s="2003"/>
      <c r="BW135" s="2003"/>
      <c r="BX135" s="2003"/>
      <c r="BY135" s="2003"/>
      <c r="BZ135" s="2003"/>
      <c r="CA135" s="2003"/>
      <c r="CB135" s="2003"/>
      <c r="CC135" s="2003"/>
      <c r="CD135" s="2003"/>
      <c r="CE135" s="2003"/>
      <c r="CF135" s="2003"/>
      <c r="CG135" s="2003"/>
      <c r="CH135" s="2003"/>
      <c r="CI135" s="2003"/>
      <c r="CJ135" s="2003"/>
      <c r="CK135" s="2003"/>
      <c r="CL135" s="2003"/>
      <c r="CM135" s="2003"/>
      <c r="CN135" s="2003"/>
      <c r="CO135" s="2003"/>
      <c r="CP135" s="2003"/>
    </row>
    <row r="136" spans="1:94" s="2004" customFormat="1" ht="30">
      <c r="A136" s="3551"/>
      <c r="B136" s="3516"/>
      <c r="C136" s="3457">
        <v>0</v>
      </c>
      <c r="D136" s="3435">
        <v>1100000</v>
      </c>
      <c r="E136" s="3453"/>
      <c r="F136" s="3435">
        <v>1100000</v>
      </c>
      <c r="G136" s="3433">
        <v>217</v>
      </c>
      <c r="H136" s="3438" t="s">
        <v>782</v>
      </c>
      <c r="I136" s="3457">
        <v>0</v>
      </c>
      <c r="J136" s="3550"/>
      <c r="K136" s="2003"/>
      <c r="L136" s="2003"/>
      <c r="M136" s="2003"/>
      <c r="N136" s="2003"/>
      <c r="O136" s="2003"/>
      <c r="P136" s="2003"/>
      <c r="Q136" s="2003"/>
      <c r="R136" s="2003"/>
      <c r="S136" s="2003"/>
      <c r="T136" s="2003"/>
      <c r="U136" s="2003"/>
      <c r="V136" s="2003"/>
      <c r="W136" s="2003"/>
      <c r="X136" s="2003"/>
      <c r="Y136" s="2003"/>
      <c r="Z136" s="2003"/>
      <c r="AA136" s="2003"/>
      <c r="AB136" s="2003"/>
      <c r="AC136" s="2003"/>
      <c r="AD136" s="2003"/>
      <c r="AE136" s="2003"/>
      <c r="AF136" s="2003"/>
      <c r="AG136" s="2003"/>
      <c r="AH136" s="2003"/>
      <c r="AI136" s="2003"/>
      <c r="AJ136" s="2003"/>
      <c r="AK136" s="2003"/>
      <c r="AL136" s="2003"/>
      <c r="AM136" s="2003"/>
      <c r="AN136" s="2003"/>
      <c r="AO136" s="2003"/>
      <c r="AP136" s="2003"/>
      <c r="AQ136" s="2003"/>
      <c r="AR136" s="2003"/>
      <c r="AS136" s="2003"/>
      <c r="AT136" s="2003"/>
      <c r="AU136" s="2003"/>
      <c r="AV136" s="2003"/>
      <c r="AW136" s="2003"/>
      <c r="AX136" s="2003"/>
      <c r="AY136" s="2003"/>
      <c r="AZ136" s="2003"/>
      <c r="BA136" s="2003"/>
      <c r="BB136" s="2003"/>
      <c r="BC136" s="2003"/>
      <c r="BD136" s="2003"/>
      <c r="BE136" s="2003"/>
      <c r="BF136" s="2003"/>
      <c r="BG136" s="2003"/>
      <c r="BH136" s="2003"/>
      <c r="BI136" s="2003"/>
      <c r="BJ136" s="2003"/>
      <c r="BK136" s="2003"/>
      <c r="BL136" s="2003"/>
      <c r="BM136" s="2003"/>
      <c r="BN136" s="2003"/>
      <c r="BO136" s="2003"/>
      <c r="BP136" s="2003"/>
      <c r="BQ136" s="2003"/>
      <c r="BR136" s="2003"/>
      <c r="BS136" s="2003"/>
      <c r="BT136" s="2003"/>
      <c r="BU136" s="2003"/>
      <c r="BV136" s="2003"/>
      <c r="BW136" s="2003"/>
      <c r="BX136" s="2003"/>
      <c r="BY136" s="2003"/>
      <c r="BZ136" s="2003"/>
      <c r="CA136" s="2003"/>
      <c r="CB136" s="2003"/>
      <c r="CC136" s="2003"/>
      <c r="CD136" s="2003"/>
      <c r="CE136" s="2003"/>
      <c r="CF136" s="2003"/>
      <c r="CG136" s="2003"/>
      <c r="CH136" s="2003"/>
      <c r="CI136" s="2003"/>
      <c r="CJ136" s="2003"/>
      <c r="CK136" s="2003"/>
      <c r="CL136" s="2003"/>
      <c r="CM136" s="2003"/>
      <c r="CN136" s="2003"/>
      <c r="CO136" s="2003"/>
      <c r="CP136" s="2003"/>
    </row>
    <row r="137" spans="1:94" s="2004" customFormat="1" ht="60">
      <c r="A137" s="3551"/>
      <c r="B137" s="3435"/>
      <c r="C137" s="3458">
        <v>0</v>
      </c>
      <c r="D137" s="3454"/>
      <c r="E137" s="3453"/>
      <c r="F137" s="3454"/>
      <c r="G137" s="3433">
        <v>218</v>
      </c>
      <c r="H137" s="3459" t="s">
        <v>783</v>
      </c>
      <c r="I137" s="3458">
        <v>0</v>
      </c>
      <c r="J137" s="3563"/>
      <c r="K137" s="2003"/>
      <c r="L137" s="2003"/>
      <c r="M137" s="2003"/>
      <c r="N137" s="2003"/>
      <c r="O137" s="2003"/>
      <c r="P137" s="2003"/>
      <c r="Q137" s="2003"/>
      <c r="R137" s="2003"/>
      <c r="S137" s="2003"/>
      <c r="T137" s="2003"/>
      <c r="U137" s="2003"/>
      <c r="V137" s="2003"/>
      <c r="W137" s="2003"/>
      <c r="X137" s="2003"/>
      <c r="Y137" s="2003"/>
      <c r="Z137" s="2003"/>
      <c r="AA137" s="2003"/>
      <c r="AB137" s="2003"/>
      <c r="AC137" s="2003"/>
      <c r="AD137" s="2003"/>
      <c r="AE137" s="2003"/>
      <c r="AF137" s="2003"/>
      <c r="AG137" s="2003"/>
      <c r="AH137" s="2003"/>
      <c r="AI137" s="2003"/>
      <c r="AJ137" s="2003"/>
      <c r="AK137" s="2003"/>
      <c r="AL137" s="2003"/>
      <c r="AM137" s="2003"/>
      <c r="AN137" s="2003"/>
      <c r="AO137" s="2003"/>
      <c r="AP137" s="2003"/>
      <c r="AQ137" s="2003"/>
      <c r="AR137" s="2003"/>
      <c r="AS137" s="2003"/>
      <c r="AT137" s="2003"/>
      <c r="AU137" s="2003"/>
      <c r="AV137" s="2003"/>
      <c r="AW137" s="2003"/>
      <c r="AX137" s="2003"/>
      <c r="AY137" s="2003"/>
      <c r="AZ137" s="2003"/>
      <c r="BA137" s="2003"/>
      <c r="BB137" s="2003"/>
      <c r="BC137" s="2003"/>
      <c r="BD137" s="2003"/>
      <c r="BE137" s="2003"/>
      <c r="BF137" s="2003"/>
      <c r="BG137" s="2003"/>
      <c r="BH137" s="2003"/>
      <c r="BI137" s="2003"/>
      <c r="BJ137" s="2003"/>
      <c r="BK137" s="2003"/>
      <c r="BL137" s="2003"/>
      <c r="BM137" s="2003"/>
      <c r="BN137" s="2003"/>
      <c r="BO137" s="2003"/>
      <c r="BP137" s="2003"/>
      <c r="BQ137" s="2003"/>
      <c r="BR137" s="2003"/>
      <c r="BS137" s="2003"/>
      <c r="BT137" s="2003"/>
      <c r="BU137" s="2003"/>
      <c r="BV137" s="2003"/>
      <c r="BW137" s="2003"/>
      <c r="BX137" s="2003"/>
      <c r="BY137" s="2003"/>
      <c r="BZ137" s="2003"/>
      <c r="CA137" s="2003"/>
      <c r="CB137" s="2003"/>
      <c r="CC137" s="2003"/>
      <c r="CD137" s="2003"/>
      <c r="CE137" s="2003"/>
      <c r="CF137" s="2003"/>
      <c r="CG137" s="2003"/>
      <c r="CH137" s="2003"/>
      <c r="CI137" s="2003"/>
      <c r="CJ137" s="2003"/>
      <c r="CK137" s="2003"/>
      <c r="CL137" s="2003"/>
      <c r="CM137" s="2003"/>
      <c r="CN137" s="2003"/>
      <c r="CO137" s="2003"/>
      <c r="CP137" s="2003"/>
    </row>
    <row r="138" spans="1:94" s="2004" customFormat="1" ht="30">
      <c r="A138" s="3551"/>
      <c r="B138" s="3453"/>
      <c r="C138" s="3457">
        <v>0</v>
      </c>
      <c r="D138" s="3435"/>
      <c r="E138" s="3453"/>
      <c r="F138" s="3435"/>
      <c r="G138" s="3453">
        <v>219</v>
      </c>
      <c r="H138" s="3438" t="s">
        <v>784</v>
      </c>
      <c r="I138" s="3457">
        <v>0</v>
      </c>
      <c r="J138" s="3550"/>
      <c r="K138" s="2003"/>
      <c r="L138" s="2003"/>
      <c r="M138" s="2003"/>
      <c r="N138" s="2003"/>
      <c r="O138" s="2003"/>
      <c r="P138" s="2003"/>
      <c r="Q138" s="2003"/>
      <c r="R138" s="2003"/>
      <c r="S138" s="2003"/>
      <c r="T138" s="2003"/>
      <c r="U138" s="2003"/>
      <c r="V138" s="2003"/>
      <c r="W138" s="2003"/>
      <c r="X138" s="2003"/>
      <c r="Y138" s="2003"/>
      <c r="Z138" s="2003"/>
      <c r="AA138" s="2003"/>
      <c r="AB138" s="2003"/>
      <c r="AC138" s="2003"/>
      <c r="AD138" s="2003"/>
      <c r="AE138" s="2003"/>
      <c r="AF138" s="2003"/>
      <c r="AG138" s="2003"/>
      <c r="AH138" s="2003"/>
      <c r="AI138" s="2003"/>
      <c r="AJ138" s="2003"/>
      <c r="AK138" s="2003"/>
      <c r="AL138" s="2003"/>
      <c r="AM138" s="2003"/>
      <c r="AN138" s="2003"/>
      <c r="AO138" s="2003"/>
      <c r="AP138" s="2003"/>
      <c r="AQ138" s="2003"/>
      <c r="AR138" s="2003"/>
      <c r="AS138" s="2003"/>
      <c r="AT138" s="2003"/>
      <c r="AU138" s="2003"/>
      <c r="AV138" s="2003"/>
      <c r="AW138" s="2003"/>
      <c r="AX138" s="2003"/>
      <c r="AY138" s="2003"/>
      <c r="AZ138" s="2003"/>
      <c r="BA138" s="2003"/>
      <c r="BB138" s="2003"/>
      <c r="BC138" s="2003"/>
      <c r="BD138" s="2003"/>
      <c r="BE138" s="2003"/>
      <c r="BF138" s="2003"/>
      <c r="BG138" s="2003"/>
      <c r="BH138" s="2003"/>
      <c r="BI138" s="2003"/>
      <c r="BJ138" s="2003"/>
      <c r="BK138" s="2003"/>
      <c r="BL138" s="2003"/>
      <c r="BM138" s="2003"/>
      <c r="BN138" s="2003"/>
      <c r="BO138" s="2003"/>
      <c r="BP138" s="2003"/>
      <c r="BQ138" s="2003"/>
      <c r="BR138" s="2003"/>
      <c r="BS138" s="2003"/>
      <c r="BT138" s="2003"/>
      <c r="BU138" s="2003"/>
      <c r="BV138" s="2003"/>
      <c r="BW138" s="2003"/>
      <c r="BX138" s="2003"/>
      <c r="BY138" s="2003"/>
      <c r="BZ138" s="2003"/>
      <c r="CA138" s="2003"/>
      <c r="CB138" s="2003"/>
      <c r="CC138" s="2003"/>
      <c r="CD138" s="2003"/>
      <c r="CE138" s="2003"/>
      <c r="CF138" s="2003"/>
      <c r="CG138" s="2003"/>
      <c r="CH138" s="2003"/>
      <c r="CI138" s="2003"/>
      <c r="CJ138" s="2003"/>
      <c r="CK138" s="2003"/>
      <c r="CL138" s="2003"/>
      <c r="CM138" s="2003"/>
      <c r="CN138" s="2003"/>
      <c r="CO138" s="2003"/>
      <c r="CP138" s="2003"/>
    </row>
    <row r="139" spans="1:94" s="2004" customFormat="1" ht="45">
      <c r="A139" s="3551"/>
      <c r="B139" s="3435"/>
      <c r="C139" s="3458"/>
      <c r="D139" s="3454">
        <v>0</v>
      </c>
      <c r="E139" s="3453"/>
      <c r="F139" s="3454"/>
      <c r="G139" s="3433">
        <v>220</v>
      </c>
      <c r="H139" s="3459" t="s">
        <v>3118</v>
      </c>
      <c r="I139" s="3458"/>
      <c r="J139" s="3563">
        <v>0</v>
      </c>
      <c r="K139" s="2003"/>
      <c r="L139" s="2003"/>
      <c r="M139" s="2003"/>
      <c r="N139" s="2003"/>
      <c r="O139" s="2003"/>
      <c r="P139" s="2003"/>
      <c r="Q139" s="2003"/>
      <c r="R139" s="2003"/>
      <c r="S139" s="2003"/>
      <c r="T139" s="2003"/>
      <c r="U139" s="2003"/>
      <c r="V139" s="2003"/>
      <c r="W139" s="2003"/>
      <c r="X139" s="2003"/>
      <c r="Y139" s="2003"/>
      <c r="Z139" s="2003"/>
      <c r="AA139" s="2003"/>
      <c r="AB139" s="2003"/>
      <c r="AC139" s="2003"/>
      <c r="AD139" s="2003"/>
      <c r="AE139" s="2003"/>
      <c r="AF139" s="2003"/>
      <c r="AG139" s="2003"/>
      <c r="AH139" s="2003"/>
      <c r="AI139" s="2003"/>
      <c r="AJ139" s="2003"/>
      <c r="AK139" s="2003"/>
      <c r="AL139" s="2003"/>
      <c r="AM139" s="2003"/>
      <c r="AN139" s="2003"/>
      <c r="AO139" s="2003"/>
      <c r="AP139" s="2003"/>
      <c r="AQ139" s="2003"/>
      <c r="AR139" s="2003"/>
      <c r="AS139" s="2003"/>
      <c r="AT139" s="2003"/>
      <c r="AU139" s="2003"/>
      <c r="AV139" s="2003"/>
      <c r="AW139" s="2003"/>
      <c r="AX139" s="2003"/>
      <c r="AY139" s="2003"/>
      <c r="AZ139" s="2003"/>
      <c r="BA139" s="2003"/>
      <c r="BB139" s="2003"/>
      <c r="BC139" s="2003"/>
      <c r="BD139" s="2003"/>
      <c r="BE139" s="2003"/>
      <c r="BF139" s="2003"/>
      <c r="BG139" s="2003"/>
      <c r="BH139" s="2003"/>
      <c r="BI139" s="2003"/>
      <c r="BJ139" s="2003"/>
      <c r="BK139" s="2003"/>
      <c r="BL139" s="2003"/>
      <c r="BM139" s="2003"/>
      <c r="BN139" s="2003"/>
      <c r="BO139" s="2003"/>
      <c r="BP139" s="2003"/>
      <c r="BQ139" s="2003"/>
      <c r="BR139" s="2003"/>
      <c r="BS139" s="2003"/>
      <c r="BT139" s="2003"/>
      <c r="BU139" s="2003"/>
      <c r="BV139" s="2003"/>
      <c r="BW139" s="2003"/>
      <c r="BX139" s="2003"/>
      <c r="BY139" s="2003"/>
      <c r="BZ139" s="2003"/>
      <c r="CA139" s="2003"/>
      <c r="CB139" s="2003"/>
      <c r="CC139" s="2003"/>
      <c r="CD139" s="2003"/>
      <c r="CE139" s="2003"/>
      <c r="CF139" s="2003"/>
      <c r="CG139" s="2003"/>
      <c r="CH139" s="2003"/>
      <c r="CI139" s="2003"/>
      <c r="CJ139" s="2003"/>
      <c r="CK139" s="2003"/>
      <c r="CL139" s="2003"/>
      <c r="CM139" s="2003"/>
      <c r="CN139" s="2003"/>
      <c r="CO139" s="2003"/>
      <c r="CP139" s="2003"/>
    </row>
    <row r="140" spans="1:94" s="2004" customFormat="1" ht="45">
      <c r="A140" s="3551"/>
      <c r="B140" s="3435"/>
      <c r="C140" s="3458"/>
      <c r="D140" s="3563">
        <v>200000</v>
      </c>
      <c r="E140" s="3453"/>
      <c r="F140" s="3563">
        <v>200000</v>
      </c>
      <c r="G140" s="3433">
        <v>221</v>
      </c>
      <c r="H140" s="3459" t="s">
        <v>3119</v>
      </c>
      <c r="I140" s="3458"/>
      <c r="J140" s="3563"/>
      <c r="K140" s="2003"/>
      <c r="L140" s="2003"/>
      <c r="M140" s="2003"/>
      <c r="N140" s="2003"/>
      <c r="O140" s="2003"/>
      <c r="P140" s="2003"/>
      <c r="Q140" s="2003"/>
      <c r="R140" s="2003"/>
      <c r="S140" s="2003"/>
      <c r="T140" s="2003"/>
      <c r="U140" s="2003"/>
      <c r="V140" s="2003"/>
      <c r="W140" s="2003"/>
      <c r="X140" s="2003"/>
      <c r="Y140" s="2003"/>
      <c r="Z140" s="2003"/>
      <c r="AA140" s="2003"/>
      <c r="AB140" s="2003"/>
      <c r="AC140" s="2003"/>
      <c r="AD140" s="2003"/>
      <c r="AE140" s="2003"/>
      <c r="AF140" s="2003"/>
      <c r="AG140" s="2003"/>
      <c r="AH140" s="2003"/>
      <c r="AI140" s="2003"/>
      <c r="AJ140" s="2003"/>
      <c r="AK140" s="2003"/>
      <c r="AL140" s="2003"/>
      <c r="AM140" s="2003"/>
      <c r="AN140" s="2003"/>
      <c r="AO140" s="2003"/>
      <c r="AP140" s="2003"/>
      <c r="AQ140" s="2003"/>
      <c r="AR140" s="2003"/>
      <c r="AS140" s="2003"/>
      <c r="AT140" s="2003"/>
      <c r="AU140" s="2003"/>
      <c r="AV140" s="2003"/>
      <c r="AW140" s="2003"/>
      <c r="AX140" s="2003"/>
      <c r="AY140" s="2003"/>
      <c r="AZ140" s="2003"/>
      <c r="BA140" s="2003"/>
      <c r="BB140" s="2003"/>
      <c r="BC140" s="2003"/>
      <c r="BD140" s="2003"/>
      <c r="BE140" s="2003"/>
      <c r="BF140" s="2003"/>
      <c r="BG140" s="2003"/>
      <c r="BH140" s="2003"/>
      <c r="BI140" s="2003"/>
      <c r="BJ140" s="2003"/>
      <c r="BK140" s="2003"/>
      <c r="BL140" s="2003"/>
      <c r="BM140" s="2003"/>
      <c r="BN140" s="2003"/>
      <c r="BO140" s="2003"/>
      <c r="BP140" s="2003"/>
      <c r="BQ140" s="2003"/>
      <c r="BR140" s="2003"/>
      <c r="BS140" s="2003"/>
      <c r="BT140" s="2003"/>
      <c r="BU140" s="2003"/>
      <c r="BV140" s="2003"/>
      <c r="BW140" s="2003"/>
      <c r="BX140" s="2003"/>
      <c r="BY140" s="2003"/>
      <c r="BZ140" s="2003"/>
      <c r="CA140" s="2003"/>
      <c r="CB140" s="2003"/>
      <c r="CC140" s="2003"/>
      <c r="CD140" s="2003"/>
      <c r="CE140" s="2003"/>
      <c r="CF140" s="2003"/>
      <c r="CG140" s="2003"/>
      <c r="CH140" s="2003"/>
      <c r="CI140" s="2003"/>
      <c r="CJ140" s="2003"/>
      <c r="CK140" s="2003"/>
      <c r="CL140" s="2003"/>
      <c r="CM140" s="2003"/>
      <c r="CN140" s="2003"/>
      <c r="CO140" s="2003"/>
      <c r="CP140" s="2003"/>
    </row>
    <row r="141" spans="1:94" s="2004" customFormat="1" ht="45">
      <c r="A141" s="3551"/>
      <c r="B141" s="3453"/>
      <c r="C141" s="3458"/>
      <c r="D141" s="3563">
        <v>200000</v>
      </c>
      <c r="E141" s="3453"/>
      <c r="F141" s="3563">
        <v>200000</v>
      </c>
      <c r="G141" s="3433">
        <v>222</v>
      </c>
      <c r="H141" s="3459" t="s">
        <v>3120</v>
      </c>
      <c r="I141" s="3458"/>
      <c r="J141" s="3563"/>
      <c r="K141" s="2003"/>
      <c r="L141" s="2003"/>
      <c r="M141" s="2003"/>
      <c r="N141" s="2003"/>
      <c r="O141" s="2003"/>
      <c r="P141" s="2003"/>
      <c r="Q141" s="2003"/>
      <c r="R141" s="2003"/>
      <c r="S141" s="2003"/>
      <c r="T141" s="2003"/>
      <c r="U141" s="2003"/>
      <c r="V141" s="2003"/>
      <c r="W141" s="2003"/>
      <c r="X141" s="2003"/>
      <c r="Y141" s="2003"/>
      <c r="Z141" s="2003"/>
      <c r="AA141" s="2003"/>
      <c r="AB141" s="2003"/>
      <c r="AC141" s="2003"/>
      <c r="AD141" s="2003"/>
      <c r="AE141" s="2003"/>
      <c r="AF141" s="2003"/>
      <c r="AG141" s="2003"/>
      <c r="AH141" s="2003"/>
      <c r="AI141" s="2003"/>
      <c r="AJ141" s="2003"/>
      <c r="AK141" s="2003"/>
      <c r="AL141" s="2003"/>
      <c r="AM141" s="2003"/>
      <c r="AN141" s="2003"/>
      <c r="AO141" s="2003"/>
      <c r="AP141" s="2003"/>
      <c r="AQ141" s="2003"/>
      <c r="AR141" s="2003"/>
      <c r="AS141" s="2003"/>
      <c r="AT141" s="2003"/>
      <c r="AU141" s="2003"/>
      <c r="AV141" s="2003"/>
      <c r="AW141" s="2003"/>
      <c r="AX141" s="2003"/>
      <c r="AY141" s="2003"/>
      <c r="AZ141" s="2003"/>
      <c r="BA141" s="2003"/>
      <c r="BB141" s="2003"/>
      <c r="BC141" s="2003"/>
      <c r="BD141" s="2003"/>
      <c r="BE141" s="2003"/>
      <c r="BF141" s="2003"/>
      <c r="BG141" s="2003"/>
      <c r="BH141" s="2003"/>
      <c r="BI141" s="2003"/>
      <c r="BJ141" s="2003"/>
      <c r="BK141" s="2003"/>
      <c r="BL141" s="2003"/>
      <c r="BM141" s="2003"/>
      <c r="BN141" s="2003"/>
      <c r="BO141" s="2003"/>
      <c r="BP141" s="2003"/>
      <c r="BQ141" s="2003"/>
      <c r="BR141" s="2003"/>
      <c r="BS141" s="2003"/>
      <c r="BT141" s="2003"/>
      <c r="BU141" s="2003"/>
      <c r="BV141" s="2003"/>
      <c r="BW141" s="2003"/>
      <c r="BX141" s="2003"/>
      <c r="BY141" s="2003"/>
      <c r="BZ141" s="2003"/>
      <c r="CA141" s="2003"/>
      <c r="CB141" s="2003"/>
      <c r="CC141" s="2003"/>
      <c r="CD141" s="2003"/>
      <c r="CE141" s="2003"/>
      <c r="CF141" s="2003"/>
      <c r="CG141" s="2003"/>
      <c r="CH141" s="2003"/>
      <c r="CI141" s="2003"/>
      <c r="CJ141" s="2003"/>
      <c r="CK141" s="2003"/>
      <c r="CL141" s="2003"/>
      <c r="CM141" s="2003"/>
      <c r="CN141" s="2003"/>
      <c r="CO141" s="2003"/>
      <c r="CP141" s="2003"/>
    </row>
    <row r="142" spans="1:94" s="2004" customFormat="1" ht="45">
      <c r="A142" s="3551"/>
      <c r="B142" s="3453"/>
      <c r="C142" s="3457">
        <v>0</v>
      </c>
      <c r="D142" s="3550">
        <v>200000</v>
      </c>
      <c r="E142" s="3453"/>
      <c r="F142" s="3550">
        <v>200000</v>
      </c>
      <c r="G142" s="3453">
        <v>223</v>
      </c>
      <c r="H142" s="3459" t="s">
        <v>3121</v>
      </c>
      <c r="I142" s="3457">
        <v>0</v>
      </c>
      <c r="J142" s="3550"/>
      <c r="K142" s="2003"/>
      <c r="L142" s="2003"/>
      <c r="M142" s="2003"/>
      <c r="N142" s="2003"/>
      <c r="O142" s="2003"/>
      <c r="P142" s="2003"/>
      <c r="Q142" s="2003"/>
      <c r="R142" s="2003"/>
      <c r="S142" s="2003"/>
      <c r="T142" s="2003"/>
      <c r="U142" s="2003"/>
      <c r="V142" s="2003"/>
      <c r="W142" s="2003"/>
      <c r="X142" s="2003"/>
      <c r="Y142" s="2003"/>
      <c r="Z142" s="2003"/>
      <c r="AA142" s="2003"/>
      <c r="AB142" s="2003"/>
      <c r="AC142" s="2003"/>
      <c r="AD142" s="2003"/>
      <c r="AE142" s="2003"/>
      <c r="AF142" s="2003"/>
      <c r="AG142" s="2003"/>
      <c r="AH142" s="2003"/>
      <c r="AI142" s="2003"/>
      <c r="AJ142" s="2003"/>
      <c r="AK142" s="2003"/>
      <c r="AL142" s="2003"/>
      <c r="AM142" s="2003"/>
      <c r="AN142" s="2003"/>
      <c r="AO142" s="2003"/>
      <c r="AP142" s="2003"/>
      <c r="AQ142" s="2003"/>
      <c r="AR142" s="2003"/>
      <c r="AS142" s="2003"/>
      <c r="AT142" s="2003"/>
      <c r="AU142" s="2003"/>
      <c r="AV142" s="2003"/>
      <c r="AW142" s="2003"/>
      <c r="AX142" s="2003"/>
      <c r="AY142" s="2003"/>
      <c r="AZ142" s="2003"/>
      <c r="BA142" s="2003"/>
      <c r="BB142" s="2003"/>
      <c r="BC142" s="2003"/>
      <c r="BD142" s="2003"/>
      <c r="BE142" s="2003"/>
      <c r="BF142" s="2003"/>
      <c r="BG142" s="2003"/>
      <c r="BH142" s="2003"/>
      <c r="BI142" s="2003"/>
      <c r="BJ142" s="2003"/>
      <c r="BK142" s="2003"/>
      <c r="BL142" s="2003"/>
      <c r="BM142" s="2003"/>
      <c r="BN142" s="2003"/>
      <c r="BO142" s="2003"/>
      <c r="BP142" s="2003"/>
      <c r="BQ142" s="2003"/>
      <c r="BR142" s="2003"/>
      <c r="BS142" s="2003"/>
      <c r="BT142" s="2003"/>
      <c r="BU142" s="2003"/>
      <c r="BV142" s="2003"/>
      <c r="BW142" s="2003"/>
      <c r="BX142" s="2003"/>
      <c r="BY142" s="2003"/>
      <c r="BZ142" s="2003"/>
      <c r="CA142" s="2003"/>
      <c r="CB142" s="2003"/>
      <c r="CC142" s="2003"/>
      <c r="CD142" s="2003"/>
      <c r="CE142" s="2003"/>
      <c r="CF142" s="2003"/>
      <c r="CG142" s="2003"/>
      <c r="CH142" s="2003"/>
      <c r="CI142" s="2003"/>
      <c r="CJ142" s="2003"/>
      <c r="CK142" s="2003"/>
      <c r="CL142" s="2003"/>
      <c r="CM142" s="2003"/>
      <c r="CN142" s="2003"/>
      <c r="CO142" s="2003"/>
      <c r="CP142" s="2003"/>
    </row>
    <row r="143" spans="1:94" s="2004" customFormat="1" ht="63">
      <c r="A143" s="3551"/>
      <c r="B143" s="3534"/>
      <c r="C143" s="3457">
        <v>0</v>
      </c>
      <c r="D143" s="3550">
        <v>200000</v>
      </c>
      <c r="E143" s="3453"/>
      <c r="F143" s="3550">
        <v>200000</v>
      </c>
      <c r="G143" s="3453">
        <v>224</v>
      </c>
      <c r="H143" s="3460" t="s">
        <v>3209</v>
      </c>
      <c r="I143" s="3457">
        <v>0</v>
      </c>
      <c r="J143" s="3550"/>
      <c r="K143" s="2003"/>
      <c r="L143" s="2003"/>
      <c r="M143" s="2003"/>
      <c r="N143" s="2003"/>
      <c r="O143" s="2003"/>
      <c r="P143" s="2003"/>
      <c r="Q143" s="2003"/>
      <c r="R143" s="2003"/>
      <c r="S143" s="2003"/>
      <c r="T143" s="2003"/>
      <c r="U143" s="2003"/>
      <c r="V143" s="2003"/>
      <c r="W143" s="2003"/>
      <c r="X143" s="2003"/>
      <c r="Y143" s="2003"/>
      <c r="Z143" s="2003"/>
      <c r="AA143" s="2003"/>
      <c r="AB143" s="2003"/>
      <c r="AC143" s="2003"/>
      <c r="AD143" s="2003"/>
      <c r="AE143" s="2003"/>
      <c r="AF143" s="2003"/>
      <c r="AG143" s="2003"/>
      <c r="AH143" s="2003"/>
      <c r="AI143" s="2003"/>
      <c r="AJ143" s="2003"/>
      <c r="AK143" s="2003"/>
      <c r="AL143" s="2003"/>
      <c r="AM143" s="2003"/>
      <c r="AN143" s="2003"/>
      <c r="AO143" s="2003"/>
      <c r="AP143" s="2003"/>
      <c r="AQ143" s="2003"/>
      <c r="AR143" s="2003"/>
      <c r="AS143" s="2003"/>
      <c r="AT143" s="2003"/>
      <c r="AU143" s="2003"/>
      <c r="AV143" s="2003"/>
      <c r="AW143" s="2003"/>
      <c r="AX143" s="2003"/>
      <c r="AY143" s="2003"/>
      <c r="AZ143" s="2003"/>
      <c r="BA143" s="2003"/>
      <c r="BB143" s="2003"/>
      <c r="BC143" s="2003"/>
      <c r="BD143" s="2003"/>
      <c r="BE143" s="2003"/>
      <c r="BF143" s="2003"/>
      <c r="BG143" s="2003"/>
      <c r="BH143" s="2003"/>
      <c r="BI143" s="2003"/>
      <c r="BJ143" s="2003"/>
      <c r="BK143" s="2003"/>
      <c r="BL143" s="2003"/>
      <c r="BM143" s="2003"/>
      <c r="BN143" s="2003"/>
      <c r="BO143" s="2003"/>
      <c r="BP143" s="2003"/>
      <c r="BQ143" s="2003"/>
      <c r="BR143" s="2003"/>
      <c r="BS143" s="2003"/>
      <c r="BT143" s="2003"/>
      <c r="BU143" s="2003"/>
      <c r="BV143" s="2003"/>
      <c r="BW143" s="2003"/>
      <c r="BX143" s="2003"/>
      <c r="BY143" s="2003"/>
      <c r="BZ143" s="2003"/>
      <c r="CA143" s="2003"/>
      <c r="CB143" s="2003"/>
      <c r="CC143" s="2003"/>
      <c r="CD143" s="2003"/>
      <c r="CE143" s="2003"/>
      <c r="CF143" s="2003"/>
      <c r="CG143" s="2003"/>
      <c r="CH143" s="2003"/>
      <c r="CI143" s="2003"/>
      <c r="CJ143" s="2003"/>
      <c r="CK143" s="2003"/>
      <c r="CL143" s="2003"/>
      <c r="CM143" s="2003"/>
      <c r="CN143" s="2003"/>
      <c r="CO143" s="2003"/>
      <c r="CP143" s="2003"/>
    </row>
    <row r="144" spans="1:94" s="2004" customFormat="1" ht="63">
      <c r="A144" s="3551"/>
      <c r="B144" s="3534"/>
      <c r="C144" s="3460"/>
      <c r="D144" s="3435">
        <v>200000</v>
      </c>
      <c r="E144" s="3453"/>
      <c r="F144" s="3435">
        <v>200000</v>
      </c>
      <c r="G144" s="3461">
        <v>225</v>
      </c>
      <c r="H144" s="3460" t="s">
        <v>3331</v>
      </c>
      <c r="I144" s="3460"/>
      <c r="J144" s="3550"/>
      <c r="K144" s="2003"/>
      <c r="L144" s="2003"/>
      <c r="M144" s="2003"/>
      <c r="N144" s="2003"/>
      <c r="O144" s="2003"/>
      <c r="P144" s="2003"/>
      <c r="Q144" s="2003"/>
      <c r="R144" s="2003"/>
      <c r="S144" s="2003"/>
      <c r="T144" s="2003"/>
      <c r="U144" s="2003"/>
      <c r="V144" s="2003"/>
      <c r="W144" s="2003"/>
      <c r="X144" s="2003"/>
      <c r="Y144" s="2003"/>
      <c r="Z144" s="2003"/>
      <c r="AA144" s="2003"/>
      <c r="AB144" s="2003"/>
      <c r="AC144" s="2003"/>
      <c r="AD144" s="2003"/>
      <c r="AE144" s="2003"/>
      <c r="AF144" s="2003"/>
      <c r="AG144" s="2003"/>
      <c r="AH144" s="2003"/>
      <c r="AI144" s="2003"/>
      <c r="AJ144" s="2003"/>
      <c r="AK144" s="2003"/>
      <c r="AL144" s="2003"/>
      <c r="AM144" s="2003"/>
      <c r="AN144" s="2003"/>
      <c r="AO144" s="2003"/>
      <c r="AP144" s="2003"/>
      <c r="AQ144" s="2003"/>
      <c r="AR144" s="2003"/>
      <c r="AS144" s="2003"/>
      <c r="AT144" s="2003"/>
      <c r="AU144" s="2003"/>
      <c r="AV144" s="2003"/>
      <c r="AW144" s="2003"/>
      <c r="AX144" s="2003"/>
      <c r="AY144" s="2003"/>
      <c r="AZ144" s="2003"/>
      <c r="BA144" s="2003"/>
      <c r="BB144" s="2003"/>
      <c r="BC144" s="2003"/>
      <c r="BD144" s="2003"/>
      <c r="BE144" s="2003"/>
      <c r="BF144" s="2003"/>
      <c r="BG144" s="2003"/>
      <c r="BH144" s="2003"/>
      <c r="BI144" s="2003"/>
      <c r="BJ144" s="2003"/>
      <c r="BK144" s="2003"/>
      <c r="BL144" s="2003"/>
      <c r="BM144" s="2003"/>
      <c r="BN144" s="2003"/>
      <c r="BO144" s="2003"/>
      <c r="BP144" s="2003"/>
      <c r="BQ144" s="2003"/>
      <c r="BR144" s="2003"/>
      <c r="BS144" s="2003"/>
      <c r="BT144" s="2003"/>
      <c r="BU144" s="2003"/>
      <c r="BV144" s="2003"/>
      <c r="BW144" s="2003"/>
      <c r="BX144" s="2003"/>
      <c r="BY144" s="2003"/>
      <c r="BZ144" s="2003"/>
      <c r="CA144" s="2003"/>
      <c r="CB144" s="2003"/>
      <c r="CC144" s="2003"/>
      <c r="CD144" s="2003"/>
      <c r="CE144" s="2003"/>
      <c r="CF144" s="2003"/>
      <c r="CG144" s="2003"/>
      <c r="CH144" s="2003"/>
      <c r="CI144" s="2003"/>
      <c r="CJ144" s="2003"/>
      <c r="CK144" s="2003"/>
      <c r="CL144" s="2003"/>
      <c r="CM144" s="2003"/>
      <c r="CN144" s="2003"/>
      <c r="CO144" s="2003"/>
      <c r="CP144" s="2003"/>
    </row>
    <row r="145" spans="1:94" s="2004" customFormat="1" ht="78.75">
      <c r="A145" s="3551"/>
      <c r="B145" s="3534"/>
      <c r="C145" s="3460"/>
      <c r="D145" s="3435">
        <v>200000</v>
      </c>
      <c r="E145" s="3453"/>
      <c r="F145" s="3435">
        <v>200000</v>
      </c>
      <c r="G145" s="3461">
        <v>226</v>
      </c>
      <c r="H145" s="3460" t="s">
        <v>3332</v>
      </c>
      <c r="I145" s="3460"/>
      <c r="J145" s="3550"/>
      <c r="K145" s="2003"/>
      <c r="L145" s="2003"/>
      <c r="M145" s="2003"/>
      <c r="N145" s="2003"/>
      <c r="O145" s="2003"/>
      <c r="P145" s="2003"/>
      <c r="Q145" s="2003"/>
      <c r="R145" s="2003"/>
      <c r="S145" s="2003"/>
      <c r="T145" s="2003"/>
      <c r="U145" s="2003"/>
      <c r="V145" s="2003"/>
      <c r="W145" s="2003"/>
      <c r="X145" s="2003"/>
      <c r="Y145" s="2003"/>
      <c r="Z145" s="2003"/>
      <c r="AA145" s="2003"/>
      <c r="AB145" s="2003"/>
      <c r="AC145" s="2003"/>
      <c r="AD145" s="2003"/>
      <c r="AE145" s="2003"/>
      <c r="AF145" s="2003"/>
      <c r="AG145" s="2003"/>
      <c r="AH145" s="2003"/>
      <c r="AI145" s="2003"/>
      <c r="AJ145" s="2003"/>
      <c r="AK145" s="2003"/>
      <c r="AL145" s="2003"/>
      <c r="AM145" s="2003"/>
      <c r="AN145" s="2003"/>
      <c r="AO145" s="2003"/>
      <c r="AP145" s="2003"/>
      <c r="AQ145" s="2003"/>
      <c r="AR145" s="2003"/>
      <c r="AS145" s="2003"/>
      <c r="AT145" s="2003"/>
      <c r="AU145" s="2003"/>
      <c r="AV145" s="2003"/>
      <c r="AW145" s="2003"/>
      <c r="AX145" s="2003"/>
      <c r="AY145" s="2003"/>
      <c r="AZ145" s="2003"/>
      <c r="BA145" s="2003"/>
      <c r="BB145" s="2003"/>
      <c r="BC145" s="2003"/>
      <c r="BD145" s="2003"/>
      <c r="BE145" s="2003"/>
      <c r="BF145" s="2003"/>
      <c r="BG145" s="2003"/>
      <c r="BH145" s="2003"/>
      <c r="BI145" s="2003"/>
      <c r="BJ145" s="2003"/>
      <c r="BK145" s="2003"/>
      <c r="BL145" s="2003"/>
      <c r="BM145" s="2003"/>
      <c r="BN145" s="2003"/>
      <c r="BO145" s="2003"/>
      <c r="BP145" s="2003"/>
      <c r="BQ145" s="2003"/>
      <c r="BR145" s="2003"/>
      <c r="BS145" s="2003"/>
      <c r="BT145" s="2003"/>
      <c r="BU145" s="2003"/>
      <c r="BV145" s="2003"/>
      <c r="BW145" s="2003"/>
      <c r="BX145" s="2003"/>
      <c r="BY145" s="2003"/>
      <c r="BZ145" s="2003"/>
      <c r="CA145" s="2003"/>
      <c r="CB145" s="2003"/>
      <c r="CC145" s="2003"/>
      <c r="CD145" s="2003"/>
      <c r="CE145" s="2003"/>
      <c r="CF145" s="2003"/>
      <c r="CG145" s="2003"/>
      <c r="CH145" s="2003"/>
      <c r="CI145" s="2003"/>
      <c r="CJ145" s="2003"/>
      <c r="CK145" s="2003"/>
      <c r="CL145" s="2003"/>
      <c r="CM145" s="2003"/>
      <c r="CN145" s="2003"/>
      <c r="CO145" s="2003"/>
      <c r="CP145" s="2003"/>
    </row>
    <row r="146" spans="1:94" s="2004" customFormat="1" ht="31.5">
      <c r="A146" s="3551"/>
      <c r="B146" s="3534"/>
      <c r="C146" s="3460"/>
      <c r="D146" s="3550">
        <v>2500000</v>
      </c>
      <c r="E146" s="3453"/>
      <c r="F146" s="3550">
        <v>2500000</v>
      </c>
      <c r="G146" s="3461">
        <v>227</v>
      </c>
      <c r="H146" s="3460" t="s">
        <v>3333</v>
      </c>
      <c r="I146" s="3460"/>
      <c r="J146" s="3550"/>
      <c r="K146" s="2003"/>
      <c r="L146" s="2003"/>
      <c r="M146" s="2003"/>
      <c r="N146" s="2003"/>
      <c r="O146" s="2003"/>
      <c r="P146" s="2003"/>
      <c r="Q146" s="2003"/>
      <c r="R146" s="2003"/>
      <c r="S146" s="2003"/>
      <c r="T146" s="2003"/>
      <c r="U146" s="2003"/>
      <c r="V146" s="2003"/>
      <c r="W146" s="2003"/>
      <c r="X146" s="2003"/>
      <c r="Y146" s="2003"/>
      <c r="Z146" s="2003"/>
      <c r="AA146" s="2003"/>
      <c r="AB146" s="2003"/>
      <c r="AC146" s="2003"/>
      <c r="AD146" s="2003"/>
      <c r="AE146" s="2003"/>
      <c r="AF146" s="2003"/>
      <c r="AG146" s="2003"/>
      <c r="AH146" s="2003"/>
      <c r="AI146" s="2003"/>
      <c r="AJ146" s="2003"/>
      <c r="AK146" s="2003"/>
      <c r="AL146" s="2003"/>
      <c r="AM146" s="2003"/>
      <c r="AN146" s="2003"/>
      <c r="AO146" s="2003"/>
      <c r="AP146" s="2003"/>
      <c r="AQ146" s="2003"/>
      <c r="AR146" s="2003"/>
      <c r="AS146" s="2003"/>
      <c r="AT146" s="2003"/>
      <c r="AU146" s="2003"/>
      <c r="AV146" s="2003"/>
      <c r="AW146" s="2003"/>
      <c r="AX146" s="2003"/>
      <c r="AY146" s="2003"/>
      <c r="AZ146" s="2003"/>
      <c r="BA146" s="2003"/>
      <c r="BB146" s="2003"/>
      <c r="BC146" s="2003"/>
      <c r="BD146" s="2003"/>
      <c r="BE146" s="2003"/>
      <c r="BF146" s="2003"/>
      <c r="BG146" s="2003"/>
      <c r="BH146" s="2003"/>
      <c r="BI146" s="2003"/>
      <c r="BJ146" s="2003"/>
      <c r="BK146" s="2003"/>
      <c r="BL146" s="2003"/>
      <c r="BM146" s="2003"/>
      <c r="BN146" s="2003"/>
      <c r="BO146" s="2003"/>
      <c r="BP146" s="2003"/>
      <c r="BQ146" s="2003"/>
      <c r="BR146" s="2003"/>
      <c r="BS146" s="2003"/>
      <c r="BT146" s="2003"/>
      <c r="BU146" s="2003"/>
      <c r="BV146" s="2003"/>
      <c r="BW146" s="2003"/>
      <c r="BX146" s="2003"/>
      <c r="BY146" s="2003"/>
      <c r="BZ146" s="2003"/>
      <c r="CA146" s="2003"/>
      <c r="CB146" s="2003"/>
      <c r="CC146" s="2003"/>
      <c r="CD146" s="2003"/>
      <c r="CE146" s="2003"/>
      <c r="CF146" s="2003"/>
      <c r="CG146" s="2003"/>
      <c r="CH146" s="2003"/>
      <c r="CI146" s="2003"/>
      <c r="CJ146" s="2003"/>
      <c r="CK146" s="2003"/>
      <c r="CL146" s="2003"/>
      <c r="CM146" s="2003"/>
      <c r="CN146" s="2003"/>
      <c r="CO146" s="2003"/>
      <c r="CP146" s="2003"/>
    </row>
    <row r="147" spans="1:94" s="2004" customFormat="1" ht="47.25">
      <c r="A147" s="3565"/>
      <c r="B147" s="3806"/>
      <c r="C147" s="3460"/>
      <c r="D147" s="3550">
        <v>1500000</v>
      </c>
      <c r="E147" s="3462"/>
      <c r="F147" s="3550">
        <v>1500000</v>
      </c>
      <c r="G147" s="3461">
        <v>228</v>
      </c>
      <c r="H147" s="3460" t="s">
        <v>3334</v>
      </c>
      <c r="I147" s="3460"/>
      <c r="J147" s="3550"/>
      <c r="K147" s="2003"/>
      <c r="L147" s="2003"/>
      <c r="M147" s="2003"/>
      <c r="N147" s="2003"/>
      <c r="O147" s="2003"/>
      <c r="P147" s="2003"/>
      <c r="Q147" s="2003"/>
      <c r="R147" s="2003"/>
      <c r="S147" s="2003"/>
      <c r="T147" s="2003"/>
      <c r="U147" s="2003"/>
      <c r="V147" s="2003"/>
      <c r="W147" s="2003"/>
      <c r="X147" s="2003"/>
      <c r="Y147" s="2003"/>
      <c r="Z147" s="2003"/>
      <c r="AA147" s="2003"/>
      <c r="AB147" s="2003"/>
      <c r="AC147" s="2003"/>
      <c r="AD147" s="2003"/>
      <c r="AE147" s="2003"/>
      <c r="AF147" s="2003"/>
      <c r="AG147" s="2003"/>
      <c r="AH147" s="2003"/>
      <c r="AI147" s="2003"/>
      <c r="AJ147" s="2003"/>
      <c r="AK147" s="2003"/>
      <c r="AL147" s="2003"/>
      <c r="AM147" s="2003"/>
      <c r="AN147" s="2003"/>
      <c r="AO147" s="2003"/>
      <c r="AP147" s="2003"/>
      <c r="AQ147" s="2003"/>
      <c r="AR147" s="2003"/>
      <c r="AS147" s="2003"/>
      <c r="AT147" s="2003"/>
      <c r="AU147" s="2003"/>
      <c r="AV147" s="2003"/>
      <c r="AW147" s="2003"/>
      <c r="AX147" s="2003"/>
      <c r="AY147" s="2003"/>
      <c r="AZ147" s="2003"/>
      <c r="BA147" s="2003"/>
      <c r="BB147" s="2003"/>
      <c r="BC147" s="2003"/>
      <c r="BD147" s="2003"/>
      <c r="BE147" s="2003"/>
      <c r="BF147" s="2003"/>
      <c r="BG147" s="2003"/>
      <c r="BH147" s="2003"/>
      <c r="BI147" s="2003"/>
      <c r="BJ147" s="2003"/>
      <c r="BK147" s="2003"/>
      <c r="BL147" s="2003"/>
      <c r="BM147" s="2003"/>
      <c r="BN147" s="2003"/>
      <c r="BO147" s="2003"/>
      <c r="BP147" s="2003"/>
      <c r="BQ147" s="2003"/>
      <c r="BR147" s="2003"/>
      <c r="BS147" s="2003"/>
      <c r="BT147" s="2003"/>
      <c r="BU147" s="2003"/>
      <c r="BV147" s="2003"/>
      <c r="BW147" s="2003"/>
      <c r="BX147" s="2003"/>
      <c r="BY147" s="2003"/>
      <c r="BZ147" s="2003"/>
      <c r="CA147" s="2003"/>
      <c r="CB147" s="2003"/>
      <c r="CC147" s="2003"/>
      <c r="CD147" s="2003"/>
      <c r="CE147" s="2003"/>
      <c r="CF147" s="2003"/>
      <c r="CG147" s="2003"/>
      <c r="CH147" s="2003"/>
      <c r="CI147" s="2003"/>
      <c r="CJ147" s="2003"/>
      <c r="CK147" s="2003"/>
      <c r="CL147" s="2003"/>
      <c r="CM147" s="2003"/>
      <c r="CN147" s="2003"/>
      <c r="CO147" s="2003"/>
      <c r="CP147" s="2003"/>
    </row>
    <row r="148" spans="1:94" s="2004" customFormat="1" ht="47.25">
      <c r="A148" s="3565"/>
      <c r="B148" s="3462"/>
      <c r="C148" s="3460"/>
      <c r="D148" s="3550">
        <v>200000</v>
      </c>
      <c r="E148" s="3462"/>
      <c r="F148" s="3550">
        <v>200000</v>
      </c>
      <c r="G148" s="3461">
        <v>229</v>
      </c>
      <c r="H148" s="3460" t="s">
        <v>3338</v>
      </c>
      <c r="I148" s="3460"/>
      <c r="J148" s="3550"/>
      <c r="K148" s="2003"/>
      <c r="L148" s="2003"/>
      <c r="M148" s="2003"/>
      <c r="N148" s="2003"/>
      <c r="O148" s="2003"/>
      <c r="P148" s="2003"/>
      <c r="Q148" s="2003"/>
      <c r="R148" s="2003"/>
      <c r="S148" s="2003"/>
      <c r="T148" s="2003"/>
      <c r="U148" s="2003"/>
      <c r="V148" s="2003"/>
      <c r="W148" s="2003"/>
      <c r="X148" s="2003"/>
      <c r="Y148" s="2003"/>
      <c r="Z148" s="2003"/>
      <c r="AA148" s="2003"/>
      <c r="AB148" s="2003"/>
      <c r="AC148" s="2003"/>
      <c r="AD148" s="2003"/>
      <c r="AE148" s="2003"/>
      <c r="AF148" s="2003"/>
      <c r="AG148" s="2003"/>
      <c r="AH148" s="2003"/>
      <c r="AI148" s="2003"/>
      <c r="AJ148" s="2003"/>
      <c r="AK148" s="2003"/>
      <c r="AL148" s="2003"/>
      <c r="AM148" s="2003"/>
      <c r="AN148" s="2003"/>
      <c r="AO148" s="2003"/>
      <c r="AP148" s="2003"/>
      <c r="AQ148" s="2003"/>
      <c r="AR148" s="2003"/>
      <c r="AS148" s="2003"/>
      <c r="AT148" s="2003"/>
      <c r="AU148" s="2003"/>
      <c r="AV148" s="2003"/>
      <c r="AW148" s="2003"/>
      <c r="AX148" s="2003"/>
      <c r="AY148" s="2003"/>
      <c r="AZ148" s="2003"/>
      <c r="BA148" s="2003"/>
      <c r="BB148" s="2003"/>
      <c r="BC148" s="2003"/>
      <c r="BD148" s="2003"/>
      <c r="BE148" s="2003"/>
      <c r="BF148" s="2003"/>
      <c r="BG148" s="2003"/>
      <c r="BH148" s="2003"/>
      <c r="BI148" s="2003"/>
      <c r="BJ148" s="2003"/>
      <c r="BK148" s="2003"/>
      <c r="BL148" s="2003"/>
      <c r="BM148" s="2003"/>
      <c r="BN148" s="2003"/>
      <c r="BO148" s="2003"/>
      <c r="BP148" s="2003"/>
      <c r="BQ148" s="2003"/>
      <c r="BR148" s="2003"/>
      <c r="BS148" s="2003"/>
      <c r="BT148" s="2003"/>
      <c r="BU148" s="2003"/>
      <c r="BV148" s="2003"/>
      <c r="BW148" s="2003"/>
      <c r="BX148" s="2003"/>
      <c r="BY148" s="2003"/>
      <c r="BZ148" s="2003"/>
      <c r="CA148" s="2003"/>
      <c r="CB148" s="2003"/>
      <c r="CC148" s="2003"/>
      <c r="CD148" s="2003"/>
      <c r="CE148" s="2003"/>
      <c r="CF148" s="2003"/>
      <c r="CG148" s="2003"/>
      <c r="CH148" s="2003"/>
      <c r="CI148" s="2003"/>
      <c r="CJ148" s="2003"/>
      <c r="CK148" s="2003"/>
      <c r="CL148" s="2003"/>
      <c r="CM148" s="2003"/>
      <c r="CN148" s="2003"/>
      <c r="CO148" s="2003"/>
      <c r="CP148" s="2003"/>
    </row>
    <row r="149" spans="1:94" s="2004" customFormat="1" ht="47.25">
      <c r="A149" s="3565"/>
      <c r="B149" s="3462"/>
      <c r="C149" s="3463"/>
      <c r="D149" s="3464">
        <v>200000</v>
      </c>
      <c r="E149" s="3465"/>
      <c r="F149" s="3464">
        <v>200000</v>
      </c>
      <c r="G149" s="3466">
        <v>230</v>
      </c>
      <c r="H149" s="3463" t="s">
        <v>3426</v>
      </c>
      <c r="I149" s="3463"/>
      <c r="J149" s="3550"/>
      <c r="K149" s="2003"/>
      <c r="L149" s="2003"/>
      <c r="M149" s="2003"/>
      <c r="N149" s="2003"/>
      <c r="O149" s="2003"/>
      <c r="P149" s="2003"/>
      <c r="Q149" s="2003"/>
      <c r="R149" s="2003"/>
      <c r="S149" s="2003"/>
      <c r="T149" s="2003"/>
      <c r="U149" s="2003"/>
      <c r="V149" s="2003"/>
      <c r="W149" s="2003"/>
      <c r="X149" s="2003"/>
      <c r="Y149" s="2003"/>
      <c r="Z149" s="2003"/>
      <c r="AA149" s="2003"/>
      <c r="AB149" s="2003"/>
      <c r="AC149" s="2003"/>
      <c r="AD149" s="2003"/>
      <c r="AE149" s="2003"/>
      <c r="AF149" s="2003"/>
      <c r="AG149" s="2003"/>
      <c r="AH149" s="2003"/>
      <c r="AI149" s="2003"/>
      <c r="AJ149" s="2003"/>
      <c r="AK149" s="2003"/>
      <c r="AL149" s="2003"/>
      <c r="AM149" s="2003"/>
      <c r="AN149" s="2003"/>
      <c r="AO149" s="2003"/>
      <c r="AP149" s="2003"/>
      <c r="AQ149" s="2003"/>
      <c r="AR149" s="2003"/>
      <c r="AS149" s="2003"/>
      <c r="AT149" s="2003"/>
      <c r="AU149" s="2003"/>
      <c r="AV149" s="2003"/>
      <c r="AW149" s="2003"/>
      <c r="AX149" s="2003"/>
      <c r="AY149" s="2003"/>
      <c r="AZ149" s="2003"/>
      <c r="BA149" s="2003"/>
      <c r="BB149" s="2003"/>
      <c r="BC149" s="2003"/>
      <c r="BD149" s="2003"/>
      <c r="BE149" s="2003"/>
      <c r="BF149" s="2003"/>
      <c r="BG149" s="2003"/>
      <c r="BH149" s="2003"/>
      <c r="BI149" s="2003"/>
      <c r="BJ149" s="2003"/>
      <c r="BK149" s="2003"/>
      <c r="BL149" s="2003"/>
      <c r="BM149" s="2003"/>
      <c r="BN149" s="2003"/>
      <c r="BO149" s="2003"/>
      <c r="BP149" s="2003"/>
      <c r="BQ149" s="2003"/>
      <c r="BR149" s="2003"/>
      <c r="BS149" s="2003"/>
      <c r="BT149" s="2003"/>
      <c r="BU149" s="2003"/>
      <c r="BV149" s="2003"/>
      <c r="BW149" s="2003"/>
      <c r="BX149" s="2003"/>
      <c r="BY149" s="2003"/>
      <c r="BZ149" s="2003"/>
      <c r="CA149" s="2003"/>
      <c r="CB149" s="2003"/>
      <c r="CC149" s="2003"/>
      <c r="CD149" s="2003"/>
      <c r="CE149" s="2003"/>
      <c r="CF149" s="2003"/>
      <c r="CG149" s="2003"/>
      <c r="CH149" s="2003"/>
      <c r="CI149" s="2003"/>
      <c r="CJ149" s="2003"/>
      <c r="CK149" s="2003"/>
      <c r="CL149" s="2003"/>
      <c r="CM149" s="2003"/>
      <c r="CN149" s="2003"/>
      <c r="CO149" s="2003"/>
      <c r="CP149" s="2003"/>
    </row>
    <row r="150" spans="1:94" s="2004" customFormat="1" ht="47.25">
      <c r="A150" s="3565"/>
      <c r="B150" s="3462"/>
      <c r="C150" s="3463"/>
      <c r="D150" s="3464">
        <v>200000</v>
      </c>
      <c r="E150" s="3465"/>
      <c r="F150" s="3464">
        <v>200000</v>
      </c>
      <c r="G150" s="3466">
        <v>231</v>
      </c>
      <c r="H150" s="3463" t="s">
        <v>3427</v>
      </c>
      <c r="I150" s="3463"/>
      <c r="J150" s="3550"/>
      <c r="K150" s="2003"/>
      <c r="L150" s="2003"/>
      <c r="M150" s="2003"/>
      <c r="N150" s="2003"/>
      <c r="O150" s="2003"/>
      <c r="P150" s="2003"/>
      <c r="Q150" s="2003"/>
      <c r="R150" s="2003"/>
      <c r="S150" s="2003"/>
      <c r="T150" s="2003"/>
      <c r="U150" s="2003"/>
      <c r="V150" s="2003"/>
      <c r="W150" s="2003"/>
      <c r="X150" s="2003"/>
      <c r="Y150" s="2003"/>
      <c r="Z150" s="2003"/>
      <c r="AA150" s="2003"/>
      <c r="AB150" s="2003"/>
      <c r="AC150" s="2003"/>
      <c r="AD150" s="2003"/>
      <c r="AE150" s="2003"/>
      <c r="AF150" s="2003"/>
      <c r="AG150" s="2003"/>
      <c r="AH150" s="2003"/>
      <c r="AI150" s="2003"/>
      <c r="AJ150" s="2003"/>
      <c r="AK150" s="2003"/>
      <c r="AL150" s="2003"/>
      <c r="AM150" s="2003"/>
      <c r="AN150" s="2003"/>
      <c r="AO150" s="2003"/>
      <c r="AP150" s="2003"/>
      <c r="AQ150" s="2003"/>
      <c r="AR150" s="2003"/>
      <c r="AS150" s="2003"/>
      <c r="AT150" s="2003"/>
      <c r="AU150" s="2003"/>
      <c r="AV150" s="2003"/>
      <c r="AW150" s="2003"/>
      <c r="AX150" s="2003"/>
      <c r="AY150" s="2003"/>
      <c r="AZ150" s="2003"/>
      <c r="BA150" s="2003"/>
      <c r="BB150" s="2003"/>
      <c r="BC150" s="2003"/>
      <c r="BD150" s="2003"/>
      <c r="BE150" s="2003"/>
      <c r="BF150" s="2003"/>
      <c r="BG150" s="2003"/>
      <c r="BH150" s="2003"/>
      <c r="BI150" s="2003"/>
      <c r="BJ150" s="2003"/>
      <c r="BK150" s="2003"/>
      <c r="BL150" s="2003"/>
      <c r="BM150" s="2003"/>
      <c r="BN150" s="2003"/>
      <c r="BO150" s="2003"/>
      <c r="BP150" s="2003"/>
      <c r="BQ150" s="2003"/>
      <c r="BR150" s="2003"/>
      <c r="BS150" s="2003"/>
      <c r="BT150" s="2003"/>
      <c r="BU150" s="2003"/>
      <c r="BV150" s="2003"/>
      <c r="BW150" s="2003"/>
      <c r="BX150" s="2003"/>
      <c r="BY150" s="2003"/>
      <c r="BZ150" s="2003"/>
      <c r="CA150" s="2003"/>
      <c r="CB150" s="2003"/>
      <c r="CC150" s="2003"/>
      <c r="CD150" s="2003"/>
      <c r="CE150" s="2003"/>
      <c r="CF150" s="2003"/>
      <c r="CG150" s="2003"/>
      <c r="CH150" s="2003"/>
      <c r="CI150" s="2003"/>
      <c r="CJ150" s="2003"/>
      <c r="CK150" s="2003"/>
      <c r="CL150" s="2003"/>
      <c r="CM150" s="2003"/>
      <c r="CN150" s="2003"/>
      <c r="CO150" s="2003"/>
      <c r="CP150" s="2003"/>
    </row>
    <row r="151" spans="1:94" s="2004" customFormat="1" ht="47.25">
      <c r="A151" s="3565"/>
      <c r="B151" s="3462"/>
      <c r="C151" s="3463"/>
      <c r="D151" s="3464">
        <v>200000</v>
      </c>
      <c r="E151" s="3465"/>
      <c r="F151" s="3464">
        <v>200000</v>
      </c>
      <c r="G151" s="3466">
        <v>232</v>
      </c>
      <c r="H151" s="3463" t="s">
        <v>3428</v>
      </c>
      <c r="I151" s="3463"/>
      <c r="J151" s="3550"/>
      <c r="K151" s="2003"/>
      <c r="L151" s="2003"/>
      <c r="M151" s="2003"/>
      <c r="N151" s="2003"/>
      <c r="O151" s="2003"/>
      <c r="P151" s="2003"/>
      <c r="Q151" s="2003"/>
      <c r="R151" s="2003"/>
      <c r="S151" s="2003"/>
      <c r="T151" s="2003"/>
      <c r="U151" s="2003"/>
      <c r="V151" s="2003"/>
      <c r="W151" s="2003"/>
      <c r="X151" s="2003"/>
      <c r="Y151" s="2003"/>
      <c r="Z151" s="2003"/>
      <c r="AA151" s="2003"/>
      <c r="AB151" s="2003"/>
      <c r="AC151" s="2003"/>
      <c r="AD151" s="2003"/>
      <c r="AE151" s="2003"/>
      <c r="AF151" s="2003"/>
      <c r="AG151" s="2003"/>
      <c r="AH151" s="2003"/>
      <c r="AI151" s="2003"/>
      <c r="AJ151" s="2003"/>
      <c r="AK151" s="2003"/>
      <c r="AL151" s="2003"/>
      <c r="AM151" s="2003"/>
      <c r="AN151" s="2003"/>
      <c r="AO151" s="2003"/>
      <c r="AP151" s="2003"/>
      <c r="AQ151" s="2003"/>
      <c r="AR151" s="2003"/>
      <c r="AS151" s="2003"/>
      <c r="AT151" s="2003"/>
      <c r="AU151" s="2003"/>
      <c r="AV151" s="2003"/>
      <c r="AW151" s="2003"/>
      <c r="AX151" s="2003"/>
      <c r="AY151" s="2003"/>
      <c r="AZ151" s="2003"/>
      <c r="BA151" s="2003"/>
      <c r="BB151" s="2003"/>
      <c r="BC151" s="2003"/>
      <c r="BD151" s="2003"/>
      <c r="BE151" s="2003"/>
      <c r="BF151" s="2003"/>
      <c r="BG151" s="2003"/>
      <c r="BH151" s="2003"/>
      <c r="BI151" s="2003"/>
      <c r="BJ151" s="2003"/>
      <c r="BK151" s="2003"/>
      <c r="BL151" s="2003"/>
      <c r="BM151" s="2003"/>
      <c r="BN151" s="2003"/>
      <c r="BO151" s="2003"/>
      <c r="BP151" s="2003"/>
      <c r="BQ151" s="2003"/>
      <c r="BR151" s="2003"/>
      <c r="BS151" s="2003"/>
      <c r="BT151" s="2003"/>
      <c r="BU151" s="2003"/>
      <c r="BV151" s="2003"/>
      <c r="BW151" s="2003"/>
      <c r="BX151" s="2003"/>
      <c r="BY151" s="2003"/>
      <c r="BZ151" s="2003"/>
      <c r="CA151" s="2003"/>
      <c r="CB151" s="2003"/>
      <c r="CC151" s="2003"/>
      <c r="CD151" s="2003"/>
      <c r="CE151" s="2003"/>
      <c r="CF151" s="2003"/>
      <c r="CG151" s="2003"/>
      <c r="CH151" s="2003"/>
      <c r="CI151" s="2003"/>
      <c r="CJ151" s="2003"/>
      <c r="CK151" s="2003"/>
      <c r="CL151" s="2003"/>
      <c r="CM151" s="2003"/>
      <c r="CN151" s="2003"/>
      <c r="CO151" s="2003"/>
      <c r="CP151" s="2003"/>
    </row>
    <row r="152" spans="1:94" s="2004" customFormat="1" ht="47.25">
      <c r="A152" s="3565"/>
      <c r="B152" s="3462"/>
      <c r="C152" s="3463"/>
      <c r="D152" s="3464">
        <v>200000</v>
      </c>
      <c r="E152" s="3465"/>
      <c r="F152" s="3464">
        <v>200000</v>
      </c>
      <c r="G152" s="3466">
        <v>233</v>
      </c>
      <c r="H152" s="3463" t="s">
        <v>3429</v>
      </c>
      <c r="I152" s="3463"/>
      <c r="J152" s="3550"/>
      <c r="K152" s="2003"/>
      <c r="L152" s="2003"/>
      <c r="M152" s="2003"/>
      <c r="N152" s="2003"/>
      <c r="O152" s="2003"/>
      <c r="P152" s="2003"/>
      <c r="Q152" s="2003"/>
      <c r="R152" s="2003"/>
      <c r="S152" s="2003"/>
      <c r="T152" s="2003"/>
      <c r="U152" s="2003"/>
      <c r="V152" s="2003"/>
      <c r="W152" s="2003"/>
      <c r="X152" s="2003"/>
      <c r="Y152" s="2003"/>
      <c r="Z152" s="2003"/>
      <c r="AA152" s="2003"/>
      <c r="AB152" s="2003"/>
      <c r="AC152" s="2003"/>
      <c r="AD152" s="2003"/>
      <c r="AE152" s="2003"/>
      <c r="AF152" s="2003"/>
      <c r="AG152" s="2003"/>
      <c r="AH152" s="2003"/>
      <c r="AI152" s="2003"/>
      <c r="AJ152" s="2003"/>
      <c r="AK152" s="2003"/>
      <c r="AL152" s="2003"/>
      <c r="AM152" s="2003"/>
      <c r="AN152" s="2003"/>
      <c r="AO152" s="2003"/>
      <c r="AP152" s="2003"/>
      <c r="AQ152" s="2003"/>
      <c r="AR152" s="2003"/>
      <c r="AS152" s="2003"/>
      <c r="AT152" s="2003"/>
      <c r="AU152" s="2003"/>
      <c r="AV152" s="2003"/>
      <c r="AW152" s="2003"/>
      <c r="AX152" s="2003"/>
      <c r="AY152" s="2003"/>
      <c r="AZ152" s="2003"/>
      <c r="BA152" s="2003"/>
      <c r="BB152" s="2003"/>
      <c r="BC152" s="2003"/>
      <c r="BD152" s="2003"/>
      <c r="BE152" s="2003"/>
      <c r="BF152" s="2003"/>
      <c r="BG152" s="2003"/>
      <c r="BH152" s="2003"/>
      <c r="BI152" s="2003"/>
      <c r="BJ152" s="2003"/>
      <c r="BK152" s="2003"/>
      <c r="BL152" s="2003"/>
      <c r="BM152" s="2003"/>
      <c r="BN152" s="2003"/>
      <c r="BO152" s="2003"/>
      <c r="BP152" s="2003"/>
      <c r="BQ152" s="2003"/>
      <c r="BR152" s="2003"/>
      <c r="BS152" s="2003"/>
      <c r="BT152" s="2003"/>
      <c r="BU152" s="2003"/>
      <c r="BV152" s="2003"/>
      <c r="BW152" s="2003"/>
      <c r="BX152" s="2003"/>
      <c r="BY152" s="2003"/>
      <c r="BZ152" s="2003"/>
      <c r="CA152" s="2003"/>
      <c r="CB152" s="2003"/>
      <c r="CC152" s="2003"/>
      <c r="CD152" s="2003"/>
      <c r="CE152" s="2003"/>
      <c r="CF152" s="2003"/>
      <c r="CG152" s="2003"/>
      <c r="CH152" s="2003"/>
      <c r="CI152" s="2003"/>
      <c r="CJ152" s="2003"/>
      <c r="CK152" s="2003"/>
      <c r="CL152" s="2003"/>
      <c r="CM152" s="2003"/>
      <c r="CN152" s="2003"/>
      <c r="CO152" s="2003"/>
      <c r="CP152" s="2003"/>
    </row>
    <row r="153" spans="1:94" s="2004" customFormat="1" ht="47.25">
      <c r="A153" s="3565"/>
      <c r="B153" s="3462"/>
      <c r="C153" s="3463"/>
      <c r="D153" s="3464">
        <v>200000</v>
      </c>
      <c r="E153" s="3465"/>
      <c r="F153" s="3464">
        <v>200000</v>
      </c>
      <c r="G153" s="3466">
        <v>234</v>
      </c>
      <c r="H153" s="3463" t="s">
        <v>3430</v>
      </c>
      <c r="I153" s="3463"/>
      <c r="J153" s="3550"/>
      <c r="K153" s="2003"/>
      <c r="L153" s="2003"/>
      <c r="M153" s="2003"/>
      <c r="N153" s="2003"/>
      <c r="O153" s="2003"/>
      <c r="P153" s="2003"/>
      <c r="Q153" s="2003"/>
      <c r="R153" s="2003"/>
      <c r="S153" s="2003"/>
      <c r="T153" s="2003"/>
      <c r="U153" s="2003"/>
      <c r="V153" s="2003"/>
      <c r="W153" s="2003"/>
      <c r="X153" s="2003"/>
      <c r="Y153" s="2003"/>
      <c r="Z153" s="2003"/>
      <c r="AA153" s="2003"/>
      <c r="AB153" s="2003"/>
      <c r="AC153" s="2003"/>
      <c r="AD153" s="2003"/>
      <c r="AE153" s="2003"/>
      <c r="AF153" s="2003"/>
      <c r="AG153" s="2003"/>
      <c r="AH153" s="2003"/>
      <c r="AI153" s="2003"/>
      <c r="AJ153" s="2003"/>
      <c r="AK153" s="2003"/>
      <c r="AL153" s="2003"/>
      <c r="AM153" s="2003"/>
      <c r="AN153" s="2003"/>
      <c r="AO153" s="2003"/>
      <c r="AP153" s="2003"/>
      <c r="AQ153" s="2003"/>
      <c r="AR153" s="2003"/>
      <c r="AS153" s="2003"/>
      <c r="AT153" s="2003"/>
      <c r="AU153" s="2003"/>
      <c r="AV153" s="2003"/>
      <c r="AW153" s="2003"/>
      <c r="AX153" s="2003"/>
      <c r="AY153" s="2003"/>
      <c r="AZ153" s="2003"/>
      <c r="BA153" s="2003"/>
      <c r="BB153" s="2003"/>
      <c r="BC153" s="2003"/>
      <c r="BD153" s="2003"/>
      <c r="BE153" s="2003"/>
      <c r="BF153" s="2003"/>
      <c r="BG153" s="2003"/>
      <c r="BH153" s="2003"/>
      <c r="BI153" s="2003"/>
      <c r="BJ153" s="2003"/>
      <c r="BK153" s="2003"/>
      <c r="BL153" s="2003"/>
      <c r="BM153" s="2003"/>
      <c r="BN153" s="2003"/>
      <c r="BO153" s="2003"/>
      <c r="BP153" s="2003"/>
      <c r="BQ153" s="2003"/>
      <c r="BR153" s="2003"/>
      <c r="BS153" s="2003"/>
      <c r="BT153" s="2003"/>
      <c r="BU153" s="2003"/>
      <c r="BV153" s="2003"/>
      <c r="BW153" s="2003"/>
      <c r="BX153" s="2003"/>
      <c r="BY153" s="2003"/>
      <c r="BZ153" s="2003"/>
      <c r="CA153" s="2003"/>
      <c r="CB153" s="2003"/>
      <c r="CC153" s="2003"/>
      <c r="CD153" s="2003"/>
      <c r="CE153" s="2003"/>
      <c r="CF153" s="2003"/>
      <c r="CG153" s="2003"/>
      <c r="CH153" s="2003"/>
      <c r="CI153" s="2003"/>
      <c r="CJ153" s="2003"/>
      <c r="CK153" s="2003"/>
      <c r="CL153" s="2003"/>
      <c r="CM153" s="2003"/>
      <c r="CN153" s="2003"/>
      <c r="CO153" s="2003"/>
      <c r="CP153" s="2003"/>
    </row>
    <row r="154" spans="1:94" s="2004" customFormat="1" ht="47.25">
      <c r="A154" s="3565"/>
      <c r="B154" s="3462"/>
      <c r="C154" s="3463"/>
      <c r="D154" s="3464">
        <v>200000</v>
      </c>
      <c r="E154" s="3465"/>
      <c r="F154" s="3464">
        <v>200000</v>
      </c>
      <c r="G154" s="3466">
        <v>235</v>
      </c>
      <c r="H154" s="3463" t="s">
        <v>3431</v>
      </c>
      <c r="I154" s="3463"/>
      <c r="J154" s="3550"/>
      <c r="K154" s="2003"/>
      <c r="L154" s="2003"/>
      <c r="M154" s="2003"/>
      <c r="N154" s="2003"/>
      <c r="O154" s="2003"/>
      <c r="P154" s="2003"/>
      <c r="Q154" s="2003"/>
      <c r="R154" s="2003"/>
      <c r="S154" s="2003"/>
      <c r="T154" s="2003"/>
      <c r="U154" s="2003"/>
      <c r="V154" s="2003"/>
      <c r="W154" s="2003"/>
      <c r="X154" s="2003"/>
      <c r="Y154" s="2003"/>
      <c r="Z154" s="2003"/>
      <c r="AA154" s="2003"/>
      <c r="AB154" s="2003"/>
      <c r="AC154" s="2003"/>
      <c r="AD154" s="2003"/>
      <c r="AE154" s="2003"/>
      <c r="AF154" s="2003"/>
      <c r="AG154" s="2003"/>
      <c r="AH154" s="2003"/>
      <c r="AI154" s="2003"/>
      <c r="AJ154" s="2003"/>
      <c r="AK154" s="2003"/>
      <c r="AL154" s="2003"/>
      <c r="AM154" s="2003"/>
      <c r="AN154" s="2003"/>
      <c r="AO154" s="2003"/>
      <c r="AP154" s="2003"/>
      <c r="AQ154" s="2003"/>
      <c r="AR154" s="2003"/>
      <c r="AS154" s="2003"/>
      <c r="AT154" s="2003"/>
      <c r="AU154" s="2003"/>
      <c r="AV154" s="2003"/>
      <c r="AW154" s="2003"/>
      <c r="AX154" s="2003"/>
      <c r="AY154" s="2003"/>
      <c r="AZ154" s="2003"/>
      <c r="BA154" s="2003"/>
      <c r="BB154" s="2003"/>
      <c r="BC154" s="2003"/>
      <c r="BD154" s="2003"/>
      <c r="BE154" s="2003"/>
      <c r="BF154" s="2003"/>
      <c r="BG154" s="2003"/>
      <c r="BH154" s="2003"/>
      <c r="BI154" s="2003"/>
      <c r="BJ154" s="2003"/>
      <c r="BK154" s="2003"/>
      <c r="BL154" s="2003"/>
      <c r="BM154" s="2003"/>
      <c r="BN154" s="2003"/>
      <c r="BO154" s="2003"/>
      <c r="BP154" s="2003"/>
      <c r="BQ154" s="2003"/>
      <c r="BR154" s="2003"/>
      <c r="BS154" s="2003"/>
      <c r="BT154" s="2003"/>
      <c r="BU154" s="2003"/>
      <c r="BV154" s="2003"/>
      <c r="BW154" s="2003"/>
      <c r="BX154" s="2003"/>
      <c r="BY154" s="2003"/>
      <c r="BZ154" s="2003"/>
      <c r="CA154" s="2003"/>
      <c r="CB154" s="2003"/>
      <c r="CC154" s="2003"/>
      <c r="CD154" s="2003"/>
      <c r="CE154" s="2003"/>
      <c r="CF154" s="2003"/>
      <c r="CG154" s="2003"/>
      <c r="CH154" s="2003"/>
      <c r="CI154" s="2003"/>
      <c r="CJ154" s="2003"/>
      <c r="CK154" s="2003"/>
      <c r="CL154" s="2003"/>
      <c r="CM154" s="2003"/>
      <c r="CN154" s="2003"/>
      <c r="CO154" s="2003"/>
      <c r="CP154" s="2003"/>
    </row>
    <row r="155" spans="1:94" s="2004" customFormat="1" ht="60">
      <c r="A155" s="3559"/>
      <c r="B155" s="3435"/>
      <c r="C155" s="3434">
        <v>0</v>
      </c>
      <c r="D155" s="3435">
        <v>0</v>
      </c>
      <c r="E155" s="3434"/>
      <c r="F155" s="3434"/>
      <c r="G155" s="3434"/>
      <c r="H155" s="3438" t="s">
        <v>759</v>
      </c>
      <c r="I155" s="3434">
        <v>0</v>
      </c>
      <c r="J155" s="3550"/>
      <c r="K155" s="2003"/>
      <c r="L155" s="2003"/>
      <c r="M155" s="2003"/>
      <c r="N155" s="2003"/>
      <c r="O155" s="2003"/>
      <c r="P155" s="2003"/>
      <c r="Q155" s="2003"/>
      <c r="R155" s="2003"/>
      <c r="S155" s="2003"/>
      <c r="T155" s="2003"/>
      <c r="U155" s="2003"/>
      <c r="V155" s="2003"/>
      <c r="W155" s="2003"/>
      <c r="X155" s="2003"/>
      <c r="Y155" s="2003"/>
      <c r="Z155" s="2003"/>
      <c r="AA155" s="2003"/>
      <c r="AB155" s="2003"/>
      <c r="AC155" s="2003"/>
      <c r="AD155" s="2003"/>
      <c r="AE155" s="2003"/>
      <c r="AF155" s="2003"/>
      <c r="AG155" s="2003"/>
      <c r="AH155" s="2003"/>
      <c r="AI155" s="2003"/>
      <c r="AJ155" s="2003"/>
      <c r="AK155" s="2003"/>
      <c r="AL155" s="2003"/>
      <c r="AM155" s="2003"/>
      <c r="AN155" s="2003"/>
      <c r="AO155" s="2003"/>
      <c r="AP155" s="2003"/>
      <c r="AQ155" s="2003"/>
      <c r="AR155" s="2003"/>
      <c r="AS155" s="2003"/>
      <c r="AT155" s="2003"/>
      <c r="AU155" s="2003"/>
      <c r="AV155" s="2003"/>
      <c r="AW155" s="2003"/>
      <c r="AX155" s="2003"/>
      <c r="AY155" s="2003"/>
      <c r="AZ155" s="2003"/>
      <c r="BA155" s="2003"/>
      <c r="BB155" s="2003"/>
      <c r="BC155" s="2003"/>
      <c r="BD155" s="2003"/>
      <c r="BE155" s="2003"/>
      <c r="BF155" s="2003"/>
      <c r="BG155" s="2003"/>
      <c r="BH155" s="2003"/>
      <c r="BI155" s="2003"/>
      <c r="BJ155" s="2003"/>
      <c r="BK155" s="2003"/>
      <c r="BL155" s="2003"/>
      <c r="BM155" s="2003"/>
      <c r="BN155" s="2003"/>
      <c r="BO155" s="2003"/>
      <c r="BP155" s="2003"/>
      <c r="BQ155" s="2003"/>
      <c r="BR155" s="2003"/>
      <c r="BS155" s="2003"/>
      <c r="BT155" s="2003"/>
      <c r="BU155" s="2003"/>
      <c r="BV155" s="2003"/>
      <c r="BW155" s="2003"/>
      <c r="BX155" s="2003"/>
      <c r="BY155" s="2003"/>
      <c r="BZ155" s="2003"/>
      <c r="CA155" s="2003"/>
      <c r="CB155" s="2003"/>
      <c r="CC155" s="2003"/>
      <c r="CD155" s="2003"/>
      <c r="CE155" s="2003"/>
      <c r="CF155" s="2003"/>
      <c r="CG155" s="2003"/>
      <c r="CH155" s="2003"/>
      <c r="CI155" s="2003"/>
      <c r="CJ155" s="2003"/>
      <c r="CK155" s="2003"/>
      <c r="CL155" s="2003"/>
      <c r="CM155" s="2003"/>
      <c r="CN155" s="2003"/>
      <c r="CO155" s="2003"/>
      <c r="CP155" s="2003"/>
    </row>
    <row r="156" spans="1:94" s="2004" customFormat="1" ht="15">
      <c r="A156" s="3553">
        <f t="shared" ref="A156:F156" si="101">SUM(A62:A155)</f>
        <v>0</v>
      </c>
      <c r="B156" s="3807">
        <f t="shared" si="101"/>
        <v>0</v>
      </c>
      <c r="C156" s="3439">
        <f t="shared" si="101"/>
        <v>0</v>
      </c>
      <c r="D156" s="3439">
        <f t="shared" si="101"/>
        <v>12000000</v>
      </c>
      <c r="E156" s="3439">
        <f t="shared" si="101"/>
        <v>0</v>
      </c>
      <c r="F156" s="3439">
        <f t="shared" si="101"/>
        <v>12000000</v>
      </c>
      <c r="G156" s="3441"/>
      <c r="H156" s="3439" t="s">
        <v>785</v>
      </c>
      <c r="I156" s="3439">
        <f>SUM(I62:I155)</f>
        <v>0</v>
      </c>
      <c r="J156" s="3566">
        <f>SUM(J62:J155)</f>
        <v>0</v>
      </c>
      <c r="K156" s="2003"/>
      <c r="L156" s="2003"/>
      <c r="M156" s="2003"/>
      <c r="N156" s="2003"/>
      <c r="O156" s="2003"/>
      <c r="P156" s="2003"/>
      <c r="Q156" s="2003"/>
      <c r="R156" s="2003"/>
      <c r="S156" s="2003"/>
      <c r="T156" s="2003"/>
      <c r="U156" s="2003"/>
      <c r="V156" s="2003"/>
      <c r="W156" s="2003"/>
      <c r="X156" s="2003"/>
      <c r="Y156" s="2003"/>
      <c r="Z156" s="2003"/>
      <c r="AA156" s="2003"/>
      <c r="AB156" s="2003"/>
      <c r="AC156" s="2003"/>
      <c r="AD156" s="2003"/>
      <c r="AE156" s="2003"/>
      <c r="AF156" s="2003"/>
      <c r="AG156" s="2003"/>
      <c r="AH156" s="2003"/>
      <c r="AI156" s="2003"/>
      <c r="AJ156" s="2003"/>
      <c r="AK156" s="2003"/>
      <c r="AL156" s="2003"/>
      <c r="AM156" s="2003"/>
      <c r="AN156" s="2003"/>
      <c r="AO156" s="2003"/>
      <c r="AP156" s="2003"/>
      <c r="AQ156" s="2003"/>
      <c r="AR156" s="2003"/>
      <c r="AS156" s="2003"/>
      <c r="AT156" s="2003"/>
      <c r="AU156" s="2003"/>
      <c r="AV156" s="2003"/>
      <c r="AW156" s="2003"/>
      <c r="AX156" s="2003"/>
      <c r="AY156" s="2003"/>
      <c r="AZ156" s="2003"/>
      <c r="BA156" s="2003"/>
      <c r="BB156" s="2003"/>
      <c r="BC156" s="2003"/>
      <c r="BD156" s="2003"/>
      <c r="BE156" s="2003"/>
      <c r="BF156" s="2003"/>
      <c r="BG156" s="2003"/>
      <c r="BH156" s="2003"/>
      <c r="BI156" s="2003"/>
      <c r="BJ156" s="2003"/>
      <c r="BK156" s="2003"/>
      <c r="BL156" s="2003"/>
      <c r="BM156" s="2003"/>
      <c r="BN156" s="2003"/>
      <c r="BO156" s="2003"/>
      <c r="BP156" s="2003"/>
      <c r="BQ156" s="2003"/>
      <c r="BR156" s="2003"/>
      <c r="BS156" s="2003"/>
      <c r="BT156" s="2003"/>
      <c r="BU156" s="2003"/>
      <c r="BV156" s="2003"/>
      <c r="BW156" s="2003"/>
      <c r="BX156" s="2003"/>
      <c r="BY156" s="2003"/>
      <c r="BZ156" s="2003"/>
      <c r="CA156" s="2003"/>
      <c r="CB156" s="2003"/>
      <c r="CC156" s="2003"/>
      <c r="CD156" s="2003"/>
      <c r="CE156" s="2003"/>
      <c r="CF156" s="2003"/>
      <c r="CG156" s="2003"/>
      <c r="CH156" s="2003"/>
      <c r="CI156" s="2003"/>
      <c r="CJ156" s="2003"/>
      <c r="CK156" s="2003"/>
      <c r="CL156" s="2003"/>
      <c r="CM156" s="2003"/>
      <c r="CN156" s="2003"/>
      <c r="CO156" s="2003"/>
      <c r="CP156" s="2003"/>
    </row>
    <row r="157" spans="1:94" s="2004" customFormat="1" ht="14.25">
      <c r="A157" s="4568"/>
      <c r="B157" s="4569"/>
      <c r="C157" s="4569"/>
      <c r="D157" s="4569"/>
      <c r="E157" s="4569"/>
      <c r="F157" s="4569"/>
      <c r="G157" s="3436">
        <v>3</v>
      </c>
      <c r="H157" s="4583" t="s">
        <v>320</v>
      </c>
      <c r="I157" s="4583"/>
      <c r="J157" s="4584"/>
      <c r="K157" s="2003"/>
      <c r="L157" s="2003"/>
      <c r="M157" s="2003"/>
      <c r="N157" s="2003"/>
      <c r="O157" s="2003"/>
      <c r="P157" s="2003"/>
      <c r="Q157" s="2003"/>
      <c r="R157" s="2003"/>
      <c r="S157" s="2003"/>
      <c r="T157" s="2003"/>
      <c r="U157" s="2003"/>
      <c r="V157" s="2003"/>
      <c r="W157" s="2003"/>
      <c r="X157" s="2003"/>
      <c r="Y157" s="2003"/>
      <c r="Z157" s="2003"/>
      <c r="AA157" s="2003"/>
      <c r="AB157" s="2003"/>
      <c r="AC157" s="2003"/>
      <c r="AD157" s="2003"/>
      <c r="AE157" s="2003"/>
      <c r="AF157" s="2003"/>
      <c r="AG157" s="2003"/>
      <c r="AH157" s="2003"/>
      <c r="AI157" s="2003"/>
      <c r="AJ157" s="2003"/>
      <c r="AK157" s="2003"/>
      <c r="AL157" s="2003"/>
      <c r="AM157" s="2003"/>
      <c r="AN157" s="2003"/>
      <c r="AO157" s="2003"/>
      <c r="AP157" s="2003"/>
      <c r="AQ157" s="2003"/>
      <c r="AR157" s="2003"/>
      <c r="AS157" s="2003"/>
      <c r="AT157" s="2003"/>
      <c r="AU157" s="2003"/>
      <c r="AV157" s="2003"/>
      <c r="AW157" s="2003"/>
      <c r="AX157" s="2003"/>
      <c r="AY157" s="2003"/>
      <c r="AZ157" s="2003"/>
      <c r="BA157" s="2003"/>
      <c r="BB157" s="2003"/>
      <c r="BC157" s="2003"/>
      <c r="BD157" s="2003"/>
      <c r="BE157" s="2003"/>
      <c r="BF157" s="2003"/>
      <c r="BG157" s="2003"/>
      <c r="BH157" s="2003"/>
      <c r="BI157" s="2003"/>
      <c r="BJ157" s="2003"/>
      <c r="BK157" s="2003"/>
      <c r="BL157" s="2003"/>
      <c r="BM157" s="2003"/>
      <c r="BN157" s="2003"/>
      <c r="BO157" s="2003"/>
      <c r="BP157" s="2003"/>
      <c r="BQ157" s="2003"/>
      <c r="BR157" s="2003"/>
      <c r="BS157" s="2003"/>
      <c r="BT157" s="2003"/>
      <c r="BU157" s="2003"/>
      <c r="BV157" s="2003"/>
      <c r="BW157" s="2003"/>
      <c r="BX157" s="2003"/>
      <c r="BY157" s="2003"/>
      <c r="BZ157" s="2003"/>
      <c r="CA157" s="2003"/>
      <c r="CB157" s="2003"/>
      <c r="CC157" s="2003"/>
      <c r="CD157" s="2003"/>
      <c r="CE157" s="2003"/>
      <c r="CF157" s="2003"/>
      <c r="CG157" s="2003"/>
      <c r="CH157" s="2003"/>
      <c r="CI157" s="2003"/>
      <c r="CJ157" s="2003"/>
      <c r="CK157" s="2003"/>
      <c r="CL157" s="2003"/>
      <c r="CM157" s="2003"/>
      <c r="CN157" s="2003"/>
      <c r="CO157" s="2003"/>
      <c r="CP157" s="2003"/>
    </row>
    <row r="158" spans="1:94" s="2004" customFormat="1" ht="75">
      <c r="A158" s="3554"/>
      <c r="B158" s="3528"/>
      <c r="C158" s="3467"/>
      <c r="D158" s="3462">
        <v>0</v>
      </c>
      <c r="E158" s="3453"/>
      <c r="F158" s="3462">
        <v>0</v>
      </c>
      <c r="G158" s="3468">
        <v>76</v>
      </c>
      <c r="H158" s="3438" t="s">
        <v>3685</v>
      </c>
      <c r="I158" s="3467"/>
      <c r="J158" s="3599">
        <v>0</v>
      </c>
      <c r="K158" s="2003"/>
      <c r="L158" s="2003"/>
      <c r="M158" s="2003"/>
      <c r="N158" s="2003"/>
      <c r="O158" s="2003"/>
      <c r="P158" s="2003"/>
      <c r="Q158" s="2003"/>
      <c r="R158" s="2003"/>
      <c r="S158" s="2003"/>
      <c r="T158" s="2003"/>
      <c r="U158" s="2003"/>
      <c r="V158" s="2003"/>
      <c r="W158" s="2003"/>
      <c r="X158" s="2003"/>
      <c r="Y158" s="2003"/>
      <c r="Z158" s="2003"/>
      <c r="AA158" s="2003"/>
      <c r="AB158" s="2003"/>
      <c r="AC158" s="2003"/>
      <c r="AD158" s="2003"/>
      <c r="AE158" s="2003"/>
      <c r="AF158" s="2003"/>
      <c r="AG158" s="2003"/>
      <c r="AH158" s="2003"/>
      <c r="AI158" s="2003"/>
      <c r="AJ158" s="2003"/>
      <c r="AK158" s="2003"/>
      <c r="AL158" s="2003"/>
      <c r="AM158" s="2003"/>
      <c r="AN158" s="2003"/>
      <c r="AO158" s="2003"/>
      <c r="AP158" s="2003"/>
      <c r="AQ158" s="2003"/>
      <c r="AR158" s="2003"/>
      <c r="AS158" s="2003"/>
      <c r="AT158" s="2003"/>
      <c r="AU158" s="2003"/>
      <c r="AV158" s="2003"/>
      <c r="AW158" s="2003"/>
      <c r="AX158" s="2003"/>
      <c r="AY158" s="2003"/>
      <c r="AZ158" s="2003"/>
      <c r="BA158" s="2003"/>
      <c r="BB158" s="2003"/>
      <c r="BC158" s="2003"/>
      <c r="BD158" s="2003"/>
      <c r="BE158" s="2003"/>
      <c r="BF158" s="2003"/>
      <c r="BG158" s="2003"/>
      <c r="BH158" s="2003"/>
      <c r="BI158" s="2003"/>
      <c r="BJ158" s="2003"/>
      <c r="BK158" s="2003"/>
      <c r="BL158" s="2003"/>
      <c r="BM158" s="2003"/>
      <c r="BN158" s="2003"/>
      <c r="BO158" s="2003"/>
      <c r="BP158" s="2003"/>
      <c r="BQ158" s="2003"/>
      <c r="BR158" s="2003"/>
      <c r="BS158" s="2003"/>
      <c r="BT158" s="2003"/>
      <c r="BU158" s="2003"/>
      <c r="BV158" s="2003"/>
      <c r="BW158" s="2003"/>
      <c r="BX158" s="2003"/>
      <c r="BY158" s="2003"/>
      <c r="BZ158" s="2003"/>
      <c r="CA158" s="2003"/>
      <c r="CB158" s="2003"/>
      <c r="CC158" s="2003"/>
      <c r="CD158" s="2003"/>
      <c r="CE158" s="2003"/>
      <c r="CF158" s="2003"/>
      <c r="CG158" s="2003"/>
      <c r="CH158" s="2003"/>
      <c r="CI158" s="2003"/>
      <c r="CJ158" s="2003"/>
      <c r="CK158" s="2003"/>
      <c r="CL158" s="2003"/>
      <c r="CM158" s="2003"/>
      <c r="CN158" s="2003"/>
      <c r="CO158" s="2003"/>
      <c r="CP158" s="2003"/>
    </row>
    <row r="159" spans="1:94" s="2004" customFormat="1" ht="15">
      <c r="A159" s="3752"/>
      <c r="B159" s="3808"/>
      <c r="C159" s="3754"/>
      <c r="D159" s="3755"/>
      <c r="E159" s="3753"/>
      <c r="F159" s="3755"/>
      <c r="G159" s="3757" t="s">
        <v>3686</v>
      </c>
      <c r="H159" s="3756"/>
      <c r="I159" s="3754"/>
      <c r="J159" s="4396"/>
      <c r="K159" s="2003"/>
      <c r="L159" s="2003"/>
      <c r="M159" s="2003"/>
      <c r="N159" s="2003"/>
      <c r="O159" s="2003"/>
      <c r="P159" s="2003"/>
      <c r="Q159" s="2003"/>
      <c r="R159" s="2003"/>
      <c r="S159" s="2003"/>
      <c r="T159" s="2003"/>
      <c r="U159" s="2003"/>
      <c r="V159" s="2003"/>
      <c r="W159" s="2003"/>
      <c r="X159" s="2003"/>
      <c r="Y159" s="2003"/>
      <c r="Z159" s="2003"/>
      <c r="AA159" s="2003"/>
      <c r="AB159" s="2003"/>
      <c r="AC159" s="2003"/>
      <c r="AD159" s="2003"/>
      <c r="AE159" s="2003"/>
      <c r="AF159" s="2003"/>
      <c r="AG159" s="2003"/>
      <c r="AH159" s="2003"/>
      <c r="AI159" s="2003"/>
      <c r="AJ159" s="2003"/>
      <c r="AK159" s="2003"/>
      <c r="AL159" s="2003"/>
      <c r="AM159" s="2003"/>
      <c r="AN159" s="2003"/>
      <c r="AO159" s="2003"/>
      <c r="AP159" s="2003"/>
      <c r="AQ159" s="2003"/>
      <c r="AR159" s="2003"/>
      <c r="AS159" s="2003"/>
      <c r="AT159" s="2003"/>
      <c r="AU159" s="2003"/>
      <c r="AV159" s="2003"/>
      <c r="AW159" s="2003"/>
      <c r="AX159" s="2003"/>
      <c r="AY159" s="2003"/>
      <c r="AZ159" s="2003"/>
      <c r="BA159" s="2003"/>
      <c r="BB159" s="2003"/>
      <c r="BC159" s="2003"/>
      <c r="BD159" s="2003"/>
      <c r="BE159" s="2003"/>
      <c r="BF159" s="2003"/>
      <c r="BG159" s="2003"/>
      <c r="BH159" s="2003"/>
      <c r="BI159" s="2003"/>
      <c r="BJ159" s="2003"/>
      <c r="BK159" s="2003"/>
      <c r="BL159" s="2003"/>
      <c r="BM159" s="2003"/>
      <c r="BN159" s="2003"/>
      <c r="BO159" s="2003"/>
      <c r="BP159" s="2003"/>
      <c r="BQ159" s="2003"/>
      <c r="BR159" s="2003"/>
      <c r="BS159" s="2003"/>
      <c r="BT159" s="2003"/>
      <c r="BU159" s="2003"/>
      <c r="BV159" s="2003"/>
      <c r="BW159" s="2003"/>
      <c r="BX159" s="2003"/>
      <c r="BY159" s="2003"/>
      <c r="BZ159" s="2003"/>
      <c r="CA159" s="2003"/>
      <c r="CB159" s="2003"/>
      <c r="CC159" s="2003"/>
      <c r="CD159" s="2003"/>
      <c r="CE159" s="2003"/>
      <c r="CF159" s="2003"/>
      <c r="CG159" s="2003"/>
      <c r="CH159" s="2003"/>
      <c r="CI159" s="2003"/>
      <c r="CJ159" s="2003"/>
      <c r="CK159" s="2003"/>
      <c r="CL159" s="2003"/>
      <c r="CM159" s="2003"/>
      <c r="CN159" s="2003"/>
      <c r="CO159" s="2003"/>
      <c r="CP159" s="2003"/>
    </row>
    <row r="160" spans="1:94" s="2004" customFormat="1" ht="90">
      <c r="A160" s="3746"/>
      <c r="B160" s="3528"/>
      <c r="C160" s="3748"/>
      <c r="D160" s="3599">
        <v>20000000</v>
      </c>
      <c r="E160" s="3747"/>
      <c r="F160" s="3599">
        <v>20000000</v>
      </c>
      <c r="G160" s="3468">
        <v>78</v>
      </c>
      <c r="H160" s="3438" t="s">
        <v>3470</v>
      </c>
      <c r="I160" s="3748"/>
      <c r="J160" s="4397"/>
      <c r="K160" s="2003"/>
      <c r="L160" s="2003"/>
      <c r="M160" s="2003"/>
      <c r="N160" s="2003"/>
      <c r="O160" s="2003"/>
      <c r="P160" s="2003"/>
      <c r="Q160" s="2003"/>
      <c r="R160" s="2003"/>
      <c r="S160" s="2003"/>
      <c r="T160" s="2003"/>
      <c r="U160" s="2003"/>
      <c r="V160" s="2003"/>
      <c r="W160" s="2003"/>
      <c r="X160" s="2003"/>
      <c r="Y160" s="2003"/>
      <c r="Z160" s="2003"/>
      <c r="AA160" s="2003"/>
      <c r="AB160" s="2003"/>
      <c r="AC160" s="2003"/>
      <c r="AD160" s="2003"/>
      <c r="AE160" s="2003"/>
      <c r="AF160" s="2003"/>
      <c r="AG160" s="2003"/>
      <c r="AH160" s="2003"/>
      <c r="AI160" s="2003"/>
      <c r="AJ160" s="2003"/>
      <c r="AK160" s="2003"/>
      <c r="AL160" s="2003"/>
      <c r="AM160" s="2003"/>
      <c r="AN160" s="2003"/>
      <c r="AO160" s="2003"/>
      <c r="AP160" s="2003"/>
      <c r="AQ160" s="2003"/>
      <c r="AR160" s="2003"/>
      <c r="AS160" s="2003"/>
      <c r="AT160" s="2003"/>
      <c r="AU160" s="2003"/>
      <c r="AV160" s="2003"/>
      <c r="AW160" s="2003"/>
      <c r="AX160" s="2003"/>
      <c r="AY160" s="2003"/>
      <c r="AZ160" s="2003"/>
      <c r="BA160" s="2003"/>
      <c r="BB160" s="2003"/>
      <c r="BC160" s="2003"/>
      <c r="BD160" s="2003"/>
      <c r="BE160" s="2003"/>
      <c r="BF160" s="2003"/>
      <c r="BG160" s="2003"/>
      <c r="BH160" s="2003"/>
      <c r="BI160" s="2003"/>
      <c r="BJ160" s="2003"/>
      <c r="BK160" s="2003"/>
      <c r="BL160" s="2003"/>
      <c r="BM160" s="2003"/>
      <c r="BN160" s="2003"/>
      <c r="BO160" s="2003"/>
      <c r="BP160" s="2003"/>
      <c r="BQ160" s="2003"/>
      <c r="BR160" s="2003"/>
      <c r="BS160" s="2003"/>
      <c r="BT160" s="2003"/>
      <c r="BU160" s="2003"/>
      <c r="BV160" s="2003"/>
      <c r="BW160" s="2003"/>
      <c r="BX160" s="2003"/>
      <c r="BY160" s="2003"/>
      <c r="BZ160" s="2003"/>
      <c r="CA160" s="2003"/>
      <c r="CB160" s="2003"/>
      <c r="CC160" s="2003"/>
      <c r="CD160" s="2003"/>
      <c r="CE160" s="2003"/>
      <c r="CF160" s="2003"/>
      <c r="CG160" s="2003"/>
      <c r="CH160" s="2003"/>
      <c r="CI160" s="2003"/>
      <c r="CJ160" s="2003"/>
      <c r="CK160" s="2003"/>
      <c r="CL160" s="2003"/>
      <c r="CM160" s="2003"/>
      <c r="CN160" s="2003"/>
      <c r="CO160" s="2003"/>
      <c r="CP160" s="2003"/>
    </row>
    <row r="161" spans="1:94" s="2004" customFormat="1" ht="15">
      <c r="A161" s="3752"/>
      <c r="B161" s="3808"/>
      <c r="C161" s="3754"/>
      <c r="D161" s="3755"/>
      <c r="E161" s="3753"/>
      <c r="F161" s="3755"/>
      <c r="G161" s="3757" t="s">
        <v>2342</v>
      </c>
      <c r="H161" s="3756"/>
      <c r="I161" s="3754"/>
      <c r="J161" s="4398"/>
      <c r="K161" s="2003"/>
      <c r="L161" s="2003"/>
      <c r="M161" s="2003"/>
      <c r="N161" s="2003"/>
      <c r="O161" s="2003"/>
      <c r="P161" s="2003"/>
      <c r="Q161" s="2003"/>
      <c r="R161" s="2003"/>
      <c r="S161" s="2003"/>
      <c r="T161" s="2003"/>
      <c r="U161" s="2003"/>
      <c r="V161" s="2003"/>
      <c r="W161" s="2003"/>
      <c r="X161" s="2003"/>
      <c r="Y161" s="2003"/>
      <c r="Z161" s="2003"/>
      <c r="AA161" s="2003"/>
      <c r="AB161" s="2003"/>
      <c r="AC161" s="2003"/>
      <c r="AD161" s="2003"/>
      <c r="AE161" s="2003"/>
      <c r="AF161" s="2003"/>
      <c r="AG161" s="2003"/>
      <c r="AH161" s="2003"/>
      <c r="AI161" s="2003"/>
      <c r="AJ161" s="2003"/>
      <c r="AK161" s="2003"/>
      <c r="AL161" s="2003"/>
      <c r="AM161" s="2003"/>
      <c r="AN161" s="2003"/>
      <c r="AO161" s="2003"/>
      <c r="AP161" s="2003"/>
      <c r="AQ161" s="2003"/>
      <c r="AR161" s="2003"/>
      <c r="AS161" s="2003"/>
      <c r="AT161" s="2003"/>
      <c r="AU161" s="2003"/>
      <c r="AV161" s="2003"/>
      <c r="AW161" s="2003"/>
      <c r="AX161" s="2003"/>
      <c r="AY161" s="2003"/>
      <c r="AZ161" s="2003"/>
      <c r="BA161" s="2003"/>
      <c r="BB161" s="2003"/>
      <c r="BC161" s="2003"/>
      <c r="BD161" s="2003"/>
      <c r="BE161" s="2003"/>
      <c r="BF161" s="2003"/>
      <c r="BG161" s="2003"/>
      <c r="BH161" s="2003"/>
      <c r="BI161" s="2003"/>
      <c r="BJ161" s="2003"/>
      <c r="BK161" s="2003"/>
      <c r="BL161" s="2003"/>
      <c r="BM161" s="2003"/>
      <c r="BN161" s="2003"/>
      <c r="BO161" s="2003"/>
      <c r="BP161" s="2003"/>
      <c r="BQ161" s="2003"/>
      <c r="BR161" s="2003"/>
      <c r="BS161" s="2003"/>
      <c r="BT161" s="2003"/>
      <c r="BU161" s="2003"/>
      <c r="BV161" s="2003"/>
      <c r="BW161" s="2003"/>
      <c r="BX161" s="2003"/>
      <c r="BY161" s="2003"/>
      <c r="BZ161" s="2003"/>
      <c r="CA161" s="2003"/>
      <c r="CB161" s="2003"/>
      <c r="CC161" s="2003"/>
      <c r="CD161" s="2003"/>
      <c r="CE161" s="2003"/>
      <c r="CF161" s="2003"/>
      <c r="CG161" s="2003"/>
      <c r="CH161" s="2003"/>
      <c r="CI161" s="2003"/>
      <c r="CJ161" s="2003"/>
      <c r="CK161" s="2003"/>
      <c r="CL161" s="2003"/>
      <c r="CM161" s="2003"/>
      <c r="CN161" s="2003"/>
      <c r="CO161" s="2003"/>
      <c r="CP161" s="2003"/>
    </row>
    <row r="162" spans="1:94" s="2004" customFormat="1" ht="75">
      <c r="A162" s="3559"/>
      <c r="B162" s="3434"/>
      <c r="C162" s="3434">
        <v>0</v>
      </c>
      <c r="D162" s="3435">
        <v>0</v>
      </c>
      <c r="E162" s="3434"/>
      <c r="F162" s="3435"/>
      <c r="G162" s="3434" t="s">
        <v>786</v>
      </c>
      <c r="H162" s="3438" t="s">
        <v>787</v>
      </c>
      <c r="I162" s="3434">
        <v>0</v>
      </c>
      <c r="J162" s="3550">
        <v>0</v>
      </c>
      <c r="K162" s="2003"/>
      <c r="L162" s="2003"/>
      <c r="M162" s="2003"/>
      <c r="N162" s="2003"/>
      <c r="O162" s="2003"/>
      <c r="P162" s="2003"/>
      <c r="Q162" s="2003"/>
      <c r="R162" s="2003"/>
      <c r="S162" s="2003"/>
      <c r="T162" s="2003"/>
      <c r="U162" s="2003"/>
      <c r="V162" s="2003"/>
      <c r="W162" s="2003"/>
      <c r="X162" s="2003"/>
      <c r="Y162" s="2003"/>
      <c r="Z162" s="2003"/>
      <c r="AA162" s="2003"/>
      <c r="AB162" s="2003"/>
      <c r="AC162" s="2003"/>
      <c r="AD162" s="2003"/>
      <c r="AE162" s="2003"/>
      <c r="AF162" s="2003"/>
      <c r="AG162" s="2003"/>
      <c r="AH162" s="2003"/>
      <c r="AI162" s="2003"/>
      <c r="AJ162" s="2003"/>
      <c r="AK162" s="2003"/>
      <c r="AL162" s="2003"/>
      <c r="AM162" s="2003"/>
      <c r="AN162" s="2003"/>
      <c r="AO162" s="2003"/>
      <c r="AP162" s="2003"/>
      <c r="AQ162" s="2003"/>
      <c r="AR162" s="2003"/>
      <c r="AS162" s="2003"/>
      <c r="AT162" s="2003"/>
      <c r="AU162" s="2003"/>
      <c r="AV162" s="2003"/>
      <c r="AW162" s="2003"/>
      <c r="AX162" s="2003"/>
      <c r="AY162" s="2003"/>
      <c r="AZ162" s="2003"/>
      <c r="BA162" s="2003"/>
      <c r="BB162" s="2003"/>
      <c r="BC162" s="2003"/>
      <c r="BD162" s="2003"/>
      <c r="BE162" s="2003"/>
      <c r="BF162" s="2003"/>
      <c r="BG162" s="2003"/>
      <c r="BH162" s="2003"/>
      <c r="BI162" s="2003"/>
      <c r="BJ162" s="2003"/>
      <c r="BK162" s="2003"/>
      <c r="BL162" s="2003"/>
      <c r="BM162" s="2003"/>
      <c r="BN162" s="2003"/>
      <c r="BO162" s="2003"/>
      <c r="BP162" s="2003"/>
      <c r="BQ162" s="2003"/>
      <c r="BR162" s="2003"/>
      <c r="BS162" s="2003"/>
      <c r="BT162" s="2003"/>
      <c r="BU162" s="2003"/>
      <c r="BV162" s="2003"/>
      <c r="BW162" s="2003"/>
      <c r="BX162" s="2003"/>
      <c r="BY162" s="2003"/>
      <c r="BZ162" s="2003"/>
      <c r="CA162" s="2003"/>
      <c r="CB162" s="2003"/>
      <c r="CC162" s="2003"/>
      <c r="CD162" s="2003"/>
      <c r="CE162" s="2003"/>
      <c r="CF162" s="2003"/>
      <c r="CG162" s="2003"/>
      <c r="CH162" s="2003"/>
      <c r="CI162" s="2003"/>
      <c r="CJ162" s="2003"/>
      <c r="CK162" s="2003"/>
      <c r="CL162" s="2003"/>
      <c r="CM162" s="2003"/>
      <c r="CN162" s="2003"/>
      <c r="CO162" s="2003"/>
      <c r="CP162" s="2003"/>
    </row>
    <row r="163" spans="1:94" s="2004" customFormat="1" ht="75">
      <c r="A163" s="3559"/>
      <c r="B163" s="3434"/>
      <c r="C163" s="3434">
        <v>0</v>
      </c>
      <c r="D163" s="3435">
        <v>0</v>
      </c>
      <c r="E163" s="3434"/>
      <c r="F163" s="3435"/>
      <c r="G163" s="3434" t="s">
        <v>788</v>
      </c>
      <c r="H163" s="3438" t="s">
        <v>789</v>
      </c>
      <c r="I163" s="3434">
        <v>0</v>
      </c>
      <c r="J163" s="3550">
        <v>0</v>
      </c>
      <c r="K163" s="2003"/>
      <c r="L163" s="2003"/>
      <c r="M163" s="2003"/>
      <c r="N163" s="2003"/>
      <c r="O163" s="2003"/>
      <c r="P163" s="2003"/>
      <c r="Q163" s="2003"/>
      <c r="R163" s="2003"/>
      <c r="S163" s="2003"/>
      <c r="T163" s="2003"/>
      <c r="U163" s="2003"/>
      <c r="V163" s="2003"/>
      <c r="W163" s="2003"/>
      <c r="X163" s="2003"/>
      <c r="Y163" s="2003"/>
      <c r="Z163" s="2003"/>
      <c r="AA163" s="2003"/>
      <c r="AB163" s="2003"/>
      <c r="AC163" s="2003"/>
      <c r="AD163" s="2003"/>
      <c r="AE163" s="2003"/>
      <c r="AF163" s="2003"/>
      <c r="AG163" s="2003"/>
      <c r="AH163" s="2003"/>
      <c r="AI163" s="2003"/>
      <c r="AJ163" s="2003"/>
      <c r="AK163" s="2003"/>
      <c r="AL163" s="2003"/>
      <c r="AM163" s="2003"/>
      <c r="AN163" s="2003"/>
      <c r="AO163" s="2003"/>
      <c r="AP163" s="2003"/>
      <c r="AQ163" s="2003"/>
      <c r="AR163" s="2003"/>
      <c r="AS163" s="2003"/>
      <c r="AT163" s="2003"/>
      <c r="AU163" s="2003"/>
      <c r="AV163" s="2003"/>
      <c r="AW163" s="2003"/>
      <c r="AX163" s="2003"/>
      <c r="AY163" s="2003"/>
      <c r="AZ163" s="2003"/>
      <c r="BA163" s="2003"/>
      <c r="BB163" s="2003"/>
      <c r="BC163" s="2003"/>
      <c r="BD163" s="2003"/>
      <c r="BE163" s="2003"/>
      <c r="BF163" s="2003"/>
      <c r="BG163" s="2003"/>
      <c r="BH163" s="2003"/>
      <c r="BI163" s="2003"/>
      <c r="BJ163" s="2003"/>
      <c r="BK163" s="2003"/>
      <c r="BL163" s="2003"/>
      <c r="BM163" s="2003"/>
      <c r="BN163" s="2003"/>
      <c r="BO163" s="2003"/>
      <c r="BP163" s="2003"/>
      <c r="BQ163" s="2003"/>
      <c r="BR163" s="2003"/>
      <c r="BS163" s="2003"/>
      <c r="BT163" s="2003"/>
      <c r="BU163" s="2003"/>
      <c r="BV163" s="2003"/>
      <c r="BW163" s="2003"/>
      <c r="BX163" s="2003"/>
      <c r="BY163" s="2003"/>
      <c r="BZ163" s="2003"/>
      <c r="CA163" s="2003"/>
      <c r="CB163" s="2003"/>
      <c r="CC163" s="2003"/>
      <c r="CD163" s="2003"/>
      <c r="CE163" s="2003"/>
      <c r="CF163" s="2003"/>
      <c r="CG163" s="2003"/>
      <c r="CH163" s="2003"/>
      <c r="CI163" s="2003"/>
      <c r="CJ163" s="2003"/>
      <c r="CK163" s="2003"/>
      <c r="CL163" s="2003"/>
      <c r="CM163" s="2003"/>
      <c r="CN163" s="2003"/>
      <c r="CO163" s="2003"/>
      <c r="CP163" s="2003"/>
    </row>
    <row r="164" spans="1:94" s="2004" customFormat="1" ht="75">
      <c r="A164" s="3559"/>
      <c r="B164" s="3434"/>
      <c r="C164" s="3434">
        <v>0</v>
      </c>
      <c r="D164" s="3435">
        <v>0</v>
      </c>
      <c r="E164" s="3434"/>
      <c r="F164" s="3434"/>
      <c r="G164" s="3434" t="s">
        <v>790</v>
      </c>
      <c r="H164" s="3438" t="s">
        <v>791</v>
      </c>
      <c r="I164" s="3434">
        <v>0</v>
      </c>
      <c r="J164" s="3550">
        <v>0</v>
      </c>
      <c r="K164" s="2003"/>
      <c r="L164" s="2003"/>
      <c r="M164" s="2003"/>
      <c r="N164" s="2003"/>
      <c r="O164" s="2003"/>
      <c r="P164" s="2003"/>
      <c r="Q164" s="2003"/>
      <c r="R164" s="2003"/>
      <c r="S164" s="2003"/>
      <c r="T164" s="2003"/>
      <c r="U164" s="2003"/>
      <c r="V164" s="2003"/>
      <c r="W164" s="2003"/>
      <c r="X164" s="2003"/>
      <c r="Y164" s="2003"/>
      <c r="Z164" s="2003"/>
      <c r="AA164" s="2003"/>
      <c r="AB164" s="2003"/>
      <c r="AC164" s="2003"/>
      <c r="AD164" s="2003"/>
      <c r="AE164" s="2003"/>
      <c r="AF164" s="2003"/>
      <c r="AG164" s="2003"/>
      <c r="AH164" s="2003"/>
      <c r="AI164" s="2003"/>
      <c r="AJ164" s="2003"/>
      <c r="AK164" s="2003"/>
      <c r="AL164" s="2003"/>
      <c r="AM164" s="2003"/>
      <c r="AN164" s="2003"/>
      <c r="AO164" s="2003"/>
      <c r="AP164" s="2003"/>
      <c r="AQ164" s="2003"/>
      <c r="AR164" s="2003"/>
      <c r="AS164" s="2003"/>
      <c r="AT164" s="2003"/>
      <c r="AU164" s="2003"/>
      <c r="AV164" s="2003"/>
      <c r="AW164" s="2003"/>
      <c r="AX164" s="2003"/>
      <c r="AY164" s="2003"/>
      <c r="AZ164" s="2003"/>
      <c r="BA164" s="2003"/>
      <c r="BB164" s="2003"/>
      <c r="BC164" s="2003"/>
      <c r="BD164" s="2003"/>
      <c r="BE164" s="2003"/>
      <c r="BF164" s="2003"/>
      <c r="BG164" s="2003"/>
      <c r="BH164" s="2003"/>
      <c r="BI164" s="2003"/>
      <c r="BJ164" s="2003"/>
      <c r="BK164" s="2003"/>
      <c r="BL164" s="2003"/>
      <c r="BM164" s="2003"/>
      <c r="BN164" s="2003"/>
      <c r="BO164" s="2003"/>
      <c r="BP164" s="2003"/>
      <c r="BQ164" s="2003"/>
      <c r="BR164" s="2003"/>
      <c r="BS164" s="2003"/>
      <c r="BT164" s="2003"/>
      <c r="BU164" s="2003"/>
      <c r="BV164" s="2003"/>
      <c r="BW164" s="2003"/>
      <c r="BX164" s="2003"/>
      <c r="BY164" s="2003"/>
      <c r="BZ164" s="2003"/>
      <c r="CA164" s="2003"/>
      <c r="CB164" s="2003"/>
      <c r="CC164" s="2003"/>
      <c r="CD164" s="2003"/>
      <c r="CE164" s="2003"/>
      <c r="CF164" s="2003"/>
      <c r="CG164" s="2003"/>
      <c r="CH164" s="2003"/>
      <c r="CI164" s="2003"/>
      <c r="CJ164" s="2003"/>
      <c r="CK164" s="2003"/>
      <c r="CL164" s="2003"/>
      <c r="CM164" s="2003"/>
      <c r="CN164" s="2003"/>
      <c r="CO164" s="2003"/>
      <c r="CP164" s="2003"/>
    </row>
    <row r="165" spans="1:94" s="2004" customFormat="1" ht="90">
      <c r="A165" s="3559"/>
      <c r="B165" s="3434"/>
      <c r="C165" s="3438">
        <v>0</v>
      </c>
      <c r="D165" s="3435">
        <v>0</v>
      </c>
      <c r="E165" s="3434"/>
      <c r="F165" s="3434"/>
      <c r="G165" s="3434" t="s">
        <v>792</v>
      </c>
      <c r="H165" s="3438" t="s">
        <v>793</v>
      </c>
      <c r="I165" s="3438">
        <v>0</v>
      </c>
      <c r="J165" s="3550">
        <v>0</v>
      </c>
      <c r="K165" s="2003"/>
      <c r="L165" s="2003"/>
      <c r="M165" s="2003"/>
      <c r="N165" s="2003"/>
      <c r="O165" s="2003"/>
      <c r="P165" s="2003"/>
      <c r="Q165" s="2003"/>
      <c r="R165" s="2003"/>
      <c r="S165" s="2003"/>
      <c r="T165" s="2003"/>
      <c r="U165" s="2003"/>
      <c r="V165" s="2003"/>
      <c r="W165" s="2003"/>
      <c r="X165" s="2003"/>
      <c r="Y165" s="2003"/>
      <c r="Z165" s="2003"/>
      <c r="AA165" s="2003"/>
      <c r="AB165" s="2003"/>
      <c r="AC165" s="2003"/>
      <c r="AD165" s="2003"/>
      <c r="AE165" s="2003"/>
      <c r="AF165" s="2003"/>
      <c r="AG165" s="2003"/>
      <c r="AH165" s="2003"/>
      <c r="AI165" s="2003"/>
      <c r="AJ165" s="2003"/>
      <c r="AK165" s="2003"/>
      <c r="AL165" s="2003"/>
      <c r="AM165" s="2003"/>
      <c r="AN165" s="2003"/>
      <c r="AO165" s="2003"/>
      <c r="AP165" s="2003"/>
      <c r="AQ165" s="2003"/>
      <c r="AR165" s="2003"/>
      <c r="AS165" s="2003"/>
      <c r="AT165" s="2003"/>
      <c r="AU165" s="2003"/>
      <c r="AV165" s="2003"/>
      <c r="AW165" s="2003"/>
      <c r="AX165" s="2003"/>
      <c r="AY165" s="2003"/>
      <c r="AZ165" s="2003"/>
      <c r="BA165" s="2003"/>
      <c r="BB165" s="2003"/>
      <c r="BC165" s="2003"/>
      <c r="BD165" s="2003"/>
      <c r="BE165" s="2003"/>
      <c r="BF165" s="2003"/>
      <c r="BG165" s="2003"/>
      <c r="BH165" s="2003"/>
      <c r="BI165" s="2003"/>
      <c r="BJ165" s="2003"/>
      <c r="BK165" s="2003"/>
      <c r="BL165" s="2003"/>
      <c r="BM165" s="2003"/>
      <c r="BN165" s="2003"/>
      <c r="BO165" s="2003"/>
      <c r="BP165" s="2003"/>
      <c r="BQ165" s="2003"/>
      <c r="BR165" s="2003"/>
      <c r="BS165" s="2003"/>
      <c r="BT165" s="2003"/>
      <c r="BU165" s="2003"/>
      <c r="BV165" s="2003"/>
      <c r="BW165" s="2003"/>
      <c r="BX165" s="2003"/>
      <c r="BY165" s="2003"/>
      <c r="BZ165" s="2003"/>
      <c r="CA165" s="2003"/>
      <c r="CB165" s="2003"/>
      <c r="CC165" s="2003"/>
      <c r="CD165" s="2003"/>
      <c r="CE165" s="2003"/>
      <c r="CF165" s="2003"/>
      <c r="CG165" s="2003"/>
      <c r="CH165" s="2003"/>
      <c r="CI165" s="2003"/>
      <c r="CJ165" s="2003"/>
      <c r="CK165" s="2003"/>
      <c r="CL165" s="2003"/>
      <c r="CM165" s="2003"/>
      <c r="CN165" s="2003"/>
      <c r="CO165" s="2003"/>
      <c r="CP165" s="2003"/>
    </row>
    <row r="166" spans="1:94" s="2027" customFormat="1" ht="120">
      <c r="A166" s="3559"/>
      <c r="B166" s="3434"/>
      <c r="C166" s="3438">
        <v>0</v>
      </c>
      <c r="D166" s="3435">
        <v>0</v>
      </c>
      <c r="E166" s="3434"/>
      <c r="F166" s="3434"/>
      <c r="G166" s="3434" t="s">
        <v>794</v>
      </c>
      <c r="H166" s="3438" t="s">
        <v>795</v>
      </c>
      <c r="I166" s="3438">
        <v>0</v>
      </c>
      <c r="J166" s="3550">
        <v>0</v>
      </c>
      <c r="K166" s="2003"/>
      <c r="L166" s="2003"/>
      <c r="M166" s="2003"/>
      <c r="N166" s="2003"/>
      <c r="O166" s="2003"/>
      <c r="P166" s="2003"/>
      <c r="Q166" s="2003"/>
      <c r="R166" s="2003"/>
      <c r="S166" s="2003"/>
      <c r="T166" s="2003"/>
      <c r="U166" s="2003"/>
      <c r="V166" s="2003"/>
      <c r="W166" s="2003"/>
      <c r="X166" s="2003"/>
      <c r="Y166" s="2026"/>
      <c r="Z166" s="2026"/>
      <c r="AA166" s="2026"/>
      <c r="AB166" s="2026"/>
      <c r="AC166" s="2026"/>
      <c r="AD166" s="2026"/>
      <c r="AE166" s="2026"/>
      <c r="AF166" s="2026"/>
      <c r="AG166" s="2026"/>
      <c r="AH166" s="2026"/>
      <c r="AI166" s="2026"/>
      <c r="AJ166" s="2026"/>
      <c r="AK166" s="2026"/>
      <c r="AL166" s="2026"/>
      <c r="AM166" s="2026"/>
      <c r="AN166" s="2026"/>
      <c r="AO166" s="2026"/>
      <c r="AP166" s="2026"/>
      <c r="AQ166" s="2026"/>
      <c r="AR166" s="2026"/>
      <c r="AS166" s="2026"/>
      <c r="AT166" s="2026"/>
      <c r="AU166" s="2026"/>
      <c r="AV166" s="2026"/>
      <c r="AW166" s="2026"/>
      <c r="AX166" s="2026"/>
      <c r="AY166" s="2026"/>
      <c r="AZ166" s="2026"/>
      <c r="BA166" s="2026"/>
      <c r="BB166" s="2026"/>
      <c r="BC166" s="2026"/>
      <c r="BD166" s="2026"/>
      <c r="BE166" s="2026"/>
      <c r="BF166" s="2026"/>
      <c r="BG166" s="2026"/>
      <c r="BH166" s="2026"/>
      <c r="BI166" s="2026"/>
      <c r="BJ166" s="2026"/>
      <c r="BK166" s="2026"/>
      <c r="BL166" s="2026"/>
      <c r="BM166" s="2026"/>
      <c r="BN166" s="2026"/>
      <c r="BO166" s="2026"/>
      <c r="BP166" s="2026"/>
      <c r="BQ166" s="2026"/>
      <c r="BR166" s="2026"/>
      <c r="BS166" s="2026"/>
      <c r="BT166" s="2026"/>
      <c r="BU166" s="2026"/>
      <c r="BV166" s="2026"/>
      <c r="BW166" s="2026"/>
      <c r="BX166" s="2026"/>
      <c r="BY166" s="2026"/>
      <c r="BZ166" s="2026"/>
      <c r="CA166" s="2026"/>
      <c r="CB166" s="2026"/>
      <c r="CC166" s="2026"/>
      <c r="CD166" s="2026"/>
      <c r="CE166" s="2026"/>
      <c r="CF166" s="2026"/>
      <c r="CG166" s="2026"/>
      <c r="CH166" s="2026"/>
      <c r="CI166" s="2026"/>
      <c r="CJ166" s="2026"/>
      <c r="CK166" s="2026"/>
      <c r="CL166" s="2026"/>
      <c r="CM166" s="2026"/>
      <c r="CN166" s="2026"/>
      <c r="CO166" s="2026"/>
      <c r="CP166" s="2026"/>
    </row>
    <row r="167" spans="1:94" ht="45">
      <c r="A167" s="3559"/>
      <c r="B167" s="3434"/>
      <c r="C167" s="3434">
        <v>0</v>
      </c>
      <c r="D167" s="3435">
        <v>0</v>
      </c>
      <c r="E167" s="3434"/>
      <c r="F167" s="3434"/>
      <c r="G167" s="3434" t="s">
        <v>332</v>
      </c>
      <c r="H167" s="3438" t="s">
        <v>796</v>
      </c>
      <c r="I167" s="3434">
        <v>0</v>
      </c>
      <c r="J167" s="3550">
        <v>0</v>
      </c>
    </row>
    <row r="168" spans="1:94" ht="90">
      <c r="A168" s="3559"/>
      <c r="B168" s="3434"/>
      <c r="C168" s="3434">
        <v>0</v>
      </c>
      <c r="D168" s="3435">
        <v>0</v>
      </c>
      <c r="E168" s="3434"/>
      <c r="F168" s="3434"/>
      <c r="G168" s="3434" t="s">
        <v>333</v>
      </c>
      <c r="H168" s="3438" t="s">
        <v>797</v>
      </c>
      <c r="I168" s="3434">
        <v>0</v>
      </c>
      <c r="J168" s="3550">
        <v>0</v>
      </c>
    </row>
    <row r="169" spans="1:94" ht="90">
      <c r="A169" s="3559"/>
      <c r="B169" s="3434"/>
      <c r="C169" s="3433">
        <v>0</v>
      </c>
      <c r="D169" s="3435"/>
      <c r="E169" s="3433"/>
      <c r="F169" s="3434"/>
      <c r="G169" s="3434" t="s">
        <v>798</v>
      </c>
      <c r="H169" s="3438" t="s">
        <v>799</v>
      </c>
      <c r="I169" s="3433">
        <v>0</v>
      </c>
      <c r="J169" s="3550"/>
    </row>
    <row r="170" spans="1:94" ht="60">
      <c r="A170" s="3559"/>
      <c r="B170" s="3434"/>
      <c r="C170" s="3433">
        <v>0</v>
      </c>
      <c r="D170" s="3435">
        <v>0</v>
      </c>
      <c r="E170" s="3433"/>
      <c r="F170" s="3434"/>
      <c r="G170" s="3434" t="s">
        <v>800</v>
      </c>
      <c r="H170" s="3438" t="s">
        <v>801</v>
      </c>
      <c r="I170" s="3433">
        <v>0</v>
      </c>
      <c r="J170" s="3550">
        <v>0</v>
      </c>
    </row>
    <row r="171" spans="1:94" ht="75">
      <c r="A171" s="3559"/>
      <c r="B171" s="3434"/>
      <c r="C171" s="3433">
        <v>0</v>
      </c>
      <c r="D171" s="3435">
        <v>0</v>
      </c>
      <c r="E171" s="3433"/>
      <c r="F171" s="3434"/>
      <c r="G171" s="3434" t="s">
        <v>802</v>
      </c>
      <c r="H171" s="3438" t="s">
        <v>803</v>
      </c>
      <c r="I171" s="3433">
        <v>0</v>
      </c>
      <c r="J171" s="3550">
        <v>0</v>
      </c>
    </row>
    <row r="172" spans="1:94" ht="60">
      <c r="A172" s="3559"/>
      <c r="B172" s="3434"/>
      <c r="C172" s="3433">
        <v>0</v>
      </c>
      <c r="D172" s="3435">
        <v>0</v>
      </c>
      <c r="E172" s="3433"/>
      <c r="F172" s="3434"/>
      <c r="G172" s="3434" t="s">
        <v>804</v>
      </c>
      <c r="H172" s="3438" t="s">
        <v>805</v>
      </c>
      <c r="I172" s="3433">
        <v>0</v>
      </c>
      <c r="J172" s="3550">
        <v>0</v>
      </c>
    </row>
    <row r="173" spans="1:94" ht="45">
      <c r="A173" s="3559"/>
      <c r="B173" s="3434"/>
      <c r="C173" s="3433">
        <v>0</v>
      </c>
      <c r="D173" s="3435">
        <v>0</v>
      </c>
      <c r="E173" s="3433"/>
      <c r="F173" s="3434"/>
      <c r="G173" s="3434" t="s">
        <v>806</v>
      </c>
      <c r="H173" s="3438" t="s">
        <v>807</v>
      </c>
      <c r="I173" s="3433">
        <v>0</v>
      </c>
      <c r="J173" s="3550">
        <v>0</v>
      </c>
    </row>
    <row r="174" spans="1:94" ht="45">
      <c r="A174" s="3559"/>
      <c r="B174" s="3434"/>
      <c r="C174" s="3453">
        <v>0</v>
      </c>
      <c r="D174" s="3435">
        <v>0</v>
      </c>
      <c r="E174" s="3433"/>
      <c r="F174" s="3434"/>
      <c r="G174" s="3434" t="s">
        <v>808</v>
      </c>
      <c r="H174" s="3438" t="s">
        <v>809</v>
      </c>
      <c r="I174" s="3453">
        <v>0</v>
      </c>
      <c r="J174" s="3550">
        <v>0</v>
      </c>
    </row>
    <row r="175" spans="1:94" ht="60">
      <c r="A175" s="3559"/>
      <c r="B175" s="3434"/>
      <c r="C175" s="3453"/>
      <c r="D175" s="3435"/>
      <c r="E175" s="3433"/>
      <c r="F175" s="3434"/>
      <c r="G175" s="3434" t="s">
        <v>808</v>
      </c>
      <c r="H175" s="3438" t="s">
        <v>3122</v>
      </c>
      <c r="I175" s="3453"/>
      <c r="J175" s="3550"/>
    </row>
    <row r="176" spans="1:94" ht="15">
      <c r="A176" s="3559"/>
      <c r="B176" s="3434"/>
      <c r="C176" s="3434">
        <v>0</v>
      </c>
      <c r="D176" s="3435">
        <v>0</v>
      </c>
      <c r="E176" s="3434"/>
      <c r="F176" s="3434"/>
      <c r="G176" s="3434" t="s">
        <v>810</v>
      </c>
      <c r="H176" s="3433" t="s">
        <v>811</v>
      </c>
      <c r="I176" s="3434">
        <v>0</v>
      </c>
      <c r="J176" s="3550">
        <v>0</v>
      </c>
    </row>
    <row r="177" spans="1:10" ht="30">
      <c r="A177" s="3559"/>
      <c r="B177" s="3434"/>
      <c r="C177" s="3434">
        <v>0</v>
      </c>
      <c r="D177" s="3435">
        <v>0</v>
      </c>
      <c r="E177" s="3434"/>
      <c r="F177" s="3434"/>
      <c r="G177" s="3434" t="s">
        <v>812</v>
      </c>
      <c r="H177" s="3438" t="s">
        <v>813</v>
      </c>
      <c r="I177" s="3434">
        <v>0</v>
      </c>
      <c r="J177" s="3550">
        <v>0</v>
      </c>
    </row>
    <row r="178" spans="1:10" ht="45">
      <c r="A178" s="3559"/>
      <c r="B178" s="3434"/>
      <c r="C178" s="3434">
        <v>0</v>
      </c>
      <c r="D178" s="3435"/>
      <c r="E178" s="3434"/>
      <c r="F178" s="3435"/>
      <c r="G178" s="3434">
        <v>100</v>
      </c>
      <c r="H178" s="3438" t="s">
        <v>814</v>
      </c>
      <c r="I178" s="3434">
        <v>0</v>
      </c>
      <c r="J178" s="3550"/>
    </row>
    <row r="179" spans="1:10" ht="75">
      <c r="A179" s="3559"/>
      <c r="B179" s="3434"/>
      <c r="C179" s="3434">
        <v>0</v>
      </c>
      <c r="D179" s="2605">
        <v>3500000</v>
      </c>
      <c r="E179" s="3434"/>
      <c r="F179" s="2605">
        <v>3500000</v>
      </c>
      <c r="G179" s="3434">
        <v>101</v>
      </c>
      <c r="H179" s="3438" t="s">
        <v>815</v>
      </c>
      <c r="I179" s="3434">
        <v>0</v>
      </c>
      <c r="J179" s="2605"/>
    </row>
    <row r="180" spans="1:10" ht="90">
      <c r="A180" s="3559"/>
      <c r="B180" s="3434"/>
      <c r="C180" s="3434">
        <v>0</v>
      </c>
      <c r="D180" s="2605">
        <v>1900000</v>
      </c>
      <c r="E180" s="3434"/>
      <c r="F180" s="2605">
        <v>1900000</v>
      </c>
      <c r="G180" s="3434">
        <v>102</v>
      </c>
      <c r="H180" s="3438" t="s">
        <v>816</v>
      </c>
      <c r="I180" s="3434">
        <v>0</v>
      </c>
      <c r="J180" s="2605"/>
    </row>
    <row r="181" spans="1:10" ht="60">
      <c r="A181" s="3559"/>
      <c r="B181" s="3434"/>
      <c r="C181" s="3434">
        <v>0</v>
      </c>
      <c r="D181" s="3435">
        <v>0</v>
      </c>
      <c r="E181" s="3434"/>
      <c r="F181" s="3435"/>
      <c r="G181" s="3434">
        <v>103</v>
      </c>
      <c r="H181" s="3438" t="s">
        <v>817</v>
      </c>
      <c r="I181" s="3434">
        <v>0</v>
      </c>
      <c r="J181" s="3550">
        <v>0</v>
      </c>
    </row>
    <row r="182" spans="1:10" ht="90.75" thickBot="1">
      <c r="A182" s="3559"/>
      <c r="B182" s="3434"/>
      <c r="C182" s="3434">
        <v>0</v>
      </c>
      <c r="D182" s="3600">
        <v>600000</v>
      </c>
      <c r="E182" s="3434"/>
      <c r="F182" s="3600">
        <v>600000</v>
      </c>
      <c r="G182" s="3434">
        <v>104</v>
      </c>
      <c r="H182" s="3438" t="s">
        <v>818</v>
      </c>
      <c r="I182" s="3434">
        <v>0</v>
      </c>
      <c r="J182" s="3600"/>
    </row>
    <row r="183" spans="1:10" ht="120">
      <c r="A183" s="3559"/>
      <c r="B183" s="3434"/>
      <c r="C183" s="3434">
        <v>0</v>
      </c>
      <c r="D183" s="2605">
        <v>2300000</v>
      </c>
      <c r="E183" s="3434"/>
      <c r="F183" s="2605">
        <v>2300000</v>
      </c>
      <c r="G183" s="3434">
        <v>105</v>
      </c>
      <c r="H183" s="3438" t="s">
        <v>819</v>
      </c>
      <c r="I183" s="3434">
        <v>0</v>
      </c>
      <c r="J183" s="2605"/>
    </row>
    <row r="184" spans="1:10" ht="75">
      <c r="A184" s="3559"/>
      <c r="B184" s="3434"/>
      <c r="C184" s="3434">
        <v>0</v>
      </c>
      <c r="D184" s="2605">
        <v>2500000</v>
      </c>
      <c r="E184" s="3434"/>
      <c r="F184" s="2605">
        <v>2500000</v>
      </c>
      <c r="G184" s="3434">
        <v>106</v>
      </c>
      <c r="H184" s="3438" t="s">
        <v>820</v>
      </c>
      <c r="I184" s="3434">
        <v>0</v>
      </c>
      <c r="J184" s="2605"/>
    </row>
    <row r="185" spans="1:10" ht="75">
      <c r="A185" s="3559"/>
      <c r="B185" s="3434"/>
      <c r="C185" s="3434">
        <v>0</v>
      </c>
      <c r="D185" s="2605">
        <v>2700000</v>
      </c>
      <c r="E185" s="3434"/>
      <c r="F185" s="2605">
        <v>2700000</v>
      </c>
      <c r="G185" s="3434">
        <v>107</v>
      </c>
      <c r="H185" s="3438" t="s">
        <v>821</v>
      </c>
      <c r="I185" s="3434">
        <v>0</v>
      </c>
      <c r="J185" s="2605"/>
    </row>
    <row r="186" spans="1:10" ht="60">
      <c r="A186" s="3559"/>
      <c r="B186" s="3434"/>
      <c r="C186" s="3434">
        <v>0</v>
      </c>
      <c r="D186" s="3601">
        <v>4600000</v>
      </c>
      <c r="E186" s="3434"/>
      <c r="F186" s="3601">
        <v>4600000</v>
      </c>
      <c r="G186" s="3434">
        <v>108</v>
      </c>
      <c r="H186" s="3438" t="s">
        <v>822</v>
      </c>
      <c r="I186" s="3434">
        <v>0</v>
      </c>
      <c r="J186" s="3601"/>
    </row>
    <row r="187" spans="1:10" ht="120">
      <c r="A187" s="3559"/>
      <c r="B187" s="3434"/>
      <c r="C187" s="3434">
        <v>0</v>
      </c>
      <c r="D187" s="3435">
        <v>0</v>
      </c>
      <c r="E187" s="3434"/>
      <c r="F187" s="3435"/>
      <c r="G187" s="3434">
        <v>109</v>
      </c>
      <c r="H187" s="3438" t="s">
        <v>823</v>
      </c>
      <c r="I187" s="3434">
        <v>0</v>
      </c>
      <c r="J187" s="3550">
        <v>0</v>
      </c>
    </row>
    <row r="188" spans="1:10" ht="75">
      <c r="A188" s="3559"/>
      <c r="B188" s="3434"/>
      <c r="C188" s="3434">
        <v>0</v>
      </c>
      <c r="D188" s="3602">
        <v>7000000</v>
      </c>
      <c r="E188" s="3434"/>
      <c r="F188" s="3602">
        <v>7000000</v>
      </c>
      <c r="G188" s="3434">
        <v>110</v>
      </c>
      <c r="H188" s="3438" t="s">
        <v>824</v>
      </c>
      <c r="I188" s="3434">
        <v>0</v>
      </c>
      <c r="J188" s="3602"/>
    </row>
    <row r="189" spans="1:10" ht="110.25">
      <c r="A189" s="3559"/>
      <c r="B189" s="3434"/>
      <c r="C189" s="3434"/>
      <c r="D189" s="3805">
        <v>600000</v>
      </c>
      <c r="E189" s="3434"/>
      <c r="F189" s="3805">
        <v>600000</v>
      </c>
      <c r="G189" s="3434">
        <v>111</v>
      </c>
      <c r="H189" s="3460" t="s">
        <v>3328</v>
      </c>
      <c r="I189" s="3804"/>
      <c r="J189" s="3805"/>
    </row>
    <row r="190" spans="1:10" ht="110.25">
      <c r="A190" s="3554"/>
      <c r="B190" s="3528"/>
      <c r="C190" s="3453"/>
      <c r="D190" s="4399">
        <v>1300000</v>
      </c>
      <c r="E190" s="3457"/>
      <c r="F190" s="4399">
        <v>1300000</v>
      </c>
      <c r="G190" s="3453">
        <v>112</v>
      </c>
      <c r="H190" s="3460" t="s">
        <v>3329</v>
      </c>
      <c r="I190" s="3753"/>
      <c r="J190" s="3612"/>
    </row>
    <row r="191" spans="1:10" ht="94.5">
      <c r="A191" s="3567"/>
      <c r="B191" s="3469"/>
      <c r="C191" s="3469"/>
      <c r="D191" s="3763">
        <v>1200000</v>
      </c>
      <c r="E191" s="3469"/>
      <c r="F191" s="3763">
        <v>1200000</v>
      </c>
      <c r="G191" s="3469">
        <v>113</v>
      </c>
      <c r="H191" s="3470" t="s">
        <v>3432</v>
      </c>
      <c r="I191" s="3759"/>
      <c r="J191" s="3763"/>
    </row>
    <row r="192" spans="1:10" ht="47.25">
      <c r="A192" s="3758"/>
      <c r="B192" s="3759"/>
      <c r="C192" s="3759"/>
      <c r="D192" s="3760"/>
      <c r="E192" s="3759"/>
      <c r="F192" s="3760"/>
      <c r="G192" s="3761">
        <v>171</v>
      </c>
      <c r="H192" s="4244" t="s">
        <v>3751</v>
      </c>
      <c r="I192" s="3759"/>
      <c r="J192" s="3763"/>
    </row>
    <row r="193" spans="1:94" ht="63">
      <c r="A193" s="3758"/>
      <c r="B193" s="3759"/>
      <c r="C193" s="3759"/>
      <c r="D193" s="3760"/>
      <c r="E193" s="3759"/>
      <c r="F193" s="3760"/>
      <c r="G193" s="3761">
        <v>172</v>
      </c>
      <c r="H193" s="4244" t="s">
        <v>3752</v>
      </c>
      <c r="I193" s="3759"/>
      <c r="J193" s="3763"/>
    </row>
    <row r="194" spans="1:94" ht="47.25">
      <c r="A194" s="3758"/>
      <c r="B194" s="3759"/>
      <c r="C194" s="3759"/>
      <c r="D194" s="3760"/>
      <c r="E194" s="3759"/>
      <c r="F194" s="3760"/>
      <c r="G194" s="3761">
        <v>173</v>
      </c>
      <c r="H194" s="4244" t="s">
        <v>3753</v>
      </c>
      <c r="I194" s="3759"/>
      <c r="J194" s="3763"/>
    </row>
    <row r="195" spans="1:94" ht="126">
      <c r="A195" s="3758"/>
      <c r="B195" s="3759"/>
      <c r="C195" s="3759"/>
      <c r="D195" s="3760"/>
      <c r="E195" s="3759"/>
      <c r="F195" s="3760"/>
      <c r="G195" s="3761">
        <v>174</v>
      </c>
      <c r="H195" s="4244" t="s">
        <v>3754</v>
      </c>
      <c r="I195" s="3759"/>
      <c r="J195" s="3763"/>
    </row>
    <row r="196" spans="1:94" ht="63">
      <c r="A196" s="3758"/>
      <c r="B196" s="3759"/>
      <c r="C196" s="3759"/>
      <c r="D196" s="3760"/>
      <c r="E196" s="3759"/>
      <c r="F196" s="3760"/>
      <c r="G196" s="3761">
        <v>175</v>
      </c>
      <c r="H196" s="4244" t="s">
        <v>3755</v>
      </c>
      <c r="I196" s="3759"/>
      <c r="J196" s="3763"/>
    </row>
    <row r="197" spans="1:94" ht="31.5">
      <c r="A197" s="3758"/>
      <c r="B197" s="3759"/>
      <c r="C197" s="3759"/>
      <c r="D197" s="3760"/>
      <c r="E197" s="3759"/>
      <c r="F197" s="3760"/>
      <c r="G197" s="3759">
        <v>176</v>
      </c>
      <c r="H197" s="4244" t="s">
        <v>3756</v>
      </c>
      <c r="I197" s="3759"/>
      <c r="J197" s="3763"/>
    </row>
    <row r="198" spans="1:94" ht="15">
      <c r="A198" s="3555">
        <f>SUM(A158:A197)</f>
        <v>0</v>
      </c>
      <c r="B198" s="3440">
        <f>SUM(B158:B197)</f>
        <v>0</v>
      </c>
      <c r="C198" s="3769">
        <f>SUM(C158:C197)</f>
        <v>0</v>
      </c>
      <c r="D198" s="3769">
        <f>SUM(D158:D197)</f>
        <v>48200000</v>
      </c>
      <c r="E198" s="3769">
        <f t="shared" ref="E198:F198" si="102">SUM(E158:E197)</f>
        <v>0</v>
      </c>
      <c r="F198" s="3769">
        <f t="shared" si="102"/>
        <v>48200000</v>
      </c>
      <c r="G198" s="3441"/>
      <c r="H198" s="3442" t="s">
        <v>825</v>
      </c>
      <c r="I198" s="3440">
        <f t="shared" ref="I198:J198" si="103">SUM(I158:I197)</f>
        <v>0</v>
      </c>
      <c r="J198" s="3544">
        <f t="shared" si="103"/>
        <v>0</v>
      </c>
    </row>
    <row r="199" spans="1:94" ht="75">
      <c r="A199" s="3559"/>
      <c r="B199" s="3435"/>
      <c r="C199" s="3434">
        <v>0</v>
      </c>
      <c r="D199" s="3435">
        <v>5000000</v>
      </c>
      <c r="E199" s="3434"/>
      <c r="F199" s="3435">
        <v>5000000</v>
      </c>
      <c r="G199" s="3434">
        <v>224</v>
      </c>
      <c r="H199" s="3438" t="s">
        <v>826</v>
      </c>
      <c r="I199" s="3434">
        <v>0</v>
      </c>
      <c r="J199" s="2605"/>
    </row>
    <row r="200" spans="1:94" ht="30">
      <c r="A200" s="3551"/>
      <c r="B200" s="3433"/>
      <c r="C200" s="3433">
        <v>0</v>
      </c>
      <c r="D200" s="3435">
        <v>0</v>
      </c>
      <c r="E200" s="3433"/>
      <c r="F200" s="3435"/>
      <c r="G200" s="3434">
        <v>238</v>
      </c>
      <c r="H200" s="3438" t="s">
        <v>827</v>
      </c>
      <c r="I200" s="3433">
        <v>0</v>
      </c>
      <c r="J200" s="3550">
        <v>0</v>
      </c>
    </row>
    <row r="201" spans="1:94" ht="15">
      <c r="A201" s="3551"/>
      <c r="B201" s="3433"/>
      <c r="C201" s="3433">
        <v>0</v>
      </c>
      <c r="D201" s="3435">
        <v>0</v>
      </c>
      <c r="E201" s="3433"/>
      <c r="F201" s="3435"/>
      <c r="G201" s="3434">
        <v>239</v>
      </c>
      <c r="H201" s="3433" t="s">
        <v>828</v>
      </c>
      <c r="I201" s="3433">
        <v>0</v>
      </c>
      <c r="J201" s="3550">
        <v>0</v>
      </c>
    </row>
    <row r="202" spans="1:94" ht="15.75" thickBot="1">
      <c r="A202" s="3553">
        <f t="shared" ref="A202:F202" si="104">SUM(A199:A201)</f>
        <v>0</v>
      </c>
      <c r="B202" s="3439">
        <f t="shared" si="104"/>
        <v>0</v>
      </c>
      <c r="C202" s="3439">
        <f t="shared" si="104"/>
        <v>0</v>
      </c>
      <c r="D202" s="3439">
        <f t="shared" si="104"/>
        <v>5000000</v>
      </c>
      <c r="E202" s="3439">
        <f t="shared" si="104"/>
        <v>0</v>
      </c>
      <c r="F202" s="3439">
        <f t="shared" si="104"/>
        <v>5000000</v>
      </c>
      <c r="G202" s="3441"/>
      <c r="H202" s="3439" t="s">
        <v>829</v>
      </c>
      <c r="I202" s="3439">
        <f>SUM(I199:I201)</f>
        <v>0</v>
      </c>
      <c r="J202" s="3544">
        <f>SUM(J199:J201)</f>
        <v>0</v>
      </c>
    </row>
    <row r="203" spans="1:94" ht="75.75" thickTop="1">
      <c r="A203" s="3568"/>
      <c r="B203" s="3472"/>
      <c r="C203" s="3450"/>
      <c r="D203" s="3946">
        <v>1200000</v>
      </c>
      <c r="E203" s="3471"/>
      <c r="F203" s="3946">
        <v>1200000</v>
      </c>
      <c r="G203" s="3449">
        <v>294</v>
      </c>
      <c r="H203" s="3474" t="s">
        <v>3433</v>
      </c>
      <c r="I203" s="3450"/>
      <c r="J203" s="3946"/>
    </row>
    <row r="204" spans="1:94" ht="30">
      <c r="A204" s="3786"/>
      <c r="B204" s="3809"/>
      <c r="C204" s="3760"/>
      <c r="D204" s="3760"/>
      <c r="E204" s="3787"/>
      <c r="F204" s="3760"/>
      <c r="G204" s="3788">
        <v>111</v>
      </c>
      <c r="H204" s="3783" t="s">
        <v>3694</v>
      </c>
      <c r="I204" s="3760"/>
      <c r="J204" s="3822"/>
    </row>
    <row r="205" spans="1:94" s="2013" customFormat="1" ht="30">
      <c r="A205" s="3551"/>
      <c r="B205" s="3472"/>
      <c r="C205" s="3433">
        <v>0</v>
      </c>
      <c r="D205" s="3763">
        <v>2500000</v>
      </c>
      <c r="E205" s="3433"/>
      <c r="F205" s="3763">
        <v>2500000</v>
      </c>
      <c r="G205" s="3434">
        <v>297</v>
      </c>
      <c r="H205" s="3438" t="s">
        <v>830</v>
      </c>
      <c r="I205" s="3433">
        <v>0</v>
      </c>
      <c r="J205" s="3763"/>
      <c r="K205" s="2003"/>
      <c r="L205" s="2003"/>
      <c r="M205" s="2003"/>
      <c r="N205" s="2003"/>
      <c r="O205" s="2003"/>
      <c r="P205" s="2003"/>
      <c r="Q205" s="2003"/>
      <c r="R205" s="2003"/>
      <c r="S205" s="2003"/>
      <c r="T205" s="2003"/>
      <c r="U205" s="2003"/>
      <c r="V205" s="2003"/>
      <c r="W205" s="2003"/>
      <c r="X205" s="2003"/>
      <c r="Y205" s="2003"/>
      <c r="Z205" s="2003"/>
      <c r="AA205" s="2003"/>
      <c r="AB205" s="2003"/>
      <c r="AC205" s="2003"/>
      <c r="AD205" s="2003"/>
      <c r="AE205" s="2003"/>
      <c r="AF205" s="2003"/>
      <c r="AG205" s="2003"/>
      <c r="AH205" s="2003"/>
      <c r="AI205" s="2003"/>
      <c r="AJ205" s="2003"/>
      <c r="AK205" s="2003"/>
      <c r="AL205" s="2003"/>
      <c r="AM205" s="2003"/>
      <c r="AN205" s="2003"/>
      <c r="AO205" s="2003"/>
      <c r="AP205" s="2003"/>
      <c r="AQ205" s="2003"/>
      <c r="AR205" s="2003"/>
      <c r="AS205" s="2003"/>
      <c r="AT205" s="2003"/>
      <c r="AU205" s="2003"/>
      <c r="AV205" s="2003"/>
      <c r="AW205" s="2003"/>
      <c r="AX205" s="2003"/>
      <c r="AY205" s="2003"/>
      <c r="AZ205" s="2003"/>
      <c r="BA205" s="2003"/>
      <c r="BB205" s="2003"/>
      <c r="BC205" s="2003"/>
      <c r="BD205" s="2003"/>
      <c r="BE205" s="2003"/>
      <c r="BF205" s="2003"/>
      <c r="BG205" s="2003"/>
      <c r="BH205" s="2003"/>
      <c r="BI205" s="2003"/>
      <c r="BJ205" s="2003"/>
      <c r="BK205" s="2003"/>
      <c r="BL205" s="2003"/>
      <c r="BM205" s="2003"/>
      <c r="BN205" s="2003"/>
      <c r="BO205" s="2003"/>
      <c r="BP205" s="2003"/>
      <c r="BQ205" s="2003"/>
      <c r="BR205" s="2003"/>
      <c r="BS205" s="2003"/>
      <c r="BT205" s="2003"/>
      <c r="BU205" s="2003"/>
      <c r="BV205" s="2003"/>
      <c r="BW205" s="2003"/>
      <c r="BX205" s="2003"/>
      <c r="BY205" s="2003"/>
      <c r="BZ205" s="2003"/>
      <c r="CA205" s="2003"/>
      <c r="CB205" s="2003"/>
      <c r="CC205" s="2003"/>
      <c r="CD205" s="2003"/>
      <c r="CE205" s="2003"/>
      <c r="CF205" s="2003"/>
      <c r="CG205" s="2003"/>
      <c r="CH205" s="2003"/>
      <c r="CI205" s="2003"/>
      <c r="CJ205" s="2003"/>
      <c r="CK205" s="2003"/>
      <c r="CL205" s="2003"/>
      <c r="CM205" s="2003"/>
      <c r="CN205" s="2003"/>
      <c r="CO205" s="2003"/>
      <c r="CP205" s="2003"/>
    </row>
    <row r="206" spans="1:94" ht="45">
      <c r="A206" s="3551"/>
      <c r="B206" s="3433"/>
      <c r="C206" s="3433">
        <v>0</v>
      </c>
      <c r="D206" s="3435">
        <v>0</v>
      </c>
      <c r="E206" s="3433"/>
      <c r="F206" s="3435"/>
      <c r="G206" s="3434">
        <v>298</v>
      </c>
      <c r="H206" s="3438" t="s">
        <v>831</v>
      </c>
      <c r="I206" s="3433">
        <v>0</v>
      </c>
      <c r="J206" s="3550">
        <v>0</v>
      </c>
    </row>
    <row r="207" spans="1:94" ht="105">
      <c r="A207" s="3551"/>
      <c r="B207" s="3438"/>
      <c r="C207" s="3438">
        <v>0</v>
      </c>
      <c r="D207" s="3435"/>
      <c r="E207" s="3433"/>
      <c r="F207" s="3435"/>
      <c r="G207" s="3434">
        <v>299</v>
      </c>
      <c r="H207" s="3438" t="s">
        <v>832</v>
      </c>
      <c r="I207" s="3438">
        <v>0</v>
      </c>
      <c r="J207" s="3550"/>
    </row>
    <row r="208" spans="1:94" ht="60">
      <c r="A208" s="3551"/>
      <c r="B208" s="3433"/>
      <c r="C208" s="3438">
        <v>0</v>
      </c>
      <c r="D208" s="3454">
        <v>0</v>
      </c>
      <c r="E208" s="3433"/>
      <c r="F208" s="3454"/>
      <c r="G208" s="3434">
        <v>314</v>
      </c>
      <c r="H208" s="3438" t="s">
        <v>833</v>
      </c>
      <c r="I208" s="3438">
        <v>0</v>
      </c>
      <c r="J208" s="3563">
        <v>0</v>
      </c>
    </row>
    <row r="209" spans="1:94" s="2027" customFormat="1" ht="75">
      <c r="A209" s="3551"/>
      <c r="B209" s="3433"/>
      <c r="C209" s="3437">
        <v>0</v>
      </c>
      <c r="D209" s="3435">
        <v>0</v>
      </c>
      <c r="E209" s="3437"/>
      <c r="F209" s="3435"/>
      <c r="G209" s="3434">
        <v>331</v>
      </c>
      <c r="H209" s="3438" t="s">
        <v>834</v>
      </c>
      <c r="I209" s="3437">
        <v>0</v>
      </c>
      <c r="J209" s="3550">
        <v>0</v>
      </c>
      <c r="K209" s="2003"/>
      <c r="L209" s="2003"/>
      <c r="M209" s="2003"/>
      <c r="N209" s="2003"/>
      <c r="O209" s="2003"/>
      <c r="P209" s="2003"/>
      <c r="Q209" s="2003"/>
      <c r="R209" s="2003"/>
      <c r="S209" s="2003"/>
      <c r="T209" s="2003"/>
      <c r="U209" s="2003"/>
      <c r="V209" s="2003"/>
      <c r="W209" s="2003"/>
      <c r="X209" s="2003"/>
      <c r="Y209" s="2026"/>
      <c r="Z209" s="2026"/>
      <c r="AA209" s="2026"/>
      <c r="AB209" s="2026"/>
      <c r="AC209" s="2026"/>
      <c r="AD209" s="2026"/>
      <c r="AE209" s="2026"/>
      <c r="AF209" s="2026"/>
      <c r="AG209" s="2026"/>
      <c r="AH209" s="2026"/>
      <c r="AI209" s="2026"/>
      <c r="AJ209" s="2026"/>
      <c r="AK209" s="2026"/>
      <c r="AL209" s="2026"/>
      <c r="AM209" s="2026"/>
      <c r="AN209" s="2026"/>
      <c r="AO209" s="2026"/>
      <c r="AP209" s="2026"/>
      <c r="AQ209" s="2026"/>
      <c r="AR209" s="2026"/>
      <c r="AS209" s="2026"/>
      <c r="AT209" s="2026"/>
      <c r="AU209" s="2026"/>
      <c r="AV209" s="2026"/>
      <c r="AW209" s="2026"/>
      <c r="AX209" s="2026"/>
      <c r="AY209" s="2026"/>
      <c r="AZ209" s="2026"/>
      <c r="BA209" s="2026"/>
      <c r="BB209" s="2026"/>
      <c r="BC209" s="2026"/>
      <c r="BD209" s="2026"/>
      <c r="BE209" s="2026"/>
      <c r="BF209" s="2026"/>
      <c r="BG209" s="2026"/>
      <c r="BH209" s="2026"/>
      <c r="BI209" s="2026"/>
      <c r="BJ209" s="2026"/>
      <c r="BK209" s="2026"/>
      <c r="BL209" s="2026"/>
      <c r="BM209" s="2026"/>
      <c r="BN209" s="2026"/>
      <c r="BO209" s="2026"/>
      <c r="BP209" s="2026"/>
      <c r="BQ209" s="2026"/>
      <c r="BR209" s="2026"/>
      <c r="BS209" s="2026"/>
      <c r="BT209" s="2026"/>
      <c r="BU209" s="2026"/>
      <c r="BV209" s="2026"/>
      <c r="BW209" s="2026"/>
      <c r="BX209" s="2026"/>
      <c r="BY209" s="2026"/>
      <c r="BZ209" s="2026"/>
      <c r="CA209" s="2026"/>
      <c r="CB209" s="2026"/>
      <c r="CC209" s="2026"/>
      <c r="CD209" s="2026"/>
      <c r="CE209" s="2026"/>
      <c r="CF209" s="2026"/>
      <c r="CG209" s="2026"/>
      <c r="CH209" s="2026"/>
      <c r="CI209" s="2026"/>
      <c r="CJ209" s="2026"/>
      <c r="CK209" s="2026"/>
      <c r="CL209" s="2026"/>
      <c r="CM209" s="2026"/>
      <c r="CN209" s="2026"/>
      <c r="CO209" s="2026"/>
      <c r="CP209" s="2026"/>
    </row>
    <row r="210" spans="1:94" s="2095" customFormat="1" ht="75">
      <c r="A210" s="3569"/>
      <c r="B210" s="3475"/>
      <c r="C210" s="3434">
        <v>0</v>
      </c>
      <c r="D210" s="3435">
        <v>0</v>
      </c>
      <c r="E210" s="3434"/>
      <c r="F210" s="3435"/>
      <c r="G210" s="3434">
        <v>362</v>
      </c>
      <c r="H210" s="3438" t="s">
        <v>835</v>
      </c>
      <c r="I210" s="3434">
        <v>0</v>
      </c>
      <c r="J210" s="3550">
        <v>0</v>
      </c>
      <c r="K210" s="2094"/>
      <c r="L210" s="2094"/>
      <c r="M210" s="2094"/>
      <c r="N210" s="2094"/>
      <c r="O210" s="2094"/>
      <c r="P210" s="2094"/>
      <c r="Q210" s="2094"/>
      <c r="R210" s="2094"/>
      <c r="S210" s="2094"/>
      <c r="T210" s="2094"/>
      <c r="U210" s="2094"/>
      <c r="V210" s="2094"/>
      <c r="W210" s="2094"/>
      <c r="X210" s="2094"/>
    </row>
    <row r="211" spans="1:94" s="2004" customFormat="1" ht="75">
      <c r="A211" s="3559"/>
      <c r="B211" s="3435"/>
      <c r="C211" s="3434">
        <v>0</v>
      </c>
      <c r="D211" s="3435">
        <v>0</v>
      </c>
      <c r="E211" s="3434"/>
      <c r="F211" s="3435"/>
      <c r="G211" s="3434">
        <v>365</v>
      </c>
      <c r="H211" s="3438" t="s">
        <v>836</v>
      </c>
      <c r="I211" s="3434">
        <v>0</v>
      </c>
      <c r="J211" s="3550">
        <v>0</v>
      </c>
      <c r="K211" s="2003"/>
      <c r="L211" s="2003"/>
      <c r="M211" s="2003"/>
      <c r="N211" s="2003"/>
      <c r="O211" s="2003"/>
      <c r="P211" s="2003"/>
      <c r="Q211" s="2003"/>
      <c r="R211" s="2003"/>
      <c r="S211" s="2003"/>
      <c r="T211" s="2003"/>
      <c r="U211" s="2003"/>
      <c r="V211" s="2003"/>
      <c r="W211" s="2003"/>
      <c r="X211" s="2003"/>
      <c r="Y211" s="2003"/>
      <c r="Z211" s="2003"/>
      <c r="AA211" s="2003"/>
      <c r="AB211" s="2003"/>
      <c r="AC211" s="2003"/>
      <c r="AD211" s="2003"/>
      <c r="AE211" s="2003"/>
      <c r="AF211" s="2003"/>
      <c r="AG211" s="2003"/>
      <c r="AH211" s="2003"/>
      <c r="AI211" s="2003"/>
      <c r="AJ211" s="2003"/>
      <c r="AK211" s="2003"/>
      <c r="AL211" s="2003"/>
      <c r="AM211" s="2003"/>
      <c r="AN211" s="2003"/>
      <c r="AO211" s="2003"/>
      <c r="AP211" s="2003"/>
      <c r="AQ211" s="2003"/>
      <c r="AR211" s="2003"/>
      <c r="AS211" s="2003"/>
      <c r="AT211" s="2003"/>
      <c r="AU211" s="2003"/>
      <c r="AV211" s="2003"/>
      <c r="AW211" s="2003"/>
      <c r="AX211" s="2003"/>
      <c r="AY211" s="2003"/>
      <c r="AZ211" s="2003"/>
      <c r="BA211" s="2003"/>
      <c r="BB211" s="2003"/>
      <c r="BC211" s="2003"/>
      <c r="BD211" s="2003"/>
      <c r="BE211" s="2003"/>
      <c r="BF211" s="2003"/>
      <c r="BG211" s="2003"/>
      <c r="BH211" s="2003"/>
      <c r="BI211" s="2003"/>
      <c r="BJ211" s="2003"/>
      <c r="BK211" s="2003"/>
      <c r="BL211" s="2003"/>
      <c r="BM211" s="2003"/>
      <c r="BN211" s="2003"/>
      <c r="BO211" s="2003"/>
      <c r="BP211" s="2003"/>
      <c r="BQ211" s="2003"/>
      <c r="BR211" s="2003"/>
      <c r="BS211" s="2003"/>
      <c r="BT211" s="2003"/>
      <c r="BU211" s="2003"/>
      <c r="BV211" s="2003"/>
      <c r="BW211" s="2003"/>
      <c r="BX211" s="2003"/>
      <c r="BY211" s="2003"/>
      <c r="BZ211" s="2003"/>
      <c r="CA211" s="2003"/>
      <c r="CB211" s="2003"/>
      <c r="CC211" s="2003"/>
      <c r="CD211" s="2003"/>
      <c r="CE211" s="2003"/>
      <c r="CF211" s="2003"/>
      <c r="CG211" s="2003"/>
      <c r="CH211" s="2003"/>
      <c r="CI211" s="2003"/>
      <c r="CJ211" s="2003"/>
      <c r="CK211" s="2003"/>
      <c r="CL211" s="2003"/>
      <c r="CM211" s="2003"/>
      <c r="CN211" s="2003"/>
      <c r="CO211" s="2003"/>
      <c r="CP211" s="2003"/>
    </row>
    <row r="212" spans="1:94" s="2004" customFormat="1" ht="30">
      <c r="A212" s="3559"/>
      <c r="B212" s="3435"/>
      <c r="C212" s="3434">
        <v>0</v>
      </c>
      <c r="D212" s="3435">
        <v>0</v>
      </c>
      <c r="E212" s="3434"/>
      <c r="F212" s="3435"/>
      <c r="G212" s="3434">
        <v>369</v>
      </c>
      <c r="H212" s="3438" t="s">
        <v>837</v>
      </c>
      <c r="I212" s="3434">
        <v>0</v>
      </c>
      <c r="J212" s="3550">
        <v>0</v>
      </c>
      <c r="K212" s="2003"/>
      <c r="L212" s="2003"/>
      <c r="M212" s="2003"/>
      <c r="N212" s="2003"/>
      <c r="O212" s="2003"/>
      <c r="P212" s="2003"/>
      <c r="Q212" s="2003"/>
      <c r="R212" s="2003"/>
      <c r="S212" s="2003"/>
      <c r="T212" s="2003"/>
      <c r="U212" s="2003"/>
      <c r="V212" s="2003"/>
      <c r="W212" s="2003"/>
      <c r="X212" s="2003"/>
      <c r="Y212" s="2003"/>
      <c r="Z212" s="2003"/>
      <c r="AA212" s="2003"/>
      <c r="AB212" s="2003"/>
      <c r="AC212" s="2003"/>
      <c r="AD212" s="2003"/>
      <c r="AE212" s="2003"/>
      <c r="AF212" s="2003"/>
      <c r="AG212" s="2003"/>
      <c r="AH212" s="2003"/>
      <c r="AI212" s="2003"/>
      <c r="AJ212" s="2003"/>
      <c r="AK212" s="2003"/>
      <c r="AL212" s="2003"/>
      <c r="AM212" s="2003"/>
      <c r="AN212" s="2003"/>
      <c r="AO212" s="2003"/>
      <c r="AP212" s="2003"/>
      <c r="AQ212" s="2003"/>
      <c r="AR212" s="2003"/>
      <c r="AS212" s="2003"/>
      <c r="AT212" s="2003"/>
      <c r="AU212" s="2003"/>
      <c r="AV212" s="2003"/>
      <c r="AW212" s="2003"/>
      <c r="AX212" s="2003"/>
      <c r="AY212" s="2003"/>
      <c r="AZ212" s="2003"/>
      <c r="BA212" s="2003"/>
      <c r="BB212" s="2003"/>
      <c r="BC212" s="2003"/>
      <c r="BD212" s="2003"/>
      <c r="BE212" s="2003"/>
      <c r="BF212" s="2003"/>
      <c r="BG212" s="2003"/>
      <c r="BH212" s="2003"/>
      <c r="BI212" s="2003"/>
      <c r="BJ212" s="2003"/>
      <c r="BK212" s="2003"/>
      <c r="BL212" s="2003"/>
      <c r="BM212" s="2003"/>
      <c r="BN212" s="2003"/>
      <c r="BO212" s="2003"/>
      <c r="BP212" s="2003"/>
      <c r="BQ212" s="2003"/>
      <c r="BR212" s="2003"/>
      <c r="BS212" s="2003"/>
      <c r="BT212" s="2003"/>
      <c r="BU212" s="2003"/>
      <c r="BV212" s="2003"/>
      <c r="BW212" s="2003"/>
      <c r="BX212" s="2003"/>
      <c r="BY212" s="2003"/>
      <c r="BZ212" s="2003"/>
      <c r="CA212" s="2003"/>
      <c r="CB212" s="2003"/>
      <c r="CC212" s="2003"/>
      <c r="CD212" s="2003"/>
      <c r="CE212" s="2003"/>
      <c r="CF212" s="2003"/>
      <c r="CG212" s="2003"/>
      <c r="CH212" s="2003"/>
      <c r="CI212" s="2003"/>
      <c r="CJ212" s="2003"/>
      <c r="CK212" s="2003"/>
      <c r="CL212" s="2003"/>
      <c r="CM212" s="2003"/>
      <c r="CN212" s="2003"/>
      <c r="CO212" s="2003"/>
      <c r="CP212" s="2003"/>
    </row>
    <row r="213" spans="1:94" s="2004" customFormat="1" ht="75">
      <c r="A213" s="3559"/>
      <c r="B213" s="3435"/>
      <c r="C213" s="3434">
        <v>0</v>
      </c>
      <c r="D213" s="3435">
        <v>0</v>
      </c>
      <c r="E213" s="3434"/>
      <c r="F213" s="3435"/>
      <c r="G213" s="3434">
        <v>370</v>
      </c>
      <c r="H213" s="3438" t="s">
        <v>838</v>
      </c>
      <c r="I213" s="3434">
        <v>0</v>
      </c>
      <c r="J213" s="3550">
        <v>0</v>
      </c>
      <c r="K213" s="2003"/>
      <c r="L213" s="2003"/>
      <c r="M213" s="2003"/>
      <c r="N213" s="2003"/>
      <c r="O213" s="2003"/>
      <c r="P213" s="2003"/>
      <c r="Q213" s="2003"/>
      <c r="R213" s="2003"/>
      <c r="S213" s="2003"/>
      <c r="T213" s="2003"/>
      <c r="U213" s="2003"/>
      <c r="V213" s="2003"/>
      <c r="W213" s="2003"/>
      <c r="X213" s="2003"/>
      <c r="Y213" s="2003"/>
      <c r="Z213" s="2003"/>
      <c r="AA213" s="2003"/>
      <c r="AB213" s="2003"/>
      <c r="AC213" s="2003"/>
      <c r="AD213" s="2003"/>
      <c r="AE213" s="2003"/>
      <c r="AF213" s="2003"/>
      <c r="AG213" s="2003"/>
      <c r="AH213" s="2003"/>
      <c r="AI213" s="2003"/>
      <c r="AJ213" s="2003"/>
      <c r="AK213" s="2003"/>
      <c r="AL213" s="2003"/>
      <c r="AM213" s="2003"/>
      <c r="AN213" s="2003"/>
      <c r="AO213" s="2003"/>
      <c r="AP213" s="2003"/>
      <c r="AQ213" s="2003"/>
      <c r="AR213" s="2003"/>
      <c r="AS213" s="2003"/>
      <c r="AT213" s="2003"/>
      <c r="AU213" s="2003"/>
      <c r="AV213" s="2003"/>
      <c r="AW213" s="2003"/>
      <c r="AX213" s="2003"/>
      <c r="AY213" s="2003"/>
      <c r="AZ213" s="2003"/>
      <c r="BA213" s="2003"/>
      <c r="BB213" s="2003"/>
      <c r="BC213" s="2003"/>
      <c r="BD213" s="2003"/>
      <c r="BE213" s="2003"/>
      <c r="BF213" s="2003"/>
      <c r="BG213" s="2003"/>
      <c r="BH213" s="2003"/>
      <c r="BI213" s="2003"/>
      <c r="BJ213" s="2003"/>
      <c r="BK213" s="2003"/>
      <c r="BL213" s="2003"/>
      <c r="BM213" s="2003"/>
      <c r="BN213" s="2003"/>
      <c r="BO213" s="2003"/>
      <c r="BP213" s="2003"/>
      <c r="BQ213" s="2003"/>
      <c r="BR213" s="2003"/>
      <c r="BS213" s="2003"/>
      <c r="BT213" s="2003"/>
      <c r="BU213" s="2003"/>
      <c r="BV213" s="2003"/>
      <c r="BW213" s="2003"/>
      <c r="BX213" s="2003"/>
      <c r="BY213" s="2003"/>
      <c r="BZ213" s="2003"/>
      <c r="CA213" s="2003"/>
      <c r="CB213" s="2003"/>
      <c r="CC213" s="2003"/>
      <c r="CD213" s="2003"/>
      <c r="CE213" s="2003"/>
      <c r="CF213" s="2003"/>
      <c r="CG213" s="2003"/>
      <c r="CH213" s="2003"/>
      <c r="CI213" s="2003"/>
      <c r="CJ213" s="2003"/>
      <c r="CK213" s="2003"/>
      <c r="CL213" s="2003"/>
      <c r="CM213" s="2003"/>
      <c r="CN213" s="2003"/>
      <c r="CO213" s="2003"/>
      <c r="CP213" s="2003"/>
    </row>
    <row r="214" spans="1:94" s="2004" customFormat="1" ht="60">
      <c r="A214" s="3559"/>
      <c r="B214" s="3435"/>
      <c r="C214" s="3434">
        <v>0</v>
      </c>
      <c r="D214" s="3435">
        <v>0</v>
      </c>
      <c r="E214" s="3434"/>
      <c r="F214" s="3435"/>
      <c r="G214" s="3434">
        <v>374</v>
      </c>
      <c r="H214" s="3438" t="s">
        <v>839</v>
      </c>
      <c r="I214" s="3434">
        <v>0</v>
      </c>
      <c r="J214" s="3550">
        <v>0</v>
      </c>
      <c r="K214" s="2003"/>
      <c r="L214" s="2003"/>
      <c r="M214" s="2003"/>
      <c r="N214" s="2003"/>
      <c r="O214" s="2003"/>
      <c r="P214" s="2003"/>
      <c r="Q214" s="2003"/>
      <c r="R214" s="2003"/>
      <c r="S214" s="2003"/>
      <c r="T214" s="2003"/>
      <c r="U214" s="2003"/>
      <c r="V214" s="2003"/>
      <c r="W214" s="2003"/>
      <c r="X214" s="2003"/>
      <c r="Y214" s="2003"/>
      <c r="Z214" s="2003"/>
      <c r="AA214" s="2003"/>
      <c r="AB214" s="2003"/>
      <c r="AC214" s="2003"/>
      <c r="AD214" s="2003"/>
      <c r="AE214" s="2003"/>
      <c r="AF214" s="2003"/>
      <c r="AG214" s="2003"/>
      <c r="AH214" s="2003"/>
      <c r="AI214" s="2003"/>
      <c r="AJ214" s="2003"/>
      <c r="AK214" s="2003"/>
      <c r="AL214" s="2003"/>
      <c r="AM214" s="2003"/>
      <c r="AN214" s="2003"/>
      <c r="AO214" s="2003"/>
      <c r="AP214" s="2003"/>
      <c r="AQ214" s="2003"/>
      <c r="AR214" s="2003"/>
      <c r="AS214" s="2003"/>
      <c r="AT214" s="2003"/>
      <c r="AU214" s="2003"/>
      <c r="AV214" s="2003"/>
      <c r="AW214" s="2003"/>
      <c r="AX214" s="2003"/>
      <c r="AY214" s="2003"/>
      <c r="AZ214" s="2003"/>
      <c r="BA214" s="2003"/>
      <c r="BB214" s="2003"/>
      <c r="BC214" s="2003"/>
      <c r="BD214" s="2003"/>
      <c r="BE214" s="2003"/>
      <c r="BF214" s="2003"/>
      <c r="BG214" s="2003"/>
      <c r="BH214" s="2003"/>
      <c r="BI214" s="2003"/>
      <c r="BJ214" s="2003"/>
      <c r="BK214" s="2003"/>
      <c r="BL214" s="2003"/>
      <c r="BM214" s="2003"/>
      <c r="BN214" s="2003"/>
      <c r="BO214" s="2003"/>
      <c r="BP214" s="2003"/>
      <c r="BQ214" s="2003"/>
      <c r="BR214" s="2003"/>
      <c r="BS214" s="2003"/>
      <c r="BT214" s="2003"/>
      <c r="BU214" s="2003"/>
      <c r="BV214" s="2003"/>
      <c r="BW214" s="2003"/>
      <c r="BX214" s="2003"/>
      <c r="BY214" s="2003"/>
      <c r="BZ214" s="2003"/>
      <c r="CA214" s="2003"/>
      <c r="CB214" s="2003"/>
      <c r="CC214" s="2003"/>
      <c r="CD214" s="2003"/>
      <c r="CE214" s="2003"/>
      <c r="CF214" s="2003"/>
      <c r="CG214" s="2003"/>
      <c r="CH214" s="2003"/>
      <c r="CI214" s="2003"/>
      <c r="CJ214" s="2003"/>
      <c r="CK214" s="2003"/>
      <c r="CL214" s="2003"/>
      <c r="CM214" s="2003"/>
      <c r="CN214" s="2003"/>
      <c r="CO214" s="2003"/>
      <c r="CP214" s="2003"/>
    </row>
    <row r="215" spans="1:94" s="2004" customFormat="1" ht="75">
      <c r="A215" s="3559"/>
      <c r="B215" s="3435"/>
      <c r="C215" s="3434">
        <v>0</v>
      </c>
      <c r="D215" s="3435">
        <v>0</v>
      </c>
      <c r="E215" s="3434"/>
      <c r="F215" s="3435"/>
      <c r="G215" s="3434">
        <v>375</v>
      </c>
      <c r="H215" s="3438" t="s">
        <v>840</v>
      </c>
      <c r="I215" s="3434">
        <v>0</v>
      </c>
      <c r="J215" s="3550">
        <v>0</v>
      </c>
      <c r="K215" s="2003"/>
      <c r="L215" s="2003"/>
      <c r="M215" s="2003"/>
      <c r="N215" s="2003"/>
      <c r="O215" s="2003"/>
      <c r="P215" s="2003"/>
      <c r="Q215" s="2003"/>
      <c r="R215" s="2003"/>
      <c r="S215" s="2003"/>
      <c r="T215" s="2003"/>
      <c r="U215" s="2003"/>
      <c r="V215" s="2003"/>
      <c r="W215" s="2003"/>
      <c r="X215" s="2003"/>
      <c r="Y215" s="2003"/>
      <c r="Z215" s="2003"/>
      <c r="AA215" s="2003"/>
      <c r="AB215" s="2003"/>
      <c r="AC215" s="2003"/>
      <c r="AD215" s="2003"/>
      <c r="AE215" s="2003"/>
      <c r="AF215" s="2003"/>
      <c r="AG215" s="2003"/>
      <c r="AH215" s="2003"/>
      <c r="AI215" s="2003"/>
      <c r="AJ215" s="2003"/>
      <c r="AK215" s="2003"/>
      <c r="AL215" s="2003"/>
      <c r="AM215" s="2003"/>
      <c r="AN215" s="2003"/>
      <c r="AO215" s="2003"/>
      <c r="AP215" s="2003"/>
      <c r="AQ215" s="2003"/>
      <c r="AR215" s="2003"/>
      <c r="AS215" s="2003"/>
      <c r="AT215" s="2003"/>
      <c r="AU215" s="2003"/>
      <c r="AV215" s="2003"/>
      <c r="AW215" s="2003"/>
      <c r="AX215" s="2003"/>
      <c r="AY215" s="2003"/>
      <c r="AZ215" s="2003"/>
      <c r="BA215" s="2003"/>
      <c r="BB215" s="2003"/>
      <c r="BC215" s="2003"/>
      <c r="BD215" s="2003"/>
      <c r="BE215" s="2003"/>
      <c r="BF215" s="2003"/>
      <c r="BG215" s="2003"/>
      <c r="BH215" s="2003"/>
      <c r="BI215" s="2003"/>
      <c r="BJ215" s="2003"/>
      <c r="BK215" s="2003"/>
      <c r="BL215" s="2003"/>
      <c r="BM215" s="2003"/>
      <c r="BN215" s="2003"/>
      <c r="BO215" s="2003"/>
      <c r="BP215" s="2003"/>
      <c r="BQ215" s="2003"/>
      <c r="BR215" s="2003"/>
      <c r="BS215" s="2003"/>
      <c r="BT215" s="2003"/>
      <c r="BU215" s="2003"/>
      <c r="BV215" s="2003"/>
      <c r="BW215" s="2003"/>
      <c r="BX215" s="2003"/>
      <c r="BY215" s="2003"/>
      <c r="BZ215" s="2003"/>
      <c r="CA215" s="2003"/>
      <c r="CB215" s="2003"/>
      <c r="CC215" s="2003"/>
      <c r="CD215" s="2003"/>
      <c r="CE215" s="2003"/>
      <c r="CF215" s="2003"/>
      <c r="CG215" s="2003"/>
      <c r="CH215" s="2003"/>
      <c r="CI215" s="2003"/>
      <c r="CJ215" s="2003"/>
      <c r="CK215" s="2003"/>
      <c r="CL215" s="2003"/>
      <c r="CM215" s="2003"/>
      <c r="CN215" s="2003"/>
      <c r="CO215" s="2003"/>
      <c r="CP215" s="2003"/>
    </row>
    <row r="216" spans="1:94" ht="75">
      <c r="A216" s="3559"/>
      <c r="B216" s="3435"/>
      <c r="C216" s="3434">
        <v>0</v>
      </c>
      <c r="D216" s="3435">
        <v>0</v>
      </c>
      <c r="E216" s="3434"/>
      <c r="F216" s="3435"/>
      <c r="G216" s="3434">
        <v>377</v>
      </c>
      <c r="H216" s="3438" t="s">
        <v>841</v>
      </c>
      <c r="I216" s="3434">
        <v>0</v>
      </c>
      <c r="J216" s="3550">
        <v>0</v>
      </c>
      <c r="K216" s="2096"/>
      <c r="L216" s="2096"/>
    </row>
    <row r="217" spans="1:94" ht="120">
      <c r="A217" s="3559"/>
      <c r="B217" s="3435"/>
      <c r="C217" s="3434">
        <v>0</v>
      </c>
      <c r="D217" s="3435">
        <v>0</v>
      </c>
      <c r="E217" s="3434"/>
      <c r="F217" s="3435"/>
      <c r="G217" s="3434">
        <v>379</v>
      </c>
      <c r="H217" s="3438" t="s">
        <v>842</v>
      </c>
      <c r="I217" s="3434">
        <v>0</v>
      </c>
      <c r="J217" s="3550">
        <v>0</v>
      </c>
      <c r="K217" s="2096"/>
      <c r="L217" s="2096"/>
    </row>
    <row r="218" spans="1:94" ht="75">
      <c r="A218" s="3559"/>
      <c r="B218" s="3435"/>
      <c r="C218" s="3434">
        <v>0</v>
      </c>
      <c r="D218" s="3435">
        <v>0</v>
      </c>
      <c r="E218" s="3434"/>
      <c r="F218" s="3435"/>
      <c r="G218" s="3434">
        <v>381</v>
      </c>
      <c r="H218" s="3438" t="s">
        <v>843</v>
      </c>
      <c r="I218" s="3434">
        <v>0</v>
      </c>
      <c r="J218" s="3550">
        <v>0</v>
      </c>
      <c r="K218" s="2096"/>
      <c r="L218" s="2096"/>
    </row>
    <row r="219" spans="1:94" ht="75">
      <c r="A219" s="3559"/>
      <c r="B219" s="3435"/>
      <c r="C219" s="3434">
        <v>0</v>
      </c>
      <c r="D219" s="3435">
        <v>0</v>
      </c>
      <c r="E219" s="3434"/>
      <c r="F219" s="3435"/>
      <c r="G219" s="3434">
        <v>382</v>
      </c>
      <c r="H219" s="3438" t="s">
        <v>844</v>
      </c>
      <c r="I219" s="3434">
        <v>0</v>
      </c>
      <c r="J219" s="3550">
        <v>0</v>
      </c>
      <c r="K219" s="2096"/>
      <c r="L219" s="2096"/>
    </row>
    <row r="220" spans="1:94" ht="120">
      <c r="A220" s="3559"/>
      <c r="B220" s="3435"/>
      <c r="C220" s="3434">
        <v>0</v>
      </c>
      <c r="D220" s="3435">
        <v>0</v>
      </c>
      <c r="E220" s="3434"/>
      <c r="F220" s="3435"/>
      <c r="G220" s="3434">
        <v>383</v>
      </c>
      <c r="H220" s="3438" t="s">
        <v>845</v>
      </c>
      <c r="I220" s="3434">
        <v>0</v>
      </c>
      <c r="J220" s="3550">
        <v>0</v>
      </c>
      <c r="K220" s="2096"/>
      <c r="L220" s="2096"/>
    </row>
    <row r="221" spans="1:94" ht="120">
      <c r="A221" s="3559"/>
      <c r="B221" s="3435"/>
      <c r="C221" s="3434">
        <v>0</v>
      </c>
      <c r="D221" s="3435">
        <v>0</v>
      </c>
      <c r="E221" s="3434"/>
      <c r="F221" s="3435"/>
      <c r="G221" s="3434">
        <v>385</v>
      </c>
      <c r="H221" s="3438" t="s">
        <v>846</v>
      </c>
      <c r="I221" s="3434">
        <v>0</v>
      </c>
      <c r="J221" s="3550">
        <v>0</v>
      </c>
      <c r="K221" s="2096"/>
      <c r="L221" s="2096"/>
    </row>
    <row r="222" spans="1:94" ht="105">
      <c r="A222" s="3559"/>
      <c r="B222" s="3435"/>
      <c r="C222" s="3434">
        <v>0</v>
      </c>
      <c r="D222" s="3435">
        <v>0</v>
      </c>
      <c r="E222" s="3434"/>
      <c r="F222" s="3435"/>
      <c r="G222" s="3434">
        <v>387</v>
      </c>
      <c r="H222" s="3438" t="s">
        <v>847</v>
      </c>
      <c r="I222" s="3434">
        <v>0</v>
      </c>
      <c r="J222" s="3550">
        <v>0</v>
      </c>
      <c r="K222" s="2096"/>
      <c r="L222" s="2096"/>
    </row>
    <row r="223" spans="1:94" ht="90">
      <c r="A223" s="3559"/>
      <c r="B223" s="3435"/>
      <c r="C223" s="3434">
        <v>0</v>
      </c>
      <c r="D223" s="3435">
        <v>0</v>
      </c>
      <c r="E223" s="3434"/>
      <c r="F223" s="3435"/>
      <c r="G223" s="3434">
        <v>388</v>
      </c>
      <c r="H223" s="3438" t="s">
        <v>848</v>
      </c>
      <c r="I223" s="3434">
        <v>0</v>
      </c>
      <c r="J223" s="3550">
        <v>0</v>
      </c>
      <c r="K223" s="2096"/>
      <c r="L223" s="2096"/>
    </row>
    <row r="224" spans="1:94" ht="105">
      <c r="A224" s="3559"/>
      <c r="B224" s="3435"/>
      <c r="C224" s="3434">
        <v>0</v>
      </c>
      <c r="D224" s="3435">
        <v>0</v>
      </c>
      <c r="E224" s="3434"/>
      <c r="F224" s="3435"/>
      <c r="G224" s="3434">
        <v>389</v>
      </c>
      <c r="H224" s="3438" t="s">
        <v>849</v>
      </c>
      <c r="I224" s="3434">
        <v>0</v>
      </c>
      <c r="J224" s="3550">
        <v>0</v>
      </c>
      <c r="K224" s="2096"/>
      <c r="L224" s="2096"/>
    </row>
    <row r="225" spans="1:12" ht="75">
      <c r="A225" s="3559"/>
      <c r="B225" s="3435"/>
      <c r="C225" s="3434">
        <v>0</v>
      </c>
      <c r="D225" s="3435">
        <v>0</v>
      </c>
      <c r="E225" s="3434"/>
      <c r="F225" s="3435"/>
      <c r="G225" s="3434">
        <v>390</v>
      </c>
      <c r="H225" s="3438" t="s">
        <v>850</v>
      </c>
      <c r="I225" s="3434">
        <v>0</v>
      </c>
      <c r="J225" s="3550">
        <v>0</v>
      </c>
      <c r="K225" s="2096"/>
      <c r="L225" s="2096"/>
    </row>
    <row r="226" spans="1:12" ht="75">
      <c r="A226" s="3559"/>
      <c r="B226" s="3435"/>
      <c r="C226" s="3434">
        <v>0</v>
      </c>
      <c r="D226" s="3435">
        <v>0</v>
      </c>
      <c r="E226" s="3434"/>
      <c r="F226" s="3435"/>
      <c r="G226" s="3434">
        <v>393</v>
      </c>
      <c r="H226" s="3438" t="s">
        <v>851</v>
      </c>
      <c r="I226" s="3434">
        <v>0</v>
      </c>
      <c r="J226" s="3550">
        <v>0</v>
      </c>
      <c r="K226" s="2096"/>
      <c r="L226" s="2096"/>
    </row>
    <row r="227" spans="1:12" ht="75">
      <c r="A227" s="3559"/>
      <c r="B227" s="3435"/>
      <c r="C227" s="3434">
        <v>0</v>
      </c>
      <c r="D227" s="3435">
        <v>0</v>
      </c>
      <c r="E227" s="3434"/>
      <c r="F227" s="3435"/>
      <c r="G227" s="3434">
        <v>394</v>
      </c>
      <c r="H227" s="3438" t="s">
        <v>852</v>
      </c>
      <c r="I227" s="3434">
        <v>0</v>
      </c>
      <c r="J227" s="3550">
        <v>0</v>
      </c>
      <c r="K227" s="2096"/>
      <c r="L227" s="2096"/>
    </row>
    <row r="228" spans="1:12" ht="105">
      <c r="A228" s="3559"/>
      <c r="B228" s="3435"/>
      <c r="C228" s="3434">
        <v>0</v>
      </c>
      <c r="D228" s="3435">
        <v>0</v>
      </c>
      <c r="E228" s="3434"/>
      <c r="F228" s="3435"/>
      <c r="G228" s="3434">
        <v>395</v>
      </c>
      <c r="H228" s="3438" t="s">
        <v>853</v>
      </c>
      <c r="I228" s="3434">
        <v>0</v>
      </c>
      <c r="J228" s="3550">
        <v>0</v>
      </c>
      <c r="K228" s="2096"/>
      <c r="L228" s="2096"/>
    </row>
    <row r="229" spans="1:12" ht="90">
      <c r="A229" s="3559"/>
      <c r="B229" s="3435"/>
      <c r="C229" s="3434">
        <v>0</v>
      </c>
      <c r="D229" s="3435">
        <v>0</v>
      </c>
      <c r="E229" s="3434"/>
      <c r="F229" s="3435"/>
      <c r="G229" s="3434">
        <v>396</v>
      </c>
      <c r="H229" s="3438" t="s">
        <v>854</v>
      </c>
      <c r="I229" s="3434">
        <v>0</v>
      </c>
      <c r="J229" s="3550">
        <v>0</v>
      </c>
      <c r="K229" s="2096"/>
      <c r="L229" s="2096"/>
    </row>
    <row r="230" spans="1:12" ht="60">
      <c r="A230" s="3559"/>
      <c r="B230" s="3435"/>
      <c r="C230" s="3434">
        <v>0</v>
      </c>
      <c r="D230" s="3435">
        <v>0</v>
      </c>
      <c r="E230" s="3434"/>
      <c r="F230" s="3435"/>
      <c r="G230" s="3434">
        <v>397</v>
      </c>
      <c r="H230" s="3438" t="s">
        <v>855</v>
      </c>
      <c r="I230" s="3434">
        <v>0</v>
      </c>
      <c r="J230" s="3550">
        <v>0</v>
      </c>
      <c r="K230" s="2096"/>
      <c r="L230" s="2096"/>
    </row>
    <row r="231" spans="1:12" ht="15">
      <c r="A231" s="3559"/>
      <c r="B231" s="3433"/>
      <c r="C231" s="3434">
        <v>0</v>
      </c>
      <c r="D231" s="3435">
        <v>0</v>
      </c>
      <c r="E231" s="3434"/>
      <c r="F231" s="3435"/>
      <c r="G231" s="3434">
        <v>398</v>
      </c>
      <c r="H231" s="3433" t="s">
        <v>856</v>
      </c>
      <c r="I231" s="3434">
        <v>0</v>
      </c>
      <c r="J231" s="3550">
        <v>0</v>
      </c>
      <c r="K231" s="2096"/>
      <c r="L231" s="2096"/>
    </row>
    <row r="232" spans="1:12" ht="30">
      <c r="A232" s="3551"/>
      <c r="B232" s="3433"/>
      <c r="C232" s="3433">
        <v>0</v>
      </c>
      <c r="D232" s="3435">
        <v>0</v>
      </c>
      <c r="E232" s="3433"/>
      <c r="F232" s="3435"/>
      <c r="G232" s="3434">
        <v>399</v>
      </c>
      <c r="H232" s="3438" t="s">
        <v>857</v>
      </c>
      <c r="I232" s="3433">
        <v>0</v>
      </c>
      <c r="J232" s="3550">
        <v>0</v>
      </c>
      <c r="K232" s="2096"/>
      <c r="L232" s="2096"/>
    </row>
    <row r="233" spans="1:12" ht="75">
      <c r="A233" s="3570"/>
      <c r="B233" s="3435"/>
      <c r="C233" s="3434">
        <v>0</v>
      </c>
      <c r="D233" s="3435">
        <v>0</v>
      </c>
      <c r="E233" s="3434"/>
      <c r="F233" s="3435"/>
      <c r="G233" s="3434">
        <v>404</v>
      </c>
      <c r="H233" s="3438" t="s">
        <v>858</v>
      </c>
      <c r="I233" s="3434">
        <v>0</v>
      </c>
      <c r="J233" s="3550">
        <v>0</v>
      </c>
      <c r="K233" s="2096"/>
      <c r="L233" s="2096"/>
    </row>
    <row r="234" spans="1:12" ht="75">
      <c r="A234" s="3559"/>
      <c r="B234" s="3435"/>
      <c r="C234" s="3434">
        <v>0</v>
      </c>
      <c r="D234" s="3435">
        <v>0</v>
      </c>
      <c r="E234" s="3434"/>
      <c r="F234" s="3435"/>
      <c r="G234" s="3434">
        <v>405</v>
      </c>
      <c r="H234" s="3438" t="s">
        <v>859</v>
      </c>
      <c r="I234" s="3434">
        <v>0</v>
      </c>
      <c r="J234" s="3550">
        <v>0</v>
      </c>
      <c r="K234" s="2096"/>
      <c r="L234" s="2096"/>
    </row>
    <row r="235" spans="1:12" ht="45">
      <c r="A235" s="3559"/>
      <c r="B235" s="3435"/>
      <c r="C235" s="3434">
        <v>0</v>
      </c>
      <c r="D235" s="3435">
        <v>0</v>
      </c>
      <c r="E235" s="3434"/>
      <c r="F235" s="3435"/>
      <c r="G235" s="3434">
        <v>406</v>
      </c>
      <c r="H235" s="3438" t="s">
        <v>860</v>
      </c>
      <c r="I235" s="3434">
        <v>0</v>
      </c>
      <c r="J235" s="3550">
        <v>0</v>
      </c>
      <c r="K235" s="2096"/>
      <c r="L235" s="2096"/>
    </row>
    <row r="236" spans="1:12" ht="75">
      <c r="A236" s="3559"/>
      <c r="B236" s="3435"/>
      <c r="C236" s="3438">
        <v>0</v>
      </c>
      <c r="D236" s="3454">
        <v>0</v>
      </c>
      <c r="E236" s="3434"/>
      <c r="F236" s="3454"/>
      <c r="G236" s="3434">
        <v>407</v>
      </c>
      <c r="H236" s="3438" t="s">
        <v>861</v>
      </c>
      <c r="I236" s="3438">
        <v>0</v>
      </c>
      <c r="J236" s="3563">
        <v>0</v>
      </c>
      <c r="K236" s="2096"/>
      <c r="L236" s="2096"/>
    </row>
    <row r="237" spans="1:12" ht="60">
      <c r="A237" s="3559"/>
      <c r="B237" s="3435"/>
      <c r="C237" s="3434">
        <v>0</v>
      </c>
      <c r="D237" s="3435">
        <v>0</v>
      </c>
      <c r="E237" s="3434"/>
      <c r="F237" s="3435"/>
      <c r="G237" s="3434">
        <v>408</v>
      </c>
      <c r="H237" s="3438" t="s">
        <v>862</v>
      </c>
      <c r="I237" s="3434">
        <v>0</v>
      </c>
      <c r="J237" s="3550">
        <v>0</v>
      </c>
      <c r="K237" s="2007"/>
      <c r="L237" s="2096"/>
    </row>
    <row r="238" spans="1:12" ht="30">
      <c r="A238" s="3559"/>
      <c r="B238" s="3435"/>
      <c r="C238" s="3434">
        <v>0</v>
      </c>
      <c r="D238" s="3435"/>
      <c r="E238" s="3434"/>
      <c r="F238" s="3435"/>
      <c r="G238" s="3434">
        <v>409</v>
      </c>
      <c r="H238" s="3438" t="s">
        <v>863</v>
      </c>
      <c r="I238" s="3434">
        <v>0</v>
      </c>
      <c r="J238" s="3550"/>
    </row>
    <row r="239" spans="1:12" ht="45">
      <c r="A239" s="3559"/>
      <c r="B239" s="3435"/>
      <c r="C239" s="3434">
        <v>0</v>
      </c>
      <c r="D239" s="3435">
        <v>0</v>
      </c>
      <c r="E239" s="3434"/>
      <c r="F239" s="3435"/>
      <c r="G239" s="3434">
        <v>410</v>
      </c>
      <c r="H239" s="3438" t="s">
        <v>864</v>
      </c>
      <c r="I239" s="3434">
        <v>0</v>
      </c>
      <c r="J239" s="3550">
        <v>0</v>
      </c>
    </row>
    <row r="240" spans="1:12" ht="60">
      <c r="A240" s="3559"/>
      <c r="B240" s="3435"/>
      <c r="C240" s="3434">
        <v>0</v>
      </c>
      <c r="D240" s="3435">
        <v>0</v>
      </c>
      <c r="E240" s="3434"/>
      <c r="F240" s="3435"/>
      <c r="G240" s="3434">
        <v>411</v>
      </c>
      <c r="H240" s="3438" t="s">
        <v>865</v>
      </c>
      <c r="I240" s="3434">
        <v>0</v>
      </c>
      <c r="J240" s="3550">
        <v>0</v>
      </c>
    </row>
    <row r="241" spans="1:10" ht="60">
      <c r="A241" s="3559"/>
      <c r="B241" s="3435"/>
      <c r="C241" s="3434">
        <v>0</v>
      </c>
      <c r="D241" s="3435">
        <v>0</v>
      </c>
      <c r="E241" s="3434"/>
      <c r="F241" s="3435"/>
      <c r="G241" s="3434">
        <v>412</v>
      </c>
      <c r="H241" s="3438" t="s">
        <v>866</v>
      </c>
      <c r="I241" s="3434">
        <v>0</v>
      </c>
      <c r="J241" s="3550">
        <v>0</v>
      </c>
    </row>
    <row r="242" spans="1:10" ht="120">
      <c r="A242" s="3559"/>
      <c r="B242" s="3435"/>
      <c r="C242" s="3434">
        <v>0</v>
      </c>
      <c r="D242" s="3435">
        <v>0</v>
      </c>
      <c r="E242" s="3434"/>
      <c r="F242" s="3435"/>
      <c r="G242" s="3434">
        <v>413</v>
      </c>
      <c r="H242" s="3438" t="s">
        <v>867</v>
      </c>
      <c r="I242" s="3434">
        <v>0</v>
      </c>
      <c r="J242" s="3550">
        <v>0</v>
      </c>
    </row>
    <row r="243" spans="1:10" ht="75">
      <c r="A243" s="3559"/>
      <c r="B243" s="3435"/>
      <c r="C243" s="3434">
        <v>0</v>
      </c>
      <c r="D243" s="3435"/>
      <c r="E243" s="3434"/>
      <c r="F243" s="3435"/>
      <c r="G243" s="3434">
        <v>414</v>
      </c>
      <c r="H243" s="3438" t="s">
        <v>868</v>
      </c>
      <c r="I243" s="3434">
        <v>0</v>
      </c>
      <c r="J243" s="3550"/>
    </row>
    <row r="244" spans="1:10" ht="90">
      <c r="A244" s="3559"/>
      <c r="B244" s="3435"/>
      <c r="C244" s="3434">
        <v>0</v>
      </c>
      <c r="D244" s="3435">
        <v>0</v>
      </c>
      <c r="E244" s="3434"/>
      <c r="F244" s="3435"/>
      <c r="G244" s="3434">
        <v>415</v>
      </c>
      <c r="H244" s="3438" t="s">
        <v>869</v>
      </c>
      <c r="I244" s="3434">
        <v>0</v>
      </c>
      <c r="J244" s="3550">
        <v>0</v>
      </c>
    </row>
    <row r="245" spans="1:10" ht="75">
      <c r="A245" s="3559"/>
      <c r="B245" s="3435"/>
      <c r="C245" s="3434">
        <v>0</v>
      </c>
      <c r="D245" s="3435">
        <v>0</v>
      </c>
      <c r="E245" s="3434"/>
      <c r="F245" s="3435"/>
      <c r="G245" s="3434">
        <v>416</v>
      </c>
      <c r="H245" s="3438" t="s">
        <v>870</v>
      </c>
      <c r="I245" s="3434">
        <v>0</v>
      </c>
      <c r="J245" s="3550">
        <v>0</v>
      </c>
    </row>
    <row r="246" spans="1:10" ht="135">
      <c r="A246" s="3559"/>
      <c r="B246" s="3435"/>
      <c r="C246" s="3434">
        <v>0</v>
      </c>
      <c r="D246" s="3435">
        <v>0</v>
      </c>
      <c r="E246" s="3434"/>
      <c r="F246" s="3435"/>
      <c r="G246" s="3434">
        <v>417</v>
      </c>
      <c r="H246" s="3476" t="s">
        <v>871</v>
      </c>
      <c r="I246" s="3434">
        <v>0</v>
      </c>
      <c r="J246" s="3550">
        <v>0</v>
      </c>
    </row>
    <row r="247" spans="1:10" ht="135">
      <c r="A247" s="3559"/>
      <c r="B247" s="3435"/>
      <c r="C247" s="3434"/>
      <c r="D247" s="3435"/>
      <c r="E247" s="3434"/>
      <c r="F247" s="3435"/>
      <c r="G247" s="3434">
        <v>417</v>
      </c>
      <c r="H247" s="3477" t="s">
        <v>2031</v>
      </c>
      <c r="I247" s="3434"/>
      <c r="J247" s="3550"/>
    </row>
    <row r="248" spans="1:10" ht="105">
      <c r="A248" s="3559"/>
      <c r="B248" s="3435"/>
      <c r="C248" s="3434">
        <v>0</v>
      </c>
      <c r="D248" s="3435">
        <v>0</v>
      </c>
      <c r="E248" s="3434"/>
      <c r="F248" s="3435"/>
      <c r="G248" s="3434">
        <v>424</v>
      </c>
      <c r="H248" s="3438" t="s">
        <v>872</v>
      </c>
      <c r="I248" s="3434">
        <v>0</v>
      </c>
      <c r="J248" s="3550">
        <v>0</v>
      </c>
    </row>
    <row r="249" spans="1:10" ht="60">
      <c r="A249" s="3559"/>
      <c r="B249" s="3435"/>
      <c r="C249" s="3434">
        <v>0</v>
      </c>
      <c r="D249" s="3435"/>
      <c r="E249" s="3434"/>
      <c r="F249" s="3435"/>
      <c r="G249" s="3434">
        <v>425</v>
      </c>
      <c r="H249" s="3438" t="s">
        <v>873</v>
      </c>
      <c r="I249" s="3434">
        <v>0</v>
      </c>
      <c r="J249" s="3550"/>
    </row>
    <row r="250" spans="1:10" ht="75">
      <c r="A250" s="3551"/>
      <c r="B250" s="3433"/>
      <c r="C250" s="3438">
        <v>0</v>
      </c>
      <c r="D250" s="3454">
        <v>0</v>
      </c>
      <c r="E250" s="3433"/>
      <c r="F250" s="3454"/>
      <c r="G250" s="3433">
        <v>426</v>
      </c>
      <c r="H250" s="3438" t="s">
        <v>874</v>
      </c>
      <c r="I250" s="3438">
        <v>0</v>
      </c>
      <c r="J250" s="3563">
        <v>0</v>
      </c>
    </row>
    <row r="251" spans="1:10" ht="15">
      <c r="A251" s="3551"/>
      <c r="B251" s="3433"/>
      <c r="C251" s="3438">
        <v>0</v>
      </c>
      <c r="D251" s="3571">
        <v>7375000</v>
      </c>
      <c r="E251" s="3433"/>
      <c r="F251" s="3571">
        <v>7375000</v>
      </c>
      <c r="G251" s="3433">
        <v>427</v>
      </c>
      <c r="H251" s="3478" t="s">
        <v>875</v>
      </c>
      <c r="I251" s="3438">
        <v>0</v>
      </c>
      <c r="J251" s="3571"/>
    </row>
    <row r="252" spans="1:10" ht="75">
      <c r="A252" s="3551"/>
      <c r="B252" s="3433"/>
      <c r="C252" s="3438">
        <v>0</v>
      </c>
      <c r="D252" s="3435">
        <v>0</v>
      </c>
      <c r="E252" s="3433"/>
      <c r="F252" s="3435"/>
      <c r="G252" s="3434">
        <v>428</v>
      </c>
      <c r="H252" s="3438" t="s">
        <v>876</v>
      </c>
      <c r="I252" s="3438">
        <v>0</v>
      </c>
      <c r="J252" s="3550">
        <v>0</v>
      </c>
    </row>
    <row r="253" spans="1:10" ht="60">
      <c r="A253" s="3559"/>
      <c r="B253" s="3435"/>
      <c r="C253" s="3438">
        <v>0</v>
      </c>
      <c r="D253" s="3435">
        <v>0</v>
      </c>
      <c r="E253" s="3434"/>
      <c r="F253" s="3435"/>
      <c r="G253" s="3434">
        <v>429</v>
      </c>
      <c r="H253" s="3438" t="s">
        <v>877</v>
      </c>
      <c r="I253" s="3438">
        <v>0</v>
      </c>
      <c r="J253" s="3550">
        <v>0</v>
      </c>
    </row>
    <row r="254" spans="1:10" ht="60">
      <c r="A254" s="3559"/>
      <c r="B254" s="3435"/>
      <c r="C254" s="3434">
        <v>0</v>
      </c>
      <c r="D254" s="3435">
        <v>0</v>
      </c>
      <c r="E254" s="3434"/>
      <c r="F254" s="3435"/>
      <c r="G254" s="3434">
        <v>430</v>
      </c>
      <c r="H254" s="3438" t="s">
        <v>878</v>
      </c>
      <c r="I254" s="3434">
        <v>0</v>
      </c>
      <c r="J254" s="3550">
        <v>0</v>
      </c>
    </row>
    <row r="255" spans="1:10" ht="30">
      <c r="A255" s="3559"/>
      <c r="B255" s="3435"/>
      <c r="C255" s="3434">
        <v>0</v>
      </c>
      <c r="D255" s="3435">
        <v>0</v>
      </c>
      <c r="E255" s="3434"/>
      <c r="F255" s="3435"/>
      <c r="G255" s="3434">
        <v>431</v>
      </c>
      <c r="H255" s="3438" t="s">
        <v>879</v>
      </c>
      <c r="I255" s="3434">
        <v>0</v>
      </c>
      <c r="J255" s="3550">
        <v>0</v>
      </c>
    </row>
    <row r="256" spans="1:10" ht="30">
      <c r="A256" s="3559"/>
      <c r="B256" s="3435"/>
      <c r="C256" s="3438">
        <v>0</v>
      </c>
      <c r="D256" s="3435">
        <v>0</v>
      </c>
      <c r="E256" s="3434"/>
      <c r="F256" s="3435"/>
      <c r="G256" s="3434">
        <v>432</v>
      </c>
      <c r="H256" s="3438" t="s">
        <v>880</v>
      </c>
      <c r="I256" s="3438">
        <v>0</v>
      </c>
      <c r="J256" s="3550">
        <v>0</v>
      </c>
    </row>
    <row r="257" spans="1:94" ht="45">
      <c r="A257" s="3559"/>
      <c r="B257" s="3435"/>
      <c r="C257" s="3438">
        <v>0</v>
      </c>
      <c r="D257" s="3435">
        <v>0</v>
      </c>
      <c r="E257" s="3434"/>
      <c r="F257" s="3435"/>
      <c r="G257" s="3434">
        <v>433</v>
      </c>
      <c r="H257" s="3438" t="s">
        <v>882</v>
      </c>
      <c r="I257" s="3438">
        <v>0</v>
      </c>
      <c r="J257" s="3550">
        <v>0</v>
      </c>
    </row>
    <row r="258" spans="1:94" ht="75">
      <c r="A258" s="3559"/>
      <c r="B258" s="3435"/>
      <c r="C258" s="3438">
        <v>0</v>
      </c>
      <c r="D258" s="3435">
        <v>0</v>
      </c>
      <c r="E258" s="3434"/>
      <c r="F258" s="3435"/>
      <c r="G258" s="3434">
        <v>435</v>
      </c>
      <c r="H258" s="3438" t="s">
        <v>881</v>
      </c>
      <c r="I258" s="3438">
        <v>0</v>
      </c>
      <c r="J258" s="3550">
        <v>0</v>
      </c>
    </row>
    <row r="259" spans="1:94" ht="60">
      <c r="A259" s="3551"/>
      <c r="B259" s="3433"/>
      <c r="C259" s="3438">
        <v>0</v>
      </c>
      <c r="D259" s="3435">
        <v>0</v>
      </c>
      <c r="E259" s="3433"/>
      <c r="F259" s="3435"/>
      <c r="G259" s="3434">
        <v>436</v>
      </c>
      <c r="H259" s="3438" t="s">
        <v>883</v>
      </c>
      <c r="I259" s="3438">
        <v>0</v>
      </c>
      <c r="J259" s="3550">
        <v>0</v>
      </c>
    </row>
    <row r="260" spans="1:94" ht="60">
      <c r="A260" s="3551"/>
      <c r="B260" s="3454"/>
      <c r="C260" s="3438">
        <v>0</v>
      </c>
      <c r="D260" s="3435">
        <v>0</v>
      </c>
      <c r="E260" s="3433"/>
      <c r="F260" s="3435"/>
      <c r="G260" s="3434">
        <v>437</v>
      </c>
      <c r="H260" s="3438" t="s">
        <v>884</v>
      </c>
      <c r="I260" s="3438">
        <v>0</v>
      </c>
      <c r="J260" s="3550">
        <v>0</v>
      </c>
    </row>
    <row r="261" spans="1:94" ht="90">
      <c r="A261" s="3551"/>
      <c r="B261" s="3454"/>
      <c r="C261" s="3438">
        <v>0</v>
      </c>
      <c r="D261" s="3435">
        <v>0</v>
      </c>
      <c r="E261" s="3433"/>
      <c r="F261" s="3435"/>
      <c r="G261" s="3434">
        <v>438</v>
      </c>
      <c r="H261" s="3438" t="s">
        <v>885</v>
      </c>
      <c r="I261" s="3438">
        <v>0</v>
      </c>
      <c r="J261" s="3550">
        <v>0</v>
      </c>
    </row>
    <row r="262" spans="1:94" ht="75">
      <c r="A262" s="3551"/>
      <c r="B262" s="3433"/>
      <c r="C262" s="3438">
        <v>0</v>
      </c>
      <c r="D262" s="3435">
        <v>0</v>
      </c>
      <c r="E262" s="3433"/>
      <c r="F262" s="3435"/>
      <c r="G262" s="3434">
        <v>439</v>
      </c>
      <c r="H262" s="3438" t="s">
        <v>886</v>
      </c>
      <c r="I262" s="3438">
        <v>0</v>
      </c>
      <c r="J262" s="3550">
        <v>0</v>
      </c>
    </row>
    <row r="263" spans="1:94" ht="90">
      <c r="A263" s="3551"/>
      <c r="B263" s="3433"/>
      <c r="C263" s="3438">
        <v>0</v>
      </c>
      <c r="D263" s="3435">
        <v>0</v>
      </c>
      <c r="E263" s="3433"/>
      <c r="F263" s="3435"/>
      <c r="G263" s="3434">
        <v>440</v>
      </c>
      <c r="H263" s="3438" t="s">
        <v>887</v>
      </c>
      <c r="I263" s="3438">
        <v>0</v>
      </c>
      <c r="J263" s="3550">
        <v>0</v>
      </c>
    </row>
    <row r="264" spans="1:94" ht="210">
      <c r="A264" s="3554"/>
      <c r="B264" s="3438"/>
      <c r="C264" s="3453">
        <v>0</v>
      </c>
      <c r="D264" s="3454">
        <v>0</v>
      </c>
      <c r="E264" s="3453"/>
      <c r="F264" s="3454"/>
      <c r="G264" s="3434">
        <v>441</v>
      </c>
      <c r="H264" s="3476" t="s">
        <v>911</v>
      </c>
      <c r="I264" s="3453">
        <v>0</v>
      </c>
      <c r="J264" s="3563">
        <v>0</v>
      </c>
    </row>
    <row r="265" spans="1:94" ht="30">
      <c r="A265" s="3551"/>
      <c r="B265" s="3433"/>
      <c r="C265" s="3438">
        <v>0</v>
      </c>
      <c r="D265" s="3454"/>
      <c r="E265" s="3433"/>
      <c r="F265" s="3454"/>
      <c r="G265" s="3434">
        <v>442</v>
      </c>
      <c r="H265" s="3438" t="s">
        <v>888</v>
      </c>
      <c r="I265" s="3438">
        <v>0</v>
      </c>
      <c r="J265" s="3563"/>
    </row>
    <row r="266" spans="1:94" ht="45">
      <c r="A266" s="3551"/>
      <c r="B266" s="3433"/>
      <c r="C266" s="3438">
        <v>0</v>
      </c>
      <c r="D266" s="3454"/>
      <c r="E266" s="3433"/>
      <c r="F266" s="3454"/>
      <c r="G266" s="3434">
        <v>443</v>
      </c>
      <c r="H266" s="3438" t="s">
        <v>889</v>
      </c>
      <c r="I266" s="3438">
        <v>0</v>
      </c>
      <c r="J266" s="3563"/>
    </row>
    <row r="267" spans="1:94" ht="45">
      <c r="A267" s="3551"/>
      <c r="B267" s="3479"/>
      <c r="C267" s="3438">
        <v>0</v>
      </c>
      <c r="D267" s="3454">
        <v>0</v>
      </c>
      <c r="E267" s="3433"/>
      <c r="F267" s="3454"/>
      <c r="G267" s="3434">
        <v>444</v>
      </c>
      <c r="H267" s="3438" t="s">
        <v>890</v>
      </c>
      <c r="I267" s="3438">
        <v>0</v>
      </c>
      <c r="J267" s="3563">
        <v>0</v>
      </c>
    </row>
    <row r="268" spans="1:94" s="2098" customFormat="1" ht="60.75" thickBot="1">
      <c r="A268" s="3551"/>
      <c r="B268" s="3435"/>
      <c r="C268" s="3438">
        <v>0</v>
      </c>
      <c r="D268" s="3454">
        <v>0</v>
      </c>
      <c r="E268" s="3433"/>
      <c r="F268" s="3454"/>
      <c r="G268" s="3434">
        <v>445</v>
      </c>
      <c r="H268" s="3438" t="s">
        <v>891</v>
      </c>
      <c r="I268" s="3438">
        <v>0</v>
      </c>
      <c r="J268" s="3563">
        <v>0</v>
      </c>
      <c r="K268" s="2003"/>
      <c r="L268" s="2003"/>
      <c r="M268" s="2003"/>
      <c r="N268" s="2003"/>
      <c r="O268" s="2003"/>
      <c r="P268" s="2010"/>
      <c r="Q268" s="2010"/>
      <c r="R268" s="2010"/>
      <c r="S268" s="2010"/>
      <c r="T268" s="2010"/>
      <c r="U268" s="2010"/>
      <c r="V268" s="2010"/>
      <c r="W268" s="2010"/>
      <c r="X268" s="2010"/>
      <c r="Y268" s="2010"/>
      <c r="Z268" s="2010"/>
      <c r="AA268" s="2010"/>
      <c r="AB268" s="2010"/>
      <c r="AC268" s="2010"/>
      <c r="AD268" s="2010"/>
      <c r="AE268" s="2010"/>
      <c r="AF268" s="2010"/>
      <c r="AG268" s="2010"/>
      <c r="AH268" s="2010"/>
      <c r="AI268" s="2010"/>
      <c r="AJ268" s="2010"/>
      <c r="AK268" s="2010"/>
      <c r="AL268" s="2010"/>
      <c r="AM268" s="2010"/>
      <c r="AN268" s="2010"/>
      <c r="AO268" s="2010"/>
      <c r="AP268" s="2010"/>
      <c r="AQ268" s="2010"/>
      <c r="AR268" s="2010"/>
      <c r="AS268" s="2010"/>
      <c r="AT268" s="2010"/>
      <c r="AU268" s="2010"/>
      <c r="AV268" s="2010"/>
      <c r="AW268" s="2010"/>
      <c r="AX268" s="2010"/>
      <c r="AY268" s="2010"/>
      <c r="AZ268" s="2010"/>
      <c r="BA268" s="2010"/>
      <c r="BB268" s="2010"/>
      <c r="BC268" s="2010"/>
      <c r="BD268" s="2010"/>
      <c r="BE268" s="2010"/>
      <c r="BF268" s="2010"/>
      <c r="BG268" s="2010"/>
      <c r="BH268" s="2010"/>
      <c r="BI268" s="2010"/>
      <c r="BJ268" s="2010"/>
      <c r="BK268" s="2010"/>
      <c r="BL268" s="2010"/>
      <c r="BM268" s="2010"/>
      <c r="BN268" s="2010"/>
      <c r="BO268" s="2010"/>
      <c r="BP268" s="2010"/>
      <c r="BQ268" s="2010"/>
      <c r="BR268" s="2010"/>
      <c r="BS268" s="2010"/>
      <c r="BT268" s="2010"/>
      <c r="BU268" s="2010"/>
      <c r="BV268" s="2010"/>
      <c r="BW268" s="2010"/>
      <c r="BX268" s="2010"/>
      <c r="BY268" s="2010"/>
      <c r="BZ268" s="2010"/>
      <c r="CA268" s="2010"/>
      <c r="CB268" s="2010"/>
      <c r="CC268" s="2010"/>
      <c r="CD268" s="2010"/>
      <c r="CE268" s="2010"/>
      <c r="CF268" s="2010"/>
      <c r="CG268" s="2010"/>
      <c r="CH268" s="2010"/>
      <c r="CI268" s="2010"/>
      <c r="CJ268" s="2010"/>
      <c r="CK268" s="2010"/>
      <c r="CL268" s="2010"/>
      <c r="CM268" s="2010"/>
      <c r="CN268" s="2010"/>
      <c r="CO268" s="2010"/>
      <c r="CP268" s="2010"/>
    </row>
    <row r="269" spans="1:94" ht="30">
      <c r="A269" s="3551"/>
      <c r="B269" s="3435"/>
      <c r="C269" s="3438"/>
      <c r="D269" s="3454"/>
      <c r="E269" s="3433"/>
      <c r="F269" s="3454"/>
      <c r="G269" s="3434" t="s">
        <v>892</v>
      </c>
      <c r="H269" s="3438" t="s">
        <v>893</v>
      </c>
      <c r="I269" s="3438"/>
      <c r="J269" s="3563"/>
    </row>
    <row r="270" spans="1:94" ht="135">
      <c r="A270" s="3559"/>
      <c r="B270" s="3479"/>
      <c r="C270" s="3438">
        <v>0</v>
      </c>
      <c r="D270" s="3454"/>
      <c r="E270" s="3434"/>
      <c r="F270" s="3454"/>
      <c r="G270" s="3434">
        <v>447</v>
      </c>
      <c r="H270" s="3476" t="s">
        <v>894</v>
      </c>
      <c r="I270" s="3438">
        <v>0</v>
      </c>
      <c r="J270" s="3563"/>
    </row>
    <row r="271" spans="1:94" ht="90">
      <c r="A271" s="3559"/>
      <c r="B271" s="3479"/>
      <c r="C271" s="3434">
        <v>0</v>
      </c>
      <c r="D271" s="3603">
        <v>600000</v>
      </c>
      <c r="E271" s="3434"/>
      <c r="F271" s="3603">
        <v>600000</v>
      </c>
      <c r="G271" s="3434" t="s">
        <v>895</v>
      </c>
      <c r="H271" s="3438" t="s">
        <v>896</v>
      </c>
      <c r="I271" s="3434">
        <v>0</v>
      </c>
      <c r="J271" s="3603"/>
    </row>
    <row r="272" spans="1:94" ht="75">
      <c r="A272" s="3559"/>
      <c r="B272" s="3435"/>
      <c r="C272" s="3434">
        <v>0</v>
      </c>
      <c r="D272" s="3435">
        <v>0</v>
      </c>
      <c r="E272" s="3434"/>
      <c r="F272" s="3435"/>
      <c r="G272" s="3434">
        <v>449</v>
      </c>
      <c r="H272" s="3438" t="s">
        <v>897</v>
      </c>
      <c r="I272" s="3434">
        <v>0</v>
      </c>
      <c r="J272" s="3550"/>
    </row>
    <row r="273" spans="1:94" ht="75">
      <c r="A273" s="3559"/>
      <c r="B273" s="3435"/>
      <c r="C273" s="3438">
        <v>0</v>
      </c>
      <c r="D273" s="3435"/>
      <c r="E273" s="3434"/>
      <c r="F273" s="3435"/>
      <c r="G273" s="3434">
        <v>460</v>
      </c>
      <c r="H273" s="3438" t="s">
        <v>898</v>
      </c>
      <c r="I273" s="3438">
        <v>0</v>
      </c>
      <c r="J273" s="3550"/>
    </row>
    <row r="274" spans="1:94" ht="75">
      <c r="A274" s="3559"/>
      <c r="B274" s="3435"/>
      <c r="C274" s="3438">
        <v>0</v>
      </c>
      <c r="D274" s="3454"/>
      <c r="E274" s="3434"/>
      <c r="F274" s="3454"/>
      <c r="G274" s="3434">
        <v>461</v>
      </c>
      <c r="H274" s="3438" t="s">
        <v>899</v>
      </c>
      <c r="I274" s="3438">
        <v>0</v>
      </c>
      <c r="J274" s="3563"/>
    </row>
    <row r="275" spans="1:94" ht="45">
      <c r="A275" s="3559"/>
      <c r="B275" s="3435"/>
      <c r="C275" s="3438">
        <v>0</v>
      </c>
      <c r="D275" s="3454"/>
      <c r="E275" s="3434"/>
      <c r="F275" s="3454"/>
      <c r="G275" s="3434">
        <v>462</v>
      </c>
      <c r="H275" s="3438" t="s">
        <v>900</v>
      </c>
      <c r="I275" s="3438">
        <v>0</v>
      </c>
      <c r="J275" s="3563"/>
    </row>
    <row r="276" spans="1:94" ht="60">
      <c r="A276" s="3559"/>
      <c r="B276" s="3435"/>
      <c r="C276" s="3438">
        <v>0</v>
      </c>
      <c r="D276" s="3454">
        <v>0</v>
      </c>
      <c r="E276" s="3434"/>
      <c r="F276" s="3454"/>
      <c r="G276" s="3434">
        <v>463</v>
      </c>
      <c r="H276" s="3438" t="s">
        <v>901</v>
      </c>
      <c r="I276" s="3438">
        <v>0</v>
      </c>
      <c r="J276" s="3563">
        <v>0</v>
      </c>
    </row>
    <row r="277" spans="1:94" ht="45">
      <c r="A277" s="3559"/>
      <c r="B277" s="3435"/>
      <c r="C277" s="3438">
        <v>0</v>
      </c>
      <c r="D277" s="3454"/>
      <c r="E277" s="3434"/>
      <c r="F277" s="3454"/>
      <c r="G277" s="3434">
        <v>464</v>
      </c>
      <c r="H277" s="3438" t="s">
        <v>762</v>
      </c>
      <c r="I277" s="3438">
        <v>0</v>
      </c>
      <c r="J277" s="3563"/>
    </row>
    <row r="278" spans="1:94" s="2098" customFormat="1" ht="90.75" thickBot="1">
      <c r="A278" s="3559"/>
      <c r="B278" s="3446"/>
      <c r="C278" s="3438">
        <v>0</v>
      </c>
      <c r="D278" s="3454"/>
      <c r="E278" s="3434"/>
      <c r="F278" s="3454"/>
      <c r="G278" s="3434">
        <v>465</v>
      </c>
      <c r="H278" s="3438" t="s">
        <v>902</v>
      </c>
      <c r="I278" s="3438">
        <v>0</v>
      </c>
      <c r="J278" s="3563"/>
      <c r="K278" s="2003"/>
      <c r="L278" s="2003"/>
      <c r="M278" s="2003"/>
      <c r="N278" s="2003"/>
      <c r="O278" s="2003"/>
      <c r="P278" s="2010"/>
      <c r="Q278" s="2010"/>
      <c r="R278" s="2010"/>
      <c r="S278" s="2010"/>
      <c r="T278" s="2010"/>
      <c r="U278" s="2010"/>
      <c r="V278" s="2010"/>
      <c r="W278" s="2010"/>
      <c r="X278" s="2010"/>
      <c r="Y278" s="2010"/>
      <c r="Z278" s="2010"/>
      <c r="AA278" s="2010"/>
      <c r="AB278" s="2010"/>
      <c r="AC278" s="2010"/>
      <c r="AD278" s="2010"/>
      <c r="AE278" s="2010"/>
      <c r="AF278" s="2010"/>
      <c r="AG278" s="2010"/>
      <c r="AH278" s="2010"/>
      <c r="AI278" s="2010"/>
      <c r="AJ278" s="2010"/>
      <c r="AK278" s="2010"/>
      <c r="AL278" s="2010"/>
      <c r="AM278" s="2010"/>
      <c r="AN278" s="2010"/>
      <c r="AO278" s="2010"/>
      <c r="AP278" s="2010"/>
      <c r="AQ278" s="2010"/>
      <c r="AR278" s="2010"/>
      <c r="AS278" s="2010"/>
      <c r="AT278" s="2010"/>
      <c r="AU278" s="2010"/>
      <c r="AV278" s="2010"/>
      <c r="AW278" s="2010"/>
      <c r="AX278" s="2010"/>
      <c r="AY278" s="2010"/>
      <c r="AZ278" s="2010"/>
      <c r="BA278" s="2010"/>
      <c r="BB278" s="2010"/>
      <c r="BC278" s="2010"/>
      <c r="BD278" s="2010"/>
      <c r="BE278" s="2010"/>
      <c r="BF278" s="2010"/>
      <c r="BG278" s="2010"/>
      <c r="BH278" s="2010"/>
      <c r="BI278" s="2010"/>
      <c r="BJ278" s="2010"/>
      <c r="BK278" s="2010"/>
      <c r="BL278" s="2010"/>
      <c r="BM278" s="2010"/>
      <c r="BN278" s="2010"/>
      <c r="BO278" s="2010"/>
      <c r="BP278" s="2010"/>
      <c r="BQ278" s="2010"/>
      <c r="BR278" s="2010"/>
      <c r="BS278" s="2010"/>
      <c r="BT278" s="2010"/>
      <c r="BU278" s="2010"/>
      <c r="BV278" s="2010"/>
      <c r="BW278" s="2010"/>
      <c r="BX278" s="2010"/>
      <c r="BY278" s="2010"/>
      <c r="BZ278" s="2010"/>
      <c r="CA278" s="2010"/>
      <c r="CB278" s="2010"/>
      <c r="CC278" s="2010"/>
      <c r="CD278" s="2010"/>
      <c r="CE278" s="2010"/>
      <c r="CF278" s="2010"/>
      <c r="CG278" s="2010"/>
      <c r="CH278" s="2010"/>
      <c r="CI278" s="2010"/>
      <c r="CJ278" s="2010"/>
      <c r="CK278" s="2010"/>
      <c r="CL278" s="2010"/>
      <c r="CM278" s="2010"/>
      <c r="CN278" s="2010"/>
      <c r="CO278" s="2010"/>
      <c r="CP278" s="2010"/>
    </row>
    <row r="279" spans="1:94" s="2004" customFormat="1" ht="105">
      <c r="A279" s="3559"/>
      <c r="B279" s="3435"/>
      <c r="C279" s="3438">
        <v>0</v>
      </c>
      <c r="D279" s="3454"/>
      <c r="E279" s="3434"/>
      <c r="F279" s="3454"/>
      <c r="G279" s="3434">
        <v>466</v>
      </c>
      <c r="H279" s="3438" t="s">
        <v>903</v>
      </c>
      <c r="I279" s="3438">
        <v>0</v>
      </c>
      <c r="J279" s="3563"/>
      <c r="K279" s="2003"/>
      <c r="L279" s="2003"/>
      <c r="M279" s="2003"/>
      <c r="N279" s="2003"/>
      <c r="O279" s="2003"/>
      <c r="P279" s="2003"/>
      <c r="Q279" s="2003"/>
      <c r="R279" s="2003"/>
      <c r="S279" s="2003"/>
      <c r="T279" s="2003"/>
      <c r="U279" s="2003"/>
      <c r="V279" s="2003"/>
      <c r="W279" s="2003"/>
      <c r="X279" s="2003"/>
      <c r="Y279" s="2003"/>
      <c r="Z279" s="2003"/>
      <c r="AA279" s="2003"/>
      <c r="AB279" s="2003"/>
      <c r="AC279" s="2003"/>
      <c r="AD279" s="2003"/>
      <c r="AE279" s="2003"/>
      <c r="AF279" s="2003"/>
      <c r="AG279" s="2003"/>
      <c r="AH279" s="2003"/>
      <c r="AI279" s="2003"/>
      <c r="AJ279" s="2003"/>
      <c r="AK279" s="2003"/>
      <c r="AL279" s="2003"/>
      <c r="AM279" s="2003"/>
      <c r="AN279" s="2003"/>
      <c r="AO279" s="2003"/>
      <c r="AP279" s="2003"/>
      <c r="AQ279" s="2003"/>
      <c r="AR279" s="2003"/>
      <c r="AS279" s="2003"/>
      <c r="AT279" s="2003"/>
      <c r="AU279" s="2003"/>
      <c r="AV279" s="2003"/>
      <c r="AW279" s="2003"/>
      <c r="AX279" s="2003"/>
      <c r="AY279" s="2003"/>
      <c r="AZ279" s="2003"/>
      <c r="BA279" s="2003"/>
      <c r="BB279" s="2003"/>
      <c r="BC279" s="2003"/>
      <c r="BD279" s="2003"/>
      <c r="BE279" s="2003"/>
      <c r="BF279" s="2003"/>
      <c r="BG279" s="2003"/>
      <c r="BH279" s="2003"/>
      <c r="BI279" s="2003"/>
      <c r="BJ279" s="2003"/>
      <c r="BK279" s="2003"/>
      <c r="BL279" s="2003"/>
      <c r="BM279" s="2003"/>
      <c r="BN279" s="2003"/>
      <c r="BO279" s="2003"/>
      <c r="BP279" s="2003"/>
      <c r="BQ279" s="2003"/>
      <c r="BR279" s="2003"/>
      <c r="BS279" s="2003"/>
      <c r="BT279" s="2003"/>
      <c r="BU279" s="2003"/>
      <c r="BV279" s="2003"/>
      <c r="BW279" s="2003"/>
      <c r="BX279" s="2003"/>
      <c r="BY279" s="2003"/>
      <c r="BZ279" s="2003"/>
      <c r="CA279" s="2003"/>
      <c r="CB279" s="2003"/>
      <c r="CC279" s="2003"/>
      <c r="CD279" s="2003"/>
      <c r="CE279" s="2003"/>
      <c r="CF279" s="2003"/>
      <c r="CG279" s="2003"/>
      <c r="CH279" s="2003"/>
      <c r="CI279" s="2003"/>
      <c r="CJ279" s="2003"/>
      <c r="CK279" s="2003"/>
      <c r="CL279" s="2003"/>
      <c r="CM279" s="2003"/>
      <c r="CN279" s="2003"/>
      <c r="CO279" s="2003"/>
      <c r="CP279" s="2003"/>
    </row>
    <row r="280" spans="1:94" s="2004" customFormat="1" ht="60">
      <c r="A280" s="3559"/>
      <c r="B280" s="3435"/>
      <c r="C280" s="3438">
        <v>0</v>
      </c>
      <c r="D280" s="3454"/>
      <c r="E280" s="3434"/>
      <c r="F280" s="3454"/>
      <c r="G280" s="3434">
        <v>467</v>
      </c>
      <c r="H280" s="3438" t="s">
        <v>904</v>
      </c>
      <c r="I280" s="3438">
        <v>0</v>
      </c>
      <c r="J280" s="3563"/>
      <c r="K280" s="2003"/>
      <c r="L280" s="2003"/>
      <c r="M280" s="2003"/>
      <c r="N280" s="2003"/>
      <c r="O280" s="2003"/>
      <c r="P280" s="2003"/>
      <c r="Q280" s="2003"/>
      <c r="R280" s="2003"/>
      <c r="S280" s="2003"/>
      <c r="T280" s="2003"/>
      <c r="U280" s="2003"/>
      <c r="V280" s="2003"/>
      <c r="W280" s="2003"/>
      <c r="X280" s="2003"/>
      <c r="Y280" s="2003"/>
      <c r="Z280" s="2003"/>
      <c r="AA280" s="2003"/>
      <c r="AB280" s="2003"/>
      <c r="AC280" s="2003"/>
      <c r="AD280" s="2003"/>
      <c r="AE280" s="2003"/>
      <c r="AF280" s="2003"/>
      <c r="AG280" s="2003"/>
      <c r="AH280" s="2003"/>
      <c r="AI280" s="2003"/>
      <c r="AJ280" s="2003"/>
      <c r="AK280" s="2003"/>
      <c r="AL280" s="2003"/>
      <c r="AM280" s="2003"/>
      <c r="AN280" s="2003"/>
      <c r="AO280" s="2003"/>
      <c r="AP280" s="2003"/>
      <c r="AQ280" s="2003"/>
      <c r="AR280" s="2003"/>
      <c r="AS280" s="2003"/>
      <c r="AT280" s="2003"/>
      <c r="AU280" s="2003"/>
      <c r="AV280" s="2003"/>
      <c r="AW280" s="2003"/>
      <c r="AX280" s="2003"/>
      <c r="AY280" s="2003"/>
      <c r="AZ280" s="2003"/>
      <c r="BA280" s="2003"/>
      <c r="BB280" s="2003"/>
      <c r="BC280" s="2003"/>
      <c r="BD280" s="2003"/>
      <c r="BE280" s="2003"/>
      <c r="BF280" s="2003"/>
      <c r="BG280" s="2003"/>
      <c r="BH280" s="2003"/>
      <c r="BI280" s="2003"/>
      <c r="BJ280" s="2003"/>
      <c r="BK280" s="2003"/>
      <c r="BL280" s="2003"/>
      <c r="BM280" s="2003"/>
      <c r="BN280" s="2003"/>
      <c r="BO280" s="2003"/>
      <c r="BP280" s="2003"/>
      <c r="BQ280" s="2003"/>
      <c r="BR280" s="2003"/>
      <c r="BS280" s="2003"/>
      <c r="BT280" s="2003"/>
      <c r="BU280" s="2003"/>
      <c r="BV280" s="2003"/>
      <c r="BW280" s="2003"/>
      <c r="BX280" s="2003"/>
      <c r="BY280" s="2003"/>
      <c r="BZ280" s="2003"/>
      <c r="CA280" s="2003"/>
      <c r="CB280" s="2003"/>
      <c r="CC280" s="2003"/>
      <c r="CD280" s="2003"/>
      <c r="CE280" s="2003"/>
      <c r="CF280" s="2003"/>
      <c r="CG280" s="2003"/>
      <c r="CH280" s="2003"/>
      <c r="CI280" s="2003"/>
      <c r="CJ280" s="2003"/>
      <c r="CK280" s="2003"/>
      <c r="CL280" s="2003"/>
      <c r="CM280" s="2003"/>
      <c r="CN280" s="2003"/>
      <c r="CO280" s="2003"/>
      <c r="CP280" s="2003"/>
    </row>
    <row r="281" spans="1:94" s="2004" customFormat="1" ht="90">
      <c r="A281" s="3559"/>
      <c r="B281" s="3435"/>
      <c r="C281" s="3438">
        <v>0</v>
      </c>
      <c r="D281" s="3454"/>
      <c r="E281" s="3434"/>
      <c r="F281" s="3454"/>
      <c r="G281" s="3434">
        <v>469</v>
      </c>
      <c r="H281" s="3438" t="s">
        <v>905</v>
      </c>
      <c r="I281" s="3438">
        <v>0</v>
      </c>
      <c r="J281" s="3563"/>
      <c r="K281" s="2003"/>
      <c r="L281" s="2003"/>
      <c r="M281" s="2003"/>
      <c r="N281" s="2003"/>
      <c r="O281" s="2003"/>
      <c r="P281" s="2003"/>
      <c r="Q281" s="2003"/>
      <c r="R281" s="2003"/>
      <c r="S281" s="2003"/>
      <c r="T281" s="2003"/>
      <c r="U281" s="2003"/>
      <c r="V281" s="2003"/>
      <c r="W281" s="2003"/>
      <c r="X281" s="2003"/>
      <c r="Y281" s="2003"/>
      <c r="Z281" s="2003"/>
      <c r="AA281" s="2003"/>
      <c r="AB281" s="2003"/>
      <c r="AC281" s="2003"/>
      <c r="AD281" s="2003"/>
      <c r="AE281" s="2003"/>
      <c r="AF281" s="2003"/>
      <c r="AG281" s="2003"/>
      <c r="AH281" s="2003"/>
      <c r="AI281" s="2003"/>
      <c r="AJ281" s="2003"/>
      <c r="AK281" s="2003"/>
      <c r="AL281" s="2003"/>
      <c r="AM281" s="2003"/>
      <c r="AN281" s="2003"/>
      <c r="AO281" s="2003"/>
      <c r="AP281" s="2003"/>
      <c r="AQ281" s="2003"/>
      <c r="AR281" s="2003"/>
      <c r="AS281" s="2003"/>
      <c r="AT281" s="2003"/>
      <c r="AU281" s="2003"/>
      <c r="AV281" s="2003"/>
      <c r="AW281" s="2003"/>
      <c r="AX281" s="2003"/>
      <c r="AY281" s="2003"/>
      <c r="AZ281" s="2003"/>
      <c r="BA281" s="2003"/>
      <c r="BB281" s="2003"/>
      <c r="BC281" s="2003"/>
      <c r="BD281" s="2003"/>
      <c r="BE281" s="2003"/>
      <c r="BF281" s="2003"/>
      <c r="BG281" s="2003"/>
      <c r="BH281" s="2003"/>
      <c r="BI281" s="2003"/>
      <c r="BJ281" s="2003"/>
      <c r="BK281" s="2003"/>
      <c r="BL281" s="2003"/>
      <c r="BM281" s="2003"/>
      <c r="BN281" s="2003"/>
      <c r="BO281" s="2003"/>
      <c r="BP281" s="2003"/>
      <c r="BQ281" s="2003"/>
      <c r="BR281" s="2003"/>
      <c r="BS281" s="2003"/>
      <c r="BT281" s="2003"/>
      <c r="BU281" s="2003"/>
      <c r="BV281" s="2003"/>
      <c r="BW281" s="2003"/>
      <c r="BX281" s="2003"/>
      <c r="BY281" s="2003"/>
      <c r="BZ281" s="2003"/>
      <c r="CA281" s="2003"/>
      <c r="CB281" s="2003"/>
      <c r="CC281" s="2003"/>
      <c r="CD281" s="2003"/>
      <c r="CE281" s="2003"/>
      <c r="CF281" s="2003"/>
      <c r="CG281" s="2003"/>
      <c r="CH281" s="2003"/>
      <c r="CI281" s="2003"/>
      <c r="CJ281" s="2003"/>
      <c r="CK281" s="2003"/>
      <c r="CL281" s="2003"/>
      <c r="CM281" s="2003"/>
      <c r="CN281" s="2003"/>
      <c r="CO281" s="2003"/>
      <c r="CP281" s="2003"/>
    </row>
    <row r="282" spans="1:94" s="2004" customFormat="1" ht="90">
      <c r="A282" s="3554"/>
      <c r="B282" s="3435"/>
      <c r="C282" s="3453"/>
      <c r="D282" s="3435">
        <v>300000</v>
      </c>
      <c r="E282" s="3453"/>
      <c r="F282" s="3435">
        <v>300000</v>
      </c>
      <c r="G282" s="3434">
        <v>470</v>
      </c>
      <c r="H282" s="3478" t="s">
        <v>906</v>
      </c>
      <c r="I282" s="3453"/>
      <c r="J282" s="2612"/>
      <c r="K282" s="2003"/>
      <c r="L282" s="2003"/>
      <c r="M282" s="2003"/>
      <c r="N282" s="2003"/>
      <c r="O282" s="2003"/>
      <c r="P282" s="2003"/>
      <c r="Q282" s="2003"/>
      <c r="R282" s="2003"/>
      <c r="S282" s="2003"/>
      <c r="T282" s="2003"/>
      <c r="U282" s="2003"/>
      <c r="V282" s="2003"/>
      <c r="W282" s="2003"/>
      <c r="X282" s="2003"/>
      <c r="Y282" s="2003"/>
      <c r="Z282" s="2003"/>
      <c r="AA282" s="2003"/>
      <c r="AB282" s="2003"/>
      <c r="AC282" s="2003"/>
      <c r="AD282" s="2003"/>
      <c r="AE282" s="2003"/>
      <c r="AF282" s="2003"/>
      <c r="AG282" s="2003"/>
      <c r="AH282" s="2003"/>
      <c r="AI282" s="2003"/>
      <c r="AJ282" s="2003"/>
      <c r="AK282" s="2003"/>
      <c r="AL282" s="2003"/>
      <c r="AM282" s="2003"/>
      <c r="AN282" s="2003"/>
      <c r="AO282" s="2003"/>
      <c r="AP282" s="2003"/>
      <c r="AQ282" s="2003"/>
      <c r="AR282" s="2003"/>
      <c r="AS282" s="2003"/>
      <c r="AT282" s="2003"/>
      <c r="AU282" s="2003"/>
      <c r="AV282" s="2003"/>
      <c r="AW282" s="2003"/>
      <c r="AX282" s="2003"/>
      <c r="AY282" s="2003"/>
      <c r="AZ282" s="2003"/>
      <c r="BA282" s="2003"/>
      <c r="BB282" s="2003"/>
      <c r="BC282" s="2003"/>
      <c r="BD282" s="2003"/>
      <c r="BE282" s="2003"/>
      <c r="BF282" s="2003"/>
      <c r="BG282" s="2003"/>
      <c r="BH282" s="2003"/>
      <c r="BI282" s="2003"/>
      <c r="BJ282" s="2003"/>
      <c r="BK282" s="2003"/>
      <c r="BL282" s="2003"/>
      <c r="BM282" s="2003"/>
      <c r="BN282" s="2003"/>
      <c r="BO282" s="2003"/>
      <c r="BP282" s="2003"/>
      <c r="BQ282" s="2003"/>
      <c r="BR282" s="2003"/>
      <c r="BS282" s="2003"/>
      <c r="BT282" s="2003"/>
      <c r="BU282" s="2003"/>
      <c r="BV282" s="2003"/>
      <c r="BW282" s="2003"/>
      <c r="BX282" s="2003"/>
      <c r="BY282" s="2003"/>
      <c r="BZ282" s="2003"/>
      <c r="CA282" s="2003"/>
      <c r="CB282" s="2003"/>
      <c r="CC282" s="2003"/>
      <c r="CD282" s="2003"/>
      <c r="CE282" s="2003"/>
      <c r="CF282" s="2003"/>
      <c r="CG282" s="2003"/>
      <c r="CH282" s="2003"/>
      <c r="CI282" s="2003"/>
      <c r="CJ282" s="2003"/>
      <c r="CK282" s="2003"/>
      <c r="CL282" s="2003"/>
      <c r="CM282" s="2003"/>
      <c r="CN282" s="2003"/>
      <c r="CO282" s="2003"/>
      <c r="CP282" s="2003"/>
    </row>
    <row r="283" spans="1:94" s="2004" customFormat="1" ht="90">
      <c r="A283" s="3554"/>
      <c r="B283" s="3435"/>
      <c r="C283" s="3453"/>
      <c r="D283" s="3435"/>
      <c r="E283" s="3453"/>
      <c r="F283" s="3435"/>
      <c r="G283" s="3453">
        <v>471</v>
      </c>
      <c r="H283" s="3438" t="s">
        <v>907</v>
      </c>
      <c r="I283" s="3453"/>
      <c r="J283" s="3550"/>
      <c r="K283" s="2003"/>
      <c r="L283" s="2003"/>
      <c r="M283" s="2003"/>
      <c r="N283" s="2003"/>
      <c r="O283" s="2003"/>
      <c r="P283" s="2003"/>
      <c r="Q283" s="2003"/>
      <c r="R283" s="2003"/>
      <c r="S283" s="2003"/>
      <c r="T283" s="2003"/>
      <c r="U283" s="2003"/>
      <c r="V283" s="2003"/>
      <c r="W283" s="2003"/>
      <c r="X283" s="2003"/>
      <c r="Y283" s="2003"/>
      <c r="Z283" s="2003"/>
      <c r="AA283" s="2003"/>
      <c r="AB283" s="2003"/>
      <c r="AC283" s="2003"/>
      <c r="AD283" s="2003"/>
      <c r="AE283" s="2003"/>
      <c r="AF283" s="2003"/>
      <c r="AG283" s="2003"/>
      <c r="AH283" s="2003"/>
      <c r="AI283" s="2003"/>
      <c r="AJ283" s="2003"/>
      <c r="AK283" s="2003"/>
      <c r="AL283" s="2003"/>
      <c r="AM283" s="2003"/>
      <c r="AN283" s="2003"/>
      <c r="AO283" s="2003"/>
      <c r="AP283" s="2003"/>
      <c r="AQ283" s="2003"/>
      <c r="AR283" s="2003"/>
      <c r="AS283" s="2003"/>
      <c r="AT283" s="2003"/>
      <c r="AU283" s="2003"/>
      <c r="AV283" s="2003"/>
      <c r="AW283" s="2003"/>
      <c r="AX283" s="2003"/>
      <c r="AY283" s="2003"/>
      <c r="AZ283" s="2003"/>
      <c r="BA283" s="2003"/>
      <c r="BB283" s="2003"/>
      <c r="BC283" s="2003"/>
      <c r="BD283" s="2003"/>
      <c r="BE283" s="2003"/>
      <c r="BF283" s="2003"/>
      <c r="BG283" s="2003"/>
      <c r="BH283" s="2003"/>
      <c r="BI283" s="2003"/>
      <c r="BJ283" s="2003"/>
      <c r="BK283" s="2003"/>
      <c r="BL283" s="2003"/>
      <c r="BM283" s="2003"/>
      <c r="BN283" s="2003"/>
      <c r="BO283" s="2003"/>
      <c r="BP283" s="2003"/>
      <c r="BQ283" s="2003"/>
      <c r="BR283" s="2003"/>
      <c r="BS283" s="2003"/>
      <c r="BT283" s="2003"/>
      <c r="BU283" s="2003"/>
      <c r="BV283" s="2003"/>
      <c r="BW283" s="2003"/>
      <c r="BX283" s="2003"/>
      <c r="BY283" s="2003"/>
      <c r="BZ283" s="2003"/>
      <c r="CA283" s="2003"/>
      <c r="CB283" s="2003"/>
      <c r="CC283" s="2003"/>
      <c r="CD283" s="2003"/>
      <c r="CE283" s="2003"/>
      <c r="CF283" s="2003"/>
      <c r="CG283" s="2003"/>
      <c r="CH283" s="2003"/>
      <c r="CI283" s="2003"/>
      <c r="CJ283" s="2003"/>
      <c r="CK283" s="2003"/>
      <c r="CL283" s="2003"/>
      <c r="CM283" s="2003"/>
      <c r="CN283" s="2003"/>
      <c r="CO283" s="2003"/>
      <c r="CP283" s="2003"/>
    </row>
    <row r="284" spans="1:94" s="2004" customFormat="1" ht="30">
      <c r="A284" s="3554"/>
      <c r="B284" s="3435"/>
      <c r="C284" s="3453"/>
      <c r="D284" s="3435">
        <v>2700000</v>
      </c>
      <c r="E284" s="3434"/>
      <c r="F284" s="3435">
        <v>2700000</v>
      </c>
      <c r="G284" s="3434">
        <v>472</v>
      </c>
      <c r="H284" s="3438" t="s">
        <v>2966</v>
      </c>
      <c r="I284" s="3453"/>
      <c r="J284" s="3604"/>
      <c r="K284" s="2003"/>
      <c r="L284" s="2003"/>
      <c r="M284" s="2003"/>
      <c r="N284" s="2003"/>
      <c r="O284" s="2003"/>
      <c r="P284" s="2003"/>
      <c r="Q284" s="2003"/>
      <c r="R284" s="2003"/>
      <c r="S284" s="2003"/>
      <c r="T284" s="2003"/>
      <c r="U284" s="2003"/>
      <c r="V284" s="2003"/>
      <c r="W284" s="2003"/>
      <c r="X284" s="2003"/>
      <c r="Y284" s="2003"/>
      <c r="Z284" s="2003"/>
      <c r="AA284" s="2003"/>
      <c r="AB284" s="2003"/>
      <c r="AC284" s="2003"/>
      <c r="AD284" s="2003"/>
      <c r="AE284" s="2003"/>
      <c r="AF284" s="2003"/>
      <c r="AG284" s="2003"/>
      <c r="AH284" s="2003"/>
      <c r="AI284" s="2003"/>
      <c r="AJ284" s="2003"/>
      <c r="AK284" s="2003"/>
      <c r="AL284" s="2003"/>
      <c r="AM284" s="2003"/>
      <c r="AN284" s="2003"/>
      <c r="AO284" s="2003"/>
      <c r="AP284" s="2003"/>
      <c r="AQ284" s="2003"/>
      <c r="AR284" s="2003"/>
      <c r="AS284" s="2003"/>
      <c r="AT284" s="2003"/>
      <c r="AU284" s="2003"/>
      <c r="AV284" s="2003"/>
      <c r="AW284" s="2003"/>
      <c r="AX284" s="2003"/>
      <c r="AY284" s="2003"/>
      <c r="AZ284" s="2003"/>
      <c r="BA284" s="2003"/>
      <c r="BB284" s="2003"/>
      <c r="BC284" s="2003"/>
      <c r="BD284" s="2003"/>
      <c r="BE284" s="2003"/>
      <c r="BF284" s="2003"/>
      <c r="BG284" s="2003"/>
      <c r="BH284" s="2003"/>
      <c r="BI284" s="2003"/>
      <c r="BJ284" s="2003"/>
      <c r="BK284" s="2003"/>
      <c r="BL284" s="2003"/>
      <c r="BM284" s="2003"/>
      <c r="BN284" s="2003"/>
      <c r="BO284" s="2003"/>
      <c r="BP284" s="2003"/>
      <c r="BQ284" s="2003"/>
      <c r="BR284" s="2003"/>
      <c r="BS284" s="2003"/>
      <c r="BT284" s="2003"/>
      <c r="BU284" s="2003"/>
      <c r="BV284" s="2003"/>
      <c r="BW284" s="2003"/>
      <c r="BX284" s="2003"/>
      <c r="BY284" s="2003"/>
      <c r="BZ284" s="2003"/>
      <c r="CA284" s="2003"/>
      <c r="CB284" s="2003"/>
      <c r="CC284" s="2003"/>
      <c r="CD284" s="2003"/>
      <c r="CE284" s="2003"/>
      <c r="CF284" s="2003"/>
      <c r="CG284" s="2003"/>
      <c r="CH284" s="2003"/>
      <c r="CI284" s="2003"/>
      <c r="CJ284" s="2003"/>
      <c r="CK284" s="2003"/>
      <c r="CL284" s="2003"/>
      <c r="CM284" s="2003"/>
      <c r="CN284" s="2003"/>
      <c r="CO284" s="2003"/>
      <c r="CP284" s="2003"/>
    </row>
    <row r="285" spans="1:94" s="2004" customFormat="1" ht="60">
      <c r="A285" s="3554"/>
      <c r="B285" s="3453"/>
      <c r="C285" s="3453"/>
      <c r="D285" s="3435"/>
      <c r="E285" s="3434"/>
      <c r="F285" s="3435"/>
      <c r="G285" s="3434">
        <v>473</v>
      </c>
      <c r="H285" s="3438" t="s">
        <v>908</v>
      </c>
      <c r="I285" s="3453"/>
      <c r="J285" s="3604"/>
      <c r="K285" s="2003"/>
      <c r="L285" s="2003"/>
      <c r="M285" s="2003"/>
      <c r="N285" s="2003"/>
      <c r="O285" s="2003"/>
      <c r="P285" s="2003"/>
      <c r="Q285" s="2003"/>
      <c r="R285" s="2003"/>
      <c r="S285" s="2003"/>
      <c r="T285" s="2003"/>
      <c r="U285" s="2003"/>
      <c r="V285" s="2003"/>
      <c r="W285" s="2003"/>
      <c r="X285" s="2003"/>
      <c r="Y285" s="2003"/>
      <c r="Z285" s="2003"/>
      <c r="AA285" s="2003"/>
      <c r="AB285" s="2003"/>
      <c r="AC285" s="2003"/>
      <c r="AD285" s="2003"/>
      <c r="AE285" s="2003"/>
      <c r="AF285" s="2003"/>
      <c r="AG285" s="2003"/>
      <c r="AH285" s="2003"/>
      <c r="AI285" s="2003"/>
      <c r="AJ285" s="2003"/>
      <c r="AK285" s="2003"/>
      <c r="AL285" s="2003"/>
      <c r="AM285" s="2003"/>
      <c r="AN285" s="2003"/>
      <c r="AO285" s="2003"/>
      <c r="AP285" s="2003"/>
      <c r="AQ285" s="2003"/>
      <c r="AR285" s="2003"/>
      <c r="AS285" s="2003"/>
      <c r="AT285" s="2003"/>
      <c r="AU285" s="2003"/>
      <c r="AV285" s="2003"/>
      <c r="AW285" s="2003"/>
      <c r="AX285" s="2003"/>
      <c r="AY285" s="2003"/>
      <c r="AZ285" s="2003"/>
      <c r="BA285" s="2003"/>
      <c r="BB285" s="2003"/>
      <c r="BC285" s="2003"/>
      <c r="BD285" s="2003"/>
      <c r="BE285" s="2003"/>
      <c r="BF285" s="2003"/>
      <c r="BG285" s="2003"/>
      <c r="BH285" s="2003"/>
      <c r="BI285" s="2003"/>
      <c r="BJ285" s="2003"/>
      <c r="BK285" s="2003"/>
      <c r="BL285" s="2003"/>
      <c r="BM285" s="2003"/>
      <c r="BN285" s="2003"/>
      <c r="BO285" s="2003"/>
      <c r="BP285" s="2003"/>
      <c r="BQ285" s="2003"/>
      <c r="BR285" s="2003"/>
      <c r="BS285" s="2003"/>
      <c r="BT285" s="2003"/>
      <c r="BU285" s="2003"/>
      <c r="BV285" s="2003"/>
      <c r="BW285" s="2003"/>
      <c r="BX285" s="2003"/>
      <c r="BY285" s="2003"/>
      <c r="BZ285" s="2003"/>
      <c r="CA285" s="2003"/>
      <c r="CB285" s="2003"/>
      <c r="CC285" s="2003"/>
      <c r="CD285" s="2003"/>
      <c r="CE285" s="2003"/>
      <c r="CF285" s="2003"/>
      <c r="CG285" s="2003"/>
      <c r="CH285" s="2003"/>
      <c r="CI285" s="2003"/>
      <c r="CJ285" s="2003"/>
      <c r="CK285" s="2003"/>
      <c r="CL285" s="2003"/>
      <c r="CM285" s="2003"/>
      <c r="CN285" s="2003"/>
      <c r="CO285" s="2003"/>
      <c r="CP285" s="2003"/>
    </row>
    <row r="286" spans="1:94" s="2004" customFormat="1" ht="60.75" thickBot="1">
      <c r="A286" s="3554"/>
      <c r="B286" s="3528"/>
      <c r="C286" s="3453"/>
      <c r="D286" s="3605">
        <v>200000</v>
      </c>
      <c r="E286" s="3434"/>
      <c r="F286" s="3605">
        <v>200000</v>
      </c>
      <c r="G286" s="3434">
        <v>474</v>
      </c>
      <c r="H286" s="3438" t="s">
        <v>909</v>
      </c>
      <c r="I286" s="3453"/>
      <c r="J286" s="3605"/>
      <c r="K286" s="2003"/>
      <c r="L286" s="2003"/>
      <c r="M286" s="2003"/>
      <c r="N286" s="2003"/>
      <c r="O286" s="2003"/>
      <c r="P286" s="2003"/>
      <c r="Q286" s="2003"/>
      <c r="R286" s="2003"/>
      <c r="S286" s="2003"/>
      <c r="T286" s="2003"/>
      <c r="U286" s="2003"/>
      <c r="V286" s="2003"/>
      <c r="W286" s="2003"/>
      <c r="X286" s="2003"/>
      <c r="Y286" s="2003"/>
      <c r="Z286" s="2003"/>
      <c r="AA286" s="2003"/>
      <c r="AB286" s="2003"/>
      <c r="AC286" s="2003"/>
      <c r="AD286" s="2003"/>
      <c r="AE286" s="2003"/>
      <c r="AF286" s="2003"/>
      <c r="AG286" s="2003"/>
      <c r="AH286" s="2003"/>
      <c r="AI286" s="2003"/>
      <c r="AJ286" s="2003"/>
      <c r="AK286" s="2003"/>
      <c r="AL286" s="2003"/>
      <c r="AM286" s="2003"/>
      <c r="AN286" s="2003"/>
      <c r="AO286" s="2003"/>
      <c r="AP286" s="2003"/>
      <c r="AQ286" s="2003"/>
      <c r="AR286" s="2003"/>
      <c r="AS286" s="2003"/>
      <c r="AT286" s="2003"/>
      <c r="AU286" s="2003"/>
      <c r="AV286" s="2003"/>
      <c r="AW286" s="2003"/>
      <c r="AX286" s="2003"/>
      <c r="AY286" s="2003"/>
      <c r="AZ286" s="2003"/>
      <c r="BA286" s="2003"/>
      <c r="BB286" s="2003"/>
      <c r="BC286" s="2003"/>
      <c r="BD286" s="2003"/>
      <c r="BE286" s="2003"/>
      <c r="BF286" s="2003"/>
      <c r="BG286" s="2003"/>
      <c r="BH286" s="2003"/>
      <c r="BI286" s="2003"/>
      <c r="BJ286" s="2003"/>
      <c r="BK286" s="2003"/>
      <c r="BL286" s="2003"/>
      <c r="BM286" s="2003"/>
      <c r="BN286" s="2003"/>
      <c r="BO286" s="2003"/>
      <c r="BP286" s="2003"/>
      <c r="BQ286" s="2003"/>
      <c r="BR286" s="2003"/>
      <c r="BS286" s="2003"/>
      <c r="BT286" s="2003"/>
      <c r="BU286" s="2003"/>
      <c r="BV286" s="2003"/>
      <c r="BW286" s="2003"/>
      <c r="BX286" s="2003"/>
      <c r="BY286" s="2003"/>
      <c r="BZ286" s="2003"/>
      <c r="CA286" s="2003"/>
      <c r="CB286" s="2003"/>
      <c r="CC286" s="2003"/>
      <c r="CD286" s="2003"/>
      <c r="CE286" s="2003"/>
      <c r="CF286" s="2003"/>
      <c r="CG286" s="2003"/>
      <c r="CH286" s="2003"/>
      <c r="CI286" s="2003"/>
      <c r="CJ286" s="2003"/>
      <c r="CK286" s="2003"/>
      <c r="CL286" s="2003"/>
      <c r="CM286" s="2003"/>
      <c r="CN286" s="2003"/>
      <c r="CO286" s="2003"/>
      <c r="CP286" s="2003"/>
    </row>
    <row r="287" spans="1:94" s="2004" customFormat="1" ht="120">
      <c r="A287" s="3554"/>
      <c r="B287" s="3453"/>
      <c r="C287" s="3453"/>
      <c r="D287" s="2616">
        <v>800000</v>
      </c>
      <c r="E287" s="3434"/>
      <c r="F287" s="2616">
        <v>800000</v>
      </c>
      <c r="G287" s="3434">
        <v>475</v>
      </c>
      <c r="H287" s="3438" t="s">
        <v>910</v>
      </c>
      <c r="I287" s="3453"/>
      <c r="J287" s="2616"/>
      <c r="K287" s="2003"/>
      <c r="L287" s="2003"/>
      <c r="M287" s="2003"/>
      <c r="N287" s="2003"/>
      <c r="O287" s="2003"/>
      <c r="P287" s="2003"/>
      <c r="Q287" s="2003"/>
      <c r="R287" s="2003"/>
      <c r="S287" s="2003"/>
      <c r="T287" s="2003"/>
      <c r="U287" s="2003"/>
      <c r="V287" s="2003"/>
      <c r="W287" s="2003"/>
      <c r="X287" s="2003"/>
      <c r="Y287" s="2003"/>
      <c r="Z287" s="2003"/>
      <c r="AA287" s="2003"/>
      <c r="AB287" s="2003"/>
      <c r="AC287" s="2003"/>
      <c r="AD287" s="2003"/>
      <c r="AE287" s="2003"/>
      <c r="AF287" s="2003"/>
      <c r="AG287" s="2003"/>
      <c r="AH287" s="2003"/>
      <c r="AI287" s="2003"/>
      <c r="AJ287" s="2003"/>
      <c r="AK287" s="2003"/>
      <c r="AL287" s="2003"/>
      <c r="AM287" s="2003"/>
      <c r="AN287" s="2003"/>
      <c r="AO287" s="2003"/>
      <c r="AP287" s="2003"/>
      <c r="AQ287" s="2003"/>
      <c r="AR287" s="2003"/>
      <c r="AS287" s="2003"/>
      <c r="AT287" s="2003"/>
      <c r="AU287" s="2003"/>
      <c r="AV287" s="2003"/>
      <c r="AW287" s="2003"/>
      <c r="AX287" s="2003"/>
      <c r="AY287" s="2003"/>
      <c r="AZ287" s="2003"/>
      <c r="BA287" s="2003"/>
      <c r="BB287" s="2003"/>
      <c r="BC287" s="2003"/>
      <c r="BD287" s="2003"/>
      <c r="BE287" s="2003"/>
      <c r="BF287" s="2003"/>
      <c r="BG287" s="2003"/>
      <c r="BH287" s="2003"/>
      <c r="BI287" s="2003"/>
      <c r="BJ287" s="2003"/>
      <c r="BK287" s="2003"/>
      <c r="BL287" s="2003"/>
      <c r="BM287" s="2003"/>
      <c r="BN287" s="2003"/>
      <c r="BO287" s="2003"/>
      <c r="BP287" s="2003"/>
      <c r="BQ287" s="2003"/>
      <c r="BR287" s="2003"/>
      <c r="BS287" s="2003"/>
      <c r="BT287" s="2003"/>
      <c r="BU287" s="2003"/>
      <c r="BV287" s="2003"/>
      <c r="BW287" s="2003"/>
      <c r="BX287" s="2003"/>
      <c r="BY287" s="2003"/>
      <c r="BZ287" s="2003"/>
      <c r="CA287" s="2003"/>
      <c r="CB287" s="2003"/>
      <c r="CC287" s="2003"/>
      <c r="CD287" s="2003"/>
      <c r="CE287" s="2003"/>
      <c r="CF287" s="2003"/>
      <c r="CG287" s="2003"/>
      <c r="CH287" s="2003"/>
      <c r="CI287" s="2003"/>
      <c r="CJ287" s="2003"/>
      <c r="CK287" s="2003"/>
      <c r="CL287" s="2003"/>
      <c r="CM287" s="2003"/>
      <c r="CN287" s="2003"/>
      <c r="CO287" s="2003"/>
      <c r="CP287" s="2003"/>
    </row>
    <row r="288" spans="1:94" s="2004" customFormat="1" ht="90">
      <c r="A288" s="3554"/>
      <c r="B288" s="3453"/>
      <c r="C288" s="3453"/>
      <c r="D288" s="3604">
        <v>1000000</v>
      </c>
      <c r="E288" s="3434"/>
      <c r="F288" s="3604">
        <v>1000000</v>
      </c>
      <c r="G288" s="3434">
        <v>476</v>
      </c>
      <c r="H288" s="3438" t="s">
        <v>3123</v>
      </c>
      <c r="I288" s="3453"/>
      <c r="J288" s="3604"/>
      <c r="K288" s="2003"/>
      <c r="L288" s="2003"/>
      <c r="M288" s="2003"/>
      <c r="N288" s="2003"/>
      <c r="O288" s="2003"/>
      <c r="P288" s="2003"/>
      <c r="Q288" s="2003"/>
      <c r="R288" s="2003"/>
      <c r="S288" s="2003"/>
      <c r="T288" s="2003"/>
      <c r="U288" s="2003"/>
      <c r="V288" s="2003"/>
      <c r="W288" s="2003"/>
      <c r="X288" s="2003"/>
      <c r="Y288" s="2003"/>
      <c r="Z288" s="2003"/>
      <c r="AA288" s="2003"/>
      <c r="AB288" s="2003"/>
      <c r="AC288" s="2003"/>
      <c r="AD288" s="2003"/>
      <c r="AE288" s="2003"/>
      <c r="AF288" s="2003"/>
      <c r="AG288" s="2003"/>
      <c r="AH288" s="2003"/>
      <c r="AI288" s="2003"/>
      <c r="AJ288" s="2003"/>
      <c r="AK288" s="2003"/>
      <c r="AL288" s="2003"/>
      <c r="AM288" s="2003"/>
      <c r="AN288" s="2003"/>
      <c r="AO288" s="2003"/>
      <c r="AP288" s="2003"/>
      <c r="AQ288" s="2003"/>
      <c r="AR288" s="2003"/>
      <c r="AS288" s="2003"/>
      <c r="AT288" s="2003"/>
      <c r="AU288" s="2003"/>
      <c r="AV288" s="2003"/>
      <c r="AW288" s="2003"/>
      <c r="AX288" s="2003"/>
      <c r="AY288" s="2003"/>
      <c r="AZ288" s="2003"/>
      <c r="BA288" s="2003"/>
      <c r="BB288" s="2003"/>
      <c r="BC288" s="2003"/>
      <c r="BD288" s="2003"/>
      <c r="BE288" s="2003"/>
      <c r="BF288" s="2003"/>
      <c r="BG288" s="2003"/>
      <c r="BH288" s="2003"/>
      <c r="BI288" s="2003"/>
      <c r="BJ288" s="2003"/>
      <c r="BK288" s="2003"/>
      <c r="BL288" s="2003"/>
      <c r="BM288" s="2003"/>
      <c r="BN288" s="2003"/>
      <c r="BO288" s="2003"/>
      <c r="BP288" s="2003"/>
      <c r="BQ288" s="2003"/>
      <c r="BR288" s="2003"/>
      <c r="BS288" s="2003"/>
      <c r="BT288" s="2003"/>
      <c r="BU288" s="2003"/>
      <c r="BV288" s="2003"/>
      <c r="BW288" s="2003"/>
      <c r="BX288" s="2003"/>
      <c r="BY288" s="2003"/>
      <c r="BZ288" s="2003"/>
      <c r="CA288" s="2003"/>
      <c r="CB288" s="2003"/>
      <c r="CC288" s="2003"/>
      <c r="CD288" s="2003"/>
      <c r="CE288" s="2003"/>
      <c r="CF288" s="2003"/>
      <c r="CG288" s="2003"/>
      <c r="CH288" s="2003"/>
      <c r="CI288" s="2003"/>
      <c r="CJ288" s="2003"/>
      <c r="CK288" s="2003"/>
      <c r="CL288" s="2003"/>
      <c r="CM288" s="2003"/>
      <c r="CN288" s="2003"/>
      <c r="CO288" s="2003"/>
      <c r="CP288" s="2003"/>
    </row>
    <row r="289" spans="1:94" s="2004" customFormat="1" ht="75">
      <c r="A289" s="3554"/>
      <c r="B289" s="3528"/>
      <c r="C289" s="3453"/>
      <c r="D289" s="3604">
        <v>1000000</v>
      </c>
      <c r="E289" s="3434"/>
      <c r="F289" s="3604">
        <v>1000000</v>
      </c>
      <c r="G289" s="3434">
        <v>477</v>
      </c>
      <c r="H289" s="3480" t="s">
        <v>3124</v>
      </c>
      <c r="I289" s="3453"/>
      <c r="J289" s="3604"/>
      <c r="K289" s="2003"/>
      <c r="L289" s="2003"/>
      <c r="M289" s="2003"/>
      <c r="N289" s="2003"/>
      <c r="O289" s="2003"/>
      <c r="P289" s="2003"/>
      <c r="Q289" s="2003"/>
      <c r="R289" s="2003"/>
      <c r="S289" s="2003"/>
      <c r="T289" s="2003"/>
      <c r="U289" s="2003"/>
      <c r="V289" s="2003"/>
      <c r="W289" s="2003"/>
      <c r="X289" s="2003"/>
      <c r="Y289" s="2003"/>
      <c r="Z289" s="2003"/>
      <c r="AA289" s="2003"/>
      <c r="AB289" s="2003"/>
      <c r="AC289" s="2003"/>
      <c r="AD289" s="2003"/>
      <c r="AE289" s="2003"/>
      <c r="AF289" s="2003"/>
      <c r="AG289" s="2003"/>
      <c r="AH289" s="2003"/>
      <c r="AI289" s="2003"/>
      <c r="AJ289" s="2003"/>
      <c r="AK289" s="2003"/>
      <c r="AL289" s="2003"/>
      <c r="AM289" s="2003"/>
      <c r="AN289" s="2003"/>
      <c r="AO289" s="2003"/>
      <c r="AP289" s="2003"/>
      <c r="AQ289" s="2003"/>
      <c r="AR289" s="2003"/>
      <c r="AS289" s="2003"/>
      <c r="AT289" s="2003"/>
      <c r="AU289" s="2003"/>
      <c r="AV289" s="2003"/>
      <c r="AW289" s="2003"/>
      <c r="AX289" s="2003"/>
      <c r="AY289" s="2003"/>
      <c r="AZ289" s="2003"/>
      <c r="BA289" s="2003"/>
      <c r="BB289" s="2003"/>
      <c r="BC289" s="2003"/>
      <c r="BD289" s="2003"/>
      <c r="BE289" s="2003"/>
      <c r="BF289" s="2003"/>
      <c r="BG289" s="2003"/>
      <c r="BH289" s="2003"/>
      <c r="BI289" s="2003"/>
      <c r="BJ289" s="2003"/>
      <c r="BK289" s="2003"/>
      <c r="BL289" s="2003"/>
      <c r="BM289" s="2003"/>
      <c r="BN289" s="2003"/>
      <c r="BO289" s="2003"/>
      <c r="BP289" s="2003"/>
      <c r="BQ289" s="2003"/>
      <c r="BR289" s="2003"/>
      <c r="BS289" s="2003"/>
      <c r="BT289" s="2003"/>
      <c r="BU289" s="2003"/>
      <c r="BV289" s="2003"/>
      <c r="BW289" s="2003"/>
      <c r="BX289" s="2003"/>
      <c r="BY289" s="2003"/>
      <c r="BZ289" s="2003"/>
      <c r="CA289" s="2003"/>
      <c r="CB289" s="2003"/>
      <c r="CC289" s="2003"/>
      <c r="CD289" s="2003"/>
      <c r="CE289" s="2003"/>
      <c r="CF289" s="2003"/>
      <c r="CG289" s="2003"/>
      <c r="CH289" s="2003"/>
      <c r="CI289" s="2003"/>
      <c r="CJ289" s="2003"/>
      <c r="CK289" s="2003"/>
      <c r="CL289" s="2003"/>
      <c r="CM289" s="2003"/>
      <c r="CN289" s="2003"/>
      <c r="CO289" s="2003"/>
      <c r="CP289" s="2003"/>
    </row>
    <row r="290" spans="1:94" s="2004" customFormat="1" ht="90">
      <c r="A290" s="3554"/>
      <c r="B290" s="3528"/>
      <c r="C290" s="3453"/>
      <c r="D290" s="3604">
        <v>100000</v>
      </c>
      <c r="E290" s="3434"/>
      <c r="F290" s="3604">
        <v>100000</v>
      </c>
      <c r="G290" s="3434">
        <v>478</v>
      </c>
      <c r="H290" s="3438" t="s">
        <v>3125</v>
      </c>
      <c r="I290" s="3453"/>
      <c r="J290" s="3604"/>
      <c r="K290" s="2003"/>
      <c r="L290" s="2003"/>
      <c r="M290" s="2003"/>
      <c r="N290" s="2003"/>
      <c r="O290" s="2003"/>
      <c r="P290" s="2003"/>
      <c r="Q290" s="2003"/>
      <c r="R290" s="2003"/>
      <c r="S290" s="2003"/>
      <c r="T290" s="2003"/>
      <c r="U290" s="2003"/>
      <c r="V290" s="2003"/>
      <c r="W290" s="2003"/>
      <c r="X290" s="2003"/>
      <c r="Y290" s="2003"/>
      <c r="Z290" s="2003"/>
      <c r="AA290" s="2003"/>
      <c r="AB290" s="2003"/>
      <c r="AC290" s="2003"/>
      <c r="AD290" s="2003"/>
      <c r="AE290" s="2003"/>
      <c r="AF290" s="2003"/>
      <c r="AG290" s="2003"/>
      <c r="AH290" s="2003"/>
      <c r="AI290" s="2003"/>
      <c r="AJ290" s="2003"/>
      <c r="AK290" s="2003"/>
      <c r="AL290" s="2003"/>
      <c r="AM290" s="2003"/>
      <c r="AN290" s="2003"/>
      <c r="AO290" s="2003"/>
      <c r="AP290" s="2003"/>
      <c r="AQ290" s="2003"/>
      <c r="AR290" s="2003"/>
      <c r="AS290" s="2003"/>
      <c r="AT290" s="2003"/>
      <c r="AU290" s="2003"/>
      <c r="AV290" s="2003"/>
      <c r="AW290" s="2003"/>
      <c r="AX290" s="2003"/>
      <c r="AY290" s="2003"/>
      <c r="AZ290" s="2003"/>
      <c r="BA290" s="2003"/>
      <c r="BB290" s="2003"/>
      <c r="BC290" s="2003"/>
      <c r="BD290" s="2003"/>
      <c r="BE290" s="2003"/>
      <c r="BF290" s="2003"/>
      <c r="BG290" s="2003"/>
      <c r="BH290" s="2003"/>
      <c r="BI290" s="2003"/>
      <c r="BJ290" s="2003"/>
      <c r="BK290" s="2003"/>
      <c r="BL290" s="2003"/>
      <c r="BM290" s="2003"/>
      <c r="BN290" s="2003"/>
      <c r="BO290" s="2003"/>
      <c r="BP290" s="2003"/>
      <c r="BQ290" s="2003"/>
      <c r="BR290" s="2003"/>
      <c r="BS290" s="2003"/>
      <c r="BT290" s="2003"/>
      <c r="BU290" s="2003"/>
      <c r="BV290" s="2003"/>
      <c r="BW290" s="2003"/>
      <c r="BX290" s="2003"/>
      <c r="BY290" s="2003"/>
      <c r="BZ290" s="2003"/>
      <c r="CA290" s="2003"/>
      <c r="CB290" s="2003"/>
      <c r="CC290" s="2003"/>
      <c r="CD290" s="2003"/>
      <c r="CE290" s="2003"/>
      <c r="CF290" s="2003"/>
      <c r="CG290" s="2003"/>
      <c r="CH290" s="2003"/>
      <c r="CI290" s="2003"/>
      <c r="CJ290" s="2003"/>
      <c r="CK290" s="2003"/>
      <c r="CL290" s="2003"/>
      <c r="CM290" s="2003"/>
      <c r="CN290" s="2003"/>
      <c r="CO290" s="2003"/>
      <c r="CP290" s="2003"/>
    </row>
    <row r="291" spans="1:94" s="2004" customFormat="1" ht="105">
      <c r="A291" s="3554"/>
      <c r="B291" s="3528"/>
      <c r="C291" s="3453"/>
      <c r="D291" s="3602">
        <v>200000</v>
      </c>
      <c r="E291" s="3434"/>
      <c r="F291" s="3602">
        <v>200000</v>
      </c>
      <c r="G291" s="3434">
        <v>479</v>
      </c>
      <c r="H291" s="3438" t="s">
        <v>3126</v>
      </c>
      <c r="I291" s="3453"/>
      <c r="J291" s="3602"/>
      <c r="K291" s="2101"/>
      <c r="L291" s="2003"/>
      <c r="M291" s="2003"/>
      <c r="N291" s="2003"/>
      <c r="O291" s="2003"/>
      <c r="P291" s="2003"/>
      <c r="Q291" s="2003"/>
      <c r="R291" s="2003"/>
      <c r="S291" s="2003"/>
      <c r="T291" s="2003"/>
      <c r="U291" s="2003"/>
      <c r="V291" s="2003"/>
      <c r="W291" s="2003"/>
      <c r="X291" s="2003"/>
      <c r="Y291" s="2003"/>
      <c r="Z291" s="2003"/>
      <c r="AA291" s="2003"/>
      <c r="AB291" s="2003"/>
      <c r="AC291" s="2003"/>
      <c r="AD291" s="2003"/>
      <c r="AE291" s="2003"/>
      <c r="AF291" s="2003"/>
      <c r="AG291" s="2003"/>
      <c r="AH291" s="2003"/>
      <c r="AI291" s="2003"/>
      <c r="AJ291" s="2003"/>
      <c r="AK291" s="2003"/>
      <c r="AL291" s="2003"/>
      <c r="AM291" s="2003"/>
      <c r="AN291" s="2003"/>
      <c r="AO291" s="2003"/>
      <c r="AP291" s="2003"/>
      <c r="AQ291" s="2003"/>
      <c r="AR291" s="2003"/>
      <c r="AS291" s="2003"/>
      <c r="AT291" s="2003"/>
      <c r="AU291" s="2003"/>
      <c r="AV291" s="2003"/>
      <c r="AW291" s="2003"/>
      <c r="AX291" s="2003"/>
      <c r="AY291" s="2003"/>
      <c r="AZ291" s="2003"/>
      <c r="BA291" s="2003"/>
      <c r="BB291" s="2003"/>
      <c r="BC291" s="2003"/>
      <c r="BD291" s="2003"/>
      <c r="BE291" s="2003"/>
      <c r="BF291" s="2003"/>
      <c r="BG291" s="2003"/>
      <c r="BH291" s="2003"/>
      <c r="BI291" s="2003"/>
      <c r="BJ291" s="2003"/>
      <c r="BK291" s="2003"/>
      <c r="BL291" s="2003"/>
      <c r="BM291" s="2003"/>
      <c r="BN291" s="2003"/>
      <c r="BO291" s="2003"/>
      <c r="BP291" s="2003"/>
      <c r="BQ291" s="2003"/>
      <c r="BR291" s="2003"/>
      <c r="BS291" s="2003"/>
      <c r="BT291" s="2003"/>
      <c r="BU291" s="2003"/>
      <c r="BV291" s="2003"/>
      <c r="BW291" s="2003"/>
      <c r="BX291" s="2003"/>
      <c r="BY291" s="2003"/>
      <c r="BZ291" s="2003"/>
      <c r="CA291" s="2003"/>
      <c r="CB291" s="2003"/>
      <c r="CC291" s="2003"/>
      <c r="CD291" s="2003"/>
      <c r="CE291" s="2003"/>
      <c r="CF291" s="2003"/>
      <c r="CG291" s="2003"/>
      <c r="CH291" s="2003"/>
      <c r="CI291" s="2003"/>
      <c r="CJ291" s="2003"/>
      <c r="CK291" s="2003"/>
      <c r="CL291" s="2003"/>
      <c r="CM291" s="2003"/>
      <c r="CN291" s="2003"/>
      <c r="CO291" s="2003"/>
      <c r="CP291" s="2003"/>
    </row>
    <row r="292" spans="1:94" s="2004" customFormat="1" ht="139.5" customHeight="1">
      <c r="A292" s="3549"/>
      <c r="B292" s="3446"/>
      <c r="C292" s="3481"/>
      <c r="D292" s="2618">
        <v>200000</v>
      </c>
      <c r="E292" s="3435"/>
      <c r="F292" s="2618">
        <v>200000</v>
      </c>
      <c r="G292" s="3434">
        <v>480</v>
      </c>
      <c r="H292" s="3481" t="s">
        <v>3214</v>
      </c>
      <c r="I292" s="3481"/>
      <c r="J292" s="2618"/>
      <c r="K292" s="2101"/>
      <c r="L292" s="2003"/>
      <c r="M292" s="2003"/>
      <c r="N292" s="2003"/>
      <c r="O292" s="2003"/>
      <c r="P292" s="2003"/>
      <c r="Q292" s="2003"/>
      <c r="R292" s="2003"/>
      <c r="S292" s="2003"/>
      <c r="T292" s="2003"/>
      <c r="U292" s="2003"/>
      <c r="V292" s="2003"/>
      <c r="W292" s="2003"/>
      <c r="X292" s="2003"/>
      <c r="Y292" s="2003"/>
      <c r="Z292" s="2003"/>
      <c r="AA292" s="2003"/>
      <c r="AB292" s="2003"/>
      <c r="AC292" s="2003"/>
      <c r="AD292" s="2003"/>
      <c r="AE292" s="2003"/>
      <c r="AF292" s="2003"/>
      <c r="AG292" s="2003"/>
      <c r="AH292" s="2003"/>
      <c r="AI292" s="2003"/>
      <c r="AJ292" s="2003"/>
      <c r="AK292" s="2003"/>
      <c r="AL292" s="2003"/>
      <c r="AM292" s="2003"/>
      <c r="AN292" s="2003"/>
      <c r="AO292" s="2003"/>
      <c r="AP292" s="2003"/>
      <c r="AQ292" s="2003"/>
      <c r="AR292" s="2003"/>
      <c r="AS292" s="2003"/>
      <c r="AT292" s="2003"/>
      <c r="AU292" s="2003"/>
      <c r="AV292" s="2003"/>
      <c r="AW292" s="2003"/>
      <c r="AX292" s="2003"/>
      <c r="AY292" s="2003"/>
      <c r="AZ292" s="2003"/>
      <c r="BA292" s="2003"/>
      <c r="BB292" s="2003"/>
      <c r="BC292" s="2003"/>
      <c r="BD292" s="2003"/>
      <c r="BE292" s="2003"/>
      <c r="BF292" s="2003"/>
      <c r="BG292" s="2003"/>
      <c r="BH292" s="2003"/>
      <c r="BI292" s="2003"/>
      <c r="BJ292" s="2003"/>
      <c r="BK292" s="2003"/>
      <c r="BL292" s="2003"/>
      <c r="BM292" s="2003"/>
      <c r="BN292" s="2003"/>
      <c r="BO292" s="2003"/>
      <c r="BP292" s="2003"/>
      <c r="BQ292" s="2003"/>
      <c r="BR292" s="2003"/>
      <c r="BS292" s="2003"/>
      <c r="BT292" s="2003"/>
      <c r="BU292" s="2003"/>
      <c r="BV292" s="2003"/>
      <c r="BW292" s="2003"/>
      <c r="BX292" s="2003"/>
      <c r="BY292" s="2003"/>
      <c r="BZ292" s="2003"/>
      <c r="CA292" s="2003"/>
      <c r="CB292" s="2003"/>
      <c r="CC292" s="2003"/>
      <c r="CD292" s="2003"/>
      <c r="CE292" s="2003"/>
      <c r="CF292" s="2003"/>
      <c r="CG292" s="2003"/>
      <c r="CH292" s="2003"/>
      <c r="CI292" s="2003"/>
      <c r="CJ292" s="2003"/>
      <c r="CK292" s="2003"/>
      <c r="CL292" s="2003"/>
      <c r="CM292" s="2003"/>
      <c r="CN292" s="2003"/>
      <c r="CO292" s="2003"/>
      <c r="CP292" s="2003"/>
    </row>
    <row r="293" spans="1:94" s="2004" customFormat="1" ht="92.25" customHeight="1">
      <c r="A293" s="3762"/>
      <c r="B293" s="3782"/>
      <c r="C293" s="3764"/>
      <c r="D293" s="3765"/>
      <c r="E293" s="3763"/>
      <c r="F293" s="3765"/>
      <c r="G293" s="4241">
        <v>485</v>
      </c>
      <c r="H293" s="4242" t="s">
        <v>3750</v>
      </c>
      <c r="I293" s="4242"/>
      <c r="J293" s="4243"/>
      <c r="K293" s="2101"/>
      <c r="L293" s="2003"/>
      <c r="M293" s="2003"/>
      <c r="N293" s="2003"/>
      <c r="O293" s="2003"/>
      <c r="P293" s="2003"/>
      <c r="Q293" s="2003"/>
      <c r="R293" s="2003"/>
      <c r="S293" s="2003"/>
      <c r="T293" s="2003"/>
      <c r="U293" s="2003"/>
      <c r="V293" s="2003"/>
      <c r="W293" s="2003"/>
      <c r="X293" s="2003"/>
      <c r="Y293" s="2003"/>
      <c r="Z293" s="2003"/>
      <c r="AA293" s="2003"/>
      <c r="AB293" s="2003"/>
      <c r="AC293" s="2003"/>
      <c r="AD293" s="2003"/>
      <c r="AE293" s="2003"/>
      <c r="AF293" s="2003"/>
      <c r="AG293" s="2003"/>
      <c r="AH293" s="2003"/>
      <c r="AI293" s="2003"/>
      <c r="AJ293" s="2003"/>
      <c r="AK293" s="2003"/>
      <c r="AL293" s="2003"/>
      <c r="AM293" s="2003"/>
      <c r="AN293" s="2003"/>
      <c r="AO293" s="2003"/>
      <c r="AP293" s="2003"/>
      <c r="AQ293" s="2003"/>
      <c r="AR293" s="2003"/>
      <c r="AS293" s="2003"/>
      <c r="AT293" s="2003"/>
      <c r="AU293" s="2003"/>
      <c r="AV293" s="2003"/>
      <c r="AW293" s="2003"/>
      <c r="AX293" s="2003"/>
      <c r="AY293" s="2003"/>
      <c r="AZ293" s="2003"/>
      <c r="BA293" s="2003"/>
      <c r="BB293" s="2003"/>
      <c r="BC293" s="2003"/>
      <c r="BD293" s="2003"/>
      <c r="BE293" s="2003"/>
      <c r="BF293" s="2003"/>
      <c r="BG293" s="2003"/>
      <c r="BH293" s="2003"/>
      <c r="BI293" s="2003"/>
      <c r="BJ293" s="2003"/>
      <c r="BK293" s="2003"/>
      <c r="BL293" s="2003"/>
      <c r="BM293" s="2003"/>
      <c r="BN293" s="2003"/>
      <c r="BO293" s="2003"/>
      <c r="BP293" s="2003"/>
      <c r="BQ293" s="2003"/>
      <c r="BR293" s="2003"/>
      <c r="BS293" s="2003"/>
      <c r="BT293" s="2003"/>
      <c r="BU293" s="2003"/>
      <c r="BV293" s="2003"/>
      <c r="BW293" s="2003"/>
      <c r="BX293" s="2003"/>
      <c r="BY293" s="2003"/>
      <c r="BZ293" s="2003"/>
      <c r="CA293" s="2003"/>
      <c r="CB293" s="2003"/>
      <c r="CC293" s="2003"/>
      <c r="CD293" s="2003"/>
      <c r="CE293" s="2003"/>
      <c r="CF293" s="2003"/>
      <c r="CG293" s="2003"/>
      <c r="CH293" s="2003"/>
      <c r="CI293" s="2003"/>
      <c r="CJ293" s="2003"/>
      <c r="CK293" s="2003"/>
      <c r="CL293" s="2003"/>
      <c r="CM293" s="2003"/>
      <c r="CN293" s="2003"/>
      <c r="CO293" s="2003"/>
      <c r="CP293" s="2003"/>
    </row>
    <row r="294" spans="1:94" s="2004" customFormat="1" ht="110.25">
      <c r="A294" s="3549"/>
      <c r="B294" s="3435"/>
      <c r="C294" s="3481"/>
      <c r="D294" s="3606">
        <v>400000</v>
      </c>
      <c r="E294" s="3435"/>
      <c r="F294" s="3606">
        <v>400000</v>
      </c>
      <c r="G294" s="3434">
        <v>488</v>
      </c>
      <c r="H294" s="3460" t="s">
        <v>3215</v>
      </c>
      <c r="I294" s="3481"/>
      <c r="J294" s="3606"/>
      <c r="K294" s="2101"/>
      <c r="L294" s="2003"/>
      <c r="M294" s="2003"/>
      <c r="N294" s="2003"/>
      <c r="O294" s="2003"/>
      <c r="P294" s="2003"/>
      <c r="Q294" s="2003"/>
      <c r="R294" s="2003"/>
      <c r="S294" s="2003"/>
      <c r="T294" s="2003"/>
      <c r="U294" s="2003"/>
      <c r="V294" s="2003"/>
      <c r="W294" s="2003"/>
      <c r="X294" s="2003"/>
      <c r="Y294" s="2003"/>
      <c r="Z294" s="2003"/>
      <c r="AA294" s="2003"/>
      <c r="AB294" s="2003"/>
      <c r="AC294" s="2003"/>
      <c r="AD294" s="2003"/>
      <c r="AE294" s="2003"/>
      <c r="AF294" s="2003"/>
      <c r="AG294" s="2003"/>
      <c r="AH294" s="2003"/>
      <c r="AI294" s="2003"/>
      <c r="AJ294" s="2003"/>
      <c r="AK294" s="2003"/>
      <c r="AL294" s="2003"/>
      <c r="AM294" s="2003"/>
      <c r="AN294" s="2003"/>
      <c r="AO294" s="2003"/>
      <c r="AP294" s="2003"/>
      <c r="AQ294" s="2003"/>
      <c r="AR294" s="2003"/>
      <c r="AS294" s="2003"/>
      <c r="AT294" s="2003"/>
      <c r="AU294" s="2003"/>
      <c r="AV294" s="2003"/>
      <c r="AW294" s="2003"/>
      <c r="AX294" s="2003"/>
      <c r="AY294" s="2003"/>
      <c r="AZ294" s="2003"/>
      <c r="BA294" s="2003"/>
      <c r="BB294" s="2003"/>
      <c r="BC294" s="2003"/>
      <c r="BD294" s="2003"/>
      <c r="BE294" s="2003"/>
      <c r="BF294" s="2003"/>
      <c r="BG294" s="2003"/>
      <c r="BH294" s="2003"/>
      <c r="BI294" s="2003"/>
      <c r="BJ294" s="2003"/>
      <c r="BK294" s="2003"/>
      <c r="BL294" s="2003"/>
      <c r="BM294" s="2003"/>
      <c r="BN294" s="2003"/>
      <c r="BO294" s="2003"/>
      <c r="BP294" s="2003"/>
      <c r="BQ294" s="2003"/>
      <c r="BR294" s="2003"/>
      <c r="BS294" s="2003"/>
      <c r="BT294" s="2003"/>
      <c r="BU294" s="2003"/>
      <c r="BV294" s="2003"/>
      <c r="BW294" s="2003"/>
      <c r="BX294" s="2003"/>
      <c r="BY294" s="2003"/>
      <c r="BZ294" s="2003"/>
      <c r="CA294" s="2003"/>
      <c r="CB294" s="2003"/>
      <c r="CC294" s="2003"/>
      <c r="CD294" s="2003"/>
      <c r="CE294" s="2003"/>
      <c r="CF294" s="2003"/>
      <c r="CG294" s="2003"/>
      <c r="CH294" s="2003"/>
      <c r="CI294" s="2003"/>
      <c r="CJ294" s="2003"/>
      <c r="CK294" s="2003"/>
      <c r="CL294" s="2003"/>
      <c r="CM294" s="2003"/>
      <c r="CN294" s="2003"/>
      <c r="CO294" s="2003"/>
      <c r="CP294" s="2003"/>
    </row>
    <row r="295" spans="1:94" s="2004" customFormat="1" ht="60" customHeight="1">
      <c r="A295" s="3549"/>
      <c r="B295" s="3446"/>
      <c r="C295" s="3481"/>
      <c r="D295" s="3606">
        <v>800000</v>
      </c>
      <c r="E295" s="3435"/>
      <c r="F295" s="3606">
        <v>800000</v>
      </c>
      <c r="G295" s="3434">
        <v>489</v>
      </c>
      <c r="H295" s="3481" t="s">
        <v>3216</v>
      </c>
      <c r="I295" s="3481"/>
      <c r="J295" s="3606"/>
      <c r="K295" s="2101"/>
      <c r="L295" s="2003"/>
      <c r="M295" s="2003"/>
      <c r="N295" s="2003"/>
      <c r="O295" s="2003"/>
      <c r="P295" s="2003"/>
      <c r="Q295" s="2003"/>
      <c r="R295" s="2003"/>
      <c r="S295" s="2003"/>
      <c r="T295" s="2003"/>
      <c r="U295" s="2003"/>
      <c r="V295" s="2003"/>
      <c r="W295" s="2003"/>
      <c r="X295" s="2003"/>
      <c r="Y295" s="2003"/>
      <c r="Z295" s="2003"/>
      <c r="AA295" s="2003"/>
      <c r="AB295" s="2003"/>
      <c r="AC295" s="2003"/>
      <c r="AD295" s="2003"/>
      <c r="AE295" s="2003"/>
      <c r="AF295" s="2003"/>
      <c r="AG295" s="2003"/>
      <c r="AH295" s="2003"/>
      <c r="AI295" s="2003"/>
      <c r="AJ295" s="2003"/>
      <c r="AK295" s="2003"/>
      <c r="AL295" s="2003"/>
      <c r="AM295" s="2003"/>
      <c r="AN295" s="2003"/>
      <c r="AO295" s="2003"/>
      <c r="AP295" s="2003"/>
      <c r="AQ295" s="2003"/>
      <c r="AR295" s="2003"/>
      <c r="AS295" s="2003"/>
      <c r="AT295" s="2003"/>
      <c r="AU295" s="2003"/>
      <c r="AV295" s="2003"/>
      <c r="AW295" s="2003"/>
      <c r="AX295" s="2003"/>
      <c r="AY295" s="2003"/>
      <c r="AZ295" s="2003"/>
      <c r="BA295" s="2003"/>
      <c r="BB295" s="2003"/>
      <c r="BC295" s="2003"/>
      <c r="BD295" s="2003"/>
      <c r="BE295" s="2003"/>
      <c r="BF295" s="2003"/>
      <c r="BG295" s="2003"/>
      <c r="BH295" s="2003"/>
      <c r="BI295" s="2003"/>
      <c r="BJ295" s="2003"/>
      <c r="BK295" s="2003"/>
      <c r="BL295" s="2003"/>
      <c r="BM295" s="2003"/>
      <c r="BN295" s="2003"/>
      <c r="BO295" s="2003"/>
      <c r="BP295" s="2003"/>
      <c r="BQ295" s="2003"/>
      <c r="BR295" s="2003"/>
      <c r="BS295" s="2003"/>
      <c r="BT295" s="2003"/>
      <c r="BU295" s="2003"/>
      <c r="BV295" s="2003"/>
      <c r="BW295" s="2003"/>
      <c r="BX295" s="2003"/>
      <c r="BY295" s="2003"/>
      <c r="BZ295" s="2003"/>
      <c r="CA295" s="2003"/>
      <c r="CB295" s="2003"/>
      <c r="CC295" s="2003"/>
      <c r="CD295" s="2003"/>
      <c r="CE295" s="2003"/>
      <c r="CF295" s="2003"/>
      <c r="CG295" s="2003"/>
      <c r="CH295" s="2003"/>
      <c r="CI295" s="2003"/>
      <c r="CJ295" s="2003"/>
      <c r="CK295" s="2003"/>
      <c r="CL295" s="2003"/>
      <c r="CM295" s="2003"/>
      <c r="CN295" s="2003"/>
      <c r="CO295" s="2003"/>
      <c r="CP295" s="2003"/>
    </row>
    <row r="296" spans="1:94" s="2004" customFormat="1" ht="78.75" customHeight="1">
      <c r="A296" s="3549"/>
      <c r="B296" s="3446"/>
      <c r="C296" s="3481"/>
      <c r="D296" s="3482"/>
      <c r="E296" s="3435"/>
      <c r="F296" s="3482"/>
      <c r="G296" s="3434">
        <v>490</v>
      </c>
      <c r="H296" s="3460" t="s">
        <v>3217</v>
      </c>
      <c r="I296" s="3481"/>
      <c r="J296" s="3572"/>
      <c r="K296" s="2101"/>
      <c r="L296" s="2003"/>
      <c r="M296" s="2003"/>
      <c r="N296" s="2003"/>
      <c r="O296" s="2003"/>
      <c r="P296" s="2003"/>
      <c r="Q296" s="2003"/>
      <c r="R296" s="2003"/>
      <c r="S296" s="2003"/>
      <c r="T296" s="2003"/>
      <c r="U296" s="2003"/>
      <c r="V296" s="2003"/>
      <c r="W296" s="2003"/>
      <c r="X296" s="2003"/>
      <c r="Y296" s="2003"/>
      <c r="Z296" s="2003"/>
      <c r="AA296" s="2003"/>
      <c r="AB296" s="2003"/>
      <c r="AC296" s="2003"/>
      <c r="AD296" s="2003"/>
      <c r="AE296" s="2003"/>
      <c r="AF296" s="2003"/>
      <c r="AG296" s="2003"/>
      <c r="AH296" s="2003"/>
      <c r="AI296" s="2003"/>
      <c r="AJ296" s="2003"/>
      <c r="AK296" s="2003"/>
      <c r="AL296" s="2003"/>
      <c r="AM296" s="2003"/>
      <c r="AN296" s="2003"/>
      <c r="AO296" s="2003"/>
      <c r="AP296" s="2003"/>
      <c r="AQ296" s="2003"/>
      <c r="AR296" s="2003"/>
      <c r="AS296" s="2003"/>
      <c r="AT296" s="2003"/>
      <c r="AU296" s="2003"/>
      <c r="AV296" s="2003"/>
      <c r="AW296" s="2003"/>
      <c r="AX296" s="2003"/>
      <c r="AY296" s="2003"/>
      <c r="AZ296" s="2003"/>
      <c r="BA296" s="2003"/>
      <c r="BB296" s="2003"/>
      <c r="BC296" s="2003"/>
      <c r="BD296" s="2003"/>
      <c r="BE296" s="2003"/>
      <c r="BF296" s="2003"/>
      <c r="BG296" s="2003"/>
      <c r="BH296" s="2003"/>
      <c r="BI296" s="2003"/>
      <c r="BJ296" s="2003"/>
      <c r="BK296" s="2003"/>
      <c r="BL296" s="2003"/>
      <c r="BM296" s="2003"/>
      <c r="BN296" s="2003"/>
      <c r="BO296" s="2003"/>
      <c r="BP296" s="2003"/>
      <c r="BQ296" s="2003"/>
      <c r="BR296" s="2003"/>
      <c r="BS296" s="2003"/>
      <c r="BT296" s="2003"/>
      <c r="BU296" s="2003"/>
      <c r="BV296" s="2003"/>
      <c r="BW296" s="2003"/>
      <c r="BX296" s="2003"/>
      <c r="BY296" s="2003"/>
      <c r="BZ296" s="2003"/>
      <c r="CA296" s="2003"/>
      <c r="CB296" s="2003"/>
      <c r="CC296" s="2003"/>
      <c r="CD296" s="2003"/>
      <c r="CE296" s="2003"/>
      <c r="CF296" s="2003"/>
      <c r="CG296" s="2003"/>
      <c r="CH296" s="2003"/>
      <c r="CI296" s="2003"/>
      <c r="CJ296" s="2003"/>
      <c r="CK296" s="2003"/>
      <c r="CL296" s="2003"/>
      <c r="CM296" s="2003"/>
      <c r="CN296" s="2003"/>
      <c r="CO296" s="2003"/>
      <c r="CP296" s="2003"/>
    </row>
    <row r="297" spans="1:94" s="2004" customFormat="1" ht="78.75">
      <c r="A297" s="3549"/>
      <c r="B297" s="3435"/>
      <c r="C297" s="3481"/>
      <c r="D297" s="3483"/>
      <c r="E297" s="3435"/>
      <c r="F297" s="3483"/>
      <c r="G297" s="3434">
        <v>491</v>
      </c>
      <c r="H297" s="3460" t="s">
        <v>3218</v>
      </c>
      <c r="I297" s="3481"/>
      <c r="J297" s="3573"/>
      <c r="K297" s="2101"/>
      <c r="L297" s="2003"/>
      <c r="M297" s="2003"/>
      <c r="N297" s="2003"/>
      <c r="O297" s="2003"/>
      <c r="P297" s="2003"/>
      <c r="Q297" s="2003"/>
      <c r="R297" s="2003"/>
      <c r="S297" s="2003"/>
      <c r="T297" s="2003"/>
      <c r="U297" s="2003"/>
      <c r="V297" s="2003"/>
      <c r="W297" s="2003"/>
      <c r="X297" s="2003"/>
      <c r="Y297" s="2003"/>
      <c r="Z297" s="2003"/>
      <c r="AA297" s="2003"/>
      <c r="AB297" s="2003"/>
      <c r="AC297" s="2003"/>
      <c r="AD297" s="2003"/>
      <c r="AE297" s="2003"/>
      <c r="AF297" s="2003"/>
      <c r="AG297" s="2003"/>
      <c r="AH297" s="2003"/>
      <c r="AI297" s="2003"/>
      <c r="AJ297" s="2003"/>
      <c r="AK297" s="2003"/>
      <c r="AL297" s="2003"/>
      <c r="AM297" s="2003"/>
      <c r="AN297" s="2003"/>
      <c r="AO297" s="2003"/>
      <c r="AP297" s="2003"/>
      <c r="AQ297" s="2003"/>
      <c r="AR297" s="2003"/>
      <c r="AS297" s="2003"/>
      <c r="AT297" s="2003"/>
      <c r="AU297" s="2003"/>
      <c r="AV297" s="2003"/>
      <c r="AW297" s="2003"/>
      <c r="AX297" s="2003"/>
      <c r="AY297" s="2003"/>
      <c r="AZ297" s="2003"/>
      <c r="BA297" s="2003"/>
      <c r="BB297" s="2003"/>
      <c r="BC297" s="2003"/>
      <c r="BD297" s="2003"/>
      <c r="BE297" s="2003"/>
      <c r="BF297" s="2003"/>
      <c r="BG297" s="2003"/>
      <c r="BH297" s="2003"/>
      <c r="BI297" s="2003"/>
      <c r="BJ297" s="2003"/>
      <c r="BK297" s="2003"/>
      <c r="BL297" s="2003"/>
      <c r="BM297" s="2003"/>
      <c r="BN297" s="2003"/>
      <c r="BO297" s="2003"/>
      <c r="BP297" s="2003"/>
      <c r="BQ297" s="2003"/>
      <c r="BR297" s="2003"/>
      <c r="BS297" s="2003"/>
      <c r="BT297" s="2003"/>
      <c r="BU297" s="2003"/>
      <c r="BV297" s="2003"/>
      <c r="BW297" s="2003"/>
      <c r="BX297" s="2003"/>
      <c r="BY297" s="2003"/>
      <c r="BZ297" s="2003"/>
      <c r="CA297" s="2003"/>
      <c r="CB297" s="2003"/>
      <c r="CC297" s="2003"/>
      <c r="CD297" s="2003"/>
      <c r="CE297" s="2003"/>
      <c r="CF297" s="2003"/>
      <c r="CG297" s="2003"/>
      <c r="CH297" s="2003"/>
      <c r="CI297" s="2003"/>
      <c r="CJ297" s="2003"/>
      <c r="CK297" s="2003"/>
      <c r="CL297" s="2003"/>
      <c r="CM297" s="2003"/>
      <c r="CN297" s="2003"/>
      <c r="CO297" s="2003"/>
      <c r="CP297" s="2003"/>
    </row>
    <row r="298" spans="1:94" s="2004" customFormat="1" ht="157.5">
      <c r="A298" s="3549"/>
      <c r="B298" s="3446"/>
      <c r="C298" s="3481"/>
      <c r="D298" s="3606">
        <v>1000000</v>
      </c>
      <c r="E298" s="3435"/>
      <c r="F298" s="3606">
        <v>1000000</v>
      </c>
      <c r="G298" s="3434">
        <v>492</v>
      </c>
      <c r="H298" s="3460" t="s">
        <v>3219</v>
      </c>
      <c r="I298" s="3481"/>
      <c r="J298" s="3606"/>
      <c r="K298" s="2101"/>
      <c r="L298" s="2003"/>
      <c r="M298" s="2003"/>
      <c r="N298" s="2003"/>
      <c r="O298" s="2003"/>
      <c r="P298" s="2003"/>
      <c r="Q298" s="2003"/>
      <c r="R298" s="2003"/>
      <c r="S298" s="2003"/>
      <c r="T298" s="2003"/>
      <c r="U298" s="2003"/>
      <c r="V298" s="2003"/>
      <c r="W298" s="2003"/>
      <c r="X298" s="2003"/>
      <c r="Y298" s="2003"/>
      <c r="Z298" s="2003"/>
      <c r="AA298" s="2003"/>
      <c r="AB298" s="2003"/>
      <c r="AC298" s="2003"/>
      <c r="AD298" s="2003"/>
      <c r="AE298" s="2003"/>
      <c r="AF298" s="2003"/>
      <c r="AG298" s="2003"/>
      <c r="AH298" s="2003"/>
      <c r="AI298" s="2003"/>
      <c r="AJ298" s="2003"/>
      <c r="AK298" s="2003"/>
      <c r="AL298" s="2003"/>
      <c r="AM298" s="2003"/>
      <c r="AN298" s="2003"/>
      <c r="AO298" s="2003"/>
      <c r="AP298" s="2003"/>
      <c r="AQ298" s="2003"/>
      <c r="AR298" s="2003"/>
      <c r="AS298" s="2003"/>
      <c r="AT298" s="2003"/>
      <c r="AU298" s="2003"/>
      <c r="AV298" s="2003"/>
      <c r="AW298" s="2003"/>
      <c r="AX298" s="2003"/>
      <c r="AY298" s="2003"/>
      <c r="AZ298" s="2003"/>
      <c r="BA298" s="2003"/>
      <c r="BB298" s="2003"/>
      <c r="BC298" s="2003"/>
      <c r="BD298" s="2003"/>
      <c r="BE298" s="2003"/>
      <c r="BF298" s="2003"/>
      <c r="BG298" s="2003"/>
      <c r="BH298" s="2003"/>
      <c r="BI298" s="2003"/>
      <c r="BJ298" s="2003"/>
      <c r="BK298" s="2003"/>
      <c r="BL298" s="2003"/>
      <c r="BM298" s="2003"/>
      <c r="BN298" s="2003"/>
      <c r="BO298" s="2003"/>
      <c r="BP298" s="2003"/>
      <c r="BQ298" s="2003"/>
      <c r="BR298" s="2003"/>
      <c r="BS298" s="2003"/>
      <c r="BT298" s="2003"/>
      <c r="BU298" s="2003"/>
      <c r="BV298" s="2003"/>
      <c r="BW298" s="2003"/>
      <c r="BX298" s="2003"/>
      <c r="BY298" s="2003"/>
      <c r="BZ298" s="2003"/>
      <c r="CA298" s="2003"/>
      <c r="CB298" s="2003"/>
      <c r="CC298" s="2003"/>
      <c r="CD298" s="2003"/>
      <c r="CE298" s="2003"/>
      <c r="CF298" s="2003"/>
      <c r="CG298" s="2003"/>
      <c r="CH298" s="2003"/>
      <c r="CI298" s="2003"/>
      <c r="CJ298" s="2003"/>
      <c r="CK298" s="2003"/>
      <c r="CL298" s="2003"/>
      <c r="CM298" s="2003"/>
      <c r="CN298" s="2003"/>
      <c r="CO298" s="2003"/>
      <c r="CP298" s="2003"/>
    </row>
    <row r="299" spans="1:94" s="2004" customFormat="1" ht="31.5">
      <c r="A299" s="3549"/>
      <c r="B299" s="3435"/>
      <c r="C299" s="3481"/>
      <c r="D299" s="3607">
        <v>600000</v>
      </c>
      <c r="E299" s="3435"/>
      <c r="F299" s="3607">
        <v>600000</v>
      </c>
      <c r="G299" s="3434">
        <v>493</v>
      </c>
      <c r="H299" s="3460" t="s">
        <v>3244</v>
      </c>
      <c r="I299" s="3481"/>
      <c r="J299" s="3607"/>
      <c r="K299" s="2101"/>
      <c r="L299" s="2003"/>
      <c r="M299" s="2003"/>
      <c r="N299" s="2003"/>
      <c r="O299" s="2003"/>
      <c r="P299" s="2003"/>
      <c r="Q299" s="2003"/>
      <c r="R299" s="2003"/>
      <c r="S299" s="2003"/>
      <c r="T299" s="2003"/>
      <c r="U299" s="2003"/>
      <c r="V299" s="2003"/>
      <c r="W299" s="2003"/>
      <c r="X299" s="2003"/>
      <c r="Y299" s="2003"/>
      <c r="Z299" s="2003"/>
      <c r="AA299" s="2003"/>
      <c r="AB299" s="2003"/>
      <c r="AC299" s="2003"/>
      <c r="AD299" s="2003"/>
      <c r="AE299" s="2003"/>
      <c r="AF299" s="2003"/>
      <c r="AG299" s="2003"/>
      <c r="AH299" s="2003"/>
      <c r="AI299" s="2003"/>
      <c r="AJ299" s="2003"/>
      <c r="AK299" s="2003"/>
      <c r="AL299" s="2003"/>
      <c r="AM299" s="2003"/>
      <c r="AN299" s="2003"/>
      <c r="AO299" s="2003"/>
      <c r="AP299" s="2003"/>
      <c r="AQ299" s="2003"/>
      <c r="AR299" s="2003"/>
      <c r="AS299" s="2003"/>
      <c r="AT299" s="2003"/>
      <c r="AU299" s="2003"/>
      <c r="AV299" s="2003"/>
      <c r="AW299" s="2003"/>
      <c r="AX299" s="2003"/>
      <c r="AY299" s="2003"/>
      <c r="AZ299" s="2003"/>
      <c r="BA299" s="2003"/>
      <c r="BB299" s="2003"/>
      <c r="BC299" s="2003"/>
      <c r="BD299" s="2003"/>
      <c r="BE299" s="2003"/>
      <c r="BF299" s="2003"/>
      <c r="BG299" s="2003"/>
      <c r="BH299" s="2003"/>
      <c r="BI299" s="2003"/>
      <c r="BJ299" s="2003"/>
      <c r="BK299" s="2003"/>
      <c r="BL299" s="2003"/>
      <c r="BM299" s="2003"/>
      <c r="BN299" s="2003"/>
      <c r="BO299" s="2003"/>
      <c r="BP299" s="2003"/>
      <c r="BQ299" s="2003"/>
      <c r="BR299" s="2003"/>
      <c r="BS299" s="2003"/>
      <c r="BT299" s="2003"/>
      <c r="BU299" s="2003"/>
      <c r="BV299" s="2003"/>
      <c r="BW299" s="2003"/>
      <c r="BX299" s="2003"/>
      <c r="BY299" s="2003"/>
      <c r="BZ299" s="2003"/>
      <c r="CA299" s="2003"/>
      <c r="CB299" s="2003"/>
      <c r="CC299" s="2003"/>
      <c r="CD299" s="2003"/>
      <c r="CE299" s="2003"/>
      <c r="CF299" s="2003"/>
      <c r="CG299" s="2003"/>
      <c r="CH299" s="2003"/>
      <c r="CI299" s="2003"/>
      <c r="CJ299" s="2003"/>
      <c r="CK299" s="2003"/>
      <c r="CL299" s="2003"/>
      <c r="CM299" s="2003"/>
      <c r="CN299" s="2003"/>
      <c r="CO299" s="2003"/>
      <c r="CP299" s="2003"/>
    </row>
    <row r="300" spans="1:94" s="2004" customFormat="1" ht="31.5">
      <c r="A300" s="3549"/>
      <c r="B300" s="3435"/>
      <c r="C300" s="3481"/>
      <c r="D300" s="3607">
        <v>2500000</v>
      </c>
      <c r="E300" s="3435"/>
      <c r="F300" s="3607">
        <v>2500000</v>
      </c>
      <c r="G300" s="3434">
        <v>494</v>
      </c>
      <c r="H300" s="3460" t="s">
        <v>3245</v>
      </c>
      <c r="I300" s="3481"/>
      <c r="J300" s="3607"/>
      <c r="K300" s="2101"/>
      <c r="L300" s="2003"/>
      <c r="M300" s="2003"/>
      <c r="N300" s="2003"/>
      <c r="O300" s="2003"/>
      <c r="P300" s="2003"/>
      <c r="Q300" s="2003"/>
      <c r="R300" s="2003"/>
      <c r="S300" s="2003"/>
      <c r="T300" s="2003"/>
      <c r="U300" s="2003"/>
      <c r="V300" s="2003"/>
      <c r="W300" s="2003"/>
      <c r="X300" s="2003"/>
      <c r="Y300" s="2003"/>
      <c r="Z300" s="2003"/>
      <c r="AA300" s="2003"/>
      <c r="AB300" s="2003"/>
      <c r="AC300" s="2003"/>
      <c r="AD300" s="2003"/>
      <c r="AE300" s="2003"/>
      <c r="AF300" s="2003"/>
      <c r="AG300" s="2003"/>
      <c r="AH300" s="2003"/>
      <c r="AI300" s="2003"/>
      <c r="AJ300" s="2003"/>
      <c r="AK300" s="2003"/>
      <c r="AL300" s="2003"/>
      <c r="AM300" s="2003"/>
      <c r="AN300" s="2003"/>
      <c r="AO300" s="2003"/>
      <c r="AP300" s="2003"/>
      <c r="AQ300" s="2003"/>
      <c r="AR300" s="2003"/>
      <c r="AS300" s="2003"/>
      <c r="AT300" s="2003"/>
      <c r="AU300" s="2003"/>
      <c r="AV300" s="2003"/>
      <c r="AW300" s="2003"/>
      <c r="AX300" s="2003"/>
      <c r="AY300" s="2003"/>
      <c r="AZ300" s="2003"/>
      <c r="BA300" s="2003"/>
      <c r="BB300" s="2003"/>
      <c r="BC300" s="2003"/>
      <c r="BD300" s="2003"/>
      <c r="BE300" s="2003"/>
      <c r="BF300" s="2003"/>
      <c r="BG300" s="2003"/>
      <c r="BH300" s="2003"/>
      <c r="BI300" s="2003"/>
      <c r="BJ300" s="2003"/>
      <c r="BK300" s="2003"/>
      <c r="BL300" s="2003"/>
      <c r="BM300" s="2003"/>
      <c r="BN300" s="2003"/>
      <c r="BO300" s="2003"/>
      <c r="BP300" s="2003"/>
      <c r="BQ300" s="2003"/>
      <c r="BR300" s="2003"/>
      <c r="BS300" s="2003"/>
      <c r="BT300" s="2003"/>
      <c r="BU300" s="2003"/>
      <c r="BV300" s="2003"/>
      <c r="BW300" s="2003"/>
      <c r="BX300" s="2003"/>
      <c r="BY300" s="2003"/>
      <c r="BZ300" s="2003"/>
      <c r="CA300" s="2003"/>
      <c r="CB300" s="2003"/>
      <c r="CC300" s="2003"/>
      <c r="CD300" s="2003"/>
      <c r="CE300" s="2003"/>
      <c r="CF300" s="2003"/>
      <c r="CG300" s="2003"/>
      <c r="CH300" s="2003"/>
      <c r="CI300" s="2003"/>
      <c r="CJ300" s="2003"/>
      <c r="CK300" s="2003"/>
      <c r="CL300" s="2003"/>
      <c r="CM300" s="2003"/>
      <c r="CN300" s="2003"/>
      <c r="CO300" s="2003"/>
      <c r="CP300" s="2003"/>
    </row>
    <row r="301" spans="1:94" s="2004" customFormat="1" ht="47.25">
      <c r="A301" s="3549"/>
      <c r="B301" s="3435"/>
      <c r="C301" s="3481"/>
      <c r="D301" s="3607">
        <v>1500000</v>
      </c>
      <c r="E301" s="3435"/>
      <c r="F301" s="3607">
        <v>1500000</v>
      </c>
      <c r="G301" s="3434">
        <v>495</v>
      </c>
      <c r="H301" s="3460" t="s">
        <v>3247</v>
      </c>
      <c r="I301" s="3481"/>
      <c r="J301" s="3607"/>
      <c r="K301" s="2101"/>
      <c r="L301" s="2102" t="s">
        <v>3345</v>
      </c>
      <c r="M301" s="2003"/>
      <c r="N301" s="2003"/>
      <c r="O301" s="2003"/>
      <c r="P301" s="2003"/>
      <c r="Q301" s="2003"/>
      <c r="R301" s="2003"/>
      <c r="S301" s="2003"/>
      <c r="T301" s="2003"/>
      <c r="U301" s="2003"/>
      <c r="V301" s="2003"/>
      <c r="W301" s="2003"/>
      <c r="X301" s="2003"/>
      <c r="Y301" s="2003"/>
      <c r="Z301" s="2003"/>
      <c r="AA301" s="2003"/>
      <c r="AB301" s="2003"/>
      <c r="AC301" s="2003"/>
      <c r="AD301" s="2003"/>
      <c r="AE301" s="2003"/>
      <c r="AF301" s="2003"/>
      <c r="AG301" s="2003"/>
      <c r="AH301" s="2003"/>
      <c r="AI301" s="2003"/>
      <c r="AJ301" s="2003"/>
      <c r="AK301" s="2003"/>
      <c r="AL301" s="2003"/>
      <c r="AM301" s="2003"/>
      <c r="AN301" s="2003"/>
      <c r="AO301" s="2003"/>
      <c r="AP301" s="2003"/>
      <c r="AQ301" s="2003"/>
      <c r="AR301" s="2003"/>
      <c r="AS301" s="2003"/>
      <c r="AT301" s="2003"/>
      <c r="AU301" s="2003"/>
      <c r="AV301" s="2003"/>
      <c r="AW301" s="2003"/>
      <c r="AX301" s="2003"/>
      <c r="AY301" s="2003"/>
      <c r="AZ301" s="2003"/>
      <c r="BA301" s="2003"/>
      <c r="BB301" s="2003"/>
      <c r="BC301" s="2003"/>
      <c r="BD301" s="2003"/>
      <c r="BE301" s="2003"/>
      <c r="BF301" s="2003"/>
      <c r="BG301" s="2003"/>
      <c r="BH301" s="2003"/>
      <c r="BI301" s="2003"/>
      <c r="BJ301" s="2003"/>
      <c r="BK301" s="2003"/>
      <c r="BL301" s="2003"/>
      <c r="BM301" s="2003"/>
      <c r="BN301" s="2003"/>
      <c r="BO301" s="2003"/>
      <c r="BP301" s="2003"/>
      <c r="BQ301" s="2003"/>
      <c r="BR301" s="2003"/>
      <c r="BS301" s="2003"/>
      <c r="BT301" s="2003"/>
      <c r="BU301" s="2003"/>
      <c r="BV301" s="2003"/>
      <c r="BW301" s="2003"/>
      <c r="BX301" s="2003"/>
      <c r="BY301" s="2003"/>
      <c r="BZ301" s="2003"/>
      <c r="CA301" s="2003"/>
      <c r="CB301" s="2003"/>
      <c r="CC301" s="2003"/>
      <c r="CD301" s="2003"/>
      <c r="CE301" s="2003"/>
      <c r="CF301" s="2003"/>
      <c r="CG301" s="2003"/>
      <c r="CH301" s="2003"/>
      <c r="CI301" s="2003"/>
      <c r="CJ301" s="2003"/>
      <c r="CK301" s="2003"/>
      <c r="CL301" s="2003"/>
      <c r="CM301" s="2003"/>
      <c r="CN301" s="2003"/>
      <c r="CO301" s="2003"/>
      <c r="CP301" s="2003"/>
    </row>
    <row r="302" spans="1:94" s="2004" customFormat="1" ht="94.5">
      <c r="A302" s="3549"/>
      <c r="B302" s="3435"/>
      <c r="C302" s="3484"/>
      <c r="D302" s="3608">
        <v>800000</v>
      </c>
      <c r="E302" s="3435"/>
      <c r="F302" s="3608">
        <v>800000</v>
      </c>
      <c r="G302" s="3434">
        <v>496</v>
      </c>
      <c r="H302" s="3484" t="s">
        <v>3267</v>
      </c>
      <c r="I302" s="3484"/>
      <c r="J302" s="3608"/>
      <c r="K302" s="2101"/>
      <c r="L302" s="2003"/>
      <c r="M302" s="2003"/>
      <c r="N302" s="2003"/>
      <c r="O302" s="2003"/>
      <c r="P302" s="2003"/>
      <c r="Q302" s="2003"/>
      <c r="R302" s="2003"/>
      <c r="S302" s="2003"/>
      <c r="T302" s="2003"/>
      <c r="U302" s="2003"/>
      <c r="V302" s="2003"/>
      <c r="W302" s="2003"/>
      <c r="X302" s="2003"/>
      <c r="Y302" s="2003"/>
      <c r="Z302" s="2003"/>
      <c r="AA302" s="2003"/>
      <c r="AB302" s="2003"/>
      <c r="AC302" s="2003"/>
      <c r="AD302" s="2003"/>
      <c r="AE302" s="2003"/>
      <c r="AF302" s="2003"/>
      <c r="AG302" s="2003"/>
      <c r="AH302" s="2003"/>
      <c r="AI302" s="2003"/>
      <c r="AJ302" s="2003"/>
      <c r="AK302" s="2003"/>
      <c r="AL302" s="2003"/>
      <c r="AM302" s="2003"/>
      <c r="AN302" s="2003"/>
      <c r="AO302" s="2003"/>
      <c r="AP302" s="2003"/>
      <c r="AQ302" s="2003"/>
      <c r="AR302" s="2003"/>
      <c r="AS302" s="2003"/>
      <c r="AT302" s="2003"/>
      <c r="AU302" s="2003"/>
      <c r="AV302" s="2003"/>
      <c r="AW302" s="2003"/>
      <c r="AX302" s="2003"/>
      <c r="AY302" s="2003"/>
      <c r="AZ302" s="2003"/>
      <c r="BA302" s="2003"/>
      <c r="BB302" s="2003"/>
      <c r="BC302" s="2003"/>
      <c r="BD302" s="2003"/>
      <c r="BE302" s="2003"/>
      <c r="BF302" s="2003"/>
      <c r="BG302" s="2003"/>
      <c r="BH302" s="2003"/>
      <c r="BI302" s="2003"/>
      <c r="BJ302" s="2003"/>
      <c r="BK302" s="2003"/>
      <c r="BL302" s="2003"/>
      <c r="BM302" s="2003"/>
      <c r="BN302" s="2003"/>
      <c r="BO302" s="2003"/>
      <c r="BP302" s="2003"/>
      <c r="BQ302" s="2003"/>
      <c r="BR302" s="2003"/>
      <c r="BS302" s="2003"/>
      <c r="BT302" s="2003"/>
      <c r="BU302" s="2003"/>
      <c r="BV302" s="2003"/>
      <c r="BW302" s="2003"/>
      <c r="BX302" s="2003"/>
      <c r="BY302" s="2003"/>
      <c r="BZ302" s="2003"/>
      <c r="CA302" s="2003"/>
      <c r="CB302" s="2003"/>
      <c r="CC302" s="2003"/>
      <c r="CD302" s="2003"/>
      <c r="CE302" s="2003"/>
      <c r="CF302" s="2003"/>
      <c r="CG302" s="2003"/>
      <c r="CH302" s="2003"/>
      <c r="CI302" s="2003"/>
      <c r="CJ302" s="2003"/>
      <c r="CK302" s="2003"/>
      <c r="CL302" s="2003"/>
      <c r="CM302" s="2003"/>
      <c r="CN302" s="2003"/>
      <c r="CO302" s="2003"/>
      <c r="CP302" s="2003"/>
    </row>
    <row r="303" spans="1:94" s="2004" customFormat="1" ht="75">
      <c r="A303" s="3549"/>
      <c r="B303" s="3446"/>
      <c r="C303" s="3486"/>
      <c r="D303" s="3609">
        <v>275000</v>
      </c>
      <c r="E303" s="3435"/>
      <c r="F303" s="3609">
        <v>275000</v>
      </c>
      <c r="G303" s="3466">
        <v>560</v>
      </c>
      <c r="H303" s="3486" t="s">
        <v>3434</v>
      </c>
      <c r="I303" s="3486"/>
      <c r="J303" s="3609"/>
      <c r="K303" s="2101"/>
      <c r="L303" s="2003"/>
      <c r="M303" s="2003"/>
      <c r="N303" s="2003"/>
      <c r="O303" s="2003"/>
      <c r="P303" s="2003"/>
      <c r="Q303" s="2003"/>
      <c r="R303" s="2003"/>
      <c r="S303" s="2003"/>
      <c r="T303" s="2003"/>
      <c r="U303" s="2003"/>
      <c r="V303" s="2003"/>
      <c r="W303" s="2003"/>
      <c r="X303" s="2003"/>
      <c r="Y303" s="2003"/>
      <c r="Z303" s="2003"/>
      <c r="AA303" s="2003"/>
      <c r="AB303" s="2003"/>
      <c r="AC303" s="2003"/>
      <c r="AD303" s="2003"/>
      <c r="AE303" s="2003"/>
      <c r="AF303" s="2003"/>
      <c r="AG303" s="2003"/>
      <c r="AH303" s="2003"/>
      <c r="AI303" s="2003"/>
      <c r="AJ303" s="2003"/>
      <c r="AK303" s="2003"/>
      <c r="AL303" s="2003"/>
      <c r="AM303" s="2003"/>
      <c r="AN303" s="2003"/>
      <c r="AO303" s="2003"/>
      <c r="AP303" s="2003"/>
      <c r="AQ303" s="2003"/>
      <c r="AR303" s="2003"/>
      <c r="AS303" s="2003"/>
      <c r="AT303" s="2003"/>
      <c r="AU303" s="2003"/>
      <c r="AV303" s="2003"/>
      <c r="AW303" s="2003"/>
      <c r="AX303" s="2003"/>
      <c r="AY303" s="2003"/>
      <c r="AZ303" s="2003"/>
      <c r="BA303" s="2003"/>
      <c r="BB303" s="2003"/>
      <c r="BC303" s="2003"/>
      <c r="BD303" s="2003"/>
      <c r="BE303" s="2003"/>
      <c r="BF303" s="2003"/>
      <c r="BG303" s="2003"/>
      <c r="BH303" s="2003"/>
      <c r="BI303" s="2003"/>
      <c r="BJ303" s="2003"/>
      <c r="BK303" s="2003"/>
      <c r="BL303" s="2003"/>
      <c r="BM303" s="2003"/>
      <c r="BN303" s="2003"/>
      <c r="BO303" s="2003"/>
      <c r="BP303" s="2003"/>
      <c r="BQ303" s="2003"/>
      <c r="BR303" s="2003"/>
      <c r="BS303" s="2003"/>
      <c r="BT303" s="2003"/>
      <c r="BU303" s="2003"/>
      <c r="BV303" s="2003"/>
      <c r="BW303" s="2003"/>
      <c r="BX303" s="2003"/>
      <c r="BY303" s="2003"/>
      <c r="BZ303" s="2003"/>
      <c r="CA303" s="2003"/>
      <c r="CB303" s="2003"/>
      <c r="CC303" s="2003"/>
      <c r="CD303" s="2003"/>
      <c r="CE303" s="2003"/>
      <c r="CF303" s="2003"/>
      <c r="CG303" s="2003"/>
      <c r="CH303" s="2003"/>
      <c r="CI303" s="2003"/>
      <c r="CJ303" s="2003"/>
      <c r="CK303" s="2003"/>
      <c r="CL303" s="2003"/>
      <c r="CM303" s="2003"/>
      <c r="CN303" s="2003"/>
      <c r="CO303" s="2003"/>
      <c r="CP303" s="2003"/>
    </row>
    <row r="304" spans="1:94" s="2004" customFormat="1" ht="45" customHeight="1">
      <c r="A304" s="3549"/>
      <c r="B304" s="3446"/>
      <c r="C304" s="3481"/>
      <c r="D304" s="3606">
        <v>1000000</v>
      </c>
      <c r="E304" s="3435"/>
      <c r="F304" s="3606">
        <v>1000000</v>
      </c>
      <c r="G304" s="3434">
        <v>561</v>
      </c>
      <c r="H304" s="3487" t="s">
        <v>3344</v>
      </c>
      <c r="I304" s="3481"/>
      <c r="J304" s="3606"/>
      <c r="K304" s="2101"/>
      <c r="L304" s="2003"/>
      <c r="M304" s="2003"/>
      <c r="N304" s="2003"/>
      <c r="O304" s="2003"/>
      <c r="P304" s="2003"/>
      <c r="Q304" s="2003"/>
      <c r="R304" s="2003"/>
      <c r="S304" s="2003"/>
      <c r="T304" s="2003"/>
      <c r="U304" s="2003"/>
      <c r="V304" s="2003"/>
      <c r="W304" s="2003"/>
      <c r="X304" s="2003"/>
      <c r="Y304" s="2003"/>
      <c r="Z304" s="2003"/>
      <c r="AA304" s="2003"/>
      <c r="AB304" s="2003"/>
      <c r="AC304" s="2003"/>
      <c r="AD304" s="2003"/>
      <c r="AE304" s="2003"/>
      <c r="AF304" s="2003"/>
      <c r="AG304" s="2003"/>
      <c r="AH304" s="2003"/>
      <c r="AI304" s="2003"/>
      <c r="AJ304" s="2003"/>
      <c r="AK304" s="2003"/>
      <c r="AL304" s="2003"/>
      <c r="AM304" s="2003"/>
      <c r="AN304" s="2003"/>
      <c r="AO304" s="2003"/>
      <c r="AP304" s="2003"/>
      <c r="AQ304" s="2003"/>
      <c r="AR304" s="2003"/>
      <c r="AS304" s="2003"/>
      <c r="AT304" s="2003"/>
      <c r="AU304" s="2003"/>
      <c r="AV304" s="2003"/>
      <c r="AW304" s="2003"/>
      <c r="AX304" s="2003"/>
      <c r="AY304" s="2003"/>
      <c r="AZ304" s="2003"/>
      <c r="BA304" s="2003"/>
      <c r="BB304" s="2003"/>
      <c r="BC304" s="2003"/>
      <c r="BD304" s="2003"/>
      <c r="BE304" s="2003"/>
      <c r="BF304" s="2003"/>
      <c r="BG304" s="2003"/>
      <c r="BH304" s="2003"/>
      <c r="BI304" s="2003"/>
      <c r="BJ304" s="2003"/>
      <c r="BK304" s="2003"/>
      <c r="BL304" s="2003"/>
      <c r="BM304" s="2003"/>
      <c r="BN304" s="2003"/>
      <c r="BO304" s="2003"/>
      <c r="BP304" s="2003"/>
      <c r="BQ304" s="2003"/>
      <c r="BR304" s="2003"/>
      <c r="BS304" s="2003"/>
      <c r="BT304" s="2003"/>
      <c r="BU304" s="2003"/>
      <c r="BV304" s="2003"/>
      <c r="BW304" s="2003"/>
      <c r="BX304" s="2003"/>
      <c r="BY304" s="2003"/>
      <c r="BZ304" s="2003"/>
      <c r="CA304" s="2003"/>
      <c r="CB304" s="2003"/>
      <c r="CC304" s="2003"/>
      <c r="CD304" s="2003"/>
      <c r="CE304" s="2003"/>
      <c r="CF304" s="2003"/>
      <c r="CG304" s="2003"/>
      <c r="CH304" s="2003"/>
      <c r="CI304" s="2003"/>
      <c r="CJ304" s="2003"/>
      <c r="CK304" s="2003"/>
      <c r="CL304" s="2003"/>
      <c r="CM304" s="2003"/>
      <c r="CN304" s="2003"/>
      <c r="CO304" s="2003"/>
      <c r="CP304" s="2003"/>
    </row>
    <row r="305" spans="1:94" s="2004" customFormat="1" ht="90">
      <c r="A305" s="3549"/>
      <c r="B305" s="3446"/>
      <c r="C305" s="3481"/>
      <c r="D305" s="3606">
        <v>1000000</v>
      </c>
      <c r="E305" s="3435"/>
      <c r="F305" s="3606">
        <v>1000000</v>
      </c>
      <c r="G305" s="3461">
        <v>562</v>
      </c>
      <c r="H305" s="3488" t="s">
        <v>3326</v>
      </c>
      <c r="I305" s="3481"/>
      <c r="J305" s="3606"/>
      <c r="K305" s="2101"/>
      <c r="L305" s="2003"/>
      <c r="M305" s="2003"/>
      <c r="N305" s="2003"/>
      <c r="O305" s="2003"/>
      <c r="P305" s="2003"/>
      <c r="Q305" s="2003"/>
      <c r="R305" s="2003"/>
      <c r="S305" s="2003"/>
      <c r="T305" s="2003"/>
      <c r="U305" s="2003"/>
      <c r="V305" s="2003"/>
      <c r="W305" s="2003"/>
      <c r="X305" s="2003"/>
      <c r="Y305" s="2003"/>
      <c r="Z305" s="2003"/>
      <c r="AA305" s="2003"/>
      <c r="AB305" s="2003"/>
      <c r="AC305" s="2003"/>
      <c r="AD305" s="2003"/>
      <c r="AE305" s="2003"/>
      <c r="AF305" s="2003"/>
      <c r="AG305" s="2003"/>
      <c r="AH305" s="2003"/>
      <c r="AI305" s="2003"/>
      <c r="AJ305" s="2003"/>
      <c r="AK305" s="2003"/>
      <c r="AL305" s="2003"/>
      <c r="AM305" s="2003"/>
      <c r="AN305" s="2003"/>
      <c r="AO305" s="2003"/>
      <c r="AP305" s="2003"/>
      <c r="AQ305" s="2003"/>
      <c r="AR305" s="2003"/>
      <c r="AS305" s="2003"/>
      <c r="AT305" s="2003"/>
      <c r="AU305" s="2003"/>
      <c r="AV305" s="2003"/>
      <c r="AW305" s="2003"/>
      <c r="AX305" s="2003"/>
      <c r="AY305" s="2003"/>
      <c r="AZ305" s="2003"/>
      <c r="BA305" s="2003"/>
      <c r="BB305" s="2003"/>
      <c r="BC305" s="2003"/>
      <c r="BD305" s="2003"/>
      <c r="BE305" s="2003"/>
      <c r="BF305" s="2003"/>
      <c r="BG305" s="2003"/>
      <c r="BH305" s="2003"/>
      <c r="BI305" s="2003"/>
      <c r="BJ305" s="2003"/>
      <c r="BK305" s="2003"/>
      <c r="BL305" s="2003"/>
      <c r="BM305" s="2003"/>
      <c r="BN305" s="2003"/>
      <c r="BO305" s="2003"/>
      <c r="BP305" s="2003"/>
      <c r="BQ305" s="2003"/>
      <c r="BR305" s="2003"/>
      <c r="BS305" s="2003"/>
      <c r="BT305" s="2003"/>
      <c r="BU305" s="2003"/>
      <c r="BV305" s="2003"/>
      <c r="BW305" s="2003"/>
      <c r="BX305" s="2003"/>
      <c r="BY305" s="2003"/>
      <c r="BZ305" s="2003"/>
      <c r="CA305" s="2003"/>
      <c r="CB305" s="2003"/>
      <c r="CC305" s="2003"/>
      <c r="CD305" s="2003"/>
      <c r="CE305" s="2003"/>
      <c r="CF305" s="2003"/>
      <c r="CG305" s="2003"/>
      <c r="CH305" s="2003"/>
      <c r="CI305" s="2003"/>
      <c r="CJ305" s="2003"/>
      <c r="CK305" s="2003"/>
      <c r="CL305" s="2003"/>
      <c r="CM305" s="2003"/>
      <c r="CN305" s="2003"/>
      <c r="CO305" s="2003"/>
      <c r="CP305" s="2003"/>
    </row>
    <row r="306" spans="1:94" s="2004" customFormat="1" ht="47.25">
      <c r="A306" s="3549"/>
      <c r="B306" s="3446"/>
      <c r="C306" s="3481"/>
      <c r="D306" s="3606">
        <v>300000</v>
      </c>
      <c r="E306" s="3435"/>
      <c r="F306" s="3606">
        <v>300000</v>
      </c>
      <c r="G306" s="3461">
        <v>563</v>
      </c>
      <c r="H306" s="3460" t="s">
        <v>3327</v>
      </c>
      <c r="I306" s="3481"/>
      <c r="J306" s="3606"/>
      <c r="K306" s="2101"/>
      <c r="L306" s="2003"/>
      <c r="M306" s="2003"/>
      <c r="N306" s="2003"/>
      <c r="O306" s="2003"/>
      <c r="P306" s="2003"/>
      <c r="Q306" s="2003"/>
      <c r="R306" s="2003"/>
      <c r="S306" s="2003"/>
      <c r="T306" s="2003"/>
      <c r="U306" s="2003"/>
      <c r="V306" s="2003"/>
      <c r="W306" s="2003"/>
      <c r="X306" s="2003"/>
      <c r="Y306" s="2003"/>
      <c r="Z306" s="2003"/>
      <c r="AA306" s="2003"/>
      <c r="AB306" s="2003"/>
      <c r="AC306" s="2003"/>
      <c r="AD306" s="2003"/>
      <c r="AE306" s="2003"/>
      <c r="AF306" s="2003"/>
      <c r="AG306" s="2003"/>
      <c r="AH306" s="2003"/>
      <c r="AI306" s="2003"/>
      <c r="AJ306" s="2003"/>
      <c r="AK306" s="2003"/>
      <c r="AL306" s="2003"/>
      <c r="AM306" s="2003"/>
      <c r="AN306" s="2003"/>
      <c r="AO306" s="2003"/>
      <c r="AP306" s="2003"/>
      <c r="AQ306" s="2003"/>
      <c r="AR306" s="2003"/>
      <c r="AS306" s="2003"/>
      <c r="AT306" s="2003"/>
      <c r="AU306" s="2003"/>
      <c r="AV306" s="2003"/>
      <c r="AW306" s="2003"/>
      <c r="AX306" s="2003"/>
      <c r="AY306" s="2003"/>
      <c r="AZ306" s="2003"/>
      <c r="BA306" s="2003"/>
      <c r="BB306" s="2003"/>
      <c r="BC306" s="2003"/>
      <c r="BD306" s="2003"/>
      <c r="BE306" s="2003"/>
      <c r="BF306" s="2003"/>
      <c r="BG306" s="2003"/>
      <c r="BH306" s="2003"/>
      <c r="BI306" s="2003"/>
      <c r="BJ306" s="2003"/>
      <c r="BK306" s="2003"/>
      <c r="BL306" s="2003"/>
      <c r="BM306" s="2003"/>
      <c r="BN306" s="2003"/>
      <c r="BO306" s="2003"/>
      <c r="BP306" s="2003"/>
      <c r="BQ306" s="2003"/>
      <c r="BR306" s="2003"/>
      <c r="BS306" s="2003"/>
      <c r="BT306" s="2003"/>
      <c r="BU306" s="2003"/>
      <c r="BV306" s="2003"/>
      <c r="BW306" s="2003"/>
      <c r="BX306" s="2003"/>
      <c r="BY306" s="2003"/>
      <c r="BZ306" s="2003"/>
      <c r="CA306" s="2003"/>
      <c r="CB306" s="2003"/>
      <c r="CC306" s="2003"/>
      <c r="CD306" s="2003"/>
      <c r="CE306" s="2003"/>
      <c r="CF306" s="2003"/>
      <c r="CG306" s="2003"/>
      <c r="CH306" s="2003"/>
      <c r="CI306" s="2003"/>
      <c r="CJ306" s="2003"/>
      <c r="CK306" s="2003"/>
      <c r="CL306" s="2003"/>
      <c r="CM306" s="2003"/>
      <c r="CN306" s="2003"/>
      <c r="CO306" s="2003"/>
      <c r="CP306" s="2003"/>
    </row>
    <row r="307" spans="1:94" s="2004" customFormat="1" ht="94.5">
      <c r="A307" s="3549"/>
      <c r="B307" s="3446"/>
      <c r="C307" s="3481"/>
      <c r="D307" s="3482"/>
      <c r="E307" s="3435"/>
      <c r="F307" s="3482"/>
      <c r="G307" s="3461">
        <v>565</v>
      </c>
      <c r="H307" s="3460" t="s">
        <v>3302</v>
      </c>
      <c r="I307" s="3481"/>
      <c r="J307" s="3606"/>
      <c r="K307" s="2101"/>
      <c r="L307" s="2003"/>
      <c r="M307" s="2003"/>
      <c r="N307" s="2003"/>
      <c r="O307" s="2003"/>
      <c r="P307" s="2003"/>
      <c r="Q307" s="2003"/>
      <c r="R307" s="2003"/>
      <c r="S307" s="2003"/>
      <c r="T307" s="2003"/>
      <c r="U307" s="2003"/>
      <c r="V307" s="2003"/>
      <c r="W307" s="2003"/>
      <c r="X307" s="2003"/>
      <c r="Y307" s="2003"/>
      <c r="Z307" s="2003"/>
      <c r="AA307" s="2003"/>
      <c r="AB307" s="2003"/>
      <c r="AC307" s="2003"/>
      <c r="AD307" s="2003"/>
      <c r="AE307" s="2003"/>
      <c r="AF307" s="2003"/>
      <c r="AG307" s="2003"/>
      <c r="AH307" s="2003"/>
      <c r="AI307" s="2003"/>
      <c r="AJ307" s="2003"/>
      <c r="AK307" s="2003"/>
      <c r="AL307" s="2003"/>
      <c r="AM307" s="2003"/>
      <c r="AN307" s="2003"/>
      <c r="AO307" s="2003"/>
      <c r="AP307" s="2003"/>
      <c r="AQ307" s="2003"/>
      <c r="AR307" s="2003"/>
      <c r="AS307" s="2003"/>
      <c r="AT307" s="2003"/>
      <c r="AU307" s="2003"/>
      <c r="AV307" s="2003"/>
      <c r="AW307" s="2003"/>
      <c r="AX307" s="2003"/>
      <c r="AY307" s="2003"/>
      <c r="AZ307" s="2003"/>
      <c r="BA307" s="2003"/>
      <c r="BB307" s="2003"/>
      <c r="BC307" s="2003"/>
      <c r="BD307" s="2003"/>
      <c r="BE307" s="2003"/>
      <c r="BF307" s="2003"/>
      <c r="BG307" s="2003"/>
      <c r="BH307" s="2003"/>
      <c r="BI307" s="2003"/>
      <c r="BJ307" s="2003"/>
      <c r="BK307" s="2003"/>
      <c r="BL307" s="2003"/>
      <c r="BM307" s="2003"/>
      <c r="BN307" s="2003"/>
      <c r="BO307" s="2003"/>
      <c r="BP307" s="2003"/>
      <c r="BQ307" s="2003"/>
      <c r="BR307" s="2003"/>
      <c r="BS307" s="2003"/>
      <c r="BT307" s="2003"/>
      <c r="BU307" s="2003"/>
      <c r="BV307" s="2003"/>
      <c r="BW307" s="2003"/>
      <c r="BX307" s="2003"/>
      <c r="BY307" s="2003"/>
      <c r="BZ307" s="2003"/>
      <c r="CA307" s="2003"/>
      <c r="CB307" s="2003"/>
      <c r="CC307" s="2003"/>
      <c r="CD307" s="2003"/>
      <c r="CE307" s="2003"/>
      <c r="CF307" s="2003"/>
      <c r="CG307" s="2003"/>
      <c r="CH307" s="2003"/>
      <c r="CI307" s="2003"/>
      <c r="CJ307" s="2003"/>
      <c r="CK307" s="2003"/>
      <c r="CL307" s="2003"/>
      <c r="CM307" s="2003"/>
      <c r="CN307" s="2003"/>
      <c r="CO307" s="2003"/>
      <c r="CP307" s="2003"/>
    </row>
    <row r="308" spans="1:94" s="2004" customFormat="1" ht="94.5">
      <c r="A308" s="3549"/>
      <c r="B308" s="3435"/>
      <c r="C308" s="3484"/>
      <c r="D308" s="3608">
        <v>900000</v>
      </c>
      <c r="E308" s="3435"/>
      <c r="F308" s="3608">
        <v>900000</v>
      </c>
      <c r="G308" s="3434">
        <v>565</v>
      </c>
      <c r="H308" s="3460" t="s">
        <v>3302</v>
      </c>
      <c r="I308" s="3484"/>
      <c r="J308" s="3608"/>
      <c r="K308" s="2101"/>
      <c r="L308" s="2003"/>
      <c r="M308" s="2003"/>
      <c r="N308" s="2003"/>
      <c r="O308" s="2003"/>
      <c r="P308" s="2003"/>
      <c r="Q308" s="2003"/>
      <c r="R308" s="2003"/>
      <c r="S308" s="2003"/>
      <c r="T308" s="2003"/>
      <c r="U308" s="2003"/>
      <c r="V308" s="2003"/>
      <c r="W308" s="2003"/>
      <c r="X308" s="2003"/>
      <c r="Y308" s="2003"/>
      <c r="Z308" s="2003"/>
      <c r="AA308" s="2003"/>
      <c r="AB308" s="2003"/>
      <c r="AC308" s="2003"/>
      <c r="AD308" s="2003"/>
      <c r="AE308" s="2003"/>
      <c r="AF308" s="2003"/>
      <c r="AG308" s="2003"/>
      <c r="AH308" s="2003"/>
      <c r="AI308" s="2003"/>
      <c r="AJ308" s="2003"/>
      <c r="AK308" s="2003"/>
      <c r="AL308" s="2003"/>
      <c r="AM308" s="2003"/>
      <c r="AN308" s="2003"/>
      <c r="AO308" s="2003"/>
      <c r="AP308" s="2003"/>
      <c r="AQ308" s="2003"/>
      <c r="AR308" s="2003"/>
      <c r="AS308" s="2003"/>
      <c r="AT308" s="2003"/>
      <c r="AU308" s="2003"/>
      <c r="AV308" s="2003"/>
      <c r="AW308" s="2003"/>
      <c r="AX308" s="2003"/>
      <c r="AY308" s="2003"/>
      <c r="AZ308" s="2003"/>
      <c r="BA308" s="2003"/>
      <c r="BB308" s="2003"/>
      <c r="BC308" s="2003"/>
      <c r="BD308" s="2003"/>
      <c r="BE308" s="2003"/>
      <c r="BF308" s="2003"/>
      <c r="BG308" s="2003"/>
      <c r="BH308" s="2003"/>
      <c r="BI308" s="2003"/>
      <c r="BJ308" s="2003"/>
      <c r="BK308" s="2003"/>
      <c r="BL308" s="2003"/>
      <c r="BM308" s="2003"/>
      <c r="BN308" s="2003"/>
      <c r="BO308" s="2003"/>
      <c r="BP308" s="2003"/>
      <c r="BQ308" s="2003"/>
      <c r="BR308" s="2003"/>
      <c r="BS308" s="2003"/>
      <c r="BT308" s="2003"/>
      <c r="BU308" s="2003"/>
      <c r="BV308" s="2003"/>
      <c r="BW308" s="2003"/>
      <c r="BX308" s="2003"/>
      <c r="BY308" s="2003"/>
      <c r="BZ308" s="2003"/>
      <c r="CA308" s="2003"/>
      <c r="CB308" s="2003"/>
      <c r="CC308" s="2003"/>
      <c r="CD308" s="2003"/>
      <c r="CE308" s="2003"/>
      <c r="CF308" s="2003"/>
      <c r="CG308" s="2003"/>
      <c r="CH308" s="2003"/>
      <c r="CI308" s="2003"/>
      <c r="CJ308" s="2003"/>
      <c r="CK308" s="2003"/>
      <c r="CL308" s="2003"/>
      <c r="CM308" s="2003"/>
      <c r="CN308" s="2003"/>
      <c r="CO308" s="2003"/>
      <c r="CP308" s="2003"/>
    </row>
    <row r="309" spans="1:94" s="2004" customFormat="1" ht="94.5">
      <c r="A309" s="3549"/>
      <c r="B309" s="3446"/>
      <c r="C309" s="3481"/>
      <c r="D309" s="3606">
        <v>1000000</v>
      </c>
      <c r="E309" s="3435"/>
      <c r="F309" s="3606">
        <v>1000000</v>
      </c>
      <c r="G309" s="3461">
        <v>566</v>
      </c>
      <c r="H309" s="3460" t="s">
        <v>3303</v>
      </c>
      <c r="I309" s="3481"/>
      <c r="J309" s="3606"/>
      <c r="K309" s="2101"/>
      <c r="L309" s="2003"/>
      <c r="M309" s="2003"/>
      <c r="N309" s="2003"/>
      <c r="O309" s="2003"/>
      <c r="P309" s="2003"/>
      <c r="Q309" s="2003"/>
      <c r="R309" s="2003"/>
      <c r="S309" s="2003"/>
      <c r="T309" s="2003"/>
      <c r="U309" s="2003"/>
      <c r="V309" s="2003"/>
      <c r="W309" s="2003"/>
      <c r="X309" s="2003"/>
      <c r="Y309" s="2003"/>
      <c r="Z309" s="2003"/>
      <c r="AA309" s="2003"/>
      <c r="AB309" s="2003"/>
      <c r="AC309" s="2003"/>
      <c r="AD309" s="2003"/>
      <c r="AE309" s="2003"/>
      <c r="AF309" s="2003"/>
      <c r="AG309" s="2003"/>
      <c r="AH309" s="2003"/>
      <c r="AI309" s="2003"/>
      <c r="AJ309" s="2003"/>
      <c r="AK309" s="2003"/>
      <c r="AL309" s="2003"/>
      <c r="AM309" s="2003"/>
      <c r="AN309" s="2003"/>
      <c r="AO309" s="2003"/>
      <c r="AP309" s="2003"/>
      <c r="AQ309" s="2003"/>
      <c r="AR309" s="2003"/>
      <c r="AS309" s="2003"/>
      <c r="AT309" s="2003"/>
      <c r="AU309" s="2003"/>
      <c r="AV309" s="2003"/>
      <c r="AW309" s="2003"/>
      <c r="AX309" s="2003"/>
      <c r="AY309" s="2003"/>
      <c r="AZ309" s="2003"/>
      <c r="BA309" s="2003"/>
      <c r="BB309" s="2003"/>
      <c r="BC309" s="2003"/>
      <c r="BD309" s="2003"/>
      <c r="BE309" s="2003"/>
      <c r="BF309" s="2003"/>
      <c r="BG309" s="2003"/>
      <c r="BH309" s="2003"/>
      <c r="BI309" s="2003"/>
      <c r="BJ309" s="2003"/>
      <c r="BK309" s="2003"/>
      <c r="BL309" s="2003"/>
      <c r="BM309" s="2003"/>
      <c r="BN309" s="2003"/>
      <c r="BO309" s="2003"/>
      <c r="BP309" s="2003"/>
      <c r="BQ309" s="2003"/>
      <c r="BR309" s="2003"/>
      <c r="BS309" s="2003"/>
      <c r="BT309" s="2003"/>
      <c r="BU309" s="2003"/>
      <c r="BV309" s="2003"/>
      <c r="BW309" s="2003"/>
      <c r="BX309" s="2003"/>
      <c r="BY309" s="2003"/>
      <c r="BZ309" s="2003"/>
      <c r="CA309" s="2003"/>
      <c r="CB309" s="2003"/>
      <c r="CC309" s="2003"/>
      <c r="CD309" s="2003"/>
      <c r="CE309" s="2003"/>
      <c r="CF309" s="2003"/>
      <c r="CG309" s="2003"/>
      <c r="CH309" s="2003"/>
      <c r="CI309" s="2003"/>
      <c r="CJ309" s="2003"/>
      <c r="CK309" s="2003"/>
      <c r="CL309" s="2003"/>
      <c r="CM309" s="2003"/>
      <c r="CN309" s="2003"/>
      <c r="CO309" s="2003"/>
      <c r="CP309" s="2003"/>
    </row>
    <row r="310" spans="1:94" s="2004" customFormat="1" ht="94.5">
      <c r="A310" s="3549"/>
      <c r="B310" s="3446"/>
      <c r="C310" s="3481"/>
      <c r="D310" s="3608">
        <v>900000</v>
      </c>
      <c r="E310" s="3435"/>
      <c r="F310" s="3608">
        <v>900000</v>
      </c>
      <c r="G310" s="3461">
        <v>567</v>
      </c>
      <c r="H310" s="3460" t="s">
        <v>3304</v>
      </c>
      <c r="I310" s="3484"/>
      <c r="J310" s="3608"/>
      <c r="K310" s="2101"/>
      <c r="L310" s="2003"/>
      <c r="M310" s="2003"/>
      <c r="N310" s="2003"/>
      <c r="O310" s="2003"/>
      <c r="P310" s="2003"/>
      <c r="Q310" s="2003"/>
      <c r="R310" s="2003"/>
      <c r="S310" s="2003"/>
      <c r="T310" s="2003"/>
      <c r="U310" s="2003"/>
      <c r="V310" s="2003"/>
      <c r="W310" s="2003"/>
      <c r="X310" s="2003"/>
      <c r="Y310" s="2003"/>
      <c r="Z310" s="2003"/>
      <c r="AA310" s="2003"/>
      <c r="AB310" s="2003"/>
      <c r="AC310" s="2003"/>
      <c r="AD310" s="2003"/>
      <c r="AE310" s="2003"/>
      <c r="AF310" s="2003"/>
      <c r="AG310" s="2003"/>
      <c r="AH310" s="2003"/>
      <c r="AI310" s="2003"/>
      <c r="AJ310" s="2003"/>
      <c r="AK310" s="2003"/>
      <c r="AL310" s="2003"/>
      <c r="AM310" s="2003"/>
      <c r="AN310" s="2003"/>
      <c r="AO310" s="2003"/>
      <c r="AP310" s="2003"/>
      <c r="AQ310" s="2003"/>
      <c r="AR310" s="2003"/>
      <c r="AS310" s="2003"/>
      <c r="AT310" s="2003"/>
      <c r="AU310" s="2003"/>
      <c r="AV310" s="2003"/>
      <c r="AW310" s="2003"/>
      <c r="AX310" s="2003"/>
      <c r="AY310" s="2003"/>
      <c r="AZ310" s="2003"/>
      <c r="BA310" s="2003"/>
      <c r="BB310" s="2003"/>
      <c r="BC310" s="2003"/>
      <c r="BD310" s="2003"/>
      <c r="BE310" s="2003"/>
      <c r="BF310" s="2003"/>
      <c r="BG310" s="2003"/>
      <c r="BH310" s="2003"/>
      <c r="BI310" s="2003"/>
      <c r="BJ310" s="2003"/>
      <c r="BK310" s="2003"/>
      <c r="BL310" s="2003"/>
      <c r="BM310" s="2003"/>
      <c r="BN310" s="2003"/>
      <c r="BO310" s="2003"/>
      <c r="BP310" s="2003"/>
      <c r="BQ310" s="2003"/>
      <c r="BR310" s="2003"/>
      <c r="BS310" s="2003"/>
      <c r="BT310" s="2003"/>
      <c r="BU310" s="2003"/>
      <c r="BV310" s="2003"/>
      <c r="BW310" s="2003"/>
      <c r="BX310" s="2003"/>
      <c r="BY310" s="2003"/>
      <c r="BZ310" s="2003"/>
      <c r="CA310" s="2003"/>
      <c r="CB310" s="2003"/>
      <c r="CC310" s="2003"/>
      <c r="CD310" s="2003"/>
      <c r="CE310" s="2003"/>
      <c r="CF310" s="2003"/>
      <c r="CG310" s="2003"/>
      <c r="CH310" s="2003"/>
      <c r="CI310" s="2003"/>
      <c r="CJ310" s="2003"/>
      <c r="CK310" s="2003"/>
      <c r="CL310" s="2003"/>
      <c r="CM310" s="2003"/>
      <c r="CN310" s="2003"/>
      <c r="CO310" s="2003"/>
      <c r="CP310" s="2003"/>
    </row>
    <row r="311" spans="1:94" s="2004" customFormat="1" ht="94.5">
      <c r="A311" s="3549"/>
      <c r="B311" s="3446"/>
      <c r="C311" s="3481"/>
      <c r="D311" s="3610">
        <v>1000000</v>
      </c>
      <c r="E311" s="3435"/>
      <c r="F311" s="3610">
        <v>1000000</v>
      </c>
      <c r="G311" s="3461">
        <v>568</v>
      </c>
      <c r="H311" s="3460" t="s">
        <v>3305</v>
      </c>
      <c r="I311" s="3484"/>
      <c r="J311" s="3610"/>
      <c r="K311" s="2101"/>
      <c r="L311" s="2003"/>
      <c r="M311" s="2003"/>
      <c r="N311" s="2003"/>
      <c r="O311" s="2003"/>
      <c r="P311" s="2003"/>
      <c r="Q311" s="2003"/>
      <c r="R311" s="2003"/>
      <c r="S311" s="2003"/>
      <c r="T311" s="2003"/>
      <c r="U311" s="2003"/>
      <c r="V311" s="2003"/>
      <c r="W311" s="2003"/>
      <c r="X311" s="2003"/>
      <c r="Y311" s="2003"/>
      <c r="Z311" s="2003"/>
      <c r="AA311" s="2003"/>
      <c r="AB311" s="2003"/>
      <c r="AC311" s="2003"/>
      <c r="AD311" s="2003"/>
      <c r="AE311" s="2003"/>
      <c r="AF311" s="2003"/>
      <c r="AG311" s="2003"/>
      <c r="AH311" s="2003"/>
      <c r="AI311" s="2003"/>
      <c r="AJ311" s="2003"/>
      <c r="AK311" s="2003"/>
      <c r="AL311" s="2003"/>
      <c r="AM311" s="2003"/>
      <c r="AN311" s="2003"/>
      <c r="AO311" s="2003"/>
      <c r="AP311" s="2003"/>
      <c r="AQ311" s="2003"/>
      <c r="AR311" s="2003"/>
      <c r="AS311" s="2003"/>
      <c r="AT311" s="2003"/>
      <c r="AU311" s="2003"/>
      <c r="AV311" s="2003"/>
      <c r="AW311" s="2003"/>
      <c r="AX311" s="2003"/>
      <c r="AY311" s="2003"/>
      <c r="AZ311" s="2003"/>
      <c r="BA311" s="2003"/>
      <c r="BB311" s="2003"/>
      <c r="BC311" s="2003"/>
      <c r="BD311" s="2003"/>
      <c r="BE311" s="2003"/>
      <c r="BF311" s="2003"/>
      <c r="BG311" s="2003"/>
      <c r="BH311" s="2003"/>
      <c r="BI311" s="2003"/>
      <c r="BJ311" s="2003"/>
      <c r="BK311" s="2003"/>
      <c r="BL311" s="2003"/>
      <c r="BM311" s="2003"/>
      <c r="BN311" s="2003"/>
      <c r="BO311" s="2003"/>
      <c r="BP311" s="2003"/>
      <c r="BQ311" s="2003"/>
      <c r="BR311" s="2003"/>
      <c r="BS311" s="2003"/>
      <c r="BT311" s="2003"/>
      <c r="BU311" s="2003"/>
      <c r="BV311" s="2003"/>
      <c r="BW311" s="2003"/>
      <c r="BX311" s="2003"/>
      <c r="BY311" s="2003"/>
      <c r="BZ311" s="2003"/>
      <c r="CA311" s="2003"/>
      <c r="CB311" s="2003"/>
      <c r="CC311" s="2003"/>
      <c r="CD311" s="2003"/>
      <c r="CE311" s="2003"/>
      <c r="CF311" s="2003"/>
      <c r="CG311" s="2003"/>
      <c r="CH311" s="2003"/>
      <c r="CI311" s="2003"/>
      <c r="CJ311" s="2003"/>
      <c r="CK311" s="2003"/>
      <c r="CL311" s="2003"/>
      <c r="CM311" s="2003"/>
      <c r="CN311" s="2003"/>
      <c r="CO311" s="2003"/>
      <c r="CP311" s="2003"/>
    </row>
    <row r="312" spans="1:94" s="2004" customFormat="1" ht="110.25">
      <c r="A312" s="3549"/>
      <c r="B312" s="3446"/>
      <c r="C312" s="3484"/>
      <c r="D312" s="3608">
        <v>800000</v>
      </c>
      <c r="E312" s="3435"/>
      <c r="F312" s="3608">
        <v>800000</v>
      </c>
      <c r="G312" s="3434">
        <v>569</v>
      </c>
      <c r="H312" s="3460" t="s">
        <v>3306</v>
      </c>
      <c r="I312" s="3484"/>
      <c r="J312" s="3608"/>
      <c r="K312" s="2101"/>
      <c r="L312" s="2003"/>
      <c r="M312" s="2003"/>
      <c r="N312" s="2003"/>
      <c r="O312" s="2003"/>
      <c r="P312" s="2003"/>
      <c r="Q312" s="2003"/>
      <c r="R312" s="2003"/>
      <c r="S312" s="2003"/>
      <c r="T312" s="2003"/>
      <c r="U312" s="2003"/>
      <c r="V312" s="2003"/>
      <c r="W312" s="2003"/>
      <c r="X312" s="2003"/>
      <c r="Y312" s="2003"/>
      <c r="Z312" s="2003"/>
      <c r="AA312" s="2003"/>
      <c r="AB312" s="2003"/>
      <c r="AC312" s="2003"/>
      <c r="AD312" s="2003"/>
      <c r="AE312" s="2003"/>
      <c r="AF312" s="2003"/>
      <c r="AG312" s="2003"/>
      <c r="AH312" s="2003"/>
      <c r="AI312" s="2003"/>
      <c r="AJ312" s="2003"/>
      <c r="AK312" s="2003"/>
      <c r="AL312" s="2003"/>
      <c r="AM312" s="2003"/>
      <c r="AN312" s="2003"/>
      <c r="AO312" s="2003"/>
      <c r="AP312" s="2003"/>
      <c r="AQ312" s="2003"/>
      <c r="AR312" s="2003"/>
      <c r="AS312" s="2003"/>
      <c r="AT312" s="2003"/>
      <c r="AU312" s="2003"/>
      <c r="AV312" s="2003"/>
      <c r="AW312" s="2003"/>
      <c r="AX312" s="2003"/>
      <c r="AY312" s="2003"/>
      <c r="AZ312" s="2003"/>
      <c r="BA312" s="2003"/>
      <c r="BB312" s="2003"/>
      <c r="BC312" s="2003"/>
      <c r="BD312" s="2003"/>
      <c r="BE312" s="2003"/>
      <c r="BF312" s="2003"/>
      <c r="BG312" s="2003"/>
      <c r="BH312" s="2003"/>
      <c r="BI312" s="2003"/>
      <c r="BJ312" s="2003"/>
      <c r="BK312" s="2003"/>
      <c r="BL312" s="2003"/>
      <c r="BM312" s="2003"/>
      <c r="BN312" s="2003"/>
      <c r="BO312" s="2003"/>
      <c r="BP312" s="2003"/>
      <c r="BQ312" s="2003"/>
      <c r="BR312" s="2003"/>
      <c r="BS312" s="2003"/>
      <c r="BT312" s="2003"/>
      <c r="BU312" s="2003"/>
      <c r="BV312" s="2003"/>
      <c r="BW312" s="2003"/>
      <c r="BX312" s="2003"/>
      <c r="BY312" s="2003"/>
      <c r="BZ312" s="2003"/>
      <c r="CA312" s="2003"/>
      <c r="CB312" s="2003"/>
      <c r="CC312" s="2003"/>
      <c r="CD312" s="2003"/>
      <c r="CE312" s="2003"/>
      <c r="CF312" s="2003"/>
      <c r="CG312" s="2003"/>
      <c r="CH312" s="2003"/>
      <c r="CI312" s="2003"/>
      <c r="CJ312" s="2003"/>
      <c r="CK312" s="2003"/>
      <c r="CL312" s="2003"/>
      <c r="CM312" s="2003"/>
      <c r="CN312" s="2003"/>
      <c r="CO312" s="2003"/>
      <c r="CP312" s="2003"/>
    </row>
    <row r="313" spans="1:94" s="2004" customFormat="1" ht="110.25">
      <c r="A313" s="3549"/>
      <c r="B313" s="3446"/>
      <c r="C313" s="3481"/>
      <c r="D313" s="3608">
        <v>1000000</v>
      </c>
      <c r="E313" s="3435"/>
      <c r="F313" s="3608">
        <v>1000000</v>
      </c>
      <c r="G313" s="3461">
        <v>570</v>
      </c>
      <c r="H313" s="3460" t="s">
        <v>3307</v>
      </c>
      <c r="I313" s="3481"/>
      <c r="J313" s="3608"/>
      <c r="K313" s="2101"/>
      <c r="L313" s="2003"/>
      <c r="M313" s="2003"/>
      <c r="N313" s="2003"/>
      <c r="O313" s="2003"/>
      <c r="P313" s="2003"/>
      <c r="Q313" s="2003"/>
      <c r="R313" s="2003"/>
      <c r="S313" s="2003"/>
      <c r="T313" s="2003"/>
      <c r="U313" s="2003"/>
      <c r="V313" s="2003"/>
      <c r="W313" s="2003"/>
      <c r="X313" s="2003"/>
      <c r="Y313" s="2003"/>
      <c r="Z313" s="2003"/>
      <c r="AA313" s="2003"/>
      <c r="AB313" s="2003"/>
      <c r="AC313" s="2003"/>
      <c r="AD313" s="2003"/>
      <c r="AE313" s="2003"/>
      <c r="AF313" s="2003"/>
      <c r="AG313" s="2003"/>
      <c r="AH313" s="2003"/>
      <c r="AI313" s="2003"/>
      <c r="AJ313" s="2003"/>
      <c r="AK313" s="2003"/>
      <c r="AL313" s="2003"/>
      <c r="AM313" s="2003"/>
      <c r="AN313" s="2003"/>
      <c r="AO313" s="2003"/>
      <c r="AP313" s="2003"/>
      <c r="AQ313" s="2003"/>
      <c r="AR313" s="2003"/>
      <c r="AS313" s="2003"/>
      <c r="AT313" s="2003"/>
      <c r="AU313" s="2003"/>
      <c r="AV313" s="2003"/>
      <c r="AW313" s="2003"/>
      <c r="AX313" s="2003"/>
      <c r="AY313" s="2003"/>
      <c r="AZ313" s="2003"/>
      <c r="BA313" s="2003"/>
      <c r="BB313" s="2003"/>
      <c r="BC313" s="2003"/>
      <c r="BD313" s="2003"/>
      <c r="BE313" s="2003"/>
      <c r="BF313" s="2003"/>
      <c r="BG313" s="2003"/>
      <c r="BH313" s="2003"/>
      <c r="BI313" s="2003"/>
      <c r="BJ313" s="2003"/>
      <c r="BK313" s="2003"/>
      <c r="BL313" s="2003"/>
      <c r="BM313" s="2003"/>
      <c r="BN313" s="2003"/>
      <c r="BO313" s="2003"/>
      <c r="BP313" s="2003"/>
      <c r="BQ313" s="2003"/>
      <c r="BR313" s="2003"/>
      <c r="BS313" s="2003"/>
      <c r="BT313" s="2003"/>
      <c r="BU313" s="2003"/>
      <c r="BV313" s="2003"/>
      <c r="BW313" s="2003"/>
      <c r="BX313" s="2003"/>
      <c r="BY313" s="2003"/>
      <c r="BZ313" s="2003"/>
      <c r="CA313" s="2003"/>
      <c r="CB313" s="2003"/>
      <c r="CC313" s="2003"/>
      <c r="CD313" s="2003"/>
      <c r="CE313" s="2003"/>
      <c r="CF313" s="2003"/>
      <c r="CG313" s="2003"/>
      <c r="CH313" s="2003"/>
      <c r="CI313" s="2003"/>
      <c r="CJ313" s="2003"/>
      <c r="CK313" s="2003"/>
      <c r="CL313" s="2003"/>
      <c r="CM313" s="2003"/>
      <c r="CN313" s="2003"/>
      <c r="CO313" s="2003"/>
      <c r="CP313" s="2003"/>
    </row>
    <row r="314" spans="1:94" s="2004" customFormat="1" ht="94.5">
      <c r="A314" s="3574"/>
      <c r="B314" s="3450"/>
      <c r="C314" s="3489"/>
      <c r="D314" s="3609">
        <v>1100000</v>
      </c>
      <c r="E314" s="3450"/>
      <c r="F314" s="3609">
        <v>1100000</v>
      </c>
      <c r="G314" s="3449">
        <v>571</v>
      </c>
      <c r="H314" s="3470" t="s">
        <v>3435</v>
      </c>
      <c r="I314" s="3489"/>
      <c r="J314" s="3609"/>
      <c r="K314" s="1272"/>
      <c r="L314" s="2003"/>
      <c r="M314" s="2003"/>
      <c r="N314" s="2003"/>
      <c r="O314" s="2003"/>
      <c r="P314" s="2003"/>
      <c r="Q314" s="2003"/>
      <c r="R314" s="2003"/>
      <c r="S314" s="2003"/>
      <c r="T314" s="2003"/>
      <c r="U314" s="2003"/>
      <c r="V314" s="2003"/>
      <c r="W314" s="2003"/>
      <c r="X314" s="2003"/>
      <c r="Y314" s="2003"/>
      <c r="Z314" s="2003"/>
      <c r="AA314" s="2003"/>
      <c r="AB314" s="2003"/>
      <c r="AC314" s="2003"/>
      <c r="AD314" s="2003"/>
      <c r="AE314" s="2003"/>
      <c r="AF314" s="2003"/>
      <c r="AG314" s="2003"/>
      <c r="AH314" s="2003"/>
      <c r="AI314" s="2003"/>
      <c r="AJ314" s="2003"/>
      <c r="AK314" s="2003"/>
      <c r="AL314" s="2003"/>
      <c r="AM314" s="2003"/>
      <c r="AN314" s="2003"/>
      <c r="AO314" s="2003"/>
      <c r="AP314" s="2003"/>
      <c r="AQ314" s="2003"/>
      <c r="AR314" s="2003"/>
      <c r="AS314" s="2003"/>
      <c r="AT314" s="2003"/>
      <c r="AU314" s="2003"/>
      <c r="AV314" s="2003"/>
      <c r="AW314" s="2003"/>
      <c r="AX314" s="2003"/>
      <c r="AY314" s="2003"/>
      <c r="AZ314" s="2003"/>
      <c r="BA314" s="2003"/>
      <c r="BB314" s="2003"/>
      <c r="BC314" s="2003"/>
      <c r="BD314" s="2003"/>
      <c r="BE314" s="2003"/>
      <c r="BF314" s="2003"/>
      <c r="BG314" s="2003"/>
      <c r="BH314" s="2003"/>
      <c r="BI314" s="2003"/>
      <c r="BJ314" s="2003"/>
      <c r="BK314" s="2003"/>
      <c r="BL314" s="2003"/>
      <c r="BM314" s="2003"/>
      <c r="BN314" s="2003"/>
      <c r="BO314" s="2003"/>
      <c r="BP314" s="2003"/>
      <c r="BQ314" s="2003"/>
      <c r="BR314" s="2003"/>
      <c r="BS314" s="2003"/>
      <c r="BT314" s="2003"/>
      <c r="BU314" s="2003"/>
      <c r="BV314" s="2003"/>
      <c r="BW314" s="2003"/>
      <c r="BX314" s="2003"/>
      <c r="BY314" s="2003"/>
      <c r="BZ314" s="2003"/>
      <c r="CA314" s="2003"/>
      <c r="CB314" s="2003"/>
      <c r="CC314" s="2003"/>
      <c r="CD314" s="2003"/>
      <c r="CE314" s="2003"/>
      <c r="CF314" s="2003"/>
      <c r="CG314" s="2003"/>
      <c r="CH314" s="2003"/>
      <c r="CI314" s="2003"/>
      <c r="CJ314" s="2003"/>
      <c r="CK314" s="2003"/>
      <c r="CL314" s="2003"/>
      <c r="CM314" s="2003"/>
      <c r="CN314" s="2003"/>
      <c r="CO314" s="2003"/>
      <c r="CP314" s="2003"/>
    </row>
    <row r="315" spans="1:94" s="2004" customFormat="1" ht="47.25">
      <c r="A315" s="3575"/>
      <c r="B315" s="3492"/>
      <c r="C315" s="3486"/>
      <c r="D315" s="3491"/>
      <c r="E315" s="3492"/>
      <c r="F315" s="3491"/>
      <c r="G315" s="3466">
        <v>620</v>
      </c>
      <c r="H315" s="3463" t="s">
        <v>3436</v>
      </c>
      <c r="I315" s="3486"/>
      <c r="J315" s="3576"/>
      <c r="K315" s="1272"/>
      <c r="L315" s="2003"/>
      <c r="M315" s="2003"/>
      <c r="N315" s="2003"/>
      <c r="O315" s="2003"/>
      <c r="P315" s="2003"/>
      <c r="Q315" s="2003"/>
      <c r="R315" s="2003"/>
      <c r="S315" s="2003"/>
      <c r="T315" s="2003"/>
      <c r="U315" s="2003"/>
      <c r="V315" s="2003"/>
      <c r="W315" s="2003"/>
      <c r="X315" s="2003"/>
      <c r="Y315" s="2003"/>
      <c r="Z315" s="2003"/>
      <c r="AA315" s="2003"/>
      <c r="AB315" s="2003"/>
      <c r="AC315" s="2003"/>
      <c r="AD315" s="2003"/>
      <c r="AE315" s="2003"/>
      <c r="AF315" s="2003"/>
      <c r="AG315" s="2003"/>
      <c r="AH315" s="2003"/>
      <c r="AI315" s="2003"/>
      <c r="AJ315" s="2003"/>
      <c r="AK315" s="2003"/>
      <c r="AL315" s="2003"/>
      <c r="AM315" s="2003"/>
      <c r="AN315" s="2003"/>
      <c r="AO315" s="2003"/>
      <c r="AP315" s="2003"/>
      <c r="AQ315" s="2003"/>
      <c r="AR315" s="2003"/>
      <c r="AS315" s="2003"/>
      <c r="AT315" s="2003"/>
      <c r="AU315" s="2003"/>
      <c r="AV315" s="2003"/>
      <c r="AW315" s="2003"/>
      <c r="AX315" s="2003"/>
      <c r="AY315" s="2003"/>
      <c r="AZ315" s="2003"/>
      <c r="BA315" s="2003"/>
      <c r="BB315" s="2003"/>
      <c r="BC315" s="2003"/>
      <c r="BD315" s="2003"/>
      <c r="BE315" s="2003"/>
      <c r="BF315" s="2003"/>
      <c r="BG315" s="2003"/>
      <c r="BH315" s="2003"/>
      <c r="BI315" s="2003"/>
      <c r="BJ315" s="2003"/>
      <c r="BK315" s="2003"/>
      <c r="BL315" s="2003"/>
      <c r="BM315" s="2003"/>
      <c r="BN315" s="2003"/>
      <c r="BO315" s="2003"/>
      <c r="BP315" s="2003"/>
      <c r="BQ315" s="2003"/>
      <c r="BR315" s="2003"/>
      <c r="BS315" s="2003"/>
      <c r="BT315" s="2003"/>
      <c r="BU315" s="2003"/>
      <c r="BV315" s="2003"/>
      <c r="BW315" s="2003"/>
      <c r="BX315" s="2003"/>
      <c r="BY315" s="2003"/>
      <c r="BZ315" s="2003"/>
      <c r="CA315" s="2003"/>
      <c r="CB315" s="2003"/>
      <c r="CC315" s="2003"/>
      <c r="CD315" s="2003"/>
      <c r="CE315" s="2003"/>
      <c r="CF315" s="2003"/>
      <c r="CG315" s="2003"/>
      <c r="CH315" s="2003"/>
      <c r="CI315" s="2003"/>
      <c r="CJ315" s="2003"/>
      <c r="CK315" s="2003"/>
      <c r="CL315" s="2003"/>
      <c r="CM315" s="2003"/>
      <c r="CN315" s="2003"/>
      <c r="CO315" s="2003"/>
      <c r="CP315" s="2003"/>
    </row>
    <row r="316" spans="1:94" s="2004" customFormat="1" ht="102">
      <c r="A316" s="4400"/>
      <c r="B316" s="4401"/>
      <c r="C316" s="4402"/>
      <c r="D316" s="4401">
        <v>275000</v>
      </c>
      <c r="E316" s="4401"/>
      <c r="F316" s="4401">
        <v>275000</v>
      </c>
      <c r="G316" s="3466" t="s">
        <v>3525</v>
      </c>
      <c r="H316" s="3493" t="s">
        <v>3526</v>
      </c>
      <c r="I316" s="4402"/>
      <c r="J316" s="3609"/>
      <c r="K316" s="1272"/>
      <c r="L316" s="2003"/>
      <c r="M316" s="2003"/>
      <c r="N316" s="2003"/>
      <c r="O316" s="2003"/>
      <c r="P316" s="2003"/>
      <c r="Q316" s="2003"/>
      <c r="R316" s="2003"/>
      <c r="S316" s="2003"/>
      <c r="T316" s="2003"/>
      <c r="U316" s="2003"/>
      <c r="V316" s="2003"/>
      <c r="W316" s="2003"/>
      <c r="X316" s="2003"/>
      <c r="Y316" s="2003"/>
      <c r="Z316" s="2003"/>
      <c r="AA316" s="2003"/>
      <c r="AB316" s="2003"/>
      <c r="AC316" s="2003"/>
      <c r="AD316" s="2003"/>
      <c r="AE316" s="2003"/>
      <c r="AF316" s="2003"/>
      <c r="AG316" s="2003"/>
      <c r="AH316" s="2003"/>
      <c r="AI316" s="2003"/>
      <c r="AJ316" s="2003"/>
      <c r="AK316" s="2003"/>
      <c r="AL316" s="2003"/>
      <c r="AM316" s="2003"/>
      <c r="AN316" s="2003"/>
      <c r="AO316" s="2003"/>
      <c r="AP316" s="2003"/>
      <c r="AQ316" s="2003"/>
      <c r="AR316" s="2003"/>
      <c r="AS316" s="2003"/>
      <c r="AT316" s="2003"/>
      <c r="AU316" s="2003"/>
      <c r="AV316" s="2003"/>
      <c r="AW316" s="2003"/>
      <c r="AX316" s="2003"/>
      <c r="AY316" s="2003"/>
      <c r="AZ316" s="2003"/>
      <c r="BA316" s="2003"/>
      <c r="BB316" s="2003"/>
      <c r="BC316" s="2003"/>
      <c r="BD316" s="2003"/>
      <c r="BE316" s="2003"/>
      <c r="BF316" s="2003"/>
      <c r="BG316" s="2003"/>
      <c r="BH316" s="2003"/>
      <c r="BI316" s="2003"/>
      <c r="BJ316" s="2003"/>
      <c r="BK316" s="2003"/>
      <c r="BL316" s="2003"/>
      <c r="BM316" s="2003"/>
      <c r="BN316" s="2003"/>
      <c r="BO316" s="2003"/>
      <c r="BP316" s="2003"/>
      <c r="BQ316" s="2003"/>
      <c r="BR316" s="2003"/>
      <c r="BS316" s="2003"/>
      <c r="BT316" s="2003"/>
      <c r="BU316" s="2003"/>
      <c r="BV316" s="2003"/>
      <c r="BW316" s="2003"/>
      <c r="BX316" s="2003"/>
      <c r="BY316" s="2003"/>
      <c r="BZ316" s="2003"/>
      <c r="CA316" s="2003"/>
      <c r="CB316" s="2003"/>
      <c r="CC316" s="2003"/>
      <c r="CD316" s="2003"/>
      <c r="CE316" s="2003"/>
      <c r="CF316" s="2003"/>
      <c r="CG316" s="2003"/>
      <c r="CH316" s="2003"/>
      <c r="CI316" s="2003"/>
      <c r="CJ316" s="2003"/>
      <c r="CK316" s="2003"/>
      <c r="CL316" s="2003"/>
      <c r="CM316" s="2003"/>
      <c r="CN316" s="2003"/>
      <c r="CO316" s="2003"/>
      <c r="CP316" s="2003"/>
    </row>
    <row r="317" spans="1:94" s="2004" customFormat="1" ht="157.5">
      <c r="A317" s="3575"/>
      <c r="B317" s="3492"/>
      <c r="C317" s="3486"/>
      <c r="D317" s="3609">
        <v>1500000</v>
      </c>
      <c r="E317" s="3492"/>
      <c r="F317" s="3609">
        <v>1500000</v>
      </c>
      <c r="G317" s="3466" t="s">
        <v>3527</v>
      </c>
      <c r="H317" s="3494" t="s">
        <v>3528</v>
      </c>
      <c r="I317" s="3486"/>
      <c r="J317" s="3609"/>
      <c r="K317" s="1272"/>
      <c r="L317" s="2003"/>
      <c r="M317" s="2003"/>
      <c r="N317" s="2003"/>
      <c r="O317" s="2003"/>
      <c r="P317" s="2003"/>
      <c r="Q317" s="2003"/>
      <c r="R317" s="2003"/>
      <c r="S317" s="2003"/>
      <c r="T317" s="2003"/>
      <c r="U317" s="2003"/>
      <c r="V317" s="2003"/>
      <c r="W317" s="2003"/>
      <c r="X317" s="2003"/>
      <c r="Y317" s="2003"/>
      <c r="Z317" s="2003"/>
      <c r="AA317" s="2003"/>
      <c r="AB317" s="2003"/>
      <c r="AC317" s="2003"/>
      <c r="AD317" s="2003"/>
      <c r="AE317" s="2003"/>
      <c r="AF317" s="2003"/>
      <c r="AG317" s="2003"/>
      <c r="AH317" s="2003"/>
      <c r="AI317" s="2003"/>
      <c r="AJ317" s="2003"/>
      <c r="AK317" s="2003"/>
      <c r="AL317" s="2003"/>
      <c r="AM317" s="2003"/>
      <c r="AN317" s="2003"/>
      <c r="AO317" s="2003"/>
      <c r="AP317" s="2003"/>
      <c r="AQ317" s="2003"/>
      <c r="AR317" s="2003"/>
      <c r="AS317" s="2003"/>
      <c r="AT317" s="2003"/>
      <c r="AU317" s="2003"/>
      <c r="AV317" s="2003"/>
      <c r="AW317" s="2003"/>
      <c r="AX317" s="2003"/>
      <c r="AY317" s="2003"/>
      <c r="AZ317" s="2003"/>
      <c r="BA317" s="2003"/>
      <c r="BB317" s="2003"/>
      <c r="BC317" s="2003"/>
      <c r="BD317" s="2003"/>
      <c r="BE317" s="2003"/>
      <c r="BF317" s="2003"/>
      <c r="BG317" s="2003"/>
      <c r="BH317" s="2003"/>
      <c r="BI317" s="2003"/>
      <c r="BJ317" s="2003"/>
      <c r="BK317" s="2003"/>
      <c r="BL317" s="2003"/>
      <c r="BM317" s="2003"/>
      <c r="BN317" s="2003"/>
      <c r="BO317" s="2003"/>
      <c r="BP317" s="2003"/>
      <c r="BQ317" s="2003"/>
      <c r="BR317" s="2003"/>
      <c r="BS317" s="2003"/>
      <c r="BT317" s="2003"/>
      <c r="BU317" s="2003"/>
      <c r="BV317" s="2003"/>
      <c r="BW317" s="2003"/>
      <c r="BX317" s="2003"/>
      <c r="BY317" s="2003"/>
      <c r="BZ317" s="2003"/>
      <c r="CA317" s="2003"/>
      <c r="CB317" s="2003"/>
      <c r="CC317" s="2003"/>
      <c r="CD317" s="2003"/>
      <c r="CE317" s="2003"/>
      <c r="CF317" s="2003"/>
      <c r="CG317" s="2003"/>
      <c r="CH317" s="2003"/>
      <c r="CI317" s="2003"/>
      <c r="CJ317" s="2003"/>
      <c r="CK317" s="2003"/>
      <c r="CL317" s="2003"/>
      <c r="CM317" s="2003"/>
      <c r="CN317" s="2003"/>
      <c r="CO317" s="2003"/>
      <c r="CP317" s="2003"/>
    </row>
    <row r="318" spans="1:94" s="2004" customFormat="1" ht="110.25">
      <c r="A318" s="3575"/>
      <c r="B318" s="3492"/>
      <c r="C318" s="3486"/>
      <c r="D318" s="3609">
        <v>650000</v>
      </c>
      <c r="E318" s="3492"/>
      <c r="F318" s="3609">
        <v>650000</v>
      </c>
      <c r="G318" s="3466" t="s">
        <v>3529</v>
      </c>
      <c r="H318" s="3494" t="s">
        <v>3530</v>
      </c>
      <c r="I318" s="3486"/>
      <c r="J318" s="3609"/>
      <c r="K318" s="1272"/>
      <c r="L318" s="2003"/>
      <c r="M318" s="2003"/>
      <c r="N318" s="2003"/>
      <c r="O318" s="2003"/>
      <c r="P318" s="2003"/>
      <c r="Q318" s="2003"/>
      <c r="R318" s="2003"/>
      <c r="S318" s="2003"/>
      <c r="T318" s="2003"/>
      <c r="U318" s="2003"/>
      <c r="V318" s="2003"/>
      <c r="W318" s="2003"/>
      <c r="X318" s="2003"/>
      <c r="Y318" s="2003"/>
      <c r="Z318" s="2003"/>
      <c r="AA318" s="2003"/>
      <c r="AB318" s="2003"/>
      <c r="AC318" s="2003"/>
      <c r="AD318" s="2003"/>
      <c r="AE318" s="2003"/>
      <c r="AF318" s="2003"/>
      <c r="AG318" s="2003"/>
      <c r="AH318" s="2003"/>
      <c r="AI318" s="2003"/>
      <c r="AJ318" s="2003"/>
      <c r="AK318" s="2003"/>
      <c r="AL318" s="2003"/>
      <c r="AM318" s="2003"/>
      <c r="AN318" s="2003"/>
      <c r="AO318" s="2003"/>
      <c r="AP318" s="2003"/>
      <c r="AQ318" s="2003"/>
      <c r="AR318" s="2003"/>
      <c r="AS318" s="2003"/>
      <c r="AT318" s="2003"/>
      <c r="AU318" s="2003"/>
      <c r="AV318" s="2003"/>
      <c r="AW318" s="2003"/>
      <c r="AX318" s="2003"/>
      <c r="AY318" s="2003"/>
      <c r="AZ318" s="2003"/>
      <c r="BA318" s="2003"/>
      <c r="BB318" s="2003"/>
      <c r="BC318" s="2003"/>
      <c r="BD318" s="2003"/>
      <c r="BE318" s="2003"/>
      <c r="BF318" s="2003"/>
      <c r="BG318" s="2003"/>
      <c r="BH318" s="2003"/>
      <c r="BI318" s="2003"/>
      <c r="BJ318" s="2003"/>
      <c r="BK318" s="2003"/>
      <c r="BL318" s="2003"/>
      <c r="BM318" s="2003"/>
      <c r="BN318" s="2003"/>
      <c r="BO318" s="2003"/>
      <c r="BP318" s="2003"/>
      <c r="BQ318" s="2003"/>
      <c r="BR318" s="2003"/>
      <c r="BS318" s="2003"/>
      <c r="BT318" s="2003"/>
      <c r="BU318" s="2003"/>
      <c r="BV318" s="2003"/>
      <c r="BW318" s="2003"/>
      <c r="BX318" s="2003"/>
      <c r="BY318" s="2003"/>
      <c r="BZ318" s="2003"/>
      <c r="CA318" s="2003"/>
      <c r="CB318" s="2003"/>
      <c r="CC318" s="2003"/>
      <c r="CD318" s="2003"/>
      <c r="CE318" s="2003"/>
      <c r="CF318" s="2003"/>
      <c r="CG318" s="2003"/>
      <c r="CH318" s="2003"/>
      <c r="CI318" s="2003"/>
      <c r="CJ318" s="2003"/>
      <c r="CK318" s="2003"/>
      <c r="CL318" s="2003"/>
      <c r="CM318" s="2003"/>
      <c r="CN318" s="2003"/>
      <c r="CO318" s="2003"/>
      <c r="CP318" s="2003"/>
    </row>
    <row r="319" spans="1:94" s="2004" customFormat="1" ht="157.5" customHeight="1">
      <c r="A319" s="3575"/>
      <c r="B319" s="3492"/>
      <c r="C319" s="3486"/>
      <c r="D319" s="4403"/>
      <c r="E319" s="3492"/>
      <c r="F319" s="4403"/>
      <c r="G319" s="3466" t="s">
        <v>3531</v>
      </c>
      <c r="H319" s="3494" t="s">
        <v>3532</v>
      </c>
      <c r="I319" s="3486"/>
      <c r="J319" s="4403"/>
      <c r="K319" s="1272"/>
      <c r="L319" s="2003"/>
      <c r="M319" s="2003"/>
      <c r="N319" s="2003"/>
      <c r="O319" s="2003"/>
      <c r="P319" s="2003"/>
      <c r="Q319" s="2003"/>
      <c r="R319" s="2003"/>
      <c r="S319" s="2003"/>
      <c r="T319" s="2003"/>
      <c r="U319" s="2003"/>
      <c r="V319" s="2003"/>
      <c r="W319" s="2003"/>
      <c r="X319" s="2003"/>
      <c r="Y319" s="2003"/>
      <c r="Z319" s="2003"/>
      <c r="AA319" s="2003"/>
      <c r="AB319" s="2003"/>
      <c r="AC319" s="2003"/>
      <c r="AD319" s="2003"/>
      <c r="AE319" s="2003"/>
      <c r="AF319" s="2003"/>
      <c r="AG319" s="2003"/>
      <c r="AH319" s="2003"/>
      <c r="AI319" s="2003"/>
      <c r="AJ319" s="2003"/>
      <c r="AK319" s="2003"/>
      <c r="AL319" s="2003"/>
      <c r="AM319" s="2003"/>
      <c r="AN319" s="2003"/>
      <c r="AO319" s="2003"/>
      <c r="AP319" s="2003"/>
      <c r="AQ319" s="2003"/>
      <c r="AR319" s="2003"/>
      <c r="AS319" s="2003"/>
      <c r="AT319" s="2003"/>
      <c r="AU319" s="2003"/>
      <c r="AV319" s="2003"/>
      <c r="AW319" s="2003"/>
      <c r="AX319" s="2003"/>
      <c r="AY319" s="2003"/>
      <c r="AZ319" s="2003"/>
      <c r="BA319" s="2003"/>
      <c r="BB319" s="2003"/>
      <c r="BC319" s="2003"/>
      <c r="BD319" s="2003"/>
      <c r="BE319" s="2003"/>
      <c r="BF319" s="2003"/>
      <c r="BG319" s="2003"/>
      <c r="BH319" s="2003"/>
      <c r="BI319" s="2003"/>
      <c r="BJ319" s="2003"/>
      <c r="BK319" s="2003"/>
      <c r="BL319" s="2003"/>
      <c r="BM319" s="2003"/>
      <c r="BN319" s="2003"/>
      <c r="BO319" s="2003"/>
      <c r="BP319" s="2003"/>
      <c r="BQ319" s="2003"/>
      <c r="BR319" s="2003"/>
      <c r="BS319" s="2003"/>
      <c r="BT319" s="2003"/>
      <c r="BU319" s="2003"/>
      <c r="BV319" s="2003"/>
      <c r="BW319" s="2003"/>
      <c r="BX319" s="2003"/>
      <c r="BY319" s="2003"/>
      <c r="BZ319" s="2003"/>
      <c r="CA319" s="2003"/>
      <c r="CB319" s="2003"/>
      <c r="CC319" s="2003"/>
      <c r="CD319" s="2003"/>
      <c r="CE319" s="2003"/>
      <c r="CF319" s="2003"/>
      <c r="CG319" s="2003"/>
      <c r="CH319" s="2003"/>
      <c r="CI319" s="2003"/>
      <c r="CJ319" s="2003"/>
      <c r="CK319" s="2003"/>
      <c r="CL319" s="2003"/>
      <c r="CM319" s="2003"/>
      <c r="CN319" s="2003"/>
      <c r="CO319" s="2003"/>
      <c r="CP319" s="2003"/>
    </row>
    <row r="320" spans="1:94" s="2004" customFormat="1" ht="94.5">
      <c r="A320" s="3575"/>
      <c r="B320" s="3492"/>
      <c r="C320" s="3486"/>
      <c r="D320" s="3617">
        <v>300000</v>
      </c>
      <c r="E320" s="3492"/>
      <c r="F320" s="3617">
        <v>300000</v>
      </c>
      <c r="G320" s="3466" t="s">
        <v>3533</v>
      </c>
      <c r="H320" s="3494" t="s">
        <v>3534</v>
      </c>
      <c r="I320" s="3486"/>
      <c r="J320" s="3617"/>
      <c r="K320" s="1272"/>
      <c r="L320" s="2003"/>
      <c r="M320" s="2003"/>
      <c r="N320" s="2003"/>
      <c r="O320" s="2003"/>
      <c r="P320" s="2003"/>
      <c r="Q320" s="2003"/>
      <c r="R320" s="2003"/>
      <c r="S320" s="2003"/>
      <c r="T320" s="2003"/>
      <c r="U320" s="2003"/>
      <c r="V320" s="2003"/>
      <c r="W320" s="2003"/>
      <c r="X320" s="2003"/>
      <c r="Y320" s="2003"/>
      <c r="Z320" s="2003"/>
      <c r="AA320" s="2003"/>
      <c r="AB320" s="2003"/>
      <c r="AC320" s="2003"/>
      <c r="AD320" s="2003"/>
      <c r="AE320" s="2003"/>
      <c r="AF320" s="2003"/>
      <c r="AG320" s="2003"/>
      <c r="AH320" s="2003"/>
      <c r="AI320" s="2003"/>
      <c r="AJ320" s="2003"/>
      <c r="AK320" s="2003"/>
      <c r="AL320" s="2003"/>
      <c r="AM320" s="2003"/>
      <c r="AN320" s="2003"/>
      <c r="AO320" s="2003"/>
      <c r="AP320" s="2003"/>
      <c r="AQ320" s="2003"/>
      <c r="AR320" s="2003"/>
      <c r="AS320" s="2003"/>
      <c r="AT320" s="2003"/>
      <c r="AU320" s="2003"/>
      <c r="AV320" s="2003"/>
      <c r="AW320" s="2003"/>
      <c r="AX320" s="2003"/>
      <c r="AY320" s="2003"/>
      <c r="AZ320" s="2003"/>
      <c r="BA320" s="2003"/>
      <c r="BB320" s="2003"/>
      <c r="BC320" s="2003"/>
      <c r="BD320" s="2003"/>
      <c r="BE320" s="2003"/>
      <c r="BF320" s="2003"/>
      <c r="BG320" s="2003"/>
      <c r="BH320" s="2003"/>
      <c r="BI320" s="2003"/>
      <c r="BJ320" s="2003"/>
      <c r="BK320" s="2003"/>
      <c r="BL320" s="2003"/>
      <c r="BM320" s="2003"/>
      <c r="BN320" s="2003"/>
      <c r="BO320" s="2003"/>
      <c r="BP320" s="2003"/>
      <c r="BQ320" s="2003"/>
      <c r="BR320" s="2003"/>
      <c r="BS320" s="2003"/>
      <c r="BT320" s="2003"/>
      <c r="BU320" s="2003"/>
      <c r="BV320" s="2003"/>
      <c r="BW320" s="2003"/>
      <c r="BX320" s="2003"/>
      <c r="BY320" s="2003"/>
      <c r="BZ320" s="2003"/>
      <c r="CA320" s="2003"/>
      <c r="CB320" s="2003"/>
      <c r="CC320" s="2003"/>
      <c r="CD320" s="2003"/>
      <c r="CE320" s="2003"/>
      <c r="CF320" s="2003"/>
      <c r="CG320" s="2003"/>
      <c r="CH320" s="2003"/>
      <c r="CI320" s="2003"/>
      <c r="CJ320" s="2003"/>
      <c r="CK320" s="2003"/>
      <c r="CL320" s="2003"/>
      <c r="CM320" s="2003"/>
      <c r="CN320" s="2003"/>
      <c r="CO320" s="2003"/>
      <c r="CP320" s="2003"/>
    </row>
    <row r="321" spans="1:94" s="2004" customFormat="1" ht="94.5">
      <c r="A321" s="3611"/>
      <c r="B321" s="3614"/>
      <c r="C321" s="3613"/>
      <c r="D321" s="4404">
        <v>1200000</v>
      </c>
      <c r="E321" s="3614"/>
      <c r="F321" s="4404">
        <v>1200000</v>
      </c>
      <c r="G321" s="3616" t="s">
        <v>3670</v>
      </c>
      <c r="H321" s="3615" t="s">
        <v>3671</v>
      </c>
      <c r="I321" s="3613"/>
      <c r="J321" s="4404"/>
      <c r="K321" s="1272"/>
      <c r="L321" s="2003"/>
      <c r="M321" s="2003"/>
      <c r="N321" s="2003"/>
      <c r="O321" s="2003"/>
      <c r="P321" s="2003"/>
      <c r="Q321" s="2003"/>
      <c r="R321" s="2003"/>
      <c r="S321" s="2003"/>
      <c r="T321" s="2003"/>
      <c r="U321" s="2003"/>
      <c r="V321" s="2003"/>
      <c r="W321" s="2003"/>
      <c r="X321" s="2003"/>
      <c r="Y321" s="2003"/>
      <c r="Z321" s="2003"/>
      <c r="AA321" s="2003"/>
      <c r="AB321" s="2003"/>
      <c r="AC321" s="2003"/>
      <c r="AD321" s="2003"/>
      <c r="AE321" s="2003"/>
      <c r="AF321" s="2003"/>
      <c r="AG321" s="2003"/>
      <c r="AH321" s="2003"/>
      <c r="AI321" s="2003"/>
      <c r="AJ321" s="2003"/>
      <c r="AK321" s="2003"/>
      <c r="AL321" s="2003"/>
      <c r="AM321" s="2003"/>
      <c r="AN321" s="2003"/>
      <c r="AO321" s="2003"/>
      <c r="AP321" s="2003"/>
      <c r="AQ321" s="2003"/>
      <c r="AR321" s="2003"/>
      <c r="AS321" s="2003"/>
      <c r="AT321" s="2003"/>
      <c r="AU321" s="2003"/>
      <c r="AV321" s="2003"/>
      <c r="AW321" s="2003"/>
      <c r="AX321" s="2003"/>
      <c r="AY321" s="2003"/>
      <c r="AZ321" s="2003"/>
      <c r="BA321" s="2003"/>
      <c r="BB321" s="2003"/>
      <c r="BC321" s="2003"/>
      <c r="BD321" s="2003"/>
      <c r="BE321" s="2003"/>
      <c r="BF321" s="2003"/>
      <c r="BG321" s="2003"/>
      <c r="BH321" s="2003"/>
      <c r="BI321" s="2003"/>
      <c r="BJ321" s="2003"/>
      <c r="BK321" s="2003"/>
      <c r="BL321" s="2003"/>
      <c r="BM321" s="2003"/>
      <c r="BN321" s="2003"/>
      <c r="BO321" s="2003"/>
      <c r="BP321" s="2003"/>
      <c r="BQ321" s="2003"/>
      <c r="BR321" s="2003"/>
      <c r="BS321" s="2003"/>
      <c r="BT321" s="2003"/>
      <c r="BU321" s="2003"/>
      <c r="BV321" s="2003"/>
      <c r="BW321" s="2003"/>
      <c r="BX321" s="2003"/>
      <c r="BY321" s="2003"/>
      <c r="BZ321" s="2003"/>
      <c r="CA321" s="2003"/>
      <c r="CB321" s="2003"/>
      <c r="CC321" s="2003"/>
      <c r="CD321" s="2003"/>
      <c r="CE321" s="2003"/>
      <c r="CF321" s="2003"/>
      <c r="CG321" s="2003"/>
      <c r="CH321" s="2003"/>
      <c r="CI321" s="2003"/>
      <c r="CJ321" s="2003"/>
      <c r="CK321" s="2003"/>
      <c r="CL321" s="2003"/>
      <c r="CM321" s="2003"/>
      <c r="CN321" s="2003"/>
      <c r="CO321" s="2003"/>
      <c r="CP321" s="2003"/>
    </row>
    <row r="322" spans="1:94" s="2004" customFormat="1" ht="63">
      <c r="A322" s="3549"/>
      <c r="B322" s="3446"/>
      <c r="C322" s="3495"/>
      <c r="D322" s="4405">
        <v>3500000</v>
      </c>
      <c r="E322" s="3446"/>
      <c r="F322" s="4405">
        <v>3500000</v>
      </c>
      <c r="G322" s="3466">
        <v>801</v>
      </c>
      <c r="H322" s="3463" t="s">
        <v>3437</v>
      </c>
      <c r="I322" s="3495"/>
      <c r="J322" s="4405"/>
      <c r="K322" s="1272"/>
      <c r="L322" s="2003"/>
      <c r="M322" s="2003"/>
      <c r="N322" s="2003"/>
      <c r="O322" s="2003"/>
      <c r="P322" s="2003"/>
      <c r="Q322" s="2003"/>
      <c r="R322" s="2003"/>
      <c r="S322" s="2003"/>
      <c r="T322" s="2003"/>
      <c r="U322" s="2003"/>
      <c r="V322" s="2003"/>
      <c r="W322" s="2003"/>
      <c r="X322" s="2003"/>
      <c r="Y322" s="2003"/>
      <c r="Z322" s="2003"/>
      <c r="AA322" s="2003"/>
      <c r="AB322" s="2003"/>
      <c r="AC322" s="2003"/>
      <c r="AD322" s="2003"/>
      <c r="AE322" s="2003"/>
      <c r="AF322" s="2003"/>
      <c r="AG322" s="2003"/>
      <c r="AH322" s="2003"/>
      <c r="AI322" s="2003"/>
      <c r="AJ322" s="2003"/>
      <c r="AK322" s="2003"/>
      <c r="AL322" s="2003"/>
      <c r="AM322" s="2003"/>
      <c r="AN322" s="2003"/>
      <c r="AO322" s="2003"/>
      <c r="AP322" s="2003"/>
      <c r="AQ322" s="2003"/>
      <c r="AR322" s="2003"/>
      <c r="AS322" s="2003"/>
      <c r="AT322" s="2003"/>
      <c r="AU322" s="2003"/>
      <c r="AV322" s="2003"/>
      <c r="AW322" s="2003"/>
      <c r="AX322" s="2003"/>
      <c r="AY322" s="2003"/>
      <c r="AZ322" s="2003"/>
      <c r="BA322" s="2003"/>
      <c r="BB322" s="2003"/>
      <c r="BC322" s="2003"/>
      <c r="BD322" s="2003"/>
      <c r="BE322" s="2003"/>
      <c r="BF322" s="2003"/>
      <c r="BG322" s="2003"/>
      <c r="BH322" s="2003"/>
      <c r="BI322" s="2003"/>
      <c r="BJ322" s="2003"/>
      <c r="BK322" s="2003"/>
      <c r="BL322" s="2003"/>
      <c r="BM322" s="2003"/>
      <c r="BN322" s="2003"/>
      <c r="BO322" s="2003"/>
      <c r="BP322" s="2003"/>
      <c r="BQ322" s="2003"/>
      <c r="BR322" s="2003"/>
      <c r="BS322" s="2003"/>
      <c r="BT322" s="2003"/>
      <c r="BU322" s="2003"/>
      <c r="BV322" s="2003"/>
      <c r="BW322" s="2003"/>
      <c r="BX322" s="2003"/>
      <c r="BY322" s="2003"/>
      <c r="BZ322" s="2003"/>
      <c r="CA322" s="2003"/>
      <c r="CB322" s="2003"/>
      <c r="CC322" s="2003"/>
      <c r="CD322" s="2003"/>
      <c r="CE322" s="2003"/>
      <c r="CF322" s="2003"/>
      <c r="CG322" s="2003"/>
      <c r="CH322" s="2003"/>
      <c r="CI322" s="2003"/>
      <c r="CJ322" s="2003"/>
      <c r="CK322" s="2003"/>
      <c r="CL322" s="2003"/>
      <c r="CM322" s="2003"/>
      <c r="CN322" s="2003"/>
      <c r="CO322" s="2003"/>
      <c r="CP322" s="2003"/>
    </row>
    <row r="323" spans="1:94" s="2004" customFormat="1" ht="31.5">
      <c r="A323" s="3549"/>
      <c r="B323" s="3446"/>
      <c r="C323" s="3495"/>
      <c r="D323" s="4406">
        <v>250000</v>
      </c>
      <c r="E323" s="3446"/>
      <c r="F323" s="4406">
        <v>250000</v>
      </c>
      <c r="G323" s="3466">
        <v>802</v>
      </c>
      <c r="H323" s="3463" t="s">
        <v>3672</v>
      </c>
      <c r="I323" s="3495"/>
      <c r="J323" s="4406"/>
      <c r="K323" s="1272"/>
      <c r="L323" s="2003"/>
      <c r="M323" s="2003"/>
      <c r="N323" s="2003"/>
      <c r="O323" s="2003"/>
      <c r="P323" s="2003"/>
      <c r="Q323" s="2003"/>
      <c r="R323" s="2003"/>
      <c r="S323" s="2003"/>
      <c r="T323" s="2003"/>
      <c r="U323" s="2003"/>
      <c r="V323" s="2003"/>
      <c r="W323" s="2003"/>
      <c r="X323" s="2003"/>
      <c r="Y323" s="2003"/>
      <c r="Z323" s="2003"/>
      <c r="AA323" s="2003"/>
      <c r="AB323" s="2003"/>
      <c r="AC323" s="2003"/>
      <c r="AD323" s="2003"/>
      <c r="AE323" s="2003"/>
      <c r="AF323" s="2003"/>
      <c r="AG323" s="2003"/>
      <c r="AH323" s="2003"/>
      <c r="AI323" s="2003"/>
      <c r="AJ323" s="2003"/>
      <c r="AK323" s="2003"/>
      <c r="AL323" s="2003"/>
      <c r="AM323" s="2003"/>
      <c r="AN323" s="2003"/>
      <c r="AO323" s="2003"/>
      <c r="AP323" s="2003"/>
      <c r="AQ323" s="2003"/>
      <c r="AR323" s="2003"/>
      <c r="AS323" s="2003"/>
      <c r="AT323" s="2003"/>
      <c r="AU323" s="2003"/>
      <c r="AV323" s="2003"/>
      <c r="AW323" s="2003"/>
      <c r="AX323" s="2003"/>
      <c r="AY323" s="2003"/>
      <c r="AZ323" s="2003"/>
      <c r="BA323" s="2003"/>
      <c r="BB323" s="2003"/>
      <c r="BC323" s="2003"/>
      <c r="BD323" s="2003"/>
      <c r="BE323" s="2003"/>
      <c r="BF323" s="2003"/>
      <c r="BG323" s="2003"/>
      <c r="BH323" s="2003"/>
      <c r="BI323" s="2003"/>
      <c r="BJ323" s="2003"/>
      <c r="BK323" s="2003"/>
      <c r="BL323" s="2003"/>
      <c r="BM323" s="2003"/>
      <c r="BN323" s="2003"/>
      <c r="BO323" s="2003"/>
      <c r="BP323" s="2003"/>
      <c r="BQ323" s="2003"/>
      <c r="BR323" s="2003"/>
      <c r="BS323" s="2003"/>
      <c r="BT323" s="2003"/>
      <c r="BU323" s="2003"/>
      <c r="BV323" s="2003"/>
      <c r="BW323" s="2003"/>
      <c r="BX323" s="2003"/>
      <c r="BY323" s="2003"/>
      <c r="BZ323" s="2003"/>
      <c r="CA323" s="2003"/>
      <c r="CB323" s="2003"/>
      <c r="CC323" s="2003"/>
      <c r="CD323" s="2003"/>
      <c r="CE323" s="2003"/>
      <c r="CF323" s="2003"/>
      <c r="CG323" s="2003"/>
      <c r="CH323" s="2003"/>
      <c r="CI323" s="2003"/>
      <c r="CJ323" s="2003"/>
      <c r="CK323" s="2003"/>
      <c r="CL323" s="2003"/>
      <c r="CM323" s="2003"/>
      <c r="CN323" s="2003"/>
      <c r="CO323" s="2003"/>
      <c r="CP323" s="2003"/>
    </row>
    <row r="324" spans="1:94" s="2004" customFormat="1" ht="78.75">
      <c r="A324" s="3549"/>
      <c r="B324" s="3446"/>
      <c r="C324" s="3470"/>
      <c r="D324" s="3617">
        <v>700000</v>
      </c>
      <c r="E324" s="3446"/>
      <c r="F324" s="3617">
        <v>700000</v>
      </c>
      <c r="G324" s="3449">
        <v>803</v>
      </c>
      <c r="H324" s="3470" t="s">
        <v>3438</v>
      </c>
      <c r="I324" s="3470"/>
      <c r="J324" s="3617"/>
      <c r="K324" s="1272"/>
      <c r="L324" s="2003"/>
      <c r="M324" s="2003"/>
      <c r="N324" s="2003"/>
      <c r="O324" s="2003"/>
      <c r="P324" s="2003"/>
      <c r="Q324" s="2003"/>
      <c r="R324" s="2003"/>
      <c r="S324" s="2003"/>
      <c r="T324" s="2003"/>
      <c r="U324" s="2003"/>
      <c r="V324" s="2003"/>
      <c r="W324" s="2003"/>
      <c r="X324" s="2003"/>
      <c r="Y324" s="2003"/>
      <c r="Z324" s="2003"/>
      <c r="AA324" s="2003"/>
      <c r="AB324" s="2003"/>
      <c r="AC324" s="2003"/>
      <c r="AD324" s="2003"/>
      <c r="AE324" s="2003"/>
      <c r="AF324" s="2003"/>
      <c r="AG324" s="2003"/>
      <c r="AH324" s="2003"/>
      <c r="AI324" s="2003"/>
      <c r="AJ324" s="2003"/>
      <c r="AK324" s="2003"/>
      <c r="AL324" s="2003"/>
      <c r="AM324" s="2003"/>
      <c r="AN324" s="2003"/>
      <c r="AO324" s="2003"/>
      <c r="AP324" s="2003"/>
      <c r="AQ324" s="2003"/>
      <c r="AR324" s="2003"/>
      <c r="AS324" s="2003"/>
      <c r="AT324" s="2003"/>
      <c r="AU324" s="2003"/>
      <c r="AV324" s="2003"/>
      <c r="AW324" s="2003"/>
      <c r="AX324" s="2003"/>
      <c r="AY324" s="2003"/>
      <c r="AZ324" s="2003"/>
      <c r="BA324" s="2003"/>
      <c r="BB324" s="2003"/>
      <c r="BC324" s="2003"/>
      <c r="BD324" s="2003"/>
      <c r="BE324" s="2003"/>
      <c r="BF324" s="2003"/>
      <c r="BG324" s="2003"/>
      <c r="BH324" s="2003"/>
      <c r="BI324" s="2003"/>
      <c r="BJ324" s="2003"/>
      <c r="BK324" s="2003"/>
      <c r="BL324" s="2003"/>
      <c r="BM324" s="2003"/>
      <c r="BN324" s="2003"/>
      <c r="BO324" s="2003"/>
      <c r="BP324" s="2003"/>
      <c r="BQ324" s="2003"/>
      <c r="BR324" s="2003"/>
      <c r="BS324" s="2003"/>
      <c r="BT324" s="2003"/>
      <c r="BU324" s="2003"/>
      <c r="BV324" s="2003"/>
      <c r="BW324" s="2003"/>
      <c r="BX324" s="2003"/>
      <c r="BY324" s="2003"/>
      <c r="BZ324" s="2003"/>
      <c r="CA324" s="2003"/>
      <c r="CB324" s="2003"/>
      <c r="CC324" s="2003"/>
      <c r="CD324" s="2003"/>
      <c r="CE324" s="2003"/>
      <c r="CF324" s="2003"/>
      <c r="CG324" s="2003"/>
      <c r="CH324" s="2003"/>
      <c r="CI324" s="2003"/>
      <c r="CJ324" s="2003"/>
      <c r="CK324" s="2003"/>
      <c r="CL324" s="2003"/>
      <c r="CM324" s="2003"/>
      <c r="CN324" s="2003"/>
      <c r="CO324" s="2003"/>
      <c r="CP324" s="2003"/>
    </row>
    <row r="325" spans="1:94" s="2004" customFormat="1" ht="94.5">
      <c r="A325" s="3549"/>
      <c r="B325" s="3475"/>
      <c r="C325" s="3470"/>
      <c r="D325" s="3577"/>
      <c r="E325" s="3446"/>
      <c r="F325" s="3577"/>
      <c r="G325" s="3449">
        <v>804</v>
      </c>
      <c r="H325" s="3470" t="s">
        <v>3439</v>
      </c>
      <c r="I325" s="3470"/>
      <c r="J325" s="3577"/>
      <c r="K325" s="1272"/>
      <c r="L325" s="2003"/>
      <c r="M325" s="2003"/>
      <c r="N325" s="2003"/>
      <c r="O325" s="2003"/>
      <c r="P325" s="2003"/>
      <c r="Q325" s="2003"/>
      <c r="R325" s="2003"/>
      <c r="S325" s="2003"/>
      <c r="T325" s="2003"/>
      <c r="U325" s="2003"/>
      <c r="V325" s="2003"/>
      <c r="W325" s="2003"/>
      <c r="X325" s="2003"/>
      <c r="Y325" s="2003"/>
      <c r="Z325" s="2003"/>
      <c r="AA325" s="2003"/>
      <c r="AB325" s="2003"/>
      <c r="AC325" s="2003"/>
      <c r="AD325" s="2003"/>
      <c r="AE325" s="2003"/>
      <c r="AF325" s="2003"/>
      <c r="AG325" s="2003"/>
      <c r="AH325" s="2003"/>
      <c r="AI325" s="2003"/>
      <c r="AJ325" s="2003"/>
      <c r="AK325" s="2003"/>
      <c r="AL325" s="2003"/>
      <c r="AM325" s="2003"/>
      <c r="AN325" s="2003"/>
      <c r="AO325" s="2003"/>
      <c r="AP325" s="2003"/>
      <c r="AQ325" s="2003"/>
      <c r="AR325" s="2003"/>
      <c r="AS325" s="2003"/>
      <c r="AT325" s="2003"/>
      <c r="AU325" s="2003"/>
      <c r="AV325" s="2003"/>
      <c r="AW325" s="2003"/>
      <c r="AX325" s="2003"/>
      <c r="AY325" s="2003"/>
      <c r="AZ325" s="2003"/>
      <c r="BA325" s="2003"/>
      <c r="BB325" s="2003"/>
      <c r="BC325" s="2003"/>
      <c r="BD325" s="2003"/>
      <c r="BE325" s="2003"/>
      <c r="BF325" s="2003"/>
      <c r="BG325" s="2003"/>
      <c r="BH325" s="2003"/>
      <c r="BI325" s="2003"/>
      <c r="BJ325" s="2003"/>
      <c r="BK325" s="2003"/>
      <c r="BL325" s="2003"/>
      <c r="BM325" s="2003"/>
      <c r="BN325" s="2003"/>
      <c r="BO325" s="2003"/>
      <c r="BP325" s="2003"/>
      <c r="BQ325" s="2003"/>
      <c r="BR325" s="2003"/>
      <c r="BS325" s="2003"/>
      <c r="BT325" s="2003"/>
      <c r="BU325" s="2003"/>
      <c r="BV325" s="2003"/>
      <c r="BW325" s="2003"/>
      <c r="BX325" s="2003"/>
      <c r="BY325" s="2003"/>
      <c r="BZ325" s="2003"/>
      <c r="CA325" s="2003"/>
      <c r="CB325" s="2003"/>
      <c r="CC325" s="2003"/>
      <c r="CD325" s="2003"/>
      <c r="CE325" s="2003"/>
      <c r="CF325" s="2003"/>
      <c r="CG325" s="2003"/>
      <c r="CH325" s="2003"/>
      <c r="CI325" s="2003"/>
      <c r="CJ325" s="2003"/>
      <c r="CK325" s="2003"/>
      <c r="CL325" s="2003"/>
      <c r="CM325" s="2003"/>
      <c r="CN325" s="2003"/>
      <c r="CO325" s="2003"/>
      <c r="CP325" s="2003"/>
    </row>
    <row r="326" spans="1:94" s="2004" customFormat="1" ht="31.5">
      <c r="A326" s="3578"/>
      <c r="B326" s="3446"/>
      <c r="C326" s="3470"/>
      <c r="D326" s="3617">
        <v>1000000</v>
      </c>
      <c r="E326" s="3446"/>
      <c r="F326" s="3617">
        <v>1000000</v>
      </c>
      <c r="G326" s="3449">
        <v>805</v>
      </c>
      <c r="H326" s="3470" t="s">
        <v>3440</v>
      </c>
      <c r="I326" s="3470"/>
      <c r="J326" s="3617"/>
      <c r="K326" s="1272"/>
      <c r="L326" s="2003"/>
      <c r="M326" s="2003"/>
      <c r="N326" s="2003"/>
      <c r="O326" s="2003"/>
      <c r="P326" s="2003"/>
      <c r="Q326" s="2003"/>
      <c r="R326" s="2003"/>
      <c r="S326" s="2003"/>
      <c r="T326" s="2003"/>
      <c r="U326" s="2003"/>
      <c r="V326" s="2003"/>
      <c r="W326" s="2003"/>
      <c r="X326" s="2003"/>
      <c r="Y326" s="2003"/>
      <c r="Z326" s="2003"/>
      <c r="AA326" s="2003"/>
      <c r="AB326" s="2003"/>
      <c r="AC326" s="2003"/>
      <c r="AD326" s="2003"/>
      <c r="AE326" s="2003"/>
      <c r="AF326" s="2003"/>
      <c r="AG326" s="2003"/>
      <c r="AH326" s="2003"/>
      <c r="AI326" s="2003"/>
      <c r="AJ326" s="2003"/>
      <c r="AK326" s="2003"/>
      <c r="AL326" s="2003"/>
      <c r="AM326" s="2003"/>
      <c r="AN326" s="2003"/>
      <c r="AO326" s="2003"/>
      <c r="AP326" s="2003"/>
      <c r="AQ326" s="2003"/>
      <c r="AR326" s="2003"/>
      <c r="AS326" s="2003"/>
      <c r="AT326" s="2003"/>
      <c r="AU326" s="2003"/>
      <c r="AV326" s="2003"/>
      <c r="AW326" s="2003"/>
      <c r="AX326" s="2003"/>
      <c r="AY326" s="2003"/>
      <c r="AZ326" s="2003"/>
      <c r="BA326" s="2003"/>
      <c r="BB326" s="2003"/>
      <c r="BC326" s="2003"/>
      <c r="BD326" s="2003"/>
      <c r="BE326" s="2003"/>
      <c r="BF326" s="2003"/>
      <c r="BG326" s="2003"/>
      <c r="BH326" s="2003"/>
      <c r="BI326" s="2003"/>
      <c r="BJ326" s="2003"/>
      <c r="BK326" s="2003"/>
      <c r="BL326" s="2003"/>
      <c r="BM326" s="2003"/>
      <c r="BN326" s="2003"/>
      <c r="BO326" s="2003"/>
      <c r="BP326" s="2003"/>
      <c r="BQ326" s="2003"/>
      <c r="BR326" s="2003"/>
      <c r="BS326" s="2003"/>
      <c r="BT326" s="2003"/>
      <c r="BU326" s="2003"/>
      <c r="BV326" s="2003"/>
      <c r="BW326" s="2003"/>
      <c r="BX326" s="2003"/>
      <c r="BY326" s="2003"/>
      <c r="BZ326" s="2003"/>
      <c r="CA326" s="2003"/>
      <c r="CB326" s="2003"/>
      <c r="CC326" s="2003"/>
      <c r="CD326" s="2003"/>
      <c r="CE326" s="2003"/>
      <c r="CF326" s="2003"/>
      <c r="CG326" s="2003"/>
      <c r="CH326" s="2003"/>
      <c r="CI326" s="2003"/>
      <c r="CJ326" s="2003"/>
      <c r="CK326" s="2003"/>
      <c r="CL326" s="2003"/>
      <c r="CM326" s="2003"/>
      <c r="CN326" s="2003"/>
      <c r="CO326" s="2003"/>
      <c r="CP326" s="2003"/>
    </row>
    <row r="327" spans="1:94" s="2004" customFormat="1" ht="126">
      <c r="A327" s="3578"/>
      <c r="B327" s="3446"/>
      <c r="C327" s="3470"/>
      <c r="D327" s="3617">
        <v>1000000</v>
      </c>
      <c r="E327" s="3446"/>
      <c r="F327" s="3617">
        <v>1000000</v>
      </c>
      <c r="G327" s="3449">
        <v>806</v>
      </c>
      <c r="H327" s="3470" t="s">
        <v>3441</v>
      </c>
      <c r="I327" s="3470"/>
      <c r="J327" s="3617"/>
      <c r="K327" s="1272"/>
      <c r="L327" s="2003"/>
      <c r="M327" s="2003"/>
      <c r="N327" s="2003"/>
      <c r="O327" s="2003"/>
      <c r="P327" s="2003"/>
      <c r="Q327" s="2003"/>
      <c r="R327" s="2003"/>
      <c r="S327" s="2003"/>
      <c r="T327" s="2003"/>
      <c r="U327" s="2003"/>
      <c r="V327" s="2003"/>
      <c r="W327" s="2003"/>
      <c r="X327" s="2003"/>
      <c r="Y327" s="2003"/>
      <c r="Z327" s="2003"/>
      <c r="AA327" s="2003"/>
      <c r="AB327" s="2003"/>
      <c r="AC327" s="2003"/>
      <c r="AD327" s="2003"/>
      <c r="AE327" s="2003"/>
      <c r="AF327" s="2003"/>
      <c r="AG327" s="2003"/>
      <c r="AH327" s="2003"/>
      <c r="AI327" s="2003"/>
      <c r="AJ327" s="2003"/>
      <c r="AK327" s="2003"/>
      <c r="AL327" s="2003"/>
      <c r="AM327" s="2003"/>
      <c r="AN327" s="2003"/>
      <c r="AO327" s="2003"/>
      <c r="AP327" s="2003"/>
      <c r="AQ327" s="2003"/>
      <c r="AR327" s="2003"/>
      <c r="AS327" s="2003"/>
      <c r="AT327" s="2003"/>
      <c r="AU327" s="2003"/>
      <c r="AV327" s="2003"/>
      <c r="AW327" s="2003"/>
      <c r="AX327" s="2003"/>
      <c r="AY327" s="2003"/>
      <c r="AZ327" s="2003"/>
      <c r="BA327" s="2003"/>
      <c r="BB327" s="2003"/>
      <c r="BC327" s="2003"/>
      <c r="BD327" s="2003"/>
      <c r="BE327" s="2003"/>
      <c r="BF327" s="2003"/>
      <c r="BG327" s="2003"/>
      <c r="BH327" s="2003"/>
      <c r="BI327" s="2003"/>
      <c r="BJ327" s="2003"/>
      <c r="BK327" s="2003"/>
      <c r="BL327" s="2003"/>
      <c r="BM327" s="2003"/>
      <c r="BN327" s="2003"/>
      <c r="BO327" s="2003"/>
      <c r="BP327" s="2003"/>
      <c r="BQ327" s="2003"/>
      <c r="BR327" s="2003"/>
      <c r="BS327" s="2003"/>
      <c r="BT327" s="2003"/>
      <c r="BU327" s="2003"/>
      <c r="BV327" s="2003"/>
      <c r="BW327" s="2003"/>
      <c r="BX327" s="2003"/>
      <c r="BY327" s="2003"/>
      <c r="BZ327" s="2003"/>
      <c r="CA327" s="2003"/>
      <c r="CB327" s="2003"/>
      <c r="CC327" s="2003"/>
      <c r="CD327" s="2003"/>
      <c r="CE327" s="2003"/>
      <c r="CF327" s="2003"/>
      <c r="CG327" s="2003"/>
      <c r="CH327" s="2003"/>
      <c r="CI327" s="2003"/>
      <c r="CJ327" s="2003"/>
      <c r="CK327" s="2003"/>
      <c r="CL327" s="2003"/>
      <c r="CM327" s="2003"/>
      <c r="CN327" s="2003"/>
      <c r="CO327" s="2003"/>
      <c r="CP327" s="2003"/>
    </row>
    <row r="328" spans="1:94" s="2004" customFormat="1" ht="126" customHeight="1">
      <c r="A328" s="3578"/>
      <c r="B328" s="3446"/>
      <c r="C328" s="3470"/>
      <c r="D328" s="3617">
        <v>1200000</v>
      </c>
      <c r="E328" s="3446"/>
      <c r="F328" s="3617">
        <v>1200000</v>
      </c>
      <c r="G328" s="3449">
        <v>807</v>
      </c>
      <c r="H328" s="3470" t="s">
        <v>3442</v>
      </c>
      <c r="I328" s="3470"/>
      <c r="J328" s="3617"/>
      <c r="K328" s="1272"/>
      <c r="L328" s="2003"/>
      <c r="M328" s="2003"/>
      <c r="N328" s="2003"/>
      <c r="O328" s="2003"/>
      <c r="P328" s="2003"/>
      <c r="Q328" s="2003"/>
      <c r="R328" s="2003"/>
      <c r="S328" s="2003"/>
      <c r="T328" s="2003"/>
      <c r="U328" s="2003"/>
      <c r="V328" s="2003"/>
      <c r="W328" s="2003"/>
      <c r="X328" s="2003"/>
      <c r="Y328" s="2003"/>
      <c r="Z328" s="2003"/>
      <c r="AA328" s="2003"/>
      <c r="AB328" s="2003"/>
      <c r="AC328" s="2003"/>
      <c r="AD328" s="2003"/>
      <c r="AE328" s="2003"/>
      <c r="AF328" s="2003"/>
      <c r="AG328" s="2003"/>
      <c r="AH328" s="2003"/>
      <c r="AI328" s="2003"/>
      <c r="AJ328" s="2003"/>
      <c r="AK328" s="2003"/>
      <c r="AL328" s="2003"/>
      <c r="AM328" s="2003"/>
      <c r="AN328" s="2003"/>
      <c r="AO328" s="2003"/>
      <c r="AP328" s="2003"/>
      <c r="AQ328" s="2003"/>
      <c r="AR328" s="2003"/>
      <c r="AS328" s="2003"/>
      <c r="AT328" s="2003"/>
      <c r="AU328" s="2003"/>
      <c r="AV328" s="2003"/>
      <c r="AW328" s="2003"/>
      <c r="AX328" s="2003"/>
      <c r="AY328" s="2003"/>
      <c r="AZ328" s="2003"/>
      <c r="BA328" s="2003"/>
      <c r="BB328" s="2003"/>
      <c r="BC328" s="2003"/>
      <c r="BD328" s="2003"/>
      <c r="BE328" s="2003"/>
      <c r="BF328" s="2003"/>
      <c r="BG328" s="2003"/>
      <c r="BH328" s="2003"/>
      <c r="BI328" s="2003"/>
      <c r="BJ328" s="2003"/>
      <c r="BK328" s="2003"/>
      <c r="BL328" s="2003"/>
      <c r="BM328" s="2003"/>
      <c r="BN328" s="2003"/>
      <c r="BO328" s="2003"/>
      <c r="BP328" s="2003"/>
      <c r="BQ328" s="2003"/>
      <c r="BR328" s="2003"/>
      <c r="BS328" s="2003"/>
      <c r="BT328" s="2003"/>
      <c r="BU328" s="2003"/>
      <c r="BV328" s="2003"/>
      <c r="BW328" s="2003"/>
      <c r="BX328" s="2003"/>
      <c r="BY328" s="2003"/>
      <c r="BZ328" s="2003"/>
      <c r="CA328" s="2003"/>
      <c r="CB328" s="2003"/>
      <c r="CC328" s="2003"/>
      <c r="CD328" s="2003"/>
      <c r="CE328" s="2003"/>
      <c r="CF328" s="2003"/>
      <c r="CG328" s="2003"/>
      <c r="CH328" s="2003"/>
      <c r="CI328" s="2003"/>
      <c r="CJ328" s="2003"/>
      <c r="CK328" s="2003"/>
      <c r="CL328" s="2003"/>
      <c r="CM328" s="2003"/>
      <c r="CN328" s="2003"/>
      <c r="CO328" s="2003"/>
      <c r="CP328" s="2003"/>
    </row>
    <row r="329" spans="1:94" s="2004" customFormat="1" ht="110.25">
      <c r="A329" s="3578"/>
      <c r="B329" s="3446"/>
      <c r="C329" s="3470"/>
      <c r="D329" s="3577"/>
      <c r="E329" s="3446"/>
      <c r="F329" s="3577"/>
      <c r="G329" s="3449">
        <v>808</v>
      </c>
      <c r="H329" s="3470" t="s">
        <v>3443</v>
      </c>
      <c r="I329" s="3470"/>
      <c r="J329" s="3577"/>
      <c r="K329" s="1272"/>
      <c r="L329" s="2003"/>
      <c r="M329" s="2003"/>
      <c r="N329" s="2003"/>
      <c r="O329" s="2003"/>
      <c r="P329" s="2003"/>
      <c r="Q329" s="2003"/>
      <c r="R329" s="2003"/>
      <c r="S329" s="2003"/>
      <c r="T329" s="2003"/>
      <c r="U329" s="2003"/>
      <c r="V329" s="2003"/>
      <c r="W329" s="2003"/>
      <c r="X329" s="2003"/>
      <c r="Y329" s="2003"/>
      <c r="Z329" s="2003"/>
      <c r="AA329" s="2003"/>
      <c r="AB329" s="2003"/>
      <c r="AC329" s="2003"/>
      <c r="AD329" s="2003"/>
      <c r="AE329" s="2003"/>
      <c r="AF329" s="2003"/>
      <c r="AG329" s="2003"/>
      <c r="AH329" s="2003"/>
      <c r="AI329" s="2003"/>
      <c r="AJ329" s="2003"/>
      <c r="AK329" s="2003"/>
      <c r="AL329" s="2003"/>
      <c r="AM329" s="2003"/>
      <c r="AN329" s="2003"/>
      <c r="AO329" s="2003"/>
      <c r="AP329" s="2003"/>
      <c r="AQ329" s="2003"/>
      <c r="AR329" s="2003"/>
      <c r="AS329" s="2003"/>
      <c r="AT329" s="2003"/>
      <c r="AU329" s="2003"/>
      <c r="AV329" s="2003"/>
      <c r="AW329" s="2003"/>
      <c r="AX329" s="2003"/>
      <c r="AY329" s="2003"/>
      <c r="AZ329" s="2003"/>
      <c r="BA329" s="2003"/>
      <c r="BB329" s="2003"/>
      <c r="BC329" s="2003"/>
      <c r="BD329" s="2003"/>
      <c r="BE329" s="2003"/>
      <c r="BF329" s="2003"/>
      <c r="BG329" s="2003"/>
      <c r="BH329" s="2003"/>
      <c r="BI329" s="2003"/>
      <c r="BJ329" s="2003"/>
      <c r="BK329" s="2003"/>
      <c r="BL329" s="2003"/>
      <c r="BM329" s="2003"/>
      <c r="BN329" s="2003"/>
      <c r="BO329" s="2003"/>
      <c r="BP329" s="2003"/>
      <c r="BQ329" s="2003"/>
      <c r="BR329" s="2003"/>
      <c r="BS329" s="2003"/>
      <c r="BT329" s="2003"/>
      <c r="BU329" s="2003"/>
      <c r="BV329" s="2003"/>
      <c r="BW329" s="2003"/>
      <c r="BX329" s="2003"/>
      <c r="BY329" s="2003"/>
      <c r="BZ329" s="2003"/>
      <c r="CA329" s="2003"/>
      <c r="CB329" s="2003"/>
      <c r="CC329" s="2003"/>
      <c r="CD329" s="2003"/>
      <c r="CE329" s="2003"/>
      <c r="CF329" s="2003"/>
      <c r="CG329" s="2003"/>
      <c r="CH329" s="2003"/>
      <c r="CI329" s="2003"/>
      <c r="CJ329" s="2003"/>
      <c r="CK329" s="2003"/>
      <c r="CL329" s="2003"/>
      <c r="CM329" s="2003"/>
      <c r="CN329" s="2003"/>
      <c r="CO329" s="2003"/>
      <c r="CP329" s="2003"/>
    </row>
    <row r="330" spans="1:94" s="2043" customFormat="1" ht="15">
      <c r="A330" s="3553">
        <f t="shared" ref="A330:F330" si="105">SUM(A203:A329)</f>
        <v>0</v>
      </c>
      <c r="B330" s="3439">
        <f t="shared" si="105"/>
        <v>0</v>
      </c>
      <c r="C330" s="3439">
        <f t="shared" si="105"/>
        <v>0</v>
      </c>
      <c r="D330" s="3439">
        <f t="shared" si="105"/>
        <v>46625000</v>
      </c>
      <c r="E330" s="3439">
        <f t="shared" si="105"/>
        <v>0</v>
      </c>
      <c r="F330" s="3439">
        <f t="shared" si="105"/>
        <v>46625000</v>
      </c>
      <c r="G330" s="3441"/>
      <c r="H330" s="3439" t="s">
        <v>912</v>
      </c>
      <c r="I330" s="3439">
        <f>SUM(I203:I329)</f>
        <v>0</v>
      </c>
      <c r="J330" s="3566">
        <f>SUM(J203:J329)</f>
        <v>0</v>
      </c>
      <c r="K330" s="2003"/>
      <c r="L330" s="2003"/>
      <c r="M330" s="2003"/>
      <c r="N330" s="2003"/>
      <c r="O330" s="2003"/>
      <c r="P330" s="2003"/>
      <c r="Q330" s="2003"/>
      <c r="R330" s="2003"/>
      <c r="S330" s="2003"/>
      <c r="T330" s="2003"/>
      <c r="U330" s="2003"/>
      <c r="V330" s="2003"/>
      <c r="W330" s="2003"/>
      <c r="X330" s="2003"/>
      <c r="Y330" s="2026"/>
      <c r="Z330" s="2026"/>
      <c r="AA330" s="2026"/>
      <c r="AB330" s="2026"/>
      <c r="AC330" s="2026"/>
      <c r="AD330" s="2026"/>
      <c r="AE330" s="2026"/>
      <c r="AF330" s="2026"/>
      <c r="AG330" s="2026"/>
      <c r="AH330" s="2026"/>
      <c r="AI330" s="2026"/>
      <c r="AJ330" s="2026"/>
      <c r="AK330" s="2026"/>
      <c r="AL330" s="2026"/>
      <c r="AM330" s="2026"/>
      <c r="AN330" s="2026"/>
      <c r="AO330" s="2026"/>
      <c r="AP330" s="2026"/>
      <c r="AQ330" s="2026"/>
      <c r="AR330" s="2026"/>
      <c r="AS330" s="2026"/>
      <c r="AT330" s="2026"/>
      <c r="AU330" s="2026"/>
      <c r="AV330" s="2026"/>
      <c r="AW330" s="2026"/>
      <c r="AX330" s="2026"/>
      <c r="AY330" s="2026"/>
      <c r="AZ330" s="2026"/>
      <c r="BA330" s="2026"/>
      <c r="BB330" s="2026"/>
      <c r="BC330" s="2026"/>
      <c r="BD330" s="2026"/>
      <c r="BE330" s="2026"/>
      <c r="BF330" s="2026"/>
      <c r="BG330" s="2026"/>
      <c r="BH330" s="2026"/>
      <c r="BI330" s="2026"/>
      <c r="BJ330" s="2026"/>
      <c r="BK330" s="2026"/>
      <c r="BL330" s="2026"/>
      <c r="BM330" s="2026"/>
      <c r="BN330" s="2026"/>
      <c r="BO330" s="2026"/>
      <c r="BP330" s="2026"/>
      <c r="BQ330" s="2026"/>
      <c r="BR330" s="2026"/>
      <c r="BS330" s="2026"/>
      <c r="BT330" s="2026"/>
      <c r="BU330" s="2026"/>
      <c r="BV330" s="2026"/>
      <c r="BW330" s="2026"/>
      <c r="BX330" s="2026"/>
      <c r="BY330" s="2026"/>
      <c r="BZ330" s="2026"/>
      <c r="CA330" s="2026"/>
      <c r="CB330" s="2026"/>
      <c r="CC330" s="2026"/>
      <c r="CD330" s="2026"/>
      <c r="CE330" s="2026"/>
      <c r="CF330" s="2026"/>
      <c r="CG330" s="2026"/>
      <c r="CH330" s="2026"/>
      <c r="CI330" s="2026"/>
      <c r="CJ330" s="2026"/>
      <c r="CK330" s="2026"/>
      <c r="CL330" s="2026"/>
      <c r="CM330" s="2026"/>
      <c r="CN330" s="2026"/>
      <c r="CO330" s="2026"/>
      <c r="CP330" s="2026"/>
    </row>
    <row r="331" spans="1:94" s="2104" customFormat="1" ht="15">
      <c r="A331" s="3547"/>
      <c r="B331" s="3496"/>
      <c r="C331" s="3496"/>
      <c r="D331" s="3496"/>
      <c r="E331" s="3496"/>
      <c r="F331" s="3496"/>
      <c r="G331" s="3497">
        <v>418</v>
      </c>
      <c r="H331" s="3498" t="s">
        <v>2968</v>
      </c>
      <c r="I331" s="3496"/>
      <c r="J331" s="3546"/>
      <c r="K331" s="2003"/>
      <c r="L331" s="2003"/>
      <c r="M331" s="2003"/>
      <c r="N331" s="2003"/>
      <c r="O331" s="2003"/>
      <c r="P331" s="2003"/>
      <c r="Q331" s="2003"/>
      <c r="R331" s="2003"/>
      <c r="S331" s="2003"/>
      <c r="T331" s="2003"/>
      <c r="U331" s="2003"/>
      <c r="V331" s="2003"/>
      <c r="W331" s="2003"/>
      <c r="X331" s="2003"/>
      <c r="Y331" s="2103"/>
      <c r="Z331" s="2103"/>
      <c r="AA331" s="2103"/>
      <c r="AB331" s="2103"/>
      <c r="AC331" s="2103"/>
      <c r="AD331" s="2103"/>
      <c r="AE331" s="2103"/>
      <c r="AF331" s="2103"/>
      <c r="AG331" s="2103"/>
      <c r="AH331" s="2103"/>
      <c r="AI331" s="2103"/>
      <c r="AJ331" s="2103"/>
      <c r="AK331" s="2103"/>
      <c r="AL331" s="2103"/>
      <c r="AM331" s="2103"/>
      <c r="AN331" s="2103"/>
      <c r="AO331" s="2103"/>
      <c r="AP331" s="2103"/>
      <c r="AQ331" s="2103"/>
      <c r="AR331" s="2103"/>
      <c r="AS331" s="2103"/>
      <c r="AT331" s="2103"/>
      <c r="AU331" s="2103"/>
      <c r="AV331" s="2103"/>
      <c r="AW331" s="2103"/>
      <c r="AX331" s="2103"/>
      <c r="AY331" s="2103"/>
      <c r="AZ331" s="2103"/>
      <c r="BA331" s="2103"/>
      <c r="BB331" s="2103"/>
      <c r="BC331" s="2103"/>
      <c r="BD331" s="2103"/>
      <c r="BE331" s="2103"/>
      <c r="BF331" s="2103"/>
      <c r="BG331" s="2103"/>
      <c r="BH331" s="2103"/>
      <c r="BI331" s="2103"/>
      <c r="BJ331" s="2103"/>
      <c r="BK331" s="2103"/>
      <c r="BL331" s="2103"/>
      <c r="BM331" s="2103"/>
      <c r="BN331" s="2103"/>
      <c r="BO331" s="2103"/>
      <c r="BP331" s="2103"/>
      <c r="BQ331" s="2103"/>
      <c r="BR331" s="2103"/>
      <c r="BS331" s="2103"/>
      <c r="BT331" s="2103"/>
      <c r="BU331" s="2103"/>
      <c r="BV331" s="2103"/>
      <c r="BW331" s="2103"/>
      <c r="BX331" s="2103"/>
      <c r="BY331" s="2103"/>
      <c r="BZ331" s="2103"/>
      <c r="CA331" s="2103"/>
      <c r="CB331" s="2103"/>
      <c r="CC331" s="2103"/>
      <c r="CD331" s="2103"/>
      <c r="CE331" s="2103"/>
      <c r="CF331" s="2103"/>
      <c r="CG331" s="2103"/>
      <c r="CH331" s="2103"/>
      <c r="CI331" s="2103"/>
      <c r="CJ331" s="2103"/>
      <c r="CK331" s="2103"/>
      <c r="CL331" s="2103"/>
      <c r="CM331" s="2103"/>
      <c r="CN331" s="2103"/>
      <c r="CO331" s="2103"/>
      <c r="CP331" s="2103"/>
    </row>
    <row r="332" spans="1:94" ht="30">
      <c r="A332" s="3551"/>
      <c r="B332" s="3433"/>
      <c r="C332" s="3433"/>
      <c r="D332" s="3433"/>
      <c r="E332" s="3433"/>
      <c r="F332" s="3433"/>
      <c r="G332" s="3434">
        <v>419</v>
      </c>
      <c r="H332" s="3438" t="s">
        <v>913</v>
      </c>
      <c r="I332" s="3433">
        <v>0</v>
      </c>
      <c r="J332" s="3550">
        <v>0</v>
      </c>
    </row>
    <row r="333" spans="1:94" s="2105" customFormat="1" ht="15.75" thickBot="1">
      <c r="A333" s="3553">
        <f t="shared" ref="A333:F333" si="106">A331+A332</f>
        <v>0</v>
      </c>
      <c r="B333" s="3439">
        <f t="shared" si="106"/>
        <v>0</v>
      </c>
      <c r="C333" s="3439">
        <f t="shared" si="106"/>
        <v>0</v>
      </c>
      <c r="D333" s="3439">
        <f t="shared" si="106"/>
        <v>0</v>
      </c>
      <c r="E333" s="3439">
        <f t="shared" si="106"/>
        <v>0</v>
      </c>
      <c r="F333" s="3439">
        <f t="shared" si="106"/>
        <v>0</v>
      </c>
      <c r="G333" s="3441"/>
      <c r="H333" s="3439" t="s">
        <v>914</v>
      </c>
      <c r="I333" s="3439">
        <f>I331+I332</f>
        <v>0</v>
      </c>
      <c r="J333" s="3566">
        <f>J331+J332</f>
        <v>0</v>
      </c>
      <c r="K333" s="2003"/>
      <c r="L333" s="2003"/>
      <c r="M333" s="2003"/>
      <c r="N333" s="2003"/>
      <c r="O333" s="2003"/>
      <c r="P333" s="2010"/>
      <c r="Q333" s="2010"/>
      <c r="R333" s="2010"/>
      <c r="S333" s="2010"/>
      <c r="T333" s="2010"/>
      <c r="U333" s="2010"/>
      <c r="V333" s="2010"/>
      <c r="W333" s="2010"/>
      <c r="X333" s="2010"/>
      <c r="Y333" s="2010"/>
      <c r="Z333" s="2010"/>
      <c r="AA333" s="2010"/>
      <c r="AB333" s="2010"/>
      <c r="AC333" s="2010"/>
      <c r="AD333" s="2010"/>
      <c r="AE333" s="2010"/>
      <c r="AF333" s="2010"/>
      <c r="AG333" s="2010"/>
      <c r="AH333" s="2010"/>
      <c r="AI333" s="2010"/>
      <c r="AJ333" s="2010"/>
      <c r="AK333" s="2010"/>
      <c r="AL333" s="2010"/>
      <c r="AM333" s="2010"/>
      <c r="AN333" s="2010"/>
      <c r="AO333" s="2010"/>
      <c r="AP333" s="2010"/>
      <c r="AQ333" s="2010"/>
      <c r="AR333" s="2010"/>
      <c r="AS333" s="2010"/>
      <c r="AT333" s="2010"/>
      <c r="AU333" s="2010"/>
      <c r="AV333" s="2010"/>
      <c r="AW333" s="2010"/>
      <c r="AX333" s="2010"/>
      <c r="AY333" s="2010"/>
      <c r="AZ333" s="2010"/>
      <c r="BA333" s="2010"/>
      <c r="BB333" s="2010"/>
      <c r="BC333" s="2010"/>
      <c r="BD333" s="2010"/>
      <c r="BE333" s="2010"/>
      <c r="BF333" s="2010"/>
      <c r="BG333" s="2010"/>
      <c r="BH333" s="2010"/>
      <c r="BI333" s="2010"/>
      <c r="BJ333" s="2010"/>
      <c r="BK333" s="2010"/>
      <c r="BL333" s="2010"/>
      <c r="BM333" s="2010"/>
      <c r="BN333" s="2010"/>
      <c r="BO333" s="2010"/>
      <c r="BP333" s="2010"/>
      <c r="BQ333" s="2010"/>
      <c r="BR333" s="2010"/>
      <c r="BS333" s="2010"/>
      <c r="BT333" s="2010"/>
      <c r="BU333" s="2010"/>
      <c r="BV333" s="2010"/>
      <c r="BW333" s="2010"/>
      <c r="BX333" s="2010"/>
      <c r="BY333" s="2010"/>
      <c r="BZ333" s="2010"/>
      <c r="CA333" s="2010"/>
      <c r="CB333" s="2010"/>
      <c r="CC333" s="2010"/>
      <c r="CD333" s="2010"/>
      <c r="CE333" s="2010"/>
      <c r="CF333" s="2010"/>
      <c r="CG333" s="2010"/>
      <c r="CH333" s="2010"/>
      <c r="CI333" s="2010"/>
      <c r="CJ333" s="2010"/>
      <c r="CK333" s="2010"/>
      <c r="CL333" s="2010"/>
      <c r="CM333" s="2010"/>
      <c r="CN333" s="2010"/>
      <c r="CO333" s="2010"/>
      <c r="CP333" s="2010"/>
    </row>
    <row r="334" spans="1:94" ht="45">
      <c r="A334" s="3559"/>
      <c r="B334" s="3435"/>
      <c r="C334" s="3434"/>
      <c r="D334" s="3438"/>
      <c r="E334" s="3435"/>
      <c r="F334" s="3438"/>
      <c r="G334" s="3434">
        <v>456</v>
      </c>
      <c r="H334" s="3438" t="s">
        <v>915</v>
      </c>
      <c r="I334" s="3438">
        <v>0</v>
      </c>
      <c r="J334" s="3563">
        <v>0</v>
      </c>
    </row>
    <row r="335" spans="1:94" ht="75">
      <c r="A335" s="3559"/>
      <c r="B335" s="3435"/>
      <c r="C335" s="3434"/>
      <c r="D335" s="3435">
        <f t="shared" ref="D335:D342" si="107">SUM(D334)</f>
        <v>0</v>
      </c>
      <c r="E335" s="3434"/>
      <c r="F335" s="3435"/>
      <c r="G335" s="3434">
        <v>459</v>
      </c>
      <c r="H335" s="3438" t="s">
        <v>916</v>
      </c>
      <c r="I335" s="3434">
        <v>0</v>
      </c>
      <c r="J335" s="3550">
        <v>0</v>
      </c>
    </row>
    <row r="336" spans="1:94" ht="75">
      <c r="A336" s="3559"/>
      <c r="B336" s="3435"/>
      <c r="C336" s="3434"/>
      <c r="D336" s="3435">
        <f t="shared" si="107"/>
        <v>0</v>
      </c>
      <c r="E336" s="3434"/>
      <c r="F336" s="3435"/>
      <c r="G336" s="3434">
        <v>483</v>
      </c>
      <c r="H336" s="3438" t="s">
        <v>917</v>
      </c>
      <c r="I336" s="3434">
        <v>0</v>
      </c>
      <c r="J336" s="3550">
        <v>0</v>
      </c>
    </row>
    <row r="337" spans="1:94" ht="60">
      <c r="A337" s="3559"/>
      <c r="B337" s="3435"/>
      <c r="C337" s="3434"/>
      <c r="D337" s="3435">
        <f t="shared" si="107"/>
        <v>0</v>
      </c>
      <c r="E337" s="3434"/>
      <c r="F337" s="3435"/>
      <c r="G337" s="3434">
        <v>484</v>
      </c>
      <c r="H337" s="3438" t="s">
        <v>918</v>
      </c>
      <c r="I337" s="3434">
        <v>0</v>
      </c>
      <c r="J337" s="3550">
        <v>0</v>
      </c>
    </row>
    <row r="338" spans="1:94" ht="90">
      <c r="A338" s="3559"/>
      <c r="B338" s="3435"/>
      <c r="C338" s="3434"/>
      <c r="D338" s="3438">
        <f t="shared" si="107"/>
        <v>0</v>
      </c>
      <c r="E338" s="3434"/>
      <c r="F338" s="3435"/>
      <c r="G338" s="3434">
        <v>485</v>
      </c>
      <c r="H338" s="3438" t="s">
        <v>919</v>
      </c>
      <c r="I338" s="3438">
        <v>0</v>
      </c>
      <c r="J338" s="3563">
        <v>0</v>
      </c>
    </row>
    <row r="339" spans="1:94" ht="60">
      <c r="A339" s="3559"/>
      <c r="B339" s="3435"/>
      <c r="C339" s="3434"/>
      <c r="D339" s="3435">
        <f t="shared" si="107"/>
        <v>0</v>
      </c>
      <c r="E339" s="3434"/>
      <c r="F339" s="3435"/>
      <c r="G339" s="3434">
        <v>486</v>
      </c>
      <c r="H339" s="3438" t="s">
        <v>920</v>
      </c>
      <c r="I339" s="3438">
        <v>0</v>
      </c>
      <c r="J339" s="3563">
        <v>0</v>
      </c>
    </row>
    <row r="340" spans="1:94" s="2004" customFormat="1" ht="45">
      <c r="A340" s="3559"/>
      <c r="B340" s="3435"/>
      <c r="C340" s="3434"/>
      <c r="D340" s="3435">
        <f t="shared" si="107"/>
        <v>0</v>
      </c>
      <c r="E340" s="3434"/>
      <c r="F340" s="3435"/>
      <c r="G340" s="3434">
        <v>487</v>
      </c>
      <c r="H340" s="3438" t="s">
        <v>921</v>
      </c>
      <c r="I340" s="3438"/>
      <c r="J340" s="3563">
        <v>0</v>
      </c>
      <c r="K340" s="2003"/>
      <c r="L340" s="2003"/>
      <c r="M340" s="2003"/>
      <c r="N340" s="2003"/>
      <c r="O340" s="2003"/>
      <c r="P340" s="2003"/>
      <c r="Q340" s="2003"/>
      <c r="R340" s="2003"/>
      <c r="S340" s="2003"/>
      <c r="T340" s="2003"/>
      <c r="U340" s="2003"/>
      <c r="V340" s="2003"/>
      <c r="W340" s="2003"/>
      <c r="X340" s="2003"/>
      <c r="Y340" s="2003"/>
      <c r="Z340" s="2003"/>
      <c r="AA340" s="2003"/>
      <c r="AB340" s="2003"/>
      <c r="AC340" s="2003"/>
      <c r="AD340" s="2003"/>
      <c r="AE340" s="2003"/>
      <c r="AF340" s="2003"/>
      <c r="AG340" s="2003"/>
      <c r="AH340" s="2003"/>
      <c r="AI340" s="2003"/>
      <c r="AJ340" s="2003"/>
      <c r="AK340" s="2003"/>
      <c r="AL340" s="2003"/>
      <c r="AM340" s="2003"/>
      <c r="AN340" s="2003"/>
      <c r="AO340" s="2003"/>
      <c r="AP340" s="2003"/>
      <c r="AQ340" s="2003"/>
      <c r="AR340" s="2003"/>
      <c r="AS340" s="2003"/>
      <c r="AT340" s="2003"/>
      <c r="AU340" s="2003"/>
      <c r="AV340" s="2003"/>
      <c r="AW340" s="2003"/>
      <c r="AX340" s="2003"/>
      <c r="AY340" s="2003"/>
      <c r="AZ340" s="2003"/>
      <c r="BA340" s="2003"/>
      <c r="BB340" s="2003"/>
      <c r="BC340" s="2003"/>
      <c r="BD340" s="2003"/>
      <c r="BE340" s="2003"/>
      <c r="BF340" s="2003"/>
      <c r="BG340" s="2003"/>
      <c r="BH340" s="2003"/>
      <c r="BI340" s="2003"/>
      <c r="BJ340" s="2003"/>
      <c r="BK340" s="2003"/>
      <c r="BL340" s="2003"/>
      <c r="BM340" s="2003"/>
      <c r="BN340" s="2003"/>
      <c r="BO340" s="2003"/>
      <c r="BP340" s="2003"/>
      <c r="BQ340" s="2003"/>
      <c r="BR340" s="2003"/>
      <c r="BS340" s="2003"/>
      <c r="BT340" s="2003"/>
      <c r="BU340" s="2003"/>
      <c r="BV340" s="2003"/>
      <c r="BW340" s="2003"/>
      <c r="BX340" s="2003"/>
      <c r="BY340" s="2003"/>
      <c r="BZ340" s="2003"/>
      <c r="CA340" s="2003"/>
      <c r="CB340" s="2003"/>
      <c r="CC340" s="2003"/>
      <c r="CD340" s="2003"/>
      <c r="CE340" s="2003"/>
      <c r="CF340" s="2003"/>
      <c r="CG340" s="2003"/>
      <c r="CH340" s="2003"/>
      <c r="CI340" s="2003"/>
      <c r="CJ340" s="2003"/>
      <c r="CK340" s="2003"/>
      <c r="CL340" s="2003"/>
      <c r="CM340" s="2003"/>
      <c r="CN340" s="2003"/>
      <c r="CO340" s="2003"/>
      <c r="CP340" s="2003"/>
    </row>
    <row r="341" spans="1:94" ht="15">
      <c r="A341" s="3551"/>
      <c r="B341" s="3435"/>
      <c r="C341" s="3433"/>
      <c r="D341" s="3433">
        <f t="shared" si="107"/>
        <v>0</v>
      </c>
      <c r="E341" s="3433"/>
      <c r="F341" s="3433"/>
      <c r="G341" s="3434">
        <v>498</v>
      </c>
      <c r="H341" s="3433" t="s">
        <v>922</v>
      </c>
      <c r="I341" s="3433">
        <v>0</v>
      </c>
      <c r="J341" s="3550">
        <v>0</v>
      </c>
    </row>
    <row r="342" spans="1:94" s="2107" customFormat="1" ht="30.75" thickBot="1">
      <c r="A342" s="3551"/>
      <c r="B342" s="3433"/>
      <c r="C342" s="3433"/>
      <c r="D342" s="3433">
        <f t="shared" si="107"/>
        <v>0</v>
      </c>
      <c r="E342" s="3433"/>
      <c r="F342" s="3433"/>
      <c r="G342" s="3434">
        <v>499</v>
      </c>
      <c r="H342" s="3438" t="s">
        <v>923</v>
      </c>
      <c r="I342" s="3433">
        <v>0</v>
      </c>
      <c r="J342" s="3550">
        <v>0</v>
      </c>
      <c r="K342" s="2003"/>
      <c r="L342" s="2003"/>
      <c r="M342" s="2003"/>
      <c r="N342" s="2003"/>
      <c r="O342" s="2003"/>
      <c r="P342" s="2003"/>
      <c r="Q342" s="2003"/>
      <c r="R342" s="2003"/>
      <c r="S342" s="2003"/>
      <c r="T342" s="2003"/>
      <c r="U342" s="2003"/>
      <c r="V342" s="2003"/>
      <c r="W342" s="2003"/>
      <c r="X342" s="2003"/>
      <c r="Y342" s="2106"/>
      <c r="Z342" s="2106"/>
      <c r="AA342" s="2106"/>
      <c r="AB342" s="2106"/>
      <c r="AC342" s="2106"/>
      <c r="AD342" s="2106"/>
      <c r="AE342" s="2106"/>
      <c r="AF342" s="2106"/>
      <c r="AG342" s="2106"/>
      <c r="AH342" s="2106"/>
      <c r="AI342" s="2106"/>
      <c r="AJ342" s="2106"/>
      <c r="AK342" s="2106"/>
      <c r="AL342" s="2106"/>
      <c r="AM342" s="2106"/>
      <c r="AN342" s="2106"/>
      <c r="AO342" s="2106"/>
      <c r="AP342" s="2106"/>
      <c r="AQ342" s="2106"/>
      <c r="AR342" s="2106"/>
      <c r="AS342" s="2106"/>
      <c r="AT342" s="2106"/>
      <c r="AU342" s="2106"/>
      <c r="AV342" s="2106"/>
      <c r="AW342" s="2106"/>
      <c r="AX342" s="2106"/>
      <c r="AY342" s="2106"/>
      <c r="AZ342" s="2106"/>
      <c r="BA342" s="2106"/>
      <c r="BB342" s="2106"/>
      <c r="BC342" s="2106"/>
      <c r="BD342" s="2106"/>
      <c r="BE342" s="2106"/>
      <c r="BF342" s="2106"/>
      <c r="BG342" s="2106"/>
      <c r="BH342" s="2106"/>
      <c r="BI342" s="2106"/>
      <c r="BJ342" s="2106"/>
      <c r="BK342" s="2106"/>
      <c r="BL342" s="2106"/>
      <c r="BM342" s="2106"/>
      <c r="BN342" s="2106"/>
      <c r="BO342" s="2106"/>
      <c r="BP342" s="2106"/>
      <c r="BQ342" s="2106"/>
      <c r="BR342" s="2106"/>
      <c r="BS342" s="2106"/>
      <c r="BT342" s="2106"/>
      <c r="BU342" s="2106"/>
      <c r="BV342" s="2106"/>
      <c r="BW342" s="2106"/>
      <c r="BX342" s="2106"/>
      <c r="BY342" s="2106"/>
      <c r="BZ342" s="2106"/>
      <c r="CA342" s="2106"/>
      <c r="CB342" s="2106"/>
      <c r="CC342" s="2106"/>
      <c r="CD342" s="2106"/>
      <c r="CE342" s="2106"/>
      <c r="CF342" s="2106"/>
      <c r="CG342" s="2106"/>
      <c r="CH342" s="2106"/>
      <c r="CI342" s="2106"/>
      <c r="CJ342" s="2106"/>
      <c r="CK342" s="2106"/>
      <c r="CL342" s="2106"/>
      <c r="CM342" s="2106"/>
      <c r="CN342" s="2106"/>
      <c r="CO342" s="2106"/>
      <c r="CP342" s="2106"/>
    </row>
    <row r="343" spans="1:94" s="2109" customFormat="1" ht="16.5" thickTop="1" thickBot="1">
      <c r="A343" s="3553">
        <f t="shared" ref="A343:F343" si="108">SUM(A334:A342)</f>
        <v>0</v>
      </c>
      <c r="B343" s="3439">
        <f t="shared" si="108"/>
        <v>0</v>
      </c>
      <c r="C343" s="3439">
        <f t="shared" si="108"/>
        <v>0</v>
      </c>
      <c r="D343" s="3439">
        <f t="shared" si="108"/>
        <v>0</v>
      </c>
      <c r="E343" s="3439">
        <f t="shared" si="108"/>
        <v>0</v>
      </c>
      <c r="F343" s="3439">
        <f t="shared" si="108"/>
        <v>0</v>
      </c>
      <c r="G343" s="3441"/>
      <c r="H343" s="3439" t="s">
        <v>924</v>
      </c>
      <c r="I343" s="3439">
        <f>SUM(I334:I342)</f>
        <v>0</v>
      </c>
      <c r="J343" s="3566">
        <f>SUM(J334:J342)</f>
        <v>0</v>
      </c>
      <c r="K343" s="2003"/>
      <c r="L343" s="2003"/>
      <c r="M343" s="2003"/>
      <c r="N343" s="2003"/>
      <c r="O343" s="2003"/>
      <c r="P343" s="2003"/>
      <c r="Q343" s="2003"/>
      <c r="R343" s="2003"/>
      <c r="S343" s="2003"/>
      <c r="T343" s="2003"/>
      <c r="U343" s="2003"/>
      <c r="V343" s="2003"/>
      <c r="W343" s="2003"/>
      <c r="X343" s="2003"/>
      <c r="Y343" s="2108"/>
      <c r="Z343" s="2108"/>
      <c r="AA343" s="2108"/>
      <c r="AB343" s="2108"/>
      <c r="AC343" s="2108"/>
      <c r="AD343" s="2108"/>
      <c r="AE343" s="2108"/>
      <c r="AF343" s="2108"/>
      <c r="AG343" s="2108"/>
      <c r="AH343" s="2108"/>
      <c r="AI343" s="2108"/>
      <c r="AJ343" s="2108"/>
      <c r="AK343" s="2108"/>
      <c r="AL343" s="2108"/>
      <c r="AM343" s="2108"/>
      <c r="AN343" s="2108"/>
      <c r="AO343" s="2108"/>
      <c r="AP343" s="2108"/>
      <c r="AQ343" s="2108"/>
      <c r="AR343" s="2108"/>
      <c r="AS343" s="2108"/>
      <c r="AT343" s="2108"/>
      <c r="AU343" s="2108"/>
      <c r="AV343" s="2108"/>
      <c r="AW343" s="2108"/>
      <c r="AX343" s="2108"/>
      <c r="AY343" s="2108"/>
      <c r="AZ343" s="2108"/>
      <c r="BA343" s="2108"/>
      <c r="BB343" s="2108"/>
      <c r="BC343" s="2108"/>
      <c r="BD343" s="2108"/>
      <c r="BE343" s="2108"/>
      <c r="BF343" s="2108"/>
      <c r="BG343" s="2108"/>
      <c r="BH343" s="2108"/>
      <c r="BI343" s="2108"/>
      <c r="BJ343" s="2108"/>
      <c r="BK343" s="2108"/>
      <c r="BL343" s="2108"/>
      <c r="BM343" s="2108"/>
      <c r="BN343" s="2108"/>
      <c r="BO343" s="2108"/>
      <c r="BP343" s="2108"/>
      <c r="BQ343" s="2108"/>
      <c r="BR343" s="2108"/>
      <c r="BS343" s="2108"/>
      <c r="BT343" s="2108"/>
      <c r="BU343" s="2108"/>
      <c r="BV343" s="2108"/>
      <c r="BW343" s="2108"/>
      <c r="BX343" s="2108"/>
      <c r="BY343" s="2108"/>
      <c r="BZ343" s="2108"/>
      <c r="CA343" s="2108"/>
      <c r="CB343" s="2108"/>
      <c r="CC343" s="2108"/>
      <c r="CD343" s="2108"/>
      <c r="CE343" s="2108"/>
      <c r="CF343" s="2108"/>
      <c r="CG343" s="2108"/>
      <c r="CH343" s="2108"/>
      <c r="CI343" s="2108"/>
      <c r="CJ343" s="2108"/>
      <c r="CK343" s="2108"/>
      <c r="CL343" s="2108"/>
      <c r="CM343" s="2108"/>
      <c r="CN343" s="2108"/>
      <c r="CO343" s="2108"/>
      <c r="CP343" s="2108"/>
    </row>
    <row r="344" spans="1:94" s="2110" customFormat="1" ht="76.5" thickTop="1" thickBot="1">
      <c r="A344" s="3559"/>
      <c r="B344" s="3435"/>
      <c r="C344" s="3434"/>
      <c r="D344" s="3435"/>
      <c r="E344" s="3434"/>
      <c r="F344" s="3435"/>
      <c r="G344" s="3434">
        <v>468</v>
      </c>
      <c r="H344" s="3438" t="s">
        <v>925</v>
      </c>
      <c r="I344" s="3434">
        <v>0</v>
      </c>
      <c r="J344" s="3550">
        <v>0</v>
      </c>
      <c r="K344" s="2003"/>
      <c r="L344" s="2003"/>
      <c r="M344" s="2003"/>
      <c r="N344" s="2003"/>
      <c r="O344" s="2003"/>
      <c r="P344" s="2003"/>
      <c r="Q344" s="2003"/>
      <c r="R344" s="2003"/>
      <c r="S344" s="2003"/>
      <c r="T344" s="2003"/>
      <c r="U344" s="2003"/>
      <c r="V344" s="2003"/>
      <c r="W344" s="2003"/>
      <c r="X344" s="2003"/>
      <c r="Y344" s="2108"/>
      <c r="Z344" s="2108"/>
      <c r="AA344" s="2108"/>
      <c r="AB344" s="2108"/>
      <c r="AC344" s="2108"/>
      <c r="AD344" s="2108"/>
      <c r="AE344" s="2108"/>
      <c r="AF344" s="2108"/>
      <c r="AG344" s="2108"/>
      <c r="AH344" s="2108"/>
      <c r="AI344" s="2108"/>
      <c r="AJ344" s="2108"/>
      <c r="AK344" s="2108"/>
      <c r="AL344" s="2108"/>
      <c r="AM344" s="2108"/>
      <c r="AN344" s="2108"/>
      <c r="AO344" s="2108"/>
      <c r="AP344" s="2108"/>
      <c r="AQ344" s="2108"/>
      <c r="AR344" s="2108"/>
      <c r="AS344" s="2108"/>
      <c r="AT344" s="2108"/>
      <c r="AU344" s="2108"/>
      <c r="AV344" s="2108"/>
      <c r="AW344" s="2108"/>
      <c r="AX344" s="2108"/>
      <c r="AY344" s="2108"/>
      <c r="AZ344" s="2108"/>
      <c r="BA344" s="2108"/>
      <c r="BB344" s="2108"/>
      <c r="BC344" s="2108"/>
      <c r="BD344" s="2108"/>
      <c r="BE344" s="2108"/>
      <c r="BF344" s="2108"/>
      <c r="BG344" s="2108"/>
      <c r="BH344" s="2108"/>
      <c r="BI344" s="2108"/>
      <c r="BJ344" s="2108"/>
      <c r="BK344" s="2108"/>
      <c r="BL344" s="2108"/>
      <c r="BM344" s="2108"/>
      <c r="BN344" s="2108"/>
      <c r="BO344" s="2108"/>
      <c r="BP344" s="2108"/>
      <c r="BQ344" s="2108"/>
      <c r="BR344" s="2108"/>
      <c r="BS344" s="2108"/>
      <c r="BT344" s="2108"/>
      <c r="BU344" s="2108"/>
      <c r="BV344" s="2108"/>
      <c r="BW344" s="2108"/>
      <c r="BX344" s="2108"/>
      <c r="BY344" s="2108"/>
      <c r="BZ344" s="2108"/>
      <c r="CA344" s="2108"/>
      <c r="CB344" s="2108"/>
      <c r="CC344" s="2108"/>
      <c r="CD344" s="2108"/>
      <c r="CE344" s="2108"/>
      <c r="CF344" s="2108"/>
      <c r="CG344" s="2108"/>
      <c r="CH344" s="2108"/>
      <c r="CI344" s="2108"/>
      <c r="CJ344" s="2108"/>
      <c r="CK344" s="2108"/>
      <c r="CL344" s="2108"/>
      <c r="CM344" s="2108"/>
      <c r="CN344" s="2108"/>
      <c r="CO344" s="2108"/>
      <c r="CP344" s="2108"/>
    </row>
    <row r="345" spans="1:94" s="2110" customFormat="1" ht="16.5" thickTop="1" thickBot="1">
      <c r="A345" s="3553">
        <f t="shared" ref="A345:F345" si="109">A344</f>
        <v>0</v>
      </c>
      <c r="B345" s="3439">
        <f t="shared" si="109"/>
        <v>0</v>
      </c>
      <c r="C345" s="3439">
        <f t="shared" si="109"/>
        <v>0</v>
      </c>
      <c r="D345" s="3439">
        <f t="shared" si="109"/>
        <v>0</v>
      </c>
      <c r="E345" s="3439">
        <f t="shared" si="109"/>
        <v>0</v>
      </c>
      <c r="F345" s="3439">
        <f t="shared" si="109"/>
        <v>0</v>
      </c>
      <c r="G345" s="3441"/>
      <c r="H345" s="3439" t="s">
        <v>926</v>
      </c>
      <c r="I345" s="3439">
        <f>I344</f>
        <v>0</v>
      </c>
      <c r="J345" s="3566">
        <f>J344</f>
        <v>0</v>
      </c>
      <c r="K345" s="2003"/>
      <c r="L345" s="2003"/>
      <c r="M345" s="2003"/>
      <c r="N345" s="2003"/>
      <c r="O345" s="2003"/>
      <c r="P345" s="2010"/>
      <c r="Q345" s="2010"/>
      <c r="R345" s="2010"/>
      <c r="S345" s="2010"/>
      <c r="T345" s="2010"/>
      <c r="U345" s="2010"/>
      <c r="V345" s="2010"/>
      <c r="W345" s="2010"/>
      <c r="X345" s="2010"/>
      <c r="Y345" s="2108"/>
      <c r="Z345" s="2108"/>
      <c r="AA345" s="2108"/>
      <c r="AB345" s="2108"/>
      <c r="AC345" s="2108"/>
      <c r="AD345" s="2108"/>
      <c r="AE345" s="2108"/>
      <c r="AF345" s="2108"/>
      <c r="AG345" s="2108"/>
      <c r="AH345" s="2108"/>
      <c r="AI345" s="2108"/>
      <c r="AJ345" s="2108"/>
      <c r="AK345" s="2108"/>
      <c r="AL345" s="2108"/>
      <c r="AM345" s="2108"/>
      <c r="AN345" s="2108"/>
      <c r="AO345" s="2108"/>
      <c r="AP345" s="2108"/>
      <c r="AQ345" s="2108"/>
      <c r="AR345" s="2108"/>
      <c r="AS345" s="2108"/>
      <c r="AT345" s="2108"/>
      <c r="AU345" s="2108"/>
      <c r="AV345" s="2108"/>
      <c r="AW345" s="2108"/>
      <c r="AX345" s="2108"/>
      <c r="AY345" s="2108"/>
      <c r="AZ345" s="2108"/>
      <c r="BA345" s="2108"/>
      <c r="BB345" s="2108"/>
      <c r="BC345" s="2108"/>
      <c r="BD345" s="2108"/>
      <c r="BE345" s="2108"/>
      <c r="BF345" s="2108"/>
      <c r="BG345" s="2108"/>
      <c r="BH345" s="2108"/>
      <c r="BI345" s="2108"/>
      <c r="BJ345" s="2108"/>
      <c r="BK345" s="2108"/>
      <c r="BL345" s="2108"/>
      <c r="BM345" s="2108"/>
      <c r="BN345" s="2108"/>
      <c r="BO345" s="2108"/>
      <c r="BP345" s="2108"/>
      <c r="BQ345" s="2108"/>
      <c r="BR345" s="2108"/>
      <c r="BS345" s="2108"/>
      <c r="BT345" s="2108"/>
      <c r="BU345" s="2108"/>
      <c r="BV345" s="2108"/>
      <c r="BW345" s="2108"/>
      <c r="BX345" s="2108"/>
      <c r="BY345" s="2108"/>
      <c r="BZ345" s="2108"/>
      <c r="CA345" s="2108"/>
      <c r="CB345" s="2108"/>
      <c r="CC345" s="2108"/>
      <c r="CD345" s="2108"/>
      <c r="CE345" s="2108"/>
      <c r="CF345" s="2108"/>
      <c r="CG345" s="2108"/>
      <c r="CH345" s="2108"/>
      <c r="CI345" s="2108"/>
      <c r="CJ345" s="2108"/>
      <c r="CK345" s="2108"/>
      <c r="CL345" s="2108"/>
      <c r="CM345" s="2108"/>
      <c r="CN345" s="2108"/>
      <c r="CO345" s="2108"/>
      <c r="CP345" s="2108"/>
    </row>
    <row r="346" spans="1:94" s="2004" customFormat="1" ht="60">
      <c r="A346" s="3569"/>
      <c r="B346" s="3435"/>
      <c r="C346" s="3437"/>
      <c r="D346" s="3433"/>
      <c r="E346" s="3437"/>
      <c r="F346" s="3433"/>
      <c r="G346" s="3434">
        <v>423</v>
      </c>
      <c r="H346" s="3438" t="s">
        <v>927</v>
      </c>
      <c r="I346" s="3437">
        <v>0</v>
      </c>
      <c r="J346" s="3550">
        <v>0</v>
      </c>
      <c r="K346" s="2003"/>
      <c r="L346" s="2003"/>
      <c r="M346" s="2003"/>
      <c r="N346" s="2003"/>
      <c r="O346" s="2003"/>
      <c r="P346" s="2003"/>
      <c r="Q346" s="2003"/>
      <c r="R346" s="2003"/>
      <c r="S346" s="2003"/>
      <c r="T346" s="2003"/>
      <c r="U346" s="2003"/>
      <c r="V346" s="2003"/>
      <c r="W346" s="2003"/>
      <c r="X346" s="2003"/>
      <c r="Y346" s="2003"/>
      <c r="Z346" s="2003"/>
      <c r="AA346" s="2003"/>
      <c r="AB346" s="2003"/>
      <c r="AC346" s="2003"/>
      <c r="AD346" s="2003"/>
      <c r="AE346" s="2003"/>
      <c r="AF346" s="2003"/>
      <c r="AG346" s="2003"/>
      <c r="AH346" s="2003"/>
      <c r="AI346" s="2003"/>
      <c r="AJ346" s="2003"/>
      <c r="AK346" s="2003"/>
      <c r="AL346" s="2003"/>
      <c r="AM346" s="2003"/>
      <c r="AN346" s="2003"/>
      <c r="AO346" s="2003"/>
      <c r="AP346" s="2003"/>
      <c r="AQ346" s="2003"/>
      <c r="AR346" s="2003"/>
      <c r="AS346" s="2003"/>
      <c r="AT346" s="2003"/>
      <c r="AU346" s="2003"/>
      <c r="AV346" s="2003"/>
      <c r="AW346" s="2003"/>
      <c r="AX346" s="2003"/>
      <c r="AY346" s="2003"/>
      <c r="AZ346" s="2003"/>
      <c r="BA346" s="2003"/>
      <c r="BB346" s="2003"/>
      <c r="BC346" s="2003"/>
      <c r="BD346" s="2003"/>
      <c r="BE346" s="2003"/>
      <c r="BF346" s="2003"/>
      <c r="BG346" s="2003"/>
      <c r="BH346" s="2003"/>
      <c r="BI346" s="2003"/>
      <c r="BJ346" s="2003"/>
      <c r="BK346" s="2003"/>
      <c r="BL346" s="2003"/>
      <c r="BM346" s="2003"/>
      <c r="BN346" s="2003"/>
      <c r="BO346" s="2003"/>
      <c r="BP346" s="2003"/>
      <c r="BQ346" s="2003"/>
      <c r="BR346" s="2003"/>
      <c r="BS346" s="2003"/>
      <c r="BT346" s="2003"/>
      <c r="BU346" s="2003"/>
      <c r="BV346" s="2003"/>
      <c r="BW346" s="2003"/>
      <c r="BX346" s="2003"/>
      <c r="BY346" s="2003"/>
      <c r="BZ346" s="2003"/>
      <c r="CA346" s="2003"/>
      <c r="CB346" s="2003"/>
      <c r="CC346" s="2003"/>
      <c r="CD346" s="2003"/>
      <c r="CE346" s="2003"/>
      <c r="CF346" s="2003"/>
      <c r="CG346" s="2003"/>
      <c r="CH346" s="2003"/>
      <c r="CI346" s="2003"/>
      <c r="CJ346" s="2003"/>
      <c r="CK346" s="2003"/>
      <c r="CL346" s="2003"/>
      <c r="CM346" s="2003"/>
      <c r="CN346" s="2003"/>
      <c r="CO346" s="2003"/>
      <c r="CP346" s="2003"/>
    </row>
    <row r="347" spans="1:94" ht="75">
      <c r="A347" s="3551"/>
      <c r="B347" s="3433"/>
      <c r="C347" s="3433"/>
      <c r="D347" s="3433"/>
      <c r="E347" s="3433"/>
      <c r="F347" s="3433"/>
      <c r="G347" s="3434">
        <v>505</v>
      </c>
      <c r="H347" s="3438" t="s">
        <v>928</v>
      </c>
      <c r="I347" s="3433">
        <v>0</v>
      </c>
      <c r="J347" s="3563">
        <v>0</v>
      </c>
    </row>
    <row r="348" spans="1:94" ht="60">
      <c r="A348" s="3559"/>
      <c r="B348" s="3435"/>
      <c r="C348" s="3434"/>
      <c r="D348" s="3433"/>
      <c r="E348" s="3434"/>
      <c r="F348" s="3433"/>
      <c r="G348" s="3434">
        <v>522</v>
      </c>
      <c r="H348" s="3438" t="s">
        <v>929</v>
      </c>
      <c r="I348" s="3434">
        <v>0</v>
      </c>
      <c r="J348" s="3550">
        <v>0</v>
      </c>
    </row>
    <row r="349" spans="1:94" ht="15">
      <c r="A349" s="3551"/>
      <c r="B349" s="3433"/>
      <c r="C349" s="3433"/>
      <c r="D349" s="3433"/>
      <c r="E349" s="3433"/>
      <c r="F349" s="3433"/>
      <c r="G349" s="3434">
        <v>523</v>
      </c>
      <c r="H349" s="3433" t="s">
        <v>930</v>
      </c>
      <c r="I349" s="3433">
        <v>0</v>
      </c>
      <c r="J349" s="3550">
        <v>0</v>
      </c>
    </row>
    <row r="350" spans="1:94" s="2107" customFormat="1" ht="30.75" thickBot="1">
      <c r="A350" s="3551"/>
      <c r="B350" s="3433"/>
      <c r="C350" s="3433"/>
      <c r="D350" s="3433"/>
      <c r="E350" s="3433"/>
      <c r="F350" s="3433"/>
      <c r="G350" s="3434">
        <v>524</v>
      </c>
      <c r="H350" s="3438" t="s">
        <v>931</v>
      </c>
      <c r="I350" s="3433">
        <v>0</v>
      </c>
      <c r="J350" s="3550">
        <v>0</v>
      </c>
      <c r="K350" s="2003"/>
      <c r="L350" s="2003"/>
      <c r="M350" s="2003"/>
      <c r="N350" s="2003"/>
      <c r="O350" s="2003"/>
      <c r="P350" s="2003"/>
      <c r="Q350" s="2003"/>
      <c r="R350" s="2003"/>
      <c r="S350" s="2003"/>
      <c r="T350" s="2003"/>
      <c r="U350" s="2003"/>
      <c r="V350" s="2003"/>
      <c r="W350" s="2003"/>
      <c r="X350" s="2003"/>
      <c r="Y350" s="2106"/>
      <c r="Z350" s="2106"/>
      <c r="AA350" s="2106"/>
      <c r="AB350" s="2106"/>
      <c r="AC350" s="2106"/>
      <c r="AD350" s="2106"/>
      <c r="AE350" s="2106"/>
      <c r="AF350" s="2106"/>
      <c r="AG350" s="2106"/>
      <c r="AH350" s="2106"/>
      <c r="AI350" s="2106"/>
      <c r="AJ350" s="2106"/>
      <c r="AK350" s="2106"/>
      <c r="AL350" s="2106"/>
      <c r="AM350" s="2106"/>
      <c r="AN350" s="2106"/>
      <c r="AO350" s="2106"/>
      <c r="AP350" s="2106"/>
      <c r="AQ350" s="2106"/>
      <c r="AR350" s="2106"/>
      <c r="AS350" s="2106"/>
      <c r="AT350" s="2106"/>
      <c r="AU350" s="2106"/>
      <c r="AV350" s="2106"/>
      <c r="AW350" s="2106"/>
      <c r="AX350" s="2106"/>
      <c r="AY350" s="2106"/>
      <c r="AZ350" s="2106"/>
      <c r="BA350" s="2106"/>
      <c r="BB350" s="2106"/>
      <c r="BC350" s="2106"/>
      <c r="BD350" s="2106"/>
      <c r="BE350" s="2106"/>
      <c r="BF350" s="2106"/>
      <c r="BG350" s="2106"/>
      <c r="BH350" s="2106"/>
      <c r="BI350" s="2106"/>
      <c r="BJ350" s="2106"/>
      <c r="BK350" s="2106"/>
      <c r="BL350" s="2106"/>
      <c r="BM350" s="2106"/>
      <c r="BN350" s="2106"/>
      <c r="BO350" s="2106"/>
      <c r="BP350" s="2106"/>
      <c r="BQ350" s="2106"/>
      <c r="BR350" s="2106"/>
      <c r="BS350" s="2106"/>
      <c r="BT350" s="2106"/>
      <c r="BU350" s="2106"/>
      <c r="BV350" s="2106"/>
      <c r="BW350" s="2106"/>
      <c r="BX350" s="2106"/>
      <c r="BY350" s="2106"/>
      <c r="BZ350" s="2106"/>
      <c r="CA350" s="2106"/>
      <c r="CB350" s="2106"/>
      <c r="CC350" s="2106"/>
      <c r="CD350" s="2106"/>
      <c r="CE350" s="2106"/>
      <c r="CF350" s="2106"/>
      <c r="CG350" s="2106"/>
      <c r="CH350" s="2106"/>
      <c r="CI350" s="2106"/>
      <c r="CJ350" s="2106"/>
      <c r="CK350" s="2106"/>
      <c r="CL350" s="2106"/>
      <c r="CM350" s="2106"/>
      <c r="CN350" s="2106"/>
      <c r="CO350" s="2106"/>
      <c r="CP350" s="2106"/>
    </row>
    <row r="351" spans="1:94" s="2109" customFormat="1" ht="16.5" thickTop="1" thickBot="1">
      <c r="A351" s="3553">
        <f t="shared" ref="A351:F351" si="110">SUM(A346:A350)</f>
        <v>0</v>
      </c>
      <c r="B351" s="3439">
        <f t="shared" si="110"/>
        <v>0</v>
      </c>
      <c r="C351" s="3439">
        <f t="shared" si="110"/>
        <v>0</v>
      </c>
      <c r="D351" s="3439">
        <f t="shared" si="110"/>
        <v>0</v>
      </c>
      <c r="E351" s="3439">
        <f t="shared" si="110"/>
        <v>0</v>
      </c>
      <c r="F351" s="3439">
        <f t="shared" si="110"/>
        <v>0</v>
      </c>
      <c r="G351" s="3441"/>
      <c r="H351" s="3439" t="s">
        <v>932</v>
      </c>
      <c r="I351" s="3439">
        <f>SUM(I346:I350)</f>
        <v>0</v>
      </c>
      <c r="J351" s="3566">
        <f>SUM(J346:J350)</f>
        <v>0</v>
      </c>
      <c r="K351" s="2003"/>
      <c r="L351" s="2003"/>
      <c r="M351" s="2003"/>
      <c r="N351" s="2003"/>
      <c r="O351" s="2003"/>
      <c r="P351" s="2003"/>
      <c r="Q351" s="2003"/>
      <c r="R351" s="2003"/>
      <c r="S351" s="2003"/>
      <c r="T351" s="2003"/>
      <c r="U351" s="2003"/>
      <c r="V351" s="2003"/>
      <c r="W351" s="2003"/>
      <c r="X351" s="2003"/>
      <c r="Y351" s="2108"/>
      <c r="Z351" s="2108"/>
      <c r="AA351" s="2108"/>
      <c r="AB351" s="2108"/>
      <c r="AC351" s="2108"/>
      <c r="AD351" s="2108"/>
      <c r="AE351" s="2108"/>
      <c r="AF351" s="2108"/>
      <c r="AG351" s="2108"/>
      <c r="AH351" s="2108"/>
      <c r="AI351" s="2108"/>
      <c r="AJ351" s="2108"/>
      <c r="AK351" s="2108"/>
      <c r="AL351" s="2108"/>
      <c r="AM351" s="2108"/>
      <c r="AN351" s="2108"/>
      <c r="AO351" s="2108"/>
      <c r="AP351" s="2108"/>
      <c r="AQ351" s="2108"/>
      <c r="AR351" s="2108"/>
      <c r="AS351" s="2108"/>
      <c r="AT351" s="2108"/>
      <c r="AU351" s="2108"/>
      <c r="AV351" s="2108"/>
      <c r="AW351" s="2108"/>
      <c r="AX351" s="2108"/>
      <c r="AY351" s="2108"/>
      <c r="AZ351" s="2108"/>
      <c r="BA351" s="2108"/>
      <c r="BB351" s="2108"/>
      <c r="BC351" s="2108"/>
      <c r="BD351" s="2108"/>
      <c r="BE351" s="2108"/>
      <c r="BF351" s="2108"/>
      <c r="BG351" s="2108"/>
      <c r="BH351" s="2108"/>
      <c r="BI351" s="2108"/>
      <c r="BJ351" s="2108"/>
      <c r="BK351" s="2108"/>
      <c r="BL351" s="2108"/>
      <c r="BM351" s="2108"/>
      <c r="BN351" s="2108"/>
      <c r="BO351" s="2108"/>
      <c r="BP351" s="2108"/>
      <c r="BQ351" s="2108"/>
      <c r="BR351" s="2108"/>
      <c r="BS351" s="2108"/>
      <c r="BT351" s="2108"/>
      <c r="BU351" s="2108"/>
      <c r="BV351" s="2108"/>
      <c r="BW351" s="2108"/>
      <c r="BX351" s="2108"/>
      <c r="BY351" s="2108"/>
      <c r="BZ351" s="2108"/>
      <c r="CA351" s="2108"/>
      <c r="CB351" s="2108"/>
      <c r="CC351" s="2108"/>
      <c r="CD351" s="2108"/>
      <c r="CE351" s="2108"/>
      <c r="CF351" s="2108"/>
      <c r="CG351" s="2108"/>
      <c r="CH351" s="2108"/>
      <c r="CI351" s="2108"/>
      <c r="CJ351" s="2108"/>
      <c r="CK351" s="2108"/>
      <c r="CL351" s="2108"/>
      <c r="CM351" s="2108"/>
      <c r="CN351" s="2108"/>
      <c r="CO351" s="2108"/>
      <c r="CP351" s="2108"/>
    </row>
    <row r="352" spans="1:94" s="2095" customFormat="1" ht="30.75" thickTop="1">
      <c r="A352" s="3559"/>
      <c r="B352" s="3435"/>
      <c r="C352" s="3500"/>
      <c r="D352" s="3562">
        <v>600000</v>
      </c>
      <c r="E352" s="3450"/>
      <c r="F352" s="3562">
        <v>600000</v>
      </c>
      <c r="G352" s="3449">
        <v>172</v>
      </c>
      <c r="H352" s="3474" t="s">
        <v>3444</v>
      </c>
      <c r="I352" s="3500"/>
      <c r="J352" s="3562"/>
      <c r="K352" s="2094"/>
      <c r="L352" s="2094"/>
      <c r="M352" s="2094"/>
      <c r="N352" s="2094"/>
      <c r="O352" s="2094"/>
      <c r="P352" s="2094"/>
      <c r="Q352" s="2094"/>
      <c r="R352" s="2094"/>
      <c r="S352" s="2094"/>
      <c r="T352" s="2094"/>
      <c r="U352" s="2094"/>
      <c r="V352" s="2094"/>
      <c r="W352" s="2094"/>
      <c r="X352" s="2094"/>
    </row>
    <row r="353" spans="1:94" ht="60">
      <c r="A353" s="3559"/>
      <c r="B353" s="3435"/>
      <c r="C353" s="3434">
        <v>0</v>
      </c>
      <c r="D353" s="3435">
        <v>0</v>
      </c>
      <c r="E353" s="3435"/>
      <c r="F353" s="3435"/>
      <c r="G353" s="3434">
        <v>534</v>
      </c>
      <c r="H353" s="3438" t="s">
        <v>933</v>
      </c>
      <c r="I353" s="3434">
        <v>0</v>
      </c>
      <c r="J353" s="3550">
        <v>0</v>
      </c>
    </row>
    <row r="354" spans="1:94" ht="90">
      <c r="A354" s="3559"/>
      <c r="B354" s="3435"/>
      <c r="C354" s="3434">
        <v>0</v>
      </c>
      <c r="D354" s="3435">
        <v>0</v>
      </c>
      <c r="E354" s="3435"/>
      <c r="F354" s="3435"/>
      <c r="G354" s="3434">
        <v>535</v>
      </c>
      <c r="H354" s="3438" t="s">
        <v>934</v>
      </c>
      <c r="I354" s="3434">
        <v>0</v>
      </c>
      <c r="J354" s="3550">
        <v>0</v>
      </c>
    </row>
    <row r="355" spans="1:94" ht="60">
      <c r="A355" s="3559"/>
      <c r="B355" s="3435"/>
      <c r="C355" s="3434">
        <v>0</v>
      </c>
      <c r="D355" s="3435">
        <v>0</v>
      </c>
      <c r="E355" s="3435"/>
      <c r="F355" s="3435"/>
      <c r="G355" s="3434">
        <v>536</v>
      </c>
      <c r="H355" s="3438" t="s">
        <v>935</v>
      </c>
      <c r="I355" s="3434">
        <v>0</v>
      </c>
      <c r="J355" s="3550">
        <v>0</v>
      </c>
    </row>
    <row r="356" spans="1:94" ht="75">
      <c r="A356" s="3559"/>
      <c r="B356" s="3435"/>
      <c r="C356" s="3434">
        <v>0</v>
      </c>
      <c r="D356" s="3435">
        <v>0</v>
      </c>
      <c r="E356" s="3435"/>
      <c r="F356" s="3433"/>
      <c r="G356" s="3434">
        <v>537</v>
      </c>
      <c r="H356" s="3438" t="s">
        <v>936</v>
      </c>
      <c r="I356" s="3434">
        <v>0</v>
      </c>
      <c r="J356" s="3550">
        <v>0</v>
      </c>
    </row>
    <row r="357" spans="1:94" ht="150">
      <c r="A357" s="3559"/>
      <c r="B357" s="3435"/>
      <c r="C357" s="3434">
        <v>0</v>
      </c>
      <c r="D357" s="3435">
        <v>0</v>
      </c>
      <c r="E357" s="3435"/>
      <c r="F357" s="3435"/>
      <c r="G357" s="3434">
        <v>538</v>
      </c>
      <c r="H357" s="3476" t="s">
        <v>937</v>
      </c>
      <c r="I357" s="3434">
        <v>0</v>
      </c>
      <c r="J357" s="3550">
        <v>0</v>
      </c>
    </row>
    <row r="358" spans="1:94" ht="60">
      <c r="A358" s="3559"/>
      <c r="B358" s="3433"/>
      <c r="C358" s="3434">
        <v>0</v>
      </c>
      <c r="D358" s="3435">
        <v>0</v>
      </c>
      <c r="E358" s="3435"/>
      <c r="F358" s="3435"/>
      <c r="G358" s="3434">
        <v>539</v>
      </c>
      <c r="H358" s="3438" t="s">
        <v>938</v>
      </c>
      <c r="I358" s="3434">
        <v>0</v>
      </c>
      <c r="J358" s="3550">
        <v>0</v>
      </c>
    </row>
    <row r="359" spans="1:94" ht="60">
      <c r="A359" s="3559"/>
      <c r="B359" s="3435"/>
      <c r="C359" s="3438">
        <v>0</v>
      </c>
      <c r="D359" s="3435">
        <v>0</v>
      </c>
      <c r="E359" s="3435"/>
      <c r="F359" s="3434"/>
      <c r="G359" s="3434">
        <v>540</v>
      </c>
      <c r="H359" s="3438" t="s">
        <v>939</v>
      </c>
      <c r="I359" s="3438">
        <v>0</v>
      </c>
      <c r="J359" s="3550">
        <v>0</v>
      </c>
    </row>
    <row r="360" spans="1:94" s="2004" customFormat="1" ht="90">
      <c r="A360" s="3559"/>
      <c r="B360" s="3435"/>
      <c r="C360" s="3438">
        <v>0</v>
      </c>
      <c r="D360" s="3435">
        <v>0</v>
      </c>
      <c r="E360" s="3435"/>
      <c r="F360" s="3434"/>
      <c r="G360" s="3434">
        <v>541</v>
      </c>
      <c r="H360" s="3438" t="s">
        <v>940</v>
      </c>
      <c r="I360" s="3438">
        <v>0</v>
      </c>
      <c r="J360" s="3550">
        <v>0</v>
      </c>
      <c r="K360" s="2003"/>
      <c r="L360" s="2003"/>
      <c r="M360" s="2003"/>
      <c r="N360" s="2003"/>
      <c r="O360" s="2003"/>
      <c r="P360" s="2003"/>
      <c r="Q360" s="2003"/>
      <c r="R360" s="2003"/>
      <c r="S360" s="2003"/>
      <c r="T360" s="2003"/>
      <c r="U360" s="2003"/>
      <c r="V360" s="2003"/>
      <c r="W360" s="2003"/>
      <c r="X360" s="2003"/>
      <c r="Y360" s="2003"/>
      <c r="Z360" s="2003"/>
      <c r="AA360" s="2003"/>
      <c r="AB360" s="2003"/>
      <c r="AC360" s="2003"/>
      <c r="AD360" s="2003"/>
      <c r="AE360" s="2003"/>
      <c r="AF360" s="2003"/>
      <c r="AG360" s="2003"/>
      <c r="AH360" s="2003"/>
      <c r="AI360" s="2003"/>
      <c r="AJ360" s="2003"/>
      <c r="AK360" s="2003"/>
      <c r="AL360" s="2003"/>
      <c r="AM360" s="2003"/>
      <c r="AN360" s="2003"/>
      <c r="AO360" s="2003"/>
      <c r="AP360" s="2003"/>
      <c r="AQ360" s="2003"/>
      <c r="AR360" s="2003"/>
      <c r="AS360" s="2003"/>
      <c r="AT360" s="2003"/>
      <c r="AU360" s="2003"/>
      <c r="AV360" s="2003"/>
      <c r="AW360" s="2003"/>
      <c r="AX360" s="2003"/>
      <c r="AY360" s="2003"/>
      <c r="AZ360" s="2003"/>
      <c r="BA360" s="2003"/>
      <c r="BB360" s="2003"/>
      <c r="BC360" s="2003"/>
      <c r="BD360" s="2003"/>
      <c r="BE360" s="2003"/>
      <c r="BF360" s="2003"/>
      <c r="BG360" s="2003"/>
      <c r="BH360" s="2003"/>
      <c r="BI360" s="2003"/>
      <c r="BJ360" s="2003"/>
      <c r="BK360" s="2003"/>
      <c r="BL360" s="2003"/>
      <c r="BM360" s="2003"/>
      <c r="BN360" s="2003"/>
      <c r="BO360" s="2003"/>
      <c r="BP360" s="2003"/>
      <c r="BQ360" s="2003"/>
      <c r="BR360" s="2003"/>
      <c r="BS360" s="2003"/>
      <c r="BT360" s="2003"/>
      <c r="BU360" s="2003"/>
      <c r="BV360" s="2003"/>
      <c r="BW360" s="2003"/>
      <c r="BX360" s="2003"/>
      <c r="BY360" s="2003"/>
      <c r="BZ360" s="2003"/>
      <c r="CA360" s="2003"/>
      <c r="CB360" s="2003"/>
      <c r="CC360" s="2003"/>
      <c r="CD360" s="2003"/>
      <c r="CE360" s="2003"/>
      <c r="CF360" s="2003"/>
      <c r="CG360" s="2003"/>
      <c r="CH360" s="2003"/>
      <c r="CI360" s="2003"/>
      <c r="CJ360" s="2003"/>
      <c r="CK360" s="2003"/>
      <c r="CL360" s="2003"/>
      <c r="CM360" s="2003"/>
      <c r="CN360" s="2003"/>
      <c r="CO360" s="2003"/>
      <c r="CP360" s="2003"/>
    </row>
    <row r="361" spans="1:94" s="2004" customFormat="1" ht="75">
      <c r="A361" s="3559"/>
      <c r="B361" s="3435"/>
      <c r="C361" s="3501">
        <v>0</v>
      </c>
      <c r="D361" s="3435">
        <v>0</v>
      </c>
      <c r="E361" s="3435"/>
      <c r="F361" s="3434"/>
      <c r="G361" s="3434">
        <v>542</v>
      </c>
      <c r="H361" s="3438" t="s">
        <v>941</v>
      </c>
      <c r="I361" s="3501">
        <v>0</v>
      </c>
      <c r="J361" s="3550">
        <v>0</v>
      </c>
      <c r="K361" s="2003"/>
      <c r="L361" s="2003"/>
      <c r="M361" s="2003"/>
      <c r="N361" s="2003"/>
      <c r="O361" s="2003"/>
      <c r="P361" s="2003"/>
      <c r="Q361" s="2003"/>
      <c r="R361" s="2003"/>
      <c r="S361" s="2003"/>
      <c r="T361" s="2003"/>
      <c r="U361" s="2003"/>
      <c r="V361" s="2003"/>
      <c r="W361" s="2003"/>
      <c r="X361" s="2003"/>
      <c r="Y361" s="2003"/>
      <c r="Z361" s="2003"/>
      <c r="AA361" s="2003"/>
      <c r="AB361" s="2003"/>
      <c r="AC361" s="2003"/>
      <c r="AD361" s="2003"/>
      <c r="AE361" s="2003"/>
      <c r="AF361" s="2003"/>
      <c r="AG361" s="2003"/>
      <c r="AH361" s="2003"/>
      <c r="AI361" s="2003"/>
      <c r="AJ361" s="2003"/>
      <c r="AK361" s="2003"/>
      <c r="AL361" s="2003"/>
      <c r="AM361" s="2003"/>
      <c r="AN361" s="2003"/>
      <c r="AO361" s="2003"/>
      <c r="AP361" s="2003"/>
      <c r="AQ361" s="2003"/>
      <c r="AR361" s="2003"/>
      <c r="AS361" s="2003"/>
      <c r="AT361" s="2003"/>
      <c r="AU361" s="2003"/>
      <c r="AV361" s="2003"/>
      <c r="AW361" s="2003"/>
      <c r="AX361" s="2003"/>
      <c r="AY361" s="2003"/>
      <c r="AZ361" s="2003"/>
      <c r="BA361" s="2003"/>
      <c r="BB361" s="2003"/>
      <c r="BC361" s="2003"/>
      <c r="BD361" s="2003"/>
      <c r="BE361" s="2003"/>
      <c r="BF361" s="2003"/>
      <c r="BG361" s="2003"/>
      <c r="BH361" s="2003"/>
      <c r="BI361" s="2003"/>
      <c r="BJ361" s="2003"/>
      <c r="BK361" s="2003"/>
      <c r="BL361" s="2003"/>
      <c r="BM361" s="2003"/>
      <c r="BN361" s="2003"/>
      <c r="BO361" s="2003"/>
      <c r="BP361" s="2003"/>
      <c r="BQ361" s="2003"/>
      <c r="BR361" s="2003"/>
      <c r="BS361" s="2003"/>
      <c r="BT361" s="2003"/>
      <c r="BU361" s="2003"/>
      <c r="BV361" s="2003"/>
      <c r="BW361" s="2003"/>
      <c r="BX361" s="2003"/>
      <c r="BY361" s="2003"/>
      <c r="BZ361" s="2003"/>
      <c r="CA361" s="2003"/>
      <c r="CB361" s="2003"/>
      <c r="CC361" s="2003"/>
      <c r="CD361" s="2003"/>
      <c r="CE361" s="2003"/>
      <c r="CF361" s="2003"/>
      <c r="CG361" s="2003"/>
      <c r="CH361" s="2003"/>
      <c r="CI361" s="2003"/>
      <c r="CJ361" s="2003"/>
      <c r="CK361" s="2003"/>
      <c r="CL361" s="2003"/>
      <c r="CM361" s="2003"/>
      <c r="CN361" s="2003"/>
      <c r="CO361" s="2003"/>
      <c r="CP361" s="2003"/>
    </row>
    <row r="362" spans="1:94" ht="15">
      <c r="A362" s="3551"/>
      <c r="B362" s="3433"/>
      <c r="C362" s="3433">
        <v>0</v>
      </c>
      <c r="D362" s="3435">
        <v>0</v>
      </c>
      <c r="E362" s="3433"/>
      <c r="F362" s="3434"/>
      <c r="G362" s="3434">
        <v>548</v>
      </c>
      <c r="H362" s="3433" t="s">
        <v>942</v>
      </c>
      <c r="I362" s="3433">
        <v>0</v>
      </c>
      <c r="J362" s="3550">
        <v>0</v>
      </c>
    </row>
    <row r="363" spans="1:94" s="2107" customFormat="1" ht="30.75" thickBot="1">
      <c r="A363" s="3551"/>
      <c r="B363" s="3433"/>
      <c r="C363" s="3433">
        <v>0</v>
      </c>
      <c r="D363" s="3435">
        <v>0</v>
      </c>
      <c r="E363" s="3433"/>
      <c r="F363" s="3433"/>
      <c r="G363" s="3434">
        <v>549</v>
      </c>
      <c r="H363" s="3438" t="s">
        <v>943</v>
      </c>
      <c r="I363" s="3433">
        <v>0</v>
      </c>
      <c r="J363" s="3550">
        <v>0</v>
      </c>
      <c r="K363" s="2003"/>
      <c r="L363" s="2003"/>
      <c r="M363" s="2003"/>
      <c r="N363" s="2003"/>
      <c r="O363" s="2003"/>
      <c r="P363" s="2106"/>
      <c r="Q363" s="2106"/>
      <c r="R363" s="2106"/>
      <c r="S363" s="2106"/>
      <c r="T363" s="2106"/>
      <c r="U363" s="2106"/>
      <c r="V363" s="2106"/>
      <c r="W363" s="2106"/>
      <c r="X363" s="2106"/>
      <c r="Y363" s="2106"/>
      <c r="Z363" s="2106"/>
      <c r="AA363" s="2106"/>
      <c r="AB363" s="2106"/>
      <c r="AC363" s="2106"/>
      <c r="AD363" s="2106"/>
      <c r="AE363" s="2106"/>
      <c r="AF363" s="2106"/>
      <c r="AG363" s="2106"/>
      <c r="AH363" s="2106"/>
      <c r="AI363" s="2106"/>
      <c r="AJ363" s="2106"/>
      <c r="AK363" s="2106"/>
      <c r="AL363" s="2106"/>
      <c r="AM363" s="2106"/>
      <c r="AN363" s="2106"/>
      <c r="AO363" s="2106"/>
      <c r="AP363" s="2106"/>
      <c r="AQ363" s="2106"/>
      <c r="AR363" s="2106"/>
      <c r="AS363" s="2106"/>
      <c r="AT363" s="2106"/>
      <c r="AU363" s="2106"/>
      <c r="AV363" s="2106"/>
      <c r="AW363" s="2106"/>
      <c r="AX363" s="2106"/>
      <c r="AY363" s="2106"/>
      <c r="AZ363" s="2106"/>
      <c r="BA363" s="2106"/>
      <c r="BB363" s="2106"/>
      <c r="BC363" s="2106"/>
      <c r="BD363" s="2106"/>
      <c r="BE363" s="2106"/>
      <c r="BF363" s="2106"/>
      <c r="BG363" s="2106"/>
      <c r="BH363" s="2106"/>
      <c r="BI363" s="2106"/>
      <c r="BJ363" s="2106"/>
      <c r="BK363" s="2106"/>
      <c r="BL363" s="2106"/>
      <c r="BM363" s="2106"/>
      <c r="BN363" s="2106"/>
      <c r="BO363" s="2106"/>
      <c r="BP363" s="2106"/>
      <c r="BQ363" s="2106"/>
      <c r="BR363" s="2106"/>
      <c r="BS363" s="2106"/>
      <c r="BT363" s="2106"/>
      <c r="BU363" s="2106"/>
      <c r="BV363" s="2106"/>
      <c r="BW363" s="2106"/>
      <c r="BX363" s="2106"/>
      <c r="BY363" s="2106"/>
      <c r="BZ363" s="2106"/>
      <c r="CA363" s="2106"/>
      <c r="CB363" s="2106"/>
      <c r="CC363" s="2106"/>
      <c r="CD363" s="2106"/>
      <c r="CE363" s="2106"/>
      <c r="CF363" s="2106"/>
      <c r="CG363" s="2106"/>
      <c r="CH363" s="2106"/>
      <c r="CI363" s="2106"/>
      <c r="CJ363" s="2106"/>
      <c r="CK363" s="2106"/>
      <c r="CL363" s="2106"/>
      <c r="CM363" s="2106"/>
      <c r="CN363" s="2106"/>
      <c r="CO363" s="2106"/>
      <c r="CP363" s="2106"/>
    </row>
    <row r="364" spans="1:94" s="2114" customFormat="1" ht="15" thickTop="1">
      <c r="A364" s="3555">
        <f t="shared" ref="A364:F364" si="111">SUM(A352:A363)</f>
        <v>0</v>
      </c>
      <c r="B364" s="3440">
        <f t="shared" si="111"/>
        <v>0</v>
      </c>
      <c r="C364" s="3439">
        <f t="shared" si="111"/>
        <v>0</v>
      </c>
      <c r="D364" s="3440">
        <f t="shared" si="111"/>
        <v>600000</v>
      </c>
      <c r="E364" s="3440">
        <f t="shared" si="111"/>
        <v>0</v>
      </c>
      <c r="F364" s="3440">
        <f t="shared" si="111"/>
        <v>600000</v>
      </c>
      <c r="G364" s="3439"/>
      <c r="H364" s="3439" t="s">
        <v>944</v>
      </c>
      <c r="I364" s="3440">
        <f>SUM(I352:I363)</f>
        <v>0</v>
      </c>
      <c r="J364" s="3544">
        <f>SUM(J352:J363)</f>
        <v>0</v>
      </c>
      <c r="K364" s="2112">
        <f>SUM(K353:K363)</f>
        <v>0</v>
      </c>
      <c r="L364" s="2112"/>
      <c r="M364" s="2112"/>
      <c r="N364" s="2112"/>
      <c r="O364" s="2112"/>
      <c r="P364" s="2112"/>
      <c r="Q364" s="2112"/>
      <c r="R364" s="2112"/>
      <c r="S364" s="2112"/>
      <c r="T364" s="2112"/>
      <c r="U364" s="2112"/>
      <c r="V364" s="2112"/>
      <c r="W364" s="2112"/>
      <c r="X364" s="2112"/>
      <c r="Y364" s="2113"/>
      <c r="Z364" s="2113"/>
      <c r="AA364" s="2113"/>
      <c r="AB364" s="2113"/>
      <c r="AC364" s="2113"/>
      <c r="AD364" s="2113"/>
      <c r="AE364" s="2113"/>
      <c r="AF364" s="2113"/>
      <c r="AG364" s="2113"/>
      <c r="AH364" s="2113"/>
      <c r="AI364" s="2113"/>
      <c r="AJ364" s="2113"/>
      <c r="AK364" s="2113"/>
      <c r="AL364" s="2113"/>
      <c r="AM364" s="2113"/>
      <c r="AN364" s="2113"/>
      <c r="AO364" s="2113"/>
      <c r="AP364" s="2113"/>
      <c r="AQ364" s="2113"/>
      <c r="AR364" s="2113"/>
      <c r="AS364" s="2113"/>
      <c r="AT364" s="2113"/>
      <c r="AU364" s="2113"/>
      <c r="AV364" s="2113"/>
      <c r="AW364" s="2113"/>
      <c r="AX364" s="2113"/>
      <c r="AY364" s="2113"/>
      <c r="AZ364" s="2113"/>
      <c r="BA364" s="2113"/>
      <c r="BB364" s="2113"/>
      <c r="BC364" s="2113"/>
      <c r="BD364" s="2113"/>
      <c r="BE364" s="2113"/>
      <c r="BF364" s="2113"/>
      <c r="BG364" s="2113"/>
      <c r="BH364" s="2113"/>
      <c r="BI364" s="2113"/>
      <c r="BJ364" s="2113"/>
      <c r="BK364" s="2113"/>
      <c r="BL364" s="2113"/>
      <c r="BM364" s="2113"/>
      <c r="BN364" s="2113"/>
      <c r="BO364" s="2113"/>
      <c r="BP364" s="2113"/>
      <c r="BQ364" s="2113"/>
      <c r="BR364" s="2113"/>
      <c r="BS364" s="2113"/>
      <c r="BT364" s="2113"/>
      <c r="BU364" s="2113"/>
      <c r="BV364" s="2113"/>
      <c r="BW364" s="2113"/>
      <c r="BX364" s="2113"/>
      <c r="BY364" s="2113"/>
      <c r="BZ364" s="2113"/>
      <c r="CA364" s="2113"/>
      <c r="CB364" s="2113"/>
      <c r="CC364" s="2113"/>
      <c r="CD364" s="2113"/>
      <c r="CE364" s="2113"/>
      <c r="CF364" s="2113"/>
      <c r="CG364" s="2113"/>
      <c r="CH364" s="2113"/>
      <c r="CI364" s="2113"/>
      <c r="CJ364" s="2113"/>
      <c r="CK364" s="2113"/>
      <c r="CL364" s="2113"/>
      <c r="CM364" s="2113"/>
      <c r="CN364" s="2113"/>
      <c r="CO364" s="2113"/>
      <c r="CP364" s="2113"/>
    </row>
    <row r="365" spans="1:94" ht="15">
      <c r="A365" s="3551"/>
      <c r="B365" s="3435"/>
      <c r="C365" s="3433"/>
      <c r="D365" s="3433"/>
      <c r="E365" s="3435"/>
      <c r="F365" s="3435"/>
      <c r="G365" s="3434">
        <v>573</v>
      </c>
      <c r="H365" s="3433" t="s">
        <v>945</v>
      </c>
      <c r="I365" s="3433">
        <v>0</v>
      </c>
      <c r="J365" s="3550">
        <v>0</v>
      </c>
    </row>
    <row r="366" spans="1:94" ht="120">
      <c r="A366" s="3551"/>
      <c r="B366" s="3435"/>
      <c r="C366" s="3433"/>
      <c r="D366" s="3433"/>
      <c r="E366" s="3435"/>
      <c r="F366" s="3435"/>
      <c r="G366" s="3434">
        <v>556</v>
      </c>
      <c r="H366" s="3438" t="s">
        <v>946</v>
      </c>
      <c r="I366" s="3433">
        <v>0</v>
      </c>
      <c r="J366" s="3550">
        <v>0</v>
      </c>
    </row>
    <row r="367" spans="1:94" s="2107" customFormat="1" ht="30.75" thickBot="1">
      <c r="A367" s="3551"/>
      <c r="B367" s="3433"/>
      <c r="C367" s="3433"/>
      <c r="D367" s="3433"/>
      <c r="E367" s="3433"/>
      <c r="F367" s="3433"/>
      <c r="G367" s="3434">
        <v>574</v>
      </c>
      <c r="H367" s="3438" t="s">
        <v>947</v>
      </c>
      <c r="I367" s="3433">
        <v>0</v>
      </c>
      <c r="J367" s="3550">
        <v>0</v>
      </c>
      <c r="K367" s="2003"/>
      <c r="L367" s="2003"/>
      <c r="M367" s="2003"/>
      <c r="N367" s="2003"/>
      <c r="O367" s="2003"/>
      <c r="P367" s="2003"/>
      <c r="Q367" s="2003"/>
      <c r="R367" s="2003"/>
      <c r="S367" s="2003"/>
      <c r="T367" s="2003"/>
      <c r="U367" s="2003"/>
      <c r="V367" s="2003"/>
      <c r="W367" s="2003"/>
      <c r="X367" s="2003"/>
      <c r="Y367" s="2106"/>
      <c r="Z367" s="2106"/>
      <c r="AA367" s="2106"/>
      <c r="AB367" s="2106"/>
      <c r="AC367" s="2106"/>
      <c r="AD367" s="2106"/>
      <c r="AE367" s="2106"/>
      <c r="AF367" s="2106"/>
      <c r="AG367" s="2106"/>
      <c r="AH367" s="2106"/>
      <c r="AI367" s="2106"/>
      <c r="AJ367" s="2106"/>
      <c r="AK367" s="2106"/>
      <c r="AL367" s="2106"/>
      <c r="AM367" s="2106"/>
      <c r="AN367" s="2106"/>
      <c r="AO367" s="2106"/>
      <c r="AP367" s="2106"/>
      <c r="AQ367" s="2106"/>
      <c r="AR367" s="2106"/>
      <c r="AS367" s="2106"/>
      <c r="AT367" s="2106"/>
      <c r="AU367" s="2106"/>
      <c r="AV367" s="2106"/>
      <c r="AW367" s="2106"/>
      <c r="AX367" s="2106"/>
      <c r="AY367" s="2106"/>
      <c r="AZ367" s="2106"/>
      <c r="BA367" s="2106"/>
      <c r="BB367" s="2106"/>
      <c r="BC367" s="2106"/>
      <c r="BD367" s="2106"/>
      <c r="BE367" s="2106"/>
      <c r="BF367" s="2106"/>
      <c r="BG367" s="2106"/>
      <c r="BH367" s="2106"/>
      <c r="BI367" s="2106"/>
      <c r="BJ367" s="2106"/>
      <c r="BK367" s="2106"/>
      <c r="BL367" s="2106"/>
      <c r="BM367" s="2106"/>
      <c r="BN367" s="2106"/>
      <c r="BO367" s="2106"/>
      <c r="BP367" s="2106"/>
      <c r="BQ367" s="2106"/>
      <c r="BR367" s="2106"/>
      <c r="BS367" s="2106"/>
      <c r="BT367" s="2106"/>
      <c r="BU367" s="2106"/>
      <c r="BV367" s="2106"/>
      <c r="BW367" s="2106"/>
      <c r="BX367" s="2106"/>
      <c r="BY367" s="2106"/>
      <c r="BZ367" s="2106"/>
      <c r="CA367" s="2106"/>
      <c r="CB367" s="2106"/>
      <c r="CC367" s="2106"/>
      <c r="CD367" s="2106"/>
      <c r="CE367" s="2106"/>
      <c r="CF367" s="2106"/>
      <c r="CG367" s="2106"/>
      <c r="CH367" s="2106"/>
      <c r="CI367" s="2106"/>
      <c r="CJ367" s="2106"/>
      <c r="CK367" s="2106"/>
      <c r="CL367" s="2106"/>
      <c r="CM367" s="2106"/>
      <c r="CN367" s="2106"/>
      <c r="CO367" s="2106"/>
      <c r="CP367" s="2106"/>
    </row>
    <row r="368" spans="1:94" s="2115" customFormat="1" ht="16.5" thickTop="1" thickBot="1">
      <c r="A368" s="3553">
        <f t="shared" ref="A368:F368" si="112">SUM(A365,A367)</f>
        <v>0</v>
      </c>
      <c r="B368" s="3439">
        <f t="shared" si="112"/>
        <v>0</v>
      </c>
      <c r="C368" s="3439">
        <f t="shared" si="112"/>
        <v>0</v>
      </c>
      <c r="D368" s="3439">
        <f>SUM(D365:D367)</f>
        <v>0</v>
      </c>
      <c r="E368" s="3439">
        <f t="shared" si="112"/>
        <v>0</v>
      </c>
      <c r="F368" s="3439">
        <f t="shared" si="112"/>
        <v>0</v>
      </c>
      <c r="G368" s="3441"/>
      <c r="H368" s="3439" t="s">
        <v>948</v>
      </c>
      <c r="I368" s="3439">
        <f>SUM(I365,I367)</f>
        <v>0</v>
      </c>
      <c r="J368" s="3566">
        <f>SUM(J365,J367)</f>
        <v>0</v>
      </c>
      <c r="K368" s="2003"/>
      <c r="L368" s="2003"/>
      <c r="M368" s="2003"/>
      <c r="N368" s="2003"/>
      <c r="O368" s="2003"/>
      <c r="P368" s="2003"/>
      <c r="Q368" s="2003"/>
      <c r="R368" s="2003"/>
      <c r="S368" s="2003"/>
      <c r="T368" s="2003"/>
      <c r="U368" s="2003"/>
      <c r="V368" s="2003"/>
      <c r="W368" s="2003"/>
      <c r="X368" s="2003"/>
      <c r="Y368" s="2108"/>
      <c r="Z368" s="2108"/>
      <c r="AA368" s="2108"/>
      <c r="AB368" s="2108"/>
      <c r="AC368" s="2108"/>
      <c r="AD368" s="2108"/>
      <c r="AE368" s="2108"/>
      <c r="AF368" s="2108"/>
      <c r="AG368" s="2108"/>
      <c r="AH368" s="2108"/>
      <c r="AI368" s="2108"/>
      <c r="AJ368" s="2108"/>
      <c r="AK368" s="2108"/>
      <c r="AL368" s="2108"/>
      <c r="AM368" s="2108"/>
      <c r="AN368" s="2108"/>
      <c r="AO368" s="2108"/>
      <c r="AP368" s="2108"/>
      <c r="AQ368" s="2108"/>
      <c r="AR368" s="2108"/>
      <c r="AS368" s="2108"/>
      <c r="AT368" s="2108"/>
      <c r="AU368" s="2108"/>
      <c r="AV368" s="2108"/>
      <c r="AW368" s="2108"/>
      <c r="AX368" s="2108"/>
      <c r="AY368" s="2108"/>
      <c r="AZ368" s="2108"/>
      <c r="BA368" s="2108"/>
      <c r="BB368" s="2108"/>
      <c r="BC368" s="2108"/>
      <c r="BD368" s="2108"/>
      <c r="BE368" s="2108"/>
      <c r="BF368" s="2108"/>
      <c r="BG368" s="2108"/>
      <c r="BH368" s="2108"/>
      <c r="BI368" s="2108"/>
      <c r="BJ368" s="2108"/>
      <c r="BK368" s="2108"/>
      <c r="BL368" s="2108"/>
      <c r="BM368" s="2108"/>
      <c r="BN368" s="2108"/>
      <c r="BO368" s="2108"/>
      <c r="BP368" s="2108"/>
      <c r="BQ368" s="2108"/>
      <c r="BR368" s="2108"/>
      <c r="BS368" s="2108"/>
      <c r="BT368" s="2108"/>
      <c r="BU368" s="2108"/>
      <c r="BV368" s="2108"/>
      <c r="BW368" s="2108"/>
      <c r="BX368" s="2108"/>
      <c r="BY368" s="2108"/>
      <c r="BZ368" s="2108"/>
      <c r="CA368" s="2108"/>
      <c r="CB368" s="2108"/>
      <c r="CC368" s="2108"/>
      <c r="CD368" s="2108"/>
      <c r="CE368" s="2108"/>
      <c r="CF368" s="2108"/>
      <c r="CG368" s="2108"/>
      <c r="CH368" s="2108"/>
      <c r="CI368" s="2108"/>
      <c r="CJ368" s="2108"/>
      <c r="CK368" s="2108"/>
      <c r="CL368" s="2108"/>
      <c r="CM368" s="2108"/>
      <c r="CN368" s="2108"/>
      <c r="CO368" s="2108"/>
      <c r="CP368" s="2108"/>
    </row>
    <row r="369" spans="1:94" s="3618" customFormat="1" ht="96.75" customHeight="1" thickTop="1">
      <c r="A369" s="3619"/>
      <c r="B369" s="3620"/>
      <c r="C369" s="3620"/>
      <c r="D369" s="3623">
        <v>3500000</v>
      </c>
      <c r="E369" s="3620"/>
      <c r="F369" s="3623">
        <v>3500000</v>
      </c>
      <c r="G369" s="3621" t="s">
        <v>3673</v>
      </c>
      <c r="H369" s="3622" t="s">
        <v>3220</v>
      </c>
      <c r="I369" s="3620"/>
      <c r="J369" s="3623"/>
      <c r="K369" s="2003"/>
      <c r="L369" s="2003"/>
      <c r="M369" s="2003"/>
      <c r="N369" s="2003"/>
      <c r="O369" s="2003"/>
      <c r="P369" s="2003"/>
      <c r="Q369" s="2003"/>
      <c r="R369" s="2003"/>
      <c r="S369" s="2003"/>
      <c r="T369" s="2003"/>
      <c r="U369" s="2003"/>
      <c r="V369" s="2003"/>
      <c r="W369" s="2003"/>
      <c r="X369" s="2003"/>
      <c r="Y369" s="2103"/>
      <c r="Z369" s="2103"/>
      <c r="AA369" s="2103"/>
      <c r="AB369" s="2103"/>
      <c r="AC369" s="2103"/>
      <c r="AD369" s="2103"/>
      <c r="AE369" s="2103"/>
      <c r="AF369" s="2103"/>
      <c r="AG369" s="2103"/>
      <c r="AH369" s="2103"/>
      <c r="AI369" s="2103"/>
      <c r="AJ369" s="2103"/>
      <c r="AK369" s="2103"/>
      <c r="AL369" s="2103"/>
      <c r="AM369" s="2103"/>
      <c r="AN369" s="2103"/>
      <c r="AO369" s="2103"/>
      <c r="AP369" s="2103"/>
      <c r="AQ369" s="2103"/>
      <c r="AR369" s="2103"/>
      <c r="AS369" s="2103"/>
      <c r="AT369" s="2103"/>
      <c r="AU369" s="2103"/>
      <c r="AV369" s="2103"/>
      <c r="AW369" s="2103"/>
      <c r="AX369" s="2103"/>
      <c r="AY369" s="2103"/>
      <c r="AZ369" s="2103"/>
      <c r="BA369" s="2103"/>
      <c r="BB369" s="2103"/>
      <c r="BC369" s="2103"/>
      <c r="BD369" s="2103"/>
      <c r="BE369" s="2103"/>
      <c r="BF369" s="2103"/>
      <c r="BG369" s="2103"/>
      <c r="BH369" s="2103"/>
      <c r="BI369" s="2103"/>
      <c r="BJ369" s="2103"/>
      <c r="BK369" s="2103"/>
      <c r="BL369" s="2103"/>
      <c r="BM369" s="2103"/>
      <c r="BN369" s="2103"/>
      <c r="BO369" s="2103"/>
      <c r="BP369" s="2103"/>
      <c r="BQ369" s="2103"/>
      <c r="BR369" s="2103"/>
      <c r="BS369" s="2103"/>
      <c r="BT369" s="2103"/>
      <c r="BU369" s="2103"/>
      <c r="BV369" s="2103"/>
      <c r="BW369" s="2103"/>
      <c r="BX369" s="2103"/>
      <c r="BY369" s="2103"/>
      <c r="BZ369" s="2103"/>
      <c r="CA369" s="2103"/>
      <c r="CB369" s="2103"/>
      <c r="CC369" s="2103"/>
      <c r="CD369" s="2103"/>
      <c r="CE369" s="2103"/>
      <c r="CF369" s="2103"/>
      <c r="CG369" s="2103"/>
      <c r="CH369" s="2103"/>
      <c r="CI369" s="2103"/>
      <c r="CJ369" s="2103"/>
      <c r="CK369" s="2103"/>
      <c r="CL369" s="2103"/>
      <c r="CM369" s="2103"/>
      <c r="CN369" s="2103"/>
      <c r="CO369" s="2103"/>
      <c r="CP369" s="2103"/>
    </row>
    <row r="370" spans="1:94" s="2004" customFormat="1" ht="60">
      <c r="A370" s="3551"/>
      <c r="B370" s="3433"/>
      <c r="C370" s="3433">
        <v>0</v>
      </c>
      <c r="D370" s="3435">
        <v>0</v>
      </c>
      <c r="E370" s="3433"/>
      <c r="F370" s="3433"/>
      <c r="G370" s="3434">
        <v>263</v>
      </c>
      <c r="H370" s="3438" t="s">
        <v>949</v>
      </c>
      <c r="I370" s="3433">
        <v>0</v>
      </c>
      <c r="J370" s="3550">
        <v>0</v>
      </c>
      <c r="K370" s="2003"/>
      <c r="L370" s="2003"/>
      <c r="M370" s="2003"/>
      <c r="N370" s="2003"/>
      <c r="O370" s="2003"/>
      <c r="P370" s="2003"/>
      <c r="Q370" s="2003"/>
      <c r="R370" s="2003"/>
      <c r="S370" s="2003"/>
      <c r="T370" s="2003"/>
      <c r="U370" s="2003"/>
      <c r="V370" s="2003"/>
      <c r="W370" s="2003"/>
      <c r="X370" s="2003"/>
      <c r="Y370" s="2003"/>
      <c r="Z370" s="2003"/>
      <c r="AA370" s="2003"/>
      <c r="AB370" s="2003"/>
      <c r="AC370" s="2003"/>
      <c r="AD370" s="2003"/>
      <c r="AE370" s="2003"/>
      <c r="AF370" s="2003"/>
      <c r="AG370" s="2003"/>
      <c r="AH370" s="2003"/>
      <c r="AI370" s="2003"/>
      <c r="AJ370" s="2003"/>
      <c r="AK370" s="2003"/>
      <c r="AL370" s="2003"/>
      <c r="AM370" s="2003"/>
      <c r="AN370" s="2003"/>
      <c r="AO370" s="2003"/>
      <c r="AP370" s="2003"/>
      <c r="AQ370" s="2003"/>
      <c r="AR370" s="2003"/>
      <c r="AS370" s="2003"/>
      <c r="AT370" s="2003"/>
      <c r="AU370" s="2003"/>
      <c r="AV370" s="2003"/>
      <c r="AW370" s="2003"/>
      <c r="AX370" s="2003"/>
      <c r="AY370" s="2003"/>
      <c r="AZ370" s="2003"/>
      <c r="BA370" s="2003"/>
      <c r="BB370" s="2003"/>
      <c r="BC370" s="2003"/>
      <c r="BD370" s="2003"/>
      <c r="BE370" s="2003"/>
      <c r="BF370" s="2003"/>
      <c r="BG370" s="2003"/>
      <c r="BH370" s="2003"/>
      <c r="BI370" s="2003"/>
      <c r="BJ370" s="2003"/>
      <c r="BK370" s="2003"/>
      <c r="BL370" s="2003"/>
      <c r="BM370" s="2003"/>
      <c r="BN370" s="2003"/>
      <c r="BO370" s="2003"/>
      <c r="BP370" s="2003"/>
      <c r="BQ370" s="2003"/>
      <c r="BR370" s="2003"/>
      <c r="BS370" s="2003"/>
      <c r="BT370" s="2003"/>
      <c r="BU370" s="2003"/>
      <c r="BV370" s="2003"/>
      <c r="BW370" s="2003"/>
      <c r="BX370" s="2003"/>
      <c r="BY370" s="2003"/>
      <c r="BZ370" s="2003"/>
      <c r="CA370" s="2003"/>
      <c r="CB370" s="2003"/>
      <c r="CC370" s="2003"/>
      <c r="CD370" s="2003"/>
      <c r="CE370" s="2003"/>
      <c r="CF370" s="2003"/>
      <c r="CG370" s="2003"/>
      <c r="CH370" s="2003"/>
      <c r="CI370" s="2003"/>
      <c r="CJ370" s="2003"/>
      <c r="CK370" s="2003"/>
      <c r="CL370" s="2003"/>
      <c r="CM370" s="2003"/>
      <c r="CN370" s="2003"/>
      <c r="CO370" s="2003"/>
      <c r="CP370" s="2003"/>
    </row>
    <row r="371" spans="1:94" s="2004" customFormat="1" ht="75">
      <c r="A371" s="3569"/>
      <c r="B371" s="3433"/>
      <c r="C371" s="3434">
        <v>0</v>
      </c>
      <c r="D371" s="3435">
        <v>0</v>
      </c>
      <c r="E371" s="3437"/>
      <c r="F371" s="3433"/>
      <c r="G371" s="3434">
        <v>264</v>
      </c>
      <c r="H371" s="3438" t="s">
        <v>950</v>
      </c>
      <c r="I371" s="3434">
        <v>0</v>
      </c>
      <c r="J371" s="3550">
        <v>0</v>
      </c>
      <c r="K371" s="2003"/>
      <c r="L371" s="2003"/>
      <c r="M371" s="2003"/>
      <c r="N371" s="2003"/>
      <c r="O371" s="2003"/>
      <c r="P371" s="2003"/>
      <c r="Q371" s="2003"/>
      <c r="R371" s="2003"/>
      <c r="S371" s="2003"/>
      <c r="T371" s="2003"/>
      <c r="U371" s="2003"/>
      <c r="V371" s="2003"/>
      <c r="W371" s="2003"/>
      <c r="X371" s="2003"/>
      <c r="Y371" s="2003"/>
      <c r="Z371" s="2003"/>
      <c r="AA371" s="2003"/>
      <c r="AB371" s="2003"/>
      <c r="AC371" s="2003"/>
      <c r="AD371" s="2003"/>
      <c r="AE371" s="2003"/>
      <c r="AF371" s="2003"/>
      <c r="AG371" s="2003"/>
      <c r="AH371" s="2003"/>
      <c r="AI371" s="2003"/>
      <c r="AJ371" s="2003"/>
      <c r="AK371" s="2003"/>
      <c r="AL371" s="2003"/>
      <c r="AM371" s="2003"/>
      <c r="AN371" s="2003"/>
      <c r="AO371" s="2003"/>
      <c r="AP371" s="2003"/>
      <c r="AQ371" s="2003"/>
      <c r="AR371" s="2003"/>
      <c r="AS371" s="2003"/>
      <c r="AT371" s="2003"/>
      <c r="AU371" s="2003"/>
      <c r="AV371" s="2003"/>
      <c r="AW371" s="2003"/>
      <c r="AX371" s="2003"/>
      <c r="AY371" s="2003"/>
      <c r="AZ371" s="2003"/>
      <c r="BA371" s="2003"/>
      <c r="BB371" s="2003"/>
      <c r="BC371" s="2003"/>
      <c r="BD371" s="2003"/>
      <c r="BE371" s="2003"/>
      <c r="BF371" s="2003"/>
      <c r="BG371" s="2003"/>
      <c r="BH371" s="2003"/>
      <c r="BI371" s="2003"/>
      <c r="BJ371" s="2003"/>
      <c r="BK371" s="2003"/>
      <c r="BL371" s="2003"/>
      <c r="BM371" s="2003"/>
      <c r="BN371" s="2003"/>
      <c r="BO371" s="2003"/>
      <c r="BP371" s="2003"/>
      <c r="BQ371" s="2003"/>
      <c r="BR371" s="2003"/>
      <c r="BS371" s="2003"/>
      <c r="BT371" s="2003"/>
      <c r="BU371" s="2003"/>
      <c r="BV371" s="2003"/>
      <c r="BW371" s="2003"/>
      <c r="BX371" s="2003"/>
      <c r="BY371" s="2003"/>
      <c r="BZ371" s="2003"/>
      <c r="CA371" s="2003"/>
      <c r="CB371" s="2003"/>
      <c r="CC371" s="2003"/>
      <c r="CD371" s="2003"/>
      <c r="CE371" s="2003"/>
      <c r="CF371" s="2003"/>
      <c r="CG371" s="2003"/>
      <c r="CH371" s="2003"/>
      <c r="CI371" s="2003"/>
      <c r="CJ371" s="2003"/>
      <c r="CK371" s="2003"/>
      <c r="CL371" s="2003"/>
      <c r="CM371" s="2003"/>
      <c r="CN371" s="2003"/>
      <c r="CO371" s="2003"/>
      <c r="CP371" s="2003"/>
    </row>
    <row r="372" spans="1:94" s="2004" customFormat="1" ht="60">
      <c r="A372" s="3569"/>
      <c r="B372" s="3433"/>
      <c r="C372" s="3437">
        <v>0</v>
      </c>
      <c r="D372" s="3435">
        <v>0</v>
      </c>
      <c r="E372" s="3437"/>
      <c r="F372" s="3433"/>
      <c r="G372" s="3434">
        <v>266</v>
      </c>
      <c r="H372" s="3438" t="s">
        <v>951</v>
      </c>
      <c r="I372" s="3437">
        <v>0</v>
      </c>
      <c r="J372" s="3550">
        <v>0</v>
      </c>
      <c r="K372" s="2003"/>
      <c r="L372" s="2003"/>
      <c r="M372" s="2003"/>
      <c r="N372" s="2003"/>
      <c r="O372" s="2003"/>
      <c r="P372" s="2003"/>
      <c r="Q372" s="2003"/>
      <c r="R372" s="2003"/>
      <c r="S372" s="2003"/>
      <c r="T372" s="2003"/>
      <c r="U372" s="2003"/>
      <c r="V372" s="2003"/>
      <c r="W372" s="2003"/>
      <c r="X372" s="2003"/>
      <c r="Y372" s="2003"/>
      <c r="Z372" s="2003"/>
      <c r="AA372" s="2003"/>
      <c r="AB372" s="2003"/>
      <c r="AC372" s="2003"/>
      <c r="AD372" s="2003"/>
      <c r="AE372" s="2003"/>
      <c r="AF372" s="2003"/>
      <c r="AG372" s="2003"/>
      <c r="AH372" s="2003"/>
      <c r="AI372" s="2003"/>
      <c r="AJ372" s="2003"/>
      <c r="AK372" s="2003"/>
      <c r="AL372" s="2003"/>
      <c r="AM372" s="2003"/>
      <c r="AN372" s="2003"/>
      <c r="AO372" s="2003"/>
      <c r="AP372" s="2003"/>
      <c r="AQ372" s="2003"/>
      <c r="AR372" s="2003"/>
      <c r="AS372" s="2003"/>
      <c r="AT372" s="2003"/>
      <c r="AU372" s="2003"/>
      <c r="AV372" s="2003"/>
      <c r="AW372" s="2003"/>
      <c r="AX372" s="2003"/>
      <c r="AY372" s="2003"/>
      <c r="AZ372" s="2003"/>
      <c r="BA372" s="2003"/>
      <c r="BB372" s="2003"/>
      <c r="BC372" s="2003"/>
      <c r="BD372" s="2003"/>
      <c r="BE372" s="2003"/>
      <c r="BF372" s="2003"/>
      <c r="BG372" s="2003"/>
      <c r="BH372" s="2003"/>
      <c r="BI372" s="2003"/>
      <c r="BJ372" s="2003"/>
      <c r="BK372" s="2003"/>
      <c r="BL372" s="2003"/>
      <c r="BM372" s="2003"/>
      <c r="BN372" s="2003"/>
      <c r="BO372" s="2003"/>
      <c r="BP372" s="2003"/>
      <c r="BQ372" s="2003"/>
      <c r="BR372" s="2003"/>
      <c r="BS372" s="2003"/>
      <c r="BT372" s="2003"/>
      <c r="BU372" s="2003"/>
      <c r="BV372" s="2003"/>
      <c r="BW372" s="2003"/>
      <c r="BX372" s="2003"/>
      <c r="BY372" s="2003"/>
      <c r="BZ372" s="2003"/>
      <c r="CA372" s="2003"/>
      <c r="CB372" s="2003"/>
      <c r="CC372" s="2003"/>
      <c r="CD372" s="2003"/>
      <c r="CE372" s="2003"/>
      <c r="CF372" s="2003"/>
      <c r="CG372" s="2003"/>
      <c r="CH372" s="2003"/>
      <c r="CI372" s="2003"/>
      <c r="CJ372" s="2003"/>
      <c r="CK372" s="2003"/>
      <c r="CL372" s="2003"/>
      <c r="CM372" s="2003"/>
      <c r="CN372" s="2003"/>
      <c r="CO372" s="2003"/>
      <c r="CP372" s="2003"/>
    </row>
    <row r="373" spans="1:94" s="2004" customFormat="1" ht="60">
      <c r="A373" s="3569"/>
      <c r="B373" s="3433"/>
      <c r="C373" s="3437">
        <v>0</v>
      </c>
      <c r="D373" s="3435">
        <v>0</v>
      </c>
      <c r="E373" s="3502"/>
      <c r="F373" s="3433"/>
      <c r="G373" s="3434">
        <v>267</v>
      </c>
      <c r="H373" s="3438" t="s">
        <v>952</v>
      </c>
      <c r="I373" s="3437">
        <v>0</v>
      </c>
      <c r="J373" s="3550">
        <v>0</v>
      </c>
      <c r="K373" s="2003"/>
      <c r="L373" s="2003"/>
      <c r="M373" s="2003"/>
      <c r="N373" s="2003"/>
      <c r="O373" s="2003"/>
      <c r="P373" s="2003"/>
      <c r="Q373" s="2003"/>
      <c r="R373" s="2003"/>
      <c r="S373" s="2003"/>
      <c r="T373" s="2003"/>
      <c r="U373" s="2003"/>
      <c r="V373" s="2003"/>
      <c r="W373" s="2003"/>
      <c r="X373" s="2003"/>
      <c r="Y373" s="2003"/>
      <c r="Z373" s="2003"/>
      <c r="AA373" s="2003"/>
      <c r="AB373" s="2003"/>
      <c r="AC373" s="2003"/>
      <c r="AD373" s="2003"/>
      <c r="AE373" s="2003"/>
      <c r="AF373" s="2003"/>
      <c r="AG373" s="2003"/>
      <c r="AH373" s="2003"/>
      <c r="AI373" s="2003"/>
      <c r="AJ373" s="2003"/>
      <c r="AK373" s="2003"/>
      <c r="AL373" s="2003"/>
      <c r="AM373" s="2003"/>
      <c r="AN373" s="2003"/>
      <c r="AO373" s="2003"/>
      <c r="AP373" s="2003"/>
      <c r="AQ373" s="2003"/>
      <c r="AR373" s="2003"/>
      <c r="AS373" s="2003"/>
      <c r="AT373" s="2003"/>
      <c r="AU373" s="2003"/>
      <c r="AV373" s="2003"/>
      <c r="AW373" s="2003"/>
      <c r="AX373" s="2003"/>
      <c r="AY373" s="2003"/>
      <c r="AZ373" s="2003"/>
      <c r="BA373" s="2003"/>
      <c r="BB373" s="2003"/>
      <c r="BC373" s="2003"/>
      <c r="BD373" s="2003"/>
      <c r="BE373" s="2003"/>
      <c r="BF373" s="2003"/>
      <c r="BG373" s="2003"/>
      <c r="BH373" s="2003"/>
      <c r="BI373" s="2003"/>
      <c r="BJ373" s="2003"/>
      <c r="BK373" s="2003"/>
      <c r="BL373" s="2003"/>
      <c r="BM373" s="2003"/>
      <c r="BN373" s="2003"/>
      <c r="BO373" s="2003"/>
      <c r="BP373" s="2003"/>
      <c r="BQ373" s="2003"/>
      <c r="BR373" s="2003"/>
      <c r="BS373" s="2003"/>
      <c r="BT373" s="2003"/>
      <c r="BU373" s="2003"/>
      <c r="BV373" s="2003"/>
      <c r="BW373" s="2003"/>
      <c r="BX373" s="2003"/>
      <c r="BY373" s="2003"/>
      <c r="BZ373" s="2003"/>
      <c r="CA373" s="2003"/>
      <c r="CB373" s="2003"/>
      <c r="CC373" s="2003"/>
      <c r="CD373" s="2003"/>
      <c r="CE373" s="2003"/>
      <c r="CF373" s="2003"/>
      <c r="CG373" s="2003"/>
      <c r="CH373" s="2003"/>
      <c r="CI373" s="2003"/>
      <c r="CJ373" s="2003"/>
      <c r="CK373" s="2003"/>
      <c r="CL373" s="2003"/>
      <c r="CM373" s="2003"/>
      <c r="CN373" s="2003"/>
      <c r="CO373" s="2003"/>
      <c r="CP373" s="2003"/>
    </row>
    <row r="374" spans="1:94" s="2004" customFormat="1" ht="110.25">
      <c r="A374" s="3569"/>
      <c r="B374" s="3433"/>
      <c r="C374" s="3437"/>
      <c r="D374" s="3550">
        <v>15000</v>
      </c>
      <c r="E374" s="3502"/>
      <c r="F374" s="3550">
        <v>15000</v>
      </c>
      <c r="G374" s="3434">
        <v>268</v>
      </c>
      <c r="H374" s="3460" t="s">
        <v>3330</v>
      </c>
      <c r="I374" s="3437"/>
      <c r="J374" s="3550"/>
      <c r="K374" s="2003"/>
      <c r="L374" s="2003"/>
      <c r="M374" s="2003"/>
      <c r="N374" s="2003"/>
      <c r="O374" s="2003"/>
      <c r="P374" s="2003"/>
      <c r="Q374" s="2003"/>
      <c r="R374" s="2003"/>
      <c r="S374" s="2003"/>
      <c r="T374" s="2003"/>
      <c r="U374" s="2003"/>
      <c r="V374" s="2003"/>
      <c r="W374" s="2003"/>
      <c r="X374" s="2003"/>
      <c r="Y374" s="2003"/>
      <c r="Z374" s="2003"/>
      <c r="AA374" s="2003"/>
      <c r="AB374" s="2003"/>
      <c r="AC374" s="2003"/>
      <c r="AD374" s="2003"/>
      <c r="AE374" s="2003"/>
      <c r="AF374" s="2003"/>
      <c r="AG374" s="2003"/>
      <c r="AH374" s="2003"/>
      <c r="AI374" s="2003"/>
      <c r="AJ374" s="2003"/>
      <c r="AK374" s="2003"/>
      <c r="AL374" s="2003"/>
      <c r="AM374" s="2003"/>
      <c r="AN374" s="2003"/>
      <c r="AO374" s="2003"/>
      <c r="AP374" s="2003"/>
      <c r="AQ374" s="2003"/>
      <c r="AR374" s="2003"/>
      <c r="AS374" s="2003"/>
      <c r="AT374" s="2003"/>
      <c r="AU374" s="2003"/>
      <c r="AV374" s="2003"/>
      <c r="AW374" s="2003"/>
      <c r="AX374" s="2003"/>
      <c r="AY374" s="2003"/>
      <c r="AZ374" s="2003"/>
      <c r="BA374" s="2003"/>
      <c r="BB374" s="2003"/>
      <c r="BC374" s="2003"/>
      <c r="BD374" s="2003"/>
      <c r="BE374" s="2003"/>
      <c r="BF374" s="2003"/>
      <c r="BG374" s="2003"/>
      <c r="BH374" s="2003"/>
      <c r="BI374" s="2003"/>
      <c r="BJ374" s="2003"/>
      <c r="BK374" s="2003"/>
      <c r="BL374" s="2003"/>
      <c r="BM374" s="2003"/>
      <c r="BN374" s="2003"/>
      <c r="BO374" s="2003"/>
      <c r="BP374" s="2003"/>
      <c r="BQ374" s="2003"/>
      <c r="BR374" s="2003"/>
      <c r="BS374" s="2003"/>
      <c r="BT374" s="2003"/>
      <c r="BU374" s="2003"/>
      <c r="BV374" s="2003"/>
      <c r="BW374" s="2003"/>
      <c r="BX374" s="2003"/>
      <c r="BY374" s="2003"/>
      <c r="BZ374" s="2003"/>
      <c r="CA374" s="2003"/>
      <c r="CB374" s="2003"/>
      <c r="CC374" s="2003"/>
      <c r="CD374" s="2003"/>
      <c r="CE374" s="2003"/>
      <c r="CF374" s="2003"/>
      <c r="CG374" s="2003"/>
      <c r="CH374" s="2003"/>
      <c r="CI374" s="2003"/>
      <c r="CJ374" s="2003"/>
      <c r="CK374" s="2003"/>
      <c r="CL374" s="2003"/>
      <c r="CM374" s="2003"/>
      <c r="CN374" s="2003"/>
      <c r="CO374" s="2003"/>
      <c r="CP374" s="2003"/>
    </row>
    <row r="375" spans="1:94" s="2004" customFormat="1" ht="15">
      <c r="A375" s="3559"/>
      <c r="B375" s="3435"/>
      <c r="C375" s="3434">
        <v>0</v>
      </c>
      <c r="D375" s="3435">
        <v>0</v>
      </c>
      <c r="E375" s="3434"/>
      <c r="F375" s="3435"/>
      <c r="G375" s="3434">
        <v>279</v>
      </c>
      <c r="H375" s="3438" t="s">
        <v>960</v>
      </c>
      <c r="I375" s="3434">
        <v>0</v>
      </c>
      <c r="J375" s="3550">
        <v>0</v>
      </c>
      <c r="K375" s="2003"/>
      <c r="L375" s="2003"/>
      <c r="M375" s="2003"/>
      <c r="N375" s="2003"/>
      <c r="O375" s="2003"/>
      <c r="P375" s="2003"/>
      <c r="Q375" s="2003"/>
      <c r="R375" s="2003"/>
      <c r="S375" s="2003"/>
      <c r="T375" s="2003"/>
      <c r="U375" s="2003"/>
      <c r="V375" s="2003"/>
      <c r="W375" s="2003"/>
      <c r="X375" s="2003"/>
      <c r="Y375" s="2003"/>
      <c r="Z375" s="2003"/>
      <c r="AA375" s="2003"/>
      <c r="AB375" s="2003"/>
      <c r="AC375" s="2003"/>
      <c r="AD375" s="2003"/>
      <c r="AE375" s="2003"/>
      <c r="AF375" s="2003"/>
      <c r="AG375" s="2003"/>
      <c r="AH375" s="2003"/>
      <c r="AI375" s="2003"/>
      <c r="AJ375" s="2003"/>
      <c r="AK375" s="2003"/>
      <c r="AL375" s="2003"/>
      <c r="AM375" s="2003"/>
      <c r="AN375" s="2003"/>
      <c r="AO375" s="2003"/>
      <c r="AP375" s="2003"/>
      <c r="AQ375" s="2003"/>
      <c r="AR375" s="2003"/>
      <c r="AS375" s="2003"/>
      <c r="AT375" s="2003"/>
      <c r="AU375" s="2003"/>
      <c r="AV375" s="2003"/>
      <c r="AW375" s="2003"/>
      <c r="AX375" s="2003"/>
      <c r="AY375" s="2003"/>
      <c r="AZ375" s="2003"/>
      <c r="BA375" s="2003"/>
      <c r="BB375" s="2003"/>
      <c r="BC375" s="2003"/>
      <c r="BD375" s="2003"/>
      <c r="BE375" s="2003"/>
      <c r="BF375" s="2003"/>
      <c r="BG375" s="2003"/>
      <c r="BH375" s="2003"/>
      <c r="BI375" s="2003"/>
      <c r="BJ375" s="2003"/>
      <c r="BK375" s="2003"/>
      <c r="BL375" s="2003"/>
      <c r="BM375" s="2003"/>
      <c r="BN375" s="2003"/>
      <c r="BO375" s="2003"/>
      <c r="BP375" s="2003"/>
      <c r="BQ375" s="2003"/>
      <c r="BR375" s="2003"/>
      <c r="BS375" s="2003"/>
      <c r="BT375" s="2003"/>
      <c r="BU375" s="2003"/>
      <c r="BV375" s="2003"/>
      <c r="BW375" s="2003"/>
      <c r="BX375" s="2003"/>
      <c r="BY375" s="2003"/>
      <c r="BZ375" s="2003"/>
      <c r="CA375" s="2003"/>
      <c r="CB375" s="2003"/>
      <c r="CC375" s="2003"/>
      <c r="CD375" s="2003"/>
      <c r="CE375" s="2003"/>
      <c r="CF375" s="2003"/>
      <c r="CG375" s="2003"/>
      <c r="CH375" s="2003"/>
      <c r="CI375" s="2003"/>
      <c r="CJ375" s="2003"/>
      <c r="CK375" s="2003"/>
      <c r="CL375" s="2003"/>
      <c r="CM375" s="2003"/>
      <c r="CN375" s="2003"/>
      <c r="CO375" s="2003"/>
      <c r="CP375" s="2003"/>
    </row>
    <row r="376" spans="1:94" ht="15">
      <c r="A376" s="3559"/>
      <c r="B376" s="3435"/>
      <c r="C376" s="3434">
        <v>0</v>
      </c>
      <c r="D376" s="3435">
        <v>0</v>
      </c>
      <c r="E376" s="3434"/>
      <c r="F376" s="3435"/>
      <c r="G376" s="3434">
        <v>280</v>
      </c>
      <c r="H376" s="3433" t="s">
        <v>961</v>
      </c>
      <c r="I376" s="3434">
        <v>0</v>
      </c>
      <c r="J376" s="3550">
        <v>0</v>
      </c>
    </row>
    <row r="377" spans="1:94" ht="110.25">
      <c r="A377" s="3569"/>
      <c r="B377" s="3521"/>
      <c r="C377" s="3437"/>
      <c r="D377" s="3435"/>
      <c r="E377" s="3502"/>
      <c r="F377" s="3435"/>
      <c r="G377" s="3434">
        <v>575</v>
      </c>
      <c r="H377" s="3460" t="s">
        <v>3220</v>
      </c>
      <c r="I377" s="3437"/>
      <c r="J377" s="3550"/>
      <c r="K377" s="2096"/>
    </row>
    <row r="378" spans="1:94" ht="60">
      <c r="A378" s="3551"/>
      <c r="B378" s="3433"/>
      <c r="C378" s="3433">
        <v>0</v>
      </c>
      <c r="D378" s="3435">
        <v>0</v>
      </c>
      <c r="E378" s="3433"/>
      <c r="F378" s="3433"/>
      <c r="G378" s="3434">
        <v>576</v>
      </c>
      <c r="H378" s="3438" t="s">
        <v>953</v>
      </c>
      <c r="I378" s="3433">
        <v>0</v>
      </c>
      <c r="J378" s="3550">
        <v>0</v>
      </c>
    </row>
    <row r="379" spans="1:94" ht="60">
      <c r="A379" s="3559"/>
      <c r="B379" s="3435"/>
      <c r="C379" s="3434">
        <v>0</v>
      </c>
      <c r="D379" s="3435">
        <v>0</v>
      </c>
      <c r="E379" s="3434"/>
      <c r="F379" s="3434"/>
      <c r="G379" s="3434">
        <v>579</v>
      </c>
      <c r="H379" s="3438" t="s">
        <v>954</v>
      </c>
      <c r="I379" s="3434">
        <v>0</v>
      </c>
      <c r="J379" s="3550">
        <v>0</v>
      </c>
    </row>
    <row r="380" spans="1:94" ht="60">
      <c r="A380" s="3559"/>
      <c r="B380" s="3435"/>
      <c r="C380" s="3434">
        <v>0</v>
      </c>
      <c r="D380" s="3435">
        <v>0</v>
      </c>
      <c r="E380" s="3434"/>
      <c r="F380" s="3435"/>
      <c r="G380" s="3434">
        <v>583</v>
      </c>
      <c r="H380" s="3438" t="s">
        <v>955</v>
      </c>
      <c r="I380" s="3434">
        <v>0</v>
      </c>
      <c r="J380" s="3550">
        <v>0</v>
      </c>
    </row>
    <row r="381" spans="1:94" ht="60">
      <c r="A381" s="3559"/>
      <c r="B381" s="3433"/>
      <c r="C381" s="3434">
        <v>0</v>
      </c>
      <c r="D381" s="3435">
        <v>0</v>
      </c>
      <c r="E381" s="3434"/>
      <c r="F381" s="3435"/>
      <c r="G381" s="3434">
        <v>584</v>
      </c>
      <c r="H381" s="3438" t="s">
        <v>956</v>
      </c>
      <c r="I381" s="3434">
        <v>0</v>
      </c>
      <c r="J381" s="3550">
        <v>0</v>
      </c>
    </row>
    <row r="382" spans="1:94" ht="75">
      <c r="A382" s="3559"/>
      <c r="B382" s="3435"/>
      <c r="C382" s="3434">
        <v>0</v>
      </c>
      <c r="D382" s="3435"/>
      <c r="E382" s="3434"/>
      <c r="F382" s="3433"/>
      <c r="G382" s="3434">
        <v>588</v>
      </c>
      <c r="H382" s="3438" t="s">
        <v>957</v>
      </c>
      <c r="I382" s="3434">
        <v>0</v>
      </c>
      <c r="J382" s="3550"/>
    </row>
    <row r="383" spans="1:94" ht="75">
      <c r="A383" s="3559"/>
      <c r="B383" s="3433"/>
      <c r="C383" s="3438">
        <v>0</v>
      </c>
      <c r="D383" s="3435">
        <v>0</v>
      </c>
      <c r="E383" s="3434"/>
      <c r="F383" s="3433"/>
      <c r="G383" s="3434">
        <v>589</v>
      </c>
      <c r="H383" s="3438" t="s">
        <v>958</v>
      </c>
      <c r="I383" s="3438">
        <v>0</v>
      </c>
      <c r="J383" s="3550">
        <v>0</v>
      </c>
    </row>
    <row r="384" spans="1:94" s="2107" customFormat="1" ht="60.75" thickBot="1">
      <c r="A384" s="3559"/>
      <c r="B384" s="3435"/>
      <c r="C384" s="3438">
        <v>0</v>
      </c>
      <c r="D384" s="3435">
        <v>0</v>
      </c>
      <c r="E384" s="3434"/>
      <c r="F384" s="3433"/>
      <c r="G384" s="3434">
        <v>590</v>
      </c>
      <c r="H384" s="3438" t="s">
        <v>959</v>
      </c>
      <c r="I384" s="3438">
        <v>0</v>
      </c>
      <c r="J384" s="3550">
        <v>0</v>
      </c>
      <c r="K384" s="2003"/>
      <c r="L384" s="2003"/>
      <c r="M384" s="2003"/>
      <c r="N384" s="2003"/>
      <c r="O384" s="2003"/>
      <c r="P384" s="2003"/>
      <c r="Q384" s="2003"/>
      <c r="R384" s="2003"/>
      <c r="S384" s="2003"/>
      <c r="T384" s="2003"/>
      <c r="U384" s="2003"/>
      <c r="V384" s="2003"/>
      <c r="W384" s="2003"/>
      <c r="X384" s="2003"/>
      <c r="Y384" s="2106"/>
      <c r="Z384" s="2106"/>
      <c r="AA384" s="2106"/>
      <c r="AB384" s="2106"/>
      <c r="AC384" s="2106"/>
      <c r="AD384" s="2106"/>
      <c r="AE384" s="2106"/>
      <c r="AF384" s="2106"/>
      <c r="AG384" s="2106"/>
      <c r="AH384" s="2106"/>
      <c r="AI384" s="2106"/>
      <c r="AJ384" s="2106"/>
      <c r="AK384" s="2106"/>
      <c r="AL384" s="2106"/>
      <c r="AM384" s="2106"/>
      <c r="AN384" s="2106"/>
      <c r="AO384" s="2106"/>
      <c r="AP384" s="2106"/>
      <c r="AQ384" s="2106"/>
      <c r="AR384" s="2106"/>
      <c r="AS384" s="2106"/>
      <c r="AT384" s="2106"/>
      <c r="AU384" s="2106"/>
      <c r="AV384" s="2106"/>
      <c r="AW384" s="2106"/>
      <c r="AX384" s="2106"/>
      <c r="AY384" s="2106"/>
      <c r="AZ384" s="2106"/>
      <c r="BA384" s="2106"/>
      <c r="BB384" s="2106"/>
      <c r="BC384" s="2106"/>
      <c r="BD384" s="2106"/>
      <c r="BE384" s="2106"/>
      <c r="BF384" s="2106"/>
      <c r="BG384" s="2106"/>
      <c r="BH384" s="2106"/>
      <c r="BI384" s="2106"/>
      <c r="BJ384" s="2106"/>
      <c r="BK384" s="2106"/>
      <c r="BL384" s="2106"/>
      <c r="BM384" s="2106"/>
      <c r="BN384" s="2106"/>
      <c r="BO384" s="2106"/>
      <c r="BP384" s="2106"/>
      <c r="BQ384" s="2106"/>
      <c r="BR384" s="2106"/>
      <c r="BS384" s="2106"/>
      <c r="BT384" s="2106"/>
      <c r="BU384" s="2106"/>
      <c r="BV384" s="2106"/>
      <c r="BW384" s="2106"/>
      <c r="BX384" s="2106"/>
      <c r="BY384" s="2106"/>
      <c r="BZ384" s="2106"/>
      <c r="CA384" s="2106"/>
      <c r="CB384" s="2106"/>
      <c r="CC384" s="2106"/>
      <c r="CD384" s="2106"/>
      <c r="CE384" s="2106"/>
      <c r="CF384" s="2106"/>
      <c r="CG384" s="2106"/>
      <c r="CH384" s="2106"/>
      <c r="CI384" s="2106"/>
      <c r="CJ384" s="2106"/>
      <c r="CK384" s="2106"/>
      <c r="CL384" s="2106"/>
      <c r="CM384" s="2106"/>
      <c r="CN384" s="2106"/>
      <c r="CO384" s="2106"/>
      <c r="CP384" s="2106"/>
    </row>
    <row r="385" spans="1:100" s="2109" customFormat="1" ht="16.5" thickTop="1" thickBot="1">
      <c r="A385" s="3553">
        <f t="shared" ref="A385:F385" si="113">SUM(A369:A384)</f>
        <v>0</v>
      </c>
      <c r="B385" s="3440">
        <f t="shared" si="113"/>
        <v>0</v>
      </c>
      <c r="C385" s="3439">
        <f t="shared" si="113"/>
        <v>0</v>
      </c>
      <c r="D385" s="3439">
        <f t="shared" si="113"/>
        <v>3515000</v>
      </c>
      <c r="E385" s="3439">
        <f t="shared" si="113"/>
        <v>0</v>
      </c>
      <c r="F385" s="3439">
        <f t="shared" si="113"/>
        <v>3515000</v>
      </c>
      <c r="G385" s="3441"/>
      <c r="H385" s="3439" t="s">
        <v>962</v>
      </c>
      <c r="I385" s="3439">
        <f>SUM(I369:I384)</f>
        <v>0</v>
      </c>
      <c r="J385" s="3544">
        <f>SUM(J369:J384)</f>
        <v>0</v>
      </c>
      <c r="K385" s="2003"/>
      <c r="L385" s="2003"/>
      <c r="M385" s="2003"/>
      <c r="N385" s="2003"/>
      <c r="O385" s="2003"/>
      <c r="P385" s="2003"/>
      <c r="Q385" s="2003"/>
      <c r="R385" s="2003"/>
      <c r="S385" s="2003"/>
      <c r="T385" s="2003"/>
      <c r="U385" s="2003"/>
      <c r="V385" s="2003"/>
      <c r="W385" s="2003"/>
      <c r="X385" s="2003"/>
      <c r="Y385" s="2108"/>
      <c r="Z385" s="2108"/>
      <c r="AA385" s="2108"/>
      <c r="AB385" s="2108"/>
      <c r="AC385" s="2108"/>
      <c r="AD385" s="2108"/>
      <c r="AE385" s="2108"/>
      <c r="AF385" s="2108"/>
      <c r="AG385" s="2108"/>
      <c r="AH385" s="2108"/>
      <c r="AI385" s="2108"/>
      <c r="AJ385" s="2108"/>
      <c r="AK385" s="2108"/>
      <c r="AL385" s="2108"/>
      <c r="AM385" s="2108"/>
      <c r="AN385" s="2108"/>
      <c r="AO385" s="2108"/>
      <c r="AP385" s="2108"/>
      <c r="AQ385" s="2108"/>
      <c r="AR385" s="2108"/>
      <c r="AS385" s="2108"/>
      <c r="AT385" s="2108"/>
      <c r="AU385" s="2108"/>
      <c r="AV385" s="2108"/>
      <c r="AW385" s="2108"/>
      <c r="AX385" s="2108"/>
      <c r="AY385" s="2108"/>
      <c r="AZ385" s="2108"/>
      <c r="BA385" s="2108"/>
      <c r="BB385" s="2108"/>
      <c r="BC385" s="2108"/>
      <c r="BD385" s="2108"/>
      <c r="BE385" s="2108"/>
      <c r="BF385" s="2108"/>
      <c r="BG385" s="2108"/>
      <c r="BH385" s="2108"/>
      <c r="BI385" s="2108"/>
      <c r="BJ385" s="2108"/>
      <c r="BK385" s="2108"/>
      <c r="BL385" s="2108"/>
      <c r="BM385" s="2108"/>
      <c r="BN385" s="2108"/>
      <c r="BO385" s="2108"/>
      <c r="BP385" s="2108"/>
      <c r="BQ385" s="2108"/>
      <c r="BR385" s="2108"/>
      <c r="BS385" s="2108"/>
      <c r="BT385" s="2108"/>
      <c r="BU385" s="2108"/>
      <c r="BV385" s="2108"/>
      <c r="BW385" s="2108"/>
      <c r="BX385" s="2108"/>
      <c r="BY385" s="2108"/>
      <c r="BZ385" s="2108"/>
      <c r="CA385" s="2108"/>
      <c r="CB385" s="2108"/>
      <c r="CC385" s="2108"/>
      <c r="CD385" s="2108"/>
      <c r="CE385" s="2108"/>
      <c r="CF385" s="2108"/>
      <c r="CG385" s="2108"/>
      <c r="CH385" s="2108"/>
      <c r="CI385" s="2108"/>
      <c r="CJ385" s="2108"/>
      <c r="CK385" s="2108"/>
      <c r="CL385" s="2108"/>
      <c r="CM385" s="2108"/>
      <c r="CN385" s="2108"/>
      <c r="CO385" s="2108"/>
      <c r="CP385" s="2108"/>
    </row>
    <row r="386" spans="1:100" s="2004" customFormat="1" ht="15.75" thickTop="1">
      <c r="A386" s="3565"/>
      <c r="B386" s="3433"/>
      <c r="C386" s="3462"/>
      <c r="D386" s="3462"/>
      <c r="E386" s="3462"/>
      <c r="F386" s="3462"/>
      <c r="G386" s="3434">
        <v>288</v>
      </c>
      <c r="H386" s="3438" t="s">
        <v>963</v>
      </c>
      <c r="I386" s="3462">
        <v>0</v>
      </c>
      <c r="J386" s="3550">
        <v>0</v>
      </c>
      <c r="K386" s="2003"/>
      <c r="L386" s="2003"/>
      <c r="M386" s="2003"/>
      <c r="N386" s="2003"/>
      <c r="O386" s="2003"/>
      <c r="P386" s="2003"/>
      <c r="Q386" s="2003"/>
      <c r="R386" s="2003"/>
      <c r="S386" s="2003"/>
      <c r="T386" s="2003"/>
      <c r="U386" s="2003"/>
      <c r="V386" s="2003"/>
      <c r="W386" s="2003"/>
      <c r="X386" s="2003"/>
      <c r="Y386" s="2003"/>
      <c r="Z386" s="2003"/>
      <c r="AA386" s="2003"/>
      <c r="AB386" s="2003"/>
      <c r="AC386" s="2003"/>
      <c r="AD386" s="2003"/>
      <c r="AE386" s="2003"/>
      <c r="AF386" s="2003"/>
      <c r="AG386" s="2003"/>
      <c r="AH386" s="2003"/>
      <c r="AI386" s="2003"/>
      <c r="AJ386" s="2003"/>
      <c r="AK386" s="2003"/>
      <c r="AL386" s="2003"/>
      <c r="AM386" s="2003"/>
      <c r="AN386" s="2003"/>
      <c r="AO386" s="2003"/>
      <c r="AP386" s="2003"/>
      <c r="AQ386" s="2003"/>
      <c r="AR386" s="2003"/>
      <c r="AS386" s="2003"/>
      <c r="AT386" s="2003"/>
      <c r="AU386" s="2003"/>
      <c r="AV386" s="2003"/>
      <c r="AW386" s="2003"/>
      <c r="AX386" s="2003"/>
      <c r="AY386" s="2003"/>
      <c r="AZ386" s="2003"/>
      <c r="BA386" s="2003"/>
      <c r="BB386" s="2003"/>
      <c r="BC386" s="2003"/>
      <c r="BD386" s="2003"/>
      <c r="BE386" s="2003"/>
      <c r="BF386" s="2003"/>
      <c r="BG386" s="2003"/>
      <c r="BH386" s="2003"/>
      <c r="BI386" s="2003"/>
      <c r="BJ386" s="2003"/>
      <c r="BK386" s="2003"/>
      <c r="BL386" s="2003"/>
      <c r="BM386" s="2003"/>
      <c r="BN386" s="2003"/>
      <c r="BO386" s="2003"/>
      <c r="BP386" s="2003"/>
      <c r="BQ386" s="2003"/>
      <c r="BR386" s="2003"/>
      <c r="BS386" s="2003"/>
      <c r="BT386" s="2003"/>
      <c r="BU386" s="2003"/>
      <c r="BV386" s="2003"/>
      <c r="BW386" s="2003"/>
      <c r="BX386" s="2003"/>
      <c r="BY386" s="2003"/>
      <c r="BZ386" s="2003"/>
      <c r="CA386" s="2003"/>
      <c r="CB386" s="2003"/>
      <c r="CC386" s="2003"/>
      <c r="CD386" s="2003"/>
      <c r="CE386" s="2003"/>
      <c r="CF386" s="2003"/>
      <c r="CG386" s="2003"/>
      <c r="CH386" s="2003"/>
      <c r="CI386" s="2003"/>
      <c r="CJ386" s="2003"/>
      <c r="CK386" s="2003"/>
      <c r="CL386" s="2003"/>
      <c r="CM386" s="2003"/>
      <c r="CN386" s="2003"/>
      <c r="CO386" s="2003"/>
      <c r="CP386" s="2003"/>
    </row>
    <row r="387" spans="1:100" s="2004" customFormat="1" ht="75">
      <c r="A387" s="3551"/>
      <c r="B387" s="3438"/>
      <c r="C387" s="3433"/>
      <c r="D387" s="3438"/>
      <c r="E387" s="3433"/>
      <c r="F387" s="3438"/>
      <c r="G387" s="3434">
        <v>889</v>
      </c>
      <c r="H387" s="3438" t="s">
        <v>964</v>
      </c>
      <c r="I387" s="3438">
        <v>0</v>
      </c>
      <c r="J387" s="3563">
        <v>0</v>
      </c>
      <c r="K387" s="2003"/>
      <c r="L387" s="2003"/>
      <c r="M387" s="2003"/>
      <c r="N387" s="2003"/>
      <c r="O387" s="2003"/>
      <c r="P387" s="2003"/>
      <c r="Q387" s="2003"/>
      <c r="R387" s="2003"/>
      <c r="S387" s="2003"/>
      <c r="T387" s="2003"/>
      <c r="U387" s="2003"/>
      <c r="V387" s="2003"/>
      <c r="W387" s="2003"/>
      <c r="X387" s="2003"/>
      <c r="Y387" s="2003"/>
      <c r="Z387" s="2003"/>
      <c r="AA387" s="2003"/>
      <c r="AB387" s="2003"/>
      <c r="AC387" s="2003"/>
      <c r="AD387" s="2003"/>
      <c r="AE387" s="2003"/>
      <c r="AF387" s="2003"/>
      <c r="AG387" s="2003"/>
      <c r="AH387" s="2003"/>
      <c r="AI387" s="2003"/>
      <c r="AJ387" s="2003"/>
      <c r="AK387" s="2003"/>
      <c r="AL387" s="2003"/>
      <c r="AM387" s="2003"/>
      <c r="AN387" s="2003"/>
      <c r="AO387" s="2003"/>
      <c r="AP387" s="2003"/>
      <c r="AQ387" s="2003"/>
      <c r="AR387" s="2003"/>
      <c r="AS387" s="2003"/>
      <c r="AT387" s="2003"/>
      <c r="AU387" s="2003"/>
      <c r="AV387" s="2003"/>
      <c r="AW387" s="2003"/>
      <c r="AX387" s="2003"/>
      <c r="AY387" s="2003"/>
      <c r="AZ387" s="2003"/>
      <c r="BA387" s="2003"/>
      <c r="BB387" s="2003"/>
      <c r="BC387" s="2003"/>
      <c r="BD387" s="2003"/>
      <c r="BE387" s="2003"/>
      <c r="BF387" s="2003"/>
      <c r="BG387" s="2003"/>
      <c r="BH387" s="2003"/>
      <c r="BI387" s="2003"/>
      <c r="BJ387" s="2003"/>
      <c r="BK387" s="2003"/>
      <c r="BL387" s="2003"/>
      <c r="BM387" s="2003"/>
      <c r="BN387" s="2003"/>
      <c r="BO387" s="2003"/>
      <c r="BP387" s="2003"/>
      <c r="BQ387" s="2003"/>
      <c r="BR387" s="2003"/>
      <c r="BS387" s="2003"/>
      <c r="BT387" s="2003"/>
      <c r="BU387" s="2003"/>
      <c r="BV387" s="2003"/>
      <c r="BW387" s="2003"/>
      <c r="BX387" s="2003"/>
      <c r="BY387" s="2003"/>
      <c r="BZ387" s="2003"/>
      <c r="CA387" s="2003"/>
      <c r="CB387" s="2003"/>
      <c r="CC387" s="2003"/>
      <c r="CD387" s="2003"/>
      <c r="CE387" s="2003"/>
      <c r="CF387" s="2003"/>
      <c r="CG387" s="2003"/>
      <c r="CH387" s="2003"/>
      <c r="CI387" s="2003"/>
      <c r="CJ387" s="2003"/>
      <c r="CK387" s="2003"/>
      <c r="CL387" s="2003"/>
      <c r="CM387" s="2003"/>
      <c r="CN387" s="2003"/>
      <c r="CO387" s="2003"/>
      <c r="CP387" s="2003"/>
    </row>
    <row r="388" spans="1:100" s="2107" customFormat="1" ht="30.75" thickBot="1">
      <c r="A388" s="3565"/>
      <c r="B388" s="3433"/>
      <c r="C388" s="3462"/>
      <c r="D388" s="3433"/>
      <c r="E388" s="3462"/>
      <c r="F388" s="3435"/>
      <c r="G388" s="3434">
        <v>289</v>
      </c>
      <c r="H388" s="3438" t="s">
        <v>965</v>
      </c>
      <c r="I388" s="3437">
        <v>0</v>
      </c>
      <c r="J388" s="3550">
        <v>0</v>
      </c>
      <c r="K388" s="2003"/>
      <c r="L388" s="2003"/>
      <c r="M388" s="2003"/>
      <c r="N388" s="2003"/>
      <c r="O388" s="2003"/>
      <c r="P388" s="2003"/>
      <c r="Q388" s="2003"/>
      <c r="R388" s="2003"/>
      <c r="S388" s="2003"/>
      <c r="T388" s="2003"/>
      <c r="U388" s="2003"/>
      <c r="V388" s="2003"/>
      <c r="W388" s="2003"/>
      <c r="X388" s="2003"/>
      <c r="Y388" s="2106"/>
      <c r="Z388" s="2106"/>
      <c r="AA388" s="2106"/>
      <c r="AB388" s="2106"/>
      <c r="AC388" s="2106"/>
      <c r="AD388" s="2106"/>
      <c r="AE388" s="2106"/>
      <c r="AF388" s="2106"/>
      <c r="AG388" s="2106"/>
      <c r="AH388" s="2106"/>
      <c r="AI388" s="2106"/>
      <c r="AJ388" s="2106"/>
      <c r="AK388" s="2106"/>
      <c r="AL388" s="2106"/>
      <c r="AM388" s="2106"/>
      <c r="AN388" s="2106"/>
      <c r="AO388" s="2106"/>
      <c r="AP388" s="2106"/>
      <c r="AQ388" s="2106"/>
      <c r="AR388" s="2106"/>
      <c r="AS388" s="2106"/>
      <c r="AT388" s="2106"/>
      <c r="AU388" s="2106"/>
      <c r="AV388" s="2106"/>
      <c r="AW388" s="2106"/>
      <c r="AX388" s="2106"/>
      <c r="AY388" s="2106"/>
      <c r="AZ388" s="2106"/>
      <c r="BA388" s="2106"/>
      <c r="BB388" s="2106"/>
      <c r="BC388" s="2106"/>
      <c r="BD388" s="2106"/>
      <c r="BE388" s="2106"/>
      <c r="BF388" s="2106"/>
      <c r="BG388" s="2106"/>
      <c r="BH388" s="2106"/>
      <c r="BI388" s="2106"/>
      <c r="BJ388" s="2106"/>
      <c r="BK388" s="2106"/>
      <c r="BL388" s="2106"/>
      <c r="BM388" s="2106"/>
      <c r="BN388" s="2106"/>
      <c r="BO388" s="2106"/>
      <c r="BP388" s="2106"/>
      <c r="BQ388" s="2106"/>
      <c r="BR388" s="2106"/>
      <c r="BS388" s="2106"/>
      <c r="BT388" s="2106"/>
      <c r="BU388" s="2106"/>
      <c r="BV388" s="2106"/>
      <c r="BW388" s="2106"/>
      <c r="BX388" s="2106"/>
      <c r="BY388" s="2106"/>
      <c r="BZ388" s="2106"/>
      <c r="CA388" s="2106"/>
      <c r="CB388" s="2106"/>
      <c r="CC388" s="2106"/>
      <c r="CD388" s="2106"/>
      <c r="CE388" s="2106"/>
      <c r="CF388" s="2106"/>
      <c r="CG388" s="2106"/>
      <c r="CH388" s="2106"/>
      <c r="CI388" s="2106"/>
      <c r="CJ388" s="2106"/>
      <c r="CK388" s="2106"/>
      <c r="CL388" s="2106"/>
      <c r="CM388" s="2106"/>
      <c r="CN388" s="2106"/>
      <c r="CO388" s="2106"/>
      <c r="CP388" s="2106"/>
    </row>
    <row r="389" spans="1:100" s="2109" customFormat="1" ht="16.5" thickTop="1" thickBot="1">
      <c r="A389" s="3555">
        <f t="shared" ref="A389:F389" si="114">SUM(A386:A388)</f>
        <v>0</v>
      </c>
      <c r="B389" s="3503">
        <f t="shared" si="114"/>
        <v>0</v>
      </c>
      <c r="C389" s="3440">
        <f t="shared" si="114"/>
        <v>0</v>
      </c>
      <c r="D389" s="3503">
        <f t="shared" si="114"/>
        <v>0</v>
      </c>
      <c r="E389" s="3440">
        <f t="shared" si="114"/>
        <v>0</v>
      </c>
      <c r="F389" s="3503">
        <f t="shared" si="114"/>
        <v>0</v>
      </c>
      <c r="G389" s="3441"/>
      <c r="H389" s="3442" t="s">
        <v>966</v>
      </c>
      <c r="I389" s="3440">
        <f>SUM(I386:I388)</f>
        <v>0</v>
      </c>
      <c r="J389" s="3579">
        <f>SUM(J386:J388)</f>
        <v>0</v>
      </c>
      <c r="K389" s="2003"/>
      <c r="L389" s="2003"/>
      <c r="M389" s="2003"/>
      <c r="N389" s="2003"/>
      <c r="O389" s="2003"/>
      <c r="P389" s="2003"/>
      <c r="Q389" s="2003"/>
      <c r="R389" s="2003"/>
      <c r="S389" s="2003"/>
      <c r="T389" s="2003"/>
      <c r="U389" s="2003"/>
      <c r="V389" s="2003"/>
      <c r="W389" s="2003"/>
      <c r="X389" s="2003"/>
      <c r="Y389" s="2108"/>
      <c r="Z389" s="2108"/>
      <c r="AA389" s="2108"/>
      <c r="AB389" s="2108"/>
      <c r="AC389" s="2108"/>
      <c r="AD389" s="2108"/>
      <c r="AE389" s="2108"/>
      <c r="AF389" s="2108"/>
      <c r="AG389" s="2108"/>
      <c r="AH389" s="2108"/>
      <c r="AI389" s="2108"/>
      <c r="AJ389" s="2108"/>
      <c r="AK389" s="2108"/>
      <c r="AL389" s="2108"/>
      <c r="AM389" s="2108"/>
      <c r="AN389" s="2108"/>
      <c r="AO389" s="2108"/>
      <c r="AP389" s="2108"/>
      <c r="AQ389" s="2108"/>
      <c r="AR389" s="2108"/>
      <c r="AS389" s="2108"/>
      <c r="AT389" s="2108"/>
      <c r="AU389" s="2108"/>
      <c r="AV389" s="2108"/>
      <c r="AW389" s="2108"/>
      <c r="AX389" s="2108"/>
      <c r="AY389" s="2108"/>
      <c r="AZ389" s="2108"/>
      <c r="BA389" s="2108"/>
      <c r="BB389" s="2108"/>
      <c r="BC389" s="2108"/>
      <c r="BD389" s="2108"/>
      <c r="BE389" s="2108"/>
      <c r="BF389" s="2108"/>
      <c r="BG389" s="2108"/>
      <c r="BH389" s="2108"/>
      <c r="BI389" s="2108"/>
      <c r="BJ389" s="2108"/>
      <c r="BK389" s="2108"/>
      <c r="BL389" s="2108"/>
      <c r="BM389" s="2108"/>
      <c r="BN389" s="2108"/>
      <c r="BO389" s="2108"/>
      <c r="BP389" s="2108"/>
      <c r="BQ389" s="2108"/>
      <c r="BR389" s="2108"/>
      <c r="BS389" s="2108"/>
      <c r="BT389" s="2108"/>
      <c r="BU389" s="2108"/>
      <c r="BV389" s="2108"/>
      <c r="BW389" s="2108"/>
      <c r="BX389" s="2108"/>
      <c r="BY389" s="2108"/>
      <c r="BZ389" s="2108"/>
      <c r="CA389" s="2108"/>
      <c r="CB389" s="2108"/>
      <c r="CC389" s="2108"/>
      <c r="CD389" s="2108"/>
      <c r="CE389" s="2108"/>
      <c r="CF389" s="2108"/>
      <c r="CG389" s="2108"/>
      <c r="CH389" s="2108"/>
      <c r="CI389" s="2108"/>
      <c r="CJ389" s="2108"/>
      <c r="CK389" s="2108"/>
      <c r="CL389" s="2108"/>
      <c r="CM389" s="2108"/>
      <c r="CN389" s="2108"/>
      <c r="CO389" s="2108"/>
      <c r="CP389" s="2108"/>
    </row>
    <row r="390" spans="1:100" s="2098" customFormat="1" ht="106.5" thickTop="1" thickBot="1">
      <c r="A390" s="3554"/>
      <c r="B390" s="3435"/>
      <c r="C390" s="3453">
        <v>0</v>
      </c>
      <c r="D390" s="3435">
        <v>0</v>
      </c>
      <c r="E390" s="3462"/>
      <c r="F390" s="3435"/>
      <c r="G390" s="3434">
        <v>587</v>
      </c>
      <c r="H390" s="3438" t="s">
        <v>967</v>
      </c>
      <c r="I390" s="3453">
        <v>0</v>
      </c>
      <c r="J390" s="3550">
        <v>0</v>
      </c>
      <c r="K390" s="2003"/>
      <c r="L390" s="2003"/>
      <c r="M390" s="2003"/>
      <c r="N390" s="2003"/>
      <c r="O390" s="2003"/>
      <c r="P390" s="2010"/>
      <c r="Q390" s="2010"/>
      <c r="R390" s="2010"/>
      <c r="S390" s="2010"/>
      <c r="T390" s="2010"/>
      <c r="U390" s="2010"/>
      <c r="V390" s="2010"/>
      <c r="W390" s="2010"/>
      <c r="X390" s="2010"/>
      <c r="Y390" s="2010"/>
      <c r="Z390" s="2010"/>
      <c r="AA390" s="2010"/>
      <c r="AB390" s="2010"/>
      <c r="AC390" s="2010"/>
      <c r="AD390" s="2010"/>
      <c r="AE390" s="2010"/>
      <c r="AF390" s="2010"/>
      <c r="AG390" s="2010"/>
      <c r="AH390" s="2010"/>
      <c r="AI390" s="2010"/>
      <c r="AJ390" s="2010"/>
      <c r="AK390" s="2010"/>
      <c r="AL390" s="2010"/>
      <c r="AM390" s="2010"/>
      <c r="AN390" s="2010"/>
      <c r="AO390" s="2010"/>
      <c r="AP390" s="2010"/>
      <c r="AQ390" s="2010"/>
      <c r="AR390" s="2010"/>
      <c r="AS390" s="2010"/>
      <c r="AT390" s="2010"/>
      <c r="AU390" s="2010"/>
      <c r="AV390" s="2010"/>
      <c r="AW390" s="2010"/>
      <c r="AX390" s="2010"/>
      <c r="AY390" s="2010"/>
      <c r="AZ390" s="2010"/>
      <c r="BA390" s="2010"/>
      <c r="BB390" s="2010"/>
      <c r="BC390" s="2010"/>
      <c r="BD390" s="2010"/>
      <c r="BE390" s="2010"/>
      <c r="BF390" s="2010"/>
      <c r="BG390" s="2010"/>
      <c r="BH390" s="2010"/>
      <c r="BI390" s="2010"/>
      <c r="BJ390" s="2010"/>
      <c r="BK390" s="2010"/>
      <c r="BL390" s="2010"/>
      <c r="BM390" s="2010"/>
      <c r="BN390" s="2010"/>
      <c r="BO390" s="2010"/>
      <c r="BP390" s="2010"/>
      <c r="BQ390" s="2010"/>
      <c r="BR390" s="2010"/>
      <c r="BS390" s="2010"/>
      <c r="BT390" s="2010"/>
      <c r="BU390" s="2010"/>
      <c r="BV390" s="2010"/>
      <c r="BW390" s="2010"/>
      <c r="BX390" s="2010"/>
      <c r="BY390" s="2010"/>
      <c r="BZ390" s="2010"/>
      <c r="CA390" s="2010"/>
      <c r="CB390" s="2010"/>
      <c r="CC390" s="2010"/>
      <c r="CD390" s="2010"/>
      <c r="CE390" s="2010"/>
      <c r="CF390" s="2010"/>
      <c r="CG390" s="2010"/>
      <c r="CH390" s="2010"/>
      <c r="CI390" s="2010"/>
      <c r="CJ390" s="2010"/>
      <c r="CK390" s="2010"/>
      <c r="CL390" s="2010"/>
      <c r="CM390" s="2010"/>
      <c r="CN390" s="2010"/>
      <c r="CO390" s="2010"/>
      <c r="CP390" s="2010"/>
    </row>
    <row r="391" spans="1:100" ht="120">
      <c r="A391" s="3565"/>
      <c r="B391" s="3435"/>
      <c r="C391" s="3437">
        <v>0</v>
      </c>
      <c r="D391" s="3435">
        <v>0</v>
      </c>
      <c r="E391" s="3462"/>
      <c r="F391" s="3433"/>
      <c r="G391" s="3434">
        <v>593</v>
      </c>
      <c r="H391" s="3438" t="s">
        <v>968</v>
      </c>
      <c r="I391" s="3437">
        <v>0</v>
      </c>
      <c r="J391" s="3550">
        <v>0</v>
      </c>
    </row>
    <row r="392" spans="1:100" s="2119" customFormat="1" ht="120">
      <c r="A392" s="3565"/>
      <c r="B392" s="3435"/>
      <c r="C392" s="3437"/>
      <c r="D392" s="3435">
        <v>1000000</v>
      </c>
      <c r="E392" s="3462"/>
      <c r="F392" s="3433">
        <v>1000000</v>
      </c>
      <c r="G392" s="3434">
        <v>174</v>
      </c>
      <c r="H392" s="3504" t="s">
        <v>3445</v>
      </c>
      <c r="I392" s="3437"/>
      <c r="J392" s="3550"/>
      <c r="K392" s="3430"/>
      <c r="L392" s="2118"/>
      <c r="M392" s="2118"/>
      <c r="N392" s="2118"/>
      <c r="O392" s="2118"/>
      <c r="P392" s="2118"/>
      <c r="Q392" s="2118"/>
      <c r="R392" s="2118"/>
      <c r="S392" s="2118"/>
      <c r="T392" s="2118"/>
      <c r="U392" s="2118"/>
      <c r="V392" s="2118"/>
      <c r="W392" s="2118"/>
      <c r="X392" s="2118"/>
      <c r="Y392" s="2118"/>
      <c r="Z392" s="2118"/>
      <c r="AA392" s="2118"/>
      <c r="AB392" s="2118"/>
      <c r="AC392" s="2118"/>
      <c r="AD392" s="2118"/>
      <c r="AE392" s="2118"/>
      <c r="AF392" s="2118"/>
      <c r="AG392" s="2118"/>
      <c r="AH392" s="2118"/>
      <c r="AI392" s="2118"/>
      <c r="AJ392" s="2118"/>
      <c r="AK392" s="2118"/>
      <c r="AL392" s="2118"/>
      <c r="AM392" s="2118"/>
      <c r="AN392" s="2118"/>
      <c r="AO392" s="2118"/>
      <c r="AP392" s="2118"/>
      <c r="AQ392" s="2118"/>
      <c r="AR392" s="2118"/>
      <c r="AS392" s="2118"/>
      <c r="AT392" s="2118"/>
      <c r="AU392" s="2118"/>
      <c r="AV392" s="2118"/>
      <c r="AW392" s="2118"/>
      <c r="AX392" s="2118"/>
      <c r="AY392" s="2118"/>
      <c r="AZ392" s="2118"/>
      <c r="BA392" s="2118"/>
      <c r="BB392" s="2118"/>
      <c r="BC392" s="2118"/>
      <c r="BD392" s="2118"/>
      <c r="BE392" s="2118"/>
      <c r="BF392" s="2118"/>
      <c r="BG392" s="2118"/>
      <c r="BH392" s="2118"/>
      <c r="BI392" s="2118"/>
      <c r="BJ392" s="2118"/>
      <c r="BK392" s="2118"/>
      <c r="BL392" s="2118"/>
      <c r="BM392" s="2118"/>
      <c r="BN392" s="2118"/>
      <c r="BO392" s="2118"/>
      <c r="BP392" s="2118"/>
      <c r="BQ392" s="2118"/>
      <c r="BR392" s="2118"/>
      <c r="BS392" s="2118"/>
      <c r="BT392" s="2118"/>
      <c r="BU392" s="2118"/>
      <c r="BV392" s="2118"/>
      <c r="BW392" s="2118"/>
      <c r="BX392" s="2118"/>
      <c r="BY392" s="2118"/>
      <c r="BZ392" s="2118"/>
      <c r="CA392" s="2118"/>
      <c r="CB392" s="2118"/>
      <c r="CC392" s="2118"/>
      <c r="CD392" s="2118"/>
      <c r="CE392" s="2118"/>
      <c r="CF392" s="2118"/>
      <c r="CG392" s="2118"/>
      <c r="CH392" s="2118"/>
      <c r="CI392" s="2118"/>
      <c r="CJ392" s="2118"/>
      <c r="CK392" s="2118"/>
      <c r="CL392" s="2118"/>
      <c r="CM392" s="2118"/>
      <c r="CN392" s="2118"/>
      <c r="CO392" s="2118"/>
      <c r="CP392" s="2118"/>
      <c r="CQ392" s="2118"/>
      <c r="CR392" s="2118"/>
      <c r="CS392" s="2118"/>
      <c r="CT392" s="2118"/>
      <c r="CU392" s="2118"/>
      <c r="CV392" s="2118"/>
    </row>
    <row r="393" spans="1:100" ht="15">
      <c r="A393" s="3565"/>
      <c r="B393" s="3435"/>
      <c r="C393" s="3435">
        <v>0</v>
      </c>
      <c r="D393" s="3435">
        <v>0</v>
      </c>
      <c r="E393" s="3462"/>
      <c r="F393" s="3435"/>
      <c r="G393" s="3434">
        <v>598</v>
      </c>
      <c r="H393" s="3438" t="s">
        <v>969</v>
      </c>
      <c r="I393" s="3435">
        <v>0</v>
      </c>
      <c r="J393" s="3550">
        <v>0</v>
      </c>
    </row>
    <row r="394" spans="1:100" s="2107" customFormat="1" ht="30.75" thickBot="1">
      <c r="A394" s="3565"/>
      <c r="B394" s="3435"/>
      <c r="C394" s="3437">
        <v>0</v>
      </c>
      <c r="D394" s="3435">
        <v>0</v>
      </c>
      <c r="E394" s="3436"/>
      <c r="F394" s="3435"/>
      <c r="G394" s="3434">
        <v>599</v>
      </c>
      <c r="H394" s="3438" t="s">
        <v>970</v>
      </c>
      <c r="I394" s="3437">
        <v>0</v>
      </c>
      <c r="J394" s="3550">
        <v>0</v>
      </c>
      <c r="K394" s="2003"/>
      <c r="L394" s="2003"/>
      <c r="M394" s="2003"/>
      <c r="N394" s="2003"/>
      <c r="O394" s="2003"/>
      <c r="P394" s="2003"/>
      <c r="Q394" s="2003"/>
      <c r="R394" s="2003"/>
      <c r="S394" s="2003"/>
      <c r="T394" s="2003"/>
      <c r="U394" s="2003"/>
      <c r="V394" s="2003"/>
      <c r="W394" s="2003"/>
      <c r="X394" s="2003"/>
      <c r="Y394" s="2106"/>
      <c r="Z394" s="2106"/>
      <c r="AA394" s="2106"/>
      <c r="AB394" s="2106"/>
      <c r="AC394" s="2106"/>
      <c r="AD394" s="2106"/>
      <c r="AE394" s="2106"/>
      <c r="AF394" s="2106"/>
      <c r="AG394" s="2106"/>
      <c r="AH394" s="2106"/>
      <c r="AI394" s="2106"/>
      <c r="AJ394" s="2106"/>
      <c r="AK394" s="2106"/>
      <c r="AL394" s="2106"/>
      <c r="AM394" s="2106"/>
      <c r="AN394" s="2106"/>
      <c r="AO394" s="2106"/>
      <c r="AP394" s="2106"/>
      <c r="AQ394" s="2106"/>
      <c r="AR394" s="2106"/>
      <c r="AS394" s="2106"/>
      <c r="AT394" s="2106"/>
      <c r="AU394" s="2106"/>
      <c r="AV394" s="2106"/>
      <c r="AW394" s="2106"/>
      <c r="AX394" s="2106"/>
      <c r="AY394" s="2106"/>
      <c r="AZ394" s="2106"/>
      <c r="BA394" s="2106"/>
      <c r="BB394" s="2106"/>
      <c r="BC394" s="2106"/>
      <c r="BD394" s="2106"/>
      <c r="BE394" s="2106"/>
      <c r="BF394" s="2106"/>
      <c r="BG394" s="2106"/>
      <c r="BH394" s="2106"/>
      <c r="BI394" s="2106"/>
      <c r="BJ394" s="2106"/>
      <c r="BK394" s="2106"/>
      <c r="BL394" s="2106"/>
      <c r="BM394" s="2106"/>
      <c r="BN394" s="2106"/>
      <c r="BO394" s="2106"/>
      <c r="BP394" s="2106"/>
      <c r="BQ394" s="2106"/>
      <c r="BR394" s="2106"/>
      <c r="BS394" s="2106"/>
      <c r="BT394" s="2106"/>
      <c r="BU394" s="2106"/>
      <c r="BV394" s="2106"/>
      <c r="BW394" s="2106"/>
      <c r="BX394" s="2106"/>
      <c r="BY394" s="2106"/>
      <c r="BZ394" s="2106"/>
      <c r="CA394" s="2106"/>
      <c r="CB394" s="2106"/>
      <c r="CC394" s="2106"/>
      <c r="CD394" s="2106"/>
      <c r="CE394" s="2106"/>
      <c r="CF394" s="2106"/>
      <c r="CG394" s="2106"/>
      <c r="CH394" s="2106"/>
      <c r="CI394" s="2106"/>
      <c r="CJ394" s="2106"/>
      <c r="CK394" s="2106"/>
      <c r="CL394" s="2106"/>
      <c r="CM394" s="2106"/>
      <c r="CN394" s="2106"/>
      <c r="CO394" s="2106"/>
      <c r="CP394" s="2106"/>
    </row>
    <row r="395" spans="1:100" s="2109" customFormat="1" ht="16.5" thickTop="1" thickBot="1">
      <c r="A395" s="3553">
        <f t="shared" ref="A395:F395" si="115">SUM(A390:A394)</f>
        <v>0</v>
      </c>
      <c r="B395" s="3440">
        <f t="shared" si="115"/>
        <v>0</v>
      </c>
      <c r="C395" s="3439">
        <f t="shared" si="115"/>
        <v>0</v>
      </c>
      <c r="D395" s="3440">
        <f t="shared" si="115"/>
        <v>1000000</v>
      </c>
      <c r="E395" s="3439">
        <f t="shared" si="115"/>
        <v>0</v>
      </c>
      <c r="F395" s="3440">
        <f t="shared" si="115"/>
        <v>1000000</v>
      </c>
      <c r="G395" s="3441"/>
      <c r="H395" s="3439" t="s">
        <v>971</v>
      </c>
      <c r="I395" s="3439">
        <f>SUM(I390:I394)</f>
        <v>0</v>
      </c>
      <c r="J395" s="3544">
        <f>SUM(J390:J394)</f>
        <v>0</v>
      </c>
      <c r="K395" s="2003"/>
      <c r="L395" s="2003"/>
      <c r="M395" s="2003"/>
      <c r="N395" s="2003"/>
      <c r="O395" s="2003"/>
      <c r="P395" s="2003"/>
      <c r="Q395" s="2003"/>
      <c r="R395" s="2003"/>
      <c r="S395" s="2003"/>
      <c r="T395" s="2003"/>
      <c r="U395" s="2003"/>
      <c r="V395" s="2003"/>
      <c r="W395" s="2003"/>
      <c r="X395" s="2003"/>
      <c r="Y395" s="2108"/>
      <c r="Z395" s="2108"/>
      <c r="AA395" s="2108"/>
      <c r="AB395" s="2108"/>
      <c r="AC395" s="2108"/>
      <c r="AD395" s="2108"/>
      <c r="AE395" s="2108"/>
      <c r="AF395" s="2108"/>
      <c r="AG395" s="2108"/>
      <c r="AH395" s="2108"/>
      <c r="AI395" s="2108"/>
      <c r="AJ395" s="2108"/>
      <c r="AK395" s="2108"/>
      <c r="AL395" s="2108"/>
      <c r="AM395" s="2108"/>
      <c r="AN395" s="2108"/>
      <c r="AO395" s="2108"/>
      <c r="AP395" s="2108"/>
      <c r="AQ395" s="2108"/>
      <c r="AR395" s="2108"/>
      <c r="AS395" s="2108"/>
      <c r="AT395" s="2108"/>
      <c r="AU395" s="2108"/>
      <c r="AV395" s="2108"/>
      <c r="AW395" s="2108"/>
      <c r="AX395" s="2108"/>
      <c r="AY395" s="2108"/>
      <c r="AZ395" s="2108"/>
      <c r="BA395" s="2108"/>
      <c r="BB395" s="2108"/>
      <c r="BC395" s="2108"/>
      <c r="BD395" s="2108"/>
      <c r="BE395" s="2108"/>
      <c r="BF395" s="2108"/>
      <c r="BG395" s="2108"/>
      <c r="BH395" s="2108"/>
      <c r="BI395" s="2108"/>
      <c r="BJ395" s="2108"/>
      <c r="BK395" s="2108"/>
      <c r="BL395" s="2108"/>
      <c r="BM395" s="2108"/>
      <c r="BN395" s="2108"/>
      <c r="BO395" s="2108"/>
      <c r="BP395" s="2108"/>
      <c r="BQ395" s="2108"/>
      <c r="BR395" s="2108"/>
      <c r="BS395" s="2108"/>
      <c r="BT395" s="2108"/>
      <c r="BU395" s="2108"/>
      <c r="BV395" s="2108"/>
      <c r="BW395" s="2108"/>
      <c r="BX395" s="2108"/>
      <c r="BY395" s="2108"/>
      <c r="BZ395" s="2108"/>
      <c r="CA395" s="2108"/>
      <c r="CB395" s="2108"/>
      <c r="CC395" s="2108"/>
      <c r="CD395" s="2108"/>
      <c r="CE395" s="2108"/>
      <c r="CF395" s="2108"/>
      <c r="CG395" s="2108"/>
      <c r="CH395" s="2108"/>
      <c r="CI395" s="2108"/>
      <c r="CJ395" s="2108"/>
      <c r="CK395" s="2108"/>
      <c r="CL395" s="2108"/>
      <c r="CM395" s="2108"/>
      <c r="CN395" s="2108"/>
      <c r="CO395" s="2108"/>
      <c r="CP395" s="2108"/>
    </row>
    <row r="396" spans="1:100" s="2120" customFormat="1" ht="90.75" thickTop="1">
      <c r="A396" s="3580"/>
      <c r="B396" s="3505"/>
      <c r="C396" s="3505"/>
      <c r="D396" s="3450"/>
      <c r="E396" s="3510"/>
      <c r="F396" s="3450"/>
      <c r="G396" s="3449">
        <v>173</v>
      </c>
      <c r="H396" s="3507" t="s">
        <v>3406</v>
      </c>
      <c r="I396" s="3505"/>
      <c r="J396" s="3581"/>
    </row>
    <row r="397" spans="1:100" ht="90">
      <c r="A397" s="3559"/>
      <c r="B397" s="3434"/>
      <c r="C397" s="3434">
        <v>0</v>
      </c>
      <c r="D397" s="3435">
        <v>0</v>
      </c>
      <c r="E397" s="3434"/>
      <c r="F397" s="3435"/>
      <c r="G397" s="3434">
        <v>602</v>
      </c>
      <c r="H397" s="3438" t="s">
        <v>972</v>
      </c>
      <c r="I397" s="3434">
        <v>0</v>
      </c>
      <c r="J397" s="3550">
        <v>0</v>
      </c>
    </row>
    <row r="398" spans="1:100" ht="45">
      <c r="A398" s="3559"/>
      <c r="B398" s="3434"/>
      <c r="C398" s="3434">
        <v>0</v>
      </c>
      <c r="D398" s="3435">
        <v>0</v>
      </c>
      <c r="E398" s="3434"/>
      <c r="F398" s="3435"/>
      <c r="G398" s="3434">
        <v>603</v>
      </c>
      <c r="H398" s="3438" t="s">
        <v>973</v>
      </c>
      <c r="I398" s="3434">
        <v>0</v>
      </c>
      <c r="J398" s="3550">
        <v>0</v>
      </c>
    </row>
    <row r="399" spans="1:100" ht="90">
      <c r="A399" s="3559"/>
      <c r="B399" s="3435"/>
      <c r="C399" s="3434">
        <v>0</v>
      </c>
      <c r="D399" s="3435">
        <v>0</v>
      </c>
      <c r="E399" s="3434"/>
      <c r="F399" s="3435"/>
      <c r="G399" s="3434">
        <v>604</v>
      </c>
      <c r="H399" s="3438" t="s">
        <v>974</v>
      </c>
      <c r="I399" s="3434">
        <v>0</v>
      </c>
      <c r="J399" s="3550">
        <v>0</v>
      </c>
    </row>
    <row r="400" spans="1:100" ht="75">
      <c r="A400" s="3559"/>
      <c r="B400" s="3435"/>
      <c r="C400" s="3434">
        <v>0</v>
      </c>
      <c r="D400" s="3435">
        <v>0</v>
      </c>
      <c r="E400" s="3434"/>
      <c r="F400" s="3435"/>
      <c r="G400" s="3434" t="s">
        <v>975</v>
      </c>
      <c r="H400" s="3438" t="s">
        <v>976</v>
      </c>
      <c r="I400" s="3434">
        <v>0</v>
      </c>
      <c r="J400" s="3550">
        <v>0</v>
      </c>
    </row>
    <row r="401" spans="1:100" ht="75">
      <c r="A401" s="3559"/>
      <c r="B401" s="3454"/>
      <c r="C401" s="3438">
        <v>0</v>
      </c>
      <c r="D401" s="3454">
        <v>0</v>
      </c>
      <c r="E401" s="3434"/>
      <c r="F401" s="3454"/>
      <c r="G401" s="3434" t="s">
        <v>977</v>
      </c>
      <c r="H401" s="3438" t="s">
        <v>978</v>
      </c>
      <c r="I401" s="3438">
        <v>0</v>
      </c>
      <c r="J401" s="3563">
        <v>0</v>
      </c>
    </row>
    <row r="402" spans="1:100" ht="45">
      <c r="A402" s="3554"/>
      <c r="B402" s="3435"/>
      <c r="C402" s="3438">
        <v>0</v>
      </c>
      <c r="D402" s="3435">
        <v>0</v>
      </c>
      <c r="E402" s="3453"/>
      <c r="F402" s="3454"/>
      <c r="G402" s="3434">
        <v>607</v>
      </c>
      <c r="H402" s="3438" t="s">
        <v>979</v>
      </c>
      <c r="I402" s="3438">
        <v>0</v>
      </c>
      <c r="J402" s="3550">
        <v>0</v>
      </c>
    </row>
    <row r="403" spans="1:100" ht="75">
      <c r="A403" s="3554"/>
      <c r="B403" s="3453"/>
      <c r="C403" s="3453"/>
      <c r="D403" s="3435"/>
      <c r="E403" s="3434"/>
      <c r="F403" s="3435"/>
      <c r="G403" s="3508" t="s">
        <v>980</v>
      </c>
      <c r="H403" s="3438" t="s">
        <v>981</v>
      </c>
      <c r="I403" s="3453"/>
      <c r="J403" s="3550"/>
      <c r="K403" s="2101"/>
      <c r="Y403" s="2101"/>
      <c r="Z403" s="2101"/>
      <c r="AA403" s="2101"/>
      <c r="AB403" s="2101"/>
      <c r="AC403" s="2101"/>
      <c r="AD403" s="2101"/>
      <c r="AE403" s="2101"/>
      <c r="AF403" s="2101"/>
      <c r="AG403" s="2101"/>
      <c r="AH403" s="2101"/>
      <c r="AI403" s="2101"/>
      <c r="AJ403" s="2101"/>
      <c r="AK403" s="2101"/>
      <c r="AL403" s="2101"/>
      <c r="AM403" s="2101"/>
      <c r="AN403" s="2101"/>
      <c r="AO403" s="2101"/>
      <c r="AP403" s="2101"/>
      <c r="AQ403" s="2101"/>
      <c r="AR403" s="2101"/>
      <c r="AS403" s="2101"/>
      <c r="AT403" s="2101"/>
      <c r="AU403" s="2101"/>
      <c r="AV403" s="2101"/>
      <c r="AW403" s="2101"/>
      <c r="AX403" s="2101"/>
      <c r="AY403" s="2101"/>
      <c r="AZ403" s="2101"/>
      <c r="BA403" s="2101"/>
      <c r="BB403" s="2101"/>
      <c r="BC403" s="2101"/>
      <c r="BD403" s="2101"/>
      <c r="BE403" s="2101"/>
      <c r="BF403" s="2101"/>
      <c r="BG403" s="2101"/>
      <c r="BH403" s="2101"/>
      <c r="BI403" s="2101"/>
      <c r="BJ403" s="2101"/>
      <c r="BK403" s="2101"/>
      <c r="BL403" s="2101"/>
      <c r="BM403" s="2101"/>
      <c r="BN403" s="2101"/>
      <c r="BO403" s="2101"/>
      <c r="BP403" s="2101"/>
      <c r="BQ403" s="2101"/>
      <c r="BR403" s="2101"/>
      <c r="BS403" s="2101"/>
      <c r="BT403" s="2101"/>
      <c r="BU403" s="2101"/>
      <c r="BV403" s="2101"/>
      <c r="BW403" s="2101"/>
      <c r="BX403" s="2101"/>
      <c r="BY403" s="2101"/>
      <c r="BZ403" s="2101"/>
      <c r="CA403" s="2101"/>
      <c r="CB403" s="2101"/>
      <c r="CC403" s="2101"/>
      <c r="CD403" s="2101"/>
      <c r="CE403" s="2101"/>
      <c r="CF403" s="2101"/>
      <c r="CG403" s="2101"/>
      <c r="CH403" s="2101"/>
      <c r="CI403" s="2101"/>
      <c r="CJ403" s="2101"/>
      <c r="CK403" s="2101"/>
      <c r="CL403" s="2101"/>
      <c r="CM403" s="2101"/>
      <c r="CN403" s="2101"/>
      <c r="CO403" s="2101"/>
      <c r="CP403" s="2101"/>
      <c r="CQ403" s="2049"/>
      <c r="CR403" s="2049"/>
      <c r="CS403" s="2049"/>
      <c r="CT403" s="2049"/>
      <c r="CU403" s="2049"/>
      <c r="CV403" s="2049"/>
    </row>
    <row r="404" spans="1:100" ht="90">
      <c r="A404" s="3554"/>
      <c r="B404" s="3453"/>
      <c r="C404" s="3453"/>
      <c r="D404" s="3435"/>
      <c r="E404" s="3434"/>
      <c r="F404" s="3435"/>
      <c r="G404" s="3508">
        <v>617</v>
      </c>
      <c r="H404" s="3504" t="s">
        <v>3323</v>
      </c>
      <c r="I404" s="3453"/>
      <c r="J404" s="3550"/>
      <c r="K404" s="2101"/>
      <c r="Y404" s="2101"/>
      <c r="Z404" s="2101"/>
      <c r="AA404" s="2101"/>
      <c r="AB404" s="2101"/>
      <c r="AC404" s="2101"/>
      <c r="AD404" s="2101"/>
      <c r="AE404" s="2101"/>
      <c r="AF404" s="2101"/>
      <c r="AG404" s="2101"/>
      <c r="AH404" s="2101"/>
      <c r="AI404" s="2101"/>
      <c r="AJ404" s="2101"/>
      <c r="AK404" s="2101"/>
      <c r="AL404" s="2101"/>
      <c r="AM404" s="2101"/>
      <c r="AN404" s="2101"/>
      <c r="AO404" s="2101"/>
      <c r="AP404" s="2101"/>
      <c r="AQ404" s="2101"/>
      <c r="AR404" s="2101"/>
      <c r="AS404" s="2101"/>
      <c r="AT404" s="2101"/>
      <c r="AU404" s="2101"/>
      <c r="AV404" s="2101"/>
      <c r="AW404" s="2101"/>
      <c r="AX404" s="2101"/>
      <c r="AY404" s="2101"/>
      <c r="AZ404" s="2101"/>
      <c r="BA404" s="2101"/>
      <c r="BB404" s="2101"/>
      <c r="BC404" s="2101"/>
      <c r="BD404" s="2101"/>
      <c r="BE404" s="2101"/>
      <c r="BF404" s="2101"/>
      <c r="BG404" s="2101"/>
      <c r="BH404" s="2101"/>
      <c r="BI404" s="2101"/>
      <c r="BJ404" s="2101"/>
      <c r="BK404" s="2101"/>
      <c r="BL404" s="2101"/>
      <c r="BM404" s="2101"/>
      <c r="BN404" s="2101"/>
      <c r="BO404" s="2101"/>
      <c r="BP404" s="2101"/>
      <c r="BQ404" s="2101"/>
      <c r="BR404" s="2101"/>
      <c r="BS404" s="2101"/>
      <c r="BT404" s="2101"/>
      <c r="BU404" s="2101"/>
      <c r="BV404" s="2101"/>
      <c r="BW404" s="2101"/>
      <c r="BX404" s="2101"/>
      <c r="BY404" s="2101"/>
      <c r="BZ404" s="2101"/>
      <c r="CA404" s="2101"/>
      <c r="CB404" s="2101"/>
      <c r="CC404" s="2101"/>
      <c r="CD404" s="2101"/>
      <c r="CE404" s="2101"/>
      <c r="CF404" s="2101"/>
      <c r="CG404" s="2101"/>
      <c r="CH404" s="2101"/>
      <c r="CI404" s="2101"/>
      <c r="CJ404" s="2101"/>
      <c r="CK404" s="2101"/>
      <c r="CL404" s="2101"/>
      <c r="CM404" s="2101"/>
      <c r="CN404" s="2101"/>
      <c r="CO404" s="2101"/>
      <c r="CP404" s="2101"/>
      <c r="CQ404" s="2049"/>
      <c r="CR404" s="2049"/>
      <c r="CS404" s="2049"/>
      <c r="CT404" s="2049"/>
      <c r="CU404" s="2049"/>
      <c r="CV404" s="2049"/>
    </row>
    <row r="405" spans="1:100" ht="75">
      <c r="A405" s="3551"/>
      <c r="B405" s="3435"/>
      <c r="C405" s="3438">
        <v>0</v>
      </c>
      <c r="D405" s="3435">
        <v>0</v>
      </c>
      <c r="E405" s="3434"/>
      <c r="F405" s="3454"/>
      <c r="G405" s="3434">
        <v>621</v>
      </c>
      <c r="H405" s="3438" t="s">
        <v>982</v>
      </c>
      <c r="I405" s="3438">
        <v>0</v>
      </c>
      <c r="J405" s="3550">
        <v>0</v>
      </c>
    </row>
    <row r="406" spans="1:100" ht="60">
      <c r="A406" s="3551"/>
      <c r="B406" s="3435"/>
      <c r="C406" s="3438">
        <v>0</v>
      </c>
      <c r="D406" s="3435">
        <v>0</v>
      </c>
      <c r="E406" s="3433"/>
      <c r="F406" s="3435"/>
      <c r="G406" s="3434">
        <v>622</v>
      </c>
      <c r="H406" s="3438" t="s">
        <v>983</v>
      </c>
      <c r="I406" s="3438">
        <v>0</v>
      </c>
      <c r="J406" s="3550">
        <v>0</v>
      </c>
    </row>
    <row r="407" spans="1:100" ht="15">
      <c r="A407" s="3551"/>
      <c r="B407" s="3433"/>
      <c r="C407" s="3433">
        <v>0</v>
      </c>
      <c r="D407" s="3435">
        <v>0</v>
      </c>
      <c r="E407" s="3433"/>
      <c r="F407" s="3433"/>
      <c r="G407" s="3434">
        <v>623</v>
      </c>
      <c r="H407" s="3433" t="s">
        <v>984</v>
      </c>
      <c r="I407" s="3433">
        <v>0</v>
      </c>
      <c r="J407" s="3550">
        <v>0</v>
      </c>
    </row>
    <row r="408" spans="1:100" ht="30">
      <c r="A408" s="3551"/>
      <c r="B408" s="3433"/>
      <c r="C408" s="3433">
        <v>0</v>
      </c>
      <c r="D408" s="3435">
        <v>0</v>
      </c>
      <c r="E408" s="3433"/>
      <c r="F408" s="3433"/>
      <c r="G408" s="3434">
        <v>624</v>
      </c>
      <c r="H408" s="3438" t="s">
        <v>985</v>
      </c>
      <c r="I408" s="3433">
        <v>0</v>
      </c>
      <c r="J408" s="3550">
        <v>0</v>
      </c>
    </row>
    <row r="409" spans="1:100" ht="60">
      <c r="A409" s="3551"/>
      <c r="B409" s="3433"/>
      <c r="C409" s="3454">
        <v>0</v>
      </c>
      <c r="D409" s="3435">
        <v>0</v>
      </c>
      <c r="E409" s="3433"/>
      <c r="F409" s="3433"/>
      <c r="G409" s="3434">
        <v>626</v>
      </c>
      <c r="H409" s="3438" t="s">
        <v>986</v>
      </c>
      <c r="I409" s="3454">
        <v>0</v>
      </c>
      <c r="J409" s="3550">
        <v>0</v>
      </c>
    </row>
    <row r="410" spans="1:100" s="2004" customFormat="1" ht="75">
      <c r="A410" s="3551"/>
      <c r="B410" s="3433"/>
      <c r="C410" s="3509">
        <v>0</v>
      </c>
      <c r="D410" s="3435">
        <v>0</v>
      </c>
      <c r="E410" s="3433"/>
      <c r="F410" s="3433"/>
      <c r="G410" s="3434">
        <v>627</v>
      </c>
      <c r="H410" s="3438" t="s">
        <v>987</v>
      </c>
      <c r="I410" s="3509">
        <v>0</v>
      </c>
      <c r="J410" s="3550">
        <v>0</v>
      </c>
      <c r="K410" s="2003"/>
      <c r="L410" s="2003"/>
      <c r="M410" s="2003"/>
      <c r="N410" s="2003"/>
      <c r="O410" s="2003"/>
      <c r="P410" s="2003"/>
      <c r="Q410" s="2003"/>
      <c r="R410" s="2003"/>
      <c r="S410" s="2003"/>
      <c r="T410" s="2003"/>
      <c r="U410" s="2003"/>
      <c r="V410" s="2003"/>
      <c r="W410" s="2003"/>
      <c r="X410" s="2003"/>
      <c r="Y410" s="2003"/>
      <c r="Z410" s="2003"/>
      <c r="AA410" s="2003"/>
      <c r="AB410" s="2003"/>
      <c r="AC410" s="2003"/>
      <c r="AD410" s="2003"/>
      <c r="AE410" s="2003"/>
      <c r="AF410" s="2003"/>
      <c r="AG410" s="2003"/>
      <c r="AH410" s="2003"/>
      <c r="AI410" s="2003"/>
      <c r="AJ410" s="2003"/>
      <c r="AK410" s="2003"/>
      <c r="AL410" s="2003"/>
      <c r="AM410" s="2003"/>
      <c r="AN410" s="2003"/>
      <c r="AO410" s="2003"/>
      <c r="AP410" s="2003"/>
      <c r="AQ410" s="2003"/>
      <c r="AR410" s="2003"/>
      <c r="AS410" s="2003"/>
      <c r="AT410" s="2003"/>
      <c r="AU410" s="2003"/>
      <c r="AV410" s="2003"/>
      <c r="AW410" s="2003"/>
      <c r="AX410" s="2003"/>
      <c r="AY410" s="2003"/>
      <c r="AZ410" s="2003"/>
      <c r="BA410" s="2003"/>
      <c r="BB410" s="2003"/>
      <c r="BC410" s="2003"/>
      <c r="BD410" s="2003"/>
      <c r="BE410" s="2003"/>
      <c r="BF410" s="2003"/>
      <c r="BG410" s="2003"/>
      <c r="BH410" s="2003"/>
      <c r="BI410" s="2003"/>
      <c r="BJ410" s="2003"/>
      <c r="BK410" s="2003"/>
      <c r="BL410" s="2003"/>
      <c r="BM410" s="2003"/>
      <c r="BN410" s="2003"/>
      <c r="BO410" s="2003"/>
      <c r="BP410" s="2003"/>
      <c r="BQ410" s="2003"/>
      <c r="BR410" s="2003"/>
      <c r="BS410" s="2003"/>
      <c r="BT410" s="2003"/>
      <c r="BU410" s="2003"/>
      <c r="BV410" s="2003"/>
      <c r="BW410" s="2003"/>
      <c r="BX410" s="2003"/>
      <c r="BY410" s="2003"/>
      <c r="BZ410" s="2003"/>
      <c r="CA410" s="2003"/>
      <c r="CB410" s="2003"/>
      <c r="CC410" s="2003"/>
      <c r="CD410" s="2003"/>
      <c r="CE410" s="2003"/>
      <c r="CF410" s="2003"/>
      <c r="CG410" s="2003"/>
      <c r="CH410" s="2003"/>
      <c r="CI410" s="2003"/>
      <c r="CJ410" s="2003"/>
      <c r="CK410" s="2003"/>
      <c r="CL410" s="2003"/>
      <c r="CM410" s="2003"/>
      <c r="CN410" s="2003"/>
      <c r="CO410" s="2003"/>
      <c r="CP410" s="2003"/>
    </row>
    <row r="411" spans="1:100" ht="60">
      <c r="A411" s="3551"/>
      <c r="B411" s="3433"/>
      <c r="C411" s="3453">
        <v>0</v>
      </c>
      <c r="D411" s="3454">
        <v>0</v>
      </c>
      <c r="E411" s="3433"/>
      <c r="F411" s="3433"/>
      <c r="G411" s="3434">
        <v>628</v>
      </c>
      <c r="H411" s="3438" t="s">
        <v>988</v>
      </c>
      <c r="I411" s="3453">
        <v>0</v>
      </c>
      <c r="J411" s="3563">
        <v>0</v>
      </c>
      <c r="Y411" s="2101"/>
      <c r="Z411" s="2101"/>
      <c r="AA411" s="2101"/>
      <c r="AB411" s="2101"/>
      <c r="AC411" s="2101"/>
      <c r="AD411" s="2101"/>
      <c r="AE411" s="2101"/>
      <c r="AF411" s="2101"/>
      <c r="AG411" s="2101"/>
      <c r="AH411" s="2101"/>
      <c r="AI411" s="2101"/>
      <c r="AJ411" s="2101"/>
      <c r="AK411" s="2101"/>
      <c r="AL411" s="2101"/>
      <c r="AM411" s="2101"/>
      <c r="AN411" s="2101"/>
      <c r="AO411" s="2101"/>
      <c r="AP411" s="2101"/>
      <c r="AQ411" s="2101"/>
      <c r="AR411" s="2101"/>
      <c r="AS411" s="2101"/>
      <c r="AT411" s="2101"/>
      <c r="AU411" s="2101"/>
      <c r="AV411" s="2101"/>
      <c r="AW411" s="2101"/>
      <c r="AX411" s="2101"/>
      <c r="AY411" s="2101"/>
      <c r="AZ411" s="2101"/>
      <c r="BA411" s="2101"/>
      <c r="BB411" s="2101"/>
      <c r="BC411" s="2101"/>
      <c r="BD411" s="2101"/>
      <c r="BE411" s="2101"/>
      <c r="BF411" s="2101"/>
      <c r="BG411" s="2101"/>
      <c r="BH411" s="2101"/>
      <c r="BI411" s="2101"/>
      <c r="BJ411" s="2101"/>
      <c r="BK411" s="2101"/>
      <c r="BL411" s="2101"/>
      <c r="BM411" s="2101"/>
      <c r="BN411" s="2101"/>
      <c r="BO411" s="2101"/>
      <c r="BP411" s="2101"/>
      <c r="BQ411" s="2101"/>
      <c r="BR411" s="2101"/>
      <c r="BS411" s="2101"/>
      <c r="BT411" s="2101"/>
      <c r="BU411" s="2101"/>
      <c r="BV411" s="2101"/>
      <c r="BW411" s="2101"/>
      <c r="BX411" s="2101"/>
      <c r="BY411" s="2101"/>
      <c r="BZ411" s="2101"/>
      <c r="CA411" s="2101"/>
      <c r="CB411" s="2101"/>
      <c r="CC411" s="2101"/>
      <c r="CD411" s="2101"/>
      <c r="CE411" s="2101"/>
      <c r="CF411" s="2101"/>
      <c r="CG411" s="2101"/>
      <c r="CH411" s="2101"/>
      <c r="CI411" s="2101"/>
      <c r="CJ411" s="2101"/>
      <c r="CK411" s="2101"/>
      <c r="CL411" s="2101"/>
      <c r="CM411" s="2101"/>
      <c r="CN411" s="2101"/>
      <c r="CO411" s="2101"/>
      <c r="CP411" s="2101"/>
      <c r="CQ411" s="2049"/>
      <c r="CR411" s="2049"/>
      <c r="CS411" s="2049"/>
      <c r="CT411" s="2049"/>
      <c r="CU411" s="2049"/>
      <c r="CV411" s="2049"/>
    </row>
    <row r="412" spans="1:100" ht="90">
      <c r="A412" s="3551"/>
      <c r="B412" s="3433"/>
      <c r="C412" s="3453"/>
      <c r="D412" s="3435">
        <v>0</v>
      </c>
      <c r="E412" s="3433"/>
      <c r="F412" s="3433"/>
      <c r="G412" s="3434">
        <v>629</v>
      </c>
      <c r="H412" s="3438" t="s">
        <v>989</v>
      </c>
      <c r="I412" s="3453"/>
      <c r="J412" s="3550">
        <v>0</v>
      </c>
      <c r="Y412" s="2101"/>
      <c r="Z412" s="2101"/>
      <c r="AA412" s="2101"/>
      <c r="AB412" s="2101"/>
      <c r="AC412" s="2101"/>
      <c r="AD412" s="2101"/>
      <c r="AE412" s="2101"/>
      <c r="AF412" s="2101"/>
      <c r="AG412" s="2101"/>
      <c r="AH412" s="2101"/>
      <c r="AI412" s="2101"/>
      <c r="AJ412" s="2101"/>
      <c r="AK412" s="2101"/>
      <c r="AL412" s="2101"/>
      <c r="AM412" s="2101"/>
      <c r="AN412" s="2101"/>
      <c r="AO412" s="2101"/>
      <c r="AP412" s="2101"/>
      <c r="AQ412" s="2101"/>
      <c r="AR412" s="2101"/>
      <c r="AS412" s="2101"/>
      <c r="AT412" s="2101"/>
      <c r="AU412" s="2101"/>
      <c r="AV412" s="2101"/>
      <c r="AW412" s="2101"/>
      <c r="AX412" s="2101"/>
      <c r="AY412" s="2101"/>
      <c r="AZ412" s="2101"/>
      <c r="BA412" s="2101"/>
      <c r="BB412" s="2101"/>
      <c r="BC412" s="2101"/>
      <c r="BD412" s="2101"/>
      <c r="BE412" s="2101"/>
      <c r="BF412" s="2101"/>
      <c r="BG412" s="2101"/>
      <c r="BH412" s="2101"/>
      <c r="BI412" s="2101"/>
      <c r="BJ412" s="2101"/>
      <c r="BK412" s="2101"/>
      <c r="BL412" s="2101"/>
      <c r="BM412" s="2101"/>
      <c r="BN412" s="2101"/>
      <c r="BO412" s="2101"/>
      <c r="BP412" s="2101"/>
      <c r="BQ412" s="2101"/>
      <c r="BR412" s="2101"/>
      <c r="BS412" s="2101"/>
      <c r="BT412" s="2101"/>
      <c r="BU412" s="2101"/>
      <c r="BV412" s="2101"/>
      <c r="BW412" s="2101"/>
      <c r="BX412" s="2101"/>
      <c r="BY412" s="2101"/>
      <c r="BZ412" s="2101"/>
      <c r="CA412" s="2101"/>
      <c r="CB412" s="2101"/>
      <c r="CC412" s="2101"/>
      <c r="CD412" s="2101"/>
      <c r="CE412" s="2101"/>
      <c r="CF412" s="2101"/>
      <c r="CG412" s="2101"/>
      <c r="CH412" s="2101"/>
      <c r="CI412" s="2101"/>
      <c r="CJ412" s="2101"/>
      <c r="CK412" s="2101"/>
      <c r="CL412" s="2101"/>
      <c r="CM412" s="2101"/>
      <c r="CN412" s="2101"/>
      <c r="CO412" s="2101"/>
      <c r="CP412" s="2101"/>
      <c r="CQ412" s="2049"/>
      <c r="CR412" s="2049"/>
      <c r="CS412" s="2049"/>
      <c r="CT412" s="2049"/>
      <c r="CU412" s="2049"/>
      <c r="CV412" s="2049"/>
    </row>
    <row r="413" spans="1:100" s="2107" customFormat="1" ht="60.75" thickBot="1">
      <c r="A413" s="3551"/>
      <c r="B413" s="3433"/>
      <c r="C413" s="3454"/>
      <c r="D413" s="3550">
        <v>500000</v>
      </c>
      <c r="E413" s="3433"/>
      <c r="F413" s="3550">
        <v>500000</v>
      </c>
      <c r="G413" s="3434">
        <v>630</v>
      </c>
      <c r="H413" s="3459" t="s">
        <v>3269</v>
      </c>
      <c r="I413" s="3454"/>
      <c r="J413" s="3550"/>
      <c r="K413" s="2003"/>
      <c r="L413" s="2003"/>
      <c r="M413" s="2003"/>
      <c r="N413" s="2003"/>
      <c r="O413" s="2003"/>
      <c r="P413" s="2003"/>
      <c r="Q413" s="2003"/>
      <c r="R413" s="2003"/>
      <c r="S413" s="2003"/>
      <c r="T413" s="2003"/>
      <c r="U413" s="2003"/>
      <c r="V413" s="2003"/>
      <c r="W413" s="2003"/>
      <c r="X413" s="2003"/>
      <c r="Y413" s="2106"/>
      <c r="Z413" s="2106"/>
      <c r="AA413" s="2106"/>
      <c r="AB413" s="2106"/>
      <c r="AC413" s="2106"/>
      <c r="AD413" s="2106"/>
      <c r="AE413" s="2106"/>
      <c r="AF413" s="2106"/>
      <c r="AG413" s="2106"/>
      <c r="AH413" s="2106"/>
      <c r="AI413" s="2106"/>
      <c r="AJ413" s="2106"/>
      <c r="AK413" s="2106"/>
      <c r="AL413" s="2106"/>
      <c r="AM413" s="2106"/>
      <c r="AN413" s="2106"/>
      <c r="AO413" s="2106"/>
      <c r="AP413" s="2106"/>
      <c r="AQ413" s="2106"/>
      <c r="AR413" s="2106"/>
      <c r="AS413" s="2106"/>
      <c r="AT413" s="2106"/>
      <c r="AU413" s="2106"/>
      <c r="AV413" s="2106"/>
      <c r="AW413" s="2106"/>
      <c r="AX413" s="2106"/>
      <c r="AY413" s="2106"/>
      <c r="AZ413" s="2106"/>
      <c r="BA413" s="2106"/>
      <c r="BB413" s="2106"/>
      <c r="BC413" s="2106"/>
      <c r="BD413" s="2106"/>
      <c r="BE413" s="2106"/>
      <c r="BF413" s="2106"/>
      <c r="BG413" s="2106"/>
      <c r="BH413" s="2106"/>
      <c r="BI413" s="2106"/>
      <c r="BJ413" s="2106"/>
      <c r="BK413" s="2106"/>
      <c r="BL413" s="2106"/>
      <c r="BM413" s="2106"/>
      <c r="BN413" s="2106"/>
      <c r="BO413" s="2106"/>
      <c r="BP413" s="2106"/>
      <c r="BQ413" s="2106"/>
      <c r="BR413" s="2106"/>
      <c r="BS413" s="2106"/>
      <c r="BT413" s="2106"/>
      <c r="BU413" s="2106"/>
      <c r="BV413" s="2106"/>
      <c r="BW413" s="2106"/>
      <c r="BX413" s="2106"/>
      <c r="BY413" s="2106"/>
      <c r="BZ413" s="2106"/>
      <c r="CA413" s="2106"/>
      <c r="CB413" s="2106"/>
      <c r="CC413" s="2106"/>
      <c r="CD413" s="2106"/>
      <c r="CE413" s="2106"/>
      <c r="CF413" s="2106"/>
      <c r="CG413" s="2106"/>
      <c r="CH413" s="2106"/>
      <c r="CI413" s="2106"/>
      <c r="CJ413" s="2106"/>
      <c r="CK413" s="2106"/>
      <c r="CL413" s="2106"/>
      <c r="CM413" s="2106"/>
      <c r="CN413" s="2106"/>
      <c r="CO413" s="2106"/>
      <c r="CP413" s="2106"/>
    </row>
    <row r="414" spans="1:100" ht="15.75" thickTop="1">
      <c r="A414" s="3553"/>
      <c r="B414" s="3440">
        <f>SUM(B396:B413)</f>
        <v>0</v>
      </c>
      <c r="C414" s="3440">
        <f>SUM(C396:C413)</f>
        <v>0</v>
      </c>
      <c r="D414" s="3440">
        <f>SUM(D396:D413)</f>
        <v>500000</v>
      </c>
      <c r="E414" s="3440">
        <f>SUM(E396:E413)</f>
        <v>0</v>
      </c>
      <c r="F414" s="3440">
        <f>SUM(F396:F413)</f>
        <v>500000</v>
      </c>
      <c r="G414" s="3441"/>
      <c r="H414" s="3439" t="s">
        <v>990</v>
      </c>
      <c r="I414" s="3440">
        <f>SUM(I396:I413)</f>
        <v>0</v>
      </c>
      <c r="J414" s="3544">
        <f>SUM(J396:J413)</f>
        <v>0</v>
      </c>
    </row>
    <row r="415" spans="1:100" ht="36.75" customHeight="1">
      <c r="A415" s="3619"/>
      <c r="B415" s="3624"/>
      <c r="C415" s="3624"/>
      <c r="D415" s="4245">
        <v>2500000</v>
      </c>
      <c r="E415" s="3624"/>
      <c r="F415" s="4245">
        <v>2500000</v>
      </c>
      <c r="G415" s="3621" t="s">
        <v>324</v>
      </c>
      <c r="H415" s="3622" t="s">
        <v>3757</v>
      </c>
      <c r="I415" s="3624"/>
      <c r="J415" s="4245"/>
    </row>
    <row r="416" spans="1:100" s="2004" customFormat="1" ht="75">
      <c r="A416" s="3551"/>
      <c r="B416" s="3433"/>
      <c r="C416" s="3433">
        <v>0</v>
      </c>
      <c r="D416" s="3435">
        <v>0</v>
      </c>
      <c r="E416" s="3433"/>
      <c r="F416" s="3434"/>
      <c r="G416" s="3434" t="s">
        <v>327</v>
      </c>
      <c r="H416" s="3438" t="s">
        <v>991</v>
      </c>
      <c r="I416" s="3433">
        <v>0</v>
      </c>
      <c r="J416" s="3550">
        <v>0</v>
      </c>
      <c r="K416" s="2003"/>
      <c r="L416" s="2003"/>
      <c r="M416" s="2003"/>
      <c r="N416" s="2003"/>
      <c r="O416" s="2003"/>
      <c r="P416" s="2003"/>
      <c r="Q416" s="2003"/>
      <c r="R416" s="2003"/>
      <c r="S416" s="2003"/>
      <c r="T416" s="2003"/>
      <c r="U416" s="2003"/>
      <c r="V416" s="2003"/>
      <c r="W416" s="2003"/>
      <c r="X416" s="2003"/>
      <c r="Y416" s="2003"/>
      <c r="Z416" s="2003"/>
      <c r="AA416" s="2003"/>
      <c r="AB416" s="2003"/>
      <c r="AC416" s="2003"/>
      <c r="AD416" s="2003"/>
      <c r="AE416" s="2003"/>
      <c r="AF416" s="2003"/>
      <c r="AG416" s="2003"/>
      <c r="AH416" s="2003"/>
      <c r="AI416" s="2003"/>
      <c r="AJ416" s="2003"/>
      <c r="AK416" s="2003"/>
      <c r="AL416" s="2003"/>
      <c r="AM416" s="2003"/>
      <c r="AN416" s="2003"/>
      <c r="AO416" s="2003"/>
      <c r="AP416" s="2003"/>
      <c r="AQ416" s="2003"/>
      <c r="AR416" s="2003"/>
      <c r="AS416" s="2003"/>
      <c r="AT416" s="2003"/>
      <c r="AU416" s="2003"/>
      <c r="AV416" s="2003"/>
      <c r="AW416" s="2003"/>
      <c r="AX416" s="2003"/>
      <c r="AY416" s="2003"/>
      <c r="AZ416" s="2003"/>
      <c r="BA416" s="2003"/>
      <c r="BB416" s="2003"/>
      <c r="BC416" s="2003"/>
      <c r="BD416" s="2003"/>
      <c r="BE416" s="2003"/>
      <c r="BF416" s="2003"/>
      <c r="BG416" s="2003"/>
      <c r="BH416" s="2003"/>
      <c r="BI416" s="2003"/>
      <c r="BJ416" s="2003"/>
      <c r="BK416" s="2003"/>
      <c r="BL416" s="2003"/>
      <c r="BM416" s="2003"/>
      <c r="BN416" s="2003"/>
      <c r="BO416" s="2003"/>
      <c r="BP416" s="2003"/>
      <c r="BQ416" s="2003"/>
      <c r="BR416" s="2003"/>
      <c r="BS416" s="2003"/>
      <c r="BT416" s="2003"/>
      <c r="BU416" s="2003"/>
      <c r="BV416" s="2003"/>
      <c r="BW416" s="2003"/>
      <c r="BX416" s="2003"/>
      <c r="BY416" s="2003"/>
      <c r="BZ416" s="2003"/>
      <c r="CA416" s="2003"/>
      <c r="CB416" s="2003"/>
      <c r="CC416" s="2003"/>
      <c r="CD416" s="2003"/>
      <c r="CE416" s="2003"/>
      <c r="CF416" s="2003"/>
      <c r="CG416" s="2003"/>
      <c r="CH416" s="2003"/>
      <c r="CI416" s="2003"/>
      <c r="CJ416" s="2003"/>
      <c r="CK416" s="2003"/>
      <c r="CL416" s="2003"/>
      <c r="CM416" s="2003"/>
      <c r="CN416" s="2003"/>
      <c r="CO416" s="2003"/>
      <c r="CP416" s="2003"/>
    </row>
    <row r="417" spans="1:94" s="2004" customFormat="1" ht="75">
      <c r="A417" s="3551"/>
      <c r="B417" s="3433"/>
      <c r="C417" s="3433">
        <v>0</v>
      </c>
      <c r="D417" s="3435">
        <v>0</v>
      </c>
      <c r="E417" s="3433"/>
      <c r="F417" s="3434"/>
      <c r="G417" s="3434" t="s">
        <v>329</v>
      </c>
      <c r="H417" s="3438" t="s">
        <v>992</v>
      </c>
      <c r="I417" s="3433">
        <v>0</v>
      </c>
      <c r="J417" s="3550">
        <v>0</v>
      </c>
      <c r="K417" s="2003"/>
      <c r="L417" s="2003"/>
      <c r="M417" s="2003"/>
      <c r="N417" s="2003"/>
      <c r="O417" s="2003"/>
      <c r="P417" s="2003"/>
      <c r="Q417" s="2003"/>
      <c r="R417" s="2003"/>
      <c r="S417" s="2003"/>
      <c r="T417" s="2003"/>
      <c r="U417" s="2003"/>
      <c r="V417" s="2003"/>
      <c r="W417" s="2003"/>
      <c r="X417" s="2003"/>
      <c r="Y417" s="2003"/>
      <c r="Z417" s="2003"/>
      <c r="AA417" s="2003"/>
      <c r="AB417" s="2003"/>
      <c r="AC417" s="2003"/>
      <c r="AD417" s="2003"/>
      <c r="AE417" s="2003"/>
      <c r="AF417" s="2003"/>
      <c r="AG417" s="2003"/>
      <c r="AH417" s="2003"/>
      <c r="AI417" s="2003"/>
      <c r="AJ417" s="2003"/>
      <c r="AK417" s="2003"/>
      <c r="AL417" s="2003"/>
      <c r="AM417" s="2003"/>
      <c r="AN417" s="2003"/>
      <c r="AO417" s="2003"/>
      <c r="AP417" s="2003"/>
      <c r="AQ417" s="2003"/>
      <c r="AR417" s="2003"/>
      <c r="AS417" s="2003"/>
      <c r="AT417" s="2003"/>
      <c r="AU417" s="2003"/>
      <c r="AV417" s="2003"/>
      <c r="AW417" s="2003"/>
      <c r="AX417" s="2003"/>
      <c r="AY417" s="2003"/>
      <c r="AZ417" s="2003"/>
      <c r="BA417" s="2003"/>
      <c r="BB417" s="2003"/>
      <c r="BC417" s="2003"/>
      <c r="BD417" s="2003"/>
      <c r="BE417" s="2003"/>
      <c r="BF417" s="2003"/>
      <c r="BG417" s="2003"/>
      <c r="BH417" s="2003"/>
      <c r="BI417" s="2003"/>
      <c r="BJ417" s="2003"/>
      <c r="BK417" s="2003"/>
      <c r="BL417" s="2003"/>
      <c r="BM417" s="2003"/>
      <c r="BN417" s="2003"/>
      <c r="BO417" s="2003"/>
      <c r="BP417" s="2003"/>
      <c r="BQ417" s="2003"/>
      <c r="BR417" s="2003"/>
      <c r="BS417" s="2003"/>
      <c r="BT417" s="2003"/>
      <c r="BU417" s="2003"/>
      <c r="BV417" s="2003"/>
      <c r="BW417" s="2003"/>
      <c r="BX417" s="2003"/>
      <c r="BY417" s="2003"/>
      <c r="BZ417" s="2003"/>
      <c r="CA417" s="2003"/>
      <c r="CB417" s="2003"/>
      <c r="CC417" s="2003"/>
      <c r="CD417" s="2003"/>
      <c r="CE417" s="2003"/>
      <c r="CF417" s="2003"/>
      <c r="CG417" s="2003"/>
      <c r="CH417" s="2003"/>
      <c r="CI417" s="2003"/>
      <c r="CJ417" s="2003"/>
      <c r="CK417" s="2003"/>
      <c r="CL417" s="2003"/>
      <c r="CM417" s="2003"/>
      <c r="CN417" s="2003"/>
      <c r="CO417" s="2003"/>
      <c r="CP417" s="2003"/>
    </row>
    <row r="418" spans="1:94" s="2004" customFormat="1" ht="90">
      <c r="A418" s="3551"/>
      <c r="B418" s="3433"/>
      <c r="C418" s="3433">
        <v>0</v>
      </c>
      <c r="D418" s="3435">
        <v>0</v>
      </c>
      <c r="E418" s="3433"/>
      <c r="F418" s="3433"/>
      <c r="G418" s="3434" t="s">
        <v>330</v>
      </c>
      <c r="H418" s="3438" t="s">
        <v>993</v>
      </c>
      <c r="I418" s="3433">
        <v>0</v>
      </c>
      <c r="J418" s="3550">
        <v>0</v>
      </c>
      <c r="K418" s="2003"/>
      <c r="L418" s="2003"/>
      <c r="M418" s="2003"/>
      <c r="N418" s="2003"/>
      <c r="O418" s="2003"/>
      <c r="P418" s="2003"/>
      <c r="Q418" s="2003"/>
      <c r="R418" s="2003"/>
      <c r="S418" s="2003"/>
      <c r="T418" s="2003"/>
      <c r="U418" s="2003"/>
      <c r="V418" s="2003"/>
      <c r="W418" s="2003"/>
      <c r="X418" s="2003"/>
      <c r="Y418" s="2003"/>
      <c r="Z418" s="2003"/>
      <c r="AA418" s="2003"/>
      <c r="AB418" s="2003"/>
      <c r="AC418" s="2003"/>
      <c r="AD418" s="2003"/>
      <c r="AE418" s="2003"/>
      <c r="AF418" s="2003"/>
      <c r="AG418" s="2003"/>
      <c r="AH418" s="2003"/>
      <c r="AI418" s="2003"/>
      <c r="AJ418" s="2003"/>
      <c r="AK418" s="2003"/>
      <c r="AL418" s="2003"/>
      <c r="AM418" s="2003"/>
      <c r="AN418" s="2003"/>
      <c r="AO418" s="2003"/>
      <c r="AP418" s="2003"/>
      <c r="AQ418" s="2003"/>
      <c r="AR418" s="2003"/>
      <c r="AS418" s="2003"/>
      <c r="AT418" s="2003"/>
      <c r="AU418" s="2003"/>
      <c r="AV418" s="2003"/>
      <c r="AW418" s="2003"/>
      <c r="AX418" s="2003"/>
      <c r="AY418" s="2003"/>
      <c r="AZ418" s="2003"/>
      <c r="BA418" s="2003"/>
      <c r="BB418" s="2003"/>
      <c r="BC418" s="2003"/>
      <c r="BD418" s="2003"/>
      <c r="BE418" s="2003"/>
      <c r="BF418" s="2003"/>
      <c r="BG418" s="2003"/>
      <c r="BH418" s="2003"/>
      <c r="BI418" s="2003"/>
      <c r="BJ418" s="2003"/>
      <c r="BK418" s="2003"/>
      <c r="BL418" s="2003"/>
      <c r="BM418" s="2003"/>
      <c r="BN418" s="2003"/>
      <c r="BO418" s="2003"/>
      <c r="BP418" s="2003"/>
      <c r="BQ418" s="2003"/>
      <c r="BR418" s="2003"/>
      <c r="BS418" s="2003"/>
      <c r="BT418" s="2003"/>
      <c r="BU418" s="2003"/>
      <c r="BV418" s="2003"/>
      <c r="BW418" s="2003"/>
      <c r="BX418" s="2003"/>
      <c r="BY418" s="2003"/>
      <c r="BZ418" s="2003"/>
      <c r="CA418" s="2003"/>
      <c r="CB418" s="2003"/>
      <c r="CC418" s="2003"/>
      <c r="CD418" s="2003"/>
      <c r="CE418" s="2003"/>
      <c r="CF418" s="2003"/>
      <c r="CG418" s="2003"/>
      <c r="CH418" s="2003"/>
      <c r="CI418" s="2003"/>
      <c r="CJ418" s="2003"/>
      <c r="CK418" s="2003"/>
      <c r="CL418" s="2003"/>
      <c r="CM418" s="2003"/>
      <c r="CN418" s="2003"/>
      <c r="CO418" s="2003"/>
      <c r="CP418" s="2003"/>
    </row>
    <row r="419" spans="1:94" s="2004" customFormat="1" ht="90">
      <c r="A419" s="3551"/>
      <c r="B419" s="3433"/>
      <c r="C419" s="3433">
        <v>0</v>
      </c>
      <c r="D419" s="3435">
        <v>0</v>
      </c>
      <c r="E419" s="3433"/>
      <c r="F419" s="3433"/>
      <c r="G419" s="3434" t="s">
        <v>529</v>
      </c>
      <c r="H419" s="3438" t="s">
        <v>994</v>
      </c>
      <c r="I419" s="3433">
        <v>0</v>
      </c>
      <c r="J419" s="3550">
        <v>0</v>
      </c>
      <c r="K419" s="2003"/>
      <c r="L419" s="2003"/>
      <c r="M419" s="2003"/>
      <c r="N419" s="2003"/>
      <c r="O419" s="2003"/>
      <c r="P419" s="2003"/>
      <c r="Q419" s="2003"/>
      <c r="R419" s="2003"/>
      <c r="S419" s="2003"/>
      <c r="T419" s="2003"/>
      <c r="U419" s="2003"/>
      <c r="V419" s="2003"/>
      <c r="W419" s="2003"/>
      <c r="X419" s="2003"/>
      <c r="Y419" s="2003"/>
      <c r="Z419" s="2003"/>
      <c r="AA419" s="2003"/>
      <c r="AB419" s="2003"/>
      <c r="AC419" s="2003"/>
      <c r="AD419" s="2003"/>
      <c r="AE419" s="2003"/>
      <c r="AF419" s="2003"/>
      <c r="AG419" s="2003"/>
      <c r="AH419" s="2003"/>
      <c r="AI419" s="2003"/>
      <c r="AJ419" s="2003"/>
      <c r="AK419" s="2003"/>
      <c r="AL419" s="2003"/>
      <c r="AM419" s="2003"/>
      <c r="AN419" s="2003"/>
      <c r="AO419" s="2003"/>
      <c r="AP419" s="2003"/>
      <c r="AQ419" s="2003"/>
      <c r="AR419" s="2003"/>
      <c r="AS419" s="2003"/>
      <c r="AT419" s="2003"/>
      <c r="AU419" s="2003"/>
      <c r="AV419" s="2003"/>
      <c r="AW419" s="2003"/>
      <c r="AX419" s="2003"/>
      <c r="AY419" s="2003"/>
      <c r="AZ419" s="2003"/>
      <c r="BA419" s="2003"/>
      <c r="BB419" s="2003"/>
      <c r="BC419" s="2003"/>
      <c r="BD419" s="2003"/>
      <c r="BE419" s="2003"/>
      <c r="BF419" s="2003"/>
      <c r="BG419" s="2003"/>
      <c r="BH419" s="2003"/>
      <c r="BI419" s="2003"/>
      <c r="BJ419" s="2003"/>
      <c r="BK419" s="2003"/>
      <c r="BL419" s="2003"/>
      <c r="BM419" s="2003"/>
      <c r="BN419" s="2003"/>
      <c r="BO419" s="2003"/>
      <c r="BP419" s="2003"/>
      <c r="BQ419" s="2003"/>
      <c r="BR419" s="2003"/>
      <c r="BS419" s="2003"/>
      <c r="BT419" s="2003"/>
      <c r="BU419" s="2003"/>
      <c r="BV419" s="2003"/>
      <c r="BW419" s="2003"/>
      <c r="BX419" s="2003"/>
      <c r="BY419" s="2003"/>
      <c r="BZ419" s="2003"/>
      <c r="CA419" s="2003"/>
      <c r="CB419" s="2003"/>
      <c r="CC419" s="2003"/>
      <c r="CD419" s="2003"/>
      <c r="CE419" s="2003"/>
      <c r="CF419" s="2003"/>
      <c r="CG419" s="2003"/>
      <c r="CH419" s="2003"/>
      <c r="CI419" s="2003"/>
      <c r="CJ419" s="2003"/>
      <c r="CK419" s="2003"/>
      <c r="CL419" s="2003"/>
      <c r="CM419" s="2003"/>
      <c r="CN419" s="2003"/>
      <c r="CO419" s="2003"/>
      <c r="CP419" s="2003"/>
    </row>
    <row r="420" spans="1:94" s="2004" customFormat="1" ht="90">
      <c r="A420" s="3551"/>
      <c r="B420" s="3433"/>
      <c r="C420" s="3453">
        <v>0</v>
      </c>
      <c r="D420" s="3435">
        <v>1500000</v>
      </c>
      <c r="E420" s="3453"/>
      <c r="F420" s="3435">
        <v>1500000</v>
      </c>
      <c r="G420" s="3434" t="s">
        <v>531</v>
      </c>
      <c r="H420" s="3438" t="s">
        <v>3004</v>
      </c>
      <c r="I420" s="3453">
        <v>0</v>
      </c>
      <c r="J420" s="3550"/>
      <c r="K420" s="2003"/>
      <c r="L420" s="2003"/>
      <c r="M420" s="2003"/>
      <c r="N420" s="2003"/>
      <c r="O420" s="2003"/>
      <c r="P420" s="2003"/>
      <c r="Q420" s="2003"/>
      <c r="R420" s="2003"/>
      <c r="S420" s="2003"/>
      <c r="T420" s="2003"/>
      <c r="U420" s="2003"/>
      <c r="V420" s="2003"/>
      <c r="W420" s="2003"/>
      <c r="X420" s="2003"/>
      <c r="Y420" s="2003"/>
      <c r="Z420" s="2003"/>
      <c r="AA420" s="2003"/>
      <c r="AB420" s="2003"/>
      <c r="AC420" s="2003"/>
      <c r="AD420" s="2003"/>
      <c r="AE420" s="2003"/>
      <c r="AF420" s="2003"/>
      <c r="AG420" s="2003"/>
      <c r="AH420" s="2003"/>
      <c r="AI420" s="2003"/>
      <c r="AJ420" s="2003"/>
      <c r="AK420" s="2003"/>
      <c r="AL420" s="2003"/>
      <c r="AM420" s="2003"/>
      <c r="AN420" s="2003"/>
      <c r="AO420" s="2003"/>
      <c r="AP420" s="2003"/>
      <c r="AQ420" s="2003"/>
      <c r="AR420" s="2003"/>
      <c r="AS420" s="2003"/>
      <c r="AT420" s="2003"/>
      <c r="AU420" s="2003"/>
      <c r="AV420" s="2003"/>
      <c r="AW420" s="2003"/>
      <c r="AX420" s="2003"/>
      <c r="AY420" s="2003"/>
      <c r="AZ420" s="2003"/>
      <c r="BA420" s="2003"/>
      <c r="BB420" s="2003"/>
      <c r="BC420" s="2003"/>
      <c r="BD420" s="2003"/>
      <c r="BE420" s="2003"/>
      <c r="BF420" s="2003"/>
      <c r="BG420" s="2003"/>
      <c r="BH420" s="2003"/>
      <c r="BI420" s="2003"/>
      <c r="BJ420" s="2003"/>
      <c r="BK420" s="2003"/>
      <c r="BL420" s="2003"/>
      <c r="BM420" s="2003"/>
      <c r="BN420" s="2003"/>
      <c r="BO420" s="2003"/>
      <c r="BP420" s="2003"/>
      <c r="BQ420" s="2003"/>
      <c r="BR420" s="2003"/>
      <c r="BS420" s="2003"/>
      <c r="BT420" s="2003"/>
      <c r="BU420" s="2003"/>
      <c r="BV420" s="2003"/>
      <c r="BW420" s="2003"/>
      <c r="BX420" s="2003"/>
      <c r="BY420" s="2003"/>
      <c r="BZ420" s="2003"/>
      <c r="CA420" s="2003"/>
      <c r="CB420" s="2003"/>
      <c r="CC420" s="2003"/>
      <c r="CD420" s="2003"/>
      <c r="CE420" s="2003"/>
      <c r="CF420" s="2003"/>
      <c r="CG420" s="2003"/>
      <c r="CH420" s="2003"/>
      <c r="CI420" s="2003"/>
      <c r="CJ420" s="2003"/>
      <c r="CK420" s="2003"/>
      <c r="CL420" s="2003"/>
      <c r="CM420" s="2003"/>
      <c r="CN420" s="2003"/>
      <c r="CO420" s="2003"/>
      <c r="CP420" s="2003"/>
    </row>
    <row r="421" spans="1:94" s="2123" customFormat="1" ht="120">
      <c r="A421" s="3582"/>
      <c r="B421" s="3510"/>
      <c r="C421" s="3469"/>
      <c r="D421" s="3940">
        <v>2000000</v>
      </c>
      <c r="E421" s="3469"/>
      <c r="F421" s="3940">
        <v>2000000</v>
      </c>
      <c r="G421" s="3449">
        <v>120</v>
      </c>
      <c r="H421" s="3511" t="s">
        <v>3407</v>
      </c>
      <c r="I421" s="3949"/>
      <c r="J421" s="3940"/>
    </row>
    <row r="422" spans="1:94" s="2004" customFormat="1" ht="94.5">
      <c r="A422" s="3551"/>
      <c r="B422" s="3521"/>
      <c r="C422" s="3453"/>
      <c r="D422" s="3763">
        <v>500000</v>
      </c>
      <c r="E422" s="3453"/>
      <c r="F422" s="3763">
        <v>500000</v>
      </c>
      <c r="G422" s="3461">
        <v>646</v>
      </c>
      <c r="H422" s="3460" t="s">
        <v>3308</v>
      </c>
      <c r="I422" s="3753"/>
      <c r="J422" s="3763"/>
      <c r="K422" s="2003"/>
      <c r="L422" s="2003"/>
      <c r="M422" s="2003"/>
      <c r="N422" s="2003"/>
      <c r="O422" s="2003"/>
      <c r="P422" s="2003"/>
      <c r="Q422" s="2003"/>
      <c r="R422" s="2003"/>
      <c r="S422" s="2003"/>
      <c r="T422" s="2003"/>
      <c r="U422" s="2003"/>
      <c r="V422" s="2003"/>
      <c r="W422" s="2003"/>
      <c r="X422" s="2003"/>
      <c r="Y422" s="2003"/>
      <c r="Z422" s="2003"/>
      <c r="AA422" s="2003"/>
      <c r="AB422" s="2003"/>
      <c r="AC422" s="2003"/>
      <c r="AD422" s="2003"/>
      <c r="AE422" s="2003"/>
      <c r="AF422" s="2003"/>
      <c r="AG422" s="2003"/>
      <c r="AH422" s="2003"/>
      <c r="AI422" s="2003"/>
      <c r="AJ422" s="2003"/>
      <c r="AK422" s="2003"/>
      <c r="AL422" s="2003"/>
      <c r="AM422" s="2003"/>
      <c r="AN422" s="2003"/>
      <c r="AO422" s="2003"/>
      <c r="AP422" s="2003"/>
      <c r="AQ422" s="2003"/>
      <c r="AR422" s="2003"/>
      <c r="AS422" s="2003"/>
      <c r="AT422" s="2003"/>
      <c r="AU422" s="2003"/>
      <c r="AV422" s="2003"/>
      <c r="AW422" s="2003"/>
      <c r="AX422" s="2003"/>
      <c r="AY422" s="2003"/>
      <c r="AZ422" s="2003"/>
      <c r="BA422" s="2003"/>
      <c r="BB422" s="2003"/>
      <c r="BC422" s="2003"/>
      <c r="BD422" s="2003"/>
      <c r="BE422" s="2003"/>
      <c r="BF422" s="2003"/>
      <c r="BG422" s="2003"/>
      <c r="BH422" s="2003"/>
      <c r="BI422" s="2003"/>
      <c r="BJ422" s="2003"/>
      <c r="BK422" s="2003"/>
      <c r="BL422" s="2003"/>
      <c r="BM422" s="2003"/>
      <c r="BN422" s="2003"/>
      <c r="BO422" s="2003"/>
      <c r="BP422" s="2003"/>
      <c r="BQ422" s="2003"/>
      <c r="BR422" s="2003"/>
      <c r="BS422" s="2003"/>
      <c r="BT422" s="2003"/>
      <c r="BU422" s="2003"/>
      <c r="BV422" s="2003"/>
      <c r="BW422" s="2003"/>
      <c r="BX422" s="2003"/>
      <c r="BY422" s="2003"/>
      <c r="BZ422" s="2003"/>
      <c r="CA422" s="2003"/>
      <c r="CB422" s="2003"/>
      <c r="CC422" s="2003"/>
      <c r="CD422" s="2003"/>
      <c r="CE422" s="2003"/>
      <c r="CF422" s="2003"/>
      <c r="CG422" s="2003"/>
      <c r="CH422" s="2003"/>
      <c r="CI422" s="2003"/>
      <c r="CJ422" s="2003"/>
      <c r="CK422" s="2003"/>
      <c r="CL422" s="2003"/>
      <c r="CM422" s="2003"/>
      <c r="CN422" s="2003"/>
      <c r="CO422" s="2003"/>
      <c r="CP422" s="2003"/>
    </row>
    <row r="423" spans="1:94" s="2004" customFormat="1" ht="63">
      <c r="A423" s="3551"/>
      <c r="B423" s="3521"/>
      <c r="C423" s="3453"/>
      <c r="D423" s="3763">
        <v>2500000</v>
      </c>
      <c r="E423" s="3453"/>
      <c r="F423" s="3763">
        <v>2500000</v>
      </c>
      <c r="G423" s="3461">
        <v>647</v>
      </c>
      <c r="H423" s="3460" t="s">
        <v>3309</v>
      </c>
      <c r="I423" s="3753"/>
      <c r="J423" s="3763"/>
      <c r="K423" s="2003"/>
      <c r="L423" s="2003"/>
      <c r="M423" s="2003"/>
      <c r="N423" s="2003"/>
      <c r="O423" s="2003"/>
      <c r="P423" s="2003"/>
      <c r="Q423" s="2003"/>
      <c r="R423" s="2003"/>
      <c r="S423" s="2003"/>
      <c r="T423" s="2003"/>
      <c r="U423" s="2003"/>
      <c r="V423" s="2003"/>
      <c r="W423" s="2003"/>
      <c r="X423" s="2003"/>
      <c r="Y423" s="2003"/>
      <c r="Z423" s="2003"/>
      <c r="AA423" s="2003"/>
      <c r="AB423" s="2003"/>
      <c r="AC423" s="2003"/>
      <c r="AD423" s="2003"/>
      <c r="AE423" s="2003"/>
      <c r="AF423" s="2003"/>
      <c r="AG423" s="2003"/>
      <c r="AH423" s="2003"/>
      <c r="AI423" s="2003"/>
      <c r="AJ423" s="2003"/>
      <c r="AK423" s="2003"/>
      <c r="AL423" s="2003"/>
      <c r="AM423" s="2003"/>
      <c r="AN423" s="2003"/>
      <c r="AO423" s="2003"/>
      <c r="AP423" s="2003"/>
      <c r="AQ423" s="2003"/>
      <c r="AR423" s="2003"/>
      <c r="AS423" s="2003"/>
      <c r="AT423" s="2003"/>
      <c r="AU423" s="2003"/>
      <c r="AV423" s="2003"/>
      <c r="AW423" s="2003"/>
      <c r="AX423" s="2003"/>
      <c r="AY423" s="2003"/>
      <c r="AZ423" s="2003"/>
      <c r="BA423" s="2003"/>
      <c r="BB423" s="2003"/>
      <c r="BC423" s="2003"/>
      <c r="BD423" s="2003"/>
      <c r="BE423" s="2003"/>
      <c r="BF423" s="2003"/>
      <c r="BG423" s="2003"/>
      <c r="BH423" s="2003"/>
      <c r="BI423" s="2003"/>
      <c r="BJ423" s="2003"/>
      <c r="BK423" s="2003"/>
      <c r="BL423" s="2003"/>
      <c r="BM423" s="2003"/>
      <c r="BN423" s="2003"/>
      <c r="BO423" s="2003"/>
      <c r="BP423" s="2003"/>
      <c r="BQ423" s="2003"/>
      <c r="BR423" s="2003"/>
      <c r="BS423" s="2003"/>
      <c r="BT423" s="2003"/>
      <c r="BU423" s="2003"/>
      <c r="BV423" s="2003"/>
      <c r="BW423" s="2003"/>
      <c r="BX423" s="2003"/>
      <c r="BY423" s="2003"/>
      <c r="BZ423" s="2003"/>
      <c r="CA423" s="2003"/>
      <c r="CB423" s="2003"/>
      <c r="CC423" s="2003"/>
      <c r="CD423" s="2003"/>
      <c r="CE423" s="2003"/>
      <c r="CF423" s="2003"/>
      <c r="CG423" s="2003"/>
      <c r="CH423" s="2003"/>
      <c r="CI423" s="2003"/>
      <c r="CJ423" s="2003"/>
      <c r="CK423" s="2003"/>
      <c r="CL423" s="2003"/>
      <c r="CM423" s="2003"/>
      <c r="CN423" s="2003"/>
      <c r="CO423" s="2003"/>
      <c r="CP423" s="2003"/>
    </row>
    <row r="424" spans="1:94" s="2004" customFormat="1" ht="110.25">
      <c r="A424" s="3551"/>
      <c r="B424" s="3521"/>
      <c r="C424" s="3453"/>
      <c r="D424" s="3763">
        <v>1500000</v>
      </c>
      <c r="E424" s="3453"/>
      <c r="F424" s="3763">
        <v>1500000</v>
      </c>
      <c r="G424" s="3434">
        <v>648</v>
      </c>
      <c r="H424" s="3460" t="s">
        <v>3221</v>
      </c>
      <c r="I424" s="3753"/>
      <c r="J424" s="3763"/>
      <c r="K424" s="2003"/>
      <c r="L424" s="2003"/>
      <c r="M424" s="2003"/>
      <c r="N424" s="2003"/>
      <c r="O424" s="2003"/>
      <c r="P424" s="2003"/>
      <c r="Q424" s="2003"/>
      <c r="R424" s="2003"/>
      <c r="S424" s="2003"/>
      <c r="T424" s="2003"/>
      <c r="U424" s="2003"/>
      <c r="V424" s="2003"/>
      <c r="W424" s="2003"/>
      <c r="X424" s="2003"/>
      <c r="Y424" s="2003"/>
      <c r="Z424" s="2003"/>
      <c r="AA424" s="2003"/>
      <c r="AB424" s="2003"/>
      <c r="AC424" s="2003"/>
      <c r="AD424" s="2003"/>
      <c r="AE424" s="2003"/>
      <c r="AF424" s="2003"/>
      <c r="AG424" s="2003"/>
      <c r="AH424" s="2003"/>
      <c r="AI424" s="2003"/>
      <c r="AJ424" s="2003"/>
      <c r="AK424" s="2003"/>
      <c r="AL424" s="2003"/>
      <c r="AM424" s="2003"/>
      <c r="AN424" s="2003"/>
      <c r="AO424" s="2003"/>
      <c r="AP424" s="2003"/>
      <c r="AQ424" s="2003"/>
      <c r="AR424" s="2003"/>
      <c r="AS424" s="2003"/>
      <c r="AT424" s="2003"/>
      <c r="AU424" s="2003"/>
      <c r="AV424" s="2003"/>
      <c r="AW424" s="2003"/>
      <c r="AX424" s="2003"/>
      <c r="AY424" s="2003"/>
      <c r="AZ424" s="2003"/>
      <c r="BA424" s="2003"/>
      <c r="BB424" s="2003"/>
      <c r="BC424" s="2003"/>
      <c r="BD424" s="2003"/>
      <c r="BE424" s="2003"/>
      <c r="BF424" s="2003"/>
      <c r="BG424" s="2003"/>
      <c r="BH424" s="2003"/>
      <c r="BI424" s="2003"/>
      <c r="BJ424" s="2003"/>
      <c r="BK424" s="2003"/>
      <c r="BL424" s="2003"/>
      <c r="BM424" s="2003"/>
      <c r="BN424" s="2003"/>
      <c r="BO424" s="2003"/>
      <c r="BP424" s="2003"/>
      <c r="BQ424" s="2003"/>
      <c r="BR424" s="2003"/>
      <c r="BS424" s="2003"/>
      <c r="BT424" s="2003"/>
      <c r="BU424" s="2003"/>
      <c r="BV424" s="2003"/>
      <c r="BW424" s="2003"/>
      <c r="BX424" s="2003"/>
      <c r="BY424" s="2003"/>
      <c r="BZ424" s="2003"/>
      <c r="CA424" s="2003"/>
      <c r="CB424" s="2003"/>
      <c r="CC424" s="2003"/>
      <c r="CD424" s="2003"/>
      <c r="CE424" s="2003"/>
      <c r="CF424" s="2003"/>
      <c r="CG424" s="2003"/>
      <c r="CH424" s="2003"/>
      <c r="CI424" s="2003"/>
      <c r="CJ424" s="2003"/>
      <c r="CK424" s="2003"/>
      <c r="CL424" s="2003"/>
      <c r="CM424" s="2003"/>
      <c r="CN424" s="2003"/>
      <c r="CO424" s="2003"/>
      <c r="CP424" s="2003"/>
    </row>
    <row r="425" spans="1:94" s="2004" customFormat="1" ht="94.5">
      <c r="A425" s="3551"/>
      <c r="B425" s="3521"/>
      <c r="C425" s="3453"/>
      <c r="D425" s="3763">
        <v>2000000</v>
      </c>
      <c r="E425" s="3453"/>
      <c r="F425" s="3763">
        <v>2000000</v>
      </c>
      <c r="G425" s="3434">
        <v>649</v>
      </c>
      <c r="H425" s="3460" t="s">
        <v>3222</v>
      </c>
      <c r="I425" s="3950"/>
      <c r="J425" s="3763"/>
      <c r="K425" s="2003"/>
      <c r="L425" s="2003"/>
      <c r="M425" s="2003"/>
      <c r="N425" s="2003"/>
      <c r="O425" s="2003"/>
      <c r="P425" s="2003"/>
      <c r="Q425" s="2003"/>
      <c r="R425" s="2003"/>
      <c r="S425" s="2003"/>
      <c r="T425" s="2003"/>
      <c r="U425" s="2003"/>
      <c r="V425" s="2003"/>
      <c r="W425" s="2003"/>
      <c r="X425" s="2003"/>
      <c r="Y425" s="2003"/>
      <c r="Z425" s="2003"/>
      <c r="AA425" s="2003"/>
      <c r="AB425" s="2003"/>
      <c r="AC425" s="2003"/>
      <c r="AD425" s="2003"/>
      <c r="AE425" s="2003"/>
      <c r="AF425" s="2003"/>
      <c r="AG425" s="2003"/>
      <c r="AH425" s="2003"/>
      <c r="AI425" s="2003"/>
      <c r="AJ425" s="2003"/>
      <c r="AK425" s="2003"/>
      <c r="AL425" s="2003"/>
      <c r="AM425" s="2003"/>
      <c r="AN425" s="2003"/>
      <c r="AO425" s="2003"/>
      <c r="AP425" s="2003"/>
      <c r="AQ425" s="2003"/>
      <c r="AR425" s="2003"/>
      <c r="AS425" s="2003"/>
      <c r="AT425" s="2003"/>
      <c r="AU425" s="2003"/>
      <c r="AV425" s="2003"/>
      <c r="AW425" s="2003"/>
      <c r="AX425" s="2003"/>
      <c r="AY425" s="2003"/>
      <c r="AZ425" s="2003"/>
      <c r="BA425" s="2003"/>
      <c r="BB425" s="2003"/>
      <c r="BC425" s="2003"/>
      <c r="BD425" s="2003"/>
      <c r="BE425" s="2003"/>
      <c r="BF425" s="2003"/>
      <c r="BG425" s="2003"/>
      <c r="BH425" s="2003"/>
      <c r="BI425" s="2003"/>
      <c r="BJ425" s="2003"/>
      <c r="BK425" s="2003"/>
      <c r="BL425" s="2003"/>
      <c r="BM425" s="2003"/>
      <c r="BN425" s="2003"/>
      <c r="BO425" s="2003"/>
      <c r="BP425" s="2003"/>
      <c r="BQ425" s="2003"/>
      <c r="BR425" s="2003"/>
      <c r="BS425" s="2003"/>
      <c r="BT425" s="2003"/>
      <c r="BU425" s="2003"/>
      <c r="BV425" s="2003"/>
      <c r="BW425" s="2003"/>
      <c r="BX425" s="2003"/>
      <c r="BY425" s="2003"/>
      <c r="BZ425" s="2003"/>
      <c r="CA425" s="2003"/>
      <c r="CB425" s="2003"/>
      <c r="CC425" s="2003"/>
      <c r="CD425" s="2003"/>
      <c r="CE425" s="2003"/>
      <c r="CF425" s="2003"/>
      <c r="CG425" s="2003"/>
      <c r="CH425" s="2003"/>
      <c r="CI425" s="2003"/>
      <c r="CJ425" s="2003"/>
      <c r="CK425" s="2003"/>
      <c r="CL425" s="2003"/>
      <c r="CM425" s="2003"/>
      <c r="CN425" s="2003"/>
      <c r="CO425" s="2003"/>
      <c r="CP425" s="2003"/>
    </row>
    <row r="426" spans="1:94" s="2004" customFormat="1" ht="110.25">
      <c r="A426" s="3556"/>
      <c r="B426" s="3446"/>
      <c r="C426" s="3460"/>
      <c r="D426" s="3951">
        <v>2500000</v>
      </c>
      <c r="E426" s="3435"/>
      <c r="F426" s="3951">
        <v>2500000</v>
      </c>
      <c r="G426" s="3434">
        <v>650</v>
      </c>
      <c r="H426" s="3460" t="s">
        <v>3223</v>
      </c>
      <c r="I426" s="3460"/>
      <c r="J426" s="3951"/>
      <c r="K426" s="2003"/>
      <c r="L426" s="2003"/>
      <c r="M426" s="2003"/>
      <c r="N426" s="2003"/>
      <c r="O426" s="2003"/>
      <c r="P426" s="2003"/>
      <c r="Q426" s="2003"/>
      <c r="R426" s="2003"/>
      <c r="S426" s="2003"/>
      <c r="T426" s="2003"/>
      <c r="U426" s="2003"/>
      <c r="V426" s="2003"/>
      <c r="W426" s="2003"/>
      <c r="X426" s="2003"/>
      <c r="Y426" s="2003"/>
      <c r="Z426" s="2003"/>
      <c r="AA426" s="2003"/>
      <c r="AB426" s="2003"/>
      <c r="AC426" s="2003"/>
      <c r="AD426" s="2003"/>
      <c r="AE426" s="2003"/>
      <c r="AF426" s="2003"/>
      <c r="AG426" s="2003"/>
      <c r="AH426" s="2003"/>
      <c r="AI426" s="2003"/>
      <c r="AJ426" s="2003"/>
      <c r="AK426" s="2003"/>
      <c r="AL426" s="2003"/>
      <c r="AM426" s="2003"/>
      <c r="AN426" s="2003"/>
      <c r="AO426" s="2003"/>
      <c r="AP426" s="2003"/>
      <c r="AQ426" s="2003"/>
      <c r="AR426" s="2003"/>
      <c r="AS426" s="2003"/>
      <c r="AT426" s="2003"/>
      <c r="AU426" s="2003"/>
      <c r="AV426" s="2003"/>
      <c r="AW426" s="2003"/>
      <c r="AX426" s="2003"/>
      <c r="AY426" s="2003"/>
      <c r="AZ426" s="2003"/>
      <c r="BA426" s="2003"/>
      <c r="BB426" s="2003"/>
      <c r="BC426" s="2003"/>
      <c r="BD426" s="2003"/>
      <c r="BE426" s="2003"/>
      <c r="BF426" s="2003"/>
      <c r="BG426" s="2003"/>
      <c r="BH426" s="2003"/>
      <c r="BI426" s="2003"/>
      <c r="BJ426" s="2003"/>
      <c r="BK426" s="2003"/>
      <c r="BL426" s="2003"/>
      <c r="BM426" s="2003"/>
      <c r="BN426" s="2003"/>
      <c r="BO426" s="2003"/>
      <c r="BP426" s="2003"/>
      <c r="BQ426" s="2003"/>
      <c r="BR426" s="2003"/>
      <c r="BS426" s="2003"/>
      <c r="BT426" s="2003"/>
      <c r="BU426" s="2003"/>
      <c r="BV426" s="2003"/>
      <c r="BW426" s="2003"/>
      <c r="BX426" s="2003"/>
      <c r="BY426" s="2003"/>
      <c r="BZ426" s="2003"/>
      <c r="CA426" s="2003"/>
      <c r="CB426" s="2003"/>
      <c r="CC426" s="2003"/>
      <c r="CD426" s="2003"/>
      <c r="CE426" s="2003"/>
      <c r="CF426" s="2003"/>
      <c r="CG426" s="2003"/>
      <c r="CH426" s="2003"/>
      <c r="CI426" s="2003"/>
      <c r="CJ426" s="2003"/>
      <c r="CK426" s="2003"/>
      <c r="CL426" s="2003"/>
      <c r="CM426" s="2003"/>
      <c r="CN426" s="2003"/>
      <c r="CO426" s="2003"/>
      <c r="CP426" s="2003"/>
    </row>
    <row r="427" spans="1:94" s="2004" customFormat="1" ht="60">
      <c r="A427" s="3551"/>
      <c r="B427" s="3521"/>
      <c r="C427" s="3453"/>
      <c r="D427" s="3435">
        <v>2000000</v>
      </c>
      <c r="E427" s="3453"/>
      <c r="F427" s="3435">
        <v>2000000</v>
      </c>
      <c r="G427" s="3434">
        <v>651</v>
      </c>
      <c r="H427" s="3481" t="s">
        <v>3248</v>
      </c>
      <c r="I427" s="3453"/>
      <c r="J427" s="3625"/>
      <c r="K427" s="2003"/>
      <c r="L427" s="2003"/>
      <c r="M427" s="2003"/>
      <c r="N427" s="2003"/>
      <c r="O427" s="2003"/>
      <c r="P427" s="2003"/>
      <c r="Q427" s="2003"/>
      <c r="R427" s="2003"/>
      <c r="S427" s="2003"/>
      <c r="T427" s="2003"/>
      <c r="U427" s="2003"/>
      <c r="V427" s="2003"/>
      <c r="W427" s="2003"/>
      <c r="X427" s="2003"/>
      <c r="Y427" s="2003"/>
      <c r="Z427" s="2003"/>
      <c r="AA427" s="2003"/>
      <c r="AB427" s="2003"/>
      <c r="AC427" s="2003"/>
      <c r="AD427" s="2003"/>
      <c r="AE427" s="2003"/>
      <c r="AF427" s="2003"/>
      <c r="AG427" s="2003"/>
      <c r="AH427" s="2003"/>
      <c r="AI427" s="2003"/>
      <c r="AJ427" s="2003"/>
      <c r="AK427" s="2003"/>
      <c r="AL427" s="2003"/>
      <c r="AM427" s="2003"/>
      <c r="AN427" s="2003"/>
      <c r="AO427" s="2003"/>
      <c r="AP427" s="2003"/>
      <c r="AQ427" s="2003"/>
      <c r="AR427" s="2003"/>
      <c r="AS427" s="2003"/>
      <c r="AT427" s="2003"/>
      <c r="AU427" s="2003"/>
      <c r="AV427" s="2003"/>
      <c r="AW427" s="2003"/>
      <c r="AX427" s="2003"/>
      <c r="AY427" s="2003"/>
      <c r="AZ427" s="2003"/>
      <c r="BA427" s="2003"/>
      <c r="BB427" s="2003"/>
      <c r="BC427" s="2003"/>
      <c r="BD427" s="2003"/>
      <c r="BE427" s="2003"/>
      <c r="BF427" s="2003"/>
      <c r="BG427" s="2003"/>
      <c r="BH427" s="2003"/>
      <c r="BI427" s="2003"/>
      <c r="BJ427" s="2003"/>
      <c r="BK427" s="2003"/>
      <c r="BL427" s="2003"/>
      <c r="BM427" s="2003"/>
      <c r="BN427" s="2003"/>
      <c r="BO427" s="2003"/>
      <c r="BP427" s="2003"/>
      <c r="BQ427" s="2003"/>
      <c r="BR427" s="2003"/>
      <c r="BS427" s="2003"/>
      <c r="BT427" s="2003"/>
      <c r="BU427" s="2003"/>
      <c r="BV427" s="2003"/>
      <c r="BW427" s="2003"/>
      <c r="BX427" s="2003"/>
      <c r="BY427" s="2003"/>
      <c r="BZ427" s="2003"/>
      <c r="CA427" s="2003"/>
      <c r="CB427" s="2003"/>
      <c r="CC427" s="2003"/>
      <c r="CD427" s="2003"/>
      <c r="CE427" s="2003"/>
      <c r="CF427" s="2003"/>
      <c r="CG427" s="2003"/>
      <c r="CH427" s="2003"/>
      <c r="CI427" s="2003"/>
      <c r="CJ427" s="2003"/>
      <c r="CK427" s="2003"/>
      <c r="CL427" s="2003"/>
      <c r="CM427" s="2003"/>
      <c r="CN427" s="2003"/>
      <c r="CO427" s="2003"/>
      <c r="CP427" s="2003"/>
    </row>
    <row r="428" spans="1:94" s="2004" customFormat="1" ht="90">
      <c r="A428" s="3551"/>
      <c r="B428" s="3521"/>
      <c r="C428" s="3479">
        <v>0</v>
      </c>
      <c r="D428" s="3435"/>
      <c r="E428" s="3433"/>
      <c r="F428" s="3435"/>
      <c r="G428" s="3434">
        <v>652</v>
      </c>
      <c r="H428" s="3438" t="s">
        <v>995</v>
      </c>
      <c r="I428" s="3479">
        <v>0</v>
      </c>
      <c r="J428" s="3550"/>
      <c r="K428" s="2003"/>
      <c r="L428" s="2003"/>
      <c r="M428" s="2003"/>
      <c r="N428" s="2003"/>
      <c r="O428" s="2003"/>
      <c r="P428" s="2003"/>
      <c r="Q428" s="2003"/>
      <c r="R428" s="2003"/>
      <c r="S428" s="2003"/>
      <c r="T428" s="2003"/>
      <c r="U428" s="2003"/>
      <c r="V428" s="2003"/>
      <c r="W428" s="2003"/>
      <c r="X428" s="2003"/>
      <c r="Y428" s="2003"/>
      <c r="Z428" s="2003"/>
      <c r="AA428" s="2003"/>
      <c r="AB428" s="2003"/>
      <c r="AC428" s="2003"/>
      <c r="AD428" s="2003"/>
      <c r="AE428" s="2003"/>
      <c r="AF428" s="2003"/>
      <c r="AG428" s="2003"/>
      <c r="AH428" s="2003"/>
      <c r="AI428" s="2003"/>
      <c r="AJ428" s="2003"/>
      <c r="AK428" s="2003"/>
      <c r="AL428" s="2003"/>
      <c r="AM428" s="2003"/>
      <c r="AN428" s="2003"/>
      <c r="AO428" s="2003"/>
      <c r="AP428" s="2003"/>
      <c r="AQ428" s="2003"/>
      <c r="AR428" s="2003"/>
      <c r="AS428" s="2003"/>
      <c r="AT428" s="2003"/>
      <c r="AU428" s="2003"/>
      <c r="AV428" s="2003"/>
      <c r="AW428" s="2003"/>
      <c r="AX428" s="2003"/>
      <c r="AY428" s="2003"/>
      <c r="AZ428" s="2003"/>
      <c r="BA428" s="2003"/>
      <c r="BB428" s="2003"/>
      <c r="BC428" s="2003"/>
      <c r="BD428" s="2003"/>
      <c r="BE428" s="2003"/>
      <c r="BF428" s="2003"/>
      <c r="BG428" s="2003"/>
      <c r="BH428" s="2003"/>
      <c r="BI428" s="2003"/>
      <c r="BJ428" s="2003"/>
      <c r="BK428" s="2003"/>
      <c r="BL428" s="2003"/>
      <c r="BM428" s="2003"/>
      <c r="BN428" s="2003"/>
      <c r="BO428" s="2003"/>
      <c r="BP428" s="2003"/>
      <c r="BQ428" s="2003"/>
      <c r="BR428" s="2003"/>
      <c r="BS428" s="2003"/>
      <c r="BT428" s="2003"/>
      <c r="BU428" s="2003"/>
      <c r="BV428" s="2003"/>
      <c r="BW428" s="2003"/>
      <c r="BX428" s="2003"/>
      <c r="BY428" s="2003"/>
      <c r="BZ428" s="2003"/>
      <c r="CA428" s="2003"/>
      <c r="CB428" s="2003"/>
      <c r="CC428" s="2003"/>
      <c r="CD428" s="2003"/>
      <c r="CE428" s="2003"/>
      <c r="CF428" s="2003"/>
      <c r="CG428" s="2003"/>
      <c r="CH428" s="2003"/>
      <c r="CI428" s="2003"/>
      <c r="CJ428" s="2003"/>
      <c r="CK428" s="2003"/>
      <c r="CL428" s="2003"/>
      <c r="CM428" s="2003"/>
      <c r="CN428" s="2003"/>
      <c r="CO428" s="2003"/>
      <c r="CP428" s="2003"/>
    </row>
    <row r="429" spans="1:94" s="2004" customFormat="1" ht="90">
      <c r="A429" s="3551"/>
      <c r="B429" s="3521"/>
      <c r="C429" s="3433">
        <v>0</v>
      </c>
      <c r="D429" s="3435">
        <v>0</v>
      </c>
      <c r="E429" s="3433"/>
      <c r="F429" s="3435"/>
      <c r="G429" s="3434">
        <v>666</v>
      </c>
      <c r="H429" s="3438" t="s">
        <v>996</v>
      </c>
      <c r="I429" s="3433">
        <v>0</v>
      </c>
      <c r="J429" s="3550">
        <v>0</v>
      </c>
      <c r="K429" s="2003"/>
      <c r="L429" s="2003"/>
      <c r="M429" s="2003"/>
      <c r="N429" s="2003"/>
      <c r="O429" s="2003"/>
      <c r="P429" s="2003"/>
      <c r="Q429" s="2003"/>
      <c r="R429" s="2003"/>
      <c r="S429" s="2003"/>
      <c r="T429" s="2003"/>
      <c r="U429" s="2003"/>
      <c r="V429" s="2003"/>
      <c r="W429" s="2003"/>
      <c r="X429" s="2003"/>
      <c r="Y429" s="2003"/>
      <c r="Z429" s="2003"/>
      <c r="AA429" s="2003"/>
      <c r="AB429" s="2003"/>
      <c r="AC429" s="2003"/>
      <c r="AD429" s="2003"/>
      <c r="AE429" s="2003"/>
      <c r="AF429" s="2003"/>
      <c r="AG429" s="2003"/>
      <c r="AH429" s="2003"/>
      <c r="AI429" s="2003"/>
      <c r="AJ429" s="2003"/>
      <c r="AK429" s="2003"/>
      <c r="AL429" s="2003"/>
      <c r="AM429" s="2003"/>
      <c r="AN429" s="2003"/>
      <c r="AO429" s="2003"/>
      <c r="AP429" s="2003"/>
      <c r="AQ429" s="2003"/>
      <c r="AR429" s="2003"/>
      <c r="AS429" s="2003"/>
      <c r="AT429" s="2003"/>
      <c r="AU429" s="2003"/>
      <c r="AV429" s="2003"/>
      <c r="AW429" s="2003"/>
      <c r="AX429" s="2003"/>
      <c r="AY429" s="2003"/>
      <c r="AZ429" s="2003"/>
      <c r="BA429" s="2003"/>
      <c r="BB429" s="2003"/>
      <c r="BC429" s="2003"/>
      <c r="BD429" s="2003"/>
      <c r="BE429" s="2003"/>
      <c r="BF429" s="2003"/>
      <c r="BG429" s="2003"/>
      <c r="BH429" s="2003"/>
      <c r="BI429" s="2003"/>
      <c r="BJ429" s="2003"/>
      <c r="BK429" s="2003"/>
      <c r="BL429" s="2003"/>
      <c r="BM429" s="2003"/>
      <c r="BN429" s="2003"/>
      <c r="BO429" s="2003"/>
      <c r="BP429" s="2003"/>
      <c r="BQ429" s="2003"/>
      <c r="BR429" s="2003"/>
      <c r="BS429" s="2003"/>
      <c r="BT429" s="2003"/>
      <c r="BU429" s="2003"/>
      <c r="BV429" s="2003"/>
      <c r="BW429" s="2003"/>
      <c r="BX429" s="2003"/>
      <c r="BY429" s="2003"/>
      <c r="BZ429" s="2003"/>
      <c r="CA429" s="2003"/>
      <c r="CB429" s="2003"/>
      <c r="CC429" s="2003"/>
      <c r="CD429" s="2003"/>
      <c r="CE429" s="2003"/>
      <c r="CF429" s="2003"/>
      <c r="CG429" s="2003"/>
      <c r="CH429" s="2003"/>
      <c r="CI429" s="2003"/>
      <c r="CJ429" s="2003"/>
      <c r="CK429" s="2003"/>
      <c r="CL429" s="2003"/>
      <c r="CM429" s="2003"/>
      <c r="CN429" s="2003"/>
      <c r="CO429" s="2003"/>
      <c r="CP429" s="2003"/>
    </row>
    <row r="430" spans="1:94" s="2004" customFormat="1" ht="60">
      <c r="A430" s="3551"/>
      <c r="B430" s="3521"/>
      <c r="C430" s="3433">
        <v>0</v>
      </c>
      <c r="D430" s="3435">
        <v>0</v>
      </c>
      <c r="E430" s="3433"/>
      <c r="F430" s="3435"/>
      <c r="G430" s="3434">
        <v>667</v>
      </c>
      <c r="H430" s="3438" t="s">
        <v>997</v>
      </c>
      <c r="I430" s="3433">
        <v>0</v>
      </c>
      <c r="J430" s="3550">
        <v>0</v>
      </c>
      <c r="K430" s="2003"/>
      <c r="L430" s="2003"/>
      <c r="M430" s="2003"/>
      <c r="N430" s="2003"/>
      <c r="O430" s="2003"/>
      <c r="P430" s="2003"/>
      <c r="Q430" s="2003"/>
      <c r="R430" s="2003"/>
      <c r="S430" s="2003"/>
      <c r="T430" s="2003"/>
      <c r="U430" s="2003"/>
      <c r="V430" s="2003"/>
      <c r="W430" s="2003"/>
      <c r="X430" s="2003"/>
      <c r="Y430" s="2003"/>
      <c r="Z430" s="2003"/>
      <c r="AA430" s="2003"/>
      <c r="AB430" s="2003"/>
      <c r="AC430" s="2003"/>
      <c r="AD430" s="2003"/>
      <c r="AE430" s="2003"/>
      <c r="AF430" s="2003"/>
      <c r="AG430" s="2003"/>
      <c r="AH430" s="2003"/>
      <c r="AI430" s="2003"/>
      <c r="AJ430" s="2003"/>
      <c r="AK430" s="2003"/>
      <c r="AL430" s="2003"/>
      <c r="AM430" s="2003"/>
      <c r="AN430" s="2003"/>
      <c r="AO430" s="2003"/>
      <c r="AP430" s="2003"/>
      <c r="AQ430" s="2003"/>
      <c r="AR430" s="2003"/>
      <c r="AS430" s="2003"/>
      <c r="AT430" s="2003"/>
      <c r="AU430" s="2003"/>
      <c r="AV430" s="2003"/>
      <c r="AW430" s="2003"/>
      <c r="AX430" s="2003"/>
      <c r="AY430" s="2003"/>
      <c r="AZ430" s="2003"/>
      <c r="BA430" s="2003"/>
      <c r="BB430" s="2003"/>
      <c r="BC430" s="2003"/>
      <c r="BD430" s="2003"/>
      <c r="BE430" s="2003"/>
      <c r="BF430" s="2003"/>
      <c r="BG430" s="2003"/>
      <c r="BH430" s="2003"/>
      <c r="BI430" s="2003"/>
      <c r="BJ430" s="2003"/>
      <c r="BK430" s="2003"/>
      <c r="BL430" s="2003"/>
      <c r="BM430" s="2003"/>
      <c r="BN430" s="2003"/>
      <c r="BO430" s="2003"/>
      <c r="BP430" s="2003"/>
      <c r="BQ430" s="2003"/>
      <c r="BR430" s="2003"/>
      <c r="BS430" s="2003"/>
      <c r="BT430" s="2003"/>
      <c r="BU430" s="2003"/>
      <c r="BV430" s="2003"/>
      <c r="BW430" s="2003"/>
      <c r="BX430" s="2003"/>
      <c r="BY430" s="2003"/>
      <c r="BZ430" s="2003"/>
      <c r="CA430" s="2003"/>
      <c r="CB430" s="2003"/>
      <c r="CC430" s="2003"/>
      <c r="CD430" s="2003"/>
      <c r="CE430" s="2003"/>
      <c r="CF430" s="2003"/>
      <c r="CG430" s="2003"/>
      <c r="CH430" s="2003"/>
      <c r="CI430" s="2003"/>
      <c r="CJ430" s="2003"/>
      <c r="CK430" s="2003"/>
      <c r="CL430" s="2003"/>
      <c r="CM430" s="2003"/>
      <c r="CN430" s="2003"/>
      <c r="CO430" s="2003"/>
      <c r="CP430" s="2003"/>
    </row>
    <row r="431" spans="1:94" s="2004" customFormat="1" ht="60">
      <c r="A431" s="3551"/>
      <c r="B431" s="3521"/>
      <c r="C431" s="3433">
        <v>0</v>
      </c>
      <c r="D431" s="3435">
        <v>0</v>
      </c>
      <c r="E431" s="3433"/>
      <c r="F431" s="3435"/>
      <c r="G431" s="3462">
        <v>668</v>
      </c>
      <c r="H431" s="3438" t="s">
        <v>998</v>
      </c>
      <c r="I431" s="3433">
        <v>0</v>
      </c>
      <c r="J431" s="3550">
        <v>0</v>
      </c>
      <c r="K431" s="2003"/>
      <c r="L431" s="2003"/>
      <c r="M431" s="2003"/>
      <c r="N431" s="2003"/>
      <c r="O431" s="2003"/>
      <c r="P431" s="2003"/>
      <c r="Q431" s="2003"/>
      <c r="R431" s="2003"/>
      <c r="S431" s="2003"/>
      <c r="T431" s="2003"/>
      <c r="U431" s="2003"/>
      <c r="V431" s="2003"/>
      <c r="W431" s="2003"/>
      <c r="X431" s="2003"/>
      <c r="Y431" s="2003"/>
      <c r="Z431" s="2003"/>
      <c r="AA431" s="2003"/>
      <c r="AB431" s="2003"/>
      <c r="AC431" s="2003"/>
      <c r="AD431" s="2003"/>
      <c r="AE431" s="2003"/>
      <c r="AF431" s="2003"/>
      <c r="AG431" s="2003"/>
      <c r="AH431" s="2003"/>
      <c r="AI431" s="2003"/>
      <c r="AJ431" s="2003"/>
      <c r="AK431" s="2003"/>
      <c r="AL431" s="2003"/>
      <c r="AM431" s="2003"/>
      <c r="AN431" s="2003"/>
      <c r="AO431" s="2003"/>
      <c r="AP431" s="2003"/>
      <c r="AQ431" s="2003"/>
      <c r="AR431" s="2003"/>
      <c r="AS431" s="2003"/>
      <c r="AT431" s="2003"/>
      <c r="AU431" s="2003"/>
      <c r="AV431" s="2003"/>
      <c r="AW431" s="2003"/>
      <c r="AX431" s="2003"/>
      <c r="AY431" s="2003"/>
      <c r="AZ431" s="2003"/>
      <c r="BA431" s="2003"/>
      <c r="BB431" s="2003"/>
      <c r="BC431" s="2003"/>
      <c r="BD431" s="2003"/>
      <c r="BE431" s="2003"/>
      <c r="BF431" s="2003"/>
      <c r="BG431" s="2003"/>
      <c r="BH431" s="2003"/>
      <c r="BI431" s="2003"/>
      <c r="BJ431" s="2003"/>
      <c r="BK431" s="2003"/>
      <c r="BL431" s="2003"/>
      <c r="BM431" s="2003"/>
      <c r="BN431" s="2003"/>
      <c r="BO431" s="2003"/>
      <c r="BP431" s="2003"/>
      <c r="BQ431" s="2003"/>
      <c r="BR431" s="2003"/>
      <c r="BS431" s="2003"/>
      <c r="BT431" s="2003"/>
      <c r="BU431" s="2003"/>
      <c r="BV431" s="2003"/>
      <c r="BW431" s="2003"/>
      <c r="BX431" s="2003"/>
      <c r="BY431" s="2003"/>
      <c r="BZ431" s="2003"/>
      <c r="CA431" s="2003"/>
      <c r="CB431" s="2003"/>
      <c r="CC431" s="2003"/>
      <c r="CD431" s="2003"/>
      <c r="CE431" s="2003"/>
      <c r="CF431" s="2003"/>
      <c r="CG431" s="2003"/>
      <c r="CH431" s="2003"/>
      <c r="CI431" s="2003"/>
      <c r="CJ431" s="2003"/>
      <c r="CK431" s="2003"/>
      <c r="CL431" s="2003"/>
      <c r="CM431" s="2003"/>
      <c r="CN431" s="2003"/>
      <c r="CO431" s="2003"/>
      <c r="CP431" s="2003"/>
    </row>
    <row r="432" spans="1:94" s="2004" customFormat="1" ht="105">
      <c r="A432" s="3559"/>
      <c r="B432" s="3446"/>
      <c r="C432" s="3434">
        <v>0</v>
      </c>
      <c r="D432" s="3435">
        <v>0</v>
      </c>
      <c r="E432" s="3435"/>
      <c r="F432" s="3435"/>
      <c r="G432" s="3434">
        <v>671</v>
      </c>
      <c r="H432" s="3438" t="s">
        <v>1002</v>
      </c>
      <c r="I432" s="3434">
        <v>0</v>
      </c>
      <c r="J432" s="3550">
        <v>0</v>
      </c>
      <c r="K432" s="2003"/>
      <c r="L432" s="2003"/>
      <c r="M432" s="2003"/>
      <c r="N432" s="2003"/>
      <c r="O432" s="2003"/>
      <c r="P432" s="2003"/>
      <c r="Q432" s="2003"/>
      <c r="R432" s="2003"/>
      <c r="S432" s="2003"/>
      <c r="T432" s="2003"/>
      <c r="U432" s="2003"/>
      <c r="V432" s="2003"/>
      <c r="W432" s="2003"/>
      <c r="X432" s="2003"/>
      <c r="Y432" s="2003"/>
      <c r="Z432" s="2003"/>
      <c r="AA432" s="2003"/>
      <c r="AB432" s="2003"/>
      <c r="AC432" s="2003"/>
      <c r="AD432" s="2003"/>
      <c r="AE432" s="2003"/>
      <c r="AF432" s="2003"/>
      <c r="AG432" s="2003"/>
      <c r="AH432" s="2003"/>
      <c r="AI432" s="2003"/>
      <c r="AJ432" s="2003"/>
      <c r="AK432" s="2003"/>
      <c r="AL432" s="2003"/>
      <c r="AM432" s="2003"/>
      <c r="AN432" s="2003"/>
      <c r="AO432" s="2003"/>
      <c r="AP432" s="2003"/>
      <c r="AQ432" s="2003"/>
      <c r="AR432" s="2003"/>
      <c r="AS432" s="2003"/>
      <c r="AT432" s="2003"/>
      <c r="AU432" s="2003"/>
      <c r="AV432" s="2003"/>
      <c r="AW432" s="2003"/>
      <c r="AX432" s="2003"/>
      <c r="AY432" s="2003"/>
      <c r="AZ432" s="2003"/>
      <c r="BA432" s="2003"/>
      <c r="BB432" s="2003"/>
      <c r="BC432" s="2003"/>
      <c r="BD432" s="2003"/>
      <c r="BE432" s="2003"/>
      <c r="BF432" s="2003"/>
      <c r="BG432" s="2003"/>
      <c r="BH432" s="2003"/>
      <c r="BI432" s="2003"/>
      <c r="BJ432" s="2003"/>
      <c r="BK432" s="2003"/>
      <c r="BL432" s="2003"/>
      <c r="BM432" s="2003"/>
      <c r="BN432" s="2003"/>
      <c r="BO432" s="2003"/>
      <c r="BP432" s="2003"/>
      <c r="BQ432" s="2003"/>
      <c r="BR432" s="2003"/>
      <c r="BS432" s="2003"/>
      <c r="BT432" s="2003"/>
      <c r="BU432" s="2003"/>
      <c r="BV432" s="2003"/>
      <c r="BW432" s="2003"/>
      <c r="BX432" s="2003"/>
      <c r="BY432" s="2003"/>
      <c r="BZ432" s="2003"/>
      <c r="CA432" s="2003"/>
      <c r="CB432" s="2003"/>
      <c r="CC432" s="2003"/>
      <c r="CD432" s="2003"/>
      <c r="CE432" s="2003"/>
      <c r="CF432" s="2003"/>
      <c r="CG432" s="2003"/>
      <c r="CH432" s="2003"/>
      <c r="CI432" s="2003"/>
      <c r="CJ432" s="2003"/>
      <c r="CK432" s="2003"/>
      <c r="CL432" s="2003"/>
      <c r="CM432" s="2003"/>
      <c r="CN432" s="2003"/>
      <c r="CO432" s="2003"/>
      <c r="CP432" s="2003"/>
    </row>
    <row r="433" spans="1:94" s="2004" customFormat="1" ht="90">
      <c r="A433" s="3559"/>
      <c r="B433" s="3446"/>
      <c r="C433" s="3434">
        <v>0</v>
      </c>
      <c r="D433" s="3435">
        <v>0</v>
      </c>
      <c r="E433" s="3435"/>
      <c r="F433" s="3435"/>
      <c r="G433" s="3434">
        <v>672</v>
      </c>
      <c r="H433" s="3438" t="s">
        <v>1003</v>
      </c>
      <c r="I433" s="3434">
        <v>0</v>
      </c>
      <c r="J433" s="3550">
        <v>0</v>
      </c>
      <c r="K433" s="2003"/>
      <c r="L433" s="2003"/>
      <c r="M433" s="2003"/>
      <c r="N433" s="2003"/>
      <c r="O433" s="2003"/>
      <c r="P433" s="2003"/>
      <c r="Q433" s="2003"/>
      <c r="R433" s="2003"/>
      <c r="S433" s="2003"/>
      <c r="T433" s="2003"/>
      <c r="U433" s="2003"/>
      <c r="V433" s="2003"/>
      <c r="W433" s="2003"/>
      <c r="X433" s="2003"/>
      <c r="Y433" s="2003"/>
      <c r="Z433" s="2003"/>
      <c r="AA433" s="2003"/>
      <c r="AB433" s="2003"/>
      <c r="AC433" s="2003"/>
      <c r="AD433" s="2003"/>
      <c r="AE433" s="2003"/>
      <c r="AF433" s="2003"/>
      <c r="AG433" s="2003"/>
      <c r="AH433" s="2003"/>
      <c r="AI433" s="2003"/>
      <c r="AJ433" s="2003"/>
      <c r="AK433" s="2003"/>
      <c r="AL433" s="2003"/>
      <c r="AM433" s="2003"/>
      <c r="AN433" s="2003"/>
      <c r="AO433" s="2003"/>
      <c r="AP433" s="2003"/>
      <c r="AQ433" s="2003"/>
      <c r="AR433" s="2003"/>
      <c r="AS433" s="2003"/>
      <c r="AT433" s="2003"/>
      <c r="AU433" s="2003"/>
      <c r="AV433" s="2003"/>
      <c r="AW433" s="2003"/>
      <c r="AX433" s="2003"/>
      <c r="AY433" s="2003"/>
      <c r="AZ433" s="2003"/>
      <c r="BA433" s="2003"/>
      <c r="BB433" s="2003"/>
      <c r="BC433" s="2003"/>
      <c r="BD433" s="2003"/>
      <c r="BE433" s="2003"/>
      <c r="BF433" s="2003"/>
      <c r="BG433" s="2003"/>
      <c r="BH433" s="2003"/>
      <c r="BI433" s="2003"/>
      <c r="BJ433" s="2003"/>
      <c r="BK433" s="2003"/>
      <c r="BL433" s="2003"/>
      <c r="BM433" s="2003"/>
      <c r="BN433" s="2003"/>
      <c r="BO433" s="2003"/>
      <c r="BP433" s="2003"/>
      <c r="BQ433" s="2003"/>
      <c r="BR433" s="2003"/>
      <c r="BS433" s="2003"/>
      <c r="BT433" s="2003"/>
      <c r="BU433" s="2003"/>
      <c r="BV433" s="2003"/>
      <c r="BW433" s="2003"/>
      <c r="BX433" s="2003"/>
      <c r="BY433" s="2003"/>
      <c r="BZ433" s="2003"/>
      <c r="CA433" s="2003"/>
      <c r="CB433" s="2003"/>
      <c r="CC433" s="2003"/>
      <c r="CD433" s="2003"/>
      <c r="CE433" s="2003"/>
      <c r="CF433" s="2003"/>
      <c r="CG433" s="2003"/>
      <c r="CH433" s="2003"/>
      <c r="CI433" s="2003"/>
      <c r="CJ433" s="2003"/>
      <c r="CK433" s="2003"/>
      <c r="CL433" s="2003"/>
      <c r="CM433" s="2003"/>
      <c r="CN433" s="2003"/>
      <c r="CO433" s="2003"/>
      <c r="CP433" s="2003"/>
    </row>
    <row r="434" spans="1:94" s="2004" customFormat="1" ht="90">
      <c r="A434" s="3551"/>
      <c r="B434" s="3521"/>
      <c r="C434" s="3433"/>
      <c r="D434" s="3435"/>
      <c r="E434" s="3433"/>
      <c r="F434" s="3435"/>
      <c r="G434" s="3434">
        <v>670</v>
      </c>
      <c r="H434" s="3438" t="s">
        <v>1001</v>
      </c>
      <c r="I434" s="3433"/>
      <c r="J434" s="3550"/>
      <c r="K434" s="2003"/>
      <c r="L434" s="2003"/>
      <c r="M434" s="2003"/>
      <c r="N434" s="2003"/>
      <c r="O434" s="2003"/>
      <c r="P434" s="2003"/>
      <c r="Q434" s="2003"/>
      <c r="R434" s="2003"/>
      <c r="S434" s="2003"/>
      <c r="T434" s="2003"/>
      <c r="U434" s="2003"/>
      <c r="V434" s="2003"/>
      <c r="W434" s="2003"/>
      <c r="X434" s="2003"/>
      <c r="Y434" s="2003"/>
      <c r="Z434" s="2003"/>
      <c r="AA434" s="2003"/>
      <c r="AB434" s="2003"/>
      <c r="AC434" s="2003"/>
      <c r="AD434" s="2003"/>
      <c r="AE434" s="2003"/>
      <c r="AF434" s="2003"/>
      <c r="AG434" s="2003"/>
      <c r="AH434" s="2003"/>
      <c r="AI434" s="2003"/>
      <c r="AJ434" s="2003"/>
      <c r="AK434" s="2003"/>
      <c r="AL434" s="2003"/>
      <c r="AM434" s="2003"/>
      <c r="AN434" s="2003"/>
      <c r="AO434" s="2003"/>
      <c r="AP434" s="2003"/>
      <c r="AQ434" s="2003"/>
      <c r="AR434" s="2003"/>
      <c r="AS434" s="2003"/>
      <c r="AT434" s="2003"/>
      <c r="AU434" s="2003"/>
      <c r="AV434" s="2003"/>
      <c r="AW434" s="2003"/>
      <c r="AX434" s="2003"/>
      <c r="AY434" s="2003"/>
      <c r="AZ434" s="2003"/>
      <c r="BA434" s="2003"/>
      <c r="BB434" s="2003"/>
      <c r="BC434" s="2003"/>
      <c r="BD434" s="2003"/>
      <c r="BE434" s="2003"/>
      <c r="BF434" s="2003"/>
      <c r="BG434" s="2003"/>
      <c r="BH434" s="2003"/>
      <c r="BI434" s="2003"/>
      <c r="BJ434" s="2003"/>
      <c r="BK434" s="2003"/>
      <c r="BL434" s="2003"/>
      <c r="BM434" s="2003"/>
      <c r="BN434" s="2003"/>
      <c r="BO434" s="2003"/>
      <c r="BP434" s="2003"/>
      <c r="BQ434" s="2003"/>
      <c r="BR434" s="2003"/>
      <c r="BS434" s="2003"/>
      <c r="BT434" s="2003"/>
      <c r="BU434" s="2003"/>
      <c r="BV434" s="2003"/>
      <c r="BW434" s="2003"/>
      <c r="BX434" s="2003"/>
      <c r="BY434" s="2003"/>
      <c r="BZ434" s="2003"/>
      <c r="CA434" s="2003"/>
      <c r="CB434" s="2003"/>
      <c r="CC434" s="2003"/>
      <c r="CD434" s="2003"/>
      <c r="CE434" s="2003"/>
      <c r="CF434" s="2003"/>
      <c r="CG434" s="2003"/>
      <c r="CH434" s="2003"/>
      <c r="CI434" s="2003"/>
      <c r="CJ434" s="2003"/>
      <c r="CK434" s="2003"/>
      <c r="CL434" s="2003"/>
      <c r="CM434" s="2003"/>
      <c r="CN434" s="2003"/>
      <c r="CO434" s="2003"/>
      <c r="CP434" s="2003"/>
    </row>
    <row r="435" spans="1:94" ht="15">
      <c r="A435" s="3551"/>
      <c r="B435" s="3521"/>
      <c r="C435" s="3433">
        <v>0</v>
      </c>
      <c r="D435" s="3435">
        <v>0</v>
      </c>
      <c r="E435" s="3433"/>
      <c r="F435" s="3435"/>
      <c r="G435" s="3434">
        <v>673</v>
      </c>
      <c r="H435" s="3433" t="s">
        <v>1004</v>
      </c>
      <c r="I435" s="3433">
        <v>0</v>
      </c>
      <c r="J435" s="3550">
        <v>0</v>
      </c>
    </row>
    <row r="436" spans="1:94" ht="30">
      <c r="A436" s="3551"/>
      <c r="B436" s="3521"/>
      <c r="C436" s="3433">
        <v>0</v>
      </c>
      <c r="D436" s="3435">
        <v>0</v>
      </c>
      <c r="E436" s="3433"/>
      <c r="F436" s="3435"/>
      <c r="G436" s="3434">
        <v>674</v>
      </c>
      <c r="H436" s="3438" t="s">
        <v>1005</v>
      </c>
      <c r="I436" s="3433">
        <v>0</v>
      </c>
      <c r="J436" s="3550">
        <v>0</v>
      </c>
    </row>
    <row r="437" spans="1:94" ht="90">
      <c r="A437" s="3551"/>
      <c r="B437" s="3445"/>
      <c r="C437" s="3433">
        <v>0</v>
      </c>
      <c r="D437" s="3435"/>
      <c r="E437" s="3433"/>
      <c r="F437" s="3435"/>
      <c r="G437" s="3434">
        <v>677</v>
      </c>
      <c r="H437" s="3438" t="s">
        <v>1006</v>
      </c>
      <c r="I437" s="3433">
        <v>0</v>
      </c>
      <c r="J437" s="3550"/>
    </row>
    <row r="438" spans="1:94" ht="60">
      <c r="A438" s="3551"/>
      <c r="B438" s="3521"/>
      <c r="C438" s="3433">
        <v>0</v>
      </c>
      <c r="D438" s="3435">
        <v>0</v>
      </c>
      <c r="E438" s="3433"/>
      <c r="F438" s="3435"/>
      <c r="G438" s="3434">
        <v>679</v>
      </c>
      <c r="H438" s="3438" t="s">
        <v>1007</v>
      </c>
      <c r="I438" s="3433">
        <v>0</v>
      </c>
      <c r="J438" s="3550">
        <v>0</v>
      </c>
    </row>
    <row r="439" spans="1:94" ht="75">
      <c r="A439" s="3551"/>
      <c r="B439" s="3521"/>
      <c r="C439" s="3433">
        <v>0</v>
      </c>
      <c r="D439" s="3435">
        <v>0</v>
      </c>
      <c r="E439" s="3433"/>
      <c r="F439" s="3435"/>
      <c r="G439" s="3433">
        <v>680</v>
      </c>
      <c r="H439" s="3438" t="s">
        <v>999</v>
      </c>
      <c r="I439" s="3433">
        <v>0</v>
      </c>
      <c r="J439" s="3550">
        <v>0</v>
      </c>
    </row>
    <row r="440" spans="1:94" s="2107" customFormat="1" ht="120.75" thickBot="1">
      <c r="A440" s="3551"/>
      <c r="B440" s="3521"/>
      <c r="C440" s="3433">
        <v>0</v>
      </c>
      <c r="D440" s="3435"/>
      <c r="E440" s="3433"/>
      <c r="F440" s="3435"/>
      <c r="G440" s="3433">
        <v>681</v>
      </c>
      <c r="H440" s="3476" t="s">
        <v>1000</v>
      </c>
      <c r="I440" s="3433">
        <v>0</v>
      </c>
      <c r="J440" s="3550"/>
      <c r="K440" s="2003"/>
      <c r="L440" s="2003"/>
      <c r="M440" s="2003"/>
      <c r="N440" s="2003"/>
      <c r="O440" s="2003"/>
      <c r="P440" s="2003"/>
      <c r="Q440" s="2003"/>
      <c r="R440" s="2003"/>
      <c r="S440" s="2003"/>
      <c r="T440" s="2003"/>
      <c r="U440" s="2003"/>
      <c r="V440" s="2003"/>
      <c r="W440" s="2003"/>
      <c r="X440" s="2003"/>
      <c r="Y440" s="2106"/>
      <c r="Z440" s="2106"/>
      <c r="AA440" s="2106"/>
      <c r="AB440" s="2106"/>
      <c r="AC440" s="2106"/>
      <c r="AD440" s="2106"/>
      <c r="AE440" s="2106"/>
      <c r="AF440" s="2106"/>
      <c r="AG440" s="2106"/>
      <c r="AH440" s="2106"/>
      <c r="AI440" s="2106"/>
      <c r="AJ440" s="2106"/>
      <c r="AK440" s="2106"/>
      <c r="AL440" s="2106"/>
      <c r="AM440" s="2106"/>
      <c r="AN440" s="2106"/>
      <c r="AO440" s="2106"/>
      <c r="AP440" s="2106"/>
      <c r="AQ440" s="2106"/>
      <c r="AR440" s="2106"/>
      <c r="AS440" s="2106"/>
      <c r="AT440" s="2106"/>
      <c r="AU440" s="2106"/>
      <c r="AV440" s="2106"/>
      <c r="AW440" s="2106"/>
      <c r="AX440" s="2106"/>
      <c r="AY440" s="2106"/>
      <c r="AZ440" s="2106"/>
      <c r="BA440" s="2106"/>
      <c r="BB440" s="2106"/>
      <c r="BC440" s="2106"/>
      <c r="BD440" s="2106"/>
      <c r="BE440" s="2106"/>
      <c r="BF440" s="2106"/>
      <c r="BG440" s="2106"/>
      <c r="BH440" s="2106"/>
      <c r="BI440" s="2106"/>
      <c r="BJ440" s="2106"/>
      <c r="BK440" s="2106"/>
      <c r="BL440" s="2106"/>
      <c r="BM440" s="2106"/>
      <c r="BN440" s="2106"/>
      <c r="BO440" s="2106"/>
      <c r="BP440" s="2106"/>
      <c r="BQ440" s="2106"/>
      <c r="BR440" s="2106"/>
      <c r="BS440" s="2106"/>
      <c r="BT440" s="2106"/>
      <c r="BU440" s="2106"/>
      <c r="BV440" s="2106"/>
      <c r="BW440" s="2106"/>
      <c r="BX440" s="2106"/>
      <c r="BY440" s="2106"/>
      <c r="BZ440" s="2106"/>
      <c r="CA440" s="2106"/>
      <c r="CB440" s="2106"/>
      <c r="CC440" s="2106"/>
      <c r="CD440" s="2106"/>
      <c r="CE440" s="2106"/>
      <c r="CF440" s="2106"/>
      <c r="CG440" s="2106"/>
      <c r="CH440" s="2106"/>
      <c r="CI440" s="2106"/>
      <c r="CJ440" s="2106"/>
      <c r="CK440" s="2106"/>
      <c r="CL440" s="2106"/>
      <c r="CM440" s="2106"/>
      <c r="CN440" s="2106"/>
      <c r="CO440" s="2106"/>
      <c r="CP440" s="2106"/>
    </row>
    <row r="441" spans="1:94" s="2027" customFormat="1" ht="15.75" thickTop="1">
      <c r="A441" s="3553">
        <f t="shared" ref="A441:F441" si="116">SUM(A415:A440)</f>
        <v>0</v>
      </c>
      <c r="B441" s="3440">
        <f t="shared" si="116"/>
        <v>0</v>
      </c>
      <c r="C441" s="3440">
        <f t="shared" si="116"/>
        <v>0</v>
      </c>
      <c r="D441" s="3440">
        <f t="shared" si="116"/>
        <v>17000000</v>
      </c>
      <c r="E441" s="3440">
        <f t="shared" si="116"/>
        <v>0</v>
      </c>
      <c r="F441" s="3440">
        <f t="shared" si="116"/>
        <v>17000000</v>
      </c>
      <c r="G441" s="3441"/>
      <c r="H441" s="3439" t="s">
        <v>1008</v>
      </c>
      <c r="I441" s="3439">
        <f>SUM(I415:I440)</f>
        <v>0</v>
      </c>
      <c r="J441" s="3544">
        <f>SUM(J415:J440)</f>
        <v>0</v>
      </c>
      <c r="K441" s="2003"/>
      <c r="L441" s="2003"/>
      <c r="M441" s="2003"/>
      <c r="N441" s="2003"/>
      <c r="O441" s="2003"/>
      <c r="P441" s="2003"/>
      <c r="Q441" s="2003"/>
      <c r="R441" s="2003"/>
      <c r="S441" s="2003"/>
      <c r="T441" s="2003"/>
      <c r="U441" s="2003"/>
      <c r="V441" s="2003"/>
      <c r="W441" s="2003"/>
      <c r="X441" s="2003"/>
      <c r="Y441" s="2026"/>
      <c r="Z441" s="2026"/>
      <c r="AA441" s="2026"/>
      <c r="AB441" s="2026"/>
      <c r="AC441" s="2026"/>
      <c r="AD441" s="2026"/>
      <c r="AE441" s="2026"/>
      <c r="AF441" s="2026"/>
      <c r="AG441" s="2026"/>
      <c r="AH441" s="2026"/>
      <c r="AI441" s="2026"/>
      <c r="AJ441" s="2026"/>
      <c r="AK441" s="2026"/>
      <c r="AL441" s="2026"/>
      <c r="AM441" s="2026"/>
      <c r="AN441" s="2026"/>
      <c r="AO441" s="2026"/>
      <c r="AP441" s="2026"/>
      <c r="AQ441" s="2026"/>
      <c r="AR441" s="2026"/>
      <c r="AS441" s="2026"/>
      <c r="AT441" s="2026"/>
      <c r="AU441" s="2026"/>
      <c r="AV441" s="2026"/>
      <c r="AW441" s="2026"/>
      <c r="AX441" s="2026"/>
      <c r="AY441" s="2026"/>
      <c r="AZ441" s="2026"/>
      <c r="BA441" s="2026"/>
      <c r="BB441" s="2026"/>
      <c r="BC441" s="2026"/>
      <c r="BD441" s="2026"/>
      <c r="BE441" s="2026"/>
      <c r="BF441" s="2026"/>
      <c r="BG441" s="2026"/>
      <c r="BH441" s="2026"/>
      <c r="BI441" s="2026"/>
      <c r="BJ441" s="2026"/>
      <c r="BK441" s="2026"/>
      <c r="BL441" s="2026"/>
      <c r="BM441" s="2026"/>
      <c r="BN441" s="2026"/>
      <c r="BO441" s="2026"/>
      <c r="BP441" s="2026"/>
      <c r="BQ441" s="2026"/>
      <c r="BR441" s="2026"/>
      <c r="BS441" s="2026"/>
      <c r="BT441" s="2026"/>
      <c r="BU441" s="2026"/>
      <c r="BV441" s="2026"/>
      <c r="BW441" s="2026"/>
      <c r="BX441" s="2026"/>
      <c r="BY441" s="2026"/>
      <c r="BZ441" s="2026"/>
      <c r="CA441" s="2026"/>
      <c r="CB441" s="2026"/>
      <c r="CC441" s="2026"/>
      <c r="CD441" s="2026"/>
      <c r="CE441" s="2026"/>
      <c r="CF441" s="2026"/>
      <c r="CG441" s="2026"/>
      <c r="CH441" s="2026"/>
      <c r="CI441" s="2026"/>
      <c r="CJ441" s="2026"/>
      <c r="CK441" s="2026"/>
      <c r="CL441" s="2026"/>
      <c r="CM441" s="2026"/>
      <c r="CN441" s="2026"/>
      <c r="CO441" s="2026"/>
      <c r="CP441" s="2026"/>
    </row>
    <row r="442" spans="1:94" ht="60">
      <c r="A442" s="3551"/>
      <c r="B442" s="3433"/>
      <c r="C442" s="3438">
        <v>0</v>
      </c>
      <c r="D442" s="3435"/>
      <c r="E442" s="3433"/>
      <c r="F442" s="3462"/>
      <c r="G442" s="3433">
        <v>678</v>
      </c>
      <c r="H442" s="3438" t="s">
        <v>1009</v>
      </c>
      <c r="I442" s="3438">
        <v>0</v>
      </c>
      <c r="J442" s="3550"/>
    </row>
    <row r="443" spans="1:94" s="2123" customFormat="1" ht="71.25">
      <c r="A443" s="3582"/>
      <c r="B443" s="3510"/>
      <c r="C443" s="3507"/>
      <c r="D443" s="3822">
        <v>1500000</v>
      </c>
      <c r="E443" s="3510"/>
      <c r="F443" s="3822">
        <v>1500000</v>
      </c>
      <c r="G443" s="3513">
        <v>76</v>
      </c>
      <c r="H443" s="3952" t="s">
        <v>3409</v>
      </c>
      <c r="I443" s="3780"/>
      <c r="J443" s="3822"/>
    </row>
    <row r="444" spans="1:94" s="2123" customFormat="1" ht="99.75">
      <c r="A444" s="3582"/>
      <c r="B444" s="3510"/>
      <c r="C444" s="3507"/>
      <c r="D444" s="3822">
        <v>1300000</v>
      </c>
      <c r="E444" s="3510"/>
      <c r="F444" s="3822">
        <v>1300000</v>
      </c>
      <c r="G444" s="3514">
        <v>77</v>
      </c>
      <c r="H444" s="3952" t="s">
        <v>3408</v>
      </c>
      <c r="I444" s="3780"/>
      <c r="J444" s="3822"/>
    </row>
    <row r="445" spans="1:94" s="2107" customFormat="1" ht="15.75" thickBot="1">
      <c r="A445" s="3551"/>
      <c r="B445" s="3433"/>
      <c r="C445" s="3433">
        <v>0</v>
      </c>
      <c r="D445" s="3435">
        <v>0</v>
      </c>
      <c r="E445" s="3433"/>
      <c r="F445" s="3433"/>
      <c r="G445" s="3434">
        <v>683</v>
      </c>
      <c r="H445" s="3433" t="s">
        <v>1010</v>
      </c>
      <c r="I445" s="3433">
        <v>0</v>
      </c>
      <c r="J445" s="3550">
        <v>0</v>
      </c>
      <c r="K445" s="2003"/>
      <c r="L445" s="2003"/>
      <c r="M445" s="2003"/>
      <c r="N445" s="2003"/>
      <c r="O445" s="2003"/>
      <c r="P445" s="2003"/>
      <c r="Q445" s="2003"/>
      <c r="R445" s="2003"/>
      <c r="S445" s="2003"/>
      <c r="T445" s="2003"/>
      <c r="U445" s="2003"/>
      <c r="V445" s="2003"/>
      <c r="W445" s="2003"/>
      <c r="X445" s="2003"/>
      <c r="Y445" s="2106"/>
      <c r="Z445" s="2106"/>
      <c r="AA445" s="2106"/>
      <c r="AB445" s="2106"/>
      <c r="AC445" s="2106"/>
      <c r="AD445" s="2106"/>
      <c r="AE445" s="2106"/>
      <c r="AF445" s="2106"/>
      <c r="AG445" s="2106"/>
      <c r="AH445" s="2106"/>
      <c r="AI445" s="2106"/>
      <c r="AJ445" s="2106"/>
      <c r="AK445" s="2106"/>
      <c r="AL445" s="2106"/>
      <c r="AM445" s="2106"/>
      <c r="AN445" s="2106"/>
      <c r="AO445" s="2106"/>
      <c r="AP445" s="2106"/>
      <c r="AQ445" s="2106"/>
      <c r="AR445" s="2106"/>
      <c r="AS445" s="2106"/>
      <c r="AT445" s="2106"/>
      <c r="AU445" s="2106"/>
      <c r="AV445" s="2106"/>
      <c r="AW445" s="2106"/>
      <c r="AX445" s="2106"/>
      <c r="AY445" s="2106"/>
      <c r="AZ445" s="2106"/>
      <c r="BA445" s="2106"/>
      <c r="BB445" s="2106"/>
      <c r="BC445" s="2106"/>
      <c r="BD445" s="2106"/>
      <c r="BE445" s="2106"/>
      <c r="BF445" s="2106"/>
      <c r="BG445" s="2106"/>
      <c r="BH445" s="2106"/>
      <c r="BI445" s="2106"/>
      <c r="BJ445" s="2106"/>
      <c r="BK445" s="2106"/>
      <c r="BL445" s="2106"/>
      <c r="BM445" s="2106"/>
      <c r="BN445" s="2106"/>
      <c r="BO445" s="2106"/>
      <c r="BP445" s="2106"/>
      <c r="BQ445" s="2106"/>
      <c r="BR445" s="2106"/>
      <c r="BS445" s="2106"/>
      <c r="BT445" s="2106"/>
      <c r="BU445" s="2106"/>
      <c r="BV445" s="2106"/>
      <c r="BW445" s="2106"/>
      <c r="BX445" s="2106"/>
      <c r="BY445" s="2106"/>
      <c r="BZ445" s="2106"/>
      <c r="CA445" s="2106"/>
      <c r="CB445" s="2106"/>
      <c r="CC445" s="2106"/>
      <c r="CD445" s="2106"/>
      <c r="CE445" s="2106"/>
      <c r="CF445" s="2106"/>
      <c r="CG445" s="2106"/>
      <c r="CH445" s="2106"/>
      <c r="CI445" s="2106"/>
      <c r="CJ445" s="2106"/>
      <c r="CK445" s="2106"/>
      <c r="CL445" s="2106"/>
      <c r="CM445" s="2106"/>
      <c r="CN445" s="2106"/>
      <c r="CO445" s="2106"/>
      <c r="CP445" s="2106"/>
    </row>
    <row r="446" spans="1:94" s="2109" customFormat="1" ht="16.5" thickTop="1" thickBot="1">
      <c r="A446" s="3555">
        <f t="shared" ref="A446:F446" si="117">SUM(A442:A445)</f>
        <v>0</v>
      </c>
      <c r="B446" s="3440">
        <f t="shared" si="117"/>
        <v>0</v>
      </c>
      <c r="C446" s="3439">
        <f t="shared" si="117"/>
        <v>0</v>
      </c>
      <c r="D446" s="3440">
        <f t="shared" si="117"/>
        <v>2800000</v>
      </c>
      <c r="E446" s="3440">
        <f t="shared" si="117"/>
        <v>0</v>
      </c>
      <c r="F446" s="3440">
        <f t="shared" si="117"/>
        <v>2800000</v>
      </c>
      <c r="G446" s="3441"/>
      <c r="H446" s="3439" t="s">
        <v>1011</v>
      </c>
      <c r="I446" s="3440">
        <f>SUM(I442:I445)</f>
        <v>0</v>
      </c>
      <c r="J446" s="3544">
        <f>SUM(J442:J445)</f>
        <v>0</v>
      </c>
      <c r="K446" s="2003"/>
      <c r="L446" s="2003"/>
      <c r="M446" s="2003"/>
      <c r="N446" s="2003"/>
      <c r="O446" s="2003"/>
      <c r="P446" s="2003"/>
      <c r="Q446" s="2003"/>
      <c r="R446" s="2003"/>
      <c r="S446" s="2003"/>
      <c r="T446" s="2003"/>
      <c r="U446" s="2003"/>
      <c r="V446" s="2003"/>
      <c r="W446" s="2003"/>
      <c r="X446" s="2003"/>
      <c r="Y446" s="2108"/>
      <c r="Z446" s="2108"/>
      <c r="AA446" s="2108"/>
      <c r="AB446" s="2108"/>
      <c r="AC446" s="2108"/>
      <c r="AD446" s="2108"/>
      <c r="AE446" s="2108"/>
      <c r="AF446" s="2108"/>
      <c r="AG446" s="2108"/>
      <c r="AH446" s="2108"/>
      <c r="AI446" s="2108"/>
      <c r="AJ446" s="2108"/>
      <c r="AK446" s="2108"/>
      <c r="AL446" s="2108"/>
      <c r="AM446" s="2108"/>
      <c r="AN446" s="2108"/>
      <c r="AO446" s="2108"/>
      <c r="AP446" s="2108"/>
      <c r="AQ446" s="2108"/>
      <c r="AR446" s="2108"/>
      <c r="AS446" s="2108"/>
      <c r="AT446" s="2108"/>
      <c r="AU446" s="2108"/>
      <c r="AV446" s="2108"/>
      <c r="AW446" s="2108"/>
      <c r="AX446" s="2108"/>
      <c r="AY446" s="2108"/>
      <c r="AZ446" s="2108"/>
      <c r="BA446" s="2108"/>
      <c r="BB446" s="2108"/>
      <c r="BC446" s="2108"/>
      <c r="BD446" s="2108"/>
      <c r="BE446" s="2108"/>
      <c r="BF446" s="2108"/>
      <c r="BG446" s="2108"/>
      <c r="BH446" s="2108"/>
      <c r="BI446" s="2108"/>
      <c r="BJ446" s="2108"/>
      <c r="BK446" s="2108"/>
      <c r="BL446" s="2108"/>
      <c r="BM446" s="2108"/>
      <c r="BN446" s="2108"/>
      <c r="BO446" s="2108"/>
      <c r="BP446" s="2108"/>
      <c r="BQ446" s="2108"/>
      <c r="BR446" s="2108"/>
      <c r="BS446" s="2108"/>
      <c r="BT446" s="2108"/>
      <c r="BU446" s="2108"/>
      <c r="BV446" s="2108"/>
      <c r="BW446" s="2108"/>
      <c r="BX446" s="2108"/>
      <c r="BY446" s="2108"/>
      <c r="BZ446" s="2108"/>
      <c r="CA446" s="2108"/>
      <c r="CB446" s="2108"/>
      <c r="CC446" s="2108"/>
      <c r="CD446" s="2108"/>
      <c r="CE446" s="2108"/>
      <c r="CF446" s="2108"/>
      <c r="CG446" s="2108"/>
      <c r="CH446" s="2108"/>
      <c r="CI446" s="2108"/>
      <c r="CJ446" s="2108"/>
      <c r="CK446" s="2108"/>
      <c r="CL446" s="2108"/>
      <c r="CM446" s="2108"/>
      <c r="CN446" s="2108"/>
      <c r="CO446" s="2108"/>
      <c r="CP446" s="2108"/>
    </row>
    <row r="447" spans="1:94" s="2110" customFormat="1" ht="61.5" thickTop="1" thickBot="1">
      <c r="A447" s="3559"/>
      <c r="B447" s="3435"/>
      <c r="C447" s="3434"/>
      <c r="D447" s="3433"/>
      <c r="E447" s="3434"/>
      <c r="F447" s="3462"/>
      <c r="G447" s="3434">
        <v>232</v>
      </c>
      <c r="H447" s="3438" t="s">
        <v>1012</v>
      </c>
      <c r="I447" s="3433">
        <v>0</v>
      </c>
      <c r="J447" s="3550">
        <v>0</v>
      </c>
      <c r="K447" s="2003"/>
      <c r="L447" s="2003"/>
      <c r="M447" s="2003"/>
      <c r="N447" s="2003"/>
      <c r="O447" s="2003"/>
      <c r="P447" s="2003"/>
      <c r="Q447" s="2003"/>
      <c r="R447" s="2003"/>
      <c r="S447" s="2003"/>
      <c r="T447" s="2003"/>
      <c r="U447" s="2003"/>
      <c r="V447" s="2003"/>
      <c r="W447" s="2003"/>
      <c r="X447" s="2003"/>
      <c r="Y447" s="2108"/>
      <c r="Z447" s="2108"/>
      <c r="AA447" s="2108"/>
      <c r="AB447" s="2108"/>
      <c r="AC447" s="2108"/>
      <c r="AD447" s="2108"/>
      <c r="AE447" s="2108"/>
      <c r="AF447" s="2108"/>
      <c r="AG447" s="2108"/>
      <c r="AH447" s="2108"/>
      <c r="AI447" s="2108"/>
      <c r="AJ447" s="2108"/>
      <c r="AK447" s="2108"/>
      <c r="AL447" s="2108"/>
      <c r="AM447" s="2108"/>
      <c r="AN447" s="2108"/>
      <c r="AO447" s="2108"/>
      <c r="AP447" s="2108"/>
      <c r="AQ447" s="2108"/>
      <c r="AR447" s="2108"/>
      <c r="AS447" s="2108"/>
      <c r="AT447" s="2108"/>
      <c r="AU447" s="2108"/>
      <c r="AV447" s="2108"/>
      <c r="AW447" s="2108"/>
      <c r="AX447" s="2108"/>
      <c r="AY447" s="2108"/>
      <c r="AZ447" s="2108"/>
      <c r="BA447" s="2108"/>
      <c r="BB447" s="2108"/>
      <c r="BC447" s="2108"/>
      <c r="BD447" s="2108"/>
      <c r="BE447" s="2108"/>
      <c r="BF447" s="2108"/>
      <c r="BG447" s="2108"/>
      <c r="BH447" s="2108"/>
      <c r="BI447" s="2108"/>
      <c r="BJ447" s="2108"/>
      <c r="BK447" s="2108"/>
      <c r="BL447" s="2108"/>
      <c r="BM447" s="2108"/>
      <c r="BN447" s="2108"/>
      <c r="BO447" s="2108"/>
      <c r="BP447" s="2108"/>
      <c r="BQ447" s="2108"/>
      <c r="BR447" s="2108"/>
      <c r="BS447" s="2108"/>
      <c r="BT447" s="2108"/>
      <c r="BU447" s="2108"/>
      <c r="BV447" s="2108"/>
      <c r="BW447" s="2108"/>
      <c r="BX447" s="2108"/>
      <c r="BY447" s="2108"/>
      <c r="BZ447" s="2108"/>
      <c r="CA447" s="2108"/>
      <c r="CB447" s="2108"/>
      <c r="CC447" s="2108"/>
      <c r="CD447" s="2108"/>
      <c r="CE447" s="2108"/>
      <c r="CF447" s="2108"/>
      <c r="CG447" s="2108"/>
      <c r="CH447" s="2108"/>
      <c r="CI447" s="2108"/>
      <c r="CJ447" s="2108"/>
      <c r="CK447" s="2108"/>
      <c r="CL447" s="2108"/>
      <c r="CM447" s="2108"/>
      <c r="CN447" s="2108"/>
      <c r="CO447" s="2108"/>
      <c r="CP447" s="2108"/>
    </row>
    <row r="448" spans="1:94" s="2110" customFormat="1" ht="16.5" thickTop="1" thickBot="1">
      <c r="A448" s="3553">
        <f t="shared" ref="A448:F448" si="118">A447</f>
        <v>0</v>
      </c>
      <c r="B448" s="3439">
        <f t="shared" si="118"/>
        <v>0</v>
      </c>
      <c r="C448" s="3439">
        <f t="shared" si="118"/>
        <v>0</v>
      </c>
      <c r="D448" s="3439">
        <f t="shared" si="118"/>
        <v>0</v>
      </c>
      <c r="E448" s="3439">
        <f t="shared" si="118"/>
        <v>0</v>
      </c>
      <c r="F448" s="3439">
        <f t="shared" si="118"/>
        <v>0</v>
      </c>
      <c r="G448" s="3441"/>
      <c r="H448" s="3439" t="s">
        <v>1013</v>
      </c>
      <c r="I448" s="3439">
        <f>I447</f>
        <v>0</v>
      </c>
      <c r="J448" s="3544">
        <f>SUM(J447:J447)</f>
        <v>0</v>
      </c>
      <c r="K448" s="2003"/>
      <c r="L448" s="2003"/>
      <c r="M448" s="2003"/>
      <c r="N448" s="2003"/>
      <c r="O448" s="2003"/>
      <c r="P448" s="2003"/>
      <c r="Q448" s="2003"/>
      <c r="R448" s="2003"/>
      <c r="S448" s="2003"/>
      <c r="T448" s="2003"/>
      <c r="U448" s="2003"/>
      <c r="V448" s="2003"/>
      <c r="W448" s="2003"/>
      <c r="X448" s="2003"/>
      <c r="Y448" s="2108"/>
      <c r="Z448" s="2108"/>
      <c r="AA448" s="2108"/>
      <c r="AB448" s="2108"/>
      <c r="AC448" s="2108"/>
      <c r="AD448" s="2108"/>
      <c r="AE448" s="2108"/>
      <c r="AF448" s="2108"/>
      <c r="AG448" s="2108"/>
      <c r="AH448" s="2108"/>
      <c r="AI448" s="2108"/>
      <c r="AJ448" s="2108"/>
      <c r="AK448" s="2108"/>
      <c r="AL448" s="2108"/>
      <c r="AM448" s="2108"/>
      <c r="AN448" s="2108"/>
      <c r="AO448" s="2108"/>
      <c r="AP448" s="2108"/>
      <c r="AQ448" s="2108"/>
      <c r="AR448" s="2108"/>
      <c r="AS448" s="2108"/>
      <c r="AT448" s="2108"/>
      <c r="AU448" s="2108"/>
      <c r="AV448" s="2108"/>
      <c r="AW448" s="2108"/>
      <c r="AX448" s="2108"/>
      <c r="AY448" s="2108"/>
      <c r="AZ448" s="2108"/>
      <c r="BA448" s="2108"/>
      <c r="BB448" s="2108"/>
      <c r="BC448" s="2108"/>
      <c r="BD448" s="2108"/>
      <c r="BE448" s="2108"/>
      <c r="BF448" s="2108"/>
      <c r="BG448" s="2108"/>
      <c r="BH448" s="2108"/>
      <c r="BI448" s="2108"/>
      <c r="BJ448" s="2108"/>
      <c r="BK448" s="2108"/>
      <c r="BL448" s="2108"/>
      <c r="BM448" s="2108"/>
      <c r="BN448" s="2108"/>
      <c r="BO448" s="2108"/>
      <c r="BP448" s="2108"/>
      <c r="BQ448" s="2108"/>
      <c r="BR448" s="2108"/>
      <c r="BS448" s="2108"/>
      <c r="BT448" s="2108"/>
      <c r="BU448" s="2108"/>
      <c r="BV448" s="2108"/>
      <c r="BW448" s="2108"/>
      <c r="BX448" s="2108"/>
      <c r="BY448" s="2108"/>
      <c r="BZ448" s="2108"/>
      <c r="CA448" s="2108"/>
      <c r="CB448" s="2108"/>
      <c r="CC448" s="2108"/>
      <c r="CD448" s="2108"/>
      <c r="CE448" s="2108"/>
      <c r="CF448" s="2108"/>
      <c r="CG448" s="2108"/>
      <c r="CH448" s="2108"/>
      <c r="CI448" s="2108"/>
      <c r="CJ448" s="2108"/>
      <c r="CK448" s="2108"/>
      <c r="CL448" s="2108"/>
      <c r="CM448" s="2108"/>
      <c r="CN448" s="2108"/>
      <c r="CO448" s="2108"/>
      <c r="CP448" s="2108"/>
    </row>
    <row r="449" spans="1:94" s="2004" customFormat="1" ht="60.75" thickTop="1">
      <c r="A449" s="3565"/>
      <c r="B449" s="3433"/>
      <c r="C449" s="3433">
        <v>0</v>
      </c>
      <c r="D449" s="3435">
        <v>0</v>
      </c>
      <c r="E449" s="3462"/>
      <c r="F449" s="3433"/>
      <c r="G449" s="3434" t="s">
        <v>1014</v>
      </c>
      <c r="H449" s="3438" t="s">
        <v>1015</v>
      </c>
      <c r="I449" s="3433">
        <v>0</v>
      </c>
      <c r="J449" s="3550">
        <v>0</v>
      </c>
      <c r="K449" s="2003"/>
      <c r="L449" s="2003"/>
      <c r="M449" s="2003"/>
      <c r="N449" s="2003"/>
      <c r="O449" s="2003"/>
      <c r="P449" s="2003"/>
      <c r="Q449" s="2003"/>
      <c r="R449" s="2003"/>
      <c r="S449" s="2003"/>
      <c r="T449" s="2003"/>
      <c r="U449" s="2003"/>
      <c r="V449" s="2003"/>
      <c r="W449" s="2003"/>
      <c r="X449" s="2003"/>
      <c r="Y449" s="2003"/>
      <c r="Z449" s="2003"/>
      <c r="AA449" s="2003"/>
      <c r="AB449" s="2003"/>
      <c r="AC449" s="2003"/>
      <c r="AD449" s="2003"/>
      <c r="AE449" s="2003"/>
      <c r="AF449" s="2003"/>
      <c r="AG449" s="2003"/>
      <c r="AH449" s="2003"/>
      <c r="AI449" s="2003"/>
      <c r="AJ449" s="2003"/>
      <c r="AK449" s="2003"/>
      <c r="AL449" s="2003"/>
      <c r="AM449" s="2003"/>
      <c r="AN449" s="2003"/>
      <c r="AO449" s="2003"/>
      <c r="AP449" s="2003"/>
      <c r="AQ449" s="2003"/>
      <c r="AR449" s="2003"/>
      <c r="AS449" s="2003"/>
      <c r="AT449" s="2003"/>
      <c r="AU449" s="2003"/>
      <c r="AV449" s="2003"/>
      <c r="AW449" s="2003"/>
      <c r="AX449" s="2003"/>
      <c r="AY449" s="2003"/>
      <c r="AZ449" s="2003"/>
      <c r="BA449" s="2003"/>
      <c r="BB449" s="2003"/>
      <c r="BC449" s="2003"/>
      <c r="BD449" s="2003"/>
      <c r="BE449" s="2003"/>
      <c r="BF449" s="2003"/>
      <c r="BG449" s="2003"/>
      <c r="BH449" s="2003"/>
      <c r="BI449" s="2003"/>
      <c r="BJ449" s="2003"/>
      <c r="BK449" s="2003"/>
      <c r="BL449" s="2003"/>
      <c r="BM449" s="2003"/>
      <c r="BN449" s="2003"/>
      <c r="BO449" s="2003"/>
      <c r="BP449" s="2003"/>
      <c r="BQ449" s="2003"/>
      <c r="BR449" s="2003"/>
      <c r="BS449" s="2003"/>
      <c r="BT449" s="2003"/>
      <c r="BU449" s="2003"/>
      <c r="BV449" s="2003"/>
      <c r="BW449" s="2003"/>
      <c r="BX449" s="2003"/>
      <c r="BY449" s="2003"/>
      <c r="BZ449" s="2003"/>
      <c r="CA449" s="2003"/>
      <c r="CB449" s="2003"/>
      <c r="CC449" s="2003"/>
      <c r="CD449" s="2003"/>
      <c r="CE449" s="2003"/>
      <c r="CF449" s="2003"/>
      <c r="CG449" s="2003"/>
      <c r="CH449" s="2003"/>
      <c r="CI449" s="2003"/>
      <c r="CJ449" s="2003"/>
      <c r="CK449" s="2003"/>
      <c r="CL449" s="2003"/>
      <c r="CM449" s="2003"/>
      <c r="CN449" s="2003"/>
      <c r="CO449" s="2003"/>
      <c r="CP449" s="2003"/>
    </row>
    <row r="450" spans="1:94" ht="60">
      <c r="A450" s="3559"/>
      <c r="B450" s="3434"/>
      <c r="C450" s="3434">
        <v>0</v>
      </c>
      <c r="D450" s="3435">
        <v>0</v>
      </c>
      <c r="E450" s="3434"/>
      <c r="F450" s="3433"/>
      <c r="G450" s="3434">
        <v>698</v>
      </c>
      <c r="H450" s="3438" t="s">
        <v>1016</v>
      </c>
      <c r="I450" s="3434">
        <v>0</v>
      </c>
      <c r="J450" s="3550">
        <v>0</v>
      </c>
    </row>
    <row r="451" spans="1:94" ht="105">
      <c r="A451" s="3559"/>
      <c r="B451" s="3434"/>
      <c r="C451" s="3434">
        <v>0</v>
      </c>
      <c r="D451" s="3435">
        <v>0</v>
      </c>
      <c r="E451" s="3434"/>
      <c r="F451" s="3433"/>
      <c r="G451" s="3434">
        <v>699</v>
      </c>
      <c r="H451" s="3438" t="s">
        <v>1017</v>
      </c>
      <c r="I451" s="3434">
        <v>0</v>
      </c>
      <c r="J451" s="3550">
        <v>0</v>
      </c>
    </row>
    <row r="452" spans="1:94" ht="60">
      <c r="A452" s="3559"/>
      <c r="B452" s="3434"/>
      <c r="C452" s="3434">
        <v>0</v>
      </c>
      <c r="D452" s="3435">
        <v>0</v>
      </c>
      <c r="E452" s="3434"/>
      <c r="F452" s="3433"/>
      <c r="G452" s="3434">
        <v>721</v>
      </c>
      <c r="H452" s="3438" t="s">
        <v>1018</v>
      </c>
      <c r="I452" s="3434">
        <v>0</v>
      </c>
      <c r="J452" s="3550">
        <v>0</v>
      </c>
    </row>
    <row r="453" spans="1:94" ht="60">
      <c r="A453" s="3559"/>
      <c r="B453" s="3434"/>
      <c r="C453" s="3434">
        <v>0</v>
      </c>
      <c r="D453" s="3435">
        <v>0</v>
      </c>
      <c r="E453" s="3434"/>
      <c r="F453" s="3435"/>
      <c r="G453" s="3434">
        <v>732</v>
      </c>
      <c r="H453" s="3438" t="s">
        <v>1019</v>
      </c>
      <c r="I453" s="3434">
        <v>0</v>
      </c>
      <c r="J453" s="3550">
        <v>0</v>
      </c>
    </row>
    <row r="454" spans="1:94" ht="15">
      <c r="A454" s="3551"/>
      <c r="B454" s="3433"/>
      <c r="C454" s="3433">
        <v>0</v>
      </c>
      <c r="D454" s="3435">
        <v>0</v>
      </c>
      <c r="E454" s="3433"/>
      <c r="F454" s="3433"/>
      <c r="G454" s="3434">
        <v>738</v>
      </c>
      <c r="H454" s="3433" t="s">
        <v>1025</v>
      </c>
      <c r="I454" s="3433">
        <v>0</v>
      </c>
      <c r="J454" s="3550">
        <v>0</v>
      </c>
    </row>
    <row r="455" spans="1:94" ht="30">
      <c r="A455" s="3551"/>
      <c r="B455" s="3433"/>
      <c r="C455" s="3433">
        <v>0</v>
      </c>
      <c r="D455" s="3435">
        <v>0</v>
      </c>
      <c r="E455" s="3433"/>
      <c r="F455" s="3433"/>
      <c r="G455" s="3434">
        <v>739</v>
      </c>
      <c r="H455" s="3438" t="s">
        <v>1026</v>
      </c>
      <c r="I455" s="3433">
        <v>0</v>
      </c>
      <c r="J455" s="3550">
        <v>0</v>
      </c>
    </row>
    <row r="456" spans="1:94" ht="78.75">
      <c r="A456" s="3551"/>
      <c r="B456" s="3433"/>
      <c r="C456" s="3433">
        <v>0</v>
      </c>
      <c r="D456" s="3435"/>
      <c r="E456" s="3433"/>
      <c r="F456" s="3435"/>
      <c r="G456" s="3434">
        <v>741</v>
      </c>
      <c r="H456" s="3460" t="s">
        <v>3225</v>
      </c>
      <c r="I456" s="3433">
        <v>0</v>
      </c>
      <c r="J456" s="3550"/>
    </row>
    <row r="457" spans="1:94" ht="60">
      <c r="A457" s="3559"/>
      <c r="B457" s="3434"/>
      <c r="C457" s="3434">
        <v>0</v>
      </c>
      <c r="D457" s="3435">
        <v>0</v>
      </c>
      <c r="E457" s="3435"/>
      <c r="F457" s="3435"/>
      <c r="G457" s="3434">
        <v>744</v>
      </c>
      <c r="H457" s="3438" t="s">
        <v>1020</v>
      </c>
      <c r="I457" s="3434">
        <v>0</v>
      </c>
      <c r="J457" s="3550">
        <v>0</v>
      </c>
    </row>
    <row r="458" spans="1:94" ht="60">
      <c r="A458" s="3559"/>
      <c r="B458" s="3435"/>
      <c r="C458" s="3438">
        <v>0</v>
      </c>
      <c r="D458" s="3454">
        <v>0</v>
      </c>
      <c r="E458" s="3435"/>
      <c r="F458" s="3435"/>
      <c r="G458" s="3434">
        <v>745</v>
      </c>
      <c r="H458" s="3438" t="s">
        <v>1021</v>
      </c>
      <c r="I458" s="3438">
        <v>0</v>
      </c>
      <c r="J458" s="3563">
        <v>0</v>
      </c>
    </row>
    <row r="459" spans="1:94" ht="45">
      <c r="A459" s="3559"/>
      <c r="B459" s="3435"/>
      <c r="C459" s="3462">
        <v>0</v>
      </c>
      <c r="D459" s="3454">
        <v>0</v>
      </c>
      <c r="E459" s="3435"/>
      <c r="F459" s="3454"/>
      <c r="G459" s="3433">
        <v>746</v>
      </c>
      <c r="H459" s="3438" t="s">
        <v>1022</v>
      </c>
      <c r="I459" s="3462">
        <v>0</v>
      </c>
      <c r="J459" s="3563">
        <v>0</v>
      </c>
    </row>
    <row r="460" spans="1:94" ht="45">
      <c r="A460" s="3559"/>
      <c r="B460" s="3435"/>
      <c r="C460" s="3462">
        <v>0</v>
      </c>
      <c r="D460" s="3454">
        <v>0</v>
      </c>
      <c r="E460" s="3434"/>
      <c r="F460" s="3435"/>
      <c r="G460" s="3433">
        <v>747</v>
      </c>
      <c r="H460" s="3438" t="s">
        <v>1023</v>
      </c>
      <c r="I460" s="3462">
        <v>0</v>
      </c>
      <c r="J460" s="3563">
        <v>0</v>
      </c>
    </row>
    <row r="461" spans="1:94" ht="45">
      <c r="A461" s="3551"/>
      <c r="B461" s="3433"/>
      <c r="C461" s="3462">
        <v>0</v>
      </c>
      <c r="D461" s="3435">
        <v>0</v>
      </c>
      <c r="E461" s="3433"/>
      <c r="F461" s="3435"/>
      <c r="G461" s="3433">
        <v>748</v>
      </c>
      <c r="H461" s="3438" t="s">
        <v>1024</v>
      </c>
      <c r="I461" s="3462">
        <v>0</v>
      </c>
      <c r="J461" s="3550">
        <v>0</v>
      </c>
    </row>
    <row r="462" spans="1:94" s="2107" customFormat="1" ht="95.25" thickBot="1">
      <c r="A462" s="3551"/>
      <c r="B462" s="3521"/>
      <c r="C462" s="3433"/>
      <c r="D462" s="3435"/>
      <c r="E462" s="3433"/>
      <c r="F462" s="3435"/>
      <c r="G462" s="3434">
        <v>756</v>
      </c>
      <c r="H462" s="3460" t="s">
        <v>3226</v>
      </c>
      <c r="I462" s="3433"/>
      <c r="J462" s="3550"/>
      <c r="K462" s="2003"/>
      <c r="L462" s="2003"/>
      <c r="M462" s="2003"/>
      <c r="N462" s="2003"/>
      <c r="O462" s="2003"/>
      <c r="P462" s="2003"/>
      <c r="Q462" s="2003"/>
      <c r="R462" s="2003"/>
      <c r="S462" s="2003"/>
      <c r="T462" s="2003"/>
      <c r="U462" s="2003"/>
      <c r="V462" s="2003"/>
      <c r="W462" s="2003"/>
      <c r="X462" s="2003"/>
      <c r="Y462" s="2106"/>
      <c r="Z462" s="2106"/>
      <c r="AA462" s="2106"/>
      <c r="AB462" s="2106"/>
      <c r="AC462" s="2106"/>
      <c r="AD462" s="2106"/>
      <c r="AE462" s="2106"/>
      <c r="AF462" s="2106"/>
      <c r="AG462" s="2106"/>
      <c r="AH462" s="2106"/>
      <c r="AI462" s="2106"/>
      <c r="AJ462" s="2106"/>
      <c r="AK462" s="2106"/>
      <c r="AL462" s="2106"/>
      <c r="AM462" s="2106"/>
      <c r="AN462" s="2106"/>
      <c r="AO462" s="2106"/>
      <c r="AP462" s="2106"/>
      <c r="AQ462" s="2106"/>
      <c r="AR462" s="2106"/>
      <c r="AS462" s="2106"/>
      <c r="AT462" s="2106"/>
      <c r="AU462" s="2106"/>
      <c r="AV462" s="2106"/>
      <c r="AW462" s="2106"/>
      <c r="AX462" s="2106"/>
      <c r="AY462" s="2106"/>
      <c r="AZ462" s="2106"/>
      <c r="BA462" s="2106"/>
      <c r="BB462" s="2106"/>
      <c r="BC462" s="2106"/>
      <c r="BD462" s="2106"/>
      <c r="BE462" s="2106"/>
      <c r="BF462" s="2106"/>
      <c r="BG462" s="2106"/>
      <c r="BH462" s="2106"/>
      <c r="BI462" s="2106"/>
      <c r="BJ462" s="2106"/>
      <c r="BK462" s="2106"/>
      <c r="BL462" s="2106"/>
      <c r="BM462" s="2106"/>
      <c r="BN462" s="2106"/>
      <c r="BO462" s="2106"/>
      <c r="BP462" s="2106"/>
      <c r="BQ462" s="2106"/>
      <c r="BR462" s="2106"/>
      <c r="BS462" s="2106"/>
      <c r="BT462" s="2106"/>
      <c r="BU462" s="2106"/>
      <c r="BV462" s="2106"/>
      <c r="BW462" s="2106"/>
      <c r="BX462" s="2106"/>
      <c r="BY462" s="2106"/>
      <c r="BZ462" s="2106"/>
      <c r="CA462" s="2106"/>
      <c r="CB462" s="2106"/>
      <c r="CC462" s="2106"/>
      <c r="CD462" s="2106"/>
      <c r="CE462" s="2106"/>
      <c r="CF462" s="2106"/>
      <c r="CG462" s="2106"/>
      <c r="CH462" s="2106"/>
      <c r="CI462" s="2106"/>
      <c r="CJ462" s="2106"/>
      <c r="CK462" s="2106"/>
      <c r="CL462" s="2106"/>
      <c r="CM462" s="2106"/>
      <c r="CN462" s="2106"/>
      <c r="CO462" s="2106"/>
      <c r="CP462" s="2106"/>
    </row>
    <row r="463" spans="1:94" s="2109" customFormat="1" ht="16.5" thickTop="1" thickBot="1">
      <c r="A463" s="3553">
        <f t="shared" ref="A463:F463" si="119">SUM(A449:A462)</f>
        <v>0</v>
      </c>
      <c r="B463" s="3440">
        <f t="shared" si="119"/>
        <v>0</v>
      </c>
      <c r="C463" s="3439">
        <f t="shared" si="119"/>
        <v>0</v>
      </c>
      <c r="D463" s="3440">
        <f t="shared" si="119"/>
        <v>0</v>
      </c>
      <c r="E463" s="3439">
        <f t="shared" si="119"/>
        <v>0</v>
      </c>
      <c r="F463" s="3440">
        <f t="shared" si="119"/>
        <v>0</v>
      </c>
      <c r="G463" s="3441"/>
      <c r="H463" s="3439" t="s">
        <v>1027</v>
      </c>
      <c r="I463" s="3439">
        <f>SUM(I449:I462)</f>
        <v>0</v>
      </c>
      <c r="J463" s="3544">
        <f>SUM(J449:J462)</f>
        <v>0</v>
      </c>
      <c r="K463" s="2003"/>
      <c r="L463" s="2003"/>
      <c r="M463" s="2003"/>
      <c r="N463" s="2003"/>
      <c r="O463" s="2003"/>
      <c r="P463" s="2003"/>
      <c r="Q463" s="2003"/>
      <c r="R463" s="2003"/>
      <c r="S463" s="2003"/>
      <c r="T463" s="2003"/>
      <c r="U463" s="2003"/>
      <c r="V463" s="2003"/>
      <c r="W463" s="2003"/>
      <c r="X463" s="2003"/>
      <c r="Y463" s="2108"/>
      <c r="Z463" s="2108"/>
      <c r="AA463" s="2108"/>
      <c r="AB463" s="2108"/>
      <c r="AC463" s="2108"/>
      <c r="AD463" s="2108"/>
      <c r="AE463" s="2108"/>
      <c r="AF463" s="2108"/>
      <c r="AG463" s="2108"/>
      <c r="AH463" s="2108"/>
      <c r="AI463" s="2108"/>
      <c r="AJ463" s="2108"/>
      <c r="AK463" s="2108"/>
      <c r="AL463" s="2108"/>
      <c r="AM463" s="2108"/>
      <c r="AN463" s="2108"/>
      <c r="AO463" s="2108"/>
      <c r="AP463" s="2108"/>
      <c r="AQ463" s="2108"/>
      <c r="AR463" s="2108"/>
      <c r="AS463" s="2108"/>
      <c r="AT463" s="2108"/>
      <c r="AU463" s="2108"/>
      <c r="AV463" s="2108"/>
      <c r="AW463" s="2108"/>
      <c r="AX463" s="2108"/>
      <c r="AY463" s="2108"/>
      <c r="AZ463" s="2108"/>
      <c r="BA463" s="2108"/>
      <c r="BB463" s="2108"/>
      <c r="BC463" s="2108"/>
      <c r="BD463" s="2108"/>
      <c r="BE463" s="2108"/>
      <c r="BF463" s="2108"/>
      <c r="BG463" s="2108"/>
      <c r="BH463" s="2108"/>
      <c r="BI463" s="2108"/>
      <c r="BJ463" s="2108"/>
      <c r="BK463" s="2108"/>
      <c r="BL463" s="2108"/>
      <c r="BM463" s="2108"/>
      <c r="BN463" s="2108"/>
      <c r="BO463" s="2108"/>
      <c r="BP463" s="2108"/>
      <c r="BQ463" s="2108"/>
      <c r="BR463" s="2108"/>
      <c r="BS463" s="2108"/>
      <c r="BT463" s="2108"/>
      <c r="BU463" s="2108"/>
      <c r="BV463" s="2108"/>
      <c r="BW463" s="2108"/>
      <c r="BX463" s="2108"/>
      <c r="BY463" s="2108"/>
      <c r="BZ463" s="2108"/>
      <c r="CA463" s="2108"/>
      <c r="CB463" s="2108"/>
      <c r="CC463" s="2108"/>
      <c r="CD463" s="2108"/>
      <c r="CE463" s="2108"/>
      <c r="CF463" s="2108"/>
      <c r="CG463" s="2108"/>
      <c r="CH463" s="2108"/>
      <c r="CI463" s="2108"/>
      <c r="CJ463" s="2108"/>
      <c r="CK463" s="2108"/>
      <c r="CL463" s="2108"/>
      <c r="CM463" s="2108"/>
      <c r="CN463" s="2108"/>
      <c r="CO463" s="2108"/>
      <c r="CP463" s="2108"/>
    </row>
    <row r="464" spans="1:94" s="2110" customFormat="1" ht="61.5" thickTop="1" thickBot="1">
      <c r="A464" s="3559"/>
      <c r="B464" s="3435"/>
      <c r="C464" s="3434">
        <v>0</v>
      </c>
      <c r="D464" s="3435">
        <v>0</v>
      </c>
      <c r="E464" s="3435"/>
      <c r="F464" s="3435"/>
      <c r="G464" s="3434">
        <v>749</v>
      </c>
      <c r="H464" s="3438" t="s">
        <v>1028</v>
      </c>
      <c r="I464" s="3434">
        <v>0</v>
      </c>
      <c r="J464" s="3550">
        <v>0</v>
      </c>
      <c r="K464" s="2003"/>
      <c r="L464" s="2003"/>
      <c r="M464" s="2003"/>
      <c r="N464" s="2003"/>
      <c r="O464" s="2003"/>
      <c r="P464" s="2003"/>
      <c r="Q464" s="2003"/>
      <c r="R464" s="2003"/>
      <c r="S464" s="2003"/>
      <c r="T464" s="2003"/>
      <c r="U464" s="2003"/>
      <c r="V464" s="2003"/>
      <c r="W464" s="2003"/>
      <c r="X464" s="2003"/>
      <c r="Y464" s="2108"/>
      <c r="Z464" s="2108"/>
      <c r="AA464" s="2108"/>
      <c r="AB464" s="2108"/>
      <c r="AC464" s="2108"/>
      <c r="AD464" s="2108"/>
      <c r="AE464" s="2108"/>
      <c r="AF464" s="2108"/>
      <c r="AG464" s="2108"/>
      <c r="AH464" s="2108"/>
      <c r="AI464" s="2108"/>
      <c r="AJ464" s="2108"/>
      <c r="AK464" s="2108"/>
      <c r="AL464" s="2108"/>
      <c r="AM464" s="2108"/>
      <c r="AN464" s="2108"/>
      <c r="AO464" s="2108"/>
      <c r="AP464" s="2108"/>
      <c r="AQ464" s="2108"/>
      <c r="AR464" s="2108"/>
      <c r="AS464" s="2108"/>
      <c r="AT464" s="2108"/>
      <c r="AU464" s="2108"/>
      <c r="AV464" s="2108"/>
      <c r="AW464" s="2108"/>
      <c r="AX464" s="2108"/>
      <c r="AY464" s="2108"/>
      <c r="AZ464" s="2108"/>
      <c r="BA464" s="2108"/>
      <c r="BB464" s="2108"/>
      <c r="BC464" s="2108"/>
      <c r="BD464" s="2108"/>
      <c r="BE464" s="2108"/>
      <c r="BF464" s="2108"/>
      <c r="BG464" s="2108"/>
      <c r="BH464" s="2108"/>
      <c r="BI464" s="2108"/>
      <c r="BJ464" s="2108"/>
      <c r="BK464" s="2108"/>
      <c r="BL464" s="2108"/>
      <c r="BM464" s="2108"/>
      <c r="BN464" s="2108"/>
      <c r="BO464" s="2108"/>
      <c r="BP464" s="2108"/>
      <c r="BQ464" s="2108"/>
      <c r="BR464" s="2108"/>
      <c r="BS464" s="2108"/>
      <c r="BT464" s="2108"/>
      <c r="BU464" s="2108"/>
      <c r="BV464" s="2108"/>
      <c r="BW464" s="2108"/>
      <c r="BX464" s="2108"/>
      <c r="BY464" s="2108"/>
      <c r="BZ464" s="2108"/>
      <c r="CA464" s="2108"/>
      <c r="CB464" s="2108"/>
      <c r="CC464" s="2108"/>
      <c r="CD464" s="2108"/>
      <c r="CE464" s="2108"/>
      <c r="CF464" s="2108"/>
      <c r="CG464" s="2108"/>
      <c r="CH464" s="2108"/>
      <c r="CI464" s="2108"/>
      <c r="CJ464" s="2108"/>
      <c r="CK464" s="2108"/>
      <c r="CL464" s="2108"/>
      <c r="CM464" s="2108"/>
      <c r="CN464" s="2108"/>
      <c r="CO464" s="2108"/>
      <c r="CP464" s="2108"/>
    </row>
    <row r="465" spans="1:94" s="2109" customFormat="1" ht="16.5" thickTop="1" thickBot="1">
      <c r="A465" s="3553">
        <f t="shared" ref="A465:F465" si="120">SUM(A464)</f>
        <v>0</v>
      </c>
      <c r="B465" s="3440">
        <f t="shared" si="120"/>
        <v>0</v>
      </c>
      <c r="C465" s="3439">
        <f t="shared" si="120"/>
        <v>0</v>
      </c>
      <c r="D465" s="3440">
        <f t="shared" si="120"/>
        <v>0</v>
      </c>
      <c r="E465" s="3439">
        <f t="shared" si="120"/>
        <v>0</v>
      </c>
      <c r="F465" s="3440">
        <f t="shared" si="120"/>
        <v>0</v>
      </c>
      <c r="G465" s="3441"/>
      <c r="H465" s="3439" t="s">
        <v>1029</v>
      </c>
      <c r="I465" s="3439">
        <f>SUM(I464)</f>
        <v>0</v>
      </c>
      <c r="J465" s="3544">
        <f>SUM(J464)</f>
        <v>0</v>
      </c>
      <c r="K465" s="2003"/>
      <c r="L465" s="2003"/>
      <c r="M465" s="2003"/>
      <c r="N465" s="2003"/>
      <c r="O465" s="2003"/>
      <c r="P465" s="2003"/>
      <c r="Q465" s="2003"/>
      <c r="R465" s="2003"/>
      <c r="S465" s="2003"/>
      <c r="T465" s="2003"/>
      <c r="U465" s="2003"/>
      <c r="V465" s="2003"/>
      <c r="W465" s="2003"/>
      <c r="X465" s="2003"/>
      <c r="Y465" s="2108"/>
      <c r="Z465" s="2108"/>
      <c r="AA465" s="2108"/>
      <c r="AB465" s="2108"/>
      <c r="AC465" s="2108"/>
      <c r="AD465" s="2108"/>
      <c r="AE465" s="2108"/>
      <c r="AF465" s="2108"/>
      <c r="AG465" s="2108"/>
      <c r="AH465" s="2108"/>
      <c r="AI465" s="2108"/>
      <c r="AJ465" s="2108"/>
      <c r="AK465" s="2108"/>
      <c r="AL465" s="2108"/>
      <c r="AM465" s="2108"/>
      <c r="AN465" s="2108"/>
      <c r="AO465" s="2108"/>
      <c r="AP465" s="2108"/>
      <c r="AQ465" s="2108"/>
      <c r="AR465" s="2108"/>
      <c r="AS465" s="2108"/>
      <c r="AT465" s="2108"/>
      <c r="AU465" s="2108"/>
      <c r="AV465" s="2108"/>
      <c r="AW465" s="2108"/>
      <c r="AX465" s="2108"/>
      <c r="AY465" s="2108"/>
      <c r="AZ465" s="2108"/>
      <c r="BA465" s="2108"/>
      <c r="BB465" s="2108"/>
      <c r="BC465" s="2108"/>
      <c r="BD465" s="2108"/>
      <c r="BE465" s="2108"/>
      <c r="BF465" s="2108"/>
      <c r="BG465" s="2108"/>
      <c r="BH465" s="2108"/>
      <c r="BI465" s="2108"/>
      <c r="BJ465" s="2108"/>
      <c r="BK465" s="2108"/>
      <c r="BL465" s="2108"/>
      <c r="BM465" s="2108"/>
      <c r="BN465" s="2108"/>
      <c r="BO465" s="2108"/>
      <c r="BP465" s="2108"/>
      <c r="BQ465" s="2108"/>
      <c r="BR465" s="2108"/>
      <c r="BS465" s="2108"/>
      <c r="BT465" s="2108"/>
      <c r="BU465" s="2108"/>
      <c r="BV465" s="2108"/>
      <c r="BW465" s="2108"/>
      <c r="BX465" s="2108"/>
      <c r="BY465" s="2108"/>
      <c r="BZ465" s="2108"/>
      <c r="CA465" s="2108"/>
      <c r="CB465" s="2108"/>
      <c r="CC465" s="2108"/>
      <c r="CD465" s="2108"/>
      <c r="CE465" s="2108"/>
      <c r="CF465" s="2108"/>
      <c r="CG465" s="2108"/>
      <c r="CH465" s="2108"/>
      <c r="CI465" s="2108"/>
      <c r="CJ465" s="2108"/>
      <c r="CK465" s="2108"/>
      <c r="CL465" s="2108"/>
      <c r="CM465" s="2108"/>
      <c r="CN465" s="2108"/>
      <c r="CO465" s="2108"/>
      <c r="CP465" s="2108"/>
    </row>
    <row r="466" spans="1:94" ht="60.75" thickTop="1">
      <c r="A466" s="3559"/>
      <c r="B466" s="3435"/>
      <c r="C466" s="3434">
        <v>0</v>
      </c>
      <c r="D466" s="3435">
        <v>0</v>
      </c>
      <c r="E466" s="3434"/>
      <c r="F466" s="3462"/>
      <c r="G466" s="3434">
        <v>768</v>
      </c>
      <c r="H466" s="3438" t="s">
        <v>1030</v>
      </c>
      <c r="I466" s="3434">
        <v>0</v>
      </c>
      <c r="J466" s="3550">
        <v>0</v>
      </c>
    </row>
    <row r="467" spans="1:94" ht="75">
      <c r="A467" s="3559"/>
      <c r="B467" s="3435"/>
      <c r="C467" s="3434">
        <v>0</v>
      </c>
      <c r="D467" s="3435">
        <v>0</v>
      </c>
      <c r="E467" s="3434"/>
      <c r="F467" s="3433"/>
      <c r="G467" s="3434">
        <v>769</v>
      </c>
      <c r="H467" s="3438" t="s">
        <v>1031</v>
      </c>
      <c r="I467" s="3434">
        <v>0</v>
      </c>
      <c r="J467" s="3550">
        <v>0</v>
      </c>
    </row>
    <row r="468" spans="1:94" ht="105">
      <c r="A468" s="3559"/>
      <c r="B468" s="3435"/>
      <c r="C468" s="3434">
        <v>0</v>
      </c>
      <c r="D468" s="3435">
        <v>0</v>
      </c>
      <c r="E468" s="3434"/>
      <c r="F468" s="3433"/>
      <c r="G468" s="3434">
        <v>770</v>
      </c>
      <c r="H468" s="3438" t="s">
        <v>1032</v>
      </c>
      <c r="I468" s="3434">
        <v>0</v>
      </c>
      <c r="J468" s="3550">
        <v>0</v>
      </c>
    </row>
    <row r="469" spans="1:94" s="2107" customFormat="1" ht="45.75" thickBot="1">
      <c r="A469" s="3565"/>
      <c r="B469" s="3462"/>
      <c r="C469" s="3462">
        <v>0</v>
      </c>
      <c r="D469" s="3435"/>
      <c r="E469" s="3462"/>
      <c r="F469" s="3435"/>
      <c r="G469" s="3434">
        <v>774</v>
      </c>
      <c r="H469" s="3438" t="s">
        <v>3362</v>
      </c>
      <c r="I469" s="3462">
        <v>0</v>
      </c>
      <c r="J469" s="3550"/>
      <c r="K469" s="2003"/>
      <c r="L469" s="2003"/>
      <c r="M469" s="2003"/>
      <c r="N469" s="2003"/>
      <c r="O469" s="2003"/>
      <c r="P469" s="2003"/>
      <c r="Q469" s="2003"/>
      <c r="R469" s="2003"/>
      <c r="S469" s="2003"/>
      <c r="T469" s="2003"/>
      <c r="U469" s="2003"/>
      <c r="V469" s="2003"/>
      <c r="W469" s="2003"/>
      <c r="X469" s="2003"/>
      <c r="Y469" s="2106"/>
      <c r="Z469" s="2106"/>
      <c r="AA469" s="2106"/>
      <c r="AB469" s="2106"/>
      <c r="AC469" s="2106"/>
      <c r="AD469" s="2106"/>
      <c r="AE469" s="2106"/>
      <c r="AF469" s="2106"/>
      <c r="AG469" s="2106"/>
      <c r="AH469" s="2106"/>
      <c r="AI469" s="2106"/>
      <c r="AJ469" s="2106"/>
      <c r="AK469" s="2106"/>
      <c r="AL469" s="2106"/>
      <c r="AM469" s="2106"/>
      <c r="AN469" s="2106"/>
      <c r="AO469" s="2106"/>
      <c r="AP469" s="2106"/>
      <c r="AQ469" s="2106"/>
      <c r="AR469" s="2106"/>
      <c r="AS469" s="2106"/>
      <c r="AT469" s="2106"/>
      <c r="AU469" s="2106"/>
      <c r="AV469" s="2106"/>
      <c r="AW469" s="2106"/>
      <c r="AX469" s="2106"/>
      <c r="AY469" s="2106"/>
      <c r="AZ469" s="2106"/>
      <c r="BA469" s="2106"/>
      <c r="BB469" s="2106"/>
      <c r="BC469" s="2106"/>
      <c r="BD469" s="2106"/>
      <c r="BE469" s="2106"/>
      <c r="BF469" s="2106"/>
      <c r="BG469" s="2106"/>
      <c r="BH469" s="2106"/>
      <c r="BI469" s="2106"/>
      <c r="BJ469" s="2106"/>
      <c r="BK469" s="2106"/>
      <c r="BL469" s="2106"/>
      <c r="BM469" s="2106"/>
      <c r="BN469" s="2106"/>
      <c r="BO469" s="2106"/>
      <c r="BP469" s="2106"/>
      <c r="BQ469" s="2106"/>
      <c r="BR469" s="2106"/>
      <c r="BS469" s="2106"/>
      <c r="BT469" s="2106"/>
      <c r="BU469" s="2106"/>
      <c r="BV469" s="2106"/>
      <c r="BW469" s="2106"/>
      <c r="BX469" s="2106"/>
      <c r="BY469" s="2106"/>
      <c r="BZ469" s="2106"/>
      <c r="CA469" s="2106"/>
      <c r="CB469" s="2106"/>
      <c r="CC469" s="2106"/>
      <c r="CD469" s="2106"/>
      <c r="CE469" s="2106"/>
      <c r="CF469" s="2106"/>
      <c r="CG469" s="2106"/>
      <c r="CH469" s="2106"/>
      <c r="CI469" s="2106"/>
      <c r="CJ469" s="2106"/>
      <c r="CK469" s="2106"/>
      <c r="CL469" s="2106"/>
      <c r="CM469" s="2106"/>
      <c r="CN469" s="2106"/>
      <c r="CO469" s="2106"/>
      <c r="CP469" s="2106"/>
    </row>
    <row r="470" spans="1:94" s="2027" customFormat="1" ht="15.75" thickTop="1">
      <c r="A470" s="3553">
        <f t="shared" ref="A470:F470" si="121">SUM(A466:A469)</f>
        <v>0</v>
      </c>
      <c r="B470" s="3440">
        <f t="shared" si="121"/>
        <v>0</v>
      </c>
      <c r="C470" s="3439">
        <f t="shared" si="121"/>
        <v>0</v>
      </c>
      <c r="D470" s="3440">
        <f t="shared" si="121"/>
        <v>0</v>
      </c>
      <c r="E470" s="3439">
        <f t="shared" si="121"/>
        <v>0</v>
      </c>
      <c r="F470" s="3440">
        <f t="shared" si="121"/>
        <v>0</v>
      </c>
      <c r="G470" s="3441"/>
      <c r="H470" s="3439" t="s">
        <v>1033</v>
      </c>
      <c r="I470" s="3439">
        <f>SUM(I466:I469)</f>
        <v>0</v>
      </c>
      <c r="J470" s="3544">
        <f>SUM(J466:J469)</f>
        <v>0</v>
      </c>
      <c r="K470" s="2003"/>
      <c r="L470" s="2003"/>
      <c r="M470" s="2003"/>
      <c r="N470" s="2003"/>
      <c r="O470" s="2003"/>
      <c r="P470" s="2003"/>
      <c r="Q470" s="2003"/>
      <c r="R470" s="2003"/>
      <c r="S470" s="2003"/>
      <c r="T470" s="2003"/>
      <c r="U470" s="2003"/>
      <c r="V470" s="2003"/>
      <c r="W470" s="2003"/>
      <c r="X470" s="2003"/>
      <c r="Y470" s="2026"/>
      <c r="Z470" s="2026"/>
      <c r="AA470" s="2026"/>
      <c r="AB470" s="2026"/>
      <c r="AC470" s="2026"/>
      <c r="AD470" s="2026"/>
      <c r="AE470" s="2026"/>
      <c r="AF470" s="2026"/>
      <c r="AG470" s="2026"/>
      <c r="AH470" s="2026"/>
      <c r="AI470" s="2026"/>
      <c r="AJ470" s="2026"/>
      <c r="AK470" s="2026"/>
      <c r="AL470" s="2026"/>
      <c r="AM470" s="2026"/>
      <c r="AN470" s="2026"/>
      <c r="AO470" s="2026"/>
      <c r="AP470" s="2026"/>
      <c r="AQ470" s="2026"/>
      <c r="AR470" s="2026"/>
      <c r="AS470" s="2026"/>
      <c r="AT470" s="2026"/>
      <c r="AU470" s="2026"/>
      <c r="AV470" s="2026"/>
      <c r="AW470" s="2026"/>
      <c r="AX470" s="2026"/>
      <c r="AY470" s="2026"/>
      <c r="AZ470" s="2026"/>
      <c r="BA470" s="2026"/>
      <c r="BB470" s="2026"/>
      <c r="BC470" s="2026"/>
      <c r="BD470" s="2026"/>
      <c r="BE470" s="2026"/>
      <c r="BF470" s="2026"/>
      <c r="BG470" s="2026"/>
      <c r="BH470" s="2026"/>
      <c r="BI470" s="2026"/>
      <c r="BJ470" s="2026"/>
      <c r="BK470" s="2026"/>
      <c r="BL470" s="2026"/>
      <c r="BM470" s="2026"/>
      <c r="BN470" s="2026"/>
      <c r="BO470" s="2026"/>
      <c r="BP470" s="2026"/>
      <c r="BQ470" s="2026"/>
      <c r="BR470" s="2026"/>
      <c r="BS470" s="2026"/>
      <c r="BT470" s="2026"/>
      <c r="BU470" s="2026"/>
      <c r="BV470" s="2026"/>
      <c r="BW470" s="2026"/>
      <c r="BX470" s="2026"/>
      <c r="BY470" s="2026"/>
      <c r="BZ470" s="2026"/>
      <c r="CA470" s="2026"/>
      <c r="CB470" s="2026"/>
      <c r="CC470" s="2026"/>
      <c r="CD470" s="2026"/>
      <c r="CE470" s="2026"/>
      <c r="CF470" s="2026"/>
      <c r="CG470" s="2026"/>
      <c r="CH470" s="2026"/>
      <c r="CI470" s="2026"/>
      <c r="CJ470" s="2026"/>
      <c r="CK470" s="2026"/>
      <c r="CL470" s="2026"/>
      <c r="CM470" s="2026"/>
      <c r="CN470" s="2026"/>
      <c r="CO470" s="2026"/>
      <c r="CP470" s="2026"/>
    </row>
    <row r="471" spans="1:94" s="2004" customFormat="1" ht="75">
      <c r="A471" s="3565"/>
      <c r="B471" s="3433"/>
      <c r="C471" s="3433">
        <v>0</v>
      </c>
      <c r="D471" s="3435">
        <v>0</v>
      </c>
      <c r="E471" s="3462"/>
      <c r="F471" s="3434"/>
      <c r="G471" s="3434" t="s">
        <v>1034</v>
      </c>
      <c r="H471" s="3438" t="s">
        <v>1035</v>
      </c>
      <c r="I471" s="3433">
        <v>0</v>
      </c>
      <c r="J471" s="3550">
        <v>0</v>
      </c>
      <c r="K471" s="2003"/>
      <c r="L471" s="2003"/>
      <c r="M471" s="2003"/>
      <c r="N471" s="2003"/>
      <c r="O471" s="2003"/>
      <c r="P471" s="2003"/>
      <c r="Q471" s="2003"/>
      <c r="R471" s="2003"/>
      <c r="S471" s="2003"/>
      <c r="T471" s="2003"/>
      <c r="U471" s="2003"/>
      <c r="V471" s="2003"/>
      <c r="W471" s="2003"/>
      <c r="X471" s="2003"/>
      <c r="Y471" s="2003"/>
      <c r="Z471" s="2003"/>
      <c r="AA471" s="2003"/>
      <c r="AB471" s="2003"/>
      <c r="AC471" s="2003"/>
      <c r="AD471" s="2003"/>
      <c r="AE471" s="2003"/>
      <c r="AF471" s="2003"/>
      <c r="AG471" s="2003"/>
      <c r="AH471" s="2003"/>
      <c r="AI471" s="2003"/>
      <c r="AJ471" s="2003"/>
      <c r="AK471" s="2003"/>
      <c r="AL471" s="2003"/>
      <c r="AM471" s="2003"/>
      <c r="AN471" s="2003"/>
      <c r="AO471" s="2003"/>
      <c r="AP471" s="2003"/>
      <c r="AQ471" s="2003"/>
      <c r="AR471" s="2003"/>
      <c r="AS471" s="2003"/>
      <c r="AT471" s="2003"/>
      <c r="AU471" s="2003"/>
      <c r="AV471" s="2003"/>
      <c r="AW471" s="2003"/>
      <c r="AX471" s="2003"/>
      <c r="AY471" s="2003"/>
      <c r="AZ471" s="2003"/>
      <c r="BA471" s="2003"/>
      <c r="BB471" s="2003"/>
      <c r="BC471" s="2003"/>
      <c r="BD471" s="2003"/>
      <c r="BE471" s="2003"/>
      <c r="BF471" s="2003"/>
      <c r="BG471" s="2003"/>
      <c r="BH471" s="2003"/>
      <c r="BI471" s="2003"/>
      <c r="BJ471" s="2003"/>
      <c r="BK471" s="2003"/>
      <c r="BL471" s="2003"/>
      <c r="BM471" s="2003"/>
      <c r="BN471" s="2003"/>
      <c r="BO471" s="2003"/>
      <c r="BP471" s="2003"/>
      <c r="BQ471" s="2003"/>
      <c r="BR471" s="2003"/>
      <c r="BS471" s="2003"/>
      <c r="BT471" s="2003"/>
      <c r="BU471" s="2003"/>
      <c r="BV471" s="2003"/>
      <c r="BW471" s="2003"/>
      <c r="BX471" s="2003"/>
      <c r="BY471" s="2003"/>
      <c r="BZ471" s="2003"/>
      <c r="CA471" s="2003"/>
      <c r="CB471" s="2003"/>
      <c r="CC471" s="2003"/>
      <c r="CD471" s="2003"/>
      <c r="CE471" s="2003"/>
      <c r="CF471" s="2003"/>
      <c r="CG471" s="2003"/>
      <c r="CH471" s="2003"/>
      <c r="CI471" s="2003"/>
      <c r="CJ471" s="2003"/>
      <c r="CK471" s="2003"/>
      <c r="CL471" s="2003"/>
      <c r="CM471" s="2003"/>
      <c r="CN471" s="2003"/>
      <c r="CO471" s="2003"/>
      <c r="CP471" s="2003"/>
    </row>
    <row r="472" spans="1:94" s="2004" customFormat="1" ht="45">
      <c r="A472" s="3569"/>
      <c r="B472" s="3433"/>
      <c r="C472" s="3433">
        <v>0</v>
      </c>
      <c r="D472" s="3435">
        <v>0</v>
      </c>
      <c r="E472" s="3437"/>
      <c r="F472" s="3434"/>
      <c r="G472" s="3434" t="s">
        <v>1036</v>
      </c>
      <c r="H472" s="3438" t="s">
        <v>1037</v>
      </c>
      <c r="I472" s="3433">
        <v>0</v>
      </c>
      <c r="J472" s="3550">
        <v>0</v>
      </c>
      <c r="K472" s="2003"/>
      <c r="L472" s="2003"/>
      <c r="M472" s="2003"/>
      <c r="N472" s="2003"/>
      <c r="O472" s="2003"/>
      <c r="P472" s="2003"/>
      <c r="Q472" s="2003"/>
      <c r="R472" s="2003"/>
      <c r="S472" s="2003"/>
      <c r="T472" s="2003"/>
      <c r="U472" s="2003"/>
      <c r="V472" s="2003"/>
      <c r="W472" s="2003"/>
      <c r="X472" s="2003"/>
      <c r="Y472" s="2003"/>
      <c r="Z472" s="2003"/>
      <c r="AA472" s="2003"/>
      <c r="AB472" s="2003"/>
      <c r="AC472" s="2003"/>
      <c r="AD472" s="2003"/>
      <c r="AE472" s="2003"/>
      <c r="AF472" s="2003"/>
      <c r="AG472" s="2003"/>
      <c r="AH472" s="2003"/>
      <c r="AI472" s="2003"/>
      <c r="AJ472" s="2003"/>
      <c r="AK472" s="2003"/>
      <c r="AL472" s="2003"/>
      <c r="AM472" s="2003"/>
      <c r="AN472" s="2003"/>
      <c r="AO472" s="2003"/>
      <c r="AP472" s="2003"/>
      <c r="AQ472" s="2003"/>
      <c r="AR472" s="2003"/>
      <c r="AS472" s="2003"/>
      <c r="AT472" s="2003"/>
      <c r="AU472" s="2003"/>
      <c r="AV472" s="2003"/>
      <c r="AW472" s="2003"/>
      <c r="AX472" s="2003"/>
      <c r="AY472" s="2003"/>
      <c r="AZ472" s="2003"/>
      <c r="BA472" s="2003"/>
      <c r="BB472" s="2003"/>
      <c r="BC472" s="2003"/>
      <c r="BD472" s="2003"/>
      <c r="BE472" s="2003"/>
      <c r="BF472" s="2003"/>
      <c r="BG472" s="2003"/>
      <c r="BH472" s="2003"/>
      <c r="BI472" s="2003"/>
      <c r="BJ472" s="2003"/>
      <c r="BK472" s="2003"/>
      <c r="BL472" s="2003"/>
      <c r="BM472" s="2003"/>
      <c r="BN472" s="2003"/>
      <c r="BO472" s="2003"/>
      <c r="BP472" s="2003"/>
      <c r="BQ472" s="2003"/>
      <c r="BR472" s="2003"/>
      <c r="BS472" s="2003"/>
      <c r="BT472" s="2003"/>
      <c r="BU472" s="2003"/>
      <c r="BV472" s="2003"/>
      <c r="BW472" s="2003"/>
      <c r="BX472" s="2003"/>
      <c r="BY472" s="2003"/>
      <c r="BZ472" s="2003"/>
      <c r="CA472" s="2003"/>
      <c r="CB472" s="2003"/>
      <c r="CC472" s="2003"/>
      <c r="CD472" s="2003"/>
      <c r="CE472" s="2003"/>
      <c r="CF472" s="2003"/>
      <c r="CG472" s="2003"/>
      <c r="CH472" s="2003"/>
      <c r="CI472" s="2003"/>
      <c r="CJ472" s="2003"/>
      <c r="CK472" s="2003"/>
      <c r="CL472" s="2003"/>
      <c r="CM472" s="2003"/>
      <c r="CN472" s="2003"/>
      <c r="CO472" s="2003"/>
      <c r="CP472" s="2003"/>
    </row>
    <row r="473" spans="1:94" s="2004" customFormat="1" ht="45">
      <c r="A473" s="3569"/>
      <c r="B473" s="3437"/>
      <c r="C473" s="3433">
        <v>0</v>
      </c>
      <c r="D473" s="3435"/>
      <c r="E473" s="3437"/>
      <c r="F473" s="3434"/>
      <c r="G473" s="3434" t="s">
        <v>1038</v>
      </c>
      <c r="H473" s="3438" t="s">
        <v>1037</v>
      </c>
      <c r="I473" s="3433">
        <v>0</v>
      </c>
      <c r="J473" s="3550"/>
      <c r="K473" s="2003"/>
      <c r="L473" s="2003"/>
      <c r="M473" s="2003"/>
      <c r="N473" s="2003"/>
      <c r="O473" s="2003"/>
      <c r="P473" s="2003"/>
      <c r="Q473" s="2003"/>
      <c r="R473" s="2003"/>
      <c r="S473" s="2003"/>
      <c r="T473" s="2003"/>
      <c r="U473" s="2003"/>
      <c r="V473" s="2003"/>
      <c r="W473" s="2003"/>
      <c r="X473" s="2003"/>
      <c r="Y473" s="2003"/>
      <c r="Z473" s="2003"/>
      <c r="AA473" s="2003"/>
      <c r="AB473" s="2003"/>
      <c r="AC473" s="2003"/>
      <c r="AD473" s="2003"/>
      <c r="AE473" s="2003"/>
      <c r="AF473" s="2003"/>
      <c r="AG473" s="2003"/>
      <c r="AH473" s="2003"/>
      <c r="AI473" s="2003"/>
      <c r="AJ473" s="2003"/>
      <c r="AK473" s="2003"/>
      <c r="AL473" s="2003"/>
      <c r="AM473" s="2003"/>
      <c r="AN473" s="2003"/>
      <c r="AO473" s="2003"/>
      <c r="AP473" s="2003"/>
      <c r="AQ473" s="2003"/>
      <c r="AR473" s="2003"/>
      <c r="AS473" s="2003"/>
      <c r="AT473" s="2003"/>
      <c r="AU473" s="2003"/>
      <c r="AV473" s="2003"/>
      <c r="AW473" s="2003"/>
      <c r="AX473" s="2003"/>
      <c r="AY473" s="2003"/>
      <c r="AZ473" s="2003"/>
      <c r="BA473" s="2003"/>
      <c r="BB473" s="2003"/>
      <c r="BC473" s="2003"/>
      <c r="BD473" s="2003"/>
      <c r="BE473" s="2003"/>
      <c r="BF473" s="2003"/>
      <c r="BG473" s="2003"/>
      <c r="BH473" s="2003"/>
      <c r="BI473" s="2003"/>
      <c r="BJ473" s="2003"/>
      <c r="BK473" s="2003"/>
      <c r="BL473" s="2003"/>
      <c r="BM473" s="2003"/>
      <c r="BN473" s="2003"/>
      <c r="BO473" s="2003"/>
      <c r="BP473" s="2003"/>
      <c r="BQ473" s="2003"/>
      <c r="BR473" s="2003"/>
      <c r="BS473" s="2003"/>
      <c r="BT473" s="2003"/>
      <c r="BU473" s="2003"/>
      <c r="BV473" s="2003"/>
      <c r="BW473" s="2003"/>
      <c r="BX473" s="2003"/>
      <c r="BY473" s="2003"/>
      <c r="BZ473" s="2003"/>
      <c r="CA473" s="2003"/>
      <c r="CB473" s="2003"/>
      <c r="CC473" s="2003"/>
      <c r="CD473" s="2003"/>
      <c r="CE473" s="2003"/>
      <c r="CF473" s="2003"/>
      <c r="CG473" s="2003"/>
      <c r="CH473" s="2003"/>
      <c r="CI473" s="2003"/>
      <c r="CJ473" s="2003"/>
      <c r="CK473" s="2003"/>
      <c r="CL473" s="2003"/>
      <c r="CM473" s="2003"/>
      <c r="CN473" s="2003"/>
      <c r="CO473" s="2003"/>
      <c r="CP473" s="2003"/>
    </row>
    <row r="474" spans="1:94" s="2004" customFormat="1" ht="120">
      <c r="A474" s="3554"/>
      <c r="B474" s="3521"/>
      <c r="C474" s="3453"/>
      <c r="D474" s="3625">
        <v>300000</v>
      </c>
      <c r="E474" s="3453"/>
      <c r="F474" s="3625">
        <v>300000</v>
      </c>
      <c r="G474" s="3508">
        <v>608</v>
      </c>
      <c r="H474" s="3438" t="s">
        <v>1039</v>
      </c>
      <c r="I474" s="3453"/>
      <c r="J474" s="3625"/>
      <c r="K474" s="2101"/>
      <c r="L474" s="2003"/>
      <c r="M474" s="2003"/>
      <c r="N474" s="2003"/>
      <c r="O474" s="2003"/>
      <c r="P474" s="2003"/>
      <c r="Q474" s="2003"/>
      <c r="R474" s="2003"/>
      <c r="S474" s="2003"/>
      <c r="T474" s="2003"/>
      <c r="U474" s="2003"/>
      <c r="V474" s="2003"/>
      <c r="W474" s="2003"/>
      <c r="X474" s="2003"/>
      <c r="Y474" s="2003"/>
      <c r="Z474" s="2003"/>
      <c r="AA474" s="2003"/>
      <c r="AB474" s="2003"/>
      <c r="AC474" s="2003"/>
      <c r="AD474" s="2003"/>
      <c r="AE474" s="2003"/>
      <c r="AF474" s="2003"/>
      <c r="AG474" s="2003"/>
      <c r="AH474" s="2003"/>
      <c r="AI474" s="2003"/>
      <c r="AJ474" s="2003"/>
      <c r="AK474" s="2003"/>
      <c r="AL474" s="2003"/>
      <c r="AM474" s="2003"/>
      <c r="AN474" s="2003"/>
      <c r="AO474" s="2003"/>
      <c r="AP474" s="2003"/>
      <c r="AQ474" s="2003"/>
      <c r="AR474" s="2003"/>
      <c r="AS474" s="2003"/>
      <c r="AT474" s="2003"/>
      <c r="AU474" s="2003"/>
      <c r="AV474" s="2003"/>
      <c r="AW474" s="2003"/>
      <c r="AX474" s="2003"/>
      <c r="AY474" s="2003"/>
      <c r="AZ474" s="2003"/>
      <c r="BA474" s="2003"/>
      <c r="BB474" s="2003"/>
      <c r="BC474" s="2003"/>
      <c r="BD474" s="2003"/>
      <c r="BE474" s="2003"/>
      <c r="BF474" s="2003"/>
      <c r="BG474" s="2003"/>
      <c r="BH474" s="2003"/>
      <c r="BI474" s="2003"/>
      <c r="BJ474" s="2003"/>
      <c r="BK474" s="2003"/>
      <c r="BL474" s="2003"/>
      <c r="BM474" s="2003"/>
      <c r="BN474" s="2003"/>
      <c r="BO474" s="2003"/>
      <c r="BP474" s="2003"/>
      <c r="BQ474" s="2003"/>
      <c r="BR474" s="2003"/>
      <c r="BS474" s="2003"/>
      <c r="BT474" s="2003"/>
      <c r="BU474" s="2003"/>
      <c r="BV474" s="2003"/>
      <c r="BW474" s="2003"/>
      <c r="BX474" s="2003"/>
      <c r="BY474" s="2003"/>
      <c r="BZ474" s="2003"/>
      <c r="CA474" s="2003"/>
      <c r="CB474" s="2003"/>
      <c r="CC474" s="2003"/>
      <c r="CD474" s="2003"/>
      <c r="CE474" s="2003"/>
      <c r="CF474" s="2003"/>
      <c r="CG474" s="2003"/>
      <c r="CH474" s="2003"/>
      <c r="CI474" s="2003"/>
      <c r="CJ474" s="2003"/>
      <c r="CK474" s="2003"/>
      <c r="CL474" s="2003"/>
      <c r="CM474" s="2003"/>
      <c r="CN474" s="2003"/>
      <c r="CO474" s="2003"/>
      <c r="CP474" s="2003"/>
    </row>
    <row r="475" spans="1:94" s="2004" customFormat="1" ht="45">
      <c r="A475" s="3559"/>
      <c r="B475" s="3433"/>
      <c r="C475" s="3438">
        <v>0</v>
      </c>
      <c r="D475" s="3435">
        <v>0</v>
      </c>
      <c r="E475" s="3434"/>
      <c r="F475" s="3435"/>
      <c r="G475" s="3434">
        <v>614</v>
      </c>
      <c r="H475" s="3438" t="s">
        <v>1040</v>
      </c>
      <c r="I475" s="3438">
        <v>0</v>
      </c>
      <c r="J475" s="3550">
        <v>0</v>
      </c>
      <c r="K475" s="2003"/>
      <c r="L475" s="2003"/>
      <c r="M475" s="2003"/>
      <c r="N475" s="2003"/>
      <c r="O475" s="2003"/>
      <c r="P475" s="2003"/>
      <c r="Q475" s="2003"/>
      <c r="R475" s="2003"/>
      <c r="S475" s="2003"/>
      <c r="T475" s="2003"/>
      <c r="U475" s="2003"/>
      <c r="V475" s="2003"/>
      <c r="W475" s="2003"/>
      <c r="X475" s="2003"/>
      <c r="Y475" s="2003"/>
      <c r="Z475" s="2003"/>
      <c r="AA475" s="2003"/>
      <c r="AB475" s="2003"/>
      <c r="AC475" s="2003"/>
      <c r="AD475" s="2003"/>
      <c r="AE475" s="2003"/>
      <c r="AF475" s="2003"/>
      <c r="AG475" s="2003"/>
      <c r="AH475" s="2003"/>
      <c r="AI475" s="2003"/>
      <c r="AJ475" s="2003"/>
      <c r="AK475" s="2003"/>
      <c r="AL475" s="2003"/>
      <c r="AM475" s="2003"/>
      <c r="AN475" s="2003"/>
      <c r="AO475" s="2003"/>
      <c r="AP475" s="2003"/>
      <c r="AQ475" s="2003"/>
      <c r="AR475" s="2003"/>
      <c r="AS475" s="2003"/>
      <c r="AT475" s="2003"/>
      <c r="AU475" s="2003"/>
      <c r="AV475" s="2003"/>
      <c r="AW475" s="2003"/>
      <c r="AX475" s="2003"/>
      <c r="AY475" s="2003"/>
      <c r="AZ475" s="2003"/>
      <c r="BA475" s="2003"/>
      <c r="BB475" s="2003"/>
      <c r="BC475" s="2003"/>
      <c r="BD475" s="2003"/>
      <c r="BE475" s="2003"/>
      <c r="BF475" s="2003"/>
      <c r="BG475" s="2003"/>
      <c r="BH475" s="2003"/>
      <c r="BI475" s="2003"/>
      <c r="BJ475" s="2003"/>
      <c r="BK475" s="2003"/>
      <c r="BL475" s="2003"/>
      <c r="BM475" s="2003"/>
      <c r="BN475" s="2003"/>
      <c r="BO475" s="2003"/>
      <c r="BP475" s="2003"/>
      <c r="BQ475" s="2003"/>
      <c r="BR475" s="2003"/>
      <c r="BS475" s="2003"/>
      <c r="BT475" s="2003"/>
      <c r="BU475" s="2003"/>
      <c r="BV475" s="2003"/>
      <c r="BW475" s="2003"/>
      <c r="BX475" s="2003"/>
      <c r="BY475" s="2003"/>
      <c r="BZ475" s="2003"/>
      <c r="CA475" s="2003"/>
      <c r="CB475" s="2003"/>
      <c r="CC475" s="2003"/>
      <c r="CD475" s="2003"/>
      <c r="CE475" s="2003"/>
      <c r="CF475" s="2003"/>
      <c r="CG475" s="2003"/>
      <c r="CH475" s="2003"/>
      <c r="CI475" s="2003"/>
      <c r="CJ475" s="2003"/>
      <c r="CK475" s="2003"/>
      <c r="CL475" s="2003"/>
      <c r="CM475" s="2003"/>
      <c r="CN475" s="2003"/>
      <c r="CO475" s="2003"/>
      <c r="CP475" s="2003"/>
    </row>
    <row r="476" spans="1:94" s="2004" customFormat="1" ht="30">
      <c r="A476" s="3551"/>
      <c r="B476" s="3433"/>
      <c r="C476" s="3433">
        <v>0</v>
      </c>
      <c r="D476" s="3435">
        <v>0</v>
      </c>
      <c r="E476" s="3433"/>
      <c r="F476" s="3433"/>
      <c r="G476" s="3434">
        <v>619</v>
      </c>
      <c r="H476" s="3438" t="s">
        <v>1041</v>
      </c>
      <c r="I476" s="3433">
        <v>0</v>
      </c>
      <c r="J476" s="3550">
        <v>0</v>
      </c>
      <c r="K476" s="2003"/>
      <c r="L476" s="2003"/>
      <c r="M476" s="2003"/>
      <c r="N476" s="2003"/>
      <c r="O476" s="2003"/>
      <c r="P476" s="2003"/>
      <c r="Q476" s="2003"/>
      <c r="R476" s="2003"/>
      <c r="S476" s="2003"/>
      <c r="T476" s="2003"/>
      <c r="U476" s="2003"/>
      <c r="V476" s="2003"/>
      <c r="W476" s="2003"/>
      <c r="X476" s="2003"/>
      <c r="Y476" s="2003"/>
      <c r="Z476" s="2003"/>
      <c r="AA476" s="2003"/>
      <c r="AB476" s="2003"/>
      <c r="AC476" s="2003"/>
      <c r="AD476" s="2003"/>
      <c r="AE476" s="2003"/>
      <c r="AF476" s="2003"/>
      <c r="AG476" s="2003"/>
      <c r="AH476" s="2003"/>
      <c r="AI476" s="2003"/>
      <c r="AJ476" s="2003"/>
      <c r="AK476" s="2003"/>
      <c r="AL476" s="2003"/>
      <c r="AM476" s="2003"/>
      <c r="AN476" s="2003"/>
      <c r="AO476" s="2003"/>
      <c r="AP476" s="2003"/>
      <c r="AQ476" s="2003"/>
      <c r="AR476" s="2003"/>
      <c r="AS476" s="2003"/>
      <c r="AT476" s="2003"/>
      <c r="AU476" s="2003"/>
      <c r="AV476" s="2003"/>
      <c r="AW476" s="2003"/>
      <c r="AX476" s="2003"/>
      <c r="AY476" s="2003"/>
      <c r="AZ476" s="2003"/>
      <c r="BA476" s="2003"/>
      <c r="BB476" s="2003"/>
      <c r="BC476" s="2003"/>
      <c r="BD476" s="2003"/>
      <c r="BE476" s="2003"/>
      <c r="BF476" s="2003"/>
      <c r="BG476" s="2003"/>
      <c r="BH476" s="2003"/>
      <c r="BI476" s="2003"/>
      <c r="BJ476" s="2003"/>
      <c r="BK476" s="2003"/>
      <c r="BL476" s="2003"/>
      <c r="BM476" s="2003"/>
      <c r="BN476" s="2003"/>
      <c r="BO476" s="2003"/>
      <c r="BP476" s="2003"/>
      <c r="BQ476" s="2003"/>
      <c r="BR476" s="2003"/>
      <c r="BS476" s="2003"/>
      <c r="BT476" s="2003"/>
      <c r="BU476" s="2003"/>
      <c r="BV476" s="2003"/>
      <c r="BW476" s="2003"/>
      <c r="BX476" s="2003"/>
      <c r="BY476" s="2003"/>
      <c r="BZ476" s="2003"/>
      <c r="CA476" s="2003"/>
      <c r="CB476" s="2003"/>
      <c r="CC476" s="2003"/>
      <c r="CD476" s="2003"/>
      <c r="CE476" s="2003"/>
      <c r="CF476" s="2003"/>
      <c r="CG476" s="2003"/>
      <c r="CH476" s="2003"/>
      <c r="CI476" s="2003"/>
      <c r="CJ476" s="2003"/>
      <c r="CK476" s="2003"/>
      <c r="CL476" s="2003"/>
      <c r="CM476" s="2003"/>
      <c r="CN476" s="2003"/>
      <c r="CO476" s="2003"/>
      <c r="CP476" s="2003"/>
    </row>
    <row r="477" spans="1:94" s="2004" customFormat="1" ht="75">
      <c r="A477" s="3551"/>
      <c r="B477" s="3435"/>
      <c r="C477" s="3437">
        <v>0</v>
      </c>
      <c r="D477" s="3435">
        <v>0</v>
      </c>
      <c r="E477" s="3433"/>
      <c r="F477" s="3433"/>
      <c r="G477" s="3434">
        <v>778</v>
      </c>
      <c r="H477" s="3438" t="s">
        <v>1042</v>
      </c>
      <c r="I477" s="3437">
        <v>0</v>
      </c>
      <c r="J477" s="3550">
        <v>0</v>
      </c>
      <c r="K477" s="2003"/>
      <c r="L477" s="2003"/>
      <c r="M477" s="2003"/>
      <c r="N477" s="2003"/>
      <c r="O477" s="2003"/>
      <c r="P477" s="2003"/>
      <c r="Q477" s="2003"/>
      <c r="R477" s="2003"/>
      <c r="S477" s="2003"/>
      <c r="T477" s="2003"/>
      <c r="U477" s="2003"/>
      <c r="V477" s="2003"/>
      <c r="W477" s="2003"/>
      <c r="X477" s="2003"/>
      <c r="Y477" s="2003"/>
      <c r="Z477" s="2003"/>
      <c r="AA477" s="2003"/>
      <c r="AB477" s="2003"/>
      <c r="AC477" s="2003"/>
      <c r="AD477" s="2003"/>
      <c r="AE477" s="2003"/>
      <c r="AF477" s="2003"/>
      <c r="AG477" s="2003"/>
      <c r="AH477" s="2003"/>
      <c r="AI477" s="2003"/>
      <c r="AJ477" s="2003"/>
      <c r="AK477" s="2003"/>
      <c r="AL477" s="2003"/>
      <c r="AM477" s="2003"/>
      <c r="AN477" s="2003"/>
      <c r="AO477" s="2003"/>
      <c r="AP477" s="2003"/>
      <c r="AQ477" s="2003"/>
      <c r="AR477" s="2003"/>
      <c r="AS477" s="2003"/>
      <c r="AT477" s="2003"/>
      <c r="AU477" s="2003"/>
      <c r="AV477" s="2003"/>
      <c r="AW477" s="2003"/>
      <c r="AX477" s="2003"/>
      <c r="AY477" s="2003"/>
      <c r="AZ477" s="2003"/>
      <c r="BA477" s="2003"/>
      <c r="BB477" s="2003"/>
      <c r="BC477" s="2003"/>
      <c r="BD477" s="2003"/>
      <c r="BE477" s="2003"/>
      <c r="BF477" s="2003"/>
      <c r="BG477" s="2003"/>
      <c r="BH477" s="2003"/>
      <c r="BI477" s="2003"/>
      <c r="BJ477" s="2003"/>
      <c r="BK477" s="2003"/>
      <c r="BL477" s="2003"/>
      <c r="BM477" s="2003"/>
      <c r="BN477" s="2003"/>
      <c r="BO477" s="2003"/>
      <c r="BP477" s="2003"/>
      <c r="BQ477" s="2003"/>
      <c r="BR477" s="2003"/>
      <c r="BS477" s="2003"/>
      <c r="BT477" s="2003"/>
      <c r="BU477" s="2003"/>
      <c r="BV477" s="2003"/>
      <c r="BW477" s="2003"/>
      <c r="BX477" s="2003"/>
      <c r="BY477" s="2003"/>
      <c r="BZ477" s="2003"/>
      <c r="CA477" s="2003"/>
      <c r="CB477" s="2003"/>
      <c r="CC477" s="2003"/>
      <c r="CD477" s="2003"/>
      <c r="CE477" s="2003"/>
      <c r="CF477" s="2003"/>
      <c r="CG477" s="2003"/>
      <c r="CH477" s="2003"/>
      <c r="CI477" s="2003"/>
      <c r="CJ477" s="2003"/>
      <c r="CK477" s="2003"/>
      <c r="CL477" s="2003"/>
      <c r="CM477" s="2003"/>
      <c r="CN477" s="2003"/>
      <c r="CO477" s="2003"/>
      <c r="CP477" s="2003"/>
    </row>
    <row r="478" spans="1:94" ht="60">
      <c r="A478" s="3559"/>
      <c r="B478" s="3435"/>
      <c r="C478" s="3434">
        <v>0</v>
      </c>
      <c r="D478" s="3435">
        <v>0</v>
      </c>
      <c r="E478" s="3434"/>
      <c r="F478" s="3435"/>
      <c r="G478" s="3434">
        <v>787</v>
      </c>
      <c r="H478" s="3438" t="s">
        <v>1043</v>
      </c>
      <c r="I478" s="3434">
        <v>0</v>
      </c>
      <c r="J478" s="3550">
        <v>0</v>
      </c>
    </row>
    <row r="479" spans="1:94" ht="60">
      <c r="A479" s="3789"/>
      <c r="B479" s="3782"/>
      <c r="C479" s="3766"/>
      <c r="D479" s="3763"/>
      <c r="E479" s="3766"/>
      <c r="F479" s="3763"/>
      <c r="G479" s="3766">
        <v>788</v>
      </c>
      <c r="H479" s="3438" t="s">
        <v>3695</v>
      </c>
      <c r="I479" s="3766"/>
      <c r="J479" s="3763"/>
    </row>
    <row r="480" spans="1:94" ht="142.5" thickBot="1">
      <c r="A480" s="3554"/>
      <c r="B480" s="3433"/>
      <c r="C480" s="3438"/>
      <c r="D480" s="3953">
        <v>50000</v>
      </c>
      <c r="E480" s="3433"/>
      <c r="F480" s="3953">
        <v>50000</v>
      </c>
      <c r="G480" s="3461">
        <v>766</v>
      </c>
      <c r="H480" s="3460" t="s">
        <v>3335</v>
      </c>
      <c r="I480" s="3438"/>
      <c r="J480" s="3953"/>
    </row>
    <row r="481" spans="1:100" ht="110.25">
      <c r="A481" s="3554"/>
      <c r="B481" s="3433"/>
      <c r="C481" s="3438"/>
      <c r="D481" s="2612">
        <v>100000</v>
      </c>
      <c r="E481" s="3433"/>
      <c r="F481" s="2612">
        <v>100000</v>
      </c>
      <c r="G481" s="3461">
        <v>771</v>
      </c>
      <c r="H481" s="3460" t="s">
        <v>3310</v>
      </c>
      <c r="I481" s="3438"/>
      <c r="J481" s="2612"/>
      <c r="Y481" s="2101"/>
      <c r="Z481" s="2101"/>
      <c r="AA481" s="2101"/>
      <c r="AB481" s="2101"/>
      <c r="AC481" s="2101"/>
      <c r="AD481" s="2101"/>
      <c r="AE481" s="2101"/>
      <c r="AF481" s="2101"/>
      <c r="AG481" s="2101"/>
      <c r="AH481" s="2101"/>
      <c r="AI481" s="2101"/>
      <c r="AJ481" s="2101"/>
      <c r="AK481" s="2101"/>
      <c r="AL481" s="2101"/>
      <c r="AM481" s="2101"/>
      <c r="AN481" s="2101"/>
      <c r="AO481" s="2101"/>
      <c r="AP481" s="2101"/>
      <c r="AQ481" s="2101"/>
      <c r="AR481" s="2101"/>
      <c r="AS481" s="2101"/>
      <c r="AT481" s="2101"/>
      <c r="AU481" s="2101"/>
      <c r="AV481" s="2101"/>
      <c r="AW481" s="2101"/>
      <c r="AX481" s="2101"/>
      <c r="AY481" s="2101"/>
      <c r="AZ481" s="2101"/>
      <c r="BA481" s="2101"/>
      <c r="BB481" s="2101"/>
      <c r="BC481" s="2101"/>
      <c r="BD481" s="2101"/>
      <c r="BE481" s="2101"/>
      <c r="BF481" s="2101"/>
      <c r="BG481" s="2101"/>
      <c r="BH481" s="2101"/>
      <c r="BI481" s="2101"/>
      <c r="BJ481" s="2101"/>
      <c r="BK481" s="2101"/>
      <c r="BL481" s="2101"/>
      <c r="BM481" s="2101"/>
      <c r="BN481" s="2101"/>
      <c r="BO481" s="2101"/>
      <c r="BP481" s="2101"/>
      <c r="BQ481" s="2101"/>
      <c r="BR481" s="2101"/>
      <c r="BS481" s="2101"/>
      <c r="BT481" s="2101"/>
      <c r="BU481" s="2101"/>
      <c r="BV481" s="2101"/>
      <c r="BW481" s="2101"/>
      <c r="BX481" s="2101"/>
      <c r="BY481" s="2101"/>
      <c r="BZ481" s="2101"/>
      <c r="CA481" s="2101"/>
      <c r="CB481" s="2101"/>
      <c r="CC481" s="2101"/>
      <c r="CD481" s="2101"/>
      <c r="CE481" s="2101"/>
      <c r="CF481" s="2101"/>
      <c r="CG481" s="2101"/>
      <c r="CH481" s="2101"/>
      <c r="CI481" s="2101"/>
      <c r="CJ481" s="2101"/>
      <c r="CK481" s="2101"/>
      <c r="CL481" s="2101"/>
      <c r="CM481" s="2101"/>
      <c r="CN481" s="2101"/>
      <c r="CO481" s="2101"/>
      <c r="CP481" s="2101"/>
      <c r="CQ481" s="2049"/>
      <c r="CR481" s="2049"/>
      <c r="CS481" s="2049"/>
      <c r="CT481" s="2049"/>
      <c r="CU481" s="2049"/>
      <c r="CV481" s="2049"/>
    </row>
    <row r="482" spans="1:100" ht="110.25">
      <c r="A482" s="3554"/>
      <c r="B482" s="3433"/>
      <c r="C482" s="3438"/>
      <c r="D482" s="2612">
        <v>100000</v>
      </c>
      <c r="E482" s="3433"/>
      <c r="F482" s="2612">
        <v>100000</v>
      </c>
      <c r="G482" s="3461">
        <v>772</v>
      </c>
      <c r="H482" s="3460" t="s">
        <v>3311</v>
      </c>
      <c r="I482" s="3438"/>
      <c r="J482" s="2612"/>
      <c r="Y482" s="2101"/>
      <c r="Z482" s="2101"/>
      <c r="AA482" s="2101"/>
      <c r="AB482" s="2101"/>
      <c r="AC482" s="2101"/>
      <c r="AD482" s="2101"/>
      <c r="AE482" s="2101"/>
      <c r="AF482" s="2101"/>
      <c r="AG482" s="2101"/>
      <c r="AH482" s="2101"/>
      <c r="AI482" s="2101"/>
      <c r="AJ482" s="2101"/>
      <c r="AK482" s="2101"/>
      <c r="AL482" s="2101"/>
      <c r="AM482" s="2101"/>
      <c r="AN482" s="2101"/>
      <c r="AO482" s="2101"/>
      <c r="AP482" s="2101"/>
      <c r="AQ482" s="2101"/>
      <c r="AR482" s="2101"/>
      <c r="AS482" s="2101"/>
      <c r="AT482" s="2101"/>
      <c r="AU482" s="2101"/>
      <c r="AV482" s="2101"/>
      <c r="AW482" s="2101"/>
      <c r="AX482" s="2101"/>
      <c r="AY482" s="2101"/>
      <c r="AZ482" s="2101"/>
      <c r="BA482" s="2101"/>
      <c r="BB482" s="2101"/>
      <c r="BC482" s="2101"/>
      <c r="BD482" s="2101"/>
      <c r="BE482" s="2101"/>
      <c r="BF482" s="2101"/>
      <c r="BG482" s="2101"/>
      <c r="BH482" s="2101"/>
      <c r="BI482" s="2101"/>
      <c r="BJ482" s="2101"/>
      <c r="BK482" s="2101"/>
      <c r="BL482" s="2101"/>
      <c r="BM482" s="2101"/>
      <c r="BN482" s="2101"/>
      <c r="BO482" s="2101"/>
      <c r="BP482" s="2101"/>
      <c r="BQ482" s="2101"/>
      <c r="BR482" s="2101"/>
      <c r="BS482" s="2101"/>
      <c r="BT482" s="2101"/>
      <c r="BU482" s="2101"/>
      <c r="BV482" s="2101"/>
      <c r="BW482" s="2101"/>
      <c r="BX482" s="2101"/>
      <c r="BY482" s="2101"/>
      <c r="BZ482" s="2101"/>
      <c r="CA482" s="2101"/>
      <c r="CB482" s="2101"/>
      <c r="CC482" s="2101"/>
      <c r="CD482" s="2101"/>
      <c r="CE482" s="2101"/>
      <c r="CF482" s="2101"/>
      <c r="CG482" s="2101"/>
      <c r="CH482" s="2101"/>
      <c r="CI482" s="2101"/>
      <c r="CJ482" s="2101"/>
      <c r="CK482" s="2101"/>
      <c r="CL482" s="2101"/>
      <c r="CM482" s="2101"/>
      <c r="CN482" s="2101"/>
      <c r="CO482" s="2101"/>
      <c r="CP482" s="2101"/>
      <c r="CQ482" s="2049"/>
      <c r="CR482" s="2049"/>
      <c r="CS482" s="2049"/>
      <c r="CT482" s="2049"/>
      <c r="CU482" s="2049"/>
      <c r="CV482" s="2049"/>
    </row>
    <row r="483" spans="1:100" ht="60">
      <c r="A483" s="3559"/>
      <c r="B483" s="3434"/>
      <c r="C483" s="3434">
        <v>0</v>
      </c>
      <c r="D483" s="3435">
        <v>0</v>
      </c>
      <c r="E483" s="3434"/>
      <c r="F483" s="3435"/>
      <c r="G483" s="3434">
        <v>789</v>
      </c>
      <c r="H483" s="3438" t="s">
        <v>1044</v>
      </c>
      <c r="I483" s="3434">
        <v>0</v>
      </c>
      <c r="J483" s="3550">
        <v>0</v>
      </c>
      <c r="Y483" s="2101"/>
      <c r="Z483" s="2101"/>
      <c r="AA483" s="2101"/>
      <c r="AB483" s="2101"/>
      <c r="AC483" s="2101"/>
      <c r="AD483" s="2101"/>
      <c r="AE483" s="2101"/>
      <c r="AF483" s="2101"/>
      <c r="AG483" s="2101"/>
      <c r="AH483" s="2101"/>
      <c r="AI483" s="2101"/>
      <c r="AJ483" s="2101"/>
      <c r="AK483" s="2101"/>
      <c r="AL483" s="2101"/>
      <c r="AM483" s="2101"/>
      <c r="AN483" s="2101"/>
      <c r="AO483" s="2101"/>
      <c r="AP483" s="2101"/>
      <c r="AQ483" s="2101"/>
      <c r="AR483" s="2101"/>
      <c r="AS483" s="2101"/>
      <c r="AT483" s="2101"/>
      <c r="AU483" s="2101"/>
      <c r="AV483" s="2101"/>
      <c r="AW483" s="2101"/>
      <c r="AX483" s="2101"/>
      <c r="AY483" s="2101"/>
      <c r="AZ483" s="2101"/>
      <c r="BA483" s="2101"/>
      <c r="BB483" s="2101"/>
      <c r="BC483" s="2101"/>
      <c r="BD483" s="2101"/>
      <c r="BE483" s="2101"/>
      <c r="BF483" s="2101"/>
      <c r="BG483" s="2101"/>
      <c r="BH483" s="2101"/>
      <c r="BI483" s="2101"/>
      <c r="BJ483" s="2101"/>
      <c r="BK483" s="2101"/>
      <c r="BL483" s="2101"/>
      <c r="BM483" s="2101"/>
      <c r="BN483" s="2101"/>
      <c r="BO483" s="2101"/>
      <c r="BP483" s="2101"/>
      <c r="BQ483" s="2101"/>
      <c r="BR483" s="2101"/>
      <c r="BS483" s="2101"/>
      <c r="BT483" s="2101"/>
      <c r="BU483" s="2101"/>
      <c r="BV483" s="2101"/>
      <c r="BW483" s="2101"/>
      <c r="BX483" s="2101"/>
      <c r="BY483" s="2101"/>
      <c r="BZ483" s="2101"/>
      <c r="CA483" s="2101"/>
      <c r="CB483" s="2101"/>
      <c r="CC483" s="2101"/>
      <c r="CD483" s="2101"/>
      <c r="CE483" s="2101"/>
      <c r="CF483" s="2101"/>
      <c r="CG483" s="2101"/>
      <c r="CH483" s="2101"/>
      <c r="CI483" s="2101"/>
      <c r="CJ483" s="2101"/>
      <c r="CK483" s="2101"/>
      <c r="CL483" s="2101"/>
      <c r="CM483" s="2101"/>
      <c r="CN483" s="2101"/>
      <c r="CO483" s="2101"/>
      <c r="CP483" s="2101"/>
      <c r="CQ483" s="2049"/>
      <c r="CR483" s="2049"/>
      <c r="CS483" s="2049"/>
      <c r="CT483" s="2049"/>
      <c r="CU483" s="2049"/>
      <c r="CV483" s="2049"/>
    </row>
    <row r="484" spans="1:100" ht="75">
      <c r="A484" s="3554"/>
      <c r="B484" s="3433"/>
      <c r="C484" s="3438">
        <v>0</v>
      </c>
      <c r="D484" s="3435">
        <v>0</v>
      </c>
      <c r="E484" s="3433"/>
      <c r="F484" s="3433"/>
      <c r="G484" s="3433">
        <v>792</v>
      </c>
      <c r="H484" s="3438" t="s">
        <v>1045</v>
      </c>
      <c r="I484" s="3438">
        <v>0</v>
      </c>
      <c r="J484" s="3550">
        <v>0</v>
      </c>
      <c r="Y484" s="2101"/>
      <c r="Z484" s="2101"/>
      <c r="AA484" s="2101"/>
      <c r="AB484" s="2101"/>
      <c r="AC484" s="2101"/>
      <c r="AD484" s="2101"/>
      <c r="AE484" s="2101"/>
      <c r="AF484" s="2101"/>
      <c r="AG484" s="2101"/>
      <c r="AH484" s="2101"/>
      <c r="AI484" s="2101"/>
      <c r="AJ484" s="2101"/>
      <c r="AK484" s="2101"/>
      <c r="AL484" s="2101"/>
      <c r="AM484" s="2101"/>
      <c r="AN484" s="2101"/>
      <c r="AO484" s="2101"/>
      <c r="AP484" s="2101"/>
      <c r="AQ484" s="2101"/>
      <c r="AR484" s="2101"/>
      <c r="AS484" s="2101"/>
      <c r="AT484" s="2101"/>
      <c r="AU484" s="2101"/>
      <c r="AV484" s="2101"/>
      <c r="AW484" s="2101"/>
      <c r="AX484" s="2101"/>
      <c r="AY484" s="2101"/>
      <c r="AZ484" s="2101"/>
      <c r="BA484" s="2101"/>
      <c r="BB484" s="2101"/>
      <c r="BC484" s="2101"/>
      <c r="BD484" s="2101"/>
      <c r="BE484" s="2101"/>
      <c r="BF484" s="2101"/>
      <c r="BG484" s="2101"/>
      <c r="BH484" s="2101"/>
      <c r="BI484" s="2101"/>
      <c r="BJ484" s="2101"/>
      <c r="BK484" s="2101"/>
      <c r="BL484" s="2101"/>
      <c r="BM484" s="2101"/>
      <c r="BN484" s="2101"/>
      <c r="BO484" s="2101"/>
      <c r="BP484" s="2101"/>
      <c r="BQ484" s="2101"/>
      <c r="BR484" s="2101"/>
      <c r="BS484" s="2101"/>
      <c r="BT484" s="2101"/>
      <c r="BU484" s="2101"/>
      <c r="BV484" s="2101"/>
      <c r="BW484" s="2101"/>
      <c r="BX484" s="2101"/>
      <c r="BY484" s="2101"/>
      <c r="BZ484" s="2101"/>
      <c r="CA484" s="2101"/>
      <c r="CB484" s="2101"/>
      <c r="CC484" s="2101"/>
      <c r="CD484" s="2101"/>
      <c r="CE484" s="2101"/>
      <c r="CF484" s="2101"/>
      <c r="CG484" s="2101"/>
      <c r="CH484" s="2101"/>
      <c r="CI484" s="2101"/>
      <c r="CJ484" s="2101"/>
      <c r="CK484" s="2101"/>
      <c r="CL484" s="2101"/>
      <c r="CM484" s="2101"/>
      <c r="CN484" s="2101"/>
      <c r="CO484" s="2101"/>
      <c r="CP484" s="2101"/>
      <c r="CQ484" s="2049"/>
      <c r="CR484" s="2049"/>
      <c r="CS484" s="2049"/>
      <c r="CT484" s="2049"/>
      <c r="CU484" s="2049"/>
      <c r="CV484" s="2049"/>
    </row>
    <row r="485" spans="1:100" ht="75">
      <c r="A485" s="3559"/>
      <c r="B485" s="3435"/>
      <c r="C485" s="3438">
        <v>0</v>
      </c>
      <c r="D485" s="3435"/>
      <c r="E485" s="3433"/>
      <c r="F485" s="3435"/>
      <c r="G485" s="3453">
        <v>793</v>
      </c>
      <c r="H485" s="3438" t="s">
        <v>1046</v>
      </c>
      <c r="I485" s="3438">
        <v>0</v>
      </c>
      <c r="J485" s="3550"/>
    </row>
    <row r="486" spans="1:100" s="2004" customFormat="1" ht="90">
      <c r="A486" s="3559"/>
      <c r="B486" s="3435"/>
      <c r="C486" s="3438">
        <v>0</v>
      </c>
      <c r="D486" s="2611">
        <v>200000</v>
      </c>
      <c r="E486" s="3434"/>
      <c r="F486" s="2611">
        <v>200000</v>
      </c>
      <c r="G486" s="3434">
        <v>794</v>
      </c>
      <c r="H486" s="3438" t="s">
        <v>1047</v>
      </c>
      <c r="I486" s="3438">
        <v>0</v>
      </c>
      <c r="J486" s="2611"/>
      <c r="K486" s="2003"/>
      <c r="L486" s="2003"/>
      <c r="M486" s="2003"/>
      <c r="N486" s="2003"/>
      <c r="O486" s="2003"/>
      <c r="P486" s="2003"/>
      <c r="Q486" s="2003"/>
      <c r="R486" s="2003"/>
      <c r="S486" s="2003"/>
      <c r="T486" s="2003"/>
      <c r="U486" s="2003"/>
      <c r="V486" s="2003"/>
      <c r="W486" s="2003"/>
      <c r="X486" s="2003"/>
      <c r="Y486" s="2003"/>
      <c r="Z486" s="2003"/>
      <c r="AA486" s="2003"/>
      <c r="AB486" s="2003"/>
      <c r="AC486" s="2003"/>
      <c r="AD486" s="2003"/>
      <c r="AE486" s="2003"/>
      <c r="AF486" s="2003"/>
      <c r="AG486" s="2003"/>
      <c r="AH486" s="2003"/>
      <c r="AI486" s="2003"/>
      <c r="AJ486" s="2003"/>
      <c r="AK486" s="2003"/>
      <c r="AL486" s="2003"/>
      <c r="AM486" s="2003"/>
      <c r="AN486" s="2003"/>
      <c r="AO486" s="2003"/>
      <c r="AP486" s="2003"/>
      <c r="AQ486" s="2003"/>
      <c r="AR486" s="2003"/>
      <c r="AS486" s="2003"/>
      <c r="AT486" s="2003"/>
      <c r="AU486" s="2003"/>
      <c r="AV486" s="2003"/>
      <c r="AW486" s="2003"/>
      <c r="AX486" s="2003"/>
      <c r="AY486" s="2003"/>
      <c r="AZ486" s="2003"/>
      <c r="BA486" s="2003"/>
      <c r="BB486" s="2003"/>
      <c r="BC486" s="2003"/>
      <c r="BD486" s="2003"/>
      <c r="BE486" s="2003"/>
      <c r="BF486" s="2003"/>
      <c r="BG486" s="2003"/>
      <c r="BH486" s="2003"/>
      <c r="BI486" s="2003"/>
      <c r="BJ486" s="2003"/>
      <c r="BK486" s="2003"/>
      <c r="BL486" s="2003"/>
      <c r="BM486" s="2003"/>
      <c r="BN486" s="2003"/>
      <c r="BO486" s="2003"/>
      <c r="BP486" s="2003"/>
      <c r="BQ486" s="2003"/>
      <c r="BR486" s="2003"/>
      <c r="BS486" s="2003"/>
      <c r="BT486" s="2003"/>
      <c r="BU486" s="2003"/>
      <c r="BV486" s="2003"/>
      <c r="BW486" s="2003"/>
      <c r="BX486" s="2003"/>
      <c r="BY486" s="2003"/>
      <c r="BZ486" s="2003"/>
      <c r="CA486" s="2003"/>
      <c r="CB486" s="2003"/>
      <c r="CC486" s="2003"/>
      <c r="CD486" s="2003"/>
      <c r="CE486" s="2003"/>
      <c r="CF486" s="2003"/>
      <c r="CG486" s="2003"/>
      <c r="CH486" s="2003"/>
      <c r="CI486" s="2003"/>
      <c r="CJ486" s="2003"/>
      <c r="CK486" s="2003"/>
      <c r="CL486" s="2003"/>
      <c r="CM486" s="2003"/>
      <c r="CN486" s="2003"/>
      <c r="CO486" s="2003"/>
      <c r="CP486" s="2003"/>
    </row>
    <row r="487" spans="1:100" s="2004" customFormat="1" ht="75">
      <c r="A487" s="3559"/>
      <c r="B487" s="3433"/>
      <c r="C487" s="3453"/>
      <c r="D487" s="3435"/>
      <c r="E487" s="3433"/>
      <c r="F487" s="3435"/>
      <c r="G487" s="3433">
        <v>795</v>
      </c>
      <c r="H487" s="3438" t="s">
        <v>1048</v>
      </c>
      <c r="I487" s="3453"/>
      <c r="J487" s="3625"/>
      <c r="K487" s="2003"/>
      <c r="L487" s="2003"/>
      <c r="M487" s="2003"/>
      <c r="N487" s="2003"/>
      <c r="O487" s="2003"/>
      <c r="P487" s="2003"/>
      <c r="Q487" s="2003"/>
      <c r="R487" s="2003"/>
      <c r="S487" s="2003"/>
      <c r="T487" s="2003"/>
      <c r="U487" s="2003"/>
      <c r="V487" s="2003"/>
      <c r="W487" s="2003"/>
      <c r="X487" s="2003"/>
      <c r="Y487" s="2003"/>
      <c r="Z487" s="2003"/>
      <c r="AA487" s="2003"/>
      <c r="AB487" s="2003"/>
      <c r="AC487" s="2003"/>
      <c r="AD487" s="2003"/>
      <c r="AE487" s="2003"/>
      <c r="AF487" s="2003"/>
      <c r="AG487" s="2003"/>
      <c r="AH487" s="2003"/>
      <c r="AI487" s="2003"/>
      <c r="AJ487" s="2003"/>
      <c r="AK487" s="2003"/>
      <c r="AL487" s="2003"/>
      <c r="AM487" s="2003"/>
      <c r="AN487" s="2003"/>
      <c r="AO487" s="2003"/>
      <c r="AP487" s="2003"/>
      <c r="AQ487" s="2003"/>
      <c r="AR487" s="2003"/>
      <c r="AS487" s="2003"/>
      <c r="AT487" s="2003"/>
      <c r="AU487" s="2003"/>
      <c r="AV487" s="2003"/>
      <c r="AW487" s="2003"/>
      <c r="AX487" s="2003"/>
      <c r="AY487" s="2003"/>
      <c r="AZ487" s="2003"/>
      <c r="BA487" s="2003"/>
      <c r="BB487" s="2003"/>
      <c r="BC487" s="2003"/>
      <c r="BD487" s="2003"/>
      <c r="BE487" s="2003"/>
      <c r="BF487" s="2003"/>
      <c r="BG487" s="2003"/>
      <c r="BH487" s="2003"/>
      <c r="BI487" s="2003"/>
      <c r="BJ487" s="2003"/>
      <c r="BK487" s="2003"/>
      <c r="BL487" s="2003"/>
      <c r="BM487" s="2003"/>
      <c r="BN487" s="2003"/>
      <c r="BO487" s="2003"/>
      <c r="BP487" s="2003"/>
      <c r="BQ487" s="2003"/>
      <c r="BR487" s="2003"/>
      <c r="BS487" s="2003"/>
      <c r="BT487" s="2003"/>
      <c r="BU487" s="2003"/>
      <c r="BV487" s="2003"/>
      <c r="BW487" s="2003"/>
      <c r="BX487" s="2003"/>
      <c r="BY487" s="2003"/>
      <c r="BZ487" s="2003"/>
      <c r="CA487" s="2003"/>
      <c r="CB487" s="2003"/>
      <c r="CC487" s="2003"/>
      <c r="CD487" s="2003"/>
      <c r="CE487" s="2003"/>
      <c r="CF487" s="2003"/>
      <c r="CG487" s="2003"/>
      <c r="CH487" s="2003"/>
      <c r="CI487" s="2003"/>
      <c r="CJ487" s="2003"/>
      <c r="CK487" s="2003"/>
      <c r="CL487" s="2003"/>
      <c r="CM487" s="2003"/>
      <c r="CN487" s="2003"/>
      <c r="CO487" s="2003"/>
      <c r="CP487" s="2003"/>
    </row>
    <row r="488" spans="1:100" s="2004" customFormat="1" ht="75">
      <c r="A488" s="3559"/>
      <c r="B488" s="3433"/>
      <c r="C488" s="3453"/>
      <c r="D488" s="3625">
        <v>500000</v>
      </c>
      <c r="E488" s="3433"/>
      <c r="F488" s="3625">
        <v>500000</v>
      </c>
      <c r="G488" s="3433">
        <v>796</v>
      </c>
      <c r="H488" s="3438" t="s">
        <v>3127</v>
      </c>
      <c r="I488" s="3453"/>
      <c r="J488" s="3625"/>
      <c r="K488" s="2003"/>
      <c r="L488" s="2003"/>
      <c r="M488" s="2003"/>
      <c r="N488" s="2003"/>
      <c r="O488" s="2003"/>
      <c r="P488" s="2003"/>
      <c r="Q488" s="2003"/>
      <c r="R488" s="2003"/>
      <c r="S488" s="2003"/>
      <c r="T488" s="2003"/>
      <c r="U488" s="2003"/>
      <c r="V488" s="2003"/>
      <c r="W488" s="2003"/>
      <c r="X488" s="2003"/>
      <c r="Y488" s="2003"/>
      <c r="Z488" s="2003"/>
      <c r="AA488" s="2003"/>
      <c r="AB488" s="2003"/>
      <c r="AC488" s="2003"/>
      <c r="AD488" s="2003"/>
      <c r="AE488" s="2003"/>
      <c r="AF488" s="2003"/>
      <c r="AG488" s="2003"/>
      <c r="AH488" s="2003"/>
      <c r="AI488" s="2003"/>
      <c r="AJ488" s="2003"/>
      <c r="AK488" s="2003"/>
      <c r="AL488" s="2003"/>
      <c r="AM488" s="2003"/>
      <c r="AN488" s="2003"/>
      <c r="AO488" s="2003"/>
      <c r="AP488" s="2003"/>
      <c r="AQ488" s="2003"/>
      <c r="AR488" s="2003"/>
      <c r="AS488" s="2003"/>
      <c r="AT488" s="2003"/>
      <c r="AU488" s="2003"/>
      <c r="AV488" s="2003"/>
      <c r="AW488" s="2003"/>
      <c r="AX488" s="2003"/>
      <c r="AY488" s="2003"/>
      <c r="AZ488" s="2003"/>
      <c r="BA488" s="2003"/>
      <c r="BB488" s="2003"/>
      <c r="BC488" s="2003"/>
      <c r="BD488" s="2003"/>
      <c r="BE488" s="2003"/>
      <c r="BF488" s="2003"/>
      <c r="BG488" s="2003"/>
      <c r="BH488" s="2003"/>
      <c r="BI488" s="2003"/>
      <c r="BJ488" s="2003"/>
      <c r="BK488" s="2003"/>
      <c r="BL488" s="2003"/>
      <c r="BM488" s="2003"/>
      <c r="BN488" s="2003"/>
      <c r="BO488" s="2003"/>
      <c r="BP488" s="2003"/>
      <c r="BQ488" s="2003"/>
      <c r="BR488" s="2003"/>
      <c r="BS488" s="2003"/>
      <c r="BT488" s="2003"/>
      <c r="BU488" s="2003"/>
      <c r="BV488" s="2003"/>
      <c r="BW488" s="2003"/>
      <c r="BX488" s="2003"/>
      <c r="BY488" s="2003"/>
      <c r="BZ488" s="2003"/>
      <c r="CA488" s="2003"/>
      <c r="CB488" s="2003"/>
      <c r="CC488" s="2003"/>
      <c r="CD488" s="2003"/>
      <c r="CE488" s="2003"/>
      <c r="CF488" s="2003"/>
      <c r="CG488" s="2003"/>
      <c r="CH488" s="2003"/>
      <c r="CI488" s="2003"/>
      <c r="CJ488" s="2003"/>
      <c r="CK488" s="2003"/>
      <c r="CL488" s="2003"/>
      <c r="CM488" s="2003"/>
      <c r="CN488" s="2003"/>
      <c r="CO488" s="2003"/>
      <c r="CP488" s="2003"/>
    </row>
    <row r="489" spans="1:100" s="2004" customFormat="1" ht="105">
      <c r="A489" s="3559"/>
      <c r="B489" s="3433"/>
      <c r="C489" s="3453"/>
      <c r="D489" s="3429">
        <v>900000</v>
      </c>
      <c r="E489" s="3433"/>
      <c r="F489" s="3429">
        <v>900000</v>
      </c>
      <c r="G489" s="3433">
        <v>797</v>
      </c>
      <c r="H489" s="3438" t="s">
        <v>3187</v>
      </c>
      <c r="I489" s="3453"/>
      <c r="J489" s="3429"/>
      <c r="K489" s="2003"/>
      <c r="L489" s="2003"/>
      <c r="M489" s="2003"/>
      <c r="N489" s="2003"/>
      <c r="O489" s="2003"/>
      <c r="P489" s="2003"/>
      <c r="Q489" s="2003"/>
      <c r="R489" s="2003"/>
      <c r="S489" s="2003"/>
      <c r="T489" s="2003"/>
      <c r="U489" s="2003"/>
      <c r="V489" s="2003"/>
      <c r="W489" s="2003"/>
      <c r="X489" s="2003"/>
      <c r="Y489" s="2003"/>
      <c r="Z489" s="2003"/>
      <c r="AA489" s="2003"/>
      <c r="AB489" s="2003"/>
      <c r="AC489" s="2003"/>
      <c r="AD489" s="2003"/>
      <c r="AE489" s="2003"/>
      <c r="AF489" s="2003"/>
      <c r="AG489" s="2003"/>
      <c r="AH489" s="2003"/>
      <c r="AI489" s="2003"/>
      <c r="AJ489" s="2003"/>
      <c r="AK489" s="2003"/>
      <c r="AL489" s="2003"/>
      <c r="AM489" s="2003"/>
      <c r="AN489" s="2003"/>
      <c r="AO489" s="2003"/>
      <c r="AP489" s="2003"/>
      <c r="AQ489" s="2003"/>
      <c r="AR489" s="2003"/>
      <c r="AS489" s="2003"/>
      <c r="AT489" s="2003"/>
      <c r="AU489" s="2003"/>
      <c r="AV489" s="2003"/>
      <c r="AW489" s="2003"/>
      <c r="AX489" s="2003"/>
      <c r="AY489" s="2003"/>
      <c r="AZ489" s="2003"/>
      <c r="BA489" s="2003"/>
      <c r="BB489" s="2003"/>
      <c r="BC489" s="2003"/>
      <c r="BD489" s="2003"/>
      <c r="BE489" s="2003"/>
      <c r="BF489" s="2003"/>
      <c r="BG489" s="2003"/>
      <c r="BH489" s="2003"/>
      <c r="BI489" s="2003"/>
      <c r="BJ489" s="2003"/>
      <c r="BK489" s="2003"/>
      <c r="BL489" s="2003"/>
      <c r="BM489" s="2003"/>
      <c r="BN489" s="2003"/>
      <c r="BO489" s="2003"/>
      <c r="BP489" s="2003"/>
      <c r="BQ489" s="2003"/>
      <c r="BR489" s="2003"/>
      <c r="BS489" s="2003"/>
      <c r="BT489" s="2003"/>
      <c r="BU489" s="2003"/>
      <c r="BV489" s="2003"/>
      <c r="BW489" s="2003"/>
      <c r="BX489" s="2003"/>
      <c r="BY489" s="2003"/>
      <c r="BZ489" s="2003"/>
      <c r="CA489" s="2003"/>
      <c r="CB489" s="2003"/>
      <c r="CC489" s="2003"/>
      <c r="CD489" s="2003"/>
      <c r="CE489" s="2003"/>
      <c r="CF489" s="2003"/>
      <c r="CG489" s="2003"/>
      <c r="CH489" s="2003"/>
      <c r="CI489" s="2003"/>
      <c r="CJ489" s="2003"/>
      <c r="CK489" s="2003"/>
      <c r="CL489" s="2003"/>
      <c r="CM489" s="2003"/>
      <c r="CN489" s="2003"/>
      <c r="CO489" s="2003"/>
      <c r="CP489" s="2003"/>
    </row>
    <row r="490" spans="1:100" s="2107" customFormat="1" ht="95.25" thickBot="1">
      <c r="A490" s="3559"/>
      <c r="B490" s="3433"/>
      <c r="C490" s="3460"/>
      <c r="D490" s="2658">
        <v>800000</v>
      </c>
      <c r="E490" s="3433"/>
      <c r="F490" s="2658">
        <v>800000</v>
      </c>
      <c r="G490" s="3434">
        <v>800</v>
      </c>
      <c r="H490" s="3460" t="s">
        <v>3270</v>
      </c>
      <c r="I490" s="3460"/>
      <c r="J490" s="2658"/>
      <c r="K490" s="2101"/>
      <c r="L490" s="2003"/>
      <c r="M490" s="2003"/>
      <c r="N490" s="2003"/>
      <c r="O490" s="2003"/>
      <c r="P490" s="2003"/>
      <c r="Q490" s="2003"/>
      <c r="R490" s="2003"/>
      <c r="S490" s="2003"/>
      <c r="T490" s="2003"/>
      <c r="U490" s="2003"/>
      <c r="V490" s="2003"/>
      <c r="W490" s="2003"/>
      <c r="X490" s="2003"/>
      <c r="Y490" s="2106"/>
      <c r="Z490" s="2106"/>
      <c r="AA490" s="2106"/>
      <c r="AB490" s="2106"/>
      <c r="AC490" s="2106"/>
      <c r="AD490" s="2106"/>
      <c r="AE490" s="2106"/>
      <c r="AF490" s="2106"/>
      <c r="AG490" s="2106"/>
      <c r="AH490" s="2106"/>
      <c r="AI490" s="2106"/>
      <c r="AJ490" s="2106"/>
      <c r="AK490" s="2106"/>
      <c r="AL490" s="2106"/>
      <c r="AM490" s="2106"/>
      <c r="AN490" s="2106"/>
      <c r="AO490" s="2106"/>
      <c r="AP490" s="2106"/>
      <c r="AQ490" s="2106"/>
      <c r="AR490" s="2106"/>
      <c r="AS490" s="2106"/>
      <c r="AT490" s="2106"/>
      <c r="AU490" s="2106"/>
      <c r="AV490" s="2106"/>
      <c r="AW490" s="2106"/>
      <c r="AX490" s="2106"/>
      <c r="AY490" s="2106"/>
      <c r="AZ490" s="2106"/>
      <c r="BA490" s="2106"/>
      <c r="BB490" s="2106"/>
      <c r="BC490" s="2106"/>
      <c r="BD490" s="2106"/>
      <c r="BE490" s="2106"/>
      <c r="BF490" s="2106"/>
      <c r="BG490" s="2106"/>
      <c r="BH490" s="2106"/>
      <c r="BI490" s="2106"/>
      <c r="BJ490" s="2106"/>
      <c r="BK490" s="2106"/>
      <c r="BL490" s="2106"/>
      <c r="BM490" s="2106"/>
      <c r="BN490" s="2106"/>
      <c r="BO490" s="2106"/>
      <c r="BP490" s="2106"/>
      <c r="BQ490" s="2106"/>
      <c r="BR490" s="2106"/>
      <c r="BS490" s="2106"/>
      <c r="BT490" s="2106"/>
      <c r="BU490" s="2106"/>
      <c r="BV490" s="2106"/>
      <c r="BW490" s="2106"/>
      <c r="BX490" s="2106"/>
      <c r="BY490" s="2106"/>
      <c r="BZ490" s="2106"/>
      <c r="CA490" s="2106"/>
      <c r="CB490" s="2106"/>
      <c r="CC490" s="2106"/>
      <c r="CD490" s="2106"/>
      <c r="CE490" s="2106"/>
      <c r="CF490" s="2106"/>
      <c r="CG490" s="2106"/>
      <c r="CH490" s="2106"/>
      <c r="CI490" s="2106"/>
      <c r="CJ490" s="2106"/>
      <c r="CK490" s="2106"/>
      <c r="CL490" s="2106"/>
      <c r="CM490" s="2106"/>
      <c r="CN490" s="2106"/>
      <c r="CO490" s="2106"/>
      <c r="CP490" s="2106"/>
    </row>
    <row r="491" spans="1:100" s="2027" customFormat="1" ht="39" thickTop="1">
      <c r="A491" s="3553">
        <f t="shared" ref="A491:F491" si="122">SUM(A471:A490)</f>
        <v>0</v>
      </c>
      <c r="B491" s="3440">
        <f t="shared" si="122"/>
        <v>0</v>
      </c>
      <c r="C491" s="3439">
        <f t="shared" si="122"/>
        <v>0</v>
      </c>
      <c r="D491" s="3440">
        <f t="shared" si="122"/>
        <v>2950000</v>
      </c>
      <c r="E491" s="3439">
        <f t="shared" si="122"/>
        <v>0</v>
      </c>
      <c r="F491" s="3440">
        <f t="shared" si="122"/>
        <v>2950000</v>
      </c>
      <c r="G491" s="3441"/>
      <c r="H491" s="3515" t="s">
        <v>1049</v>
      </c>
      <c r="I491" s="3439">
        <f>SUM(I471:I490)</f>
        <v>0</v>
      </c>
      <c r="J491" s="3544">
        <f>SUM(J471:J490)</f>
        <v>0</v>
      </c>
      <c r="K491" s="2003"/>
      <c r="L491" s="2126" t="s">
        <v>1049</v>
      </c>
      <c r="M491" s="2003"/>
      <c r="N491" s="2003"/>
      <c r="O491" s="2003"/>
      <c r="P491" s="2003"/>
      <c r="Q491" s="2003"/>
      <c r="R491" s="2003"/>
      <c r="S491" s="2003"/>
      <c r="T491" s="2003"/>
      <c r="U491" s="2003"/>
      <c r="V491" s="2003"/>
      <c r="W491" s="2003"/>
      <c r="X491" s="2003"/>
      <c r="Y491" s="2026"/>
      <c r="Z491" s="2026"/>
      <c r="AA491" s="2026"/>
      <c r="AB491" s="2026"/>
      <c r="AC491" s="2026"/>
      <c r="AD491" s="2026"/>
      <c r="AE491" s="2026"/>
      <c r="AF491" s="2026"/>
      <c r="AG491" s="2026"/>
      <c r="AH491" s="2026"/>
      <c r="AI491" s="2026"/>
      <c r="AJ491" s="2026"/>
      <c r="AK491" s="2026"/>
      <c r="AL491" s="2026"/>
      <c r="AM491" s="2026"/>
      <c r="AN491" s="2026"/>
      <c r="AO491" s="2026"/>
      <c r="AP491" s="2026"/>
      <c r="AQ491" s="2026"/>
      <c r="AR491" s="2026"/>
      <c r="AS491" s="2026"/>
      <c r="AT491" s="2026"/>
      <c r="AU491" s="2026"/>
      <c r="AV491" s="2026"/>
      <c r="AW491" s="2026"/>
      <c r="AX491" s="2026"/>
      <c r="AY491" s="2026"/>
      <c r="AZ491" s="2026"/>
      <c r="BA491" s="2026"/>
      <c r="BB491" s="2026"/>
      <c r="BC491" s="2026"/>
      <c r="BD491" s="2026"/>
      <c r="BE491" s="2026"/>
      <c r="BF491" s="2026"/>
      <c r="BG491" s="2026"/>
      <c r="BH491" s="2026"/>
      <c r="BI491" s="2026"/>
      <c r="BJ491" s="2026"/>
      <c r="BK491" s="2026"/>
      <c r="BL491" s="2026"/>
      <c r="BM491" s="2026"/>
      <c r="BN491" s="2026"/>
      <c r="BO491" s="2026"/>
      <c r="BP491" s="2026"/>
      <c r="BQ491" s="2026"/>
      <c r="BR491" s="2026"/>
      <c r="BS491" s="2026"/>
      <c r="BT491" s="2026"/>
      <c r="BU491" s="2026"/>
      <c r="BV491" s="2026"/>
      <c r="BW491" s="2026"/>
      <c r="BX491" s="2026"/>
      <c r="BY491" s="2026"/>
      <c r="BZ491" s="2026"/>
      <c r="CA491" s="2026"/>
      <c r="CB491" s="2026"/>
      <c r="CC491" s="2026"/>
      <c r="CD491" s="2026"/>
      <c r="CE491" s="2026"/>
      <c r="CF491" s="2026"/>
      <c r="CG491" s="2026"/>
      <c r="CH491" s="2026"/>
      <c r="CI491" s="2026"/>
      <c r="CJ491" s="2026"/>
      <c r="CK491" s="2026"/>
      <c r="CL491" s="2026"/>
      <c r="CM491" s="2026"/>
      <c r="CN491" s="2026"/>
      <c r="CO491" s="2026"/>
      <c r="CP491" s="2026"/>
    </row>
    <row r="492" spans="1:100" s="2107" customFormat="1" ht="30.75" thickBot="1">
      <c r="A492" s="3559"/>
      <c r="B492" s="3498"/>
      <c r="C492" s="3498">
        <v>0</v>
      </c>
      <c r="D492" s="3516">
        <v>0</v>
      </c>
      <c r="E492" s="3498"/>
      <c r="F492" s="3498"/>
      <c r="G492" s="3498">
        <v>799</v>
      </c>
      <c r="H492" s="3517" t="s">
        <v>1050</v>
      </c>
      <c r="I492" s="3498">
        <v>0</v>
      </c>
      <c r="J492" s="3583">
        <v>0</v>
      </c>
      <c r="K492" s="2003"/>
      <c r="L492" s="2003"/>
      <c r="M492" s="2003"/>
      <c r="N492" s="2003"/>
      <c r="O492" s="2003"/>
      <c r="P492" s="2003"/>
      <c r="Q492" s="2003"/>
      <c r="R492" s="2003"/>
      <c r="S492" s="2003"/>
      <c r="T492" s="2003"/>
      <c r="U492" s="2003"/>
      <c r="V492" s="2003"/>
      <c r="W492" s="2003"/>
      <c r="X492" s="2003"/>
      <c r="Y492" s="2106"/>
      <c r="Z492" s="2106"/>
      <c r="AA492" s="2106"/>
      <c r="AB492" s="2106"/>
      <c r="AC492" s="2106"/>
      <c r="AD492" s="2106"/>
      <c r="AE492" s="2106"/>
      <c r="AF492" s="2106"/>
      <c r="AG492" s="2106"/>
      <c r="AH492" s="2106"/>
      <c r="AI492" s="2106"/>
      <c r="AJ492" s="2106"/>
      <c r="AK492" s="2106"/>
      <c r="AL492" s="2106"/>
      <c r="AM492" s="2106"/>
      <c r="AN492" s="2106"/>
      <c r="AO492" s="2106"/>
      <c r="AP492" s="2106"/>
      <c r="AQ492" s="2106"/>
      <c r="AR492" s="2106"/>
      <c r="AS492" s="2106"/>
      <c r="AT492" s="2106"/>
      <c r="AU492" s="2106"/>
      <c r="AV492" s="2106"/>
      <c r="AW492" s="2106"/>
      <c r="AX492" s="2106"/>
      <c r="AY492" s="2106"/>
      <c r="AZ492" s="2106"/>
      <c r="BA492" s="2106"/>
      <c r="BB492" s="2106"/>
      <c r="BC492" s="2106"/>
      <c r="BD492" s="2106"/>
      <c r="BE492" s="2106"/>
      <c r="BF492" s="2106"/>
      <c r="BG492" s="2106"/>
      <c r="BH492" s="2106"/>
      <c r="BI492" s="2106"/>
      <c r="BJ492" s="2106"/>
      <c r="BK492" s="2106"/>
      <c r="BL492" s="2106"/>
      <c r="BM492" s="2106"/>
      <c r="BN492" s="2106"/>
      <c r="BO492" s="2106"/>
      <c r="BP492" s="2106"/>
      <c r="BQ492" s="2106"/>
      <c r="BR492" s="2106"/>
      <c r="BS492" s="2106"/>
      <c r="BT492" s="2106"/>
      <c r="BU492" s="2106"/>
      <c r="BV492" s="2106"/>
      <c r="BW492" s="2106"/>
      <c r="BX492" s="2106"/>
      <c r="BY492" s="2106"/>
      <c r="BZ492" s="2106"/>
      <c r="CA492" s="2106"/>
      <c r="CB492" s="2106"/>
      <c r="CC492" s="2106"/>
      <c r="CD492" s="2106"/>
      <c r="CE492" s="2106"/>
      <c r="CF492" s="2106"/>
      <c r="CG492" s="2106"/>
      <c r="CH492" s="2106"/>
      <c r="CI492" s="2106"/>
      <c r="CJ492" s="2106"/>
      <c r="CK492" s="2106"/>
      <c r="CL492" s="2106"/>
      <c r="CM492" s="2106"/>
      <c r="CN492" s="2106"/>
      <c r="CO492" s="2106"/>
      <c r="CP492" s="2106"/>
    </row>
    <row r="493" spans="1:100" s="2115" customFormat="1" ht="16.5" thickTop="1" thickBot="1">
      <c r="A493" s="3555">
        <f t="shared" ref="A493:F493" si="123">SUM(A492)</f>
        <v>0</v>
      </c>
      <c r="B493" s="3440">
        <f t="shared" si="123"/>
        <v>0</v>
      </c>
      <c r="C493" s="3439">
        <f t="shared" si="123"/>
        <v>0</v>
      </c>
      <c r="D493" s="3440">
        <f t="shared" si="123"/>
        <v>0</v>
      </c>
      <c r="E493" s="3440">
        <f t="shared" si="123"/>
        <v>0</v>
      </c>
      <c r="F493" s="3440">
        <f t="shared" si="123"/>
        <v>0</v>
      </c>
      <c r="G493" s="3441"/>
      <c r="H493" s="3518" t="s">
        <v>1051</v>
      </c>
      <c r="I493" s="3439">
        <f>SUM(I492)</f>
        <v>0</v>
      </c>
      <c r="J493" s="3544">
        <f>SUM(J492)</f>
        <v>0</v>
      </c>
      <c r="K493" s="2003"/>
      <c r="L493" s="2003"/>
      <c r="M493" s="2003"/>
      <c r="N493" s="2003"/>
      <c r="O493" s="2003"/>
      <c r="P493" s="2003"/>
      <c r="Q493" s="2003"/>
      <c r="R493" s="2003"/>
      <c r="S493" s="2003"/>
      <c r="T493" s="2003"/>
      <c r="U493" s="2003"/>
      <c r="V493" s="2003"/>
      <c r="W493" s="2003"/>
      <c r="X493" s="2003"/>
      <c r="Y493" s="2108"/>
      <c r="Z493" s="2108"/>
      <c r="AA493" s="2108"/>
      <c r="AB493" s="2108"/>
      <c r="AC493" s="2108"/>
      <c r="AD493" s="2108"/>
      <c r="AE493" s="2108"/>
      <c r="AF493" s="2108"/>
      <c r="AG493" s="2108"/>
      <c r="AH493" s="2108"/>
      <c r="AI493" s="2108"/>
      <c r="AJ493" s="2108"/>
      <c r="AK493" s="2108"/>
      <c r="AL493" s="2108"/>
      <c r="AM493" s="2108"/>
      <c r="AN493" s="2108"/>
      <c r="AO493" s="2108"/>
      <c r="AP493" s="2108"/>
      <c r="AQ493" s="2108"/>
      <c r="AR493" s="2108"/>
      <c r="AS493" s="2108"/>
      <c r="AT493" s="2108"/>
      <c r="AU493" s="2108"/>
      <c r="AV493" s="2108"/>
      <c r="AW493" s="2108"/>
      <c r="AX493" s="2108"/>
      <c r="AY493" s="2108"/>
      <c r="AZ493" s="2108"/>
      <c r="BA493" s="2108"/>
      <c r="BB493" s="2108"/>
      <c r="BC493" s="2108"/>
      <c r="BD493" s="2108"/>
      <c r="BE493" s="2108"/>
      <c r="BF493" s="2108"/>
      <c r="BG493" s="2108"/>
      <c r="BH493" s="2108"/>
      <c r="BI493" s="2108"/>
      <c r="BJ493" s="2108"/>
      <c r="BK493" s="2108"/>
      <c r="BL493" s="2108"/>
      <c r="BM493" s="2108"/>
      <c r="BN493" s="2108"/>
      <c r="BO493" s="2108"/>
      <c r="BP493" s="2108"/>
      <c r="BQ493" s="2108"/>
      <c r="BR493" s="2108"/>
      <c r="BS493" s="2108"/>
      <c r="BT493" s="2108"/>
      <c r="BU493" s="2108"/>
      <c r="BV493" s="2108"/>
      <c r="BW493" s="2108"/>
      <c r="BX493" s="2108"/>
      <c r="BY493" s="2108"/>
      <c r="BZ493" s="2108"/>
      <c r="CA493" s="2108"/>
      <c r="CB493" s="2108"/>
      <c r="CC493" s="2108"/>
      <c r="CD493" s="2108"/>
      <c r="CE493" s="2108"/>
      <c r="CF493" s="2108"/>
      <c r="CG493" s="2108"/>
      <c r="CH493" s="2108"/>
      <c r="CI493" s="2108"/>
      <c r="CJ493" s="2108"/>
      <c r="CK493" s="2108"/>
      <c r="CL493" s="2108"/>
      <c r="CM493" s="2108"/>
      <c r="CN493" s="2108"/>
      <c r="CO493" s="2108"/>
      <c r="CP493" s="2108"/>
    </row>
    <row r="494" spans="1:100" s="2027" customFormat="1" ht="60.75" thickTop="1">
      <c r="A494" s="3551"/>
      <c r="B494" s="3433"/>
      <c r="C494" s="3433">
        <v>0</v>
      </c>
      <c r="D494" s="3435">
        <v>0</v>
      </c>
      <c r="E494" s="3433"/>
      <c r="F494" s="3433"/>
      <c r="G494" s="3434">
        <v>296</v>
      </c>
      <c r="H494" s="3438" t="s">
        <v>1054</v>
      </c>
      <c r="I494" s="3433">
        <v>0</v>
      </c>
      <c r="J494" s="3550">
        <v>0</v>
      </c>
      <c r="K494" s="2003"/>
      <c r="L494" s="2003"/>
      <c r="M494" s="2003"/>
      <c r="N494" s="2003"/>
      <c r="O494" s="2003"/>
      <c r="P494" s="2003"/>
      <c r="Q494" s="2003"/>
      <c r="R494" s="2003"/>
      <c r="S494" s="2003"/>
      <c r="T494" s="2003"/>
      <c r="U494" s="2003"/>
      <c r="V494" s="2003"/>
      <c r="W494" s="2003"/>
      <c r="X494" s="2003"/>
      <c r="Y494" s="2026"/>
      <c r="Z494" s="2026"/>
      <c r="AA494" s="2026"/>
      <c r="AB494" s="2026"/>
      <c r="AC494" s="2026"/>
      <c r="AD494" s="2026"/>
      <c r="AE494" s="2026"/>
      <c r="AF494" s="2026"/>
      <c r="AG494" s="2026"/>
      <c r="AH494" s="2026"/>
      <c r="AI494" s="2026"/>
      <c r="AJ494" s="2026"/>
      <c r="AK494" s="2026"/>
      <c r="AL494" s="2026"/>
      <c r="AM494" s="2026"/>
      <c r="AN494" s="2026"/>
      <c r="AO494" s="2026"/>
      <c r="AP494" s="2026"/>
      <c r="AQ494" s="2026"/>
      <c r="AR494" s="2026"/>
      <c r="AS494" s="2026"/>
      <c r="AT494" s="2026"/>
      <c r="AU494" s="2026"/>
      <c r="AV494" s="2026"/>
      <c r="AW494" s="2026"/>
      <c r="AX494" s="2026"/>
      <c r="AY494" s="2026"/>
      <c r="AZ494" s="2026"/>
      <c r="BA494" s="2026"/>
      <c r="BB494" s="2026"/>
      <c r="BC494" s="2026"/>
      <c r="BD494" s="2026"/>
      <c r="BE494" s="2026"/>
      <c r="BF494" s="2026"/>
      <c r="BG494" s="2026"/>
      <c r="BH494" s="2026"/>
      <c r="BI494" s="2026"/>
      <c r="BJ494" s="2026"/>
      <c r="BK494" s="2026"/>
      <c r="BL494" s="2026"/>
      <c r="BM494" s="2026"/>
      <c r="BN494" s="2026"/>
      <c r="BO494" s="2026"/>
      <c r="BP494" s="2026"/>
      <c r="BQ494" s="2026"/>
      <c r="BR494" s="2026"/>
      <c r="BS494" s="2026"/>
      <c r="BT494" s="2026"/>
      <c r="BU494" s="2026"/>
      <c r="BV494" s="2026"/>
      <c r="BW494" s="2026"/>
      <c r="BX494" s="2026"/>
      <c r="BY494" s="2026"/>
      <c r="BZ494" s="2026"/>
      <c r="CA494" s="2026"/>
      <c r="CB494" s="2026"/>
      <c r="CC494" s="2026"/>
      <c r="CD494" s="2026"/>
      <c r="CE494" s="2026"/>
      <c r="CF494" s="2026"/>
      <c r="CG494" s="2026"/>
      <c r="CH494" s="2026"/>
      <c r="CI494" s="2026"/>
      <c r="CJ494" s="2026"/>
      <c r="CK494" s="2026"/>
      <c r="CL494" s="2026"/>
      <c r="CM494" s="2026"/>
      <c r="CN494" s="2026"/>
      <c r="CO494" s="2026"/>
      <c r="CP494" s="2026"/>
    </row>
    <row r="495" spans="1:100" s="2027" customFormat="1" ht="45">
      <c r="A495" s="3551"/>
      <c r="B495" s="3433"/>
      <c r="C495" s="3433">
        <v>0</v>
      </c>
      <c r="D495" s="3435">
        <v>0</v>
      </c>
      <c r="E495" s="3433"/>
      <c r="F495" s="3433"/>
      <c r="G495" s="3434">
        <v>564</v>
      </c>
      <c r="H495" s="3438" t="s">
        <v>1053</v>
      </c>
      <c r="I495" s="3433">
        <v>0</v>
      </c>
      <c r="J495" s="3550">
        <v>0</v>
      </c>
      <c r="K495" s="2003"/>
      <c r="L495" s="2003"/>
      <c r="M495" s="2003"/>
      <c r="N495" s="2003"/>
      <c r="O495" s="2003"/>
      <c r="P495" s="2003"/>
      <c r="Q495" s="2003"/>
      <c r="R495" s="2003"/>
      <c r="S495" s="2003"/>
      <c r="T495" s="2003"/>
      <c r="U495" s="2003"/>
      <c r="V495" s="2003"/>
      <c r="W495" s="2003"/>
      <c r="X495" s="2003"/>
      <c r="Y495" s="2026"/>
      <c r="Z495" s="2026"/>
      <c r="AA495" s="2026"/>
      <c r="AB495" s="2026"/>
      <c r="AC495" s="2026"/>
      <c r="AD495" s="2026"/>
      <c r="AE495" s="2026"/>
      <c r="AF495" s="2026"/>
      <c r="AG495" s="2026"/>
      <c r="AH495" s="2026"/>
      <c r="AI495" s="2026"/>
      <c r="AJ495" s="2026"/>
      <c r="AK495" s="2026"/>
      <c r="AL495" s="2026"/>
      <c r="AM495" s="2026"/>
      <c r="AN495" s="2026"/>
      <c r="AO495" s="2026"/>
      <c r="AP495" s="2026"/>
      <c r="AQ495" s="2026"/>
      <c r="AR495" s="2026"/>
      <c r="AS495" s="2026"/>
      <c r="AT495" s="2026"/>
      <c r="AU495" s="2026"/>
      <c r="AV495" s="2026"/>
      <c r="AW495" s="2026"/>
      <c r="AX495" s="2026"/>
      <c r="AY495" s="2026"/>
      <c r="AZ495" s="2026"/>
      <c r="BA495" s="2026"/>
      <c r="BB495" s="2026"/>
      <c r="BC495" s="2026"/>
      <c r="BD495" s="2026"/>
      <c r="BE495" s="2026"/>
      <c r="BF495" s="2026"/>
      <c r="BG495" s="2026"/>
      <c r="BH495" s="2026"/>
      <c r="BI495" s="2026"/>
      <c r="BJ495" s="2026"/>
      <c r="BK495" s="2026"/>
      <c r="BL495" s="2026"/>
      <c r="BM495" s="2026"/>
      <c r="BN495" s="2026"/>
      <c r="BO495" s="2026"/>
      <c r="BP495" s="2026"/>
      <c r="BQ495" s="2026"/>
      <c r="BR495" s="2026"/>
      <c r="BS495" s="2026"/>
      <c r="BT495" s="2026"/>
      <c r="BU495" s="2026"/>
      <c r="BV495" s="2026"/>
      <c r="BW495" s="2026"/>
      <c r="BX495" s="2026"/>
      <c r="BY495" s="2026"/>
      <c r="BZ495" s="2026"/>
      <c r="CA495" s="2026"/>
      <c r="CB495" s="2026"/>
      <c r="CC495" s="2026"/>
      <c r="CD495" s="2026"/>
      <c r="CE495" s="2026"/>
      <c r="CF495" s="2026"/>
      <c r="CG495" s="2026"/>
      <c r="CH495" s="2026"/>
      <c r="CI495" s="2026"/>
      <c r="CJ495" s="2026"/>
      <c r="CK495" s="2026"/>
      <c r="CL495" s="2026"/>
      <c r="CM495" s="2026"/>
      <c r="CN495" s="2026"/>
      <c r="CO495" s="2026"/>
      <c r="CP495" s="2026"/>
    </row>
    <row r="496" spans="1:100" s="2127" customFormat="1" ht="45.75" thickBot="1">
      <c r="A496" s="3551"/>
      <c r="B496" s="3433"/>
      <c r="C496" s="3502">
        <v>0</v>
      </c>
      <c r="D496" s="3435">
        <v>0</v>
      </c>
      <c r="E496" s="3433"/>
      <c r="F496" s="3433"/>
      <c r="G496" s="3434">
        <v>798</v>
      </c>
      <c r="H496" s="3438" t="s">
        <v>1052</v>
      </c>
      <c r="I496" s="3502">
        <v>0</v>
      </c>
      <c r="J496" s="3550">
        <v>0</v>
      </c>
      <c r="K496" s="2003"/>
      <c r="L496" s="2003"/>
      <c r="M496" s="2003"/>
      <c r="N496" s="2003"/>
      <c r="O496" s="2003"/>
      <c r="P496" s="2003"/>
      <c r="Q496" s="2003"/>
      <c r="R496" s="2003"/>
      <c r="S496" s="2003"/>
      <c r="T496" s="2003"/>
      <c r="U496" s="2003"/>
      <c r="V496" s="2003"/>
      <c r="W496" s="2003"/>
      <c r="X496" s="2003"/>
      <c r="Y496" s="2106"/>
      <c r="Z496" s="2106"/>
      <c r="AA496" s="2106"/>
      <c r="AB496" s="2106"/>
      <c r="AC496" s="2106"/>
      <c r="AD496" s="2106"/>
      <c r="AE496" s="2106"/>
      <c r="AF496" s="2106"/>
      <c r="AG496" s="2106"/>
      <c r="AH496" s="2106"/>
      <c r="AI496" s="2106"/>
      <c r="AJ496" s="2106"/>
      <c r="AK496" s="2106"/>
      <c r="AL496" s="2106"/>
      <c r="AM496" s="2106"/>
      <c r="AN496" s="2106"/>
      <c r="AO496" s="2106"/>
      <c r="AP496" s="2106"/>
      <c r="AQ496" s="2106"/>
      <c r="AR496" s="2106"/>
      <c r="AS496" s="2106"/>
      <c r="AT496" s="2106"/>
      <c r="AU496" s="2106"/>
      <c r="AV496" s="2106"/>
      <c r="AW496" s="2106"/>
      <c r="AX496" s="2106"/>
      <c r="AY496" s="2106"/>
      <c r="AZ496" s="2106"/>
      <c r="BA496" s="2106"/>
      <c r="BB496" s="2106"/>
      <c r="BC496" s="2106"/>
      <c r="BD496" s="2106"/>
      <c r="BE496" s="2106"/>
      <c r="BF496" s="2106"/>
      <c r="BG496" s="2106"/>
      <c r="BH496" s="2106"/>
      <c r="BI496" s="2106"/>
      <c r="BJ496" s="2106"/>
      <c r="BK496" s="2106"/>
      <c r="BL496" s="2106"/>
      <c r="BM496" s="2106"/>
      <c r="BN496" s="2106"/>
      <c r="BO496" s="2106"/>
      <c r="BP496" s="2106"/>
      <c r="BQ496" s="2106"/>
      <c r="BR496" s="2106"/>
      <c r="BS496" s="2106"/>
      <c r="BT496" s="2106"/>
      <c r="BU496" s="2106"/>
      <c r="BV496" s="2106"/>
      <c r="BW496" s="2106"/>
      <c r="BX496" s="2106"/>
      <c r="BY496" s="2106"/>
      <c r="BZ496" s="2106"/>
      <c r="CA496" s="2106"/>
      <c r="CB496" s="2106"/>
      <c r="CC496" s="2106"/>
      <c r="CD496" s="2106"/>
      <c r="CE496" s="2106"/>
      <c r="CF496" s="2106"/>
      <c r="CG496" s="2106"/>
      <c r="CH496" s="2106"/>
      <c r="CI496" s="2106"/>
      <c r="CJ496" s="2106"/>
      <c r="CK496" s="2106"/>
      <c r="CL496" s="2106"/>
      <c r="CM496" s="2106"/>
      <c r="CN496" s="2106"/>
      <c r="CO496" s="2106"/>
      <c r="CP496" s="2106"/>
    </row>
    <row r="497" spans="1:94" s="2127" customFormat="1" ht="31.5" thickTop="1" thickBot="1">
      <c r="A497" s="3551"/>
      <c r="B497" s="3433"/>
      <c r="C497" s="3502"/>
      <c r="D497" s="3435"/>
      <c r="E497" s="3433"/>
      <c r="F497" s="3433"/>
      <c r="G497" s="3468">
        <v>0</v>
      </c>
      <c r="H497" s="3438" t="s">
        <v>3471</v>
      </c>
      <c r="I497" s="3502"/>
      <c r="J497" s="3550"/>
      <c r="K497" s="2003"/>
      <c r="L497" s="2003"/>
      <c r="M497" s="2003"/>
      <c r="N497" s="2003"/>
      <c r="O497" s="2003"/>
      <c r="P497" s="2003"/>
      <c r="Q497" s="2003"/>
      <c r="R497" s="2003"/>
      <c r="S497" s="2003"/>
      <c r="T497" s="2003"/>
      <c r="U497" s="2003"/>
      <c r="V497" s="2003"/>
      <c r="W497" s="2003"/>
      <c r="X497" s="2003"/>
      <c r="Y497" s="2106"/>
      <c r="Z497" s="2106"/>
      <c r="AA497" s="2106"/>
      <c r="AB497" s="2106"/>
      <c r="AC497" s="2106"/>
      <c r="AD497" s="2106"/>
      <c r="AE497" s="2106"/>
      <c r="AF497" s="2106"/>
      <c r="AG497" s="2106"/>
      <c r="AH497" s="2106"/>
      <c r="AI497" s="2106"/>
      <c r="AJ497" s="2106"/>
      <c r="AK497" s="2106"/>
      <c r="AL497" s="2106"/>
      <c r="AM497" s="2106"/>
      <c r="AN497" s="2106"/>
      <c r="AO497" s="2106"/>
      <c r="AP497" s="2106"/>
      <c r="AQ497" s="2106"/>
      <c r="AR497" s="2106"/>
      <c r="AS497" s="2106"/>
      <c r="AT497" s="2106"/>
      <c r="AU497" s="2106"/>
      <c r="AV497" s="2106"/>
      <c r="AW497" s="2106"/>
      <c r="AX497" s="2106"/>
      <c r="AY497" s="2106"/>
      <c r="AZ497" s="2106"/>
      <c r="BA497" s="2106"/>
      <c r="BB497" s="2106"/>
      <c r="BC497" s="2106"/>
      <c r="BD497" s="2106"/>
      <c r="BE497" s="2106"/>
      <c r="BF497" s="2106"/>
      <c r="BG497" s="2106"/>
      <c r="BH497" s="2106"/>
      <c r="BI497" s="2106"/>
      <c r="BJ497" s="2106"/>
      <c r="BK497" s="2106"/>
      <c r="BL497" s="2106"/>
      <c r="BM497" s="2106"/>
      <c r="BN497" s="2106"/>
      <c r="BO497" s="2106"/>
      <c r="BP497" s="2106"/>
      <c r="BQ497" s="2106"/>
      <c r="BR497" s="2106"/>
      <c r="BS497" s="2106"/>
      <c r="BT497" s="2106"/>
      <c r="BU497" s="2106"/>
      <c r="BV497" s="2106"/>
      <c r="BW497" s="2106"/>
      <c r="BX497" s="2106"/>
      <c r="BY497" s="2106"/>
      <c r="BZ497" s="2106"/>
      <c r="CA497" s="2106"/>
      <c r="CB497" s="2106"/>
      <c r="CC497" s="2106"/>
      <c r="CD497" s="2106"/>
      <c r="CE497" s="2106"/>
      <c r="CF497" s="2106"/>
      <c r="CG497" s="2106"/>
      <c r="CH497" s="2106"/>
      <c r="CI497" s="2106"/>
      <c r="CJ497" s="2106"/>
      <c r="CK497" s="2106"/>
      <c r="CL497" s="2106"/>
      <c r="CM497" s="2106"/>
      <c r="CN497" s="2106"/>
      <c r="CO497" s="2106"/>
      <c r="CP497" s="2106"/>
    </row>
    <row r="498" spans="1:94" s="2109" customFormat="1" ht="16.5" thickTop="1" thickBot="1">
      <c r="A498" s="3555">
        <f t="shared" ref="A498:F498" si="124">SUM(A198,A202,A330,A333,A343,A345,A351,A364,A368,A385,A389,A395,A414,A441,A446,A448,A463,A465,A470,A491,A493,A494,A495,A496,A497)</f>
        <v>0</v>
      </c>
      <c r="B498" s="3440">
        <f t="shared" si="124"/>
        <v>0</v>
      </c>
      <c r="C498" s="3440">
        <f t="shared" si="124"/>
        <v>0</v>
      </c>
      <c r="D498" s="3440">
        <f t="shared" si="124"/>
        <v>128190000</v>
      </c>
      <c r="E498" s="3440">
        <f t="shared" si="124"/>
        <v>0</v>
      </c>
      <c r="F498" s="3440">
        <f t="shared" si="124"/>
        <v>128190000</v>
      </c>
      <c r="G498" s="3441"/>
      <c r="H498" s="3519" t="s">
        <v>684</v>
      </c>
      <c r="I498" s="3440">
        <f>SUM(I198,I202,I330,I333,I343,I345,I351,I364,I368,I385,I389,I395,I414,I441,I446,I448,I463,I465,I470,I491,I493,I494,I495,I496,I497)</f>
        <v>0</v>
      </c>
      <c r="J498" s="3544">
        <f>SUM(J198,J202,J330,J333,J343,J345,J351,J364,J368,J385,J389,J395,J414,J441,J446,J448,J463,J465,J470,J491,J493,J494,J495,J496,J497)</f>
        <v>0</v>
      </c>
      <c r="K498" s="2003"/>
      <c r="L498" s="2003"/>
      <c r="M498" s="2003"/>
      <c r="N498" s="2003"/>
      <c r="O498" s="2003"/>
      <c r="P498" s="2003"/>
      <c r="Q498" s="2003"/>
      <c r="R498" s="2003"/>
      <c r="S498" s="2003"/>
      <c r="T498" s="2003"/>
      <c r="U498" s="2003"/>
      <c r="V498" s="2003"/>
      <c r="W498" s="2003"/>
      <c r="X498" s="2003"/>
      <c r="Y498" s="2108"/>
      <c r="Z498" s="2108"/>
      <c r="AA498" s="2108"/>
      <c r="AB498" s="2108"/>
      <c r="AC498" s="2108"/>
      <c r="AD498" s="2108"/>
      <c r="AE498" s="2108"/>
      <c r="AF498" s="2108"/>
      <c r="AG498" s="2108"/>
      <c r="AH498" s="2108"/>
      <c r="AI498" s="2108"/>
      <c r="AJ498" s="2108"/>
      <c r="AK498" s="2108"/>
      <c r="AL498" s="2108"/>
      <c r="AM498" s="2108"/>
      <c r="AN498" s="2108"/>
      <c r="AO498" s="2108"/>
      <c r="AP498" s="2108"/>
      <c r="AQ498" s="2108"/>
      <c r="AR498" s="2108"/>
      <c r="AS498" s="2108"/>
      <c r="AT498" s="2108"/>
      <c r="AU498" s="2108"/>
      <c r="AV498" s="2108"/>
      <c r="AW498" s="2108"/>
      <c r="AX498" s="2108"/>
      <c r="AY498" s="2108"/>
      <c r="AZ498" s="2108"/>
      <c r="BA498" s="2108"/>
      <c r="BB498" s="2108"/>
      <c r="BC498" s="2108"/>
      <c r="BD498" s="2108"/>
      <c r="BE498" s="2108"/>
      <c r="BF498" s="2108"/>
      <c r="BG498" s="2108"/>
      <c r="BH498" s="2108"/>
      <c r="BI498" s="2108"/>
      <c r="BJ498" s="2108"/>
      <c r="BK498" s="2108"/>
      <c r="BL498" s="2108"/>
      <c r="BM498" s="2108"/>
      <c r="BN498" s="2108"/>
      <c r="BO498" s="2108"/>
      <c r="BP498" s="2108"/>
      <c r="BQ498" s="2108"/>
      <c r="BR498" s="2108"/>
      <c r="BS498" s="2108"/>
      <c r="BT498" s="2108"/>
      <c r="BU498" s="2108"/>
      <c r="BV498" s="2108"/>
      <c r="BW498" s="2108"/>
      <c r="BX498" s="2108"/>
      <c r="BY498" s="2108"/>
      <c r="BZ498" s="2108"/>
      <c r="CA498" s="2108"/>
      <c r="CB498" s="2108"/>
      <c r="CC498" s="2108"/>
      <c r="CD498" s="2108"/>
      <c r="CE498" s="2108"/>
      <c r="CF498" s="2108"/>
      <c r="CG498" s="2108"/>
      <c r="CH498" s="2108"/>
      <c r="CI498" s="2108"/>
      <c r="CJ498" s="2108"/>
      <c r="CK498" s="2108"/>
      <c r="CL498" s="2108"/>
      <c r="CM498" s="2108"/>
      <c r="CN498" s="2108"/>
      <c r="CO498" s="2108"/>
      <c r="CP498" s="2108"/>
    </row>
    <row r="499" spans="1:94" s="2003" customFormat="1" ht="15" thickTop="1">
      <c r="A499" s="4579"/>
      <c r="B499" s="4580"/>
      <c r="C499" s="4580"/>
      <c r="D499" s="4580"/>
      <c r="E499" s="4580"/>
      <c r="F499" s="4580"/>
      <c r="G499" s="3520">
        <v>4</v>
      </c>
      <c r="H499" s="4581" t="s">
        <v>321</v>
      </c>
      <c r="I499" s="4581"/>
      <c r="J499" s="4582"/>
    </row>
    <row r="500" spans="1:94" s="2123" customFormat="1" ht="45">
      <c r="A500" s="3584"/>
      <c r="B500" s="3521"/>
      <c r="C500" s="3507"/>
      <c r="D500" s="3522">
        <v>694000</v>
      </c>
      <c r="E500" s="3446"/>
      <c r="F500" s="3522">
        <v>694000</v>
      </c>
      <c r="G500" s="3523" t="s">
        <v>326</v>
      </c>
      <c r="H500" s="3474" t="s">
        <v>3413</v>
      </c>
      <c r="I500" s="3507"/>
      <c r="J500" s="3626"/>
    </row>
    <row r="501" spans="1:94" s="2123" customFormat="1" ht="15">
      <c r="A501" s="3778"/>
      <c r="B501" s="3779"/>
      <c r="C501" s="3780"/>
      <c r="D501" s="3781"/>
      <c r="E501" s="3782"/>
      <c r="F501" s="3781"/>
      <c r="G501" s="3785" t="s">
        <v>454</v>
      </c>
      <c r="H501" s="3783"/>
      <c r="I501" s="3780"/>
      <c r="J501" s="3784"/>
    </row>
    <row r="502" spans="1:94" s="2123" customFormat="1" ht="76.5" customHeight="1">
      <c r="A502" s="3585"/>
      <c r="B502" s="3524"/>
      <c r="C502" s="3447"/>
      <c r="D502" s="3627">
        <v>600000</v>
      </c>
      <c r="E502" s="3524"/>
      <c r="F502" s="3627">
        <v>600000</v>
      </c>
      <c r="G502" s="3466" t="s">
        <v>455</v>
      </c>
      <c r="H502" s="3525" t="s">
        <v>3410</v>
      </c>
      <c r="I502" s="3447"/>
      <c r="J502" s="3627"/>
    </row>
    <row r="503" spans="1:94" s="2123" customFormat="1" ht="51" customHeight="1">
      <c r="A503" s="3585"/>
      <c r="B503" s="3524"/>
      <c r="C503" s="3447"/>
      <c r="D503" s="3627">
        <v>10000</v>
      </c>
      <c r="E503" s="3524"/>
      <c r="F503" s="3627">
        <v>10000</v>
      </c>
      <c r="G503" s="3466" t="s">
        <v>699</v>
      </c>
      <c r="H503" s="3525" t="s">
        <v>3535</v>
      </c>
      <c r="I503" s="3447"/>
      <c r="J503" s="3627"/>
    </row>
    <row r="504" spans="1:94" s="2123" customFormat="1" ht="38.25">
      <c r="A504" s="3585"/>
      <c r="B504" s="3524"/>
      <c r="C504" s="3447"/>
      <c r="D504" s="4240">
        <v>350000</v>
      </c>
      <c r="E504" s="3524"/>
      <c r="F504" s="4240">
        <v>350000</v>
      </c>
      <c r="G504" s="3466">
        <v>501</v>
      </c>
      <c r="H504" s="4246" t="s">
        <v>3749</v>
      </c>
      <c r="I504" s="3447"/>
      <c r="J504" s="4240"/>
    </row>
    <row r="505" spans="1:94" s="2128" customFormat="1" ht="45" customHeight="1">
      <c r="A505" s="3585"/>
      <c r="B505" s="3524"/>
      <c r="C505" s="3447"/>
      <c r="D505" s="3627">
        <v>900000</v>
      </c>
      <c r="E505" s="3524"/>
      <c r="F505" s="3627">
        <v>900000</v>
      </c>
      <c r="G505" s="3466">
        <v>738</v>
      </c>
      <c r="H505" s="3526" t="s">
        <v>3411</v>
      </c>
      <c r="I505" s="3447"/>
      <c r="J505" s="3627"/>
      <c r="K505" s="2003"/>
      <c r="L505" s="2003"/>
      <c r="M505" s="2003"/>
      <c r="N505" s="2003"/>
      <c r="O505" s="2003"/>
      <c r="P505" s="2003"/>
      <c r="Q505" s="2003"/>
      <c r="R505" s="2003"/>
      <c r="S505" s="2003"/>
      <c r="T505" s="2003"/>
      <c r="U505" s="2003"/>
      <c r="V505" s="2003"/>
      <c r="W505" s="2003"/>
      <c r="X505" s="2003"/>
      <c r="Y505" s="2003"/>
      <c r="Z505" s="2003"/>
      <c r="AA505" s="2003"/>
      <c r="AB505" s="2003"/>
      <c r="AC505" s="2003"/>
      <c r="AD505" s="2003"/>
      <c r="AE505" s="2003"/>
      <c r="AF505" s="2003"/>
      <c r="AG505" s="2003"/>
      <c r="AH505" s="2003"/>
      <c r="AI505" s="2003"/>
      <c r="AJ505" s="2003"/>
      <c r="AK505" s="2003"/>
      <c r="AL505" s="2003"/>
      <c r="AM505" s="2003"/>
      <c r="AN505" s="2003"/>
      <c r="AO505" s="2003"/>
      <c r="AP505" s="2003"/>
      <c r="AQ505" s="2003"/>
      <c r="AR505" s="2003"/>
      <c r="AS505" s="2003"/>
      <c r="AT505" s="2003"/>
      <c r="AU505" s="2003"/>
      <c r="AV505" s="2003"/>
      <c r="AW505" s="2003"/>
      <c r="AX505" s="2003"/>
      <c r="AY505" s="2003"/>
      <c r="AZ505" s="2003"/>
      <c r="BA505" s="2003"/>
      <c r="BB505" s="2003"/>
      <c r="BC505" s="2003"/>
      <c r="BD505" s="2003"/>
      <c r="BE505" s="2003"/>
      <c r="BF505" s="2003"/>
      <c r="BG505" s="2003"/>
      <c r="BH505" s="2003"/>
      <c r="BI505" s="2003"/>
      <c r="BJ505" s="2003"/>
      <c r="BK505" s="2003"/>
      <c r="BL505" s="2003"/>
      <c r="BM505" s="2003"/>
      <c r="BN505" s="2003"/>
      <c r="BO505" s="2003"/>
      <c r="BP505" s="2003"/>
      <c r="BQ505" s="2003"/>
      <c r="BR505" s="2003"/>
      <c r="BS505" s="2003"/>
      <c r="BT505" s="2003"/>
      <c r="BU505" s="2003"/>
      <c r="BV505" s="2003"/>
      <c r="BW505" s="2003"/>
      <c r="BX505" s="2003"/>
      <c r="BY505" s="2003"/>
      <c r="BZ505" s="2003"/>
      <c r="CA505" s="2003"/>
      <c r="CB505" s="2003"/>
      <c r="CC505" s="2003"/>
      <c r="CD505" s="2003"/>
      <c r="CE505" s="2003"/>
      <c r="CF505" s="2003"/>
      <c r="CG505" s="2003"/>
      <c r="CH505" s="2003"/>
      <c r="CI505" s="2003"/>
      <c r="CJ505" s="2003"/>
      <c r="CK505" s="2003"/>
      <c r="CL505" s="2003"/>
      <c r="CM505" s="2003"/>
      <c r="CN505" s="2003"/>
      <c r="CO505" s="2003"/>
      <c r="CP505" s="2003"/>
    </row>
    <row r="506" spans="1:94" s="2128" customFormat="1" ht="30" customHeight="1">
      <c r="A506" s="3559"/>
      <c r="B506" s="3446"/>
      <c r="C506" s="3527">
        <v>0</v>
      </c>
      <c r="D506" s="3628"/>
      <c r="E506" s="3434"/>
      <c r="F506" s="3628"/>
      <c r="G506" s="3434">
        <v>739</v>
      </c>
      <c r="H506" s="3438" t="s">
        <v>1055</v>
      </c>
      <c r="I506" s="3527">
        <v>0</v>
      </c>
      <c r="J506" s="3628"/>
      <c r="K506" s="2101"/>
      <c r="L506" s="2003"/>
      <c r="M506" s="2003"/>
      <c r="N506" s="2003"/>
      <c r="O506" s="2003"/>
      <c r="P506" s="2003"/>
      <c r="Q506" s="2003"/>
      <c r="R506" s="2003"/>
      <c r="S506" s="2003"/>
      <c r="T506" s="2003"/>
      <c r="U506" s="2003"/>
      <c r="V506" s="2003"/>
      <c r="W506" s="2003"/>
      <c r="X506" s="2003"/>
      <c r="Y506" s="2003"/>
      <c r="Z506" s="2003"/>
      <c r="AA506" s="2003"/>
      <c r="AB506" s="2003"/>
      <c r="AC506" s="2003"/>
      <c r="AD506" s="2003"/>
      <c r="AE506" s="2003"/>
      <c r="AF506" s="2003"/>
      <c r="AG506" s="2003"/>
      <c r="AH506" s="2003"/>
      <c r="AI506" s="2003"/>
      <c r="AJ506" s="2003"/>
      <c r="AK506" s="2003"/>
      <c r="AL506" s="2003"/>
      <c r="AM506" s="2003"/>
      <c r="AN506" s="2003"/>
      <c r="AO506" s="2003"/>
      <c r="AP506" s="2003"/>
      <c r="AQ506" s="2003"/>
      <c r="AR506" s="2003"/>
      <c r="AS506" s="2003"/>
      <c r="AT506" s="2003"/>
      <c r="AU506" s="2003"/>
      <c r="AV506" s="2003"/>
      <c r="AW506" s="2003"/>
      <c r="AX506" s="2003"/>
      <c r="AY506" s="2003"/>
      <c r="AZ506" s="2003"/>
      <c r="BA506" s="2003"/>
      <c r="BB506" s="2003"/>
      <c r="BC506" s="2003"/>
      <c r="BD506" s="2003"/>
      <c r="BE506" s="2003"/>
      <c r="BF506" s="2003"/>
      <c r="BG506" s="2003"/>
      <c r="BH506" s="2003"/>
      <c r="BI506" s="2003"/>
      <c r="BJ506" s="2003"/>
      <c r="BK506" s="2003"/>
      <c r="BL506" s="2003"/>
      <c r="BM506" s="2003"/>
      <c r="BN506" s="2003"/>
      <c r="BO506" s="2003"/>
      <c r="BP506" s="2003"/>
      <c r="BQ506" s="2003"/>
      <c r="BR506" s="2003"/>
      <c r="BS506" s="2003"/>
      <c r="BT506" s="2003"/>
      <c r="BU506" s="2003"/>
      <c r="BV506" s="2003"/>
      <c r="BW506" s="2003"/>
      <c r="BX506" s="2003"/>
      <c r="BY506" s="2003"/>
      <c r="BZ506" s="2003"/>
      <c r="CA506" s="2003"/>
      <c r="CB506" s="2003"/>
      <c r="CC506" s="2003"/>
      <c r="CD506" s="2003"/>
      <c r="CE506" s="2003"/>
      <c r="CF506" s="2003"/>
      <c r="CG506" s="2003"/>
      <c r="CH506" s="2003"/>
      <c r="CI506" s="2003"/>
      <c r="CJ506" s="2003"/>
      <c r="CK506" s="2003"/>
      <c r="CL506" s="2003"/>
      <c r="CM506" s="2003"/>
      <c r="CN506" s="2003"/>
      <c r="CO506" s="2003"/>
      <c r="CP506" s="2003"/>
    </row>
    <row r="507" spans="1:94" s="2128" customFormat="1" ht="45">
      <c r="A507" s="3554"/>
      <c r="B507" s="3446"/>
      <c r="C507" s="3527">
        <v>0</v>
      </c>
      <c r="D507" s="3429">
        <v>700000</v>
      </c>
      <c r="E507" s="3453"/>
      <c r="F507" s="3429">
        <v>700000</v>
      </c>
      <c r="G507" s="3434">
        <v>740</v>
      </c>
      <c r="H507" s="3438" t="s">
        <v>1056</v>
      </c>
      <c r="I507" s="3527">
        <v>0</v>
      </c>
      <c r="J507" s="3429"/>
      <c r="K507" s="2101"/>
      <c r="L507" s="2003"/>
      <c r="M507" s="2003"/>
      <c r="N507" s="2003"/>
      <c r="O507" s="2003"/>
      <c r="P507" s="2003"/>
      <c r="Q507" s="2003"/>
      <c r="R507" s="2003"/>
      <c r="S507" s="2003"/>
      <c r="T507" s="2003"/>
      <c r="U507" s="2003"/>
      <c r="V507" s="2003"/>
      <c r="W507" s="2003"/>
      <c r="X507" s="2003"/>
      <c r="Y507" s="2003"/>
      <c r="Z507" s="2003"/>
      <c r="AA507" s="2003"/>
      <c r="AB507" s="2003"/>
      <c r="AC507" s="2003"/>
      <c r="AD507" s="2003"/>
      <c r="AE507" s="2003"/>
      <c r="AF507" s="2003"/>
      <c r="AG507" s="2003"/>
      <c r="AH507" s="2003"/>
      <c r="AI507" s="2003"/>
      <c r="AJ507" s="2003"/>
      <c r="AK507" s="2003"/>
      <c r="AL507" s="2003"/>
      <c r="AM507" s="2003"/>
      <c r="AN507" s="2003"/>
      <c r="AO507" s="2003"/>
      <c r="AP507" s="2003"/>
      <c r="AQ507" s="2003"/>
      <c r="AR507" s="2003"/>
      <c r="AS507" s="2003"/>
      <c r="AT507" s="2003"/>
      <c r="AU507" s="2003"/>
      <c r="AV507" s="2003"/>
      <c r="AW507" s="2003"/>
      <c r="AX507" s="2003"/>
      <c r="AY507" s="2003"/>
      <c r="AZ507" s="2003"/>
      <c r="BA507" s="2003"/>
      <c r="BB507" s="2003"/>
      <c r="BC507" s="2003"/>
      <c r="BD507" s="2003"/>
      <c r="BE507" s="2003"/>
      <c r="BF507" s="2003"/>
      <c r="BG507" s="2003"/>
      <c r="BH507" s="2003"/>
      <c r="BI507" s="2003"/>
      <c r="BJ507" s="2003"/>
      <c r="BK507" s="2003"/>
      <c r="BL507" s="2003"/>
      <c r="BM507" s="2003"/>
      <c r="BN507" s="2003"/>
      <c r="BO507" s="2003"/>
      <c r="BP507" s="2003"/>
      <c r="BQ507" s="2003"/>
      <c r="BR507" s="2003"/>
      <c r="BS507" s="2003"/>
      <c r="BT507" s="2003"/>
      <c r="BU507" s="2003"/>
      <c r="BV507" s="2003"/>
      <c r="BW507" s="2003"/>
      <c r="BX507" s="2003"/>
      <c r="BY507" s="2003"/>
      <c r="BZ507" s="2003"/>
      <c r="CA507" s="2003"/>
      <c r="CB507" s="2003"/>
      <c r="CC507" s="2003"/>
      <c r="CD507" s="2003"/>
      <c r="CE507" s="2003"/>
      <c r="CF507" s="2003"/>
      <c r="CG507" s="2003"/>
      <c r="CH507" s="2003"/>
      <c r="CI507" s="2003"/>
      <c r="CJ507" s="2003"/>
      <c r="CK507" s="2003"/>
      <c r="CL507" s="2003"/>
      <c r="CM507" s="2003"/>
      <c r="CN507" s="2003"/>
      <c r="CO507" s="2003"/>
      <c r="CP507" s="2003"/>
    </row>
    <row r="508" spans="1:94" s="2128" customFormat="1" ht="45">
      <c r="A508" s="3554"/>
      <c r="B508" s="3446"/>
      <c r="C508" s="3527"/>
      <c r="D508" s="3435"/>
      <c r="E508" s="3453"/>
      <c r="F508" s="3435"/>
      <c r="G508" s="3434">
        <v>741</v>
      </c>
      <c r="H508" s="3438" t="s">
        <v>1057</v>
      </c>
      <c r="I508" s="3527">
        <v>0</v>
      </c>
      <c r="J508" s="3429"/>
      <c r="K508" s="2101"/>
      <c r="L508" s="2003"/>
      <c r="M508" s="2003"/>
      <c r="N508" s="2003"/>
      <c r="O508" s="2003"/>
      <c r="P508" s="2003"/>
      <c r="Q508" s="2003"/>
      <c r="R508" s="2003"/>
      <c r="S508" s="2003"/>
      <c r="T508" s="2003"/>
      <c r="U508" s="2003"/>
      <c r="V508" s="2003"/>
      <c r="W508" s="2003"/>
      <c r="X508" s="2003"/>
      <c r="Y508" s="2003"/>
      <c r="Z508" s="2003"/>
      <c r="AA508" s="2003"/>
      <c r="AB508" s="2003"/>
      <c r="AC508" s="2003"/>
      <c r="AD508" s="2003"/>
      <c r="AE508" s="2003"/>
      <c r="AF508" s="2003"/>
      <c r="AG508" s="2003"/>
      <c r="AH508" s="2003"/>
      <c r="AI508" s="2003"/>
      <c r="AJ508" s="2003"/>
      <c r="AK508" s="2003"/>
      <c r="AL508" s="2003"/>
      <c r="AM508" s="2003"/>
      <c r="AN508" s="2003"/>
      <c r="AO508" s="2003"/>
      <c r="AP508" s="2003"/>
      <c r="AQ508" s="2003"/>
      <c r="AR508" s="2003"/>
      <c r="AS508" s="2003"/>
      <c r="AT508" s="2003"/>
      <c r="AU508" s="2003"/>
      <c r="AV508" s="2003"/>
      <c r="AW508" s="2003"/>
      <c r="AX508" s="2003"/>
      <c r="AY508" s="2003"/>
      <c r="AZ508" s="2003"/>
      <c r="BA508" s="2003"/>
      <c r="BB508" s="2003"/>
      <c r="BC508" s="2003"/>
      <c r="BD508" s="2003"/>
      <c r="BE508" s="2003"/>
      <c r="BF508" s="2003"/>
      <c r="BG508" s="2003"/>
      <c r="BH508" s="2003"/>
      <c r="BI508" s="2003"/>
      <c r="BJ508" s="2003"/>
      <c r="BK508" s="2003"/>
      <c r="BL508" s="2003"/>
      <c r="BM508" s="2003"/>
      <c r="BN508" s="2003"/>
      <c r="BO508" s="2003"/>
      <c r="BP508" s="2003"/>
      <c r="BQ508" s="2003"/>
      <c r="BR508" s="2003"/>
      <c r="BS508" s="2003"/>
      <c r="BT508" s="2003"/>
      <c r="BU508" s="2003"/>
      <c r="BV508" s="2003"/>
      <c r="BW508" s="2003"/>
      <c r="BX508" s="2003"/>
      <c r="BY508" s="2003"/>
      <c r="BZ508" s="2003"/>
      <c r="CA508" s="2003"/>
      <c r="CB508" s="2003"/>
      <c r="CC508" s="2003"/>
      <c r="CD508" s="2003"/>
      <c r="CE508" s="2003"/>
      <c r="CF508" s="2003"/>
      <c r="CG508" s="2003"/>
      <c r="CH508" s="2003"/>
      <c r="CI508" s="2003"/>
      <c r="CJ508" s="2003"/>
      <c r="CK508" s="2003"/>
      <c r="CL508" s="2003"/>
      <c r="CM508" s="2003"/>
      <c r="CN508" s="2003"/>
      <c r="CO508" s="2003"/>
      <c r="CP508" s="2003"/>
    </row>
    <row r="509" spans="1:94" s="2128" customFormat="1" ht="45">
      <c r="A509" s="3554"/>
      <c r="B509" s="3446"/>
      <c r="C509" s="3527"/>
      <c r="D509" s="3435"/>
      <c r="E509" s="3453"/>
      <c r="F509" s="3435"/>
      <c r="G509" s="3434">
        <v>742</v>
      </c>
      <c r="H509" s="3438" t="s">
        <v>3114</v>
      </c>
      <c r="I509" s="3527"/>
      <c r="J509" s="3550"/>
      <c r="K509" s="2101"/>
      <c r="L509" s="2003"/>
      <c r="M509" s="2003"/>
      <c r="N509" s="2003"/>
      <c r="O509" s="2003"/>
      <c r="P509" s="2003"/>
      <c r="Q509" s="2003"/>
      <c r="R509" s="2003"/>
      <c r="S509" s="2003"/>
      <c r="T509" s="2003"/>
      <c r="U509" s="2003"/>
      <c r="V509" s="2003"/>
      <c r="W509" s="2003"/>
      <c r="X509" s="2003"/>
      <c r="Y509" s="2003"/>
      <c r="Z509" s="2003"/>
      <c r="AA509" s="2003"/>
      <c r="AB509" s="2003"/>
      <c r="AC509" s="2003"/>
      <c r="AD509" s="2003"/>
      <c r="AE509" s="2003"/>
      <c r="AF509" s="2003"/>
      <c r="AG509" s="2003"/>
      <c r="AH509" s="2003"/>
      <c r="AI509" s="2003"/>
      <c r="AJ509" s="2003"/>
      <c r="AK509" s="2003"/>
      <c r="AL509" s="2003"/>
      <c r="AM509" s="2003"/>
      <c r="AN509" s="2003"/>
      <c r="AO509" s="2003"/>
      <c r="AP509" s="2003"/>
      <c r="AQ509" s="2003"/>
      <c r="AR509" s="2003"/>
      <c r="AS509" s="2003"/>
      <c r="AT509" s="2003"/>
      <c r="AU509" s="2003"/>
      <c r="AV509" s="2003"/>
      <c r="AW509" s="2003"/>
      <c r="AX509" s="2003"/>
      <c r="AY509" s="2003"/>
      <c r="AZ509" s="2003"/>
      <c r="BA509" s="2003"/>
      <c r="BB509" s="2003"/>
      <c r="BC509" s="2003"/>
      <c r="BD509" s="2003"/>
      <c r="BE509" s="2003"/>
      <c r="BF509" s="2003"/>
      <c r="BG509" s="2003"/>
      <c r="BH509" s="2003"/>
      <c r="BI509" s="2003"/>
      <c r="BJ509" s="2003"/>
      <c r="BK509" s="2003"/>
      <c r="BL509" s="2003"/>
      <c r="BM509" s="2003"/>
      <c r="BN509" s="2003"/>
      <c r="BO509" s="2003"/>
      <c r="BP509" s="2003"/>
      <c r="BQ509" s="2003"/>
      <c r="BR509" s="2003"/>
      <c r="BS509" s="2003"/>
      <c r="BT509" s="2003"/>
      <c r="BU509" s="2003"/>
      <c r="BV509" s="2003"/>
      <c r="BW509" s="2003"/>
      <c r="BX509" s="2003"/>
      <c r="BY509" s="2003"/>
      <c r="BZ509" s="2003"/>
      <c r="CA509" s="2003"/>
      <c r="CB509" s="2003"/>
      <c r="CC509" s="2003"/>
      <c r="CD509" s="2003"/>
      <c r="CE509" s="2003"/>
      <c r="CF509" s="2003"/>
      <c r="CG509" s="2003"/>
      <c r="CH509" s="2003"/>
      <c r="CI509" s="2003"/>
      <c r="CJ509" s="2003"/>
      <c r="CK509" s="2003"/>
      <c r="CL509" s="2003"/>
      <c r="CM509" s="2003"/>
      <c r="CN509" s="2003"/>
      <c r="CO509" s="2003"/>
      <c r="CP509" s="2003"/>
    </row>
    <row r="510" spans="1:94" s="2123" customFormat="1" ht="45">
      <c r="A510" s="3554"/>
      <c r="B510" s="3446"/>
      <c r="C510" s="3527"/>
      <c r="D510" s="3435"/>
      <c r="E510" s="3453"/>
      <c r="F510" s="3435"/>
      <c r="G510" s="3461">
        <v>743</v>
      </c>
      <c r="H510" s="3488" t="s">
        <v>3324</v>
      </c>
      <c r="I510" s="3527"/>
      <c r="J510" s="3550"/>
    </row>
    <row r="511" spans="1:94" s="2128" customFormat="1" ht="60">
      <c r="A511" s="3586"/>
      <c r="B511" s="3446"/>
      <c r="C511" s="3463"/>
      <c r="D511" s="3464"/>
      <c r="E511" s="3528"/>
      <c r="F511" s="3464"/>
      <c r="G511" s="3466">
        <v>757</v>
      </c>
      <c r="H511" s="3529" t="s">
        <v>3412</v>
      </c>
      <c r="I511" s="3463"/>
      <c r="J511" s="3587"/>
      <c r="K511" s="2101"/>
      <c r="L511" s="2003"/>
      <c r="M511" s="2003"/>
      <c r="N511" s="2003"/>
      <c r="O511" s="2003"/>
      <c r="P511" s="2003"/>
      <c r="Q511" s="2003"/>
      <c r="R511" s="2003"/>
      <c r="S511" s="2003"/>
      <c r="T511" s="2003"/>
      <c r="U511" s="2003"/>
      <c r="V511" s="2003"/>
      <c r="W511" s="2003"/>
      <c r="X511" s="2003"/>
      <c r="Y511" s="2003"/>
      <c r="Z511" s="2003"/>
      <c r="AA511" s="2003"/>
      <c r="AB511" s="2003"/>
      <c r="AC511" s="2003"/>
      <c r="AD511" s="2003"/>
      <c r="AE511" s="2003"/>
      <c r="AF511" s="2003"/>
      <c r="AG511" s="2003"/>
      <c r="AH511" s="2003"/>
      <c r="AI511" s="2003"/>
      <c r="AJ511" s="2003"/>
      <c r="AK511" s="2003"/>
      <c r="AL511" s="2003"/>
      <c r="AM511" s="2003"/>
      <c r="AN511" s="2003"/>
      <c r="AO511" s="2003"/>
      <c r="AP511" s="2003"/>
      <c r="AQ511" s="2003"/>
      <c r="AR511" s="2003"/>
      <c r="AS511" s="2003"/>
      <c r="AT511" s="2003"/>
      <c r="AU511" s="2003"/>
      <c r="AV511" s="2003"/>
      <c r="AW511" s="2003"/>
      <c r="AX511" s="2003"/>
      <c r="AY511" s="2003"/>
      <c r="AZ511" s="2003"/>
      <c r="BA511" s="2003"/>
      <c r="BB511" s="2003"/>
      <c r="BC511" s="2003"/>
      <c r="BD511" s="2003"/>
      <c r="BE511" s="2003"/>
      <c r="BF511" s="2003"/>
      <c r="BG511" s="2003"/>
      <c r="BH511" s="2003"/>
      <c r="BI511" s="2003"/>
      <c r="BJ511" s="2003"/>
      <c r="BK511" s="2003"/>
      <c r="BL511" s="2003"/>
      <c r="BM511" s="2003"/>
      <c r="BN511" s="2003"/>
      <c r="BO511" s="2003"/>
      <c r="BP511" s="2003"/>
      <c r="BQ511" s="2003"/>
      <c r="BR511" s="2003"/>
      <c r="BS511" s="2003"/>
      <c r="BT511" s="2003"/>
      <c r="BU511" s="2003"/>
      <c r="BV511" s="2003"/>
      <c r="BW511" s="2003"/>
      <c r="BX511" s="2003"/>
      <c r="BY511" s="2003"/>
      <c r="BZ511" s="2003"/>
      <c r="CA511" s="2003"/>
      <c r="CB511" s="2003"/>
      <c r="CC511" s="2003"/>
      <c r="CD511" s="2003"/>
      <c r="CE511" s="2003"/>
      <c r="CF511" s="2003"/>
      <c r="CG511" s="2003"/>
      <c r="CH511" s="2003"/>
      <c r="CI511" s="2003"/>
      <c r="CJ511" s="2003"/>
      <c r="CK511" s="2003"/>
      <c r="CL511" s="2003"/>
      <c r="CM511" s="2003"/>
      <c r="CN511" s="2003"/>
      <c r="CO511" s="2003"/>
      <c r="CP511" s="2003"/>
    </row>
    <row r="512" spans="1:94" s="2128" customFormat="1" ht="45">
      <c r="A512" s="3586"/>
      <c r="B512" s="3446"/>
      <c r="C512" s="3463"/>
      <c r="D512" s="3587">
        <v>700000</v>
      </c>
      <c r="E512" s="3528"/>
      <c r="F512" s="3587">
        <v>700000</v>
      </c>
      <c r="G512" s="3466">
        <v>758</v>
      </c>
      <c r="H512" s="3529" t="s">
        <v>3674</v>
      </c>
      <c r="I512" s="3463"/>
      <c r="J512" s="3587"/>
      <c r="K512" s="2101"/>
      <c r="L512" s="2003"/>
      <c r="M512" s="2003"/>
      <c r="N512" s="2003"/>
      <c r="O512" s="2003"/>
      <c r="P512" s="2003"/>
      <c r="Q512" s="2003"/>
      <c r="R512" s="2003"/>
      <c r="S512" s="2003"/>
      <c r="T512" s="2003"/>
      <c r="U512" s="2003"/>
      <c r="V512" s="2003"/>
      <c r="W512" s="2003"/>
      <c r="X512" s="2003"/>
      <c r="Y512" s="2003"/>
      <c r="Z512" s="2003"/>
      <c r="AA512" s="2003"/>
      <c r="AB512" s="2003"/>
      <c r="AC512" s="2003"/>
      <c r="AD512" s="2003"/>
      <c r="AE512" s="2003"/>
      <c r="AF512" s="2003"/>
      <c r="AG512" s="2003"/>
      <c r="AH512" s="2003"/>
      <c r="AI512" s="2003"/>
      <c r="AJ512" s="2003"/>
      <c r="AK512" s="2003"/>
      <c r="AL512" s="2003"/>
      <c r="AM512" s="2003"/>
      <c r="AN512" s="2003"/>
      <c r="AO512" s="2003"/>
      <c r="AP512" s="2003"/>
      <c r="AQ512" s="2003"/>
      <c r="AR512" s="2003"/>
      <c r="AS512" s="2003"/>
      <c r="AT512" s="2003"/>
      <c r="AU512" s="2003"/>
      <c r="AV512" s="2003"/>
      <c r="AW512" s="2003"/>
      <c r="AX512" s="2003"/>
      <c r="AY512" s="2003"/>
      <c r="AZ512" s="2003"/>
      <c r="BA512" s="2003"/>
      <c r="BB512" s="2003"/>
      <c r="BC512" s="2003"/>
      <c r="BD512" s="2003"/>
      <c r="BE512" s="2003"/>
      <c r="BF512" s="2003"/>
      <c r="BG512" s="2003"/>
      <c r="BH512" s="2003"/>
      <c r="BI512" s="2003"/>
      <c r="BJ512" s="2003"/>
      <c r="BK512" s="2003"/>
      <c r="BL512" s="2003"/>
      <c r="BM512" s="2003"/>
      <c r="BN512" s="2003"/>
      <c r="BO512" s="2003"/>
      <c r="BP512" s="2003"/>
      <c r="BQ512" s="2003"/>
      <c r="BR512" s="2003"/>
      <c r="BS512" s="2003"/>
      <c r="BT512" s="2003"/>
      <c r="BU512" s="2003"/>
      <c r="BV512" s="2003"/>
      <c r="BW512" s="2003"/>
      <c r="BX512" s="2003"/>
      <c r="BY512" s="2003"/>
      <c r="BZ512" s="2003"/>
      <c r="CA512" s="2003"/>
      <c r="CB512" s="2003"/>
      <c r="CC512" s="2003"/>
      <c r="CD512" s="2003"/>
      <c r="CE512" s="2003"/>
      <c r="CF512" s="2003"/>
      <c r="CG512" s="2003"/>
      <c r="CH512" s="2003"/>
      <c r="CI512" s="2003"/>
      <c r="CJ512" s="2003"/>
      <c r="CK512" s="2003"/>
      <c r="CL512" s="2003"/>
      <c r="CM512" s="2003"/>
      <c r="CN512" s="2003"/>
      <c r="CO512" s="2003"/>
      <c r="CP512" s="2003"/>
    </row>
    <row r="513" spans="1:94" s="2128" customFormat="1" ht="90">
      <c r="A513" s="3586"/>
      <c r="B513" s="3446"/>
      <c r="C513" s="3463"/>
      <c r="D513" s="3587">
        <v>7500000</v>
      </c>
      <c r="E513" s="3528"/>
      <c r="F513" s="3587">
        <v>7500000</v>
      </c>
      <c r="G513" s="3466">
        <v>760</v>
      </c>
      <c r="H513" s="3529" t="s">
        <v>3682</v>
      </c>
      <c r="I513" s="3463"/>
      <c r="J513" s="3587"/>
      <c r="K513" s="2101"/>
      <c r="L513" s="2003"/>
      <c r="M513" s="2003"/>
      <c r="N513" s="2003"/>
      <c r="O513" s="2003"/>
      <c r="P513" s="2003"/>
      <c r="Q513" s="2003"/>
      <c r="R513" s="2003"/>
      <c r="S513" s="2003"/>
      <c r="T513" s="2003"/>
      <c r="U513" s="2003"/>
      <c r="V513" s="2003"/>
      <c r="W513" s="2003"/>
      <c r="X513" s="2003"/>
      <c r="Y513" s="2003"/>
      <c r="Z513" s="2003"/>
      <c r="AA513" s="2003"/>
      <c r="AB513" s="2003"/>
      <c r="AC513" s="2003"/>
      <c r="AD513" s="2003"/>
      <c r="AE513" s="2003"/>
      <c r="AF513" s="2003"/>
      <c r="AG513" s="2003"/>
      <c r="AH513" s="2003"/>
      <c r="AI513" s="2003"/>
      <c r="AJ513" s="2003"/>
      <c r="AK513" s="2003"/>
      <c r="AL513" s="2003"/>
      <c r="AM513" s="2003"/>
      <c r="AN513" s="2003"/>
      <c r="AO513" s="2003"/>
      <c r="AP513" s="2003"/>
      <c r="AQ513" s="2003"/>
      <c r="AR513" s="2003"/>
      <c r="AS513" s="2003"/>
      <c r="AT513" s="2003"/>
      <c r="AU513" s="2003"/>
      <c r="AV513" s="2003"/>
      <c r="AW513" s="2003"/>
      <c r="AX513" s="2003"/>
      <c r="AY513" s="2003"/>
      <c r="AZ513" s="2003"/>
      <c r="BA513" s="2003"/>
      <c r="BB513" s="2003"/>
      <c r="BC513" s="2003"/>
      <c r="BD513" s="2003"/>
      <c r="BE513" s="2003"/>
      <c r="BF513" s="2003"/>
      <c r="BG513" s="2003"/>
      <c r="BH513" s="2003"/>
      <c r="BI513" s="2003"/>
      <c r="BJ513" s="2003"/>
      <c r="BK513" s="2003"/>
      <c r="BL513" s="2003"/>
      <c r="BM513" s="2003"/>
      <c r="BN513" s="2003"/>
      <c r="BO513" s="2003"/>
      <c r="BP513" s="2003"/>
      <c r="BQ513" s="2003"/>
      <c r="BR513" s="2003"/>
      <c r="BS513" s="2003"/>
      <c r="BT513" s="2003"/>
      <c r="BU513" s="2003"/>
      <c r="BV513" s="2003"/>
      <c r="BW513" s="2003"/>
      <c r="BX513" s="2003"/>
      <c r="BY513" s="2003"/>
      <c r="BZ513" s="2003"/>
      <c r="CA513" s="2003"/>
      <c r="CB513" s="2003"/>
      <c r="CC513" s="2003"/>
      <c r="CD513" s="2003"/>
      <c r="CE513" s="2003"/>
      <c r="CF513" s="2003"/>
      <c r="CG513" s="2003"/>
      <c r="CH513" s="2003"/>
      <c r="CI513" s="2003"/>
      <c r="CJ513" s="2003"/>
      <c r="CK513" s="2003"/>
      <c r="CL513" s="2003"/>
      <c r="CM513" s="2003"/>
      <c r="CN513" s="2003"/>
      <c r="CO513" s="2003"/>
      <c r="CP513" s="2003"/>
    </row>
    <row r="514" spans="1:94" s="2128" customFormat="1" ht="60">
      <c r="A514" s="3554"/>
      <c r="B514" s="3446"/>
      <c r="C514" s="3527"/>
      <c r="D514" s="3550">
        <v>50000</v>
      </c>
      <c r="E514" s="3453"/>
      <c r="F514" s="3550">
        <v>50000</v>
      </c>
      <c r="G514" s="3461">
        <v>763</v>
      </c>
      <c r="H514" s="3488" t="s">
        <v>3340</v>
      </c>
      <c r="I514" s="3527"/>
      <c r="J514" s="3550"/>
      <c r="K514" s="2101"/>
      <c r="L514" s="2003"/>
      <c r="M514" s="2003"/>
      <c r="N514" s="2003"/>
      <c r="O514" s="2003"/>
      <c r="P514" s="2003"/>
      <c r="Q514" s="2003"/>
      <c r="R514" s="2003"/>
      <c r="S514" s="2003"/>
      <c r="T514" s="2003"/>
      <c r="U514" s="2003"/>
      <c r="V514" s="2003"/>
      <c r="W514" s="2003"/>
      <c r="X514" s="2003"/>
      <c r="Y514" s="2003"/>
      <c r="Z514" s="2003"/>
      <c r="AA514" s="2003"/>
      <c r="AB514" s="2003"/>
      <c r="AC514" s="2003"/>
      <c r="AD514" s="2003"/>
      <c r="AE514" s="2003"/>
      <c r="AF514" s="2003"/>
      <c r="AG514" s="2003"/>
      <c r="AH514" s="2003"/>
      <c r="AI514" s="2003"/>
      <c r="AJ514" s="2003"/>
      <c r="AK514" s="2003"/>
      <c r="AL514" s="2003"/>
      <c r="AM514" s="2003"/>
      <c r="AN514" s="2003"/>
      <c r="AO514" s="2003"/>
      <c r="AP514" s="2003"/>
      <c r="AQ514" s="2003"/>
      <c r="AR514" s="2003"/>
      <c r="AS514" s="2003"/>
      <c r="AT514" s="2003"/>
      <c r="AU514" s="2003"/>
      <c r="AV514" s="2003"/>
      <c r="AW514" s="2003"/>
      <c r="AX514" s="2003"/>
      <c r="AY514" s="2003"/>
      <c r="AZ514" s="2003"/>
      <c r="BA514" s="2003"/>
      <c r="BB514" s="2003"/>
      <c r="BC514" s="2003"/>
      <c r="BD514" s="2003"/>
      <c r="BE514" s="2003"/>
      <c r="BF514" s="2003"/>
      <c r="BG514" s="2003"/>
      <c r="BH514" s="2003"/>
      <c r="BI514" s="2003"/>
      <c r="BJ514" s="2003"/>
      <c r="BK514" s="2003"/>
      <c r="BL514" s="2003"/>
      <c r="BM514" s="2003"/>
      <c r="BN514" s="2003"/>
      <c r="BO514" s="2003"/>
      <c r="BP514" s="2003"/>
      <c r="BQ514" s="2003"/>
      <c r="BR514" s="2003"/>
      <c r="BS514" s="2003"/>
      <c r="BT514" s="2003"/>
      <c r="BU514" s="2003"/>
      <c r="BV514" s="2003"/>
      <c r="BW514" s="2003"/>
      <c r="BX514" s="2003"/>
      <c r="BY514" s="2003"/>
      <c r="BZ514" s="2003"/>
      <c r="CA514" s="2003"/>
      <c r="CB514" s="2003"/>
      <c r="CC514" s="2003"/>
      <c r="CD514" s="2003"/>
      <c r="CE514" s="2003"/>
      <c r="CF514" s="2003"/>
      <c r="CG514" s="2003"/>
      <c r="CH514" s="2003"/>
      <c r="CI514" s="2003"/>
      <c r="CJ514" s="2003"/>
      <c r="CK514" s="2003"/>
      <c r="CL514" s="2003"/>
      <c r="CM514" s="2003"/>
      <c r="CN514" s="2003"/>
      <c r="CO514" s="2003"/>
      <c r="CP514" s="2003"/>
    </row>
    <row r="515" spans="1:94" s="2128" customFormat="1" ht="63">
      <c r="A515" s="3554"/>
      <c r="B515" s="3446"/>
      <c r="C515" s="3527"/>
      <c r="D515" s="3435"/>
      <c r="E515" s="3453"/>
      <c r="F515" s="3435"/>
      <c r="G515" s="3461">
        <v>767</v>
      </c>
      <c r="H515" s="3460" t="s">
        <v>3448</v>
      </c>
      <c r="I515" s="3527"/>
      <c r="J515" s="3550"/>
      <c r="K515" s="2101"/>
      <c r="L515" s="2003"/>
      <c r="M515" s="2003"/>
      <c r="N515" s="2003"/>
      <c r="O515" s="2003"/>
      <c r="P515" s="2003"/>
      <c r="Q515" s="2003"/>
      <c r="R515" s="2003"/>
      <c r="S515" s="2003"/>
      <c r="T515" s="2003"/>
      <c r="U515" s="2003"/>
      <c r="V515" s="2003"/>
      <c r="W515" s="2003"/>
      <c r="X515" s="2003"/>
      <c r="Y515" s="2003"/>
      <c r="Z515" s="2003"/>
      <c r="AA515" s="2003"/>
      <c r="AB515" s="2003"/>
      <c r="AC515" s="2003"/>
      <c r="AD515" s="2003"/>
      <c r="AE515" s="2003"/>
      <c r="AF515" s="2003"/>
      <c r="AG515" s="2003"/>
      <c r="AH515" s="2003"/>
      <c r="AI515" s="2003"/>
      <c r="AJ515" s="2003"/>
      <c r="AK515" s="2003"/>
      <c r="AL515" s="2003"/>
      <c r="AM515" s="2003"/>
      <c r="AN515" s="2003"/>
      <c r="AO515" s="2003"/>
      <c r="AP515" s="2003"/>
      <c r="AQ515" s="2003"/>
      <c r="AR515" s="2003"/>
      <c r="AS515" s="2003"/>
      <c r="AT515" s="2003"/>
      <c r="AU515" s="2003"/>
      <c r="AV515" s="2003"/>
      <c r="AW515" s="2003"/>
      <c r="AX515" s="2003"/>
      <c r="AY515" s="2003"/>
      <c r="AZ515" s="2003"/>
      <c r="BA515" s="2003"/>
      <c r="BB515" s="2003"/>
      <c r="BC515" s="2003"/>
      <c r="BD515" s="2003"/>
      <c r="BE515" s="2003"/>
      <c r="BF515" s="2003"/>
      <c r="BG515" s="2003"/>
      <c r="BH515" s="2003"/>
      <c r="BI515" s="2003"/>
      <c r="BJ515" s="2003"/>
      <c r="BK515" s="2003"/>
      <c r="BL515" s="2003"/>
      <c r="BM515" s="2003"/>
      <c r="BN515" s="2003"/>
      <c r="BO515" s="2003"/>
      <c r="BP515" s="2003"/>
      <c r="BQ515" s="2003"/>
      <c r="BR515" s="2003"/>
      <c r="BS515" s="2003"/>
      <c r="BT515" s="2003"/>
      <c r="BU515" s="2003"/>
      <c r="BV515" s="2003"/>
      <c r="BW515" s="2003"/>
      <c r="BX515" s="2003"/>
      <c r="BY515" s="2003"/>
      <c r="BZ515" s="2003"/>
      <c r="CA515" s="2003"/>
      <c r="CB515" s="2003"/>
      <c r="CC515" s="2003"/>
      <c r="CD515" s="2003"/>
      <c r="CE515" s="2003"/>
      <c r="CF515" s="2003"/>
      <c r="CG515" s="2003"/>
      <c r="CH515" s="2003"/>
      <c r="CI515" s="2003"/>
      <c r="CJ515" s="2003"/>
      <c r="CK515" s="2003"/>
      <c r="CL515" s="2003"/>
      <c r="CM515" s="2003"/>
      <c r="CN515" s="2003"/>
      <c r="CO515" s="2003"/>
      <c r="CP515" s="2003"/>
    </row>
    <row r="516" spans="1:94" s="2128" customFormat="1" ht="126">
      <c r="A516" s="3554"/>
      <c r="B516" s="3446"/>
      <c r="C516" s="3527"/>
      <c r="D516" s="3435">
        <v>800000</v>
      </c>
      <c r="E516" s="3453"/>
      <c r="F516" s="3435">
        <v>800000</v>
      </c>
      <c r="G516" s="3461">
        <v>773</v>
      </c>
      <c r="H516" s="3460" t="s">
        <v>3325</v>
      </c>
      <c r="I516" s="3527"/>
      <c r="J516" s="3550"/>
      <c r="K516" s="2101"/>
      <c r="L516" s="2003"/>
      <c r="M516" s="2003"/>
      <c r="N516" s="2003"/>
      <c r="O516" s="2003"/>
      <c r="P516" s="2003"/>
      <c r="Q516" s="2003"/>
      <c r="R516" s="2003"/>
      <c r="S516" s="2003"/>
      <c r="T516" s="2003"/>
      <c r="U516" s="2003"/>
      <c r="V516" s="2003"/>
      <c r="W516" s="2003"/>
      <c r="X516" s="2003"/>
      <c r="Y516" s="2003"/>
      <c r="Z516" s="2003"/>
      <c r="AA516" s="2003"/>
      <c r="AB516" s="2003"/>
      <c r="AC516" s="2003"/>
      <c r="AD516" s="2003"/>
      <c r="AE516" s="2003"/>
      <c r="AF516" s="2003"/>
      <c r="AG516" s="2003"/>
      <c r="AH516" s="2003"/>
      <c r="AI516" s="2003"/>
      <c r="AJ516" s="2003"/>
      <c r="AK516" s="2003"/>
      <c r="AL516" s="2003"/>
      <c r="AM516" s="2003"/>
      <c r="AN516" s="2003"/>
      <c r="AO516" s="2003"/>
      <c r="AP516" s="2003"/>
      <c r="AQ516" s="2003"/>
      <c r="AR516" s="2003"/>
      <c r="AS516" s="2003"/>
      <c r="AT516" s="2003"/>
      <c r="AU516" s="2003"/>
      <c r="AV516" s="2003"/>
      <c r="AW516" s="2003"/>
      <c r="AX516" s="2003"/>
      <c r="AY516" s="2003"/>
      <c r="AZ516" s="2003"/>
      <c r="BA516" s="2003"/>
      <c r="BB516" s="2003"/>
      <c r="BC516" s="2003"/>
      <c r="BD516" s="2003"/>
      <c r="BE516" s="2003"/>
      <c r="BF516" s="2003"/>
      <c r="BG516" s="2003"/>
      <c r="BH516" s="2003"/>
      <c r="BI516" s="2003"/>
      <c r="BJ516" s="2003"/>
      <c r="BK516" s="2003"/>
      <c r="BL516" s="2003"/>
      <c r="BM516" s="2003"/>
      <c r="BN516" s="2003"/>
      <c r="BO516" s="2003"/>
      <c r="BP516" s="2003"/>
      <c r="BQ516" s="2003"/>
      <c r="BR516" s="2003"/>
      <c r="BS516" s="2003"/>
      <c r="BT516" s="2003"/>
      <c r="BU516" s="2003"/>
      <c r="BV516" s="2003"/>
      <c r="BW516" s="2003"/>
      <c r="BX516" s="2003"/>
      <c r="BY516" s="2003"/>
      <c r="BZ516" s="2003"/>
      <c r="CA516" s="2003"/>
      <c r="CB516" s="2003"/>
      <c r="CC516" s="2003"/>
      <c r="CD516" s="2003"/>
      <c r="CE516" s="2003"/>
      <c r="CF516" s="2003"/>
      <c r="CG516" s="2003"/>
      <c r="CH516" s="2003"/>
      <c r="CI516" s="2003"/>
      <c r="CJ516" s="2003"/>
      <c r="CK516" s="2003"/>
      <c r="CL516" s="2003"/>
      <c r="CM516" s="2003"/>
      <c r="CN516" s="2003"/>
      <c r="CO516" s="2003"/>
      <c r="CP516" s="2003"/>
    </row>
    <row r="517" spans="1:94" s="2128" customFormat="1" ht="126">
      <c r="A517" s="3554"/>
      <c r="B517" s="3446"/>
      <c r="C517" s="3527"/>
      <c r="D517" s="3550">
        <v>500000</v>
      </c>
      <c r="E517" s="3453"/>
      <c r="F517" s="3550">
        <v>500000</v>
      </c>
      <c r="G517" s="3434">
        <v>774</v>
      </c>
      <c r="H517" s="3460" t="s">
        <v>3243</v>
      </c>
      <c r="I517" s="3527"/>
      <c r="J517" s="3550"/>
      <c r="K517" s="2101"/>
      <c r="L517" s="2003"/>
      <c r="M517" s="2003"/>
      <c r="N517" s="2003"/>
      <c r="O517" s="2003"/>
      <c r="P517" s="2003"/>
      <c r="Q517" s="2003"/>
      <c r="R517" s="2003"/>
      <c r="S517" s="2003"/>
      <c r="T517" s="2003"/>
      <c r="U517" s="2003"/>
      <c r="V517" s="2003"/>
      <c r="W517" s="2003"/>
      <c r="X517" s="2003"/>
      <c r="Y517" s="2003"/>
      <c r="Z517" s="2003"/>
      <c r="AA517" s="2003"/>
      <c r="AB517" s="2003"/>
      <c r="AC517" s="2003"/>
      <c r="AD517" s="2003"/>
      <c r="AE517" s="2003"/>
      <c r="AF517" s="2003"/>
      <c r="AG517" s="2003"/>
      <c r="AH517" s="2003"/>
      <c r="AI517" s="2003"/>
      <c r="AJ517" s="2003"/>
      <c r="AK517" s="2003"/>
      <c r="AL517" s="2003"/>
      <c r="AM517" s="2003"/>
      <c r="AN517" s="2003"/>
      <c r="AO517" s="2003"/>
      <c r="AP517" s="2003"/>
      <c r="AQ517" s="2003"/>
      <c r="AR517" s="2003"/>
      <c r="AS517" s="2003"/>
      <c r="AT517" s="2003"/>
      <c r="AU517" s="2003"/>
      <c r="AV517" s="2003"/>
      <c r="AW517" s="2003"/>
      <c r="AX517" s="2003"/>
      <c r="AY517" s="2003"/>
      <c r="AZ517" s="2003"/>
      <c r="BA517" s="2003"/>
      <c r="BB517" s="2003"/>
      <c r="BC517" s="2003"/>
      <c r="BD517" s="2003"/>
      <c r="BE517" s="2003"/>
      <c r="BF517" s="2003"/>
      <c r="BG517" s="2003"/>
      <c r="BH517" s="2003"/>
      <c r="BI517" s="2003"/>
      <c r="BJ517" s="2003"/>
      <c r="BK517" s="2003"/>
      <c r="BL517" s="2003"/>
      <c r="BM517" s="2003"/>
      <c r="BN517" s="2003"/>
      <c r="BO517" s="2003"/>
      <c r="BP517" s="2003"/>
      <c r="BQ517" s="2003"/>
      <c r="BR517" s="2003"/>
      <c r="BS517" s="2003"/>
      <c r="BT517" s="2003"/>
      <c r="BU517" s="2003"/>
      <c r="BV517" s="2003"/>
      <c r="BW517" s="2003"/>
      <c r="BX517" s="2003"/>
      <c r="BY517" s="2003"/>
      <c r="BZ517" s="2003"/>
      <c r="CA517" s="2003"/>
      <c r="CB517" s="2003"/>
      <c r="CC517" s="2003"/>
      <c r="CD517" s="2003"/>
      <c r="CE517" s="2003"/>
      <c r="CF517" s="2003"/>
      <c r="CG517" s="2003"/>
      <c r="CH517" s="2003"/>
      <c r="CI517" s="2003"/>
      <c r="CJ517" s="2003"/>
      <c r="CK517" s="2003"/>
      <c r="CL517" s="2003"/>
      <c r="CM517" s="2003"/>
      <c r="CN517" s="2003"/>
      <c r="CO517" s="2003"/>
      <c r="CP517" s="2003"/>
    </row>
    <row r="518" spans="1:94" s="2128" customFormat="1" ht="94.5">
      <c r="A518" s="3554"/>
      <c r="B518" s="3446"/>
      <c r="C518" s="3460"/>
      <c r="D518" s="3550">
        <v>600000</v>
      </c>
      <c r="E518" s="3453"/>
      <c r="F518" s="3550">
        <v>600000</v>
      </c>
      <c r="G518" s="3434">
        <v>775</v>
      </c>
      <c r="H518" s="3460" t="s">
        <v>3253</v>
      </c>
      <c r="I518" s="3460"/>
      <c r="J518" s="3550"/>
      <c r="K518" s="2101"/>
      <c r="L518" s="2003"/>
      <c r="M518" s="2003"/>
      <c r="N518" s="2003"/>
      <c r="O518" s="2003"/>
      <c r="P518" s="2003"/>
      <c r="Q518" s="2003"/>
      <c r="R518" s="2003"/>
      <c r="S518" s="2003"/>
      <c r="T518" s="2003"/>
      <c r="U518" s="2003"/>
      <c r="V518" s="2003"/>
      <c r="W518" s="2003"/>
      <c r="X518" s="2003"/>
      <c r="Y518" s="2003"/>
      <c r="Z518" s="2003"/>
      <c r="AA518" s="2003"/>
      <c r="AB518" s="2003"/>
      <c r="AC518" s="2003"/>
      <c r="AD518" s="2003"/>
      <c r="AE518" s="2003"/>
      <c r="AF518" s="2003"/>
      <c r="AG518" s="2003"/>
      <c r="AH518" s="2003"/>
      <c r="AI518" s="2003"/>
      <c r="AJ518" s="2003"/>
      <c r="AK518" s="2003"/>
      <c r="AL518" s="2003"/>
      <c r="AM518" s="2003"/>
      <c r="AN518" s="2003"/>
      <c r="AO518" s="2003"/>
      <c r="AP518" s="2003"/>
      <c r="AQ518" s="2003"/>
      <c r="AR518" s="2003"/>
      <c r="AS518" s="2003"/>
      <c r="AT518" s="2003"/>
      <c r="AU518" s="2003"/>
      <c r="AV518" s="2003"/>
      <c r="AW518" s="2003"/>
      <c r="AX518" s="2003"/>
      <c r="AY518" s="2003"/>
      <c r="AZ518" s="2003"/>
      <c r="BA518" s="2003"/>
      <c r="BB518" s="2003"/>
      <c r="BC518" s="2003"/>
      <c r="BD518" s="2003"/>
      <c r="BE518" s="2003"/>
      <c r="BF518" s="2003"/>
      <c r="BG518" s="2003"/>
      <c r="BH518" s="2003"/>
      <c r="BI518" s="2003"/>
      <c r="BJ518" s="2003"/>
      <c r="BK518" s="2003"/>
      <c r="BL518" s="2003"/>
      <c r="BM518" s="2003"/>
      <c r="BN518" s="2003"/>
      <c r="BO518" s="2003"/>
      <c r="BP518" s="2003"/>
      <c r="BQ518" s="2003"/>
      <c r="BR518" s="2003"/>
      <c r="BS518" s="2003"/>
      <c r="BT518" s="2003"/>
      <c r="BU518" s="2003"/>
      <c r="BV518" s="2003"/>
      <c r="BW518" s="2003"/>
      <c r="BX518" s="2003"/>
      <c r="BY518" s="2003"/>
      <c r="BZ518" s="2003"/>
      <c r="CA518" s="2003"/>
      <c r="CB518" s="2003"/>
      <c r="CC518" s="2003"/>
      <c r="CD518" s="2003"/>
      <c r="CE518" s="2003"/>
      <c r="CF518" s="2003"/>
      <c r="CG518" s="2003"/>
      <c r="CH518" s="2003"/>
      <c r="CI518" s="2003"/>
      <c r="CJ518" s="2003"/>
      <c r="CK518" s="2003"/>
      <c r="CL518" s="2003"/>
      <c r="CM518" s="2003"/>
      <c r="CN518" s="2003"/>
      <c r="CO518" s="2003"/>
      <c r="CP518" s="2003"/>
    </row>
    <row r="519" spans="1:94" s="2128" customFormat="1" ht="110.25">
      <c r="A519" s="3554"/>
      <c r="B519" s="3446"/>
      <c r="C519" s="3527"/>
      <c r="D519" s="3435"/>
      <c r="E519" s="3453"/>
      <c r="F519" s="3435"/>
      <c r="G519" s="3434">
        <v>777</v>
      </c>
      <c r="H519" s="3460" t="s">
        <v>3230</v>
      </c>
      <c r="I519" s="3527"/>
      <c r="J519" s="3550"/>
      <c r="K519" s="2101"/>
      <c r="L519" s="2003"/>
      <c r="M519" s="2003"/>
      <c r="N519" s="2003"/>
      <c r="O519" s="2003"/>
      <c r="P519" s="2003"/>
      <c r="Q519" s="2003"/>
      <c r="R519" s="2003"/>
      <c r="S519" s="2003"/>
      <c r="T519" s="2003"/>
      <c r="U519" s="2003"/>
      <c r="V519" s="2003"/>
      <c r="W519" s="2003"/>
      <c r="X519" s="2003"/>
      <c r="Y519" s="2003"/>
      <c r="Z519" s="2003"/>
      <c r="AA519" s="2003"/>
      <c r="AB519" s="2003"/>
      <c r="AC519" s="2003"/>
      <c r="AD519" s="2003"/>
      <c r="AE519" s="2003"/>
      <c r="AF519" s="2003"/>
      <c r="AG519" s="2003"/>
      <c r="AH519" s="2003"/>
      <c r="AI519" s="2003"/>
      <c r="AJ519" s="2003"/>
      <c r="AK519" s="2003"/>
      <c r="AL519" s="2003"/>
      <c r="AM519" s="2003"/>
      <c r="AN519" s="2003"/>
      <c r="AO519" s="2003"/>
      <c r="AP519" s="2003"/>
      <c r="AQ519" s="2003"/>
      <c r="AR519" s="2003"/>
      <c r="AS519" s="2003"/>
      <c r="AT519" s="2003"/>
      <c r="AU519" s="2003"/>
      <c r="AV519" s="2003"/>
      <c r="AW519" s="2003"/>
      <c r="AX519" s="2003"/>
      <c r="AY519" s="2003"/>
      <c r="AZ519" s="2003"/>
      <c r="BA519" s="2003"/>
      <c r="BB519" s="2003"/>
      <c r="BC519" s="2003"/>
      <c r="BD519" s="2003"/>
      <c r="BE519" s="2003"/>
      <c r="BF519" s="2003"/>
      <c r="BG519" s="2003"/>
      <c r="BH519" s="2003"/>
      <c r="BI519" s="2003"/>
      <c r="BJ519" s="2003"/>
      <c r="BK519" s="2003"/>
      <c r="BL519" s="2003"/>
      <c r="BM519" s="2003"/>
      <c r="BN519" s="2003"/>
      <c r="BO519" s="2003"/>
      <c r="BP519" s="2003"/>
      <c r="BQ519" s="2003"/>
      <c r="BR519" s="2003"/>
      <c r="BS519" s="2003"/>
      <c r="BT519" s="2003"/>
      <c r="BU519" s="2003"/>
      <c r="BV519" s="2003"/>
      <c r="BW519" s="2003"/>
      <c r="BX519" s="2003"/>
      <c r="BY519" s="2003"/>
      <c r="BZ519" s="2003"/>
      <c r="CA519" s="2003"/>
      <c r="CB519" s="2003"/>
      <c r="CC519" s="2003"/>
      <c r="CD519" s="2003"/>
      <c r="CE519" s="2003"/>
      <c r="CF519" s="2003"/>
      <c r="CG519" s="2003"/>
      <c r="CH519" s="2003"/>
      <c r="CI519" s="2003"/>
      <c r="CJ519" s="2003"/>
      <c r="CK519" s="2003"/>
      <c r="CL519" s="2003"/>
      <c r="CM519" s="2003"/>
      <c r="CN519" s="2003"/>
      <c r="CO519" s="2003"/>
      <c r="CP519" s="2003"/>
    </row>
    <row r="520" spans="1:94" s="2128" customFormat="1" ht="78.75">
      <c r="A520" s="3554"/>
      <c r="B520" s="3446"/>
      <c r="C520" s="3527"/>
      <c r="D520" s="3429">
        <v>300000</v>
      </c>
      <c r="E520" s="3453"/>
      <c r="F520" s="3429">
        <v>300000</v>
      </c>
      <c r="G520" s="3434">
        <v>778</v>
      </c>
      <c r="H520" s="3460" t="s">
        <v>3231</v>
      </c>
      <c r="I520" s="3527"/>
      <c r="J520" s="3429"/>
      <c r="K520" s="2101"/>
      <c r="L520" s="2003"/>
      <c r="M520" s="2003"/>
      <c r="N520" s="2003"/>
      <c r="O520" s="2003"/>
      <c r="P520" s="2003"/>
      <c r="Q520" s="2003"/>
      <c r="R520" s="2003"/>
      <c r="S520" s="2003"/>
      <c r="T520" s="2003"/>
      <c r="U520" s="2003"/>
      <c r="V520" s="2003"/>
      <c r="W520" s="2003"/>
      <c r="X520" s="2003"/>
      <c r="Y520" s="2003"/>
      <c r="Z520" s="2003"/>
      <c r="AA520" s="2003"/>
      <c r="AB520" s="2003"/>
      <c r="AC520" s="2003"/>
      <c r="AD520" s="2003"/>
      <c r="AE520" s="2003"/>
      <c r="AF520" s="2003"/>
      <c r="AG520" s="2003"/>
      <c r="AH520" s="2003"/>
      <c r="AI520" s="2003"/>
      <c r="AJ520" s="2003"/>
      <c r="AK520" s="2003"/>
      <c r="AL520" s="2003"/>
      <c r="AM520" s="2003"/>
      <c r="AN520" s="2003"/>
      <c r="AO520" s="2003"/>
      <c r="AP520" s="2003"/>
      <c r="AQ520" s="2003"/>
      <c r="AR520" s="2003"/>
      <c r="AS520" s="2003"/>
      <c r="AT520" s="2003"/>
      <c r="AU520" s="2003"/>
      <c r="AV520" s="2003"/>
      <c r="AW520" s="2003"/>
      <c r="AX520" s="2003"/>
      <c r="AY520" s="2003"/>
      <c r="AZ520" s="2003"/>
      <c r="BA520" s="2003"/>
      <c r="BB520" s="2003"/>
      <c r="BC520" s="2003"/>
      <c r="BD520" s="2003"/>
      <c r="BE520" s="2003"/>
      <c r="BF520" s="2003"/>
      <c r="BG520" s="2003"/>
      <c r="BH520" s="2003"/>
      <c r="BI520" s="2003"/>
      <c r="BJ520" s="2003"/>
      <c r="BK520" s="2003"/>
      <c r="BL520" s="2003"/>
      <c r="BM520" s="2003"/>
      <c r="BN520" s="2003"/>
      <c r="BO520" s="2003"/>
      <c r="BP520" s="2003"/>
      <c r="BQ520" s="2003"/>
      <c r="BR520" s="2003"/>
      <c r="BS520" s="2003"/>
      <c r="BT520" s="2003"/>
      <c r="BU520" s="2003"/>
      <c r="BV520" s="2003"/>
      <c r="BW520" s="2003"/>
      <c r="BX520" s="2003"/>
      <c r="BY520" s="2003"/>
      <c r="BZ520" s="2003"/>
      <c r="CA520" s="2003"/>
      <c r="CB520" s="2003"/>
      <c r="CC520" s="2003"/>
      <c r="CD520" s="2003"/>
      <c r="CE520" s="2003"/>
      <c r="CF520" s="2003"/>
      <c r="CG520" s="2003"/>
      <c r="CH520" s="2003"/>
      <c r="CI520" s="2003"/>
      <c r="CJ520" s="2003"/>
      <c r="CK520" s="2003"/>
      <c r="CL520" s="2003"/>
      <c r="CM520" s="2003"/>
      <c r="CN520" s="2003"/>
      <c r="CO520" s="2003"/>
      <c r="CP520" s="2003"/>
    </row>
    <row r="521" spans="1:94" s="2128" customFormat="1" ht="126">
      <c r="A521" s="3554"/>
      <c r="B521" s="3446"/>
      <c r="C521" s="3527"/>
      <c r="D521" s="3429">
        <v>700000</v>
      </c>
      <c r="E521" s="3453"/>
      <c r="F521" s="3429">
        <v>700000</v>
      </c>
      <c r="G521" s="3434">
        <v>780</v>
      </c>
      <c r="H521" s="3460" t="s">
        <v>3233</v>
      </c>
      <c r="I521" s="3527"/>
      <c r="J521" s="3429"/>
      <c r="K521" s="2101"/>
      <c r="L521" s="2003"/>
      <c r="M521" s="2003"/>
      <c r="N521" s="2003"/>
      <c r="O521" s="2003"/>
      <c r="P521" s="2003"/>
      <c r="Q521" s="2003"/>
      <c r="R521" s="2003"/>
      <c r="S521" s="2003"/>
      <c r="T521" s="2003"/>
      <c r="U521" s="2003"/>
      <c r="V521" s="2003"/>
      <c r="W521" s="2003"/>
      <c r="X521" s="2003"/>
      <c r="Y521" s="2003"/>
      <c r="Z521" s="2003"/>
      <c r="AA521" s="2003"/>
      <c r="AB521" s="2003"/>
      <c r="AC521" s="2003"/>
      <c r="AD521" s="2003"/>
      <c r="AE521" s="2003"/>
      <c r="AF521" s="2003"/>
      <c r="AG521" s="2003"/>
      <c r="AH521" s="2003"/>
      <c r="AI521" s="2003"/>
      <c r="AJ521" s="2003"/>
      <c r="AK521" s="2003"/>
      <c r="AL521" s="2003"/>
      <c r="AM521" s="2003"/>
      <c r="AN521" s="2003"/>
      <c r="AO521" s="2003"/>
      <c r="AP521" s="2003"/>
      <c r="AQ521" s="2003"/>
      <c r="AR521" s="2003"/>
      <c r="AS521" s="2003"/>
      <c r="AT521" s="2003"/>
      <c r="AU521" s="2003"/>
      <c r="AV521" s="2003"/>
      <c r="AW521" s="2003"/>
      <c r="AX521" s="2003"/>
      <c r="AY521" s="2003"/>
      <c r="AZ521" s="2003"/>
      <c r="BA521" s="2003"/>
      <c r="BB521" s="2003"/>
      <c r="BC521" s="2003"/>
      <c r="BD521" s="2003"/>
      <c r="BE521" s="2003"/>
      <c r="BF521" s="2003"/>
      <c r="BG521" s="2003"/>
      <c r="BH521" s="2003"/>
      <c r="BI521" s="2003"/>
      <c r="BJ521" s="2003"/>
      <c r="BK521" s="2003"/>
      <c r="BL521" s="2003"/>
      <c r="BM521" s="2003"/>
      <c r="BN521" s="2003"/>
      <c r="BO521" s="2003"/>
      <c r="BP521" s="2003"/>
      <c r="BQ521" s="2003"/>
      <c r="BR521" s="2003"/>
      <c r="BS521" s="2003"/>
      <c r="BT521" s="2003"/>
      <c r="BU521" s="2003"/>
      <c r="BV521" s="2003"/>
      <c r="BW521" s="2003"/>
      <c r="BX521" s="2003"/>
      <c r="BY521" s="2003"/>
      <c r="BZ521" s="2003"/>
      <c r="CA521" s="2003"/>
      <c r="CB521" s="2003"/>
      <c r="CC521" s="2003"/>
      <c r="CD521" s="2003"/>
      <c r="CE521" s="2003"/>
      <c r="CF521" s="2003"/>
      <c r="CG521" s="2003"/>
      <c r="CH521" s="2003"/>
      <c r="CI521" s="2003"/>
      <c r="CJ521" s="2003"/>
      <c r="CK521" s="2003"/>
      <c r="CL521" s="2003"/>
      <c r="CM521" s="2003"/>
      <c r="CN521" s="2003"/>
      <c r="CO521" s="2003"/>
      <c r="CP521" s="2003"/>
    </row>
    <row r="522" spans="1:94" s="2128" customFormat="1" ht="110.25">
      <c r="A522" s="3554"/>
      <c r="B522" s="3446"/>
      <c r="C522" s="3527"/>
      <c r="D522" s="3435"/>
      <c r="E522" s="3453"/>
      <c r="F522" s="3435"/>
      <c r="G522" s="3434">
        <v>781</v>
      </c>
      <c r="H522" s="3460" t="s">
        <v>3234</v>
      </c>
      <c r="I522" s="3527"/>
      <c r="J522" s="3550"/>
      <c r="K522" s="2101"/>
      <c r="L522" s="2003"/>
      <c r="M522" s="2003"/>
      <c r="N522" s="2003"/>
      <c r="O522" s="2003"/>
      <c r="P522" s="2003"/>
      <c r="Q522" s="2003"/>
      <c r="R522" s="2003"/>
      <c r="S522" s="2003"/>
      <c r="T522" s="2003"/>
      <c r="U522" s="2003"/>
      <c r="V522" s="2003"/>
      <c r="W522" s="2003"/>
      <c r="X522" s="2003"/>
      <c r="Y522" s="2003"/>
      <c r="Z522" s="2003"/>
      <c r="AA522" s="2003"/>
      <c r="AB522" s="2003"/>
      <c r="AC522" s="2003"/>
      <c r="AD522" s="2003"/>
      <c r="AE522" s="2003"/>
      <c r="AF522" s="2003"/>
      <c r="AG522" s="2003"/>
      <c r="AH522" s="2003"/>
      <c r="AI522" s="2003"/>
      <c r="AJ522" s="2003"/>
      <c r="AK522" s="2003"/>
      <c r="AL522" s="2003"/>
      <c r="AM522" s="2003"/>
      <c r="AN522" s="2003"/>
      <c r="AO522" s="2003"/>
      <c r="AP522" s="2003"/>
      <c r="AQ522" s="2003"/>
      <c r="AR522" s="2003"/>
      <c r="AS522" s="2003"/>
      <c r="AT522" s="2003"/>
      <c r="AU522" s="2003"/>
      <c r="AV522" s="2003"/>
      <c r="AW522" s="2003"/>
      <c r="AX522" s="2003"/>
      <c r="AY522" s="2003"/>
      <c r="AZ522" s="2003"/>
      <c r="BA522" s="2003"/>
      <c r="BB522" s="2003"/>
      <c r="BC522" s="2003"/>
      <c r="BD522" s="2003"/>
      <c r="BE522" s="2003"/>
      <c r="BF522" s="2003"/>
      <c r="BG522" s="2003"/>
      <c r="BH522" s="2003"/>
      <c r="BI522" s="2003"/>
      <c r="BJ522" s="2003"/>
      <c r="BK522" s="2003"/>
      <c r="BL522" s="2003"/>
      <c r="BM522" s="2003"/>
      <c r="BN522" s="2003"/>
      <c r="BO522" s="2003"/>
      <c r="BP522" s="2003"/>
      <c r="BQ522" s="2003"/>
      <c r="BR522" s="2003"/>
      <c r="BS522" s="2003"/>
      <c r="BT522" s="2003"/>
      <c r="BU522" s="2003"/>
      <c r="BV522" s="2003"/>
      <c r="BW522" s="2003"/>
      <c r="BX522" s="2003"/>
      <c r="BY522" s="2003"/>
      <c r="BZ522" s="2003"/>
      <c r="CA522" s="2003"/>
      <c r="CB522" s="2003"/>
      <c r="CC522" s="2003"/>
      <c r="CD522" s="2003"/>
      <c r="CE522" s="2003"/>
      <c r="CF522" s="2003"/>
      <c r="CG522" s="2003"/>
      <c r="CH522" s="2003"/>
      <c r="CI522" s="2003"/>
      <c r="CJ522" s="2003"/>
      <c r="CK522" s="2003"/>
      <c r="CL522" s="2003"/>
      <c r="CM522" s="2003"/>
      <c r="CN522" s="2003"/>
      <c r="CO522" s="2003"/>
      <c r="CP522" s="2003"/>
    </row>
    <row r="523" spans="1:94" s="2128" customFormat="1" ht="60">
      <c r="A523" s="3549"/>
      <c r="B523" s="3446"/>
      <c r="C523" s="3481"/>
      <c r="D523" s="3483"/>
      <c r="E523" s="3435"/>
      <c r="F523" s="3483"/>
      <c r="G523" s="3434">
        <v>782</v>
      </c>
      <c r="H523" s="3481" t="s">
        <v>3235</v>
      </c>
      <c r="I523" s="3481"/>
      <c r="J523" s="3573"/>
      <c r="K523" s="2101"/>
      <c r="L523" s="2003"/>
      <c r="M523" s="2003"/>
      <c r="N523" s="2003"/>
      <c r="O523" s="2003"/>
      <c r="P523" s="2003"/>
      <c r="Q523" s="2003"/>
      <c r="R523" s="2003"/>
      <c r="S523" s="2003"/>
      <c r="T523" s="2003"/>
      <c r="U523" s="2003"/>
      <c r="V523" s="2003"/>
      <c r="W523" s="2003"/>
      <c r="X523" s="2003"/>
      <c r="Y523" s="2003"/>
      <c r="Z523" s="2003"/>
      <c r="AA523" s="2003"/>
      <c r="AB523" s="2003"/>
      <c r="AC523" s="2003"/>
      <c r="AD523" s="2003"/>
      <c r="AE523" s="2003"/>
      <c r="AF523" s="2003"/>
      <c r="AG523" s="2003"/>
      <c r="AH523" s="2003"/>
      <c r="AI523" s="2003"/>
      <c r="AJ523" s="2003"/>
      <c r="AK523" s="2003"/>
      <c r="AL523" s="2003"/>
      <c r="AM523" s="2003"/>
      <c r="AN523" s="2003"/>
      <c r="AO523" s="2003"/>
      <c r="AP523" s="2003"/>
      <c r="AQ523" s="2003"/>
      <c r="AR523" s="2003"/>
      <c r="AS523" s="2003"/>
      <c r="AT523" s="2003"/>
      <c r="AU523" s="2003"/>
      <c r="AV523" s="2003"/>
      <c r="AW523" s="2003"/>
      <c r="AX523" s="2003"/>
      <c r="AY523" s="2003"/>
      <c r="AZ523" s="2003"/>
      <c r="BA523" s="2003"/>
      <c r="BB523" s="2003"/>
      <c r="BC523" s="2003"/>
      <c r="BD523" s="2003"/>
      <c r="BE523" s="2003"/>
      <c r="BF523" s="2003"/>
      <c r="BG523" s="2003"/>
      <c r="BH523" s="2003"/>
      <c r="BI523" s="2003"/>
      <c r="BJ523" s="2003"/>
      <c r="BK523" s="2003"/>
      <c r="BL523" s="2003"/>
      <c r="BM523" s="2003"/>
      <c r="BN523" s="2003"/>
      <c r="BO523" s="2003"/>
      <c r="BP523" s="2003"/>
      <c r="BQ523" s="2003"/>
      <c r="BR523" s="2003"/>
      <c r="BS523" s="2003"/>
      <c r="BT523" s="2003"/>
      <c r="BU523" s="2003"/>
      <c r="BV523" s="2003"/>
      <c r="BW523" s="2003"/>
      <c r="BX523" s="2003"/>
      <c r="BY523" s="2003"/>
      <c r="BZ523" s="2003"/>
      <c r="CA523" s="2003"/>
      <c r="CB523" s="2003"/>
      <c r="CC523" s="2003"/>
      <c r="CD523" s="2003"/>
      <c r="CE523" s="2003"/>
      <c r="CF523" s="2003"/>
      <c r="CG523" s="2003"/>
      <c r="CH523" s="2003"/>
      <c r="CI523" s="2003"/>
      <c r="CJ523" s="2003"/>
      <c r="CK523" s="2003"/>
      <c r="CL523" s="2003"/>
      <c r="CM523" s="2003"/>
      <c r="CN523" s="2003"/>
      <c r="CO523" s="2003"/>
      <c r="CP523" s="2003"/>
    </row>
    <row r="524" spans="1:94" s="2128" customFormat="1" ht="75">
      <c r="A524" s="3549"/>
      <c r="B524" s="3446"/>
      <c r="C524" s="3481"/>
      <c r="D524" s="3482"/>
      <c r="E524" s="3435"/>
      <c r="F524" s="3482"/>
      <c r="G524" s="3434">
        <v>783</v>
      </c>
      <c r="H524" s="3481" t="s">
        <v>3236</v>
      </c>
      <c r="I524" s="3481"/>
      <c r="J524" s="3572"/>
      <c r="K524" s="2101"/>
      <c r="L524" s="2003"/>
      <c r="M524" s="2003"/>
      <c r="N524" s="2003"/>
      <c r="O524" s="2003"/>
      <c r="P524" s="2003"/>
      <c r="Q524" s="2003"/>
      <c r="R524" s="2003"/>
      <c r="S524" s="2003"/>
      <c r="T524" s="2003"/>
      <c r="U524" s="2003"/>
      <c r="V524" s="2003"/>
      <c r="W524" s="2003"/>
      <c r="X524" s="2003"/>
      <c r="Y524" s="2003"/>
      <c r="Z524" s="2003"/>
      <c r="AA524" s="2003"/>
      <c r="AB524" s="2003"/>
      <c r="AC524" s="2003"/>
      <c r="AD524" s="2003"/>
      <c r="AE524" s="2003"/>
      <c r="AF524" s="2003"/>
      <c r="AG524" s="2003"/>
      <c r="AH524" s="2003"/>
      <c r="AI524" s="2003"/>
      <c r="AJ524" s="2003"/>
      <c r="AK524" s="2003"/>
      <c r="AL524" s="2003"/>
      <c r="AM524" s="2003"/>
      <c r="AN524" s="2003"/>
      <c r="AO524" s="2003"/>
      <c r="AP524" s="2003"/>
      <c r="AQ524" s="2003"/>
      <c r="AR524" s="2003"/>
      <c r="AS524" s="2003"/>
      <c r="AT524" s="2003"/>
      <c r="AU524" s="2003"/>
      <c r="AV524" s="2003"/>
      <c r="AW524" s="2003"/>
      <c r="AX524" s="2003"/>
      <c r="AY524" s="2003"/>
      <c r="AZ524" s="2003"/>
      <c r="BA524" s="2003"/>
      <c r="BB524" s="2003"/>
      <c r="BC524" s="2003"/>
      <c r="BD524" s="2003"/>
      <c r="BE524" s="2003"/>
      <c r="BF524" s="2003"/>
      <c r="BG524" s="2003"/>
      <c r="BH524" s="2003"/>
      <c r="BI524" s="2003"/>
      <c r="BJ524" s="2003"/>
      <c r="BK524" s="2003"/>
      <c r="BL524" s="2003"/>
      <c r="BM524" s="2003"/>
      <c r="BN524" s="2003"/>
      <c r="BO524" s="2003"/>
      <c r="BP524" s="2003"/>
      <c r="BQ524" s="2003"/>
      <c r="BR524" s="2003"/>
      <c r="BS524" s="2003"/>
      <c r="BT524" s="2003"/>
      <c r="BU524" s="2003"/>
      <c r="BV524" s="2003"/>
      <c r="BW524" s="2003"/>
      <c r="BX524" s="2003"/>
      <c r="BY524" s="2003"/>
      <c r="BZ524" s="2003"/>
      <c r="CA524" s="2003"/>
      <c r="CB524" s="2003"/>
      <c r="CC524" s="2003"/>
      <c r="CD524" s="2003"/>
      <c r="CE524" s="2003"/>
      <c r="CF524" s="2003"/>
      <c r="CG524" s="2003"/>
      <c r="CH524" s="2003"/>
      <c r="CI524" s="2003"/>
      <c r="CJ524" s="2003"/>
      <c r="CK524" s="2003"/>
      <c r="CL524" s="2003"/>
      <c r="CM524" s="2003"/>
      <c r="CN524" s="2003"/>
      <c r="CO524" s="2003"/>
      <c r="CP524" s="2003"/>
    </row>
    <row r="525" spans="1:94" s="2128" customFormat="1" ht="90">
      <c r="A525" s="3554"/>
      <c r="B525" s="3446"/>
      <c r="C525" s="3527"/>
      <c r="D525" s="3435"/>
      <c r="E525" s="3453"/>
      <c r="F525" s="3435"/>
      <c r="G525" s="3434">
        <v>784</v>
      </c>
      <c r="H525" s="3438" t="s">
        <v>3116</v>
      </c>
      <c r="I525" s="3527"/>
      <c r="J525" s="3550"/>
      <c r="K525" s="2101"/>
      <c r="L525" s="2003"/>
      <c r="M525" s="2003"/>
      <c r="N525" s="2003"/>
      <c r="O525" s="2003"/>
      <c r="P525" s="2003"/>
      <c r="Q525" s="2003"/>
      <c r="R525" s="2003"/>
      <c r="S525" s="2003"/>
      <c r="T525" s="2003"/>
      <c r="U525" s="2003"/>
      <c r="V525" s="2003"/>
      <c r="W525" s="2003"/>
      <c r="X525" s="2003"/>
      <c r="Y525" s="2003"/>
      <c r="Z525" s="2003"/>
      <c r="AA525" s="2003"/>
      <c r="AB525" s="2003"/>
      <c r="AC525" s="2003"/>
      <c r="AD525" s="2003"/>
      <c r="AE525" s="2003"/>
      <c r="AF525" s="2003"/>
      <c r="AG525" s="2003"/>
      <c r="AH525" s="2003"/>
      <c r="AI525" s="2003"/>
      <c r="AJ525" s="2003"/>
      <c r="AK525" s="2003"/>
      <c r="AL525" s="2003"/>
      <c r="AM525" s="2003"/>
      <c r="AN525" s="2003"/>
      <c r="AO525" s="2003"/>
      <c r="AP525" s="2003"/>
      <c r="AQ525" s="2003"/>
      <c r="AR525" s="2003"/>
      <c r="AS525" s="2003"/>
      <c r="AT525" s="2003"/>
      <c r="AU525" s="2003"/>
      <c r="AV525" s="2003"/>
      <c r="AW525" s="2003"/>
      <c r="AX525" s="2003"/>
      <c r="AY525" s="2003"/>
      <c r="AZ525" s="2003"/>
      <c r="BA525" s="2003"/>
      <c r="BB525" s="2003"/>
      <c r="BC525" s="2003"/>
      <c r="BD525" s="2003"/>
      <c r="BE525" s="2003"/>
      <c r="BF525" s="2003"/>
      <c r="BG525" s="2003"/>
      <c r="BH525" s="2003"/>
      <c r="BI525" s="2003"/>
      <c r="BJ525" s="2003"/>
      <c r="BK525" s="2003"/>
      <c r="BL525" s="2003"/>
      <c r="BM525" s="2003"/>
      <c r="BN525" s="2003"/>
      <c r="BO525" s="2003"/>
      <c r="BP525" s="2003"/>
      <c r="BQ525" s="2003"/>
      <c r="BR525" s="2003"/>
      <c r="BS525" s="2003"/>
      <c r="BT525" s="2003"/>
      <c r="BU525" s="2003"/>
      <c r="BV525" s="2003"/>
      <c r="BW525" s="2003"/>
      <c r="BX525" s="2003"/>
      <c r="BY525" s="2003"/>
      <c r="BZ525" s="2003"/>
      <c r="CA525" s="2003"/>
      <c r="CB525" s="2003"/>
      <c r="CC525" s="2003"/>
      <c r="CD525" s="2003"/>
      <c r="CE525" s="2003"/>
      <c r="CF525" s="2003"/>
      <c r="CG525" s="2003"/>
      <c r="CH525" s="2003"/>
      <c r="CI525" s="2003"/>
      <c r="CJ525" s="2003"/>
      <c r="CK525" s="2003"/>
      <c r="CL525" s="2003"/>
      <c r="CM525" s="2003"/>
      <c r="CN525" s="2003"/>
      <c r="CO525" s="2003"/>
      <c r="CP525" s="2003"/>
    </row>
    <row r="526" spans="1:94" s="2128" customFormat="1" ht="90">
      <c r="A526" s="3554"/>
      <c r="B526" s="3446"/>
      <c r="C526" s="3527"/>
      <c r="D526" s="3429">
        <v>500000</v>
      </c>
      <c r="E526" s="3453"/>
      <c r="F526" s="3429">
        <v>500000</v>
      </c>
      <c r="G526" s="3434">
        <v>785</v>
      </c>
      <c r="H526" s="3438" t="s">
        <v>3117</v>
      </c>
      <c r="I526" s="3527"/>
      <c r="J526" s="3429"/>
      <c r="K526" s="2101"/>
      <c r="L526" s="2003"/>
      <c r="M526" s="2003"/>
      <c r="N526" s="2003"/>
      <c r="O526" s="2003"/>
      <c r="P526" s="2003"/>
      <c r="Q526" s="2003"/>
      <c r="R526" s="2003"/>
      <c r="S526" s="2003"/>
      <c r="T526" s="2003"/>
      <c r="U526" s="2003"/>
      <c r="V526" s="2003"/>
      <c r="W526" s="2003"/>
      <c r="X526" s="2003"/>
      <c r="Y526" s="2003"/>
      <c r="Z526" s="2003"/>
      <c r="AA526" s="2003"/>
      <c r="AB526" s="2003"/>
      <c r="AC526" s="2003"/>
      <c r="AD526" s="2003"/>
      <c r="AE526" s="2003"/>
      <c r="AF526" s="2003"/>
      <c r="AG526" s="2003"/>
      <c r="AH526" s="2003"/>
      <c r="AI526" s="2003"/>
      <c r="AJ526" s="2003"/>
      <c r="AK526" s="2003"/>
      <c r="AL526" s="2003"/>
      <c r="AM526" s="2003"/>
      <c r="AN526" s="2003"/>
      <c r="AO526" s="2003"/>
      <c r="AP526" s="2003"/>
      <c r="AQ526" s="2003"/>
      <c r="AR526" s="2003"/>
      <c r="AS526" s="2003"/>
      <c r="AT526" s="2003"/>
      <c r="AU526" s="2003"/>
      <c r="AV526" s="2003"/>
      <c r="AW526" s="2003"/>
      <c r="AX526" s="2003"/>
      <c r="AY526" s="2003"/>
      <c r="AZ526" s="2003"/>
      <c r="BA526" s="2003"/>
      <c r="BB526" s="2003"/>
      <c r="BC526" s="2003"/>
      <c r="BD526" s="2003"/>
      <c r="BE526" s="2003"/>
      <c r="BF526" s="2003"/>
      <c r="BG526" s="2003"/>
      <c r="BH526" s="2003"/>
      <c r="BI526" s="2003"/>
      <c r="BJ526" s="2003"/>
      <c r="BK526" s="2003"/>
      <c r="BL526" s="2003"/>
      <c r="BM526" s="2003"/>
      <c r="BN526" s="2003"/>
      <c r="BO526" s="2003"/>
      <c r="BP526" s="2003"/>
      <c r="BQ526" s="2003"/>
      <c r="BR526" s="2003"/>
      <c r="BS526" s="2003"/>
      <c r="BT526" s="2003"/>
      <c r="BU526" s="2003"/>
      <c r="BV526" s="2003"/>
      <c r="BW526" s="2003"/>
      <c r="BX526" s="2003"/>
      <c r="BY526" s="2003"/>
      <c r="BZ526" s="2003"/>
      <c r="CA526" s="2003"/>
      <c r="CB526" s="2003"/>
      <c r="CC526" s="2003"/>
      <c r="CD526" s="2003"/>
      <c r="CE526" s="2003"/>
      <c r="CF526" s="2003"/>
      <c r="CG526" s="2003"/>
      <c r="CH526" s="2003"/>
      <c r="CI526" s="2003"/>
      <c r="CJ526" s="2003"/>
      <c r="CK526" s="2003"/>
      <c r="CL526" s="2003"/>
      <c r="CM526" s="2003"/>
      <c r="CN526" s="2003"/>
      <c r="CO526" s="2003"/>
      <c r="CP526" s="2003"/>
    </row>
    <row r="527" spans="1:94" s="2128" customFormat="1" ht="110.25">
      <c r="A527" s="3554"/>
      <c r="B527" s="3446"/>
      <c r="C527" s="3527"/>
      <c r="D527" s="3429">
        <v>500000</v>
      </c>
      <c r="E527" s="3453"/>
      <c r="F527" s="3429">
        <v>500000</v>
      </c>
      <c r="G527" s="3434">
        <v>786</v>
      </c>
      <c r="H527" s="3460" t="s">
        <v>3239</v>
      </c>
      <c r="I527" s="3527"/>
      <c r="J527" s="3429"/>
      <c r="K527" s="2101"/>
      <c r="L527" s="2003"/>
      <c r="M527" s="2003"/>
      <c r="N527" s="2003"/>
      <c r="O527" s="2003"/>
      <c r="P527" s="2003"/>
      <c r="Q527" s="2003"/>
      <c r="R527" s="2003"/>
      <c r="S527" s="2003"/>
      <c r="T527" s="2003"/>
      <c r="U527" s="2003"/>
      <c r="V527" s="2003"/>
      <c r="W527" s="2003"/>
      <c r="X527" s="2003"/>
      <c r="Y527" s="2003"/>
      <c r="Z527" s="2003"/>
      <c r="AA527" s="2003"/>
      <c r="AB527" s="2003"/>
      <c r="AC527" s="2003"/>
      <c r="AD527" s="2003"/>
      <c r="AE527" s="2003"/>
      <c r="AF527" s="2003"/>
      <c r="AG527" s="2003"/>
      <c r="AH527" s="2003"/>
      <c r="AI527" s="2003"/>
      <c r="AJ527" s="2003"/>
      <c r="AK527" s="2003"/>
      <c r="AL527" s="2003"/>
      <c r="AM527" s="2003"/>
      <c r="AN527" s="2003"/>
      <c r="AO527" s="2003"/>
      <c r="AP527" s="2003"/>
      <c r="AQ527" s="2003"/>
      <c r="AR527" s="2003"/>
      <c r="AS527" s="2003"/>
      <c r="AT527" s="2003"/>
      <c r="AU527" s="2003"/>
      <c r="AV527" s="2003"/>
      <c r="AW527" s="2003"/>
      <c r="AX527" s="2003"/>
      <c r="AY527" s="2003"/>
      <c r="AZ527" s="2003"/>
      <c r="BA527" s="2003"/>
      <c r="BB527" s="2003"/>
      <c r="BC527" s="2003"/>
      <c r="BD527" s="2003"/>
      <c r="BE527" s="2003"/>
      <c r="BF527" s="2003"/>
      <c r="BG527" s="2003"/>
      <c r="BH527" s="2003"/>
      <c r="BI527" s="2003"/>
      <c r="BJ527" s="2003"/>
      <c r="BK527" s="2003"/>
      <c r="BL527" s="2003"/>
      <c r="BM527" s="2003"/>
      <c r="BN527" s="2003"/>
      <c r="BO527" s="2003"/>
      <c r="BP527" s="2003"/>
      <c r="BQ527" s="2003"/>
      <c r="BR527" s="2003"/>
      <c r="BS527" s="2003"/>
      <c r="BT527" s="2003"/>
      <c r="BU527" s="2003"/>
      <c r="BV527" s="2003"/>
      <c r="BW527" s="2003"/>
      <c r="BX527" s="2003"/>
      <c r="BY527" s="2003"/>
      <c r="BZ527" s="2003"/>
      <c r="CA527" s="2003"/>
      <c r="CB527" s="2003"/>
      <c r="CC527" s="2003"/>
      <c r="CD527" s="2003"/>
      <c r="CE527" s="2003"/>
      <c r="CF527" s="2003"/>
      <c r="CG527" s="2003"/>
      <c r="CH527" s="2003"/>
      <c r="CI527" s="2003"/>
      <c r="CJ527" s="2003"/>
      <c r="CK527" s="2003"/>
      <c r="CL527" s="2003"/>
      <c r="CM527" s="2003"/>
      <c r="CN527" s="2003"/>
      <c r="CO527" s="2003"/>
      <c r="CP527" s="2003"/>
    </row>
    <row r="528" spans="1:94" s="2128" customFormat="1" ht="105">
      <c r="A528" s="3554"/>
      <c r="B528" s="3446"/>
      <c r="C528" s="3527">
        <v>0</v>
      </c>
      <c r="D528" s="3435"/>
      <c r="E528" s="3453"/>
      <c r="F528" s="3435"/>
      <c r="G528" s="3434">
        <v>790</v>
      </c>
      <c r="H528" s="3438" t="s">
        <v>1058</v>
      </c>
      <c r="I528" s="3527">
        <v>0</v>
      </c>
      <c r="J528" s="3550"/>
      <c r="K528" s="2003"/>
      <c r="L528" s="2003"/>
      <c r="M528" s="2003"/>
      <c r="N528" s="2003"/>
      <c r="O528" s="2003"/>
      <c r="P528" s="2003"/>
      <c r="Q528" s="2003"/>
      <c r="R528" s="2003"/>
      <c r="S528" s="2003"/>
      <c r="T528" s="2003"/>
      <c r="U528" s="2003"/>
      <c r="V528" s="2003"/>
      <c r="W528" s="2003"/>
      <c r="X528" s="2003"/>
      <c r="Y528" s="2003"/>
      <c r="Z528" s="2003"/>
      <c r="AA528" s="2003"/>
      <c r="AB528" s="2003"/>
      <c r="AC528" s="2003"/>
      <c r="AD528" s="2003"/>
      <c r="AE528" s="2003"/>
      <c r="AF528" s="2003"/>
      <c r="AG528" s="2003"/>
      <c r="AH528" s="2003"/>
      <c r="AI528" s="2003"/>
      <c r="AJ528" s="2003"/>
      <c r="AK528" s="2003"/>
      <c r="AL528" s="2003"/>
      <c r="AM528" s="2003"/>
      <c r="AN528" s="2003"/>
      <c r="AO528" s="2003"/>
      <c r="AP528" s="2003"/>
      <c r="AQ528" s="2003"/>
      <c r="AR528" s="2003"/>
      <c r="AS528" s="2003"/>
      <c r="AT528" s="2003"/>
      <c r="AU528" s="2003"/>
      <c r="AV528" s="2003"/>
      <c r="AW528" s="2003"/>
      <c r="AX528" s="2003"/>
      <c r="AY528" s="2003"/>
      <c r="AZ528" s="2003"/>
      <c r="BA528" s="2003"/>
      <c r="BB528" s="2003"/>
      <c r="BC528" s="2003"/>
      <c r="BD528" s="2003"/>
      <c r="BE528" s="2003"/>
      <c r="BF528" s="2003"/>
      <c r="BG528" s="2003"/>
      <c r="BH528" s="2003"/>
      <c r="BI528" s="2003"/>
      <c r="BJ528" s="2003"/>
      <c r="BK528" s="2003"/>
      <c r="BL528" s="2003"/>
      <c r="BM528" s="2003"/>
      <c r="BN528" s="2003"/>
      <c r="BO528" s="2003"/>
      <c r="BP528" s="2003"/>
      <c r="BQ528" s="2003"/>
      <c r="BR528" s="2003"/>
      <c r="BS528" s="2003"/>
      <c r="BT528" s="2003"/>
      <c r="BU528" s="2003"/>
      <c r="BV528" s="2003"/>
      <c r="BW528" s="2003"/>
      <c r="BX528" s="2003"/>
      <c r="BY528" s="2003"/>
      <c r="BZ528" s="2003"/>
      <c r="CA528" s="2003"/>
      <c r="CB528" s="2003"/>
      <c r="CC528" s="2003"/>
      <c r="CD528" s="2003"/>
      <c r="CE528" s="2003"/>
      <c r="CF528" s="2003"/>
      <c r="CG528" s="2003"/>
      <c r="CH528" s="2003"/>
      <c r="CI528" s="2003"/>
      <c r="CJ528" s="2003"/>
      <c r="CK528" s="2003"/>
      <c r="CL528" s="2003"/>
      <c r="CM528" s="2003"/>
      <c r="CN528" s="2003"/>
      <c r="CO528" s="2003"/>
      <c r="CP528" s="2003"/>
    </row>
    <row r="529" spans="1:94" s="2128" customFormat="1" ht="60">
      <c r="A529" s="3554"/>
      <c r="B529" s="3446"/>
      <c r="C529" s="3527">
        <v>0</v>
      </c>
      <c r="D529" s="3435"/>
      <c r="E529" s="3453"/>
      <c r="F529" s="3435"/>
      <c r="G529" s="3434">
        <v>791</v>
      </c>
      <c r="H529" s="3438" t="s">
        <v>1059</v>
      </c>
      <c r="I529" s="3527">
        <v>0</v>
      </c>
      <c r="J529" s="3550"/>
      <c r="K529" s="2003"/>
      <c r="L529" s="2003"/>
      <c r="M529" s="2003"/>
      <c r="N529" s="2003"/>
      <c r="O529" s="2003"/>
      <c r="P529" s="2003"/>
      <c r="Q529" s="2003"/>
      <c r="R529" s="2003"/>
      <c r="S529" s="2003"/>
      <c r="T529" s="2003"/>
      <c r="U529" s="2003"/>
      <c r="V529" s="2003"/>
      <c r="W529" s="2003"/>
      <c r="X529" s="2003"/>
      <c r="Y529" s="2003"/>
      <c r="Z529" s="2003"/>
      <c r="AA529" s="2003"/>
      <c r="AB529" s="2003"/>
      <c r="AC529" s="2003"/>
      <c r="AD529" s="2003"/>
      <c r="AE529" s="2003"/>
      <c r="AF529" s="2003"/>
      <c r="AG529" s="2003"/>
      <c r="AH529" s="2003"/>
      <c r="AI529" s="2003"/>
      <c r="AJ529" s="2003"/>
      <c r="AK529" s="2003"/>
      <c r="AL529" s="2003"/>
      <c r="AM529" s="2003"/>
      <c r="AN529" s="2003"/>
      <c r="AO529" s="2003"/>
      <c r="AP529" s="2003"/>
      <c r="AQ529" s="2003"/>
      <c r="AR529" s="2003"/>
      <c r="AS529" s="2003"/>
      <c r="AT529" s="2003"/>
      <c r="AU529" s="2003"/>
      <c r="AV529" s="2003"/>
      <c r="AW529" s="2003"/>
      <c r="AX529" s="2003"/>
      <c r="AY529" s="2003"/>
      <c r="AZ529" s="2003"/>
      <c r="BA529" s="2003"/>
      <c r="BB529" s="2003"/>
      <c r="BC529" s="2003"/>
      <c r="BD529" s="2003"/>
      <c r="BE529" s="2003"/>
      <c r="BF529" s="2003"/>
      <c r="BG529" s="2003"/>
      <c r="BH529" s="2003"/>
      <c r="BI529" s="2003"/>
      <c r="BJ529" s="2003"/>
      <c r="BK529" s="2003"/>
      <c r="BL529" s="2003"/>
      <c r="BM529" s="2003"/>
      <c r="BN529" s="2003"/>
      <c r="BO529" s="2003"/>
      <c r="BP529" s="2003"/>
      <c r="BQ529" s="2003"/>
      <c r="BR529" s="2003"/>
      <c r="BS529" s="2003"/>
      <c r="BT529" s="2003"/>
      <c r="BU529" s="2003"/>
      <c r="BV529" s="2003"/>
      <c r="BW529" s="2003"/>
      <c r="BX529" s="2003"/>
      <c r="BY529" s="2003"/>
      <c r="BZ529" s="2003"/>
      <c r="CA529" s="2003"/>
      <c r="CB529" s="2003"/>
      <c r="CC529" s="2003"/>
      <c r="CD529" s="2003"/>
      <c r="CE529" s="2003"/>
      <c r="CF529" s="2003"/>
      <c r="CG529" s="2003"/>
      <c r="CH529" s="2003"/>
      <c r="CI529" s="2003"/>
      <c r="CJ529" s="2003"/>
      <c r="CK529" s="2003"/>
      <c r="CL529" s="2003"/>
      <c r="CM529" s="2003"/>
      <c r="CN529" s="2003"/>
      <c r="CO529" s="2003"/>
      <c r="CP529" s="2003"/>
    </row>
    <row r="530" spans="1:94" s="2128" customFormat="1" ht="75">
      <c r="A530" s="3554"/>
      <c r="B530" s="3446"/>
      <c r="C530" s="3527"/>
      <c r="D530" s="3435"/>
      <c r="E530" s="3462"/>
      <c r="F530" s="3435"/>
      <c r="G530" s="3434">
        <v>792</v>
      </c>
      <c r="H530" s="3438" t="s">
        <v>1060</v>
      </c>
      <c r="I530" s="3527"/>
      <c r="J530" s="3550"/>
      <c r="K530" s="2003"/>
      <c r="L530" s="2003"/>
      <c r="M530" s="2003"/>
      <c r="N530" s="2003"/>
      <c r="O530" s="2003"/>
      <c r="P530" s="2003"/>
      <c r="Q530" s="2003"/>
      <c r="R530" s="2003"/>
      <c r="S530" s="2003"/>
      <c r="T530" s="2003"/>
      <c r="U530" s="2003"/>
      <c r="V530" s="2003"/>
      <c r="W530" s="2003"/>
      <c r="X530" s="2003"/>
      <c r="Y530" s="2003"/>
      <c r="Z530" s="2003"/>
      <c r="AA530" s="2003"/>
      <c r="AB530" s="2003"/>
      <c r="AC530" s="2003"/>
      <c r="AD530" s="2003"/>
      <c r="AE530" s="2003"/>
      <c r="AF530" s="2003"/>
      <c r="AG530" s="2003"/>
      <c r="AH530" s="2003"/>
      <c r="AI530" s="2003"/>
      <c r="AJ530" s="2003"/>
      <c r="AK530" s="2003"/>
      <c r="AL530" s="2003"/>
      <c r="AM530" s="2003"/>
      <c r="AN530" s="2003"/>
      <c r="AO530" s="2003"/>
      <c r="AP530" s="2003"/>
      <c r="AQ530" s="2003"/>
      <c r="AR530" s="2003"/>
      <c r="AS530" s="2003"/>
      <c r="AT530" s="2003"/>
      <c r="AU530" s="2003"/>
      <c r="AV530" s="2003"/>
      <c r="AW530" s="2003"/>
      <c r="AX530" s="2003"/>
      <c r="AY530" s="2003"/>
      <c r="AZ530" s="2003"/>
      <c r="BA530" s="2003"/>
      <c r="BB530" s="2003"/>
      <c r="BC530" s="2003"/>
      <c r="BD530" s="2003"/>
      <c r="BE530" s="2003"/>
      <c r="BF530" s="2003"/>
      <c r="BG530" s="2003"/>
      <c r="BH530" s="2003"/>
      <c r="BI530" s="2003"/>
      <c r="BJ530" s="2003"/>
      <c r="BK530" s="2003"/>
      <c r="BL530" s="2003"/>
      <c r="BM530" s="2003"/>
      <c r="BN530" s="2003"/>
      <c r="BO530" s="2003"/>
      <c r="BP530" s="2003"/>
      <c r="BQ530" s="2003"/>
      <c r="BR530" s="2003"/>
      <c r="BS530" s="2003"/>
      <c r="BT530" s="2003"/>
      <c r="BU530" s="2003"/>
      <c r="BV530" s="2003"/>
      <c r="BW530" s="2003"/>
      <c r="BX530" s="2003"/>
      <c r="BY530" s="2003"/>
      <c r="BZ530" s="2003"/>
      <c r="CA530" s="2003"/>
      <c r="CB530" s="2003"/>
      <c r="CC530" s="2003"/>
      <c r="CD530" s="2003"/>
      <c r="CE530" s="2003"/>
      <c r="CF530" s="2003"/>
      <c r="CG530" s="2003"/>
      <c r="CH530" s="2003"/>
      <c r="CI530" s="2003"/>
      <c r="CJ530" s="2003"/>
      <c r="CK530" s="2003"/>
      <c r="CL530" s="2003"/>
      <c r="CM530" s="2003"/>
      <c r="CN530" s="2003"/>
      <c r="CO530" s="2003"/>
      <c r="CP530" s="2003"/>
    </row>
    <row r="531" spans="1:94" s="2128" customFormat="1" ht="60">
      <c r="A531" s="3559"/>
      <c r="B531" s="3446"/>
      <c r="C531" s="3527">
        <v>0</v>
      </c>
      <c r="D531" s="3454"/>
      <c r="E531" s="3434"/>
      <c r="F531" s="3454"/>
      <c r="G531" s="3434">
        <v>794</v>
      </c>
      <c r="H531" s="3438" t="s">
        <v>1061</v>
      </c>
      <c r="I531" s="3527">
        <v>0</v>
      </c>
      <c r="J531" s="3563"/>
      <c r="K531" s="2003"/>
      <c r="L531" s="2003"/>
      <c r="M531" s="2003"/>
      <c r="N531" s="2003"/>
      <c r="O531" s="2003"/>
      <c r="P531" s="2003"/>
      <c r="Q531" s="2003"/>
      <c r="R531" s="2003"/>
      <c r="S531" s="2003"/>
      <c r="T531" s="2003"/>
      <c r="U531" s="2003"/>
      <c r="V531" s="2003"/>
      <c r="W531" s="2003"/>
      <c r="X531" s="2003"/>
      <c r="Y531" s="2003"/>
      <c r="Z531" s="2003"/>
      <c r="AA531" s="2003"/>
      <c r="AB531" s="2003"/>
      <c r="AC531" s="2003"/>
      <c r="AD531" s="2003"/>
      <c r="AE531" s="2003"/>
      <c r="AF531" s="2003"/>
      <c r="AG531" s="2003"/>
      <c r="AH531" s="2003"/>
      <c r="AI531" s="2003"/>
      <c r="AJ531" s="2003"/>
      <c r="AK531" s="2003"/>
      <c r="AL531" s="2003"/>
      <c r="AM531" s="2003"/>
      <c r="AN531" s="2003"/>
      <c r="AO531" s="2003"/>
      <c r="AP531" s="2003"/>
      <c r="AQ531" s="2003"/>
      <c r="AR531" s="2003"/>
      <c r="AS531" s="2003"/>
      <c r="AT531" s="2003"/>
      <c r="AU531" s="2003"/>
      <c r="AV531" s="2003"/>
      <c r="AW531" s="2003"/>
      <c r="AX531" s="2003"/>
      <c r="AY531" s="2003"/>
      <c r="AZ531" s="2003"/>
      <c r="BA531" s="2003"/>
      <c r="BB531" s="2003"/>
      <c r="BC531" s="2003"/>
      <c r="BD531" s="2003"/>
      <c r="BE531" s="2003"/>
      <c r="BF531" s="2003"/>
      <c r="BG531" s="2003"/>
      <c r="BH531" s="2003"/>
      <c r="BI531" s="2003"/>
      <c r="BJ531" s="2003"/>
      <c r="BK531" s="2003"/>
      <c r="BL531" s="2003"/>
      <c r="BM531" s="2003"/>
      <c r="BN531" s="2003"/>
      <c r="BO531" s="2003"/>
      <c r="BP531" s="2003"/>
      <c r="BQ531" s="2003"/>
      <c r="BR531" s="2003"/>
      <c r="BS531" s="2003"/>
      <c r="BT531" s="2003"/>
      <c r="BU531" s="2003"/>
      <c r="BV531" s="2003"/>
      <c r="BW531" s="2003"/>
      <c r="BX531" s="2003"/>
      <c r="BY531" s="2003"/>
      <c r="BZ531" s="2003"/>
      <c r="CA531" s="2003"/>
      <c r="CB531" s="2003"/>
      <c r="CC531" s="2003"/>
      <c r="CD531" s="2003"/>
      <c r="CE531" s="2003"/>
      <c r="CF531" s="2003"/>
      <c r="CG531" s="2003"/>
      <c r="CH531" s="2003"/>
      <c r="CI531" s="2003"/>
      <c r="CJ531" s="2003"/>
      <c r="CK531" s="2003"/>
      <c r="CL531" s="2003"/>
      <c r="CM531" s="2003"/>
      <c r="CN531" s="2003"/>
      <c r="CO531" s="2003"/>
      <c r="CP531" s="2003"/>
    </row>
    <row r="532" spans="1:94" s="2128" customFormat="1" ht="120">
      <c r="A532" s="3559"/>
      <c r="B532" s="3446"/>
      <c r="C532" s="3438">
        <v>0</v>
      </c>
      <c r="D532" s="3454"/>
      <c r="E532" s="3434"/>
      <c r="F532" s="3454"/>
      <c r="G532" s="3434">
        <v>795</v>
      </c>
      <c r="H532" s="3438" t="s">
        <v>3007</v>
      </c>
      <c r="I532" s="3438">
        <v>0</v>
      </c>
      <c r="J532" s="3563"/>
      <c r="K532" s="2003"/>
      <c r="L532" s="2003"/>
      <c r="M532" s="2003"/>
      <c r="N532" s="2003"/>
      <c r="O532" s="2003"/>
      <c r="P532" s="2003"/>
      <c r="Q532" s="2003"/>
      <c r="R532" s="2003"/>
      <c r="S532" s="2003"/>
      <c r="T532" s="2003"/>
      <c r="U532" s="2003"/>
      <c r="V532" s="2003"/>
      <c r="W532" s="2003"/>
      <c r="X532" s="2003"/>
      <c r="Y532" s="2003"/>
      <c r="Z532" s="2003"/>
      <c r="AA532" s="2003"/>
      <c r="AB532" s="2003"/>
      <c r="AC532" s="2003"/>
      <c r="AD532" s="2003"/>
      <c r="AE532" s="2003"/>
      <c r="AF532" s="2003"/>
      <c r="AG532" s="2003"/>
      <c r="AH532" s="2003"/>
      <c r="AI532" s="2003"/>
      <c r="AJ532" s="2003"/>
      <c r="AK532" s="2003"/>
      <c r="AL532" s="2003"/>
      <c r="AM532" s="2003"/>
      <c r="AN532" s="2003"/>
      <c r="AO532" s="2003"/>
      <c r="AP532" s="2003"/>
      <c r="AQ532" s="2003"/>
      <c r="AR532" s="2003"/>
      <c r="AS532" s="2003"/>
      <c r="AT532" s="2003"/>
      <c r="AU532" s="2003"/>
      <c r="AV532" s="2003"/>
      <c r="AW532" s="2003"/>
      <c r="AX532" s="2003"/>
      <c r="AY532" s="2003"/>
      <c r="AZ532" s="2003"/>
      <c r="BA532" s="2003"/>
      <c r="BB532" s="2003"/>
      <c r="BC532" s="2003"/>
      <c r="BD532" s="2003"/>
      <c r="BE532" s="2003"/>
      <c r="BF532" s="2003"/>
      <c r="BG532" s="2003"/>
      <c r="BH532" s="2003"/>
      <c r="BI532" s="2003"/>
      <c r="BJ532" s="2003"/>
      <c r="BK532" s="2003"/>
      <c r="BL532" s="2003"/>
      <c r="BM532" s="2003"/>
      <c r="BN532" s="2003"/>
      <c r="BO532" s="2003"/>
      <c r="BP532" s="2003"/>
      <c r="BQ532" s="2003"/>
      <c r="BR532" s="2003"/>
      <c r="BS532" s="2003"/>
      <c r="BT532" s="2003"/>
      <c r="BU532" s="2003"/>
      <c r="BV532" s="2003"/>
      <c r="BW532" s="2003"/>
      <c r="BX532" s="2003"/>
      <c r="BY532" s="2003"/>
      <c r="BZ532" s="2003"/>
      <c r="CA532" s="2003"/>
      <c r="CB532" s="2003"/>
      <c r="CC532" s="2003"/>
      <c r="CD532" s="2003"/>
      <c r="CE532" s="2003"/>
      <c r="CF532" s="2003"/>
      <c r="CG532" s="2003"/>
      <c r="CH532" s="2003"/>
      <c r="CI532" s="2003"/>
      <c r="CJ532" s="2003"/>
      <c r="CK532" s="2003"/>
      <c r="CL532" s="2003"/>
      <c r="CM532" s="2003"/>
      <c r="CN532" s="2003"/>
      <c r="CO532" s="2003"/>
      <c r="CP532" s="2003"/>
    </row>
    <row r="533" spans="1:94" s="2128" customFormat="1" ht="30">
      <c r="A533" s="3559"/>
      <c r="B533" s="3446"/>
      <c r="C533" s="3527">
        <v>0</v>
      </c>
      <c r="D533" s="3454"/>
      <c r="E533" s="3434"/>
      <c r="F533" s="3454"/>
      <c r="G533" s="3434">
        <v>796</v>
      </c>
      <c r="H533" s="3438" t="s">
        <v>1062</v>
      </c>
      <c r="I533" s="3527">
        <v>0</v>
      </c>
      <c r="J533" s="3563"/>
      <c r="K533" s="2003"/>
      <c r="L533" s="2003"/>
      <c r="M533" s="2003"/>
      <c r="N533" s="2003"/>
      <c r="O533" s="2003"/>
      <c r="P533" s="2003"/>
      <c r="Q533" s="2003"/>
      <c r="R533" s="2003"/>
      <c r="S533" s="2003"/>
      <c r="T533" s="2003"/>
      <c r="U533" s="2003"/>
      <c r="V533" s="2003"/>
      <c r="W533" s="2003"/>
      <c r="X533" s="2003"/>
      <c r="Y533" s="2003"/>
      <c r="Z533" s="2003"/>
      <c r="AA533" s="2003"/>
      <c r="AB533" s="2003"/>
      <c r="AC533" s="2003"/>
      <c r="AD533" s="2003"/>
      <c r="AE533" s="2003"/>
      <c r="AF533" s="2003"/>
      <c r="AG533" s="2003"/>
      <c r="AH533" s="2003"/>
      <c r="AI533" s="2003"/>
      <c r="AJ533" s="2003"/>
      <c r="AK533" s="2003"/>
      <c r="AL533" s="2003"/>
      <c r="AM533" s="2003"/>
      <c r="AN533" s="2003"/>
      <c r="AO533" s="2003"/>
      <c r="AP533" s="2003"/>
      <c r="AQ533" s="2003"/>
      <c r="AR533" s="2003"/>
      <c r="AS533" s="2003"/>
      <c r="AT533" s="2003"/>
      <c r="AU533" s="2003"/>
      <c r="AV533" s="2003"/>
      <c r="AW533" s="2003"/>
      <c r="AX533" s="2003"/>
      <c r="AY533" s="2003"/>
      <c r="AZ533" s="2003"/>
      <c r="BA533" s="2003"/>
      <c r="BB533" s="2003"/>
      <c r="BC533" s="2003"/>
      <c r="BD533" s="2003"/>
      <c r="BE533" s="2003"/>
      <c r="BF533" s="2003"/>
      <c r="BG533" s="2003"/>
      <c r="BH533" s="2003"/>
      <c r="BI533" s="2003"/>
      <c r="BJ533" s="2003"/>
      <c r="BK533" s="2003"/>
      <c r="BL533" s="2003"/>
      <c r="BM533" s="2003"/>
      <c r="BN533" s="2003"/>
      <c r="BO533" s="2003"/>
      <c r="BP533" s="2003"/>
      <c r="BQ533" s="2003"/>
      <c r="BR533" s="2003"/>
      <c r="BS533" s="2003"/>
      <c r="BT533" s="2003"/>
      <c r="BU533" s="2003"/>
      <c r="BV533" s="2003"/>
      <c r="BW533" s="2003"/>
      <c r="BX533" s="2003"/>
      <c r="BY533" s="2003"/>
      <c r="BZ533" s="2003"/>
      <c r="CA533" s="2003"/>
      <c r="CB533" s="2003"/>
      <c r="CC533" s="2003"/>
      <c r="CD533" s="2003"/>
      <c r="CE533" s="2003"/>
      <c r="CF533" s="2003"/>
      <c r="CG533" s="2003"/>
      <c r="CH533" s="2003"/>
      <c r="CI533" s="2003"/>
      <c r="CJ533" s="2003"/>
      <c r="CK533" s="2003"/>
      <c r="CL533" s="2003"/>
      <c r="CM533" s="2003"/>
      <c r="CN533" s="2003"/>
      <c r="CO533" s="2003"/>
      <c r="CP533" s="2003"/>
    </row>
    <row r="534" spans="1:94" s="2128" customFormat="1" ht="30">
      <c r="A534" s="3559"/>
      <c r="B534" s="3446"/>
      <c r="C534" s="3530">
        <v>0</v>
      </c>
      <c r="D534" s="3628">
        <v>500000</v>
      </c>
      <c r="E534" s="3434"/>
      <c r="F534" s="3628">
        <v>500000</v>
      </c>
      <c r="G534" s="3433">
        <v>797</v>
      </c>
      <c r="H534" s="3438" t="s">
        <v>2172</v>
      </c>
      <c r="I534" s="3530">
        <v>0</v>
      </c>
      <c r="J534" s="3628"/>
      <c r="K534" s="2003"/>
      <c r="L534" s="2003"/>
      <c r="M534" s="2003"/>
      <c r="N534" s="2003"/>
      <c r="O534" s="2003"/>
      <c r="P534" s="2003"/>
      <c r="Q534" s="2003"/>
      <c r="R534" s="2003"/>
      <c r="S534" s="2003"/>
      <c r="T534" s="2003"/>
      <c r="U534" s="2003"/>
      <c r="V534" s="2003"/>
      <c r="W534" s="2003"/>
      <c r="X534" s="2003"/>
      <c r="Y534" s="2003"/>
      <c r="Z534" s="2003"/>
      <c r="AA534" s="2003"/>
      <c r="AB534" s="2003"/>
      <c r="AC534" s="2003"/>
      <c r="AD534" s="2003"/>
      <c r="AE534" s="2003"/>
      <c r="AF534" s="2003"/>
      <c r="AG534" s="2003"/>
      <c r="AH534" s="2003"/>
      <c r="AI534" s="2003"/>
      <c r="AJ534" s="2003"/>
      <c r="AK534" s="2003"/>
      <c r="AL534" s="2003"/>
      <c r="AM534" s="2003"/>
      <c r="AN534" s="2003"/>
      <c r="AO534" s="2003"/>
      <c r="AP534" s="2003"/>
      <c r="AQ534" s="2003"/>
      <c r="AR534" s="2003"/>
      <c r="AS534" s="2003"/>
      <c r="AT534" s="2003"/>
      <c r="AU534" s="2003"/>
      <c r="AV534" s="2003"/>
      <c r="AW534" s="2003"/>
      <c r="AX534" s="2003"/>
      <c r="AY534" s="2003"/>
      <c r="AZ534" s="2003"/>
      <c r="BA534" s="2003"/>
      <c r="BB534" s="2003"/>
      <c r="BC534" s="2003"/>
      <c r="BD534" s="2003"/>
      <c r="BE534" s="2003"/>
      <c r="BF534" s="2003"/>
      <c r="BG534" s="2003"/>
      <c r="BH534" s="2003"/>
      <c r="BI534" s="2003"/>
      <c r="BJ534" s="2003"/>
      <c r="BK534" s="2003"/>
      <c r="BL534" s="2003"/>
      <c r="BM534" s="2003"/>
      <c r="BN534" s="2003"/>
      <c r="BO534" s="2003"/>
      <c r="BP534" s="2003"/>
      <c r="BQ534" s="2003"/>
      <c r="BR534" s="2003"/>
      <c r="BS534" s="2003"/>
      <c r="BT534" s="2003"/>
      <c r="BU534" s="2003"/>
      <c r="BV534" s="2003"/>
      <c r="BW534" s="2003"/>
      <c r="BX534" s="2003"/>
      <c r="BY534" s="2003"/>
      <c r="BZ534" s="2003"/>
      <c r="CA534" s="2003"/>
      <c r="CB534" s="2003"/>
      <c r="CC534" s="2003"/>
      <c r="CD534" s="2003"/>
      <c r="CE534" s="2003"/>
      <c r="CF534" s="2003"/>
      <c r="CG534" s="2003"/>
      <c r="CH534" s="2003"/>
      <c r="CI534" s="2003"/>
      <c r="CJ534" s="2003"/>
      <c r="CK534" s="2003"/>
      <c r="CL534" s="2003"/>
      <c r="CM534" s="2003"/>
      <c r="CN534" s="2003"/>
      <c r="CO534" s="2003"/>
      <c r="CP534" s="2003"/>
    </row>
    <row r="535" spans="1:94" s="2128" customFormat="1" ht="60">
      <c r="A535" s="3559"/>
      <c r="B535" s="3446"/>
      <c r="C535" s="3438">
        <v>0</v>
      </c>
      <c r="D535" s="3454"/>
      <c r="E535" s="3434"/>
      <c r="F535" s="3454"/>
      <c r="G535" s="3434">
        <v>798</v>
      </c>
      <c r="H535" s="3438" t="s">
        <v>1063</v>
      </c>
      <c r="I535" s="3438">
        <v>0</v>
      </c>
      <c r="J535" s="3563"/>
      <c r="K535" s="2003"/>
      <c r="L535" s="2003"/>
      <c r="M535" s="2003"/>
      <c r="N535" s="2003"/>
      <c r="O535" s="2003"/>
      <c r="P535" s="2003"/>
      <c r="Q535" s="2003"/>
      <c r="R535" s="2003"/>
      <c r="S535" s="2003"/>
      <c r="T535" s="2003"/>
      <c r="U535" s="2003"/>
      <c r="V535" s="2003"/>
      <c r="W535" s="2003"/>
      <c r="X535" s="2003"/>
      <c r="Y535" s="2003"/>
      <c r="Z535" s="2003"/>
      <c r="AA535" s="2003"/>
      <c r="AB535" s="2003"/>
      <c r="AC535" s="2003"/>
      <c r="AD535" s="2003"/>
      <c r="AE535" s="2003"/>
      <c r="AF535" s="2003"/>
      <c r="AG535" s="2003"/>
      <c r="AH535" s="2003"/>
      <c r="AI535" s="2003"/>
      <c r="AJ535" s="2003"/>
      <c r="AK535" s="2003"/>
      <c r="AL535" s="2003"/>
      <c r="AM535" s="2003"/>
      <c r="AN535" s="2003"/>
      <c r="AO535" s="2003"/>
      <c r="AP535" s="2003"/>
      <c r="AQ535" s="2003"/>
      <c r="AR535" s="2003"/>
      <c r="AS535" s="2003"/>
      <c r="AT535" s="2003"/>
      <c r="AU535" s="2003"/>
      <c r="AV535" s="2003"/>
      <c r="AW535" s="2003"/>
      <c r="AX535" s="2003"/>
      <c r="AY535" s="2003"/>
      <c r="AZ535" s="2003"/>
      <c r="BA535" s="2003"/>
      <c r="BB535" s="2003"/>
      <c r="BC535" s="2003"/>
      <c r="BD535" s="2003"/>
      <c r="BE535" s="2003"/>
      <c r="BF535" s="2003"/>
      <c r="BG535" s="2003"/>
      <c r="BH535" s="2003"/>
      <c r="BI535" s="2003"/>
      <c r="BJ535" s="2003"/>
      <c r="BK535" s="2003"/>
      <c r="BL535" s="2003"/>
      <c r="BM535" s="2003"/>
      <c r="BN535" s="2003"/>
      <c r="BO535" s="2003"/>
      <c r="BP535" s="2003"/>
      <c r="BQ535" s="2003"/>
      <c r="BR535" s="2003"/>
      <c r="BS535" s="2003"/>
      <c r="BT535" s="2003"/>
      <c r="BU535" s="2003"/>
      <c r="BV535" s="2003"/>
      <c r="BW535" s="2003"/>
      <c r="BX535" s="2003"/>
      <c r="BY535" s="2003"/>
      <c r="BZ535" s="2003"/>
      <c r="CA535" s="2003"/>
      <c r="CB535" s="2003"/>
      <c r="CC535" s="2003"/>
      <c r="CD535" s="2003"/>
      <c r="CE535" s="2003"/>
      <c r="CF535" s="2003"/>
      <c r="CG535" s="2003"/>
      <c r="CH535" s="2003"/>
      <c r="CI535" s="2003"/>
      <c r="CJ535" s="2003"/>
      <c r="CK535" s="2003"/>
      <c r="CL535" s="2003"/>
      <c r="CM535" s="2003"/>
      <c r="CN535" s="2003"/>
      <c r="CO535" s="2003"/>
      <c r="CP535" s="2003"/>
    </row>
    <row r="536" spans="1:94" ht="60">
      <c r="A536" s="3559"/>
      <c r="B536" s="3446"/>
      <c r="C536" s="3438">
        <v>0</v>
      </c>
      <c r="D536" s="3454"/>
      <c r="E536" s="3434"/>
      <c r="F536" s="3454"/>
      <c r="G536" s="3434">
        <v>799</v>
      </c>
      <c r="H536" s="3438" t="s">
        <v>1064</v>
      </c>
      <c r="I536" s="3438">
        <v>0</v>
      </c>
      <c r="J536" s="3563"/>
    </row>
    <row r="537" spans="1:94" s="2004" customFormat="1" ht="75">
      <c r="A537" s="3559"/>
      <c r="B537" s="3446">
        <v>0</v>
      </c>
      <c r="C537" s="3434">
        <v>0</v>
      </c>
      <c r="D537" s="3435"/>
      <c r="E537" s="3434"/>
      <c r="F537" s="3435"/>
      <c r="G537" s="3434">
        <v>805</v>
      </c>
      <c r="H537" s="3438" t="s">
        <v>1065</v>
      </c>
      <c r="I537" s="3434">
        <v>0</v>
      </c>
      <c r="J537" s="3550"/>
      <c r="K537" s="2003"/>
      <c r="L537" s="2003"/>
      <c r="M537" s="2003"/>
      <c r="N537" s="2003"/>
      <c r="O537" s="2003"/>
      <c r="P537" s="2003"/>
      <c r="Q537" s="2003"/>
      <c r="R537" s="2003"/>
      <c r="S537" s="2003"/>
      <c r="T537" s="2003"/>
      <c r="U537" s="2003"/>
      <c r="V537" s="2003"/>
      <c r="W537" s="2003"/>
      <c r="X537" s="2003"/>
      <c r="Y537" s="2003"/>
      <c r="Z537" s="2003"/>
      <c r="AA537" s="2003"/>
      <c r="AB537" s="2003"/>
      <c r="AC537" s="2003"/>
      <c r="AD537" s="2003"/>
      <c r="AE537" s="2003"/>
      <c r="AF537" s="2003"/>
      <c r="AG537" s="2003"/>
      <c r="AH537" s="2003"/>
      <c r="AI537" s="2003"/>
      <c r="AJ537" s="2003"/>
      <c r="AK537" s="2003"/>
      <c r="AL537" s="2003"/>
      <c r="AM537" s="2003"/>
      <c r="AN537" s="2003"/>
      <c r="AO537" s="2003"/>
      <c r="AP537" s="2003"/>
      <c r="AQ537" s="2003"/>
      <c r="AR537" s="2003"/>
      <c r="AS537" s="2003"/>
      <c r="AT537" s="2003"/>
      <c r="AU537" s="2003"/>
      <c r="AV537" s="2003"/>
      <c r="AW537" s="2003"/>
      <c r="AX537" s="2003"/>
      <c r="AY537" s="2003"/>
      <c r="AZ537" s="2003"/>
      <c r="BA537" s="2003"/>
      <c r="BB537" s="2003"/>
      <c r="BC537" s="2003"/>
      <c r="BD537" s="2003"/>
      <c r="BE537" s="2003"/>
      <c r="BF537" s="2003"/>
      <c r="BG537" s="2003"/>
      <c r="BH537" s="2003"/>
      <c r="BI537" s="2003"/>
      <c r="BJ537" s="2003"/>
      <c r="BK537" s="2003"/>
      <c r="BL537" s="2003"/>
      <c r="BM537" s="2003"/>
      <c r="BN537" s="2003"/>
      <c r="BO537" s="2003"/>
      <c r="BP537" s="2003"/>
      <c r="BQ537" s="2003"/>
      <c r="BR537" s="2003"/>
      <c r="BS537" s="2003"/>
      <c r="BT537" s="2003"/>
      <c r="BU537" s="2003"/>
      <c r="BV537" s="2003"/>
      <c r="BW537" s="2003"/>
      <c r="BX537" s="2003"/>
      <c r="BY537" s="2003"/>
      <c r="BZ537" s="2003"/>
      <c r="CA537" s="2003"/>
      <c r="CB537" s="2003"/>
      <c r="CC537" s="2003"/>
      <c r="CD537" s="2003"/>
      <c r="CE537" s="2003"/>
      <c r="CF537" s="2003"/>
      <c r="CG537" s="2003"/>
      <c r="CH537" s="2003"/>
      <c r="CI537" s="2003"/>
      <c r="CJ537" s="2003"/>
      <c r="CK537" s="2003"/>
      <c r="CL537" s="2003"/>
      <c r="CM537" s="2003"/>
      <c r="CN537" s="2003"/>
      <c r="CO537" s="2003"/>
      <c r="CP537" s="2003"/>
    </row>
    <row r="538" spans="1:94" ht="45">
      <c r="A538" s="3559"/>
      <c r="B538" s="3446"/>
      <c r="C538" s="3434">
        <v>0</v>
      </c>
      <c r="D538" s="3435"/>
      <c r="E538" s="3434"/>
      <c r="F538" s="3435"/>
      <c r="G538" s="3434">
        <v>836</v>
      </c>
      <c r="H538" s="3438" t="s">
        <v>1066</v>
      </c>
      <c r="I538" s="3434">
        <v>0</v>
      </c>
      <c r="J538" s="3550"/>
    </row>
    <row r="539" spans="1:94" ht="75">
      <c r="A539" s="3559"/>
      <c r="B539" s="3446"/>
      <c r="C539" s="3434">
        <v>0</v>
      </c>
      <c r="D539" s="3435"/>
      <c r="E539" s="3434"/>
      <c r="F539" s="3435"/>
      <c r="G539" s="3434">
        <v>841</v>
      </c>
      <c r="H539" s="3438" t="s">
        <v>1067</v>
      </c>
      <c r="I539" s="3434">
        <v>0</v>
      </c>
      <c r="J539" s="3550"/>
    </row>
    <row r="540" spans="1:94" ht="60">
      <c r="A540" s="3559"/>
      <c r="B540" s="3446"/>
      <c r="C540" s="3434">
        <v>0</v>
      </c>
      <c r="D540" s="3435"/>
      <c r="E540" s="3434"/>
      <c r="F540" s="3435"/>
      <c r="G540" s="3434">
        <v>843</v>
      </c>
      <c r="H540" s="3438" t="s">
        <v>1068</v>
      </c>
      <c r="I540" s="3434">
        <v>0</v>
      </c>
      <c r="J540" s="3550"/>
    </row>
    <row r="541" spans="1:94" ht="60">
      <c r="A541" s="3551"/>
      <c r="B541" s="3446"/>
      <c r="C541" s="3433">
        <v>0</v>
      </c>
      <c r="D541" s="3435"/>
      <c r="E541" s="3433"/>
      <c r="F541" s="3435"/>
      <c r="G541" s="3434">
        <v>846</v>
      </c>
      <c r="H541" s="3438" t="s">
        <v>1069</v>
      </c>
      <c r="I541" s="3433">
        <v>0</v>
      </c>
      <c r="J541" s="3550"/>
    </row>
    <row r="542" spans="1:94" s="2004" customFormat="1" ht="90">
      <c r="A542" s="3551"/>
      <c r="B542" s="3446"/>
      <c r="C542" s="3433">
        <v>0</v>
      </c>
      <c r="D542" s="3435"/>
      <c r="E542" s="3433"/>
      <c r="F542" s="3435"/>
      <c r="G542" s="3434">
        <v>854</v>
      </c>
      <c r="H542" s="3438" t="s">
        <v>1070</v>
      </c>
      <c r="I542" s="3433">
        <v>0</v>
      </c>
      <c r="J542" s="3550"/>
      <c r="K542" s="2003"/>
      <c r="L542" s="2003"/>
      <c r="M542" s="2003"/>
      <c r="N542" s="2003"/>
      <c r="O542" s="2003"/>
      <c r="P542" s="2003"/>
      <c r="Q542" s="2003"/>
      <c r="R542" s="2003"/>
      <c r="S542" s="2003"/>
      <c r="T542" s="2003"/>
      <c r="U542" s="2003"/>
      <c r="V542" s="2003"/>
      <c r="W542" s="2003"/>
      <c r="X542" s="2003"/>
      <c r="Y542" s="2003"/>
      <c r="Z542" s="2003"/>
      <c r="AA542" s="2003"/>
      <c r="AB542" s="2003"/>
      <c r="AC542" s="2003"/>
      <c r="AD542" s="2003"/>
      <c r="AE542" s="2003"/>
      <c r="AF542" s="2003"/>
      <c r="AG542" s="2003"/>
      <c r="AH542" s="2003"/>
      <c r="AI542" s="2003"/>
      <c r="AJ542" s="2003"/>
      <c r="AK542" s="2003"/>
      <c r="AL542" s="2003"/>
      <c r="AM542" s="2003"/>
      <c r="AN542" s="2003"/>
      <c r="AO542" s="2003"/>
      <c r="AP542" s="2003"/>
      <c r="AQ542" s="2003"/>
      <c r="AR542" s="2003"/>
      <c r="AS542" s="2003"/>
      <c r="AT542" s="2003"/>
      <c r="AU542" s="2003"/>
      <c r="AV542" s="2003"/>
      <c r="AW542" s="2003"/>
      <c r="AX542" s="2003"/>
      <c r="AY542" s="2003"/>
      <c r="AZ542" s="2003"/>
      <c r="BA542" s="2003"/>
      <c r="BB542" s="2003"/>
      <c r="BC542" s="2003"/>
      <c r="BD542" s="2003"/>
      <c r="BE542" s="2003"/>
      <c r="BF542" s="2003"/>
      <c r="BG542" s="2003"/>
      <c r="BH542" s="2003"/>
      <c r="BI542" s="2003"/>
      <c r="BJ542" s="2003"/>
      <c r="BK542" s="2003"/>
      <c r="BL542" s="2003"/>
      <c r="BM542" s="2003"/>
      <c r="BN542" s="2003"/>
      <c r="BO542" s="2003"/>
      <c r="BP542" s="2003"/>
      <c r="BQ542" s="2003"/>
      <c r="BR542" s="2003"/>
      <c r="BS542" s="2003"/>
      <c r="BT542" s="2003"/>
      <c r="BU542" s="2003"/>
      <c r="BV542" s="2003"/>
      <c r="BW542" s="2003"/>
      <c r="BX542" s="2003"/>
      <c r="BY542" s="2003"/>
      <c r="BZ542" s="2003"/>
      <c r="CA542" s="2003"/>
      <c r="CB542" s="2003"/>
      <c r="CC542" s="2003"/>
      <c r="CD542" s="2003"/>
      <c r="CE542" s="2003"/>
      <c r="CF542" s="2003"/>
      <c r="CG542" s="2003"/>
      <c r="CH542" s="2003"/>
      <c r="CI542" s="2003"/>
      <c r="CJ542" s="2003"/>
      <c r="CK542" s="2003"/>
      <c r="CL542" s="2003"/>
      <c r="CM542" s="2003"/>
      <c r="CN542" s="2003"/>
      <c r="CO542" s="2003"/>
      <c r="CP542" s="2003"/>
    </row>
    <row r="543" spans="1:94" ht="75">
      <c r="A543" s="3551"/>
      <c r="B543" s="3446"/>
      <c r="C543" s="3433">
        <v>0</v>
      </c>
      <c r="D543" s="3435"/>
      <c r="E543" s="3433"/>
      <c r="F543" s="3435"/>
      <c r="G543" s="3434">
        <v>855</v>
      </c>
      <c r="H543" s="3438" t="s">
        <v>1071</v>
      </c>
      <c r="I543" s="3433">
        <v>0</v>
      </c>
      <c r="J543" s="3550"/>
    </row>
    <row r="544" spans="1:94" ht="75">
      <c r="A544" s="3551"/>
      <c r="B544" s="3521"/>
      <c r="C544" s="3433">
        <v>0</v>
      </c>
      <c r="D544" s="3435"/>
      <c r="E544" s="3433"/>
      <c r="F544" s="3435"/>
      <c r="G544" s="3434">
        <v>856</v>
      </c>
      <c r="H544" s="3438" t="s">
        <v>1072</v>
      </c>
      <c r="I544" s="3433">
        <v>0</v>
      </c>
      <c r="J544" s="3550"/>
    </row>
    <row r="545" spans="1:10" ht="60">
      <c r="A545" s="3551"/>
      <c r="B545" s="3521"/>
      <c r="C545" s="3433">
        <v>0</v>
      </c>
      <c r="D545" s="3435"/>
      <c r="E545" s="3433"/>
      <c r="F545" s="3435"/>
      <c r="G545" s="3434">
        <v>857</v>
      </c>
      <c r="H545" s="3438" t="s">
        <v>1073</v>
      </c>
      <c r="I545" s="3433">
        <v>0</v>
      </c>
      <c r="J545" s="3550"/>
    </row>
    <row r="546" spans="1:10" ht="90">
      <c r="A546" s="3551"/>
      <c r="B546" s="3433"/>
      <c r="C546" s="3433">
        <v>0</v>
      </c>
      <c r="D546" s="3435"/>
      <c r="E546" s="3433"/>
      <c r="F546" s="3435"/>
      <c r="G546" s="3434">
        <v>859</v>
      </c>
      <c r="H546" s="3459" t="s">
        <v>1074</v>
      </c>
      <c r="I546" s="3433">
        <v>0</v>
      </c>
      <c r="J546" s="3550"/>
    </row>
    <row r="547" spans="1:10" ht="135">
      <c r="A547" s="3551"/>
      <c r="B547" s="3433"/>
      <c r="C547" s="3433">
        <v>0</v>
      </c>
      <c r="D547" s="3435"/>
      <c r="E547" s="3433"/>
      <c r="F547" s="3435"/>
      <c r="G547" s="3434">
        <v>860</v>
      </c>
      <c r="H547" s="3476" t="s">
        <v>1075</v>
      </c>
      <c r="I547" s="3433">
        <v>0</v>
      </c>
      <c r="J547" s="3550"/>
    </row>
    <row r="548" spans="1:10" ht="75">
      <c r="A548" s="3551"/>
      <c r="B548" s="3433"/>
      <c r="C548" s="3433">
        <v>0</v>
      </c>
      <c r="D548" s="3435"/>
      <c r="E548" s="3433"/>
      <c r="F548" s="3435"/>
      <c r="G548" s="3434">
        <v>861</v>
      </c>
      <c r="H548" s="3438" t="s">
        <v>1076</v>
      </c>
      <c r="I548" s="3433">
        <v>0</v>
      </c>
      <c r="J548" s="3550"/>
    </row>
    <row r="549" spans="1:10" ht="75">
      <c r="A549" s="3551"/>
      <c r="B549" s="3433"/>
      <c r="C549" s="3433">
        <v>0</v>
      </c>
      <c r="D549" s="3435"/>
      <c r="E549" s="3433"/>
      <c r="F549" s="3435"/>
      <c r="G549" s="3434">
        <v>862</v>
      </c>
      <c r="H549" s="3438" t="s">
        <v>1077</v>
      </c>
      <c r="I549" s="3433">
        <v>0</v>
      </c>
      <c r="J549" s="3550"/>
    </row>
    <row r="550" spans="1:10" ht="90">
      <c r="A550" s="3551"/>
      <c r="B550" s="3433"/>
      <c r="C550" s="3433">
        <v>0</v>
      </c>
      <c r="D550" s="3435"/>
      <c r="E550" s="3433"/>
      <c r="F550" s="3435"/>
      <c r="G550" s="3434">
        <v>863</v>
      </c>
      <c r="H550" s="3438" t="s">
        <v>1078</v>
      </c>
      <c r="I550" s="3433">
        <v>0</v>
      </c>
      <c r="J550" s="3550"/>
    </row>
    <row r="551" spans="1:10" ht="45">
      <c r="A551" s="3551"/>
      <c r="B551" s="3433"/>
      <c r="C551" s="3433">
        <v>0</v>
      </c>
      <c r="D551" s="3435"/>
      <c r="E551" s="3433"/>
      <c r="F551" s="3435"/>
      <c r="G551" s="3434">
        <v>864</v>
      </c>
      <c r="H551" s="3438" t="s">
        <v>1079</v>
      </c>
      <c r="I551" s="3433">
        <v>0</v>
      </c>
      <c r="J551" s="3550"/>
    </row>
    <row r="552" spans="1:10" ht="75">
      <c r="A552" s="3551"/>
      <c r="B552" s="3433"/>
      <c r="C552" s="3434">
        <v>0</v>
      </c>
      <c r="D552" s="3435"/>
      <c r="E552" s="3433"/>
      <c r="F552" s="3435"/>
      <c r="G552" s="3434">
        <v>865</v>
      </c>
      <c r="H552" s="3438" t="s">
        <v>1080</v>
      </c>
      <c r="I552" s="3434">
        <v>0</v>
      </c>
      <c r="J552" s="3550"/>
    </row>
    <row r="553" spans="1:10" ht="120">
      <c r="A553" s="3551"/>
      <c r="B553" s="3462"/>
      <c r="C553" s="3462">
        <v>0</v>
      </c>
      <c r="D553" s="3435"/>
      <c r="E553" s="3433"/>
      <c r="F553" s="3435"/>
      <c r="G553" s="3434">
        <v>866</v>
      </c>
      <c r="H553" s="3476" t="s">
        <v>1081</v>
      </c>
      <c r="I553" s="3462">
        <v>0</v>
      </c>
      <c r="J553" s="3550"/>
    </row>
    <row r="554" spans="1:10" ht="90">
      <c r="A554" s="3551"/>
      <c r="B554" s="3433"/>
      <c r="C554" s="3434">
        <v>0</v>
      </c>
      <c r="D554" s="3435"/>
      <c r="E554" s="3433"/>
      <c r="F554" s="3435"/>
      <c r="G554" s="3434">
        <v>867</v>
      </c>
      <c r="H554" s="3438" t="s">
        <v>1082</v>
      </c>
      <c r="I554" s="3434">
        <v>0</v>
      </c>
      <c r="J554" s="3550"/>
    </row>
    <row r="555" spans="1:10" ht="75">
      <c r="A555" s="3551"/>
      <c r="B555" s="3433"/>
      <c r="C555" s="3434">
        <v>0</v>
      </c>
      <c r="D555" s="3435"/>
      <c r="E555" s="3433"/>
      <c r="F555" s="3435"/>
      <c r="G555" s="3434">
        <v>868</v>
      </c>
      <c r="H555" s="3438" t="s">
        <v>1083</v>
      </c>
      <c r="I555" s="3434">
        <v>0</v>
      </c>
      <c r="J555" s="3550"/>
    </row>
    <row r="556" spans="1:10" ht="45">
      <c r="A556" s="3551"/>
      <c r="B556" s="3433"/>
      <c r="C556" s="3434">
        <v>0</v>
      </c>
      <c r="D556" s="3435"/>
      <c r="E556" s="3433"/>
      <c r="F556" s="3435"/>
      <c r="G556" s="3434">
        <v>869</v>
      </c>
      <c r="H556" s="3438" t="s">
        <v>1084</v>
      </c>
      <c r="I556" s="3434">
        <v>0</v>
      </c>
      <c r="J556" s="3550"/>
    </row>
    <row r="557" spans="1:10" ht="75">
      <c r="A557" s="3551"/>
      <c r="B557" s="3433"/>
      <c r="C557" s="3434">
        <v>0</v>
      </c>
      <c r="D557" s="3435"/>
      <c r="E557" s="3433"/>
      <c r="F557" s="3435"/>
      <c r="G557" s="3434">
        <v>870</v>
      </c>
      <c r="H557" s="3438" t="s">
        <v>1085</v>
      </c>
      <c r="I557" s="3434">
        <v>0</v>
      </c>
      <c r="J557" s="3550"/>
    </row>
    <row r="558" spans="1:10" ht="60">
      <c r="A558" s="3551"/>
      <c r="B558" s="3433"/>
      <c r="C558" s="3438">
        <v>0</v>
      </c>
      <c r="D558" s="3435"/>
      <c r="E558" s="3433"/>
      <c r="F558" s="3435"/>
      <c r="G558" s="3434">
        <v>871</v>
      </c>
      <c r="H558" s="3438" t="s">
        <v>1086</v>
      </c>
      <c r="I558" s="3438">
        <v>0</v>
      </c>
      <c r="J558" s="3550"/>
    </row>
    <row r="559" spans="1:10" ht="75">
      <c r="A559" s="3551"/>
      <c r="B559" s="3433"/>
      <c r="C559" s="3438">
        <v>0</v>
      </c>
      <c r="D559" s="3454"/>
      <c r="E559" s="3433"/>
      <c r="F559" s="3454"/>
      <c r="G559" s="3434">
        <v>873</v>
      </c>
      <c r="H559" s="3438" t="s">
        <v>1087</v>
      </c>
      <c r="I559" s="3438">
        <v>0</v>
      </c>
      <c r="J559" s="3563"/>
    </row>
    <row r="560" spans="1:10" ht="45">
      <c r="A560" s="3551"/>
      <c r="B560" s="3433"/>
      <c r="C560" s="3438">
        <v>0</v>
      </c>
      <c r="D560" s="3454"/>
      <c r="E560" s="3433"/>
      <c r="F560" s="3454"/>
      <c r="G560" s="3434">
        <v>874</v>
      </c>
      <c r="H560" s="3438" t="s">
        <v>1088</v>
      </c>
      <c r="I560" s="3438">
        <v>0</v>
      </c>
      <c r="J560" s="3563"/>
    </row>
    <row r="561" spans="1:10" ht="60">
      <c r="A561" s="3551"/>
      <c r="B561" s="3433"/>
      <c r="C561" s="3438">
        <v>0</v>
      </c>
      <c r="D561" s="3435"/>
      <c r="E561" s="3433"/>
      <c r="F561" s="3435"/>
      <c r="G561" s="3434">
        <v>875</v>
      </c>
      <c r="H561" s="3438" t="s">
        <v>1089</v>
      </c>
      <c r="I561" s="3438">
        <v>0</v>
      </c>
      <c r="J561" s="3550"/>
    </row>
    <row r="562" spans="1:10" ht="90">
      <c r="A562" s="3551"/>
      <c r="B562" s="3433"/>
      <c r="C562" s="3438">
        <v>0</v>
      </c>
      <c r="D562" s="3435"/>
      <c r="E562" s="3433"/>
      <c r="F562" s="3435"/>
      <c r="G562" s="3434">
        <v>876</v>
      </c>
      <c r="H562" s="3438" t="s">
        <v>1090</v>
      </c>
      <c r="I562" s="3438">
        <v>0</v>
      </c>
      <c r="J562" s="3550"/>
    </row>
    <row r="563" spans="1:10" ht="60">
      <c r="A563" s="3551"/>
      <c r="B563" s="3433"/>
      <c r="C563" s="3438">
        <v>0</v>
      </c>
      <c r="D563" s="3435"/>
      <c r="E563" s="3462"/>
      <c r="F563" s="3435"/>
      <c r="G563" s="3434">
        <v>879</v>
      </c>
      <c r="H563" s="3438" t="s">
        <v>1091</v>
      </c>
      <c r="I563" s="3438">
        <v>0</v>
      </c>
      <c r="J563" s="3550"/>
    </row>
    <row r="564" spans="1:10" ht="120">
      <c r="A564" s="3551"/>
      <c r="B564" s="3433"/>
      <c r="C564" s="3438">
        <v>0</v>
      </c>
      <c r="D564" s="3435"/>
      <c r="E564" s="3433"/>
      <c r="F564" s="3435"/>
      <c r="G564" s="3434">
        <v>882</v>
      </c>
      <c r="H564" s="3438" t="s">
        <v>1092</v>
      </c>
      <c r="I564" s="3438">
        <v>0</v>
      </c>
      <c r="J564" s="3550"/>
    </row>
    <row r="565" spans="1:10" ht="90">
      <c r="A565" s="3551"/>
      <c r="B565" s="3433"/>
      <c r="C565" s="3438">
        <v>0</v>
      </c>
      <c r="D565" s="3435"/>
      <c r="E565" s="3433"/>
      <c r="F565" s="3435"/>
      <c r="G565" s="3434">
        <v>883</v>
      </c>
      <c r="H565" s="3438" t="s">
        <v>1097</v>
      </c>
      <c r="I565" s="3438">
        <v>0</v>
      </c>
      <c r="J565" s="3550"/>
    </row>
    <row r="566" spans="1:10" ht="90">
      <c r="A566" s="3551"/>
      <c r="B566" s="3433"/>
      <c r="C566" s="3438">
        <v>0</v>
      </c>
      <c r="D566" s="3435"/>
      <c r="E566" s="3462"/>
      <c r="F566" s="3435"/>
      <c r="G566" s="3434">
        <v>884</v>
      </c>
      <c r="H566" s="3438" t="s">
        <v>1098</v>
      </c>
      <c r="I566" s="3438">
        <v>0</v>
      </c>
      <c r="J566" s="3550"/>
    </row>
    <row r="567" spans="1:10" ht="60">
      <c r="A567" s="3551"/>
      <c r="B567" s="3433"/>
      <c r="C567" s="3438">
        <v>0</v>
      </c>
      <c r="D567" s="3435"/>
      <c r="E567" s="3433"/>
      <c r="F567" s="3435"/>
      <c r="G567" s="3434">
        <v>885</v>
      </c>
      <c r="H567" s="3438" t="s">
        <v>1099</v>
      </c>
      <c r="I567" s="3438">
        <v>0</v>
      </c>
      <c r="J567" s="3550"/>
    </row>
    <row r="568" spans="1:10" ht="105">
      <c r="A568" s="3551"/>
      <c r="B568" s="3433"/>
      <c r="C568" s="3438">
        <v>0</v>
      </c>
      <c r="D568" s="3454"/>
      <c r="E568" s="3433"/>
      <c r="F568" s="3454"/>
      <c r="G568" s="3434">
        <v>894</v>
      </c>
      <c r="H568" s="3438" t="s">
        <v>1093</v>
      </c>
      <c r="I568" s="3438">
        <v>0</v>
      </c>
      <c r="J568" s="3563"/>
    </row>
    <row r="569" spans="1:10" ht="105">
      <c r="A569" s="3551"/>
      <c r="B569" s="3433"/>
      <c r="C569" s="3438">
        <v>0</v>
      </c>
      <c r="D569" s="3454"/>
      <c r="E569" s="3433"/>
      <c r="F569" s="3454"/>
      <c r="G569" s="3434">
        <v>895</v>
      </c>
      <c r="H569" s="3438" t="s">
        <v>1094</v>
      </c>
      <c r="I569" s="3438">
        <v>0</v>
      </c>
      <c r="J569" s="3563"/>
    </row>
    <row r="570" spans="1:10" ht="135">
      <c r="A570" s="3551"/>
      <c r="B570" s="3433"/>
      <c r="C570" s="3438">
        <v>0</v>
      </c>
      <c r="D570" s="3454"/>
      <c r="E570" s="3433"/>
      <c r="F570" s="3454"/>
      <c r="G570" s="3434">
        <v>896</v>
      </c>
      <c r="H570" s="3476" t="s">
        <v>1095</v>
      </c>
      <c r="I570" s="3438">
        <v>0</v>
      </c>
      <c r="J570" s="3563"/>
    </row>
    <row r="571" spans="1:10" ht="105">
      <c r="A571" s="3551"/>
      <c r="B571" s="3433"/>
      <c r="C571" s="3438">
        <v>0</v>
      </c>
      <c r="D571" s="3435"/>
      <c r="E571" s="3433"/>
      <c r="F571" s="3435"/>
      <c r="G571" s="3434">
        <v>897</v>
      </c>
      <c r="H571" s="3438" t="s">
        <v>1096</v>
      </c>
      <c r="I571" s="3438">
        <v>0</v>
      </c>
      <c r="J571" s="3550"/>
    </row>
    <row r="572" spans="1:10" ht="15">
      <c r="A572" s="3551"/>
      <c r="B572" s="3433"/>
      <c r="C572" s="3433">
        <v>0</v>
      </c>
      <c r="D572" s="3435">
        <v>0</v>
      </c>
      <c r="E572" s="3433"/>
      <c r="F572" s="3435"/>
      <c r="G572" s="3434">
        <v>898</v>
      </c>
      <c r="H572" s="3433" t="s">
        <v>1132</v>
      </c>
      <c r="I572" s="3433">
        <v>0</v>
      </c>
      <c r="J572" s="3550">
        <v>0</v>
      </c>
    </row>
    <row r="573" spans="1:10" ht="30">
      <c r="A573" s="3559"/>
      <c r="B573" s="3434"/>
      <c r="C573" s="3434">
        <v>0</v>
      </c>
      <c r="D573" s="3435">
        <v>0</v>
      </c>
      <c r="E573" s="3434"/>
      <c r="F573" s="3435"/>
      <c r="G573" s="3434">
        <v>899</v>
      </c>
      <c r="H573" s="3438" t="s">
        <v>1133</v>
      </c>
      <c r="I573" s="3434">
        <v>0</v>
      </c>
      <c r="J573" s="3550">
        <v>0</v>
      </c>
    </row>
    <row r="574" spans="1:10" ht="75">
      <c r="A574" s="3551"/>
      <c r="B574" s="3433"/>
      <c r="C574" s="3438">
        <v>0</v>
      </c>
      <c r="D574" s="3435"/>
      <c r="E574" s="3433"/>
      <c r="F574" s="3435"/>
      <c r="G574" s="3434">
        <v>904</v>
      </c>
      <c r="H574" s="3438" t="s">
        <v>1100</v>
      </c>
      <c r="I574" s="3438">
        <v>0</v>
      </c>
      <c r="J574" s="3550"/>
    </row>
    <row r="575" spans="1:10" ht="90">
      <c r="A575" s="3559"/>
      <c r="B575" s="3435"/>
      <c r="C575" s="3438">
        <v>0</v>
      </c>
      <c r="D575" s="3435"/>
      <c r="E575" s="3462"/>
      <c r="F575" s="3435"/>
      <c r="G575" s="3434">
        <v>905</v>
      </c>
      <c r="H575" s="3438" t="s">
        <v>1101</v>
      </c>
      <c r="I575" s="3438">
        <v>0</v>
      </c>
      <c r="J575" s="3550"/>
    </row>
    <row r="576" spans="1:10" ht="75">
      <c r="A576" s="3559"/>
      <c r="B576" s="3435"/>
      <c r="C576" s="3438">
        <v>0</v>
      </c>
      <c r="D576" s="3435"/>
      <c r="E576" s="3462"/>
      <c r="F576" s="3435"/>
      <c r="G576" s="3434">
        <v>908</v>
      </c>
      <c r="H576" s="3438" t="s">
        <v>1102</v>
      </c>
      <c r="I576" s="3438">
        <v>0</v>
      </c>
      <c r="J576" s="3550"/>
    </row>
    <row r="577" spans="1:94" ht="45">
      <c r="A577" s="3565"/>
      <c r="B577" s="3435"/>
      <c r="C577" s="3438">
        <v>0</v>
      </c>
      <c r="D577" s="3454"/>
      <c r="E577" s="3438"/>
      <c r="F577" s="3454"/>
      <c r="G577" s="3434">
        <v>909</v>
      </c>
      <c r="H577" s="3438" t="s">
        <v>1103</v>
      </c>
      <c r="I577" s="3438">
        <v>0</v>
      </c>
      <c r="J577" s="3563"/>
    </row>
    <row r="578" spans="1:94" ht="75">
      <c r="A578" s="3565"/>
      <c r="B578" s="3435"/>
      <c r="C578" s="3438">
        <v>0</v>
      </c>
      <c r="D578" s="3435"/>
      <c r="E578" s="3462"/>
      <c r="F578" s="3435"/>
      <c r="G578" s="3434">
        <v>913</v>
      </c>
      <c r="H578" s="3438" t="s">
        <v>1104</v>
      </c>
      <c r="I578" s="3438">
        <v>0</v>
      </c>
      <c r="J578" s="3550"/>
    </row>
    <row r="579" spans="1:94" ht="60">
      <c r="A579" s="3559"/>
      <c r="B579" s="3435"/>
      <c r="C579" s="3438">
        <v>0</v>
      </c>
      <c r="D579" s="3435"/>
      <c r="E579" s="3462"/>
      <c r="F579" s="3435"/>
      <c r="G579" s="3434">
        <v>914</v>
      </c>
      <c r="H579" s="3438" t="s">
        <v>1105</v>
      </c>
      <c r="I579" s="3438">
        <v>0</v>
      </c>
      <c r="J579" s="3550"/>
    </row>
    <row r="580" spans="1:94" ht="45">
      <c r="A580" s="3565"/>
      <c r="B580" s="3435"/>
      <c r="C580" s="3438">
        <v>0</v>
      </c>
      <c r="D580" s="3435">
        <v>0</v>
      </c>
      <c r="E580" s="3462"/>
      <c r="F580" s="3435"/>
      <c r="G580" s="3434">
        <v>919</v>
      </c>
      <c r="H580" s="3438" t="s">
        <v>1123</v>
      </c>
      <c r="I580" s="3438">
        <v>0</v>
      </c>
      <c r="J580" s="3550">
        <v>0</v>
      </c>
    </row>
    <row r="581" spans="1:94" ht="90">
      <c r="A581" s="3559"/>
      <c r="B581" s="3433"/>
      <c r="C581" s="3438">
        <v>0</v>
      </c>
      <c r="D581" s="3435"/>
      <c r="E581" s="3462"/>
      <c r="F581" s="3435"/>
      <c r="G581" s="3434">
        <v>922</v>
      </c>
      <c r="H581" s="3438" t="s">
        <v>1106</v>
      </c>
      <c r="I581" s="3438">
        <v>0</v>
      </c>
      <c r="J581" s="3550"/>
    </row>
    <row r="582" spans="1:94" ht="60">
      <c r="A582" s="3559"/>
      <c r="B582" s="3521"/>
      <c r="C582" s="3438">
        <v>0</v>
      </c>
      <c r="D582" s="3435"/>
      <c r="E582" s="3438"/>
      <c r="F582" s="3435"/>
      <c r="G582" s="3434">
        <v>923</v>
      </c>
      <c r="H582" s="3438" t="s">
        <v>1107</v>
      </c>
      <c r="I582" s="3438">
        <v>0</v>
      </c>
      <c r="J582" s="3550"/>
    </row>
    <row r="583" spans="1:94" s="2004" customFormat="1" ht="90">
      <c r="A583" s="3559"/>
      <c r="B583" s="3438"/>
      <c r="C583" s="3438">
        <v>0</v>
      </c>
      <c r="D583" s="3454"/>
      <c r="E583" s="3438"/>
      <c r="F583" s="3454"/>
      <c r="G583" s="3434">
        <v>924</v>
      </c>
      <c r="H583" s="3438" t="s">
        <v>1108</v>
      </c>
      <c r="I583" s="3438">
        <v>0</v>
      </c>
      <c r="J583" s="3563"/>
      <c r="K583" s="2003"/>
      <c r="L583" s="2003"/>
      <c r="M583" s="2003"/>
      <c r="N583" s="2003"/>
      <c r="O583" s="2003"/>
      <c r="P583" s="2003"/>
      <c r="Q583" s="2003"/>
      <c r="R583" s="2003"/>
      <c r="S583" s="2003"/>
      <c r="T583" s="2003"/>
      <c r="U583" s="2003"/>
      <c r="V583" s="2003"/>
      <c r="W583" s="2003"/>
      <c r="X583" s="2003"/>
      <c r="Y583" s="2003"/>
      <c r="Z583" s="2003"/>
      <c r="AA583" s="2003"/>
      <c r="AB583" s="2003"/>
      <c r="AC583" s="2003"/>
      <c r="AD583" s="2003"/>
      <c r="AE583" s="2003"/>
      <c r="AF583" s="2003"/>
      <c r="AG583" s="2003"/>
      <c r="AH583" s="2003"/>
      <c r="AI583" s="2003"/>
      <c r="AJ583" s="2003"/>
      <c r="AK583" s="2003"/>
      <c r="AL583" s="2003"/>
      <c r="AM583" s="2003"/>
      <c r="AN583" s="2003"/>
      <c r="AO583" s="2003"/>
      <c r="AP583" s="2003"/>
      <c r="AQ583" s="2003"/>
      <c r="AR583" s="2003"/>
      <c r="AS583" s="2003"/>
      <c r="AT583" s="2003"/>
      <c r="AU583" s="2003"/>
      <c r="AV583" s="2003"/>
      <c r="AW583" s="2003"/>
      <c r="AX583" s="2003"/>
      <c r="AY583" s="2003"/>
      <c r="AZ583" s="2003"/>
      <c r="BA583" s="2003"/>
      <c r="BB583" s="2003"/>
      <c r="BC583" s="2003"/>
      <c r="BD583" s="2003"/>
      <c r="BE583" s="2003"/>
      <c r="BF583" s="2003"/>
      <c r="BG583" s="2003"/>
      <c r="BH583" s="2003"/>
      <c r="BI583" s="2003"/>
      <c r="BJ583" s="2003"/>
      <c r="BK583" s="2003"/>
      <c r="BL583" s="2003"/>
      <c r="BM583" s="2003"/>
      <c r="BN583" s="2003"/>
      <c r="BO583" s="2003"/>
      <c r="BP583" s="2003"/>
      <c r="BQ583" s="2003"/>
      <c r="BR583" s="2003"/>
      <c r="BS583" s="2003"/>
      <c r="BT583" s="2003"/>
      <c r="BU583" s="2003"/>
      <c r="BV583" s="2003"/>
      <c r="BW583" s="2003"/>
      <c r="BX583" s="2003"/>
      <c r="BY583" s="2003"/>
      <c r="BZ583" s="2003"/>
      <c r="CA583" s="2003"/>
      <c r="CB583" s="2003"/>
      <c r="CC583" s="2003"/>
      <c r="CD583" s="2003"/>
      <c r="CE583" s="2003"/>
      <c r="CF583" s="2003"/>
      <c r="CG583" s="2003"/>
      <c r="CH583" s="2003"/>
      <c r="CI583" s="2003"/>
      <c r="CJ583" s="2003"/>
      <c r="CK583" s="2003"/>
      <c r="CL583" s="2003"/>
      <c r="CM583" s="2003"/>
      <c r="CN583" s="2003"/>
      <c r="CO583" s="2003"/>
      <c r="CP583" s="2003"/>
    </row>
    <row r="584" spans="1:94" ht="90">
      <c r="A584" s="3559"/>
      <c r="B584" s="3438"/>
      <c r="C584" s="3438">
        <v>0</v>
      </c>
      <c r="D584" s="3454"/>
      <c r="E584" s="3438"/>
      <c r="F584" s="3454"/>
      <c r="G584" s="3434">
        <v>932</v>
      </c>
      <c r="H584" s="3438" t="s">
        <v>1109</v>
      </c>
      <c r="I584" s="3438">
        <v>0</v>
      </c>
      <c r="J584" s="3563"/>
    </row>
    <row r="585" spans="1:94" ht="60">
      <c r="A585" s="3559"/>
      <c r="B585" s="3433"/>
      <c r="C585" s="3438">
        <v>0</v>
      </c>
      <c r="D585" s="3435"/>
      <c r="E585" s="3438"/>
      <c r="F585" s="3435"/>
      <c r="G585" s="3434">
        <v>933</v>
      </c>
      <c r="H585" s="3438" t="s">
        <v>1110</v>
      </c>
      <c r="I585" s="3438">
        <v>0</v>
      </c>
      <c r="J585" s="3550"/>
    </row>
    <row r="586" spans="1:94" s="2004" customFormat="1" ht="75">
      <c r="A586" s="3565"/>
      <c r="B586" s="3433"/>
      <c r="C586" s="3438">
        <v>0</v>
      </c>
      <c r="D586" s="3435"/>
      <c r="E586" s="3438"/>
      <c r="F586" s="3435"/>
      <c r="G586" s="3434">
        <v>936</v>
      </c>
      <c r="H586" s="3438" t="s">
        <v>1111</v>
      </c>
      <c r="I586" s="3438">
        <v>0</v>
      </c>
      <c r="J586" s="3550"/>
      <c r="K586" s="2003"/>
      <c r="L586" s="2003"/>
      <c r="M586" s="2003"/>
      <c r="N586" s="2003"/>
      <c r="O586" s="2003"/>
      <c r="P586" s="2003"/>
      <c r="Q586" s="2003"/>
      <c r="R586" s="2003"/>
      <c r="S586" s="2003"/>
      <c r="T586" s="2003"/>
      <c r="U586" s="2003"/>
      <c r="V586" s="2003"/>
      <c r="W586" s="2003"/>
      <c r="X586" s="2003"/>
      <c r="Y586" s="2003"/>
      <c r="Z586" s="2003"/>
      <c r="AA586" s="2003"/>
      <c r="AB586" s="2003"/>
      <c r="AC586" s="2003"/>
      <c r="AD586" s="2003"/>
      <c r="AE586" s="2003"/>
      <c r="AF586" s="2003"/>
      <c r="AG586" s="2003"/>
      <c r="AH586" s="2003"/>
      <c r="AI586" s="2003"/>
      <c r="AJ586" s="2003"/>
      <c r="AK586" s="2003"/>
      <c r="AL586" s="2003"/>
      <c r="AM586" s="2003"/>
      <c r="AN586" s="2003"/>
      <c r="AO586" s="2003"/>
      <c r="AP586" s="2003"/>
      <c r="AQ586" s="2003"/>
      <c r="AR586" s="2003"/>
      <c r="AS586" s="2003"/>
      <c r="AT586" s="2003"/>
      <c r="AU586" s="2003"/>
      <c r="AV586" s="2003"/>
      <c r="AW586" s="2003"/>
      <c r="AX586" s="2003"/>
      <c r="AY586" s="2003"/>
      <c r="AZ586" s="2003"/>
      <c r="BA586" s="2003"/>
      <c r="BB586" s="2003"/>
      <c r="BC586" s="2003"/>
      <c r="BD586" s="2003"/>
      <c r="BE586" s="2003"/>
      <c r="BF586" s="2003"/>
      <c r="BG586" s="2003"/>
      <c r="BH586" s="2003"/>
      <c r="BI586" s="2003"/>
      <c r="BJ586" s="2003"/>
      <c r="BK586" s="2003"/>
      <c r="BL586" s="2003"/>
      <c r="BM586" s="2003"/>
      <c r="BN586" s="2003"/>
      <c r="BO586" s="2003"/>
      <c r="BP586" s="2003"/>
      <c r="BQ586" s="2003"/>
      <c r="BR586" s="2003"/>
      <c r="BS586" s="2003"/>
      <c r="BT586" s="2003"/>
      <c r="BU586" s="2003"/>
      <c r="BV586" s="2003"/>
      <c r="BW586" s="2003"/>
      <c r="BX586" s="2003"/>
      <c r="BY586" s="2003"/>
      <c r="BZ586" s="2003"/>
      <c r="CA586" s="2003"/>
      <c r="CB586" s="2003"/>
      <c r="CC586" s="2003"/>
      <c r="CD586" s="2003"/>
      <c r="CE586" s="2003"/>
      <c r="CF586" s="2003"/>
      <c r="CG586" s="2003"/>
      <c r="CH586" s="2003"/>
      <c r="CI586" s="2003"/>
      <c r="CJ586" s="2003"/>
      <c r="CK586" s="2003"/>
      <c r="CL586" s="2003"/>
      <c r="CM586" s="2003"/>
      <c r="CN586" s="2003"/>
      <c r="CO586" s="2003"/>
      <c r="CP586" s="2003"/>
    </row>
    <row r="587" spans="1:94" s="2004" customFormat="1" ht="60">
      <c r="A587" s="3559"/>
      <c r="B587" s="3433"/>
      <c r="C587" s="3434"/>
      <c r="D587" s="3435"/>
      <c r="E587" s="3434"/>
      <c r="F587" s="3435"/>
      <c r="G587" s="3434">
        <v>939</v>
      </c>
      <c r="H587" s="3438" t="s">
        <v>1112</v>
      </c>
      <c r="I587" s="3434"/>
      <c r="J587" s="3550"/>
      <c r="K587" s="2003"/>
      <c r="L587" s="2003"/>
      <c r="M587" s="2003"/>
      <c r="N587" s="2003"/>
      <c r="O587" s="2003"/>
      <c r="P587" s="2003"/>
      <c r="Q587" s="2003"/>
      <c r="R587" s="2003"/>
      <c r="S587" s="2003"/>
      <c r="T587" s="2003"/>
      <c r="U587" s="2003"/>
      <c r="V587" s="2003"/>
      <c r="W587" s="2003"/>
      <c r="X587" s="2003"/>
      <c r="Y587" s="2003"/>
      <c r="Z587" s="2003"/>
      <c r="AA587" s="2003"/>
      <c r="AB587" s="2003"/>
      <c r="AC587" s="2003"/>
      <c r="AD587" s="2003"/>
      <c r="AE587" s="2003"/>
      <c r="AF587" s="2003"/>
      <c r="AG587" s="2003"/>
      <c r="AH587" s="2003"/>
      <c r="AI587" s="2003"/>
      <c r="AJ587" s="2003"/>
      <c r="AK587" s="2003"/>
      <c r="AL587" s="2003"/>
      <c r="AM587" s="2003"/>
      <c r="AN587" s="2003"/>
      <c r="AO587" s="2003"/>
      <c r="AP587" s="2003"/>
      <c r="AQ587" s="2003"/>
      <c r="AR587" s="2003"/>
      <c r="AS587" s="2003"/>
      <c r="AT587" s="2003"/>
      <c r="AU587" s="2003"/>
      <c r="AV587" s="2003"/>
      <c r="AW587" s="2003"/>
      <c r="AX587" s="2003"/>
      <c r="AY587" s="2003"/>
      <c r="AZ587" s="2003"/>
      <c r="BA587" s="2003"/>
      <c r="BB587" s="2003"/>
      <c r="BC587" s="2003"/>
      <c r="BD587" s="2003"/>
      <c r="BE587" s="2003"/>
      <c r="BF587" s="2003"/>
      <c r="BG587" s="2003"/>
      <c r="BH587" s="2003"/>
      <c r="BI587" s="2003"/>
      <c r="BJ587" s="2003"/>
      <c r="BK587" s="2003"/>
      <c r="BL587" s="2003"/>
      <c r="BM587" s="2003"/>
      <c r="BN587" s="2003"/>
      <c r="BO587" s="2003"/>
      <c r="BP587" s="2003"/>
      <c r="BQ587" s="2003"/>
      <c r="BR587" s="2003"/>
      <c r="BS587" s="2003"/>
      <c r="BT587" s="2003"/>
      <c r="BU587" s="2003"/>
      <c r="BV587" s="2003"/>
      <c r="BW587" s="2003"/>
      <c r="BX587" s="2003"/>
      <c r="BY587" s="2003"/>
      <c r="BZ587" s="2003"/>
      <c r="CA587" s="2003"/>
      <c r="CB587" s="2003"/>
      <c r="CC587" s="2003"/>
      <c r="CD587" s="2003"/>
      <c r="CE587" s="2003"/>
      <c r="CF587" s="2003"/>
      <c r="CG587" s="2003"/>
      <c r="CH587" s="2003"/>
      <c r="CI587" s="2003"/>
      <c r="CJ587" s="2003"/>
      <c r="CK587" s="2003"/>
      <c r="CL587" s="2003"/>
      <c r="CM587" s="2003"/>
      <c r="CN587" s="2003"/>
      <c r="CO587" s="2003"/>
      <c r="CP587" s="2003"/>
    </row>
    <row r="588" spans="1:94" s="2004" customFormat="1" ht="60">
      <c r="A588" s="3565"/>
      <c r="B588" s="3435"/>
      <c r="C588" s="3438">
        <v>0</v>
      </c>
      <c r="D588" s="3435"/>
      <c r="E588" s="3438"/>
      <c r="F588" s="3435"/>
      <c r="G588" s="3434">
        <v>942</v>
      </c>
      <c r="H588" s="3438" t="s">
        <v>1113</v>
      </c>
      <c r="I588" s="3438">
        <v>0</v>
      </c>
      <c r="J588" s="3550"/>
      <c r="K588" s="2003"/>
      <c r="L588" s="2003"/>
      <c r="M588" s="2003"/>
      <c r="N588" s="2003"/>
      <c r="O588" s="2003"/>
      <c r="P588" s="2003"/>
      <c r="Q588" s="2003"/>
      <c r="R588" s="2003"/>
      <c r="S588" s="2003"/>
      <c r="T588" s="2003"/>
      <c r="U588" s="2003"/>
      <c r="V588" s="2003"/>
      <c r="W588" s="2003"/>
      <c r="X588" s="2003"/>
      <c r="Y588" s="2003"/>
      <c r="Z588" s="2003"/>
      <c r="AA588" s="2003"/>
      <c r="AB588" s="2003"/>
      <c r="AC588" s="2003"/>
      <c r="AD588" s="2003"/>
      <c r="AE588" s="2003"/>
      <c r="AF588" s="2003"/>
      <c r="AG588" s="2003"/>
      <c r="AH588" s="2003"/>
      <c r="AI588" s="2003"/>
      <c r="AJ588" s="2003"/>
      <c r="AK588" s="2003"/>
      <c r="AL588" s="2003"/>
      <c r="AM588" s="2003"/>
      <c r="AN588" s="2003"/>
      <c r="AO588" s="2003"/>
      <c r="AP588" s="2003"/>
      <c r="AQ588" s="2003"/>
      <c r="AR588" s="2003"/>
      <c r="AS588" s="2003"/>
      <c r="AT588" s="2003"/>
      <c r="AU588" s="2003"/>
      <c r="AV588" s="2003"/>
      <c r="AW588" s="2003"/>
      <c r="AX588" s="2003"/>
      <c r="AY588" s="2003"/>
      <c r="AZ588" s="2003"/>
      <c r="BA588" s="2003"/>
      <c r="BB588" s="2003"/>
      <c r="BC588" s="2003"/>
      <c r="BD588" s="2003"/>
      <c r="BE588" s="2003"/>
      <c r="BF588" s="2003"/>
      <c r="BG588" s="2003"/>
      <c r="BH588" s="2003"/>
      <c r="BI588" s="2003"/>
      <c r="BJ588" s="2003"/>
      <c r="BK588" s="2003"/>
      <c r="BL588" s="2003"/>
      <c r="BM588" s="2003"/>
      <c r="BN588" s="2003"/>
      <c r="BO588" s="2003"/>
      <c r="BP588" s="2003"/>
      <c r="BQ588" s="2003"/>
      <c r="BR588" s="2003"/>
      <c r="BS588" s="2003"/>
      <c r="BT588" s="2003"/>
      <c r="BU588" s="2003"/>
      <c r="BV588" s="2003"/>
      <c r="BW588" s="2003"/>
      <c r="BX588" s="2003"/>
      <c r="BY588" s="2003"/>
      <c r="BZ588" s="2003"/>
      <c r="CA588" s="2003"/>
      <c r="CB588" s="2003"/>
      <c r="CC588" s="2003"/>
      <c r="CD588" s="2003"/>
      <c r="CE588" s="2003"/>
      <c r="CF588" s="2003"/>
      <c r="CG588" s="2003"/>
      <c r="CH588" s="2003"/>
      <c r="CI588" s="2003"/>
      <c r="CJ588" s="2003"/>
      <c r="CK588" s="2003"/>
      <c r="CL588" s="2003"/>
      <c r="CM588" s="2003"/>
      <c r="CN588" s="2003"/>
      <c r="CO588" s="2003"/>
      <c r="CP588" s="2003"/>
    </row>
    <row r="589" spans="1:94" ht="60">
      <c r="A589" s="3565"/>
      <c r="B589" s="3435"/>
      <c r="C589" s="3438">
        <v>0</v>
      </c>
      <c r="D589" s="3435">
        <v>0</v>
      </c>
      <c r="E589" s="3438"/>
      <c r="F589" s="3435"/>
      <c r="G589" s="3434">
        <v>943</v>
      </c>
      <c r="H589" s="3438" t="s">
        <v>1114</v>
      </c>
      <c r="I589" s="3438">
        <v>0</v>
      </c>
      <c r="J589" s="3550">
        <v>0</v>
      </c>
    </row>
    <row r="590" spans="1:94" ht="90">
      <c r="A590" s="3565"/>
      <c r="B590" s="3435"/>
      <c r="C590" s="3438">
        <v>0</v>
      </c>
      <c r="D590" s="3454">
        <v>0</v>
      </c>
      <c r="E590" s="3438"/>
      <c r="F590" s="3454"/>
      <c r="G590" s="3434">
        <v>944</v>
      </c>
      <c r="H590" s="3438" t="s">
        <v>1115</v>
      </c>
      <c r="I590" s="3438">
        <v>0</v>
      </c>
      <c r="J590" s="3563">
        <v>0</v>
      </c>
    </row>
    <row r="591" spans="1:94" ht="60">
      <c r="A591" s="3565"/>
      <c r="B591" s="3435"/>
      <c r="C591" s="3438">
        <v>0</v>
      </c>
      <c r="D591" s="3435">
        <v>0</v>
      </c>
      <c r="E591" s="3438"/>
      <c r="F591" s="3435"/>
      <c r="G591" s="3434">
        <v>946</v>
      </c>
      <c r="H591" s="3438" t="s">
        <v>1116</v>
      </c>
      <c r="I591" s="3438">
        <v>0</v>
      </c>
      <c r="J591" s="3550">
        <v>0</v>
      </c>
    </row>
    <row r="592" spans="1:94" ht="60">
      <c r="A592" s="3565"/>
      <c r="B592" s="3435"/>
      <c r="C592" s="3438">
        <v>0</v>
      </c>
      <c r="D592" s="3454">
        <v>0</v>
      </c>
      <c r="E592" s="3438"/>
      <c r="F592" s="3454"/>
      <c r="G592" s="3434">
        <v>950</v>
      </c>
      <c r="H592" s="3438" t="s">
        <v>1117</v>
      </c>
      <c r="I592" s="3438">
        <v>0</v>
      </c>
      <c r="J592" s="3563">
        <v>0</v>
      </c>
    </row>
    <row r="593" spans="1:94" s="2004" customFormat="1" ht="60">
      <c r="A593" s="3565"/>
      <c r="B593" s="3435"/>
      <c r="C593" s="3438">
        <v>0</v>
      </c>
      <c r="D593" s="3435">
        <v>0</v>
      </c>
      <c r="E593" s="3438"/>
      <c r="F593" s="3435"/>
      <c r="G593" s="3434">
        <v>958</v>
      </c>
      <c r="H593" s="3438" t="s">
        <v>1118</v>
      </c>
      <c r="I593" s="3438">
        <v>0</v>
      </c>
      <c r="J593" s="3550">
        <v>0</v>
      </c>
      <c r="K593" s="2003"/>
      <c r="L593" s="2003"/>
      <c r="M593" s="2003"/>
      <c r="N593" s="2003"/>
      <c r="O593" s="2003"/>
      <c r="P593" s="2003"/>
      <c r="Q593" s="2003"/>
      <c r="R593" s="2003"/>
      <c r="S593" s="2003"/>
      <c r="T593" s="2003"/>
      <c r="U593" s="2003"/>
      <c r="V593" s="2003"/>
      <c r="W593" s="2003"/>
      <c r="X593" s="2003"/>
      <c r="Y593" s="2003"/>
      <c r="Z593" s="2003"/>
      <c r="AA593" s="2003"/>
      <c r="AB593" s="2003"/>
      <c r="AC593" s="2003"/>
      <c r="AD593" s="2003"/>
      <c r="AE593" s="2003"/>
      <c r="AF593" s="2003"/>
      <c r="AG593" s="2003"/>
      <c r="AH593" s="2003"/>
      <c r="AI593" s="2003"/>
      <c r="AJ593" s="2003"/>
      <c r="AK593" s="2003"/>
      <c r="AL593" s="2003"/>
      <c r="AM593" s="2003"/>
      <c r="AN593" s="2003"/>
      <c r="AO593" s="2003"/>
      <c r="AP593" s="2003"/>
      <c r="AQ593" s="2003"/>
      <c r="AR593" s="2003"/>
      <c r="AS593" s="2003"/>
      <c r="AT593" s="2003"/>
      <c r="AU593" s="2003"/>
      <c r="AV593" s="2003"/>
      <c r="AW593" s="2003"/>
      <c r="AX593" s="2003"/>
      <c r="AY593" s="2003"/>
      <c r="AZ593" s="2003"/>
      <c r="BA593" s="2003"/>
      <c r="BB593" s="2003"/>
      <c r="BC593" s="2003"/>
      <c r="BD593" s="2003"/>
      <c r="BE593" s="2003"/>
      <c r="BF593" s="2003"/>
      <c r="BG593" s="2003"/>
      <c r="BH593" s="2003"/>
      <c r="BI593" s="2003"/>
      <c r="BJ593" s="2003"/>
      <c r="BK593" s="2003"/>
      <c r="BL593" s="2003"/>
      <c r="BM593" s="2003"/>
      <c r="BN593" s="2003"/>
      <c r="BO593" s="2003"/>
      <c r="BP593" s="2003"/>
      <c r="BQ593" s="2003"/>
      <c r="BR593" s="2003"/>
      <c r="BS593" s="2003"/>
      <c r="BT593" s="2003"/>
      <c r="BU593" s="2003"/>
      <c r="BV593" s="2003"/>
      <c r="BW593" s="2003"/>
      <c r="BX593" s="2003"/>
      <c r="BY593" s="2003"/>
      <c r="BZ593" s="2003"/>
      <c r="CA593" s="2003"/>
      <c r="CB593" s="2003"/>
      <c r="CC593" s="2003"/>
      <c r="CD593" s="2003"/>
      <c r="CE593" s="2003"/>
      <c r="CF593" s="2003"/>
      <c r="CG593" s="2003"/>
      <c r="CH593" s="2003"/>
      <c r="CI593" s="2003"/>
      <c r="CJ593" s="2003"/>
      <c r="CK593" s="2003"/>
      <c r="CL593" s="2003"/>
      <c r="CM593" s="2003"/>
      <c r="CN593" s="2003"/>
      <c r="CO593" s="2003"/>
      <c r="CP593" s="2003"/>
    </row>
    <row r="594" spans="1:94" ht="60">
      <c r="A594" s="3565"/>
      <c r="B594" s="3435"/>
      <c r="C594" s="3462">
        <v>0</v>
      </c>
      <c r="D594" s="3435">
        <v>0</v>
      </c>
      <c r="E594" s="3462"/>
      <c r="F594" s="3435"/>
      <c r="G594" s="3434">
        <v>959</v>
      </c>
      <c r="H594" s="3438" t="s">
        <v>1119</v>
      </c>
      <c r="I594" s="3462">
        <v>0</v>
      </c>
      <c r="J594" s="3550">
        <v>0</v>
      </c>
    </row>
    <row r="595" spans="1:94" ht="60">
      <c r="A595" s="3549"/>
      <c r="B595" s="3435"/>
      <c r="C595" s="3438">
        <v>0</v>
      </c>
      <c r="D595" s="3454">
        <v>0</v>
      </c>
      <c r="E595" s="3462"/>
      <c r="F595" s="3454"/>
      <c r="G595" s="3434">
        <v>960</v>
      </c>
      <c r="H595" s="3438" t="s">
        <v>1120</v>
      </c>
      <c r="I595" s="3438">
        <v>0</v>
      </c>
      <c r="J595" s="3563">
        <v>0</v>
      </c>
    </row>
    <row r="596" spans="1:94" s="2004" customFormat="1" ht="75">
      <c r="A596" s="3549"/>
      <c r="B596" s="3435"/>
      <c r="C596" s="3438">
        <v>0</v>
      </c>
      <c r="D596" s="3454">
        <v>0</v>
      </c>
      <c r="E596" s="3462"/>
      <c r="F596" s="3454"/>
      <c r="G596" s="3434">
        <v>961</v>
      </c>
      <c r="H596" s="3438" t="s">
        <v>3031</v>
      </c>
      <c r="I596" s="3438">
        <v>0</v>
      </c>
      <c r="J596" s="3563">
        <v>0</v>
      </c>
      <c r="K596" s="2003"/>
      <c r="L596" s="2003"/>
      <c r="M596" s="2003"/>
      <c r="N596" s="2003"/>
      <c r="O596" s="2003"/>
      <c r="P596" s="2003"/>
      <c r="Q596" s="2003"/>
      <c r="R596" s="2003"/>
      <c r="S596" s="2003"/>
      <c r="T596" s="2003"/>
      <c r="U596" s="2003"/>
      <c r="V596" s="2003"/>
      <c r="W596" s="2003"/>
      <c r="X596" s="2003"/>
      <c r="Y596" s="2003"/>
      <c r="Z596" s="2003"/>
      <c r="AA596" s="2003"/>
      <c r="AB596" s="2003"/>
      <c r="AC596" s="2003"/>
      <c r="AD596" s="2003"/>
      <c r="AE596" s="2003"/>
      <c r="AF596" s="2003"/>
      <c r="AG596" s="2003"/>
      <c r="AH596" s="2003"/>
      <c r="AI596" s="2003"/>
      <c r="AJ596" s="2003"/>
      <c r="AK596" s="2003"/>
      <c r="AL596" s="2003"/>
      <c r="AM596" s="2003"/>
      <c r="AN596" s="2003"/>
      <c r="AO596" s="2003"/>
      <c r="AP596" s="2003"/>
      <c r="AQ596" s="2003"/>
      <c r="AR596" s="2003"/>
      <c r="AS596" s="2003"/>
      <c r="AT596" s="2003"/>
      <c r="AU596" s="2003"/>
      <c r="AV596" s="2003"/>
      <c r="AW596" s="2003"/>
      <c r="AX596" s="2003"/>
      <c r="AY596" s="2003"/>
      <c r="AZ596" s="2003"/>
      <c r="BA596" s="2003"/>
      <c r="BB596" s="2003"/>
      <c r="BC596" s="2003"/>
      <c r="BD596" s="2003"/>
      <c r="BE596" s="2003"/>
      <c r="BF596" s="2003"/>
      <c r="BG596" s="2003"/>
      <c r="BH596" s="2003"/>
      <c r="BI596" s="2003"/>
      <c r="BJ596" s="2003"/>
      <c r="BK596" s="2003"/>
      <c r="BL596" s="2003"/>
      <c r="BM596" s="2003"/>
      <c r="BN596" s="2003"/>
      <c r="BO596" s="2003"/>
      <c r="BP596" s="2003"/>
      <c r="BQ596" s="2003"/>
      <c r="BR596" s="2003"/>
      <c r="BS596" s="2003"/>
      <c r="BT596" s="2003"/>
      <c r="BU596" s="2003"/>
      <c r="BV596" s="2003"/>
      <c r="BW596" s="2003"/>
      <c r="BX596" s="2003"/>
      <c r="BY596" s="2003"/>
      <c r="BZ596" s="2003"/>
      <c r="CA596" s="2003"/>
      <c r="CB596" s="2003"/>
      <c r="CC596" s="2003"/>
      <c r="CD596" s="2003"/>
      <c r="CE596" s="2003"/>
      <c r="CF596" s="2003"/>
      <c r="CG596" s="2003"/>
      <c r="CH596" s="2003"/>
      <c r="CI596" s="2003"/>
      <c r="CJ596" s="2003"/>
      <c r="CK596" s="2003"/>
      <c r="CL596" s="2003"/>
      <c r="CM596" s="2003"/>
      <c r="CN596" s="2003"/>
      <c r="CO596" s="2003"/>
      <c r="CP596" s="2003"/>
    </row>
    <row r="597" spans="1:94" s="2004" customFormat="1" ht="60">
      <c r="A597" s="3549"/>
      <c r="B597" s="3435"/>
      <c r="C597" s="3438">
        <v>0</v>
      </c>
      <c r="D597" s="3454">
        <v>0</v>
      </c>
      <c r="E597" s="3462"/>
      <c r="F597" s="3454"/>
      <c r="G597" s="3434">
        <v>962</v>
      </c>
      <c r="H597" s="3438" t="s">
        <v>1121</v>
      </c>
      <c r="I597" s="3438">
        <v>0</v>
      </c>
      <c r="J597" s="3563">
        <v>0</v>
      </c>
      <c r="K597" s="2003"/>
      <c r="L597" s="2003"/>
      <c r="M597" s="2003"/>
      <c r="N597" s="2003"/>
      <c r="O597" s="2003"/>
      <c r="P597" s="2003"/>
      <c r="Q597" s="2003"/>
      <c r="R597" s="2003"/>
      <c r="S597" s="2003"/>
      <c r="T597" s="2003"/>
      <c r="U597" s="2003"/>
      <c r="V597" s="2003"/>
      <c r="W597" s="2003"/>
      <c r="X597" s="2003"/>
      <c r="Y597" s="2003"/>
      <c r="Z597" s="2003"/>
      <c r="AA597" s="2003"/>
      <c r="AB597" s="2003"/>
      <c r="AC597" s="2003"/>
      <c r="AD597" s="2003"/>
      <c r="AE597" s="2003"/>
      <c r="AF597" s="2003"/>
      <c r="AG597" s="2003"/>
      <c r="AH597" s="2003"/>
      <c r="AI597" s="2003"/>
      <c r="AJ597" s="2003"/>
      <c r="AK597" s="2003"/>
      <c r="AL597" s="2003"/>
      <c r="AM597" s="2003"/>
      <c r="AN597" s="2003"/>
      <c r="AO597" s="2003"/>
      <c r="AP597" s="2003"/>
      <c r="AQ597" s="2003"/>
      <c r="AR597" s="2003"/>
      <c r="AS597" s="2003"/>
      <c r="AT597" s="2003"/>
      <c r="AU597" s="2003"/>
      <c r="AV597" s="2003"/>
      <c r="AW597" s="2003"/>
      <c r="AX597" s="2003"/>
      <c r="AY597" s="2003"/>
      <c r="AZ597" s="2003"/>
      <c r="BA597" s="2003"/>
      <c r="BB597" s="2003"/>
      <c r="BC597" s="2003"/>
      <c r="BD597" s="2003"/>
      <c r="BE597" s="2003"/>
      <c r="BF597" s="2003"/>
      <c r="BG597" s="2003"/>
      <c r="BH597" s="2003"/>
      <c r="BI597" s="2003"/>
      <c r="BJ597" s="2003"/>
      <c r="BK597" s="2003"/>
      <c r="BL597" s="2003"/>
      <c r="BM597" s="2003"/>
      <c r="BN597" s="2003"/>
      <c r="BO597" s="2003"/>
      <c r="BP597" s="2003"/>
      <c r="BQ597" s="2003"/>
      <c r="BR597" s="2003"/>
      <c r="BS597" s="2003"/>
      <c r="BT597" s="2003"/>
      <c r="BU597" s="2003"/>
      <c r="BV597" s="2003"/>
      <c r="BW597" s="2003"/>
      <c r="BX597" s="2003"/>
      <c r="BY597" s="2003"/>
      <c r="BZ597" s="2003"/>
      <c r="CA597" s="2003"/>
      <c r="CB597" s="2003"/>
      <c r="CC597" s="2003"/>
      <c r="CD597" s="2003"/>
      <c r="CE597" s="2003"/>
      <c r="CF597" s="2003"/>
      <c r="CG597" s="2003"/>
      <c r="CH597" s="2003"/>
      <c r="CI597" s="2003"/>
      <c r="CJ597" s="2003"/>
      <c r="CK597" s="2003"/>
      <c r="CL597" s="2003"/>
      <c r="CM597" s="2003"/>
      <c r="CN597" s="2003"/>
      <c r="CO597" s="2003"/>
      <c r="CP597" s="2003"/>
    </row>
    <row r="598" spans="1:94" s="2004" customFormat="1" ht="75">
      <c r="A598" s="3549"/>
      <c r="B598" s="3435"/>
      <c r="C598" s="3438">
        <v>0</v>
      </c>
      <c r="D598" s="3454">
        <v>0</v>
      </c>
      <c r="E598" s="3462"/>
      <c r="F598" s="3454"/>
      <c r="G598" s="3434">
        <v>963</v>
      </c>
      <c r="H598" s="3438" t="s">
        <v>1122</v>
      </c>
      <c r="I598" s="3438">
        <v>0</v>
      </c>
      <c r="J598" s="3563">
        <v>0</v>
      </c>
      <c r="K598" s="2003"/>
      <c r="L598" s="2003"/>
      <c r="M598" s="2003"/>
      <c r="N598" s="2003"/>
      <c r="O598" s="2003"/>
      <c r="P598" s="2003"/>
      <c r="Q598" s="2003"/>
      <c r="R598" s="2003"/>
      <c r="S598" s="2003"/>
      <c r="T598" s="2003"/>
      <c r="U598" s="2003"/>
      <c r="V598" s="2003"/>
      <c r="W598" s="2003"/>
      <c r="X598" s="2003"/>
      <c r="Y598" s="2003"/>
      <c r="Z598" s="2003"/>
      <c r="AA598" s="2003"/>
      <c r="AB598" s="2003"/>
      <c r="AC598" s="2003"/>
      <c r="AD598" s="2003"/>
      <c r="AE598" s="2003"/>
      <c r="AF598" s="2003"/>
      <c r="AG598" s="2003"/>
      <c r="AH598" s="2003"/>
      <c r="AI598" s="2003"/>
      <c r="AJ598" s="2003"/>
      <c r="AK598" s="2003"/>
      <c r="AL598" s="2003"/>
      <c r="AM598" s="2003"/>
      <c r="AN598" s="2003"/>
      <c r="AO598" s="2003"/>
      <c r="AP598" s="2003"/>
      <c r="AQ598" s="2003"/>
      <c r="AR598" s="2003"/>
      <c r="AS598" s="2003"/>
      <c r="AT598" s="2003"/>
      <c r="AU598" s="2003"/>
      <c r="AV598" s="2003"/>
      <c r="AW598" s="2003"/>
      <c r="AX598" s="2003"/>
      <c r="AY598" s="2003"/>
      <c r="AZ598" s="2003"/>
      <c r="BA598" s="2003"/>
      <c r="BB598" s="2003"/>
      <c r="BC598" s="2003"/>
      <c r="BD598" s="2003"/>
      <c r="BE598" s="2003"/>
      <c r="BF598" s="2003"/>
      <c r="BG598" s="2003"/>
      <c r="BH598" s="2003"/>
      <c r="BI598" s="2003"/>
      <c r="BJ598" s="2003"/>
      <c r="BK598" s="2003"/>
      <c r="BL598" s="2003"/>
      <c r="BM598" s="2003"/>
      <c r="BN598" s="2003"/>
      <c r="BO598" s="2003"/>
      <c r="BP598" s="2003"/>
      <c r="BQ598" s="2003"/>
      <c r="BR598" s="2003"/>
      <c r="BS598" s="2003"/>
      <c r="BT598" s="2003"/>
      <c r="BU598" s="2003"/>
      <c r="BV598" s="2003"/>
      <c r="BW598" s="2003"/>
      <c r="BX598" s="2003"/>
      <c r="BY598" s="2003"/>
      <c r="BZ598" s="2003"/>
      <c r="CA598" s="2003"/>
      <c r="CB598" s="2003"/>
      <c r="CC598" s="2003"/>
      <c r="CD598" s="2003"/>
      <c r="CE598" s="2003"/>
      <c r="CF598" s="2003"/>
      <c r="CG598" s="2003"/>
      <c r="CH598" s="2003"/>
      <c r="CI598" s="2003"/>
      <c r="CJ598" s="2003"/>
      <c r="CK598" s="2003"/>
      <c r="CL598" s="2003"/>
      <c r="CM598" s="2003"/>
      <c r="CN598" s="2003"/>
      <c r="CO598" s="2003"/>
      <c r="CP598" s="2003"/>
    </row>
    <row r="599" spans="1:94" s="2004" customFormat="1" ht="75">
      <c r="A599" s="3565"/>
      <c r="B599" s="3462"/>
      <c r="C599" s="3438">
        <v>0</v>
      </c>
      <c r="D599" s="3454">
        <v>0</v>
      </c>
      <c r="E599" s="3435"/>
      <c r="F599" s="3454"/>
      <c r="G599" s="3434">
        <v>971</v>
      </c>
      <c r="H599" s="3438" t="s">
        <v>1124</v>
      </c>
      <c r="I599" s="3438">
        <v>0</v>
      </c>
      <c r="J599" s="3563">
        <v>0</v>
      </c>
      <c r="K599" s="2003"/>
      <c r="L599" s="2003"/>
      <c r="M599" s="2003"/>
      <c r="N599" s="2003"/>
      <c r="O599" s="2003"/>
      <c r="P599" s="2003"/>
      <c r="Q599" s="2003"/>
      <c r="R599" s="2003"/>
      <c r="S599" s="2003"/>
      <c r="T599" s="2003"/>
      <c r="U599" s="2003"/>
      <c r="V599" s="2003"/>
      <c r="W599" s="2003"/>
      <c r="X599" s="2003"/>
      <c r="Y599" s="2003"/>
      <c r="Z599" s="2003"/>
      <c r="AA599" s="2003"/>
      <c r="AB599" s="2003"/>
      <c r="AC599" s="2003"/>
      <c r="AD599" s="2003"/>
      <c r="AE599" s="2003"/>
      <c r="AF599" s="2003"/>
      <c r="AG599" s="2003"/>
      <c r="AH599" s="2003"/>
      <c r="AI599" s="2003"/>
      <c r="AJ599" s="2003"/>
      <c r="AK599" s="2003"/>
      <c r="AL599" s="2003"/>
      <c r="AM599" s="2003"/>
      <c r="AN599" s="2003"/>
      <c r="AO599" s="2003"/>
      <c r="AP599" s="2003"/>
      <c r="AQ599" s="2003"/>
      <c r="AR599" s="2003"/>
      <c r="AS599" s="2003"/>
      <c r="AT599" s="2003"/>
      <c r="AU599" s="2003"/>
      <c r="AV599" s="2003"/>
      <c r="AW599" s="2003"/>
      <c r="AX599" s="2003"/>
      <c r="AY599" s="2003"/>
      <c r="AZ599" s="2003"/>
      <c r="BA599" s="2003"/>
      <c r="BB599" s="2003"/>
      <c r="BC599" s="2003"/>
      <c r="BD599" s="2003"/>
      <c r="BE599" s="2003"/>
      <c r="BF599" s="2003"/>
      <c r="BG599" s="2003"/>
      <c r="BH599" s="2003"/>
      <c r="BI599" s="2003"/>
      <c r="BJ599" s="2003"/>
      <c r="BK599" s="2003"/>
      <c r="BL599" s="2003"/>
      <c r="BM599" s="2003"/>
      <c r="BN599" s="2003"/>
      <c r="BO599" s="2003"/>
      <c r="BP599" s="2003"/>
      <c r="BQ599" s="2003"/>
      <c r="BR599" s="2003"/>
      <c r="BS599" s="2003"/>
      <c r="BT599" s="2003"/>
      <c r="BU599" s="2003"/>
      <c r="BV599" s="2003"/>
      <c r="BW599" s="2003"/>
      <c r="BX599" s="2003"/>
      <c r="BY599" s="2003"/>
      <c r="BZ599" s="2003"/>
      <c r="CA599" s="2003"/>
      <c r="CB599" s="2003"/>
      <c r="CC599" s="2003"/>
      <c r="CD599" s="2003"/>
      <c r="CE599" s="2003"/>
      <c r="CF599" s="2003"/>
      <c r="CG599" s="2003"/>
      <c r="CH599" s="2003"/>
      <c r="CI599" s="2003"/>
      <c r="CJ599" s="2003"/>
      <c r="CK599" s="2003"/>
      <c r="CL599" s="2003"/>
      <c r="CM599" s="2003"/>
      <c r="CN599" s="2003"/>
      <c r="CO599" s="2003"/>
      <c r="CP599" s="2003"/>
    </row>
    <row r="600" spans="1:94" s="2004" customFormat="1" ht="60">
      <c r="A600" s="3565"/>
      <c r="B600" s="3433"/>
      <c r="C600" s="3438">
        <v>0</v>
      </c>
      <c r="D600" s="3454">
        <v>0</v>
      </c>
      <c r="E600" s="3435"/>
      <c r="F600" s="3454"/>
      <c r="G600" s="3434">
        <v>972</v>
      </c>
      <c r="H600" s="3438" t="s">
        <v>1125</v>
      </c>
      <c r="I600" s="3438">
        <v>0</v>
      </c>
      <c r="J600" s="3563">
        <v>0</v>
      </c>
      <c r="K600" s="2003"/>
      <c r="L600" s="2003"/>
      <c r="M600" s="2003"/>
      <c r="N600" s="2003"/>
      <c r="O600" s="2003"/>
      <c r="P600" s="2003"/>
      <c r="Q600" s="2003"/>
      <c r="R600" s="2003"/>
      <c r="S600" s="2003"/>
      <c r="T600" s="2003"/>
      <c r="U600" s="2003"/>
      <c r="V600" s="2003"/>
      <c r="W600" s="2003"/>
      <c r="X600" s="2003"/>
      <c r="Y600" s="2003"/>
      <c r="Z600" s="2003"/>
      <c r="AA600" s="2003"/>
      <c r="AB600" s="2003"/>
      <c r="AC600" s="2003"/>
      <c r="AD600" s="2003"/>
      <c r="AE600" s="2003"/>
      <c r="AF600" s="2003"/>
      <c r="AG600" s="2003"/>
      <c r="AH600" s="2003"/>
      <c r="AI600" s="2003"/>
      <c r="AJ600" s="2003"/>
      <c r="AK600" s="2003"/>
      <c r="AL600" s="2003"/>
      <c r="AM600" s="2003"/>
      <c r="AN600" s="2003"/>
      <c r="AO600" s="2003"/>
      <c r="AP600" s="2003"/>
      <c r="AQ600" s="2003"/>
      <c r="AR600" s="2003"/>
      <c r="AS600" s="2003"/>
      <c r="AT600" s="2003"/>
      <c r="AU600" s="2003"/>
      <c r="AV600" s="2003"/>
      <c r="AW600" s="2003"/>
      <c r="AX600" s="2003"/>
      <c r="AY600" s="2003"/>
      <c r="AZ600" s="2003"/>
      <c r="BA600" s="2003"/>
      <c r="BB600" s="2003"/>
      <c r="BC600" s="2003"/>
      <c r="BD600" s="2003"/>
      <c r="BE600" s="2003"/>
      <c r="BF600" s="2003"/>
      <c r="BG600" s="2003"/>
      <c r="BH600" s="2003"/>
      <c r="BI600" s="2003"/>
      <c r="BJ600" s="2003"/>
      <c r="BK600" s="2003"/>
      <c r="BL600" s="2003"/>
      <c r="BM600" s="2003"/>
      <c r="BN600" s="2003"/>
      <c r="BO600" s="2003"/>
      <c r="BP600" s="2003"/>
      <c r="BQ600" s="2003"/>
      <c r="BR600" s="2003"/>
      <c r="BS600" s="2003"/>
      <c r="BT600" s="2003"/>
      <c r="BU600" s="2003"/>
      <c r="BV600" s="2003"/>
      <c r="BW600" s="2003"/>
      <c r="BX600" s="2003"/>
      <c r="BY600" s="2003"/>
      <c r="BZ600" s="2003"/>
      <c r="CA600" s="2003"/>
      <c r="CB600" s="2003"/>
      <c r="CC600" s="2003"/>
      <c r="CD600" s="2003"/>
      <c r="CE600" s="2003"/>
      <c r="CF600" s="2003"/>
      <c r="CG600" s="2003"/>
      <c r="CH600" s="2003"/>
      <c r="CI600" s="2003"/>
      <c r="CJ600" s="2003"/>
      <c r="CK600" s="2003"/>
      <c r="CL600" s="2003"/>
      <c r="CM600" s="2003"/>
      <c r="CN600" s="2003"/>
      <c r="CO600" s="2003"/>
      <c r="CP600" s="2003"/>
    </row>
    <row r="601" spans="1:94" s="2004" customFormat="1" ht="60">
      <c r="A601" s="3565"/>
      <c r="B601" s="3433"/>
      <c r="C601" s="3438">
        <v>0</v>
      </c>
      <c r="D601" s="3454">
        <v>0</v>
      </c>
      <c r="E601" s="3435"/>
      <c r="F601" s="3454"/>
      <c r="G601" s="3434">
        <v>973</v>
      </c>
      <c r="H601" s="3438" t="s">
        <v>1126</v>
      </c>
      <c r="I601" s="3438">
        <v>0</v>
      </c>
      <c r="J601" s="3563">
        <v>0</v>
      </c>
      <c r="K601" s="2003"/>
      <c r="L601" s="2003"/>
      <c r="M601" s="2003"/>
      <c r="N601" s="2003"/>
      <c r="O601" s="2003"/>
      <c r="P601" s="2003"/>
      <c r="Q601" s="2003"/>
      <c r="R601" s="2003"/>
      <c r="S601" s="2003"/>
      <c r="T601" s="2003"/>
      <c r="U601" s="2003"/>
      <c r="V601" s="2003"/>
      <c r="W601" s="2003"/>
      <c r="X601" s="2003"/>
      <c r="Y601" s="2003"/>
      <c r="Z601" s="2003"/>
      <c r="AA601" s="2003"/>
      <c r="AB601" s="2003"/>
      <c r="AC601" s="2003"/>
      <c r="AD601" s="2003"/>
      <c r="AE601" s="2003"/>
      <c r="AF601" s="2003"/>
      <c r="AG601" s="2003"/>
      <c r="AH601" s="2003"/>
      <c r="AI601" s="2003"/>
      <c r="AJ601" s="2003"/>
      <c r="AK601" s="2003"/>
      <c r="AL601" s="2003"/>
      <c r="AM601" s="2003"/>
      <c r="AN601" s="2003"/>
      <c r="AO601" s="2003"/>
      <c r="AP601" s="2003"/>
      <c r="AQ601" s="2003"/>
      <c r="AR601" s="2003"/>
      <c r="AS601" s="2003"/>
      <c r="AT601" s="2003"/>
      <c r="AU601" s="2003"/>
      <c r="AV601" s="2003"/>
      <c r="AW601" s="2003"/>
      <c r="AX601" s="2003"/>
      <c r="AY601" s="2003"/>
      <c r="AZ601" s="2003"/>
      <c r="BA601" s="2003"/>
      <c r="BB601" s="2003"/>
      <c r="BC601" s="2003"/>
      <c r="BD601" s="2003"/>
      <c r="BE601" s="2003"/>
      <c r="BF601" s="2003"/>
      <c r="BG601" s="2003"/>
      <c r="BH601" s="2003"/>
      <c r="BI601" s="2003"/>
      <c r="BJ601" s="2003"/>
      <c r="BK601" s="2003"/>
      <c r="BL601" s="2003"/>
      <c r="BM601" s="2003"/>
      <c r="BN601" s="2003"/>
      <c r="BO601" s="2003"/>
      <c r="BP601" s="2003"/>
      <c r="BQ601" s="2003"/>
      <c r="BR601" s="2003"/>
      <c r="BS601" s="2003"/>
      <c r="BT601" s="2003"/>
      <c r="BU601" s="2003"/>
      <c r="BV601" s="2003"/>
      <c r="BW601" s="2003"/>
      <c r="BX601" s="2003"/>
      <c r="BY601" s="2003"/>
      <c r="BZ601" s="2003"/>
      <c r="CA601" s="2003"/>
      <c r="CB601" s="2003"/>
      <c r="CC601" s="2003"/>
      <c r="CD601" s="2003"/>
      <c r="CE601" s="2003"/>
      <c r="CF601" s="2003"/>
      <c r="CG601" s="2003"/>
      <c r="CH601" s="2003"/>
      <c r="CI601" s="2003"/>
      <c r="CJ601" s="2003"/>
      <c r="CK601" s="2003"/>
      <c r="CL601" s="2003"/>
      <c r="CM601" s="2003"/>
      <c r="CN601" s="2003"/>
      <c r="CO601" s="2003"/>
      <c r="CP601" s="2003"/>
    </row>
    <row r="602" spans="1:94" s="2004" customFormat="1" ht="60">
      <c r="A602" s="3565"/>
      <c r="B602" s="3433"/>
      <c r="C602" s="3438">
        <v>0</v>
      </c>
      <c r="D602" s="3454">
        <v>0</v>
      </c>
      <c r="E602" s="3435"/>
      <c r="F602" s="3454"/>
      <c r="G602" s="3434">
        <v>990</v>
      </c>
      <c r="H602" s="3438" t="s">
        <v>1127</v>
      </c>
      <c r="I602" s="3438">
        <v>0</v>
      </c>
      <c r="J602" s="3563">
        <v>0</v>
      </c>
      <c r="K602" s="2003"/>
      <c r="L602" s="2003"/>
      <c r="M602" s="2003"/>
      <c r="N602" s="2003"/>
      <c r="O602" s="2003"/>
      <c r="P602" s="2003"/>
      <c r="Q602" s="2003"/>
      <c r="R602" s="2003"/>
      <c r="S602" s="2003"/>
      <c r="T602" s="2003"/>
      <c r="U602" s="2003"/>
      <c r="V602" s="2003"/>
      <c r="W602" s="2003"/>
      <c r="X602" s="2003"/>
      <c r="Y602" s="2003"/>
      <c r="Z602" s="2003"/>
      <c r="AA602" s="2003"/>
      <c r="AB602" s="2003"/>
      <c r="AC602" s="2003"/>
      <c r="AD602" s="2003"/>
      <c r="AE602" s="2003"/>
      <c r="AF602" s="2003"/>
      <c r="AG602" s="2003"/>
      <c r="AH602" s="2003"/>
      <c r="AI602" s="2003"/>
      <c r="AJ602" s="2003"/>
      <c r="AK602" s="2003"/>
      <c r="AL602" s="2003"/>
      <c r="AM602" s="2003"/>
      <c r="AN602" s="2003"/>
      <c r="AO602" s="2003"/>
      <c r="AP602" s="2003"/>
      <c r="AQ602" s="2003"/>
      <c r="AR602" s="2003"/>
      <c r="AS602" s="2003"/>
      <c r="AT602" s="2003"/>
      <c r="AU602" s="2003"/>
      <c r="AV602" s="2003"/>
      <c r="AW602" s="2003"/>
      <c r="AX602" s="2003"/>
      <c r="AY602" s="2003"/>
      <c r="AZ602" s="2003"/>
      <c r="BA602" s="2003"/>
      <c r="BB602" s="2003"/>
      <c r="BC602" s="2003"/>
      <c r="BD602" s="2003"/>
      <c r="BE602" s="2003"/>
      <c r="BF602" s="2003"/>
      <c r="BG602" s="2003"/>
      <c r="BH602" s="2003"/>
      <c r="BI602" s="2003"/>
      <c r="BJ602" s="2003"/>
      <c r="BK602" s="2003"/>
      <c r="BL602" s="2003"/>
      <c r="BM602" s="2003"/>
      <c r="BN602" s="2003"/>
      <c r="BO602" s="2003"/>
      <c r="BP602" s="2003"/>
      <c r="BQ602" s="2003"/>
      <c r="BR602" s="2003"/>
      <c r="BS602" s="2003"/>
      <c r="BT602" s="2003"/>
      <c r="BU602" s="2003"/>
      <c r="BV602" s="2003"/>
      <c r="BW602" s="2003"/>
      <c r="BX602" s="2003"/>
      <c r="BY602" s="2003"/>
      <c r="BZ602" s="2003"/>
      <c r="CA602" s="2003"/>
      <c r="CB602" s="2003"/>
      <c r="CC602" s="2003"/>
      <c r="CD602" s="2003"/>
      <c r="CE602" s="2003"/>
      <c r="CF602" s="2003"/>
      <c r="CG602" s="2003"/>
      <c r="CH602" s="2003"/>
      <c r="CI602" s="2003"/>
      <c r="CJ602" s="2003"/>
      <c r="CK602" s="2003"/>
      <c r="CL602" s="2003"/>
      <c r="CM602" s="2003"/>
      <c r="CN602" s="2003"/>
      <c r="CO602" s="2003"/>
      <c r="CP602" s="2003"/>
    </row>
    <row r="603" spans="1:94" s="2004" customFormat="1" ht="60">
      <c r="A603" s="3565"/>
      <c r="B603" s="3433"/>
      <c r="C603" s="3438">
        <v>0</v>
      </c>
      <c r="D603" s="3454">
        <v>0</v>
      </c>
      <c r="E603" s="3435"/>
      <c r="F603" s="3454"/>
      <c r="G603" s="3434">
        <v>991</v>
      </c>
      <c r="H603" s="3438" t="s">
        <v>1128</v>
      </c>
      <c r="I603" s="3438">
        <v>0</v>
      </c>
      <c r="J603" s="3563">
        <v>0</v>
      </c>
      <c r="K603" s="2003"/>
      <c r="L603" s="2003"/>
      <c r="M603" s="2003"/>
      <c r="N603" s="2003"/>
      <c r="O603" s="2003"/>
      <c r="P603" s="2003"/>
      <c r="Q603" s="2003"/>
      <c r="R603" s="2003"/>
      <c r="S603" s="2003"/>
      <c r="T603" s="2003"/>
      <c r="U603" s="2003"/>
      <c r="V603" s="2003"/>
      <c r="W603" s="2003"/>
      <c r="X603" s="2003"/>
      <c r="Y603" s="2003"/>
      <c r="Z603" s="2003"/>
      <c r="AA603" s="2003"/>
      <c r="AB603" s="2003"/>
      <c r="AC603" s="2003"/>
      <c r="AD603" s="2003"/>
      <c r="AE603" s="2003"/>
      <c r="AF603" s="2003"/>
      <c r="AG603" s="2003"/>
      <c r="AH603" s="2003"/>
      <c r="AI603" s="2003"/>
      <c r="AJ603" s="2003"/>
      <c r="AK603" s="2003"/>
      <c r="AL603" s="2003"/>
      <c r="AM603" s="2003"/>
      <c r="AN603" s="2003"/>
      <c r="AO603" s="2003"/>
      <c r="AP603" s="2003"/>
      <c r="AQ603" s="2003"/>
      <c r="AR603" s="2003"/>
      <c r="AS603" s="2003"/>
      <c r="AT603" s="2003"/>
      <c r="AU603" s="2003"/>
      <c r="AV603" s="2003"/>
      <c r="AW603" s="2003"/>
      <c r="AX603" s="2003"/>
      <c r="AY603" s="2003"/>
      <c r="AZ603" s="2003"/>
      <c r="BA603" s="2003"/>
      <c r="BB603" s="2003"/>
      <c r="BC603" s="2003"/>
      <c r="BD603" s="2003"/>
      <c r="BE603" s="2003"/>
      <c r="BF603" s="2003"/>
      <c r="BG603" s="2003"/>
      <c r="BH603" s="2003"/>
      <c r="BI603" s="2003"/>
      <c r="BJ603" s="2003"/>
      <c r="BK603" s="2003"/>
      <c r="BL603" s="2003"/>
      <c r="BM603" s="2003"/>
      <c r="BN603" s="2003"/>
      <c r="BO603" s="2003"/>
      <c r="BP603" s="2003"/>
      <c r="BQ603" s="2003"/>
      <c r="BR603" s="2003"/>
      <c r="BS603" s="2003"/>
      <c r="BT603" s="2003"/>
      <c r="BU603" s="2003"/>
      <c r="BV603" s="2003"/>
      <c r="BW603" s="2003"/>
      <c r="BX603" s="2003"/>
      <c r="BY603" s="2003"/>
      <c r="BZ603" s="2003"/>
      <c r="CA603" s="2003"/>
      <c r="CB603" s="2003"/>
      <c r="CC603" s="2003"/>
      <c r="CD603" s="2003"/>
      <c r="CE603" s="2003"/>
      <c r="CF603" s="2003"/>
      <c r="CG603" s="2003"/>
      <c r="CH603" s="2003"/>
      <c r="CI603" s="2003"/>
      <c r="CJ603" s="2003"/>
      <c r="CK603" s="2003"/>
      <c r="CL603" s="2003"/>
      <c r="CM603" s="2003"/>
      <c r="CN603" s="2003"/>
      <c r="CO603" s="2003"/>
      <c r="CP603" s="2003"/>
    </row>
    <row r="604" spans="1:94" s="2123" customFormat="1" ht="90">
      <c r="A604" s="3565"/>
      <c r="B604" s="3433"/>
      <c r="C604" s="3438">
        <v>0</v>
      </c>
      <c r="D604" s="3454">
        <v>0</v>
      </c>
      <c r="E604" s="3435"/>
      <c r="F604" s="3454"/>
      <c r="G604" s="3434">
        <v>992</v>
      </c>
      <c r="H604" s="3438" t="s">
        <v>1129</v>
      </c>
      <c r="I604" s="3438">
        <v>0</v>
      </c>
      <c r="J604" s="3563">
        <v>0</v>
      </c>
    </row>
    <row r="605" spans="1:94" ht="120">
      <c r="A605" s="3565"/>
      <c r="B605" s="3433"/>
      <c r="C605" s="3438">
        <v>0</v>
      </c>
      <c r="D605" s="3454"/>
      <c r="E605" s="3435"/>
      <c r="F605" s="3454"/>
      <c r="G605" s="3434">
        <v>993</v>
      </c>
      <c r="H605" s="3438" t="s">
        <v>1130</v>
      </c>
      <c r="I605" s="3438">
        <v>0</v>
      </c>
      <c r="J605" s="3563"/>
    </row>
    <row r="606" spans="1:94" s="2107" customFormat="1" ht="90.75" thickBot="1">
      <c r="A606" s="3565"/>
      <c r="B606" s="3433"/>
      <c r="C606" s="3438">
        <v>0</v>
      </c>
      <c r="D606" s="3454"/>
      <c r="E606" s="3435"/>
      <c r="F606" s="3454"/>
      <c r="G606" s="3434">
        <v>994</v>
      </c>
      <c r="H606" s="3438" t="s">
        <v>1131</v>
      </c>
      <c r="I606" s="3438">
        <v>0</v>
      </c>
      <c r="J606" s="3563"/>
      <c r="K606" s="2003"/>
      <c r="L606" s="2003"/>
      <c r="M606" s="2003"/>
      <c r="N606" s="2003"/>
      <c r="O606" s="2003"/>
      <c r="P606" s="2003"/>
      <c r="Q606" s="2003"/>
      <c r="R606" s="2003"/>
      <c r="S606" s="2003"/>
      <c r="T606" s="2003"/>
      <c r="U606" s="2003"/>
      <c r="V606" s="2003"/>
      <c r="W606" s="2003"/>
      <c r="X606" s="2003"/>
      <c r="Y606" s="2106"/>
      <c r="Z606" s="2106"/>
      <c r="AA606" s="2106"/>
      <c r="AB606" s="2106"/>
      <c r="AC606" s="2106"/>
      <c r="AD606" s="2106"/>
      <c r="AE606" s="2106"/>
      <c r="AF606" s="2106"/>
      <c r="AG606" s="2106"/>
      <c r="AH606" s="2106"/>
      <c r="AI606" s="2106"/>
      <c r="AJ606" s="2106"/>
      <c r="AK606" s="2106"/>
      <c r="AL606" s="2106"/>
      <c r="AM606" s="2106"/>
      <c r="AN606" s="2106"/>
      <c r="AO606" s="2106"/>
      <c r="AP606" s="2106"/>
      <c r="AQ606" s="2106"/>
      <c r="AR606" s="2106"/>
      <c r="AS606" s="2106"/>
      <c r="AT606" s="2106"/>
      <c r="AU606" s="2106"/>
      <c r="AV606" s="2106"/>
      <c r="AW606" s="2106"/>
      <c r="AX606" s="2106"/>
      <c r="AY606" s="2106"/>
      <c r="AZ606" s="2106"/>
      <c r="BA606" s="2106"/>
      <c r="BB606" s="2106"/>
      <c r="BC606" s="2106"/>
      <c r="BD606" s="2106"/>
      <c r="BE606" s="2106"/>
      <c r="BF606" s="2106"/>
      <c r="BG606" s="2106"/>
      <c r="BH606" s="2106"/>
      <c r="BI606" s="2106"/>
      <c r="BJ606" s="2106"/>
      <c r="BK606" s="2106"/>
      <c r="BL606" s="2106"/>
      <c r="BM606" s="2106"/>
      <c r="BN606" s="2106"/>
      <c r="BO606" s="2106"/>
      <c r="BP606" s="2106"/>
      <c r="BQ606" s="2106"/>
      <c r="BR606" s="2106"/>
      <c r="BS606" s="2106"/>
      <c r="BT606" s="2106"/>
      <c r="BU606" s="2106"/>
      <c r="BV606" s="2106"/>
      <c r="BW606" s="2106"/>
      <c r="BX606" s="2106"/>
      <c r="BY606" s="2106"/>
      <c r="BZ606" s="2106"/>
      <c r="CA606" s="2106"/>
      <c r="CB606" s="2106"/>
      <c r="CC606" s="2106"/>
      <c r="CD606" s="2106"/>
      <c r="CE606" s="2106"/>
      <c r="CF606" s="2106"/>
      <c r="CG606" s="2106"/>
      <c r="CH606" s="2106"/>
      <c r="CI606" s="2106"/>
      <c r="CJ606" s="2106"/>
      <c r="CK606" s="2106"/>
      <c r="CL606" s="2106"/>
      <c r="CM606" s="2106"/>
      <c r="CN606" s="2106"/>
      <c r="CO606" s="2106"/>
      <c r="CP606" s="2106"/>
    </row>
    <row r="607" spans="1:94" s="2109" customFormat="1" ht="16.5" thickTop="1" thickBot="1">
      <c r="A607" s="3553">
        <f t="shared" ref="A607:F607" si="125">SUM(A500:A606)</f>
        <v>0</v>
      </c>
      <c r="B607" s="3439">
        <f t="shared" si="125"/>
        <v>0</v>
      </c>
      <c r="C607" s="3439">
        <f t="shared" si="125"/>
        <v>0</v>
      </c>
      <c r="D607" s="3439">
        <f t="shared" si="125"/>
        <v>15904000</v>
      </c>
      <c r="E607" s="3439">
        <f t="shared" si="125"/>
        <v>0</v>
      </c>
      <c r="F607" s="3439">
        <f t="shared" si="125"/>
        <v>15904000</v>
      </c>
      <c r="G607" s="3441"/>
      <c r="H607" s="3518" t="s">
        <v>1134</v>
      </c>
      <c r="I607" s="3439">
        <f>SUM(I500:I606)</f>
        <v>0</v>
      </c>
      <c r="J607" s="3566">
        <f>SUM(J500:J606)</f>
        <v>0</v>
      </c>
      <c r="K607" s="2003"/>
      <c r="L607" s="2003"/>
      <c r="M607" s="2003"/>
      <c r="N607" s="2003"/>
      <c r="O607" s="2003"/>
      <c r="P607" s="2003"/>
      <c r="Q607" s="2003"/>
      <c r="R607" s="2003"/>
      <c r="S607" s="2003"/>
      <c r="T607" s="2003"/>
      <c r="U607" s="2003"/>
      <c r="V607" s="2003"/>
      <c r="W607" s="2003"/>
      <c r="X607" s="2003"/>
      <c r="Y607" s="2108"/>
      <c r="Z607" s="2108"/>
      <c r="AA607" s="2108"/>
      <c r="AB607" s="2108"/>
      <c r="AC607" s="2108"/>
      <c r="AD607" s="2108"/>
      <c r="AE607" s="2108"/>
      <c r="AF607" s="2108"/>
      <c r="AG607" s="2108"/>
      <c r="AH607" s="2108"/>
      <c r="AI607" s="2108"/>
      <c r="AJ607" s="2108"/>
      <c r="AK607" s="2108"/>
      <c r="AL607" s="2108"/>
      <c r="AM607" s="2108"/>
      <c r="AN607" s="2108"/>
      <c r="AO607" s="2108"/>
      <c r="AP607" s="2108"/>
      <c r="AQ607" s="2108"/>
      <c r="AR607" s="2108"/>
      <c r="AS607" s="2108"/>
      <c r="AT607" s="2108"/>
      <c r="AU607" s="2108"/>
      <c r="AV607" s="2108"/>
      <c r="AW607" s="2108"/>
      <c r="AX607" s="2108"/>
      <c r="AY607" s="2108"/>
      <c r="AZ607" s="2108"/>
      <c r="BA607" s="2108"/>
      <c r="BB607" s="2108"/>
      <c r="BC607" s="2108"/>
      <c r="BD607" s="2108"/>
      <c r="BE607" s="2108"/>
      <c r="BF607" s="2108"/>
      <c r="BG607" s="2108"/>
      <c r="BH607" s="2108"/>
      <c r="BI607" s="2108"/>
      <c r="BJ607" s="2108"/>
      <c r="BK607" s="2108"/>
      <c r="BL607" s="2108"/>
      <c r="BM607" s="2108"/>
      <c r="BN607" s="2108"/>
      <c r="BO607" s="2108"/>
      <c r="BP607" s="2108"/>
      <c r="BQ607" s="2108"/>
      <c r="BR607" s="2108"/>
      <c r="BS607" s="2108"/>
      <c r="BT607" s="2108"/>
      <c r="BU607" s="2108"/>
      <c r="BV607" s="2108"/>
      <c r="BW607" s="2108"/>
      <c r="BX607" s="2108"/>
      <c r="BY607" s="2108"/>
      <c r="BZ607" s="2108"/>
      <c r="CA607" s="2108"/>
      <c r="CB607" s="2108"/>
      <c r="CC607" s="2108"/>
      <c r="CD607" s="2108"/>
      <c r="CE607" s="2108"/>
      <c r="CF607" s="2108"/>
      <c r="CG607" s="2108"/>
      <c r="CH607" s="2108"/>
      <c r="CI607" s="2108"/>
      <c r="CJ607" s="2108"/>
      <c r="CK607" s="2108"/>
      <c r="CL607" s="2108"/>
      <c r="CM607" s="2108"/>
      <c r="CN607" s="2108"/>
      <c r="CO607" s="2108"/>
      <c r="CP607" s="2108"/>
    </row>
    <row r="608" spans="1:94" ht="60.75" thickTop="1">
      <c r="A608" s="3588"/>
      <c r="B608" s="3510"/>
      <c r="C608" s="3449"/>
      <c r="D608" s="3450"/>
      <c r="E608" s="3510"/>
      <c r="F608" s="3450"/>
      <c r="G608" s="3449">
        <v>761</v>
      </c>
      <c r="H608" s="3507" t="s">
        <v>3414</v>
      </c>
      <c r="I608" s="3449"/>
      <c r="J608" s="3562"/>
    </row>
    <row r="609" spans="1:100" s="2123" customFormat="1" ht="45">
      <c r="A609" s="3551"/>
      <c r="B609" s="3433"/>
      <c r="C609" s="3434"/>
      <c r="D609" s="2605">
        <v>200000</v>
      </c>
      <c r="E609" s="3433"/>
      <c r="F609" s="2605">
        <v>200000</v>
      </c>
      <c r="G609" s="3434">
        <v>762</v>
      </c>
      <c r="H609" s="3438" t="s">
        <v>3339</v>
      </c>
      <c r="I609" s="3434"/>
      <c r="J609" s="2605"/>
    </row>
    <row r="610" spans="1:100" ht="90">
      <c r="A610" s="3551"/>
      <c r="B610" s="3433"/>
      <c r="C610" s="3434">
        <v>0</v>
      </c>
      <c r="D610" s="3435">
        <v>0</v>
      </c>
      <c r="E610" s="3433"/>
      <c r="F610" s="3435"/>
      <c r="G610" s="3434">
        <v>877</v>
      </c>
      <c r="H610" s="3438" t="s">
        <v>1135</v>
      </c>
      <c r="I610" s="3434">
        <v>0</v>
      </c>
      <c r="J610" s="3550">
        <v>0</v>
      </c>
    </row>
    <row r="611" spans="1:100" s="2107" customFormat="1" ht="60.75" thickBot="1">
      <c r="A611" s="3551"/>
      <c r="B611" s="3433"/>
      <c r="C611" s="3434">
        <v>0</v>
      </c>
      <c r="D611" s="3435">
        <v>0</v>
      </c>
      <c r="E611" s="3433"/>
      <c r="F611" s="3435"/>
      <c r="G611" s="3434">
        <v>878</v>
      </c>
      <c r="H611" s="3438" t="s">
        <v>1136</v>
      </c>
      <c r="I611" s="3434">
        <v>0</v>
      </c>
      <c r="J611" s="3550">
        <v>0</v>
      </c>
      <c r="K611" s="2003"/>
      <c r="L611" s="2003"/>
      <c r="M611" s="2003"/>
      <c r="N611" s="2003"/>
      <c r="O611" s="2003"/>
      <c r="P611" s="2003"/>
      <c r="Q611" s="2003"/>
      <c r="R611" s="2003"/>
      <c r="S611" s="2003"/>
      <c r="T611" s="2003"/>
      <c r="U611" s="2003"/>
      <c r="V611" s="2003"/>
      <c r="W611" s="2003"/>
      <c r="X611" s="2003"/>
      <c r="Y611" s="2106"/>
      <c r="Z611" s="2106"/>
      <c r="AA611" s="2106"/>
      <c r="AB611" s="2106"/>
      <c r="AC611" s="2106"/>
      <c r="AD611" s="2106"/>
      <c r="AE611" s="2106"/>
      <c r="AF611" s="2106"/>
      <c r="AG611" s="2106"/>
      <c r="AH611" s="2106"/>
      <c r="AI611" s="2106"/>
      <c r="AJ611" s="2106"/>
      <c r="AK611" s="2106"/>
      <c r="AL611" s="2106"/>
      <c r="AM611" s="2106"/>
      <c r="AN611" s="2106"/>
      <c r="AO611" s="2106"/>
      <c r="AP611" s="2106"/>
      <c r="AQ611" s="2106"/>
      <c r="AR611" s="2106"/>
      <c r="AS611" s="2106"/>
      <c r="AT611" s="2106"/>
      <c r="AU611" s="2106"/>
      <c r="AV611" s="2106"/>
      <c r="AW611" s="2106"/>
      <c r="AX611" s="2106"/>
      <c r="AY611" s="2106"/>
      <c r="AZ611" s="2106"/>
      <c r="BA611" s="2106"/>
      <c r="BB611" s="2106"/>
      <c r="BC611" s="2106"/>
      <c r="BD611" s="2106"/>
      <c r="BE611" s="2106"/>
      <c r="BF611" s="2106"/>
      <c r="BG611" s="2106"/>
      <c r="BH611" s="2106"/>
      <c r="BI611" s="2106"/>
      <c r="BJ611" s="2106"/>
      <c r="BK611" s="2106"/>
      <c r="BL611" s="2106"/>
      <c r="BM611" s="2106"/>
      <c r="BN611" s="2106"/>
      <c r="BO611" s="2106"/>
      <c r="BP611" s="2106"/>
      <c r="BQ611" s="2106"/>
      <c r="BR611" s="2106"/>
      <c r="BS611" s="2106"/>
      <c r="BT611" s="2106"/>
      <c r="BU611" s="2106"/>
      <c r="BV611" s="2106"/>
      <c r="BW611" s="2106"/>
      <c r="BX611" s="2106"/>
      <c r="BY611" s="2106"/>
      <c r="BZ611" s="2106"/>
      <c r="CA611" s="2106"/>
      <c r="CB611" s="2106"/>
      <c r="CC611" s="2106"/>
      <c r="CD611" s="2106"/>
      <c r="CE611" s="2106"/>
      <c r="CF611" s="2106"/>
      <c r="CG611" s="2106"/>
      <c r="CH611" s="2106"/>
      <c r="CI611" s="2106"/>
      <c r="CJ611" s="2106"/>
      <c r="CK611" s="2106"/>
      <c r="CL611" s="2106"/>
      <c r="CM611" s="2106"/>
      <c r="CN611" s="2106"/>
      <c r="CO611" s="2106"/>
      <c r="CP611" s="2106"/>
    </row>
    <row r="612" spans="1:100" s="2109" customFormat="1" ht="16.5" thickTop="1" thickBot="1">
      <c r="A612" s="3555">
        <f t="shared" ref="A612:F612" si="126">SUM(A608:A611)</f>
        <v>0</v>
      </c>
      <c r="B612" s="3440">
        <f t="shared" si="126"/>
        <v>0</v>
      </c>
      <c r="C612" s="3440">
        <f t="shared" si="126"/>
        <v>0</v>
      </c>
      <c r="D612" s="3440">
        <f t="shared" si="126"/>
        <v>200000</v>
      </c>
      <c r="E612" s="3440">
        <f t="shared" si="126"/>
        <v>0</v>
      </c>
      <c r="F612" s="3440">
        <f t="shared" si="126"/>
        <v>200000</v>
      </c>
      <c r="G612" s="3441"/>
      <c r="H612" s="3439" t="s">
        <v>1137</v>
      </c>
      <c r="I612" s="3440">
        <f>SUM(I608:I611)</f>
        <v>0</v>
      </c>
      <c r="J612" s="3544">
        <f>SUM(J608:J611)</f>
        <v>0</v>
      </c>
      <c r="K612" s="2003"/>
      <c r="L612" s="2003"/>
      <c r="M612" s="2003"/>
      <c r="N612" s="2003"/>
      <c r="O612" s="2003"/>
      <c r="P612" s="2003"/>
      <c r="Q612" s="2003"/>
      <c r="R612" s="2003"/>
      <c r="S612" s="2003"/>
      <c r="T612" s="2003"/>
      <c r="U612" s="2003"/>
      <c r="V612" s="2003"/>
      <c r="W612" s="2003"/>
      <c r="X612" s="2003"/>
      <c r="Y612" s="2108"/>
      <c r="Z612" s="2108"/>
      <c r="AA612" s="2108"/>
      <c r="AB612" s="2108"/>
      <c r="AC612" s="2108"/>
      <c r="AD612" s="2108"/>
      <c r="AE612" s="2108"/>
      <c r="AF612" s="2108"/>
      <c r="AG612" s="2108"/>
      <c r="AH612" s="2108"/>
      <c r="AI612" s="2108"/>
      <c r="AJ612" s="2108"/>
      <c r="AK612" s="2108"/>
      <c r="AL612" s="2108"/>
      <c r="AM612" s="2108"/>
      <c r="AN612" s="2108"/>
      <c r="AO612" s="2108"/>
      <c r="AP612" s="2108"/>
      <c r="AQ612" s="2108"/>
      <c r="AR612" s="2108"/>
      <c r="AS612" s="2108"/>
      <c r="AT612" s="2108"/>
      <c r="AU612" s="2108"/>
      <c r="AV612" s="2108"/>
      <c r="AW612" s="2108"/>
      <c r="AX612" s="2108"/>
      <c r="AY612" s="2108"/>
      <c r="AZ612" s="2108"/>
      <c r="BA612" s="2108"/>
      <c r="BB612" s="2108"/>
      <c r="BC612" s="2108"/>
      <c r="BD612" s="2108"/>
      <c r="BE612" s="2108"/>
      <c r="BF612" s="2108"/>
      <c r="BG612" s="2108"/>
      <c r="BH612" s="2108"/>
      <c r="BI612" s="2108"/>
      <c r="BJ612" s="2108"/>
      <c r="BK612" s="2108"/>
      <c r="BL612" s="2108"/>
      <c r="BM612" s="2108"/>
      <c r="BN612" s="2108"/>
      <c r="BO612" s="2108"/>
      <c r="BP612" s="2108"/>
      <c r="BQ612" s="2108"/>
      <c r="BR612" s="2108"/>
      <c r="BS612" s="2108"/>
      <c r="BT612" s="2108"/>
      <c r="BU612" s="2108"/>
      <c r="BV612" s="2108"/>
      <c r="BW612" s="2108"/>
      <c r="BX612" s="2108"/>
      <c r="BY612" s="2108"/>
      <c r="BZ612" s="2108"/>
      <c r="CA612" s="2108"/>
      <c r="CB612" s="2108"/>
      <c r="CC612" s="2108"/>
      <c r="CD612" s="2108"/>
      <c r="CE612" s="2108"/>
      <c r="CF612" s="2108"/>
      <c r="CG612" s="2108"/>
      <c r="CH612" s="2108"/>
      <c r="CI612" s="2108"/>
      <c r="CJ612" s="2108"/>
      <c r="CK612" s="2108"/>
      <c r="CL612" s="2108"/>
      <c r="CM612" s="2108"/>
      <c r="CN612" s="2108"/>
      <c r="CO612" s="2108"/>
      <c r="CP612" s="2108"/>
    </row>
    <row r="613" spans="1:100" s="2134" customFormat="1" ht="60.75" thickTop="1">
      <c r="A613" s="3551"/>
      <c r="B613" s="3453"/>
      <c r="C613" s="3453"/>
      <c r="D613" s="3435"/>
      <c r="E613" s="3453"/>
      <c r="F613" s="3433"/>
      <c r="G613" s="3502">
        <v>221</v>
      </c>
      <c r="H613" s="3438" t="s">
        <v>1140</v>
      </c>
      <c r="I613" s="3453"/>
      <c r="J613" s="3550"/>
      <c r="L613" s="2102"/>
      <c r="M613" s="2102"/>
      <c r="N613" s="2102"/>
      <c r="O613" s="2102"/>
      <c r="P613" s="2102"/>
      <c r="Q613" s="2102"/>
      <c r="R613" s="2102"/>
      <c r="S613" s="2102"/>
      <c r="T613" s="2102"/>
      <c r="U613" s="2102"/>
      <c r="V613" s="2102"/>
      <c r="W613" s="2102"/>
      <c r="X613" s="2102"/>
      <c r="Y613" s="2102"/>
      <c r="Z613" s="2102"/>
      <c r="AA613" s="2102"/>
      <c r="AB613" s="2102"/>
      <c r="AC613" s="2102"/>
      <c r="AD613" s="2102"/>
      <c r="AE613" s="2102"/>
      <c r="AF613" s="2102"/>
      <c r="AG613" s="2102"/>
      <c r="AH613" s="2102"/>
      <c r="AI613" s="2102"/>
      <c r="AJ613" s="2102"/>
      <c r="AK613" s="2102"/>
      <c r="AL613" s="2102"/>
      <c r="AM613" s="2102"/>
      <c r="AN613" s="2102"/>
      <c r="AO613" s="2102"/>
      <c r="AP613" s="2102"/>
      <c r="AQ613" s="2102"/>
      <c r="AR613" s="2102"/>
      <c r="AS613" s="2102"/>
      <c r="AT613" s="2102"/>
      <c r="AU613" s="2102"/>
      <c r="AV613" s="2102"/>
      <c r="AW613" s="2102"/>
      <c r="AX613" s="2102"/>
      <c r="AY613" s="2102"/>
      <c r="AZ613" s="2102"/>
      <c r="BA613" s="2102"/>
      <c r="BB613" s="2102"/>
      <c r="BC613" s="2102"/>
      <c r="BD613" s="2102"/>
      <c r="BE613" s="2102"/>
      <c r="BF613" s="2102"/>
      <c r="BG613" s="2102"/>
      <c r="BH613" s="2102"/>
      <c r="BI613" s="2102"/>
      <c r="BJ613" s="2102"/>
      <c r="BK613" s="2102"/>
      <c r="BL613" s="2102"/>
      <c r="BM613" s="2102"/>
      <c r="BN613" s="2102"/>
      <c r="BO613" s="2102"/>
      <c r="BP613" s="2102"/>
      <c r="BQ613" s="2102"/>
      <c r="BR613" s="2102"/>
      <c r="BS613" s="2102"/>
      <c r="BT613" s="2102"/>
      <c r="BU613" s="2102"/>
      <c r="BV613" s="2102"/>
      <c r="BW613" s="2102"/>
      <c r="BX613" s="2102"/>
      <c r="BY613" s="2102"/>
      <c r="BZ613" s="2102"/>
      <c r="CA613" s="2102"/>
      <c r="CB613" s="2102"/>
      <c r="CC613" s="2102"/>
      <c r="CD613" s="2102"/>
      <c r="CE613" s="2102"/>
      <c r="CF613" s="2102"/>
      <c r="CG613" s="2102"/>
      <c r="CH613" s="2102"/>
      <c r="CI613" s="2102"/>
      <c r="CJ613" s="2102"/>
      <c r="CK613" s="2102"/>
      <c r="CL613" s="2102"/>
      <c r="CM613" s="2102"/>
      <c r="CN613" s="2102"/>
      <c r="CO613" s="2102"/>
      <c r="CP613" s="2102"/>
      <c r="CQ613" s="2102"/>
      <c r="CR613" s="2102"/>
      <c r="CS613" s="2102"/>
      <c r="CT613" s="2102"/>
      <c r="CU613" s="2102"/>
      <c r="CV613" s="2102"/>
    </row>
    <row r="614" spans="1:100" s="2134" customFormat="1" ht="45">
      <c r="A614" s="3551"/>
      <c r="B614" s="3528"/>
      <c r="C614" s="3453"/>
      <c r="D614" s="3435"/>
      <c r="E614" s="3453"/>
      <c r="F614" s="3435"/>
      <c r="G614" s="3502" t="s">
        <v>3536</v>
      </c>
      <c r="H614" s="3438" t="s">
        <v>3537</v>
      </c>
      <c r="I614" s="3453">
        <v>0</v>
      </c>
      <c r="J614" s="3550"/>
      <c r="L614" s="2102"/>
      <c r="M614" s="2102"/>
      <c r="N614" s="2102"/>
      <c r="O614" s="2102"/>
      <c r="P614" s="2102"/>
      <c r="Q614" s="2102"/>
      <c r="R614" s="2102"/>
      <c r="S614" s="2102"/>
      <c r="T614" s="2102"/>
      <c r="U614" s="2102"/>
      <c r="V614" s="2102"/>
      <c r="W614" s="2102"/>
      <c r="X614" s="2102"/>
      <c r="Y614" s="2102"/>
      <c r="Z614" s="2102"/>
      <c r="AA614" s="2102"/>
      <c r="AB614" s="2102"/>
      <c r="AC614" s="2102"/>
      <c r="AD614" s="2102"/>
      <c r="AE614" s="2102"/>
      <c r="AF614" s="2102"/>
      <c r="AG614" s="2102"/>
      <c r="AH614" s="2102"/>
      <c r="AI614" s="2102"/>
      <c r="AJ614" s="2102"/>
      <c r="AK614" s="2102"/>
      <c r="AL614" s="2102"/>
      <c r="AM614" s="2102"/>
      <c r="AN614" s="2102"/>
      <c r="AO614" s="2102"/>
      <c r="AP614" s="2102"/>
      <c r="AQ614" s="2102"/>
      <c r="AR614" s="2102"/>
      <c r="AS614" s="2102"/>
      <c r="AT614" s="2102"/>
      <c r="AU614" s="2102"/>
      <c r="AV614" s="2102"/>
      <c r="AW614" s="2102"/>
      <c r="AX614" s="2102"/>
      <c r="AY614" s="2102"/>
      <c r="AZ614" s="2102"/>
      <c r="BA614" s="2102"/>
      <c r="BB614" s="2102"/>
      <c r="BC614" s="2102"/>
      <c r="BD614" s="2102"/>
      <c r="BE614" s="2102"/>
      <c r="BF614" s="2102"/>
      <c r="BG614" s="2102"/>
      <c r="BH614" s="2102"/>
      <c r="BI614" s="2102"/>
      <c r="BJ614" s="2102"/>
      <c r="BK614" s="2102"/>
      <c r="BL614" s="2102"/>
      <c r="BM614" s="2102"/>
      <c r="BN614" s="2102"/>
      <c r="BO614" s="2102"/>
      <c r="BP614" s="2102"/>
      <c r="BQ614" s="2102"/>
      <c r="BR614" s="2102"/>
      <c r="BS614" s="2102"/>
      <c r="BT614" s="2102"/>
      <c r="BU614" s="2102"/>
      <c r="BV614" s="2102"/>
      <c r="BW614" s="2102"/>
      <c r="BX614" s="2102"/>
      <c r="BY614" s="2102"/>
      <c r="BZ614" s="2102"/>
      <c r="CA614" s="2102"/>
      <c r="CB614" s="2102"/>
      <c r="CC614" s="2102"/>
      <c r="CD614" s="2102"/>
      <c r="CE614" s="2102"/>
      <c r="CF614" s="2102"/>
      <c r="CG614" s="2102"/>
      <c r="CH614" s="2102"/>
      <c r="CI614" s="2102"/>
      <c r="CJ614" s="2102"/>
      <c r="CK614" s="2102"/>
      <c r="CL614" s="2102"/>
      <c r="CM614" s="2102"/>
      <c r="CN614" s="2102"/>
      <c r="CO614" s="2102"/>
      <c r="CP614" s="2102"/>
      <c r="CQ614" s="2102"/>
      <c r="CR614" s="2102"/>
      <c r="CS614" s="2102"/>
      <c r="CT614" s="2102"/>
      <c r="CU614" s="2102"/>
      <c r="CV614" s="2102"/>
    </row>
    <row r="615" spans="1:100" s="2134" customFormat="1" ht="45">
      <c r="A615" s="3551"/>
      <c r="B615" s="3521"/>
      <c r="C615" s="3434"/>
      <c r="D615" s="3435"/>
      <c r="E615" s="3433"/>
      <c r="F615" s="3435"/>
      <c r="G615" s="3434">
        <v>764</v>
      </c>
      <c r="H615" s="3438" t="s">
        <v>3336</v>
      </c>
      <c r="I615" s="3434"/>
      <c r="J615" s="3550"/>
      <c r="K615" s="2135"/>
      <c r="L615" s="2102"/>
      <c r="M615" s="2102"/>
      <c r="N615" s="2102"/>
      <c r="O615" s="2102"/>
      <c r="P615" s="2102"/>
      <c r="Q615" s="2102"/>
      <c r="R615" s="2102"/>
      <c r="S615" s="2102"/>
      <c r="T615" s="2102"/>
      <c r="U615" s="2102"/>
      <c r="V615" s="2102"/>
      <c r="W615" s="2102"/>
      <c r="X615" s="2102"/>
      <c r="Y615" s="2102"/>
      <c r="Z615" s="2102"/>
      <c r="AA615" s="2102"/>
      <c r="AB615" s="2102"/>
      <c r="AC615" s="2102"/>
      <c r="AD615" s="2102"/>
      <c r="AE615" s="2102"/>
      <c r="AF615" s="2102"/>
      <c r="AG615" s="2102"/>
      <c r="AH615" s="2102"/>
      <c r="AI615" s="2102"/>
      <c r="AJ615" s="2102"/>
      <c r="AK615" s="2102"/>
      <c r="AL615" s="2102"/>
      <c r="AM615" s="2102"/>
      <c r="AN615" s="2102"/>
      <c r="AO615" s="2102"/>
      <c r="AP615" s="2102"/>
      <c r="AQ615" s="2102"/>
      <c r="AR615" s="2102"/>
      <c r="AS615" s="2102"/>
      <c r="AT615" s="2102"/>
      <c r="AU615" s="2102"/>
      <c r="AV615" s="2102"/>
      <c r="AW615" s="2102"/>
      <c r="AX615" s="2102"/>
      <c r="AY615" s="2102"/>
      <c r="AZ615" s="2102"/>
      <c r="BA615" s="2102"/>
      <c r="BB615" s="2102"/>
      <c r="BC615" s="2102"/>
      <c r="BD615" s="2102"/>
      <c r="BE615" s="2102"/>
      <c r="BF615" s="2102"/>
      <c r="BG615" s="2102"/>
      <c r="BH615" s="2102"/>
      <c r="BI615" s="2102"/>
      <c r="BJ615" s="2102"/>
      <c r="BK615" s="2102"/>
      <c r="BL615" s="2102"/>
      <c r="BM615" s="2102"/>
      <c r="BN615" s="2102"/>
      <c r="BO615" s="2102"/>
      <c r="BP615" s="2102"/>
      <c r="BQ615" s="2102"/>
      <c r="BR615" s="2102"/>
      <c r="BS615" s="2102"/>
      <c r="BT615" s="2102"/>
      <c r="BU615" s="2102"/>
      <c r="BV615" s="2102"/>
      <c r="BW615" s="2102"/>
      <c r="BX615" s="2102"/>
      <c r="BY615" s="2102"/>
      <c r="BZ615" s="2102"/>
      <c r="CA615" s="2102"/>
      <c r="CB615" s="2102"/>
      <c r="CC615" s="2102"/>
      <c r="CD615" s="2102"/>
      <c r="CE615" s="2102"/>
      <c r="CF615" s="2102"/>
      <c r="CG615" s="2102"/>
      <c r="CH615" s="2102"/>
      <c r="CI615" s="2102"/>
      <c r="CJ615" s="2102"/>
      <c r="CK615" s="2102"/>
      <c r="CL615" s="2102"/>
      <c r="CM615" s="2102"/>
      <c r="CN615" s="2102"/>
      <c r="CO615" s="2102"/>
      <c r="CP615" s="2102"/>
      <c r="CQ615" s="2102"/>
      <c r="CR615" s="2102"/>
      <c r="CS615" s="2102"/>
      <c r="CT615" s="2102"/>
      <c r="CU615" s="2102"/>
      <c r="CV615" s="2102"/>
    </row>
    <row r="616" spans="1:100" ht="60.75" thickBot="1">
      <c r="A616" s="3589"/>
      <c r="B616" s="3810"/>
      <c r="C616" s="3438"/>
      <c r="D616" s="3629">
        <v>1300000</v>
      </c>
      <c r="E616" s="3433"/>
      <c r="F616" s="3629">
        <v>1300000</v>
      </c>
      <c r="G616" s="3434">
        <v>765</v>
      </c>
      <c r="H616" s="3531" t="s">
        <v>3337</v>
      </c>
      <c r="I616" s="3438"/>
      <c r="J616" s="3629"/>
      <c r="Y616" s="2101"/>
      <c r="Z616" s="2101"/>
      <c r="AA616" s="2101"/>
      <c r="AB616" s="2101"/>
      <c r="AC616" s="2101"/>
      <c r="AD616" s="2101"/>
      <c r="AE616" s="2101"/>
      <c r="AF616" s="2101"/>
      <c r="AG616" s="2101"/>
      <c r="AH616" s="2101"/>
      <c r="AI616" s="2101"/>
      <c r="AJ616" s="2101"/>
      <c r="AK616" s="2101"/>
      <c r="AL616" s="2101"/>
      <c r="AM616" s="2101"/>
      <c r="AN616" s="2101"/>
      <c r="AO616" s="2101"/>
      <c r="AP616" s="2101"/>
      <c r="AQ616" s="2101"/>
      <c r="AR616" s="2101"/>
      <c r="AS616" s="2101"/>
      <c r="AT616" s="2101"/>
      <c r="AU616" s="2101"/>
      <c r="AV616" s="2101"/>
      <c r="AW616" s="2101"/>
      <c r="AX616" s="2101"/>
      <c r="AY616" s="2101"/>
      <c r="AZ616" s="2101"/>
      <c r="BA616" s="2101"/>
      <c r="BB616" s="2101"/>
      <c r="BC616" s="2101"/>
      <c r="BD616" s="2101"/>
      <c r="BE616" s="2101"/>
      <c r="BF616" s="2101"/>
      <c r="BG616" s="2101"/>
      <c r="BH616" s="2101"/>
      <c r="BI616" s="2101"/>
      <c r="BJ616" s="2101"/>
      <c r="BK616" s="2101"/>
      <c r="BL616" s="2101"/>
      <c r="BM616" s="2101"/>
      <c r="BN616" s="2101"/>
      <c r="BO616" s="2101"/>
      <c r="BP616" s="2101"/>
      <c r="BQ616" s="2101"/>
      <c r="BR616" s="2101"/>
      <c r="BS616" s="2101"/>
      <c r="BT616" s="2101"/>
      <c r="BU616" s="2101"/>
      <c r="BV616" s="2101"/>
      <c r="BW616" s="2101"/>
      <c r="BX616" s="2101"/>
      <c r="BY616" s="2101"/>
      <c r="BZ616" s="2101"/>
      <c r="CA616" s="2101"/>
      <c r="CB616" s="2101"/>
      <c r="CC616" s="2101"/>
      <c r="CD616" s="2101"/>
      <c r="CE616" s="2101"/>
      <c r="CF616" s="2101"/>
      <c r="CG616" s="2101"/>
      <c r="CH616" s="2101"/>
      <c r="CI616" s="2101"/>
      <c r="CJ616" s="2101"/>
      <c r="CK616" s="2101"/>
      <c r="CL616" s="2101"/>
      <c r="CM616" s="2101"/>
      <c r="CN616" s="2101"/>
      <c r="CO616" s="2101"/>
      <c r="CP616" s="2101"/>
      <c r="CQ616" s="2049"/>
      <c r="CR616" s="2049"/>
      <c r="CS616" s="2049"/>
      <c r="CT616" s="2049"/>
      <c r="CU616" s="2049"/>
      <c r="CV616" s="2049"/>
    </row>
    <row r="617" spans="1:100" ht="60">
      <c r="A617" s="3559"/>
      <c r="B617" s="3446"/>
      <c r="C617" s="3434"/>
      <c r="D617" s="3435"/>
      <c r="E617" s="3434"/>
      <c r="F617" s="3435"/>
      <c r="G617" s="3434">
        <v>768</v>
      </c>
      <c r="H617" s="3438" t="s">
        <v>3268</v>
      </c>
      <c r="I617" s="3434">
        <v>0</v>
      </c>
      <c r="J617" s="3550"/>
      <c r="K617" s="2101"/>
      <c r="Y617" s="2101"/>
      <c r="Z617" s="2101"/>
      <c r="AA617" s="2101"/>
      <c r="AB617" s="2101"/>
      <c r="AC617" s="2101"/>
      <c r="AD617" s="2101"/>
      <c r="AE617" s="2101"/>
      <c r="AF617" s="2101"/>
      <c r="AG617" s="2101"/>
      <c r="AH617" s="2101"/>
      <c r="AI617" s="2101"/>
      <c r="AJ617" s="2101"/>
      <c r="AK617" s="2101"/>
      <c r="AL617" s="2101"/>
      <c r="AM617" s="2101"/>
      <c r="AN617" s="2101"/>
      <c r="AO617" s="2101"/>
      <c r="AP617" s="2101"/>
      <c r="AQ617" s="2101"/>
      <c r="AR617" s="2101"/>
      <c r="AS617" s="2101"/>
      <c r="AT617" s="2101"/>
      <c r="AU617" s="2101"/>
      <c r="AV617" s="2101"/>
      <c r="AW617" s="2101"/>
      <c r="AX617" s="2101"/>
      <c r="AY617" s="2101"/>
      <c r="AZ617" s="2101"/>
      <c r="BA617" s="2101"/>
      <c r="BB617" s="2101"/>
      <c r="BC617" s="2101"/>
      <c r="BD617" s="2101"/>
      <c r="BE617" s="2101"/>
      <c r="BF617" s="2101"/>
      <c r="BG617" s="2101"/>
      <c r="BH617" s="2101"/>
      <c r="BI617" s="2101"/>
      <c r="BJ617" s="2101"/>
      <c r="BK617" s="2101"/>
      <c r="BL617" s="2101"/>
      <c r="BM617" s="2101"/>
      <c r="BN617" s="2101"/>
      <c r="BO617" s="2101"/>
      <c r="BP617" s="2101"/>
      <c r="BQ617" s="2101"/>
      <c r="BR617" s="2101"/>
      <c r="BS617" s="2101"/>
      <c r="BT617" s="2101"/>
      <c r="BU617" s="2101"/>
      <c r="BV617" s="2101"/>
      <c r="BW617" s="2101"/>
      <c r="BX617" s="2101"/>
      <c r="BY617" s="2101"/>
      <c r="BZ617" s="2101"/>
      <c r="CA617" s="2101"/>
      <c r="CB617" s="2101"/>
      <c r="CC617" s="2101"/>
      <c r="CD617" s="2101"/>
      <c r="CE617" s="2101"/>
      <c r="CF617" s="2101"/>
      <c r="CG617" s="2101"/>
      <c r="CH617" s="2101"/>
      <c r="CI617" s="2101"/>
      <c r="CJ617" s="2101"/>
      <c r="CK617" s="2101"/>
      <c r="CL617" s="2101"/>
      <c r="CM617" s="2101"/>
      <c r="CN617" s="2101"/>
      <c r="CO617" s="2101"/>
      <c r="CP617" s="2101"/>
      <c r="CQ617" s="2049"/>
      <c r="CR617" s="2049"/>
      <c r="CS617" s="2049"/>
      <c r="CT617" s="2049"/>
      <c r="CU617" s="2049"/>
      <c r="CV617" s="2049"/>
    </row>
    <row r="618" spans="1:100" ht="75">
      <c r="A618" s="3590"/>
      <c r="B618" s="3498"/>
      <c r="C618" s="3532"/>
      <c r="D618" s="3482"/>
      <c r="E618" s="3498"/>
      <c r="F618" s="3482"/>
      <c r="G618" s="3497">
        <v>769</v>
      </c>
      <c r="H618" s="3532" t="s">
        <v>3316</v>
      </c>
      <c r="I618" s="3532"/>
      <c r="J618" s="3572"/>
      <c r="K618" s="2101"/>
      <c r="Y618" s="2101"/>
      <c r="Z618" s="2101"/>
      <c r="AA618" s="2101"/>
      <c r="AB618" s="2101"/>
      <c r="AC618" s="2101"/>
      <c r="AD618" s="2101"/>
      <c r="AE618" s="2101"/>
      <c r="AF618" s="2101"/>
      <c r="AG618" s="2101"/>
      <c r="AH618" s="2101"/>
      <c r="AI618" s="2101"/>
      <c r="AJ618" s="2101"/>
      <c r="AK618" s="2101"/>
      <c r="AL618" s="2101"/>
      <c r="AM618" s="2101"/>
      <c r="AN618" s="2101"/>
      <c r="AO618" s="2101"/>
      <c r="AP618" s="2101"/>
      <c r="AQ618" s="2101"/>
      <c r="AR618" s="2101"/>
      <c r="AS618" s="2101"/>
      <c r="AT618" s="2101"/>
      <c r="AU618" s="2101"/>
      <c r="AV618" s="2101"/>
      <c r="AW618" s="2101"/>
      <c r="AX618" s="2101"/>
      <c r="AY618" s="2101"/>
      <c r="AZ618" s="2101"/>
      <c r="BA618" s="2101"/>
      <c r="BB618" s="2101"/>
      <c r="BC618" s="2101"/>
      <c r="BD618" s="2101"/>
      <c r="BE618" s="2101"/>
      <c r="BF618" s="2101"/>
      <c r="BG618" s="2101"/>
      <c r="BH618" s="2101"/>
      <c r="BI618" s="2101"/>
      <c r="BJ618" s="2101"/>
      <c r="BK618" s="2101"/>
      <c r="BL618" s="2101"/>
      <c r="BM618" s="2101"/>
      <c r="BN618" s="2101"/>
      <c r="BO618" s="2101"/>
      <c r="BP618" s="2101"/>
      <c r="BQ618" s="2101"/>
      <c r="BR618" s="2101"/>
      <c r="BS618" s="2101"/>
      <c r="BT618" s="2101"/>
      <c r="BU618" s="2101"/>
      <c r="BV618" s="2101"/>
      <c r="BW618" s="2101"/>
      <c r="BX618" s="2101"/>
      <c r="BY618" s="2101"/>
      <c r="BZ618" s="2101"/>
      <c r="CA618" s="2101"/>
      <c r="CB618" s="2101"/>
      <c r="CC618" s="2101"/>
      <c r="CD618" s="2101"/>
      <c r="CE618" s="2101"/>
      <c r="CF618" s="2101"/>
      <c r="CG618" s="2101"/>
      <c r="CH618" s="2101"/>
      <c r="CI618" s="2101"/>
      <c r="CJ618" s="2101"/>
      <c r="CK618" s="2101"/>
      <c r="CL618" s="2101"/>
      <c r="CM618" s="2101"/>
      <c r="CN618" s="2101"/>
      <c r="CO618" s="2101"/>
      <c r="CP618" s="2101"/>
      <c r="CQ618" s="2049"/>
      <c r="CR618" s="2049"/>
      <c r="CS618" s="2049"/>
      <c r="CT618" s="2049"/>
      <c r="CU618" s="2049"/>
      <c r="CV618" s="2049"/>
    </row>
    <row r="619" spans="1:100" ht="60">
      <c r="A619" s="3551"/>
      <c r="B619" s="3533"/>
      <c r="C619" s="3453"/>
      <c r="D619" s="3435"/>
      <c r="E619" s="3453"/>
      <c r="F619" s="3435"/>
      <c r="G619" s="3502">
        <v>770</v>
      </c>
      <c r="H619" s="3438" t="s">
        <v>3115</v>
      </c>
      <c r="I619" s="3453"/>
      <c r="J619" s="3550"/>
      <c r="K619" s="2101"/>
      <c r="Y619" s="2101"/>
      <c r="Z619" s="2101"/>
      <c r="AA619" s="2101"/>
      <c r="AB619" s="2101"/>
      <c r="AC619" s="2101"/>
      <c r="AD619" s="2101"/>
      <c r="AE619" s="2101"/>
      <c r="AF619" s="2101"/>
      <c r="AG619" s="2101"/>
      <c r="AH619" s="2101"/>
      <c r="AI619" s="2101"/>
      <c r="AJ619" s="2101"/>
      <c r="AK619" s="2101"/>
      <c r="AL619" s="2101"/>
      <c r="AM619" s="2101"/>
      <c r="AN619" s="2101"/>
      <c r="AO619" s="2101"/>
      <c r="AP619" s="2101"/>
      <c r="AQ619" s="2101"/>
      <c r="AR619" s="2101"/>
      <c r="AS619" s="2101"/>
      <c r="AT619" s="2101"/>
      <c r="AU619" s="2101"/>
      <c r="AV619" s="2101"/>
      <c r="AW619" s="2101"/>
      <c r="AX619" s="2101"/>
      <c r="AY619" s="2101"/>
      <c r="AZ619" s="2101"/>
      <c r="BA619" s="2101"/>
      <c r="BB619" s="2101"/>
      <c r="BC619" s="2101"/>
      <c r="BD619" s="2101"/>
      <c r="BE619" s="2101"/>
      <c r="BF619" s="2101"/>
      <c r="BG619" s="2101"/>
      <c r="BH619" s="2101"/>
      <c r="BI619" s="2101"/>
      <c r="BJ619" s="2101"/>
      <c r="BK619" s="2101"/>
      <c r="BL619" s="2101"/>
      <c r="BM619" s="2101"/>
      <c r="BN619" s="2101"/>
      <c r="BO619" s="2101"/>
      <c r="BP619" s="2101"/>
      <c r="BQ619" s="2101"/>
      <c r="BR619" s="2101"/>
      <c r="BS619" s="2101"/>
      <c r="BT619" s="2101"/>
      <c r="BU619" s="2101"/>
      <c r="BV619" s="2101"/>
      <c r="BW619" s="2101"/>
      <c r="BX619" s="2101"/>
      <c r="BY619" s="2101"/>
      <c r="BZ619" s="2101"/>
      <c r="CA619" s="2101"/>
      <c r="CB619" s="2101"/>
      <c r="CC619" s="2101"/>
      <c r="CD619" s="2101"/>
      <c r="CE619" s="2101"/>
      <c r="CF619" s="2101"/>
      <c r="CG619" s="2101"/>
      <c r="CH619" s="2101"/>
      <c r="CI619" s="2101"/>
      <c r="CJ619" s="2101"/>
      <c r="CK619" s="2101"/>
      <c r="CL619" s="2101"/>
      <c r="CM619" s="2101"/>
      <c r="CN619" s="2101"/>
      <c r="CO619" s="2101"/>
      <c r="CP619" s="2101"/>
      <c r="CQ619" s="2049"/>
      <c r="CR619" s="2049"/>
      <c r="CS619" s="2049"/>
      <c r="CT619" s="2049"/>
      <c r="CU619" s="2049"/>
      <c r="CV619" s="2049"/>
    </row>
    <row r="620" spans="1:100" ht="110.25">
      <c r="A620" s="3551"/>
      <c r="B620" s="3533"/>
      <c r="C620" s="3453"/>
      <c r="D620" s="3435"/>
      <c r="E620" s="3453"/>
      <c r="F620" s="3435"/>
      <c r="G620" s="3461">
        <v>771</v>
      </c>
      <c r="H620" s="3460" t="s">
        <v>3310</v>
      </c>
      <c r="I620" s="3453"/>
      <c r="J620" s="3550"/>
      <c r="K620" s="2101"/>
      <c r="Y620" s="2101"/>
      <c r="Z620" s="2101"/>
      <c r="AA620" s="2101"/>
      <c r="AB620" s="2101"/>
      <c r="AC620" s="2101"/>
      <c r="AD620" s="2101"/>
      <c r="AE620" s="2101"/>
      <c r="AF620" s="2101"/>
      <c r="AG620" s="2101"/>
      <c r="AH620" s="2101"/>
      <c r="AI620" s="2101"/>
      <c r="AJ620" s="2101"/>
      <c r="AK620" s="2101"/>
      <c r="AL620" s="2101"/>
      <c r="AM620" s="2101"/>
      <c r="AN620" s="2101"/>
      <c r="AO620" s="2101"/>
      <c r="AP620" s="2101"/>
      <c r="AQ620" s="2101"/>
      <c r="AR620" s="2101"/>
      <c r="AS620" s="2101"/>
      <c r="AT620" s="2101"/>
      <c r="AU620" s="2101"/>
      <c r="AV620" s="2101"/>
      <c r="AW620" s="2101"/>
      <c r="AX620" s="2101"/>
      <c r="AY620" s="2101"/>
      <c r="AZ620" s="2101"/>
      <c r="BA620" s="2101"/>
      <c r="BB620" s="2101"/>
      <c r="BC620" s="2101"/>
      <c r="BD620" s="2101"/>
      <c r="BE620" s="2101"/>
      <c r="BF620" s="2101"/>
      <c r="BG620" s="2101"/>
      <c r="BH620" s="2101"/>
      <c r="BI620" s="2101"/>
      <c r="BJ620" s="2101"/>
      <c r="BK620" s="2101"/>
      <c r="BL620" s="2101"/>
      <c r="BM620" s="2101"/>
      <c r="BN620" s="2101"/>
      <c r="BO620" s="2101"/>
      <c r="BP620" s="2101"/>
      <c r="BQ620" s="2101"/>
      <c r="BR620" s="2101"/>
      <c r="BS620" s="2101"/>
      <c r="BT620" s="2101"/>
      <c r="BU620" s="2101"/>
      <c r="BV620" s="2101"/>
      <c r="BW620" s="2101"/>
      <c r="BX620" s="2101"/>
      <c r="BY620" s="2101"/>
      <c r="BZ620" s="2101"/>
      <c r="CA620" s="2101"/>
      <c r="CB620" s="2101"/>
      <c r="CC620" s="2101"/>
      <c r="CD620" s="2101"/>
      <c r="CE620" s="2101"/>
      <c r="CF620" s="2101"/>
      <c r="CG620" s="2101"/>
      <c r="CH620" s="2101"/>
      <c r="CI620" s="2101"/>
      <c r="CJ620" s="2101"/>
      <c r="CK620" s="2101"/>
      <c r="CL620" s="2101"/>
      <c r="CM620" s="2101"/>
      <c r="CN620" s="2101"/>
      <c r="CO620" s="2101"/>
      <c r="CP620" s="2101"/>
      <c r="CQ620" s="2049"/>
      <c r="CR620" s="2049"/>
      <c r="CS620" s="2049"/>
      <c r="CT620" s="2049"/>
      <c r="CU620" s="2049"/>
      <c r="CV620" s="2049"/>
    </row>
    <row r="621" spans="1:100" ht="110.25">
      <c r="A621" s="3551"/>
      <c r="B621" s="3533"/>
      <c r="C621" s="3453"/>
      <c r="D621" s="3435"/>
      <c r="E621" s="3453"/>
      <c r="F621" s="3435"/>
      <c r="G621" s="3461">
        <v>772</v>
      </c>
      <c r="H621" s="3460" t="s">
        <v>3311</v>
      </c>
      <c r="I621" s="3453"/>
      <c r="J621" s="3550"/>
      <c r="Y621" s="2101"/>
      <c r="Z621" s="2101"/>
      <c r="AA621" s="2101"/>
      <c r="AB621" s="2101"/>
      <c r="AC621" s="2101"/>
      <c r="AD621" s="2101"/>
      <c r="AE621" s="2101"/>
      <c r="AF621" s="2101"/>
      <c r="AG621" s="2101"/>
      <c r="AH621" s="2101"/>
      <c r="AI621" s="2101"/>
      <c r="AJ621" s="2101"/>
      <c r="AK621" s="2101"/>
      <c r="AL621" s="2101"/>
      <c r="AM621" s="2101"/>
      <c r="AN621" s="2101"/>
      <c r="AO621" s="2101"/>
      <c r="AP621" s="2101"/>
      <c r="AQ621" s="2101"/>
      <c r="AR621" s="2101"/>
      <c r="AS621" s="2101"/>
      <c r="AT621" s="2101"/>
      <c r="AU621" s="2101"/>
      <c r="AV621" s="2101"/>
      <c r="AW621" s="2101"/>
      <c r="AX621" s="2101"/>
      <c r="AY621" s="2101"/>
      <c r="AZ621" s="2101"/>
      <c r="BA621" s="2101"/>
      <c r="BB621" s="2101"/>
      <c r="BC621" s="2101"/>
      <c r="BD621" s="2101"/>
      <c r="BE621" s="2101"/>
      <c r="BF621" s="2101"/>
      <c r="BG621" s="2101"/>
      <c r="BH621" s="2101"/>
      <c r="BI621" s="2101"/>
      <c r="BJ621" s="2101"/>
      <c r="BK621" s="2101"/>
      <c r="BL621" s="2101"/>
      <c r="BM621" s="2101"/>
      <c r="BN621" s="2101"/>
      <c r="BO621" s="2101"/>
      <c r="BP621" s="2101"/>
      <c r="BQ621" s="2101"/>
      <c r="BR621" s="2101"/>
      <c r="BS621" s="2101"/>
      <c r="BT621" s="2101"/>
      <c r="BU621" s="2101"/>
      <c r="BV621" s="2101"/>
      <c r="BW621" s="2101"/>
      <c r="BX621" s="2101"/>
      <c r="BY621" s="2101"/>
      <c r="BZ621" s="2101"/>
      <c r="CA621" s="2101"/>
      <c r="CB621" s="2101"/>
      <c r="CC621" s="2101"/>
      <c r="CD621" s="2101"/>
      <c r="CE621" s="2101"/>
      <c r="CF621" s="2101"/>
      <c r="CG621" s="2101"/>
      <c r="CH621" s="2101"/>
      <c r="CI621" s="2101"/>
      <c r="CJ621" s="2101"/>
      <c r="CK621" s="2101"/>
      <c r="CL621" s="2101"/>
      <c r="CM621" s="2101"/>
      <c r="CN621" s="2101"/>
      <c r="CO621" s="2101"/>
      <c r="CP621" s="2101"/>
      <c r="CQ621" s="2049"/>
      <c r="CR621" s="2049"/>
      <c r="CS621" s="2049"/>
      <c r="CT621" s="2049"/>
      <c r="CU621" s="2049"/>
      <c r="CV621" s="2049"/>
    </row>
    <row r="622" spans="1:100" s="2004" customFormat="1" ht="90">
      <c r="A622" s="3589"/>
      <c r="B622" s="3472"/>
      <c r="C622" s="3438"/>
      <c r="D622" s="2617">
        <v>600000</v>
      </c>
      <c r="E622" s="3433"/>
      <c r="F622" s="2617">
        <v>600000</v>
      </c>
      <c r="G622" s="3434">
        <v>779</v>
      </c>
      <c r="H622" s="3531" t="s">
        <v>3186</v>
      </c>
      <c r="I622" s="3438"/>
      <c r="J622" s="2617"/>
      <c r="K622" s="2003"/>
      <c r="L622" s="2003"/>
      <c r="M622" s="2003"/>
      <c r="N622" s="2003"/>
      <c r="O622" s="2003"/>
      <c r="P622" s="2003"/>
      <c r="Q622" s="2003"/>
      <c r="R622" s="2003"/>
      <c r="S622" s="2003"/>
      <c r="T622" s="2003"/>
      <c r="U622" s="2003"/>
      <c r="V622" s="2003"/>
      <c r="W622" s="2003"/>
      <c r="X622" s="2003"/>
      <c r="Y622" s="2003"/>
      <c r="Z622" s="2003"/>
      <c r="AA622" s="2003"/>
      <c r="AB622" s="2003"/>
      <c r="AC622" s="2003"/>
      <c r="AD622" s="2003"/>
      <c r="AE622" s="2003"/>
      <c r="AF622" s="2003"/>
      <c r="AG622" s="2003"/>
      <c r="AH622" s="2003"/>
      <c r="AI622" s="2003"/>
      <c r="AJ622" s="2003"/>
      <c r="AK622" s="2003"/>
      <c r="AL622" s="2003"/>
      <c r="AM622" s="2003"/>
      <c r="AN622" s="2003"/>
      <c r="AO622" s="2003"/>
      <c r="AP622" s="2003"/>
      <c r="AQ622" s="2003"/>
      <c r="AR622" s="2003"/>
      <c r="AS622" s="2003"/>
      <c r="AT622" s="2003"/>
      <c r="AU622" s="2003"/>
      <c r="AV622" s="2003"/>
      <c r="AW622" s="2003"/>
      <c r="AX622" s="2003"/>
      <c r="AY622" s="2003"/>
      <c r="AZ622" s="2003"/>
      <c r="BA622" s="2003"/>
      <c r="BB622" s="2003"/>
      <c r="BC622" s="2003"/>
      <c r="BD622" s="2003"/>
      <c r="BE622" s="2003"/>
      <c r="BF622" s="2003"/>
      <c r="BG622" s="2003"/>
      <c r="BH622" s="2003"/>
      <c r="BI622" s="2003"/>
      <c r="BJ622" s="2003"/>
      <c r="BK622" s="2003"/>
      <c r="BL622" s="2003"/>
      <c r="BM622" s="2003"/>
      <c r="BN622" s="2003"/>
      <c r="BO622" s="2003"/>
      <c r="BP622" s="2003"/>
      <c r="BQ622" s="2003"/>
      <c r="BR622" s="2003"/>
      <c r="BS622" s="2003"/>
      <c r="BT622" s="2003"/>
      <c r="BU622" s="2003"/>
      <c r="BV622" s="2003"/>
      <c r="BW622" s="2003"/>
      <c r="BX622" s="2003"/>
      <c r="BY622" s="2003"/>
      <c r="BZ622" s="2003"/>
      <c r="CA622" s="2003"/>
      <c r="CB622" s="2003"/>
      <c r="CC622" s="2003"/>
      <c r="CD622" s="2003"/>
      <c r="CE622" s="2003"/>
      <c r="CF622" s="2003"/>
      <c r="CG622" s="2003"/>
      <c r="CH622" s="2003"/>
      <c r="CI622" s="2003"/>
      <c r="CJ622" s="2003"/>
      <c r="CK622" s="2003"/>
      <c r="CL622" s="2003"/>
      <c r="CM622" s="2003"/>
      <c r="CN622" s="2003"/>
      <c r="CO622" s="2003"/>
      <c r="CP622" s="2003"/>
    </row>
    <row r="623" spans="1:100" s="2004" customFormat="1" ht="75">
      <c r="A623" s="3590"/>
      <c r="B623" s="3521"/>
      <c r="C623" s="3534"/>
      <c r="D623" s="3516"/>
      <c r="E623" s="3498"/>
      <c r="F623" s="3516"/>
      <c r="G623" s="3497">
        <v>787</v>
      </c>
      <c r="H623" s="3517" t="s">
        <v>1138</v>
      </c>
      <c r="I623" s="3534"/>
      <c r="J623" s="3630"/>
      <c r="K623" s="2003"/>
      <c r="L623" s="2003"/>
      <c r="M623" s="2003"/>
      <c r="N623" s="2003"/>
      <c r="O623" s="2003"/>
      <c r="P623" s="2003"/>
      <c r="Q623" s="2003"/>
      <c r="R623" s="2003"/>
      <c r="S623" s="2003"/>
      <c r="T623" s="2003"/>
      <c r="U623" s="2003"/>
      <c r="V623" s="2003"/>
      <c r="W623" s="2003"/>
      <c r="X623" s="2003"/>
      <c r="Y623" s="2003"/>
      <c r="Z623" s="2003"/>
      <c r="AA623" s="2003"/>
      <c r="AB623" s="2003"/>
      <c r="AC623" s="2003"/>
      <c r="AD623" s="2003"/>
      <c r="AE623" s="2003"/>
      <c r="AF623" s="2003"/>
      <c r="AG623" s="2003"/>
      <c r="AH623" s="2003"/>
      <c r="AI623" s="2003"/>
      <c r="AJ623" s="2003"/>
      <c r="AK623" s="2003"/>
      <c r="AL623" s="2003"/>
      <c r="AM623" s="2003"/>
      <c r="AN623" s="2003"/>
      <c r="AO623" s="2003"/>
      <c r="AP623" s="2003"/>
      <c r="AQ623" s="2003"/>
      <c r="AR623" s="2003"/>
      <c r="AS623" s="2003"/>
      <c r="AT623" s="2003"/>
      <c r="AU623" s="2003"/>
      <c r="AV623" s="2003"/>
      <c r="AW623" s="2003"/>
      <c r="AX623" s="2003"/>
      <c r="AY623" s="2003"/>
      <c r="AZ623" s="2003"/>
      <c r="BA623" s="2003"/>
      <c r="BB623" s="2003"/>
      <c r="BC623" s="2003"/>
      <c r="BD623" s="2003"/>
      <c r="BE623" s="2003"/>
      <c r="BF623" s="2003"/>
      <c r="BG623" s="2003"/>
      <c r="BH623" s="2003"/>
      <c r="BI623" s="2003"/>
      <c r="BJ623" s="2003"/>
      <c r="BK623" s="2003"/>
      <c r="BL623" s="2003"/>
      <c r="BM623" s="2003"/>
      <c r="BN623" s="2003"/>
      <c r="BO623" s="2003"/>
      <c r="BP623" s="2003"/>
      <c r="BQ623" s="2003"/>
      <c r="BR623" s="2003"/>
      <c r="BS623" s="2003"/>
      <c r="BT623" s="2003"/>
      <c r="BU623" s="2003"/>
      <c r="BV623" s="2003"/>
      <c r="BW623" s="2003"/>
      <c r="BX623" s="2003"/>
      <c r="BY623" s="2003"/>
      <c r="BZ623" s="2003"/>
      <c r="CA623" s="2003"/>
      <c r="CB623" s="2003"/>
      <c r="CC623" s="2003"/>
      <c r="CD623" s="2003"/>
      <c r="CE623" s="2003"/>
      <c r="CF623" s="2003"/>
      <c r="CG623" s="2003"/>
      <c r="CH623" s="2003"/>
      <c r="CI623" s="2003"/>
      <c r="CJ623" s="2003"/>
      <c r="CK623" s="2003"/>
      <c r="CL623" s="2003"/>
      <c r="CM623" s="2003"/>
      <c r="CN623" s="2003"/>
      <c r="CO623" s="2003"/>
      <c r="CP623" s="2003"/>
    </row>
    <row r="624" spans="1:100" s="2004" customFormat="1" ht="60">
      <c r="A624" s="3551"/>
      <c r="B624" s="3533"/>
      <c r="C624" s="3453"/>
      <c r="D624" s="3631">
        <v>200000</v>
      </c>
      <c r="E624" s="3453"/>
      <c r="F624" s="3631">
        <v>200000</v>
      </c>
      <c r="G624" s="3502">
        <v>788</v>
      </c>
      <c r="H624" s="3438" t="s">
        <v>2967</v>
      </c>
      <c r="I624" s="3453"/>
      <c r="J624" s="3631"/>
      <c r="K624" s="2003"/>
      <c r="L624" s="2003"/>
      <c r="M624" s="2003"/>
      <c r="N624" s="2003"/>
      <c r="O624" s="2003"/>
      <c r="P624" s="2003"/>
      <c r="Q624" s="2003"/>
      <c r="R624" s="2003"/>
      <c r="S624" s="2003"/>
      <c r="T624" s="2003"/>
      <c r="U624" s="2003"/>
      <c r="V624" s="2003"/>
      <c r="W624" s="2003"/>
      <c r="X624" s="2003"/>
      <c r="Y624" s="2003"/>
      <c r="Z624" s="2003"/>
      <c r="AA624" s="2003"/>
      <c r="AB624" s="2003"/>
      <c r="AC624" s="2003"/>
      <c r="AD624" s="2003"/>
      <c r="AE624" s="2003"/>
      <c r="AF624" s="2003"/>
      <c r="AG624" s="2003"/>
      <c r="AH624" s="2003"/>
      <c r="AI624" s="2003"/>
      <c r="AJ624" s="2003"/>
      <c r="AK624" s="2003"/>
      <c r="AL624" s="2003"/>
      <c r="AM624" s="2003"/>
      <c r="AN624" s="2003"/>
      <c r="AO624" s="2003"/>
      <c r="AP624" s="2003"/>
      <c r="AQ624" s="2003"/>
      <c r="AR624" s="2003"/>
      <c r="AS624" s="2003"/>
      <c r="AT624" s="2003"/>
      <c r="AU624" s="2003"/>
      <c r="AV624" s="2003"/>
      <c r="AW624" s="2003"/>
      <c r="AX624" s="2003"/>
      <c r="AY624" s="2003"/>
      <c r="AZ624" s="2003"/>
      <c r="BA624" s="2003"/>
      <c r="BB624" s="2003"/>
      <c r="BC624" s="2003"/>
      <c r="BD624" s="2003"/>
      <c r="BE624" s="2003"/>
      <c r="BF624" s="2003"/>
      <c r="BG624" s="2003"/>
      <c r="BH624" s="2003"/>
      <c r="BI624" s="2003"/>
      <c r="BJ624" s="2003"/>
      <c r="BK624" s="2003"/>
      <c r="BL624" s="2003"/>
      <c r="BM624" s="2003"/>
      <c r="BN624" s="2003"/>
      <c r="BO624" s="2003"/>
      <c r="BP624" s="2003"/>
      <c r="BQ624" s="2003"/>
      <c r="BR624" s="2003"/>
      <c r="BS624" s="2003"/>
      <c r="BT624" s="2003"/>
      <c r="BU624" s="2003"/>
      <c r="BV624" s="2003"/>
      <c r="BW624" s="2003"/>
      <c r="BX624" s="2003"/>
      <c r="BY624" s="2003"/>
      <c r="BZ624" s="2003"/>
      <c r="CA624" s="2003"/>
      <c r="CB624" s="2003"/>
      <c r="CC624" s="2003"/>
      <c r="CD624" s="2003"/>
      <c r="CE624" s="2003"/>
      <c r="CF624" s="2003"/>
      <c r="CG624" s="2003"/>
      <c r="CH624" s="2003"/>
      <c r="CI624" s="2003"/>
      <c r="CJ624" s="2003"/>
      <c r="CK624" s="2003"/>
      <c r="CL624" s="2003"/>
      <c r="CM624" s="2003"/>
      <c r="CN624" s="2003"/>
      <c r="CO624" s="2003"/>
      <c r="CP624" s="2003"/>
    </row>
    <row r="625" spans="1:94" s="2004" customFormat="1" ht="45">
      <c r="A625" s="3551"/>
      <c r="B625" s="3533"/>
      <c r="C625" s="3453">
        <v>0</v>
      </c>
      <c r="D625" s="3435">
        <v>0</v>
      </c>
      <c r="E625" s="3453"/>
      <c r="F625" s="3433"/>
      <c r="G625" s="3502">
        <v>789</v>
      </c>
      <c r="H625" s="3438" t="s">
        <v>1139</v>
      </c>
      <c r="I625" s="3453">
        <v>0</v>
      </c>
      <c r="J625" s="3550">
        <v>0</v>
      </c>
      <c r="K625" s="2003"/>
      <c r="L625" s="2003"/>
      <c r="M625" s="2003"/>
      <c r="N625" s="2003"/>
      <c r="O625" s="2003"/>
      <c r="P625" s="2003"/>
      <c r="Q625" s="2003"/>
      <c r="R625" s="2003"/>
      <c r="S625" s="2003"/>
      <c r="T625" s="2003"/>
      <c r="U625" s="2003"/>
      <c r="V625" s="2003"/>
      <c r="W625" s="2003"/>
      <c r="X625" s="2003"/>
      <c r="Y625" s="2003"/>
      <c r="Z625" s="2003"/>
      <c r="AA625" s="2003"/>
      <c r="AB625" s="2003"/>
      <c r="AC625" s="2003"/>
      <c r="AD625" s="2003"/>
      <c r="AE625" s="2003"/>
      <c r="AF625" s="2003"/>
      <c r="AG625" s="2003"/>
      <c r="AH625" s="2003"/>
      <c r="AI625" s="2003"/>
      <c r="AJ625" s="2003"/>
      <c r="AK625" s="2003"/>
      <c r="AL625" s="2003"/>
      <c r="AM625" s="2003"/>
      <c r="AN625" s="2003"/>
      <c r="AO625" s="2003"/>
      <c r="AP625" s="2003"/>
      <c r="AQ625" s="2003"/>
      <c r="AR625" s="2003"/>
      <c r="AS625" s="2003"/>
      <c r="AT625" s="2003"/>
      <c r="AU625" s="2003"/>
      <c r="AV625" s="2003"/>
      <c r="AW625" s="2003"/>
      <c r="AX625" s="2003"/>
      <c r="AY625" s="2003"/>
      <c r="AZ625" s="2003"/>
      <c r="BA625" s="2003"/>
      <c r="BB625" s="2003"/>
      <c r="BC625" s="2003"/>
      <c r="BD625" s="2003"/>
      <c r="BE625" s="2003"/>
      <c r="BF625" s="2003"/>
      <c r="BG625" s="2003"/>
      <c r="BH625" s="2003"/>
      <c r="BI625" s="2003"/>
      <c r="BJ625" s="2003"/>
      <c r="BK625" s="2003"/>
      <c r="BL625" s="2003"/>
      <c r="BM625" s="2003"/>
      <c r="BN625" s="2003"/>
      <c r="BO625" s="2003"/>
      <c r="BP625" s="2003"/>
      <c r="BQ625" s="2003"/>
      <c r="BR625" s="2003"/>
      <c r="BS625" s="2003"/>
      <c r="BT625" s="2003"/>
      <c r="BU625" s="2003"/>
      <c r="BV625" s="2003"/>
      <c r="BW625" s="2003"/>
      <c r="BX625" s="2003"/>
      <c r="BY625" s="2003"/>
      <c r="BZ625" s="2003"/>
      <c r="CA625" s="2003"/>
      <c r="CB625" s="2003"/>
      <c r="CC625" s="2003"/>
      <c r="CD625" s="2003"/>
      <c r="CE625" s="2003"/>
      <c r="CF625" s="2003"/>
      <c r="CG625" s="2003"/>
      <c r="CH625" s="2003"/>
      <c r="CI625" s="2003"/>
      <c r="CJ625" s="2003"/>
      <c r="CK625" s="2003"/>
      <c r="CL625" s="2003"/>
      <c r="CM625" s="2003"/>
      <c r="CN625" s="2003"/>
      <c r="CO625" s="2003"/>
      <c r="CP625" s="2003"/>
    </row>
    <row r="626" spans="1:94" s="2004" customFormat="1" ht="60">
      <c r="A626" s="3551"/>
      <c r="B626" s="3433"/>
      <c r="C626" s="3434">
        <v>0</v>
      </c>
      <c r="D626" s="3435">
        <v>0</v>
      </c>
      <c r="E626" s="3433"/>
      <c r="F626" s="3435"/>
      <c r="G626" s="3434">
        <v>872</v>
      </c>
      <c r="H626" s="3438" t="s">
        <v>1141</v>
      </c>
      <c r="I626" s="3434">
        <v>0</v>
      </c>
      <c r="J626" s="3550">
        <v>0</v>
      </c>
      <c r="K626" s="2003"/>
      <c r="L626" s="2003"/>
      <c r="M626" s="2003"/>
      <c r="N626" s="2003"/>
      <c r="O626" s="2003"/>
      <c r="P626" s="2003"/>
      <c r="Q626" s="2003"/>
      <c r="R626" s="2003"/>
      <c r="S626" s="2003"/>
      <c r="T626" s="2003"/>
      <c r="U626" s="2003"/>
      <c r="V626" s="2003"/>
      <c r="W626" s="2003"/>
      <c r="X626" s="2003"/>
      <c r="Y626" s="2003"/>
      <c r="Z626" s="2003"/>
      <c r="AA626" s="2003"/>
      <c r="AB626" s="2003"/>
      <c r="AC626" s="2003"/>
      <c r="AD626" s="2003"/>
      <c r="AE626" s="2003"/>
      <c r="AF626" s="2003"/>
      <c r="AG626" s="2003"/>
      <c r="AH626" s="2003"/>
      <c r="AI626" s="2003"/>
      <c r="AJ626" s="2003"/>
      <c r="AK626" s="2003"/>
      <c r="AL626" s="2003"/>
      <c r="AM626" s="2003"/>
      <c r="AN626" s="2003"/>
      <c r="AO626" s="2003"/>
      <c r="AP626" s="2003"/>
      <c r="AQ626" s="2003"/>
      <c r="AR626" s="2003"/>
      <c r="AS626" s="2003"/>
      <c r="AT626" s="2003"/>
      <c r="AU626" s="2003"/>
      <c r="AV626" s="2003"/>
      <c r="AW626" s="2003"/>
      <c r="AX626" s="2003"/>
      <c r="AY626" s="2003"/>
      <c r="AZ626" s="2003"/>
      <c r="BA626" s="2003"/>
      <c r="BB626" s="2003"/>
      <c r="BC626" s="2003"/>
      <c r="BD626" s="2003"/>
      <c r="BE626" s="2003"/>
      <c r="BF626" s="2003"/>
      <c r="BG626" s="2003"/>
      <c r="BH626" s="2003"/>
      <c r="BI626" s="2003"/>
      <c r="BJ626" s="2003"/>
      <c r="BK626" s="2003"/>
      <c r="BL626" s="2003"/>
      <c r="BM626" s="2003"/>
      <c r="BN626" s="2003"/>
      <c r="BO626" s="2003"/>
      <c r="BP626" s="2003"/>
      <c r="BQ626" s="2003"/>
      <c r="BR626" s="2003"/>
      <c r="BS626" s="2003"/>
      <c r="BT626" s="2003"/>
      <c r="BU626" s="2003"/>
      <c r="BV626" s="2003"/>
      <c r="BW626" s="2003"/>
      <c r="BX626" s="2003"/>
      <c r="BY626" s="2003"/>
      <c r="BZ626" s="2003"/>
      <c r="CA626" s="2003"/>
      <c r="CB626" s="2003"/>
      <c r="CC626" s="2003"/>
      <c r="CD626" s="2003"/>
      <c r="CE626" s="2003"/>
      <c r="CF626" s="2003"/>
      <c r="CG626" s="2003"/>
      <c r="CH626" s="2003"/>
      <c r="CI626" s="2003"/>
      <c r="CJ626" s="2003"/>
      <c r="CK626" s="2003"/>
      <c r="CL626" s="2003"/>
      <c r="CM626" s="2003"/>
      <c r="CN626" s="2003"/>
      <c r="CO626" s="2003"/>
      <c r="CP626" s="2003"/>
    </row>
    <row r="627" spans="1:94" ht="75">
      <c r="A627" s="3589"/>
      <c r="B627" s="3472"/>
      <c r="C627" s="3433">
        <v>0</v>
      </c>
      <c r="D627" s="3435">
        <v>0</v>
      </c>
      <c r="E627" s="3433"/>
      <c r="F627" s="3433"/>
      <c r="G627" s="3434">
        <v>881</v>
      </c>
      <c r="H627" s="3438" t="s">
        <v>1144</v>
      </c>
      <c r="I627" s="3433">
        <v>0</v>
      </c>
      <c r="J627" s="3550">
        <v>0</v>
      </c>
    </row>
    <row r="628" spans="1:94" s="2004" customFormat="1" ht="45">
      <c r="A628" s="3589"/>
      <c r="B628" s="3472"/>
      <c r="C628" s="3438">
        <v>0</v>
      </c>
      <c r="D628" s="3454">
        <v>0</v>
      </c>
      <c r="E628" s="3433"/>
      <c r="F628" s="3454"/>
      <c r="G628" s="3434">
        <v>886</v>
      </c>
      <c r="H628" s="3438" t="s">
        <v>1146</v>
      </c>
      <c r="I628" s="3438">
        <v>0</v>
      </c>
      <c r="J628" s="3563">
        <v>0</v>
      </c>
      <c r="K628" s="2003"/>
      <c r="L628" s="2003"/>
      <c r="M628" s="2003"/>
      <c r="N628" s="2003"/>
      <c r="O628" s="2003"/>
      <c r="P628" s="2003"/>
      <c r="Q628" s="2003"/>
      <c r="R628" s="2003"/>
      <c r="S628" s="2003"/>
      <c r="T628" s="2003"/>
      <c r="U628" s="2003"/>
      <c r="V628" s="2003"/>
      <c r="W628" s="2003"/>
      <c r="X628" s="2003"/>
      <c r="Y628" s="2003"/>
      <c r="Z628" s="2003"/>
      <c r="AA628" s="2003"/>
      <c r="AB628" s="2003"/>
      <c r="AC628" s="2003"/>
      <c r="AD628" s="2003"/>
      <c r="AE628" s="2003"/>
      <c r="AF628" s="2003"/>
      <c r="AG628" s="2003"/>
      <c r="AH628" s="2003"/>
      <c r="AI628" s="2003"/>
      <c r="AJ628" s="2003"/>
      <c r="AK628" s="2003"/>
      <c r="AL628" s="2003"/>
      <c r="AM628" s="2003"/>
      <c r="AN628" s="2003"/>
      <c r="AO628" s="2003"/>
      <c r="AP628" s="2003"/>
      <c r="AQ628" s="2003"/>
      <c r="AR628" s="2003"/>
      <c r="AS628" s="2003"/>
      <c r="AT628" s="2003"/>
      <c r="AU628" s="2003"/>
      <c r="AV628" s="2003"/>
      <c r="AW628" s="2003"/>
      <c r="AX628" s="2003"/>
      <c r="AY628" s="2003"/>
      <c r="AZ628" s="2003"/>
      <c r="BA628" s="2003"/>
      <c r="BB628" s="2003"/>
      <c r="BC628" s="2003"/>
      <c r="BD628" s="2003"/>
      <c r="BE628" s="2003"/>
      <c r="BF628" s="2003"/>
      <c r="BG628" s="2003"/>
      <c r="BH628" s="2003"/>
      <c r="BI628" s="2003"/>
      <c r="BJ628" s="2003"/>
      <c r="BK628" s="2003"/>
      <c r="BL628" s="2003"/>
      <c r="BM628" s="2003"/>
      <c r="BN628" s="2003"/>
      <c r="BO628" s="2003"/>
      <c r="BP628" s="2003"/>
      <c r="BQ628" s="2003"/>
      <c r="BR628" s="2003"/>
      <c r="BS628" s="2003"/>
      <c r="BT628" s="2003"/>
      <c r="BU628" s="2003"/>
      <c r="BV628" s="2003"/>
      <c r="BW628" s="2003"/>
      <c r="BX628" s="2003"/>
      <c r="BY628" s="2003"/>
      <c r="BZ628" s="2003"/>
      <c r="CA628" s="2003"/>
      <c r="CB628" s="2003"/>
      <c r="CC628" s="2003"/>
      <c r="CD628" s="2003"/>
      <c r="CE628" s="2003"/>
      <c r="CF628" s="2003"/>
      <c r="CG628" s="2003"/>
      <c r="CH628" s="2003"/>
      <c r="CI628" s="2003"/>
      <c r="CJ628" s="2003"/>
      <c r="CK628" s="2003"/>
      <c r="CL628" s="2003"/>
      <c r="CM628" s="2003"/>
      <c r="CN628" s="2003"/>
      <c r="CO628" s="2003"/>
      <c r="CP628" s="2003"/>
    </row>
    <row r="629" spans="1:94" ht="60">
      <c r="A629" s="3589"/>
      <c r="B629" s="3472"/>
      <c r="C629" s="3438">
        <v>0</v>
      </c>
      <c r="D629" s="3454">
        <v>0</v>
      </c>
      <c r="E629" s="3433"/>
      <c r="F629" s="3438"/>
      <c r="G629" s="3434">
        <v>887</v>
      </c>
      <c r="H629" s="3438" t="s">
        <v>1147</v>
      </c>
      <c r="I629" s="3438">
        <v>0</v>
      </c>
      <c r="J629" s="3563">
        <v>0</v>
      </c>
    </row>
    <row r="630" spans="1:94" ht="30">
      <c r="A630" s="3589"/>
      <c r="B630" s="3810"/>
      <c r="C630" s="3433">
        <v>0</v>
      </c>
      <c r="D630" s="3435"/>
      <c r="E630" s="3433"/>
      <c r="F630" s="3435"/>
      <c r="G630" s="3434">
        <v>890</v>
      </c>
      <c r="H630" s="3438" t="s">
        <v>1148</v>
      </c>
      <c r="I630" s="3433">
        <v>0</v>
      </c>
      <c r="J630" s="3550"/>
    </row>
    <row r="631" spans="1:94" ht="90">
      <c r="A631" s="3589"/>
      <c r="B631" s="3472"/>
      <c r="C631" s="3433">
        <v>0</v>
      </c>
      <c r="D631" s="3435">
        <v>0</v>
      </c>
      <c r="E631" s="3433"/>
      <c r="F631" s="3435"/>
      <c r="G631" s="3434">
        <v>892</v>
      </c>
      <c r="H631" s="3438" t="s">
        <v>1149</v>
      </c>
      <c r="I631" s="3433">
        <v>0</v>
      </c>
      <c r="J631" s="3550">
        <v>0</v>
      </c>
    </row>
    <row r="632" spans="1:94" ht="60">
      <c r="A632" s="3589"/>
      <c r="B632" s="3472"/>
      <c r="C632" s="3433">
        <v>0</v>
      </c>
      <c r="D632" s="3435">
        <v>0</v>
      </c>
      <c r="E632" s="3433"/>
      <c r="F632" s="3435"/>
      <c r="G632" s="3434">
        <v>893</v>
      </c>
      <c r="H632" s="3438" t="s">
        <v>1150</v>
      </c>
      <c r="I632" s="3433">
        <v>0</v>
      </c>
      <c r="J632" s="3550">
        <v>0</v>
      </c>
    </row>
    <row r="633" spans="1:94" ht="60">
      <c r="A633" s="3591"/>
      <c r="B633" s="3535"/>
      <c r="C633" s="3434">
        <v>0</v>
      </c>
      <c r="D633" s="3435">
        <v>0</v>
      </c>
      <c r="E633" s="3434"/>
      <c r="F633" s="3434"/>
      <c r="G633" s="3434">
        <v>907</v>
      </c>
      <c r="H633" s="3438" t="s">
        <v>1151</v>
      </c>
      <c r="I633" s="3434">
        <v>0</v>
      </c>
      <c r="J633" s="3550">
        <v>0</v>
      </c>
    </row>
    <row r="634" spans="1:94" ht="45">
      <c r="A634" s="3591"/>
      <c r="B634" s="3455"/>
      <c r="C634" s="3434">
        <v>0</v>
      </c>
      <c r="D634" s="3435">
        <v>0</v>
      </c>
      <c r="E634" s="3434"/>
      <c r="F634" s="3434"/>
      <c r="G634" s="3434">
        <v>909</v>
      </c>
      <c r="H634" s="3438" t="s">
        <v>1152</v>
      </c>
      <c r="I634" s="3434">
        <v>0</v>
      </c>
      <c r="J634" s="3550">
        <v>0</v>
      </c>
    </row>
    <row r="635" spans="1:94" ht="105">
      <c r="A635" s="3591"/>
      <c r="B635" s="3455"/>
      <c r="C635" s="3434">
        <v>0</v>
      </c>
      <c r="D635" s="3454">
        <v>0</v>
      </c>
      <c r="E635" s="3434"/>
      <c r="F635" s="3438"/>
      <c r="G635" s="3434">
        <v>911</v>
      </c>
      <c r="H635" s="3438" t="s">
        <v>1153</v>
      </c>
      <c r="I635" s="3434">
        <v>0</v>
      </c>
      <c r="J635" s="3563">
        <v>0</v>
      </c>
    </row>
    <row r="636" spans="1:94" ht="90">
      <c r="A636" s="3592"/>
      <c r="B636" s="3535"/>
      <c r="C636" s="3462">
        <v>0</v>
      </c>
      <c r="D636" s="3454">
        <v>0</v>
      </c>
      <c r="E636" s="3462"/>
      <c r="F636" s="3438"/>
      <c r="G636" s="3434">
        <v>912</v>
      </c>
      <c r="H636" s="3438" t="s">
        <v>1154</v>
      </c>
      <c r="I636" s="3462">
        <v>0</v>
      </c>
      <c r="J636" s="3563">
        <v>0</v>
      </c>
    </row>
    <row r="637" spans="1:94" ht="135">
      <c r="A637" s="3551"/>
      <c r="B637" s="3433"/>
      <c r="C637" s="3434">
        <v>0</v>
      </c>
      <c r="D637" s="3435">
        <v>0</v>
      </c>
      <c r="E637" s="3433"/>
      <c r="F637" s="3433"/>
      <c r="G637" s="3502">
        <v>916</v>
      </c>
      <c r="H637" s="3476" t="s">
        <v>1157</v>
      </c>
      <c r="I637" s="3434">
        <v>0</v>
      </c>
      <c r="J637" s="3550">
        <v>0</v>
      </c>
    </row>
    <row r="638" spans="1:94" ht="60">
      <c r="A638" s="3551"/>
      <c r="B638" s="3433"/>
      <c r="C638" s="3434">
        <v>0</v>
      </c>
      <c r="D638" s="3435">
        <v>0</v>
      </c>
      <c r="E638" s="3433"/>
      <c r="F638" s="3433"/>
      <c r="G638" s="3434">
        <v>917</v>
      </c>
      <c r="H638" s="3438" t="s">
        <v>3032</v>
      </c>
      <c r="I638" s="3434">
        <v>0</v>
      </c>
      <c r="J638" s="3550">
        <v>0</v>
      </c>
    </row>
    <row r="639" spans="1:94" ht="75">
      <c r="A639" s="3559"/>
      <c r="B639" s="3435"/>
      <c r="C639" s="3434">
        <v>0</v>
      </c>
      <c r="D639" s="3435">
        <v>0</v>
      </c>
      <c r="E639" s="3434"/>
      <c r="F639" s="3434"/>
      <c r="G639" s="3434">
        <v>930</v>
      </c>
      <c r="H639" s="3438" t="s">
        <v>1158</v>
      </c>
      <c r="I639" s="3434">
        <v>0</v>
      </c>
      <c r="J639" s="3550">
        <v>0</v>
      </c>
    </row>
    <row r="640" spans="1:94" ht="90">
      <c r="A640" s="3559"/>
      <c r="B640" s="3433"/>
      <c r="C640" s="3434">
        <v>0</v>
      </c>
      <c r="D640" s="3435">
        <v>0</v>
      </c>
      <c r="E640" s="3434"/>
      <c r="F640" s="3454"/>
      <c r="G640" s="3434">
        <v>934</v>
      </c>
      <c r="H640" s="3438" t="s">
        <v>1159</v>
      </c>
      <c r="I640" s="3434">
        <v>0</v>
      </c>
      <c r="J640" s="3550">
        <v>0</v>
      </c>
    </row>
    <row r="641" spans="1:94" ht="60">
      <c r="A641" s="3559"/>
      <c r="B641" s="3472"/>
      <c r="C641" s="3434">
        <v>0</v>
      </c>
      <c r="D641" s="3435"/>
      <c r="E641" s="3434"/>
      <c r="F641" s="3479"/>
      <c r="G641" s="3434">
        <v>937</v>
      </c>
      <c r="H641" s="3438" t="s">
        <v>1160</v>
      </c>
      <c r="I641" s="3434">
        <v>0</v>
      </c>
      <c r="J641" s="3550"/>
    </row>
    <row r="642" spans="1:94" ht="90">
      <c r="A642" s="3559"/>
      <c r="B642" s="3461"/>
      <c r="C642" s="3434">
        <v>0</v>
      </c>
      <c r="D642" s="3435">
        <v>0</v>
      </c>
      <c r="E642" s="3434"/>
      <c r="F642" s="3479"/>
      <c r="G642" s="3434">
        <v>938</v>
      </c>
      <c r="H642" s="3438" t="s">
        <v>1161</v>
      </c>
      <c r="I642" s="3434">
        <v>0</v>
      </c>
      <c r="J642" s="3550">
        <v>0</v>
      </c>
    </row>
    <row r="643" spans="1:94" ht="105">
      <c r="A643" s="3559"/>
      <c r="B643" s="3434"/>
      <c r="C643" s="3462">
        <v>0</v>
      </c>
      <c r="D643" s="3435">
        <v>0</v>
      </c>
      <c r="E643" s="3434"/>
      <c r="F643" s="3435"/>
      <c r="G643" s="3434">
        <v>955</v>
      </c>
      <c r="H643" s="3438" t="s">
        <v>1162</v>
      </c>
      <c r="I643" s="3462">
        <v>0</v>
      </c>
      <c r="J643" s="3550">
        <v>0</v>
      </c>
    </row>
    <row r="644" spans="1:94" s="2004" customFormat="1" ht="30">
      <c r="A644" s="3589"/>
      <c r="B644" s="3472"/>
      <c r="C644" s="3433">
        <v>0</v>
      </c>
      <c r="D644" s="3435">
        <v>0</v>
      </c>
      <c r="E644" s="3433"/>
      <c r="F644" s="3433"/>
      <c r="G644" s="3434">
        <v>956</v>
      </c>
      <c r="H644" s="3438" t="s">
        <v>1145</v>
      </c>
      <c r="I644" s="3433">
        <v>0</v>
      </c>
      <c r="J644" s="3550">
        <v>0</v>
      </c>
      <c r="K644" s="2003"/>
      <c r="L644" s="2003"/>
      <c r="M644" s="2003"/>
      <c r="N644" s="2003"/>
      <c r="O644" s="2003"/>
      <c r="P644" s="2003"/>
      <c r="Q644" s="2003"/>
      <c r="R644" s="2003"/>
      <c r="S644" s="2003"/>
      <c r="T644" s="2003"/>
      <c r="U644" s="2003"/>
      <c r="V644" s="2003"/>
      <c r="W644" s="2003"/>
      <c r="X644" s="2003"/>
      <c r="Y644" s="2003"/>
      <c r="Z644" s="2003"/>
      <c r="AA644" s="2003"/>
      <c r="AB644" s="2003"/>
      <c r="AC644" s="2003"/>
      <c r="AD644" s="2003"/>
      <c r="AE644" s="2003"/>
      <c r="AF644" s="2003"/>
      <c r="AG644" s="2003"/>
      <c r="AH644" s="2003"/>
      <c r="AI644" s="2003"/>
      <c r="AJ644" s="2003"/>
      <c r="AK644" s="2003"/>
      <c r="AL644" s="2003"/>
      <c r="AM644" s="2003"/>
      <c r="AN644" s="2003"/>
      <c r="AO644" s="2003"/>
      <c r="AP644" s="2003"/>
      <c r="AQ644" s="2003"/>
      <c r="AR644" s="2003"/>
      <c r="AS644" s="2003"/>
      <c r="AT644" s="2003"/>
      <c r="AU644" s="2003"/>
      <c r="AV644" s="2003"/>
      <c r="AW644" s="2003"/>
      <c r="AX644" s="2003"/>
      <c r="AY644" s="2003"/>
      <c r="AZ644" s="2003"/>
      <c r="BA644" s="2003"/>
      <c r="BB644" s="2003"/>
      <c r="BC644" s="2003"/>
      <c r="BD644" s="2003"/>
      <c r="BE644" s="2003"/>
      <c r="BF644" s="2003"/>
      <c r="BG644" s="2003"/>
      <c r="BH644" s="2003"/>
      <c r="BI644" s="2003"/>
      <c r="BJ644" s="2003"/>
      <c r="BK644" s="2003"/>
      <c r="BL644" s="2003"/>
      <c r="BM644" s="2003"/>
      <c r="BN644" s="2003"/>
      <c r="BO644" s="2003"/>
      <c r="BP644" s="2003"/>
      <c r="BQ644" s="2003"/>
      <c r="BR644" s="2003"/>
      <c r="BS644" s="2003"/>
      <c r="BT644" s="2003"/>
      <c r="BU644" s="2003"/>
      <c r="BV644" s="2003"/>
      <c r="BW644" s="2003"/>
      <c r="BX644" s="2003"/>
      <c r="BY644" s="2003"/>
      <c r="BZ644" s="2003"/>
      <c r="CA644" s="2003"/>
      <c r="CB644" s="2003"/>
      <c r="CC644" s="2003"/>
      <c r="CD644" s="2003"/>
      <c r="CE644" s="2003"/>
      <c r="CF644" s="2003"/>
      <c r="CG644" s="2003"/>
      <c r="CH644" s="2003"/>
      <c r="CI644" s="2003"/>
      <c r="CJ644" s="2003"/>
      <c r="CK644" s="2003"/>
      <c r="CL644" s="2003"/>
      <c r="CM644" s="2003"/>
      <c r="CN644" s="2003"/>
      <c r="CO644" s="2003"/>
      <c r="CP644" s="2003"/>
    </row>
    <row r="645" spans="1:94" ht="60">
      <c r="A645" s="3559"/>
      <c r="B645" s="3433"/>
      <c r="C645" s="3434">
        <v>0</v>
      </c>
      <c r="D645" s="3435">
        <v>0</v>
      </c>
      <c r="E645" s="3434"/>
      <c r="F645" s="3435"/>
      <c r="G645" s="3434">
        <v>967</v>
      </c>
      <c r="H645" s="3438" t="s">
        <v>1163</v>
      </c>
      <c r="I645" s="3434">
        <v>0</v>
      </c>
      <c r="J645" s="3550">
        <v>0</v>
      </c>
    </row>
    <row r="646" spans="1:94" ht="75">
      <c r="A646" s="3559"/>
      <c r="B646" s="3435"/>
      <c r="C646" s="3434">
        <v>0</v>
      </c>
      <c r="D646" s="3435">
        <v>0</v>
      </c>
      <c r="E646" s="3434"/>
      <c r="F646" s="3435"/>
      <c r="G646" s="3434">
        <v>968</v>
      </c>
      <c r="H646" s="3438" t="s">
        <v>1165</v>
      </c>
      <c r="I646" s="3434">
        <v>0</v>
      </c>
      <c r="J646" s="3550">
        <v>0</v>
      </c>
    </row>
    <row r="647" spans="1:94" ht="75">
      <c r="A647" s="3559"/>
      <c r="B647" s="3435"/>
      <c r="C647" s="3438">
        <v>0</v>
      </c>
      <c r="D647" s="3435">
        <v>0</v>
      </c>
      <c r="E647" s="3434"/>
      <c r="F647" s="3435"/>
      <c r="G647" s="3434">
        <v>969</v>
      </c>
      <c r="H647" s="3438" t="s">
        <v>1166</v>
      </c>
      <c r="I647" s="3438">
        <v>0</v>
      </c>
      <c r="J647" s="3550">
        <v>0</v>
      </c>
    </row>
    <row r="648" spans="1:94" ht="75">
      <c r="A648" s="3559"/>
      <c r="B648" s="3462"/>
      <c r="C648" s="3434">
        <v>0</v>
      </c>
      <c r="D648" s="3435">
        <v>0</v>
      </c>
      <c r="E648" s="3434"/>
      <c r="F648" s="3434"/>
      <c r="G648" s="3434">
        <v>970</v>
      </c>
      <c r="H648" s="3438" t="s">
        <v>1155</v>
      </c>
      <c r="I648" s="3434">
        <v>0</v>
      </c>
      <c r="J648" s="3550">
        <v>0</v>
      </c>
    </row>
    <row r="649" spans="1:94" ht="75">
      <c r="A649" s="3559"/>
      <c r="B649" s="3435"/>
      <c r="C649" s="3434">
        <v>0</v>
      </c>
      <c r="D649" s="3435">
        <v>0</v>
      </c>
      <c r="E649" s="3434"/>
      <c r="F649" s="3434"/>
      <c r="G649" s="3434">
        <v>974</v>
      </c>
      <c r="H649" s="3438" t="s">
        <v>1156</v>
      </c>
      <c r="I649" s="3434">
        <v>0</v>
      </c>
      <c r="J649" s="3550">
        <v>0</v>
      </c>
    </row>
    <row r="650" spans="1:94" s="2004" customFormat="1" ht="60">
      <c r="A650" s="3589"/>
      <c r="B650" s="3472"/>
      <c r="C650" s="3438">
        <v>0</v>
      </c>
      <c r="D650" s="3454">
        <v>0</v>
      </c>
      <c r="E650" s="3433"/>
      <c r="F650" s="3435"/>
      <c r="G650" s="3434">
        <v>988</v>
      </c>
      <c r="H650" s="3438" t="s">
        <v>1142</v>
      </c>
      <c r="I650" s="3438">
        <v>0</v>
      </c>
      <c r="J650" s="3563">
        <v>0</v>
      </c>
      <c r="K650" s="2003"/>
      <c r="L650" s="2003"/>
      <c r="M650" s="2003"/>
      <c r="N650" s="2003"/>
      <c r="O650" s="2003"/>
      <c r="P650" s="2003"/>
      <c r="Q650" s="2003"/>
      <c r="R650" s="2003"/>
      <c r="S650" s="2003"/>
      <c r="T650" s="2003"/>
      <c r="U650" s="2003"/>
      <c r="V650" s="2003"/>
      <c r="W650" s="2003"/>
      <c r="X650" s="2003"/>
      <c r="Y650" s="2003"/>
      <c r="Z650" s="2003"/>
      <c r="AA650" s="2003"/>
      <c r="AB650" s="2003"/>
      <c r="AC650" s="2003"/>
      <c r="AD650" s="2003"/>
      <c r="AE650" s="2003"/>
      <c r="AF650" s="2003"/>
      <c r="AG650" s="2003"/>
      <c r="AH650" s="2003"/>
      <c r="AI650" s="2003"/>
      <c r="AJ650" s="2003"/>
      <c r="AK650" s="2003"/>
      <c r="AL650" s="2003"/>
      <c r="AM650" s="2003"/>
      <c r="AN650" s="2003"/>
      <c r="AO650" s="2003"/>
      <c r="AP650" s="2003"/>
      <c r="AQ650" s="2003"/>
      <c r="AR650" s="2003"/>
      <c r="AS650" s="2003"/>
      <c r="AT650" s="2003"/>
      <c r="AU650" s="2003"/>
      <c r="AV650" s="2003"/>
      <c r="AW650" s="2003"/>
      <c r="AX650" s="2003"/>
      <c r="AY650" s="2003"/>
      <c r="AZ650" s="2003"/>
      <c r="BA650" s="2003"/>
      <c r="BB650" s="2003"/>
      <c r="BC650" s="2003"/>
      <c r="BD650" s="2003"/>
      <c r="BE650" s="2003"/>
      <c r="BF650" s="2003"/>
      <c r="BG650" s="2003"/>
      <c r="BH650" s="2003"/>
      <c r="BI650" s="2003"/>
      <c r="BJ650" s="2003"/>
      <c r="BK650" s="2003"/>
      <c r="BL650" s="2003"/>
      <c r="BM650" s="2003"/>
      <c r="BN650" s="2003"/>
      <c r="BO650" s="2003"/>
      <c r="BP650" s="2003"/>
      <c r="BQ650" s="2003"/>
      <c r="BR650" s="2003"/>
      <c r="BS650" s="2003"/>
      <c r="BT650" s="2003"/>
      <c r="BU650" s="2003"/>
      <c r="BV650" s="2003"/>
      <c r="BW650" s="2003"/>
      <c r="BX650" s="2003"/>
      <c r="BY650" s="2003"/>
      <c r="BZ650" s="2003"/>
      <c r="CA650" s="2003"/>
      <c r="CB650" s="2003"/>
      <c r="CC650" s="2003"/>
      <c r="CD650" s="2003"/>
      <c r="CE650" s="2003"/>
      <c r="CF650" s="2003"/>
      <c r="CG650" s="2003"/>
      <c r="CH650" s="2003"/>
      <c r="CI650" s="2003"/>
      <c r="CJ650" s="2003"/>
      <c r="CK650" s="2003"/>
      <c r="CL650" s="2003"/>
      <c r="CM650" s="2003"/>
      <c r="CN650" s="2003"/>
      <c r="CO650" s="2003"/>
      <c r="CP650" s="2003"/>
    </row>
    <row r="651" spans="1:94" ht="105">
      <c r="A651" s="3589"/>
      <c r="B651" s="3472"/>
      <c r="C651" s="3438">
        <v>0</v>
      </c>
      <c r="D651" s="3454"/>
      <c r="E651" s="3433"/>
      <c r="F651" s="3435"/>
      <c r="G651" s="3434">
        <v>989</v>
      </c>
      <c r="H651" s="3438" t="s">
        <v>1143</v>
      </c>
      <c r="I651" s="3438">
        <v>0</v>
      </c>
      <c r="J651" s="3563"/>
    </row>
    <row r="652" spans="1:94" ht="60">
      <c r="A652" s="3559"/>
      <c r="B652" s="3433"/>
      <c r="C652" s="3438">
        <v>0</v>
      </c>
      <c r="D652" s="3454">
        <v>0</v>
      </c>
      <c r="E652" s="3434"/>
      <c r="F652" s="3435"/>
      <c r="G652" s="3434">
        <v>995</v>
      </c>
      <c r="H652" s="3438" t="s">
        <v>1164</v>
      </c>
      <c r="I652" s="3438">
        <v>0</v>
      </c>
      <c r="J652" s="3563">
        <v>0</v>
      </c>
    </row>
    <row r="653" spans="1:94" ht="15">
      <c r="A653" s="3551"/>
      <c r="B653" s="3433"/>
      <c r="C653" s="3433">
        <v>0</v>
      </c>
      <c r="D653" s="3435">
        <v>0</v>
      </c>
      <c r="E653" s="3433"/>
      <c r="F653" s="3433"/>
      <c r="G653" s="3434">
        <v>996</v>
      </c>
      <c r="H653" s="3433" t="s">
        <v>1167</v>
      </c>
      <c r="I653" s="3433">
        <v>0</v>
      </c>
      <c r="J653" s="3550">
        <v>0</v>
      </c>
    </row>
    <row r="654" spans="1:94" ht="30">
      <c r="A654" s="3559"/>
      <c r="B654" s="3434"/>
      <c r="C654" s="3434">
        <v>0</v>
      </c>
      <c r="D654" s="3435">
        <v>0</v>
      </c>
      <c r="E654" s="3434"/>
      <c r="F654" s="3434"/>
      <c r="G654" s="3434">
        <v>997</v>
      </c>
      <c r="H654" s="3438" t="s">
        <v>1168</v>
      </c>
      <c r="I654" s="3434">
        <v>0</v>
      </c>
      <c r="J654" s="3550">
        <v>0</v>
      </c>
    </row>
    <row r="655" spans="1:94" s="2107" customFormat="1" ht="21.75" customHeight="1" thickBot="1">
      <c r="A655" s="3551"/>
      <c r="B655" s="3433"/>
      <c r="C655" s="3433">
        <v>0</v>
      </c>
      <c r="D655" s="3435">
        <v>0</v>
      </c>
      <c r="E655" s="3433"/>
      <c r="F655" s="3433"/>
      <c r="G655" s="3434">
        <v>998</v>
      </c>
      <c r="H655" s="3433" t="s">
        <v>1169</v>
      </c>
      <c r="I655" s="3433">
        <v>0</v>
      </c>
      <c r="J655" s="3550">
        <v>0</v>
      </c>
      <c r="K655" s="2003"/>
      <c r="L655" s="2003"/>
      <c r="M655" s="2003"/>
      <c r="N655" s="2003"/>
      <c r="O655" s="2003"/>
      <c r="P655" s="2003"/>
      <c r="Q655" s="2003"/>
      <c r="R655" s="2003"/>
      <c r="S655" s="2003"/>
      <c r="T655" s="2003"/>
      <c r="U655" s="2003"/>
      <c r="V655" s="2003"/>
      <c r="W655" s="2003"/>
      <c r="X655" s="2003"/>
      <c r="Y655" s="2106"/>
      <c r="Z655" s="2106"/>
      <c r="AA655" s="2106"/>
      <c r="AB655" s="2106"/>
      <c r="AC655" s="2106"/>
      <c r="AD655" s="2106"/>
      <c r="AE655" s="2106"/>
      <c r="AF655" s="2106"/>
      <c r="AG655" s="2106"/>
      <c r="AH655" s="2106"/>
      <c r="AI655" s="2106"/>
      <c r="AJ655" s="2106"/>
      <c r="AK655" s="2106"/>
      <c r="AL655" s="2106"/>
      <c r="AM655" s="2106"/>
      <c r="AN655" s="2106"/>
      <c r="AO655" s="2106"/>
      <c r="AP655" s="2106"/>
      <c r="AQ655" s="2106"/>
      <c r="AR655" s="2106"/>
      <c r="AS655" s="2106"/>
      <c r="AT655" s="2106"/>
      <c r="AU655" s="2106"/>
      <c r="AV655" s="2106"/>
      <c r="AW655" s="2106"/>
      <c r="AX655" s="2106"/>
      <c r="AY655" s="2106"/>
      <c r="AZ655" s="2106"/>
      <c r="BA655" s="2106"/>
      <c r="BB655" s="2106"/>
      <c r="BC655" s="2106"/>
      <c r="BD655" s="2106"/>
      <c r="BE655" s="2106"/>
      <c r="BF655" s="2106"/>
      <c r="BG655" s="2106"/>
      <c r="BH655" s="2106"/>
      <c r="BI655" s="2106"/>
      <c r="BJ655" s="2106"/>
      <c r="BK655" s="2106"/>
      <c r="BL655" s="2106"/>
      <c r="BM655" s="2106"/>
      <c r="BN655" s="2106"/>
      <c r="BO655" s="2106"/>
      <c r="BP655" s="2106"/>
      <c r="BQ655" s="2106"/>
      <c r="BR655" s="2106"/>
      <c r="BS655" s="2106"/>
      <c r="BT655" s="2106"/>
      <c r="BU655" s="2106"/>
      <c r="BV655" s="2106"/>
      <c r="BW655" s="2106"/>
      <c r="BX655" s="2106"/>
      <c r="BY655" s="2106"/>
      <c r="BZ655" s="2106"/>
      <c r="CA655" s="2106"/>
      <c r="CB655" s="2106"/>
      <c r="CC655" s="2106"/>
      <c r="CD655" s="2106"/>
      <c r="CE655" s="2106"/>
      <c r="CF655" s="2106"/>
      <c r="CG655" s="2106"/>
      <c r="CH655" s="2106"/>
      <c r="CI655" s="2106"/>
      <c r="CJ655" s="2106"/>
      <c r="CK655" s="2106"/>
      <c r="CL655" s="2106"/>
      <c r="CM655" s="2106"/>
      <c r="CN655" s="2106"/>
      <c r="CO655" s="2106"/>
      <c r="CP655" s="2106"/>
    </row>
    <row r="656" spans="1:94" s="2109" customFormat="1" ht="32.25" customHeight="1" thickTop="1" thickBot="1">
      <c r="A656" s="3553">
        <f t="shared" ref="A656:F656" si="127">SUM(A613:A655)</f>
        <v>0</v>
      </c>
      <c r="B656" s="3440">
        <f t="shared" si="127"/>
        <v>0</v>
      </c>
      <c r="C656" s="3439">
        <f t="shared" si="127"/>
        <v>0</v>
      </c>
      <c r="D656" s="3440">
        <f t="shared" si="127"/>
        <v>2100000</v>
      </c>
      <c r="E656" s="3439">
        <f t="shared" si="127"/>
        <v>0</v>
      </c>
      <c r="F656" s="3440">
        <f t="shared" si="127"/>
        <v>2100000</v>
      </c>
      <c r="G656" s="3441"/>
      <c r="H656" s="3515" t="s">
        <v>1170</v>
      </c>
      <c r="I656" s="3439">
        <f>SUM(I613:I655)</f>
        <v>0</v>
      </c>
      <c r="J656" s="3544">
        <f>SUM(J613:J655)</f>
        <v>0</v>
      </c>
      <c r="K656" s="2003"/>
      <c r="L656" s="2003"/>
      <c r="M656" s="2003"/>
      <c r="N656" s="2003"/>
      <c r="O656" s="2003"/>
      <c r="P656" s="2003"/>
      <c r="Q656" s="2003"/>
      <c r="R656" s="2003"/>
      <c r="S656" s="2003"/>
      <c r="T656" s="2003"/>
      <c r="U656" s="2003"/>
      <c r="V656" s="2003"/>
      <c r="W656" s="2003"/>
      <c r="X656" s="2003"/>
      <c r="Y656" s="2108"/>
      <c r="Z656" s="2108"/>
      <c r="AA656" s="2108"/>
      <c r="AB656" s="2108"/>
      <c r="AC656" s="2108"/>
      <c r="AD656" s="2108"/>
      <c r="AE656" s="2108"/>
      <c r="AF656" s="2108"/>
      <c r="AG656" s="2108"/>
      <c r="AH656" s="2108"/>
      <c r="AI656" s="2108"/>
      <c r="AJ656" s="2108"/>
      <c r="AK656" s="2108"/>
      <c r="AL656" s="2108"/>
      <c r="AM656" s="2108"/>
      <c r="AN656" s="2108"/>
      <c r="AO656" s="2108"/>
      <c r="AP656" s="2108"/>
      <c r="AQ656" s="2108"/>
      <c r="AR656" s="2108"/>
      <c r="AS656" s="2108"/>
      <c r="AT656" s="2108"/>
      <c r="AU656" s="2108"/>
      <c r="AV656" s="2108"/>
      <c r="AW656" s="2108"/>
      <c r="AX656" s="2108"/>
      <c r="AY656" s="2108"/>
      <c r="AZ656" s="2108"/>
      <c r="BA656" s="2108"/>
      <c r="BB656" s="2108"/>
      <c r="BC656" s="2108"/>
      <c r="BD656" s="2108"/>
      <c r="BE656" s="2108"/>
      <c r="BF656" s="2108"/>
      <c r="BG656" s="2108"/>
      <c r="BH656" s="2108"/>
      <c r="BI656" s="2108"/>
      <c r="BJ656" s="2108"/>
      <c r="BK656" s="2108"/>
      <c r="BL656" s="2108"/>
      <c r="BM656" s="2108"/>
      <c r="BN656" s="2108"/>
      <c r="BO656" s="2108"/>
      <c r="BP656" s="2108"/>
      <c r="BQ656" s="2108"/>
      <c r="BR656" s="2108"/>
      <c r="BS656" s="2108"/>
      <c r="BT656" s="2108"/>
      <c r="BU656" s="2108"/>
      <c r="BV656" s="2108"/>
      <c r="BW656" s="2108"/>
      <c r="BX656" s="2108"/>
      <c r="BY656" s="2108"/>
      <c r="BZ656" s="2108"/>
      <c r="CA656" s="2108"/>
      <c r="CB656" s="2108"/>
      <c r="CC656" s="2108"/>
      <c r="CD656" s="2108"/>
      <c r="CE656" s="2108"/>
      <c r="CF656" s="2108"/>
      <c r="CG656" s="2108"/>
      <c r="CH656" s="2108"/>
      <c r="CI656" s="2108"/>
      <c r="CJ656" s="2108"/>
      <c r="CK656" s="2108"/>
      <c r="CL656" s="2108"/>
      <c r="CM656" s="2108"/>
      <c r="CN656" s="2108"/>
      <c r="CO656" s="2108"/>
      <c r="CP656" s="2108"/>
    </row>
    <row r="657" spans="1:94" s="2110" customFormat="1" ht="22.5" customHeight="1" thickTop="1" thickBot="1">
      <c r="A657" s="3551"/>
      <c r="B657" s="3433"/>
      <c r="C657" s="3433">
        <v>60000000</v>
      </c>
      <c r="D657" s="3435">
        <v>200000000</v>
      </c>
      <c r="E657" s="3433">
        <v>60000000</v>
      </c>
      <c r="F657" s="3435">
        <v>200000000</v>
      </c>
      <c r="G657" s="3434">
        <v>999</v>
      </c>
      <c r="H657" s="3433" t="s">
        <v>1171</v>
      </c>
      <c r="I657" s="3433"/>
      <c r="J657" s="3435"/>
      <c r="K657" s="2003"/>
      <c r="L657" s="2003"/>
      <c r="M657" s="2003"/>
      <c r="N657" s="2003"/>
      <c r="O657" s="2003"/>
      <c r="P657" s="2003"/>
      <c r="Q657" s="2003"/>
      <c r="R657" s="2003"/>
      <c r="S657" s="2003"/>
      <c r="T657" s="2003"/>
      <c r="U657" s="2003"/>
      <c r="V657" s="2003"/>
      <c r="W657" s="2003"/>
      <c r="X657" s="2003"/>
      <c r="Y657" s="2108"/>
      <c r="Z657" s="2108"/>
      <c r="AA657" s="2108"/>
      <c r="AB657" s="2108"/>
      <c r="AC657" s="2108"/>
      <c r="AD657" s="2108"/>
      <c r="AE657" s="2108"/>
      <c r="AF657" s="2108"/>
      <c r="AG657" s="2108"/>
      <c r="AH657" s="2108"/>
      <c r="AI657" s="2108"/>
      <c r="AJ657" s="2108"/>
      <c r="AK657" s="2108"/>
      <c r="AL657" s="2108"/>
      <c r="AM657" s="2108"/>
      <c r="AN657" s="2108"/>
      <c r="AO657" s="2108"/>
      <c r="AP657" s="2108"/>
      <c r="AQ657" s="2108"/>
      <c r="AR657" s="2108"/>
      <c r="AS657" s="2108"/>
      <c r="AT657" s="2108"/>
      <c r="AU657" s="2108"/>
      <c r="AV657" s="2108"/>
      <c r="AW657" s="2108"/>
      <c r="AX657" s="2108"/>
      <c r="AY657" s="2108"/>
      <c r="AZ657" s="2108"/>
      <c r="BA657" s="2108"/>
      <c r="BB657" s="2108"/>
      <c r="BC657" s="2108"/>
      <c r="BD657" s="2108"/>
      <c r="BE657" s="2108"/>
      <c r="BF657" s="2108"/>
      <c r="BG657" s="2108"/>
      <c r="BH657" s="2108"/>
      <c r="BI657" s="2108"/>
      <c r="BJ657" s="2108"/>
      <c r="BK657" s="2108"/>
      <c r="BL657" s="2108"/>
      <c r="BM657" s="2108"/>
      <c r="BN657" s="2108"/>
      <c r="BO657" s="2108"/>
      <c r="BP657" s="2108"/>
      <c r="BQ657" s="2108"/>
      <c r="BR657" s="2108"/>
      <c r="BS657" s="2108"/>
      <c r="BT657" s="2108"/>
      <c r="BU657" s="2108"/>
      <c r="BV657" s="2108"/>
      <c r="BW657" s="2108"/>
      <c r="BX657" s="2108"/>
      <c r="BY657" s="2108"/>
      <c r="BZ657" s="2108"/>
      <c r="CA657" s="2108"/>
      <c r="CB657" s="2108"/>
      <c r="CC657" s="2108"/>
      <c r="CD657" s="2108"/>
      <c r="CE657" s="2108"/>
      <c r="CF657" s="2108"/>
      <c r="CG657" s="2108"/>
      <c r="CH657" s="2108"/>
      <c r="CI657" s="2108"/>
      <c r="CJ657" s="2108"/>
      <c r="CK657" s="2108"/>
      <c r="CL657" s="2108"/>
      <c r="CM657" s="2108"/>
      <c r="CN657" s="2108"/>
      <c r="CO657" s="2108"/>
      <c r="CP657" s="2108"/>
    </row>
    <row r="658" spans="1:94" s="2109" customFormat="1" ht="32.25" customHeight="1" thickTop="1" thickBot="1">
      <c r="A658" s="3553">
        <f t="shared" ref="A658:F658" si="128">A607+A612+A656</f>
        <v>0</v>
      </c>
      <c r="B658" s="3440">
        <f t="shared" si="128"/>
        <v>0</v>
      </c>
      <c r="C658" s="3439">
        <f t="shared" si="128"/>
        <v>0</v>
      </c>
      <c r="D658" s="3440">
        <f t="shared" si="128"/>
        <v>18204000</v>
      </c>
      <c r="E658" s="3439">
        <f t="shared" si="128"/>
        <v>0</v>
      </c>
      <c r="F658" s="3440">
        <f t="shared" si="128"/>
        <v>18204000</v>
      </c>
      <c r="G658" s="3441"/>
      <c r="H658" s="3442" t="s">
        <v>1172</v>
      </c>
      <c r="I658" s="3439">
        <f>I607+I612+I656</f>
        <v>0</v>
      </c>
      <c r="J658" s="3544">
        <f>J607+J612+J656</f>
        <v>0</v>
      </c>
      <c r="K658" s="2003"/>
      <c r="L658" s="2003"/>
      <c r="M658" s="2003"/>
      <c r="N658" s="2003"/>
      <c r="O658" s="2003"/>
      <c r="P658" s="2003"/>
      <c r="Q658" s="2003"/>
      <c r="R658" s="2003"/>
      <c r="S658" s="2003"/>
      <c r="T658" s="2003"/>
      <c r="U658" s="2003"/>
      <c r="V658" s="2003"/>
      <c r="W658" s="2003"/>
      <c r="X658" s="2003"/>
      <c r="Y658" s="2108"/>
      <c r="Z658" s="2108"/>
      <c r="AA658" s="2108"/>
      <c r="AB658" s="2108"/>
      <c r="AC658" s="2108"/>
      <c r="AD658" s="2108"/>
      <c r="AE658" s="2108"/>
      <c r="AF658" s="2108"/>
      <c r="AG658" s="2108"/>
      <c r="AH658" s="2108"/>
      <c r="AI658" s="2108"/>
      <c r="AJ658" s="2108"/>
      <c r="AK658" s="2108"/>
      <c r="AL658" s="2108"/>
      <c r="AM658" s="2108"/>
      <c r="AN658" s="2108"/>
      <c r="AO658" s="2108"/>
      <c r="AP658" s="2108"/>
      <c r="AQ658" s="2108"/>
      <c r="AR658" s="2108"/>
      <c r="AS658" s="2108"/>
      <c r="AT658" s="2108"/>
      <c r="AU658" s="2108"/>
      <c r="AV658" s="2108"/>
      <c r="AW658" s="2108"/>
      <c r="AX658" s="2108"/>
      <c r="AY658" s="2108"/>
      <c r="AZ658" s="2108"/>
      <c r="BA658" s="2108"/>
      <c r="BB658" s="2108"/>
      <c r="BC658" s="2108"/>
      <c r="BD658" s="2108"/>
      <c r="BE658" s="2108"/>
      <c r="BF658" s="2108"/>
      <c r="BG658" s="2108"/>
      <c r="BH658" s="2108"/>
      <c r="BI658" s="2108"/>
      <c r="BJ658" s="2108"/>
      <c r="BK658" s="2108"/>
      <c r="BL658" s="2108"/>
      <c r="BM658" s="2108"/>
      <c r="BN658" s="2108"/>
      <c r="BO658" s="2108"/>
      <c r="BP658" s="2108"/>
      <c r="BQ658" s="2108"/>
      <c r="BR658" s="2108"/>
      <c r="BS658" s="2108"/>
      <c r="BT658" s="2108"/>
      <c r="BU658" s="2108"/>
      <c r="BV658" s="2108"/>
      <c r="BW658" s="2108"/>
      <c r="BX658" s="2108"/>
      <c r="BY658" s="2108"/>
      <c r="BZ658" s="2108"/>
      <c r="CA658" s="2108"/>
      <c r="CB658" s="2108"/>
      <c r="CC658" s="2108"/>
      <c r="CD658" s="2108"/>
      <c r="CE658" s="2108"/>
      <c r="CF658" s="2108"/>
      <c r="CG658" s="2108"/>
      <c r="CH658" s="2108"/>
      <c r="CI658" s="2108"/>
      <c r="CJ658" s="2108"/>
      <c r="CK658" s="2108"/>
      <c r="CL658" s="2108"/>
      <c r="CM658" s="2108"/>
      <c r="CN658" s="2108"/>
      <c r="CO658" s="2108"/>
      <c r="CP658" s="2108"/>
    </row>
    <row r="659" spans="1:94" s="2109" customFormat="1" ht="33" customHeight="1" thickTop="1" thickBot="1">
      <c r="A659" s="3553">
        <f t="shared" ref="A659:F659" si="129">A657+A658</f>
        <v>0</v>
      </c>
      <c r="B659" s="3439">
        <f t="shared" si="129"/>
        <v>0</v>
      </c>
      <c r="C659" s="3439">
        <f t="shared" si="129"/>
        <v>60000000</v>
      </c>
      <c r="D659" s="3439">
        <f t="shared" si="129"/>
        <v>218204000</v>
      </c>
      <c r="E659" s="3439">
        <f t="shared" si="129"/>
        <v>60000000</v>
      </c>
      <c r="F659" s="3439">
        <f t="shared" si="129"/>
        <v>218204000</v>
      </c>
      <c r="G659" s="3441"/>
      <c r="H659" s="3442" t="s">
        <v>1173</v>
      </c>
      <c r="I659" s="3439">
        <f>I657+I658</f>
        <v>0</v>
      </c>
      <c r="J659" s="3566">
        <f>J657+J658</f>
        <v>0</v>
      </c>
      <c r="K659" s="2003"/>
      <c r="L659" s="2003"/>
      <c r="M659" s="2003"/>
      <c r="N659" s="2003"/>
      <c r="O659" s="2003"/>
      <c r="P659" s="2003"/>
      <c r="Q659" s="2003"/>
      <c r="R659" s="2003"/>
      <c r="S659" s="2003"/>
      <c r="T659" s="2003"/>
      <c r="U659" s="2003"/>
      <c r="V659" s="2003"/>
      <c r="W659" s="2003"/>
      <c r="X659" s="2003"/>
      <c r="Y659" s="2108"/>
      <c r="Z659" s="2108"/>
      <c r="AA659" s="2108"/>
      <c r="AB659" s="2108"/>
      <c r="AC659" s="2108"/>
      <c r="AD659" s="2108"/>
      <c r="AE659" s="2108"/>
      <c r="AF659" s="2108"/>
      <c r="AG659" s="2108"/>
      <c r="AH659" s="2108"/>
      <c r="AI659" s="2108"/>
      <c r="AJ659" s="2108"/>
      <c r="AK659" s="2108"/>
      <c r="AL659" s="2108"/>
      <c r="AM659" s="2108"/>
      <c r="AN659" s="2108"/>
      <c r="AO659" s="2108"/>
      <c r="AP659" s="2108"/>
      <c r="AQ659" s="2108"/>
      <c r="AR659" s="2108"/>
      <c r="AS659" s="2108"/>
      <c r="AT659" s="2108"/>
      <c r="AU659" s="2108"/>
      <c r="AV659" s="2108"/>
      <c r="AW659" s="2108"/>
      <c r="AX659" s="2108"/>
      <c r="AY659" s="2108"/>
      <c r="AZ659" s="2108"/>
      <c r="BA659" s="2108"/>
      <c r="BB659" s="2108"/>
      <c r="BC659" s="2108"/>
      <c r="BD659" s="2108"/>
      <c r="BE659" s="2108"/>
      <c r="BF659" s="2108"/>
      <c r="BG659" s="2108"/>
      <c r="BH659" s="2108"/>
      <c r="BI659" s="2108"/>
      <c r="BJ659" s="2108"/>
      <c r="BK659" s="2108"/>
      <c r="BL659" s="2108"/>
      <c r="BM659" s="2108"/>
      <c r="BN659" s="2108"/>
      <c r="BO659" s="2108"/>
      <c r="BP659" s="2108"/>
      <c r="BQ659" s="2108"/>
      <c r="BR659" s="2108"/>
      <c r="BS659" s="2108"/>
      <c r="BT659" s="2108"/>
      <c r="BU659" s="2108"/>
      <c r="BV659" s="2108"/>
      <c r="BW659" s="2108"/>
      <c r="BX659" s="2108"/>
      <c r="BY659" s="2108"/>
      <c r="BZ659" s="2108"/>
      <c r="CA659" s="2108"/>
      <c r="CB659" s="2108"/>
      <c r="CC659" s="2108"/>
      <c r="CD659" s="2108"/>
      <c r="CE659" s="2108"/>
      <c r="CF659" s="2108"/>
      <c r="CG659" s="2108"/>
      <c r="CH659" s="2108"/>
      <c r="CI659" s="2108"/>
      <c r="CJ659" s="2108"/>
      <c r="CK659" s="2108"/>
      <c r="CL659" s="2108"/>
      <c r="CM659" s="2108"/>
      <c r="CN659" s="2108"/>
      <c r="CO659" s="2108"/>
      <c r="CP659" s="2108"/>
    </row>
    <row r="660" spans="1:94" s="2138" customFormat="1" ht="33.75" customHeight="1" thickTop="1" thickBot="1">
      <c r="A660" s="3593">
        <f t="shared" ref="A660:F660" si="130">SUM(A659,A498,A156,A60)</f>
        <v>0</v>
      </c>
      <c r="B660" s="3594">
        <f t="shared" si="130"/>
        <v>0</v>
      </c>
      <c r="C660" s="3595">
        <f t="shared" si="130"/>
        <v>60000000</v>
      </c>
      <c r="D660" s="3594">
        <f t="shared" si="130"/>
        <v>533394000</v>
      </c>
      <c r="E660" s="3595">
        <f t="shared" si="130"/>
        <v>60000000</v>
      </c>
      <c r="F660" s="3594">
        <f t="shared" si="130"/>
        <v>533394000</v>
      </c>
      <c r="G660" s="3596"/>
      <c r="H660" s="3597" t="s">
        <v>1174</v>
      </c>
      <c r="I660" s="3595">
        <f>SUM(I659,I498,I156,I60)</f>
        <v>0</v>
      </c>
      <c r="J660" s="3598">
        <f>SUM(J659,J498,J156,J60)</f>
        <v>0</v>
      </c>
      <c r="K660" s="2003"/>
      <c r="L660" s="2003"/>
      <c r="M660" s="2003"/>
      <c r="N660" s="2003"/>
      <c r="O660" s="2003"/>
      <c r="P660" s="2003"/>
      <c r="Q660" s="2003"/>
      <c r="R660" s="2003"/>
      <c r="S660" s="2003"/>
      <c r="T660" s="2003"/>
      <c r="U660" s="2003"/>
      <c r="V660" s="2003"/>
      <c r="W660" s="2003"/>
      <c r="X660" s="2003"/>
      <c r="Y660" s="2103"/>
      <c r="Z660" s="2103"/>
      <c r="AA660" s="2103"/>
      <c r="AB660" s="2103"/>
      <c r="AC660" s="2103"/>
      <c r="AD660" s="2103"/>
      <c r="AE660" s="2103"/>
      <c r="AF660" s="2103"/>
      <c r="AG660" s="2103"/>
      <c r="AH660" s="2103"/>
      <c r="AI660" s="2103"/>
      <c r="AJ660" s="2106"/>
      <c r="AK660" s="2106"/>
      <c r="AL660" s="2106"/>
      <c r="AM660" s="2106"/>
      <c r="AN660" s="2106"/>
      <c r="AO660" s="2106"/>
      <c r="AP660" s="2106"/>
      <c r="AQ660" s="2106"/>
      <c r="AR660" s="2106"/>
      <c r="AS660" s="2106"/>
      <c r="AT660" s="2106"/>
      <c r="AU660" s="2106"/>
      <c r="AV660" s="2106"/>
      <c r="AW660" s="2106"/>
      <c r="AX660" s="2106"/>
      <c r="AY660" s="2106"/>
      <c r="AZ660" s="2106"/>
      <c r="BA660" s="2106"/>
      <c r="BB660" s="2106"/>
      <c r="BC660" s="2106"/>
      <c r="BD660" s="2106"/>
      <c r="BE660" s="2106"/>
      <c r="BF660" s="2106"/>
      <c r="BG660" s="2106"/>
      <c r="BH660" s="2106"/>
      <c r="BI660" s="2106"/>
      <c r="BJ660" s="2106"/>
      <c r="BK660" s="2106"/>
      <c r="BL660" s="2106"/>
      <c r="BM660" s="2106"/>
      <c r="BN660" s="2106"/>
      <c r="BO660" s="2106"/>
      <c r="BP660" s="2106"/>
      <c r="BQ660" s="2106"/>
      <c r="BR660" s="2106"/>
      <c r="BS660" s="2106"/>
      <c r="BT660" s="2106"/>
      <c r="BU660" s="2106"/>
      <c r="BV660" s="2106"/>
      <c r="BW660" s="2106"/>
      <c r="BX660" s="2106"/>
      <c r="BY660" s="2106"/>
      <c r="BZ660" s="2106"/>
      <c r="CA660" s="2106"/>
      <c r="CB660" s="2106"/>
      <c r="CC660" s="2106"/>
      <c r="CD660" s="2106"/>
      <c r="CE660" s="2106"/>
      <c r="CF660" s="2106"/>
      <c r="CG660" s="2106"/>
      <c r="CH660" s="2106"/>
      <c r="CI660" s="2106"/>
      <c r="CJ660" s="2106"/>
      <c r="CK660" s="2106"/>
      <c r="CL660" s="2106"/>
      <c r="CM660" s="2106"/>
      <c r="CN660" s="2106"/>
      <c r="CO660" s="2106"/>
      <c r="CP660" s="2106"/>
    </row>
    <row r="661" spans="1:94" ht="12.75" customHeight="1">
      <c r="A661" s="2621"/>
      <c r="B661" s="3431"/>
      <c r="C661" s="2621"/>
      <c r="D661" s="2621"/>
      <c r="E661" s="2621"/>
      <c r="F661" s="2621"/>
      <c r="G661" s="2622"/>
      <c r="H661" s="2621"/>
      <c r="I661" s="2623"/>
      <c r="J661" s="2624"/>
      <c r="K661" s="2103"/>
      <c r="L661" s="2139"/>
      <c r="M661" s="2140"/>
      <c r="N661" s="2103"/>
      <c r="O661" s="2103"/>
      <c r="P661" s="2103"/>
      <c r="Q661" s="2103"/>
      <c r="R661" s="2103"/>
      <c r="S661" s="2103"/>
      <c r="T661" s="2103"/>
      <c r="U661" s="2103"/>
      <c r="V661" s="2103"/>
      <c r="W661" s="2103"/>
      <c r="X661" s="2103"/>
      <c r="Y661" s="2103"/>
      <c r="Z661" s="2103"/>
      <c r="AA661" s="2103"/>
      <c r="AB661" s="2103"/>
      <c r="AC661" s="2103"/>
      <c r="AD661" s="2103"/>
      <c r="AE661" s="2103"/>
      <c r="AF661" s="2103"/>
      <c r="AG661" s="2103"/>
      <c r="AH661" s="2103"/>
      <c r="AI661" s="2103"/>
    </row>
    <row r="662" spans="1:94" ht="12.75" customHeight="1">
      <c r="A662" s="2104"/>
      <c r="B662" s="2104"/>
      <c r="C662" s="2104"/>
      <c r="D662" s="2104"/>
      <c r="E662" s="2104"/>
      <c r="F662" s="2104"/>
      <c r="G662" s="2141"/>
      <c r="H662" s="2142"/>
      <c r="I662" s="2104"/>
      <c r="J662" s="2090"/>
      <c r="K662" s="2103"/>
      <c r="L662" s="2103"/>
      <c r="M662" s="2103"/>
      <c r="N662" s="2103"/>
      <c r="O662" s="2103"/>
      <c r="P662" s="2103"/>
      <c r="Q662" s="2103"/>
      <c r="R662" s="2103"/>
      <c r="S662" s="2103"/>
      <c r="T662" s="2103"/>
      <c r="U662" s="2103"/>
      <c r="V662" s="2103"/>
      <c r="W662" s="2103"/>
      <c r="X662" s="2103"/>
      <c r="Y662" s="2103"/>
      <c r="Z662" s="2103"/>
      <c r="AA662" s="2103"/>
      <c r="AB662" s="2103"/>
      <c r="AC662" s="2103"/>
      <c r="AD662" s="2103"/>
      <c r="AE662" s="2103"/>
      <c r="AF662" s="2103"/>
      <c r="AG662" s="2103"/>
      <c r="AH662" s="2103"/>
      <c r="AI662" s="2103"/>
    </row>
    <row r="663" spans="1:94" ht="12.75" customHeight="1">
      <c r="A663" s="2104"/>
      <c r="B663" s="2104"/>
      <c r="C663" s="2104"/>
      <c r="D663" s="2104"/>
      <c r="E663" s="2104"/>
      <c r="F663" s="2104"/>
      <c r="G663" s="2141"/>
      <c r="H663" s="2104"/>
      <c r="I663" s="2104"/>
      <c r="J663" s="2090"/>
      <c r="K663" s="2103"/>
      <c r="L663" s="2139"/>
      <c r="M663" s="2103"/>
      <c r="N663" s="2103"/>
      <c r="O663" s="2103"/>
      <c r="P663" s="2103"/>
      <c r="Q663" s="2103"/>
      <c r="R663" s="2103"/>
      <c r="S663" s="2103"/>
      <c r="T663" s="2103"/>
      <c r="U663" s="2103"/>
      <c r="V663" s="2103"/>
      <c r="W663" s="2103"/>
      <c r="X663" s="2103"/>
      <c r="Y663" s="2103"/>
      <c r="Z663" s="2103"/>
      <c r="AA663" s="2103"/>
      <c r="AB663" s="2103"/>
      <c r="AC663" s="2103"/>
      <c r="AD663" s="2103"/>
      <c r="AE663" s="2103"/>
      <c r="AF663" s="2103"/>
      <c r="AG663" s="2103"/>
      <c r="AH663" s="2103"/>
      <c r="AI663" s="2103"/>
    </row>
    <row r="664" spans="1:94" ht="12.75" customHeight="1">
      <c r="A664" s="2104"/>
      <c r="B664" s="2104"/>
      <c r="C664" s="2104"/>
      <c r="D664" s="2104"/>
      <c r="E664" s="2104"/>
      <c r="F664" s="2104"/>
      <c r="G664" s="2141"/>
      <c r="H664" s="2104"/>
      <c r="I664" s="2104"/>
      <c r="J664" s="2090"/>
      <c r="K664" s="2103"/>
      <c r="L664" s="2103"/>
      <c r="M664" s="2103"/>
      <c r="N664" s="2103"/>
      <c r="O664" s="2103"/>
      <c r="P664" s="2103"/>
      <c r="Q664" s="2103"/>
      <c r="R664" s="2103"/>
      <c r="S664" s="2103"/>
      <c r="T664" s="2103"/>
      <c r="U664" s="2103"/>
      <c r="V664" s="2103"/>
      <c r="W664" s="2103"/>
      <c r="X664" s="2103"/>
      <c r="Y664" s="2103"/>
      <c r="Z664" s="2103"/>
      <c r="AA664" s="2103"/>
      <c r="AB664" s="2103"/>
      <c r="AC664" s="2103"/>
      <c r="AD664" s="2103"/>
      <c r="AE664" s="2103"/>
      <c r="AF664" s="2103"/>
      <c r="AG664" s="2103"/>
      <c r="AH664" s="2103"/>
      <c r="AI664" s="2103"/>
    </row>
    <row r="665" spans="1:94" ht="12.75" customHeight="1">
      <c r="A665" s="2104"/>
      <c r="B665" s="2104"/>
      <c r="C665" s="2104"/>
      <c r="D665" s="2104"/>
      <c r="E665" s="2104"/>
      <c r="F665" s="2104"/>
      <c r="G665" s="2141"/>
      <c r="H665" s="2104"/>
      <c r="I665" s="2104"/>
      <c r="J665" s="2090"/>
      <c r="K665" s="2103"/>
      <c r="L665" s="2103"/>
      <c r="M665" s="2103"/>
      <c r="N665" s="2103"/>
      <c r="O665" s="2103"/>
      <c r="P665" s="2103"/>
      <c r="Q665" s="2103"/>
      <c r="R665" s="2103"/>
      <c r="S665" s="2103"/>
      <c r="T665" s="2103"/>
      <c r="U665" s="2103"/>
      <c r="V665" s="2103"/>
      <c r="W665" s="2103"/>
      <c r="X665" s="2103"/>
      <c r="Y665" s="2103"/>
      <c r="Z665" s="2103"/>
      <c r="AA665" s="2103"/>
      <c r="AB665" s="2103"/>
      <c r="AC665" s="2103"/>
      <c r="AD665" s="2103"/>
      <c r="AE665" s="2103"/>
      <c r="AF665" s="2103"/>
      <c r="AG665" s="2103"/>
      <c r="AH665" s="2103"/>
      <c r="AI665" s="2103"/>
    </row>
    <row r="666" spans="1:94" ht="12.75" customHeight="1">
      <c r="A666" s="2104"/>
      <c r="B666" s="2104"/>
      <c r="C666" s="2104"/>
      <c r="D666" s="2104"/>
      <c r="E666" s="2104"/>
      <c r="F666" s="2104"/>
      <c r="G666" s="2141"/>
      <c r="H666" s="2104"/>
      <c r="I666" s="2104"/>
      <c r="J666" s="2090"/>
      <c r="K666" s="2103"/>
      <c r="L666" s="2103"/>
      <c r="M666" s="2103"/>
      <c r="N666" s="2103"/>
      <c r="O666" s="2103"/>
      <c r="P666" s="2103"/>
      <c r="Q666" s="2103"/>
      <c r="R666" s="2103"/>
      <c r="S666" s="2103"/>
      <c r="T666" s="2103"/>
      <c r="U666" s="2103"/>
      <c r="V666" s="2103"/>
      <c r="W666" s="2103"/>
      <c r="X666" s="2103"/>
      <c r="Y666" s="2103"/>
      <c r="Z666" s="2103"/>
      <c r="AA666" s="2103"/>
      <c r="AB666" s="2103"/>
      <c r="AC666" s="2103"/>
      <c r="AD666" s="2103"/>
      <c r="AE666" s="2103"/>
      <c r="AF666" s="2103"/>
      <c r="AG666" s="2103"/>
      <c r="AH666" s="2103"/>
      <c r="AI666" s="2103"/>
    </row>
    <row r="667" spans="1:94" ht="12.75" customHeight="1">
      <c r="A667" s="2104"/>
      <c r="B667" s="2104"/>
      <c r="C667" s="2104"/>
      <c r="D667" s="2104"/>
      <c r="E667" s="2104"/>
      <c r="F667" s="2104"/>
      <c r="G667" s="2141"/>
      <c r="H667" s="2104"/>
      <c r="I667" s="2104"/>
      <c r="J667" s="2090"/>
      <c r="K667" s="2103"/>
      <c r="L667" s="2103"/>
      <c r="M667" s="2103"/>
      <c r="N667" s="2103"/>
      <c r="O667" s="2103"/>
      <c r="P667" s="2103"/>
      <c r="Q667" s="2103"/>
      <c r="R667" s="2103"/>
      <c r="S667" s="2103"/>
      <c r="T667" s="2103"/>
      <c r="U667" s="2103"/>
      <c r="V667" s="2103"/>
      <c r="W667" s="2103"/>
      <c r="X667" s="2103"/>
      <c r="Y667" s="2103"/>
      <c r="Z667" s="2103"/>
      <c r="AA667" s="2103"/>
      <c r="AB667" s="2103"/>
      <c r="AC667" s="2103"/>
      <c r="AD667" s="2103"/>
      <c r="AE667" s="2103"/>
      <c r="AF667" s="2103"/>
      <c r="AG667" s="2103"/>
      <c r="AH667" s="2103"/>
      <c r="AI667" s="2103"/>
    </row>
    <row r="668" spans="1:94" ht="12.75" customHeight="1">
      <c r="A668" s="2104"/>
      <c r="B668" s="2104"/>
      <c r="C668" s="2104"/>
      <c r="D668" s="2104"/>
      <c r="E668" s="2104"/>
      <c r="F668" s="2104"/>
      <c r="G668" s="2141"/>
      <c r="H668" s="2104"/>
      <c r="I668" s="2104"/>
      <c r="J668" s="2090"/>
      <c r="K668" s="2103"/>
      <c r="L668" s="2103"/>
      <c r="M668" s="2103"/>
      <c r="N668" s="2103"/>
      <c r="O668" s="2103"/>
      <c r="P668" s="2103"/>
      <c r="Q668" s="2103"/>
      <c r="R668" s="2103"/>
      <c r="S668" s="2103"/>
      <c r="T668" s="2103"/>
      <c r="U668" s="2103"/>
      <c r="V668" s="2103"/>
      <c r="W668" s="2103"/>
      <c r="X668" s="2103"/>
      <c r="Y668" s="2103"/>
      <c r="Z668" s="2103"/>
      <c r="AA668" s="2103"/>
      <c r="AB668" s="2103"/>
      <c r="AC668" s="2103"/>
      <c r="AD668" s="2103"/>
      <c r="AE668" s="2103"/>
      <c r="AF668" s="2103"/>
      <c r="AG668" s="2103"/>
      <c r="AH668" s="2103"/>
      <c r="AI668" s="2103"/>
    </row>
    <row r="669" spans="1:94" ht="12.75" customHeight="1">
      <c r="A669" s="2104"/>
      <c r="B669" s="2104"/>
      <c r="C669" s="2104"/>
      <c r="D669" s="2104"/>
      <c r="E669" s="2104"/>
      <c r="F669" s="2104"/>
      <c r="G669" s="2141"/>
      <c r="H669" s="2104"/>
      <c r="I669" s="2104"/>
      <c r="J669" s="2090"/>
      <c r="K669" s="2103"/>
      <c r="L669" s="2103"/>
      <c r="M669" s="2103"/>
      <c r="N669" s="2103"/>
      <c r="O669" s="2103"/>
      <c r="P669" s="2103"/>
      <c r="Q669" s="2103"/>
      <c r="R669" s="2103"/>
      <c r="S669" s="2103"/>
      <c r="T669" s="2103"/>
      <c r="U669" s="2103"/>
      <c r="V669" s="2103"/>
      <c r="W669" s="2103"/>
      <c r="X669" s="2103"/>
      <c r="Y669" s="2103"/>
      <c r="Z669" s="2103"/>
      <c r="AA669" s="2103"/>
      <c r="AB669" s="2103"/>
      <c r="AC669" s="2103"/>
      <c r="AD669" s="2103"/>
      <c r="AE669" s="2103"/>
      <c r="AF669" s="2103"/>
      <c r="AG669" s="2103"/>
      <c r="AH669" s="2103"/>
      <c r="AI669" s="2103"/>
    </row>
    <row r="670" spans="1:94" ht="12.75" customHeight="1">
      <c r="A670" s="2104"/>
      <c r="B670" s="2104"/>
      <c r="C670" s="2104"/>
      <c r="D670" s="2104"/>
      <c r="E670" s="2104"/>
      <c r="F670" s="2104"/>
      <c r="G670" s="2141"/>
      <c r="H670" s="2104"/>
      <c r="I670" s="2104"/>
      <c r="J670" s="2090"/>
      <c r="K670" s="2103"/>
      <c r="L670" s="2103"/>
      <c r="M670" s="2103"/>
      <c r="N670" s="2103"/>
      <c r="O670" s="2103"/>
      <c r="P670" s="2103"/>
      <c r="Q670" s="2103"/>
      <c r="R670" s="2103"/>
      <c r="S670" s="2103"/>
      <c r="T670" s="2103"/>
      <c r="U670" s="2103"/>
      <c r="V670" s="2103"/>
      <c r="W670" s="2103"/>
      <c r="X670" s="2103"/>
      <c r="Y670" s="2103"/>
      <c r="Z670" s="2103"/>
      <c r="AA670" s="2103"/>
      <c r="AB670" s="2103"/>
      <c r="AC670" s="2103"/>
      <c r="AD670" s="2103"/>
      <c r="AE670" s="2103"/>
      <c r="AF670" s="2103"/>
      <c r="AG670" s="2103"/>
      <c r="AH670" s="2103"/>
      <c r="AI670" s="2103"/>
    </row>
    <row r="671" spans="1:94" ht="12.75" customHeight="1">
      <c r="A671" s="2104"/>
      <c r="B671" s="2104"/>
      <c r="C671" s="2104"/>
      <c r="D671" s="2104"/>
      <c r="E671" s="2104"/>
      <c r="F671" s="2104"/>
      <c r="G671" s="2141"/>
      <c r="H671" s="2104"/>
      <c r="I671" s="2104"/>
      <c r="J671" s="2090"/>
      <c r="K671" s="2103"/>
      <c r="L671" s="2103"/>
      <c r="M671" s="2103"/>
      <c r="N671" s="2103"/>
      <c r="O671" s="2103"/>
      <c r="P671" s="2103"/>
      <c r="Q671" s="2103"/>
      <c r="R671" s="2103"/>
      <c r="S671" s="2103"/>
      <c r="T671" s="2103"/>
      <c r="U671" s="2103"/>
      <c r="V671" s="2103"/>
      <c r="W671" s="2103"/>
      <c r="X671" s="2103"/>
      <c r="Y671" s="2103"/>
      <c r="Z671" s="2103"/>
      <c r="AA671" s="2103"/>
      <c r="AB671" s="2103"/>
      <c r="AC671" s="2103"/>
      <c r="AD671" s="2103"/>
      <c r="AE671" s="2103"/>
      <c r="AF671" s="2103"/>
      <c r="AG671" s="2103"/>
      <c r="AH671" s="2103"/>
      <c r="AI671" s="2103"/>
    </row>
    <row r="672" spans="1:94" ht="12.75" customHeight="1">
      <c r="A672" s="2104"/>
      <c r="B672" s="2104"/>
      <c r="C672" s="2104"/>
      <c r="D672" s="2104"/>
      <c r="E672" s="2104"/>
      <c r="F672" s="2104"/>
      <c r="G672" s="2141"/>
      <c r="H672" s="2104"/>
      <c r="I672" s="2104"/>
      <c r="J672" s="2090"/>
      <c r="K672" s="2103"/>
      <c r="L672" s="2103"/>
      <c r="M672" s="2103"/>
      <c r="N672" s="2103"/>
      <c r="O672" s="2103"/>
      <c r="P672" s="2103"/>
      <c r="Q672" s="2103"/>
      <c r="R672" s="2103"/>
      <c r="S672" s="2103"/>
      <c r="T672" s="2103"/>
      <c r="U672" s="2103"/>
      <c r="V672" s="2103"/>
      <c r="W672" s="2103"/>
      <c r="X672" s="2103"/>
      <c r="Y672" s="2103"/>
      <c r="Z672" s="2103"/>
      <c r="AA672" s="2103"/>
      <c r="AB672" s="2103"/>
      <c r="AC672" s="2103"/>
      <c r="AD672" s="2103"/>
      <c r="AE672" s="2103"/>
      <c r="AF672" s="2103"/>
      <c r="AG672" s="2103"/>
      <c r="AH672" s="2103"/>
      <c r="AI672" s="2103"/>
    </row>
    <row r="673" spans="1:35" ht="12.75" customHeight="1">
      <c r="A673" s="2104"/>
      <c r="B673" s="2104"/>
      <c r="C673" s="2104"/>
      <c r="D673" s="2104"/>
      <c r="E673" s="2104"/>
      <c r="F673" s="2104"/>
      <c r="G673" s="2141"/>
      <c r="H673" s="2104"/>
      <c r="I673" s="2104"/>
      <c r="J673" s="2090"/>
      <c r="K673" s="2103"/>
      <c r="L673" s="2103"/>
      <c r="M673" s="2103"/>
      <c r="N673" s="2103"/>
      <c r="O673" s="2103"/>
      <c r="P673" s="2103"/>
      <c r="Q673" s="2103"/>
      <c r="R673" s="2103"/>
      <c r="S673" s="2103"/>
      <c r="T673" s="2103"/>
      <c r="U673" s="2103"/>
      <c r="V673" s="2103"/>
      <c r="W673" s="2103"/>
      <c r="X673" s="2103"/>
      <c r="Y673" s="2103"/>
      <c r="Z673" s="2103"/>
      <c r="AA673" s="2103"/>
      <c r="AB673" s="2103"/>
      <c r="AC673" s="2103"/>
      <c r="AD673" s="2103"/>
      <c r="AE673" s="2103"/>
      <c r="AF673" s="2103"/>
      <c r="AG673" s="2103"/>
      <c r="AH673" s="2103"/>
      <c r="AI673" s="2103"/>
    </row>
    <row r="674" spans="1:35" ht="12.75" customHeight="1">
      <c r="A674" s="2104"/>
      <c r="B674" s="2104"/>
      <c r="C674" s="2104"/>
      <c r="D674" s="2104"/>
      <c r="E674" s="2104"/>
      <c r="F674" s="2104"/>
      <c r="G674" s="2141"/>
      <c r="H674" s="2104"/>
      <c r="I674" s="2104"/>
      <c r="J674" s="2090"/>
      <c r="K674" s="2103"/>
      <c r="L674" s="2103"/>
      <c r="M674" s="2103"/>
      <c r="N674" s="2103"/>
      <c r="O674" s="2103"/>
      <c r="P674" s="2103"/>
      <c r="Q674" s="2103"/>
      <c r="R674" s="2103"/>
      <c r="S674" s="2103"/>
      <c r="T674" s="2103"/>
      <c r="U674" s="2103"/>
      <c r="V674" s="2103"/>
      <c r="W674" s="2103"/>
      <c r="X674" s="2103"/>
      <c r="Y674" s="2103"/>
      <c r="Z674" s="2103"/>
      <c r="AA674" s="2103"/>
      <c r="AB674" s="2103"/>
      <c r="AC674" s="2103"/>
      <c r="AD674" s="2103"/>
      <c r="AE674" s="2103"/>
      <c r="AF674" s="2103"/>
      <c r="AG674" s="2103"/>
      <c r="AH674" s="2103"/>
      <c r="AI674" s="2103"/>
    </row>
    <row r="675" spans="1:35" ht="12.75" customHeight="1">
      <c r="A675" s="2104"/>
      <c r="B675" s="2104"/>
      <c r="C675" s="2104"/>
      <c r="D675" s="2104"/>
      <c r="E675" s="2104"/>
      <c r="F675" s="2104"/>
      <c r="G675" s="2141"/>
      <c r="H675" s="2104"/>
      <c r="I675" s="2104"/>
      <c r="J675" s="2090"/>
      <c r="K675" s="2103"/>
      <c r="L675" s="2103"/>
      <c r="M675" s="2103"/>
      <c r="N675" s="2103"/>
      <c r="O675" s="2103"/>
      <c r="P675" s="2103"/>
      <c r="Q675" s="2103"/>
      <c r="R675" s="2103"/>
      <c r="S675" s="2103"/>
      <c r="T675" s="2103"/>
      <c r="U675" s="2103"/>
      <c r="V675" s="2103"/>
      <c r="W675" s="2103"/>
      <c r="X675" s="2103"/>
      <c r="Y675" s="2103"/>
      <c r="Z675" s="2103"/>
      <c r="AA675" s="2103"/>
      <c r="AB675" s="2103"/>
      <c r="AC675" s="2103"/>
      <c r="AD675" s="2103"/>
      <c r="AE675" s="2103"/>
      <c r="AF675" s="2103"/>
      <c r="AG675" s="2103"/>
      <c r="AH675" s="2103"/>
      <c r="AI675" s="2103"/>
    </row>
    <row r="676" spans="1:35" ht="12.75" customHeight="1">
      <c r="A676" s="2104"/>
      <c r="B676" s="2104"/>
      <c r="C676" s="2104"/>
      <c r="D676" s="2104"/>
      <c r="E676" s="2104"/>
      <c r="F676" s="2104"/>
      <c r="G676" s="2141"/>
      <c r="H676" s="2104"/>
      <c r="I676" s="2104"/>
      <c r="J676" s="2090"/>
      <c r="K676" s="2103"/>
      <c r="L676" s="2103"/>
      <c r="M676" s="2103"/>
      <c r="N676" s="2103"/>
      <c r="O676" s="2103"/>
      <c r="P676" s="2103"/>
      <c r="Q676" s="2103"/>
      <c r="R676" s="2103"/>
      <c r="S676" s="2103"/>
      <c r="T676" s="2103"/>
      <c r="U676" s="2103"/>
      <c r="V676" s="2103"/>
      <c r="W676" s="2103"/>
      <c r="X676" s="2103"/>
      <c r="Y676" s="2103"/>
      <c r="Z676" s="2103"/>
      <c r="AA676" s="2103"/>
      <c r="AB676" s="2103"/>
      <c r="AC676" s="2103"/>
      <c r="AD676" s="2103"/>
      <c r="AE676" s="2103"/>
      <c r="AF676" s="2103"/>
      <c r="AG676" s="2103"/>
      <c r="AH676" s="2103"/>
      <c r="AI676" s="2103"/>
    </row>
    <row r="677" spans="1:35" ht="12.75" customHeight="1">
      <c r="A677" s="2104"/>
      <c r="B677" s="2104"/>
      <c r="C677" s="2104"/>
      <c r="D677" s="2104"/>
      <c r="E677" s="2104"/>
      <c r="F677" s="2104"/>
      <c r="G677" s="2141"/>
      <c r="H677" s="2104"/>
      <c r="I677" s="2104"/>
      <c r="J677" s="2090"/>
      <c r="K677" s="2103"/>
      <c r="L677" s="2103"/>
      <c r="M677" s="2103"/>
      <c r="N677" s="2103"/>
      <c r="O677" s="2103"/>
      <c r="P677" s="2103"/>
      <c r="Q677" s="2103"/>
      <c r="R677" s="2103"/>
      <c r="S677" s="2103"/>
      <c r="T677" s="2103"/>
      <c r="U677" s="2103"/>
      <c r="V677" s="2103"/>
      <c r="W677" s="2103"/>
      <c r="X677" s="2103"/>
      <c r="Y677" s="2103"/>
      <c r="Z677" s="2103"/>
      <c r="AA677" s="2103"/>
      <c r="AB677" s="2103"/>
      <c r="AC677" s="2103"/>
      <c r="AD677" s="2103"/>
      <c r="AE677" s="2103"/>
      <c r="AF677" s="2103"/>
      <c r="AG677" s="2103"/>
      <c r="AH677" s="2103"/>
      <c r="AI677" s="2103"/>
    </row>
    <row r="678" spans="1:35" ht="12.75" customHeight="1">
      <c r="A678" s="2104"/>
      <c r="B678" s="2104"/>
      <c r="C678" s="2104"/>
      <c r="D678" s="2104"/>
      <c r="E678" s="2104"/>
      <c r="F678" s="2104"/>
      <c r="G678" s="2141"/>
      <c r="H678" s="2104"/>
      <c r="I678" s="2104"/>
      <c r="J678" s="2090"/>
      <c r="K678" s="2103"/>
      <c r="L678" s="2103"/>
      <c r="M678" s="2103"/>
      <c r="N678" s="2103"/>
      <c r="O678" s="2103"/>
      <c r="P678" s="2103"/>
      <c r="Q678" s="2103"/>
      <c r="R678" s="2103"/>
      <c r="S678" s="2103"/>
      <c r="T678" s="2103"/>
      <c r="U678" s="2103"/>
      <c r="V678" s="2103"/>
      <c r="W678" s="2103"/>
      <c r="X678" s="2103"/>
      <c r="Y678" s="2103"/>
      <c r="Z678" s="2103"/>
      <c r="AA678" s="2103"/>
      <c r="AB678" s="2103"/>
      <c r="AC678" s="2103"/>
      <c r="AD678" s="2103"/>
      <c r="AE678" s="2103"/>
      <c r="AF678" s="2103"/>
      <c r="AG678" s="2103"/>
      <c r="AH678" s="2103"/>
      <c r="AI678" s="2103"/>
    </row>
    <row r="679" spans="1:35" ht="12.75" customHeight="1">
      <c r="A679" s="2104"/>
      <c r="B679" s="2104"/>
      <c r="C679" s="2104"/>
      <c r="D679" s="2104"/>
      <c r="E679" s="2104"/>
      <c r="F679" s="2104"/>
      <c r="G679" s="2141"/>
      <c r="H679" s="2104"/>
      <c r="I679" s="2104"/>
      <c r="J679" s="2090"/>
      <c r="K679" s="2103"/>
      <c r="L679" s="2103"/>
      <c r="M679" s="2103"/>
      <c r="N679" s="2103"/>
      <c r="O679" s="2103"/>
      <c r="P679" s="2103"/>
      <c r="Q679" s="2103"/>
      <c r="R679" s="2103"/>
      <c r="S679" s="2103"/>
      <c r="T679" s="2103"/>
      <c r="U679" s="2103"/>
      <c r="V679" s="2103"/>
      <c r="W679" s="2103"/>
      <c r="X679" s="2103"/>
      <c r="Y679" s="2103"/>
      <c r="Z679" s="2103"/>
      <c r="AA679" s="2103"/>
      <c r="AB679" s="2103"/>
      <c r="AC679" s="2103"/>
      <c r="AD679" s="2103"/>
      <c r="AE679" s="2103"/>
      <c r="AF679" s="2103"/>
      <c r="AG679" s="2103"/>
      <c r="AH679" s="2103"/>
      <c r="AI679" s="2103"/>
    </row>
    <row r="680" spans="1:35" ht="12.75" customHeight="1">
      <c r="A680" s="2104"/>
      <c r="B680" s="2104"/>
      <c r="C680" s="2104"/>
      <c r="D680" s="2104"/>
      <c r="E680" s="2104"/>
      <c r="F680" s="2104"/>
      <c r="G680" s="2141"/>
      <c r="H680" s="2104"/>
      <c r="I680" s="2104"/>
      <c r="J680" s="2090"/>
      <c r="K680" s="2103"/>
      <c r="L680" s="2103"/>
      <c r="M680" s="2103"/>
      <c r="N680" s="2103"/>
      <c r="O680" s="2103"/>
      <c r="P680" s="2103"/>
      <c r="Q680" s="2103"/>
      <c r="R680" s="2103"/>
      <c r="S680" s="2103"/>
      <c r="T680" s="2103"/>
      <c r="U680" s="2103"/>
      <c r="V680" s="2103"/>
      <c r="W680" s="2103"/>
      <c r="X680" s="2103"/>
      <c r="Y680" s="2103"/>
      <c r="Z680" s="2103"/>
      <c r="AA680" s="2103"/>
      <c r="AB680" s="2103"/>
      <c r="AC680" s="2103"/>
      <c r="AD680" s="2103"/>
      <c r="AE680" s="2103"/>
      <c r="AF680" s="2103"/>
      <c r="AG680" s="2103"/>
      <c r="AH680" s="2103"/>
      <c r="AI680" s="2103"/>
    </row>
    <row r="681" spans="1:35" ht="12.75" customHeight="1">
      <c r="A681" s="2104"/>
      <c r="B681" s="2104"/>
      <c r="C681" s="2104"/>
      <c r="D681" s="2104"/>
      <c r="E681" s="2104"/>
      <c r="F681" s="2104"/>
      <c r="G681" s="2141"/>
      <c r="H681" s="2104"/>
      <c r="I681" s="2104"/>
      <c r="J681" s="2090"/>
      <c r="K681" s="2103"/>
      <c r="L681" s="2103"/>
      <c r="M681" s="2103"/>
      <c r="N681" s="2103"/>
      <c r="O681" s="2103"/>
      <c r="P681" s="2103"/>
      <c r="Q681" s="2103"/>
      <c r="R681" s="2103"/>
      <c r="S681" s="2103"/>
      <c r="T681" s="2103"/>
      <c r="U681" s="2103"/>
      <c r="V681" s="2103"/>
      <c r="W681" s="2103"/>
      <c r="X681" s="2103"/>
      <c r="Y681" s="2103"/>
      <c r="Z681" s="2103"/>
      <c r="AA681" s="2103"/>
      <c r="AB681" s="2103"/>
      <c r="AC681" s="2103"/>
      <c r="AD681" s="2103"/>
      <c r="AE681" s="2103"/>
      <c r="AF681" s="2103"/>
      <c r="AG681" s="2103"/>
      <c r="AH681" s="2103"/>
      <c r="AI681" s="2103"/>
    </row>
    <row r="682" spans="1:35" ht="12.75" customHeight="1">
      <c r="A682" s="2104"/>
      <c r="B682" s="2104"/>
      <c r="C682" s="2104"/>
      <c r="D682" s="2104"/>
      <c r="E682" s="2104"/>
      <c r="F682" s="2104"/>
      <c r="G682" s="2141"/>
      <c r="H682" s="2104"/>
      <c r="I682" s="2104"/>
      <c r="J682" s="2090"/>
      <c r="K682" s="2103"/>
      <c r="L682" s="2103"/>
      <c r="M682" s="2103"/>
      <c r="N682" s="2103"/>
      <c r="O682" s="2103"/>
      <c r="P682" s="2103"/>
      <c r="Q682" s="2103"/>
      <c r="R682" s="2103"/>
      <c r="S682" s="2103"/>
      <c r="T682" s="2103"/>
      <c r="U682" s="2103"/>
      <c r="V682" s="2103"/>
      <c r="W682" s="2103"/>
      <c r="X682" s="2103"/>
      <c r="Y682" s="2103"/>
      <c r="Z682" s="2103"/>
      <c r="AA682" s="2103"/>
      <c r="AB682" s="2103"/>
      <c r="AC682" s="2103"/>
      <c r="AD682" s="2103"/>
      <c r="AE682" s="2103"/>
      <c r="AF682" s="2103"/>
      <c r="AG682" s="2103"/>
      <c r="AH682" s="2103"/>
      <c r="AI682" s="2103"/>
    </row>
    <row r="683" spans="1:35" ht="12.75" customHeight="1">
      <c r="A683" s="2104"/>
      <c r="B683" s="2104"/>
      <c r="C683" s="2104"/>
      <c r="D683" s="2104"/>
      <c r="E683" s="2104"/>
      <c r="F683" s="2104"/>
      <c r="G683" s="2141"/>
      <c r="H683" s="2104"/>
      <c r="I683" s="2104"/>
      <c r="J683" s="2090"/>
      <c r="K683" s="2103"/>
      <c r="L683" s="2103"/>
      <c r="M683" s="2103"/>
      <c r="N683" s="2103"/>
      <c r="O683" s="2103"/>
      <c r="P683" s="2103"/>
      <c r="Q683" s="2103"/>
      <c r="R683" s="2103"/>
      <c r="S683" s="2103"/>
      <c r="T683" s="2103"/>
      <c r="U683" s="2103"/>
      <c r="V683" s="2103"/>
      <c r="W683" s="2103"/>
      <c r="X683" s="2103"/>
      <c r="Y683" s="2103"/>
      <c r="Z683" s="2103"/>
      <c r="AA683" s="2103"/>
      <c r="AB683" s="2103"/>
      <c r="AC683" s="2103"/>
      <c r="AD683" s="2103"/>
      <c r="AE683" s="2103"/>
      <c r="AF683" s="2103"/>
      <c r="AG683" s="2103"/>
      <c r="AH683" s="2103"/>
      <c r="AI683" s="2103"/>
    </row>
    <row r="684" spans="1:35" ht="12.75" customHeight="1">
      <c r="A684" s="2104"/>
      <c r="B684" s="2104"/>
      <c r="C684" s="2104"/>
      <c r="D684" s="2104"/>
      <c r="E684" s="2104"/>
      <c r="F684" s="2104"/>
      <c r="G684" s="2141"/>
      <c r="H684" s="2104"/>
      <c r="I684" s="2104"/>
      <c r="J684" s="2090"/>
      <c r="K684" s="2103"/>
      <c r="L684" s="2103"/>
      <c r="M684" s="2103"/>
      <c r="N684" s="2103"/>
      <c r="O684" s="2103"/>
      <c r="P684" s="2103"/>
      <c r="Q684" s="2103"/>
      <c r="R684" s="2103"/>
      <c r="S684" s="2103"/>
      <c r="T684" s="2103"/>
      <c r="U684" s="2103"/>
      <c r="V684" s="2103"/>
      <c r="W684" s="2103"/>
      <c r="X684" s="2103"/>
      <c r="Y684" s="2103"/>
      <c r="Z684" s="2103"/>
      <c r="AA684" s="2103"/>
      <c r="AB684" s="2103"/>
      <c r="AC684" s="2103"/>
      <c r="AD684" s="2103"/>
      <c r="AE684" s="2103"/>
      <c r="AF684" s="2103"/>
      <c r="AG684" s="2103"/>
      <c r="AH684" s="2103"/>
      <c r="AI684" s="2103"/>
    </row>
    <row r="685" spans="1:35" ht="12.75" customHeight="1">
      <c r="A685" s="2104"/>
      <c r="B685" s="2104"/>
      <c r="C685" s="2104"/>
      <c r="D685" s="2104"/>
      <c r="E685" s="2104"/>
      <c r="F685" s="2104"/>
      <c r="G685" s="2141"/>
      <c r="H685" s="2104"/>
      <c r="I685" s="2104"/>
      <c r="J685" s="2090"/>
      <c r="K685" s="2103"/>
      <c r="L685" s="2103"/>
      <c r="M685" s="2103"/>
      <c r="N685" s="2103"/>
      <c r="O685" s="2103"/>
      <c r="P685" s="2103"/>
      <c r="Q685" s="2103"/>
      <c r="R685" s="2103"/>
      <c r="S685" s="2103"/>
      <c r="T685" s="2103"/>
      <c r="U685" s="2103"/>
      <c r="V685" s="2103"/>
      <c r="W685" s="2103"/>
      <c r="X685" s="2103"/>
      <c r="Y685" s="2103"/>
      <c r="Z685" s="2103"/>
      <c r="AA685" s="2103"/>
      <c r="AB685" s="2103"/>
      <c r="AC685" s="2103"/>
      <c r="AD685" s="2103"/>
      <c r="AE685" s="2103"/>
      <c r="AF685" s="2103"/>
      <c r="AG685" s="2103"/>
      <c r="AH685" s="2103"/>
      <c r="AI685" s="2103"/>
    </row>
    <row r="686" spans="1:35" ht="12.75" customHeight="1">
      <c r="A686" s="2104"/>
      <c r="B686" s="2104"/>
      <c r="C686" s="2104"/>
      <c r="D686" s="2104"/>
      <c r="E686" s="2104"/>
      <c r="F686" s="2104"/>
      <c r="G686" s="2141"/>
      <c r="H686" s="2104"/>
      <c r="I686" s="2104"/>
      <c r="J686" s="2090"/>
      <c r="K686" s="2103"/>
      <c r="L686" s="2103"/>
      <c r="M686" s="2103"/>
      <c r="N686" s="2103"/>
      <c r="O686" s="2103"/>
      <c r="P686" s="2103"/>
      <c r="Q686" s="2103"/>
      <c r="R686" s="2103"/>
      <c r="S686" s="2103"/>
      <c r="T686" s="2103"/>
      <c r="U686" s="2103"/>
      <c r="V686" s="2103"/>
      <c r="W686" s="2103"/>
      <c r="X686" s="2103"/>
      <c r="Y686" s="2103"/>
      <c r="Z686" s="2103"/>
      <c r="AA686" s="2103"/>
      <c r="AB686" s="2103"/>
      <c r="AC686" s="2103"/>
      <c r="AD686" s="2103"/>
      <c r="AE686" s="2103"/>
      <c r="AF686" s="2103"/>
      <c r="AG686" s="2103"/>
      <c r="AH686" s="2103"/>
      <c r="AI686" s="2103"/>
    </row>
    <row r="687" spans="1:35" ht="12.75" customHeight="1">
      <c r="A687" s="2104"/>
      <c r="B687" s="2104"/>
      <c r="C687" s="2104"/>
      <c r="D687" s="2104"/>
      <c r="E687" s="2104"/>
      <c r="F687" s="2104"/>
      <c r="G687" s="2141"/>
      <c r="H687" s="2104"/>
      <c r="I687" s="2104"/>
      <c r="J687" s="2090"/>
      <c r="K687" s="2103"/>
      <c r="L687" s="2103"/>
      <c r="M687" s="2103"/>
      <c r="N687" s="2103"/>
      <c r="O687" s="2103"/>
      <c r="P687" s="2103"/>
      <c r="Q687" s="2103"/>
      <c r="R687" s="2103"/>
      <c r="S687" s="2103"/>
      <c r="T687" s="2103"/>
      <c r="U687" s="2103"/>
      <c r="V687" s="2103"/>
      <c r="W687" s="2103"/>
      <c r="X687" s="2103"/>
      <c r="Y687" s="2103"/>
      <c r="Z687" s="2103"/>
      <c r="AA687" s="2103"/>
      <c r="AB687" s="2103"/>
      <c r="AC687" s="2103"/>
      <c r="AD687" s="2103"/>
      <c r="AE687" s="2103"/>
      <c r="AF687" s="2103"/>
      <c r="AG687" s="2103"/>
      <c r="AH687" s="2103"/>
      <c r="AI687" s="2103"/>
    </row>
    <row r="688" spans="1:35" ht="12.75" customHeight="1">
      <c r="A688" s="2104"/>
      <c r="B688" s="2104"/>
      <c r="C688" s="2104"/>
      <c r="D688" s="2104"/>
      <c r="E688" s="2104"/>
      <c r="F688" s="2104"/>
      <c r="G688" s="2141"/>
      <c r="H688" s="2104"/>
      <c r="I688" s="2104"/>
      <c r="J688" s="2090"/>
      <c r="K688" s="2103"/>
      <c r="L688" s="2103"/>
      <c r="M688" s="2103"/>
      <c r="N688" s="2103"/>
      <c r="O688" s="2103"/>
      <c r="P688" s="2103"/>
      <c r="Q688" s="2103"/>
      <c r="R688" s="2103"/>
      <c r="S688" s="2103"/>
      <c r="T688" s="2103"/>
      <c r="U688" s="2103"/>
      <c r="V688" s="2103"/>
      <c r="W688" s="2103"/>
      <c r="X688" s="2103"/>
      <c r="Y688" s="2103"/>
      <c r="Z688" s="2103"/>
      <c r="AA688" s="2103"/>
      <c r="AB688" s="2103"/>
      <c r="AC688" s="2103"/>
      <c r="AD688" s="2103"/>
      <c r="AE688" s="2103"/>
      <c r="AF688" s="2103"/>
      <c r="AG688" s="2103"/>
      <c r="AH688" s="2103"/>
      <c r="AI688" s="2103"/>
    </row>
    <row r="689" spans="1:35" ht="12.75" customHeight="1">
      <c r="A689" s="2104"/>
      <c r="B689" s="2104"/>
      <c r="C689" s="2104"/>
      <c r="D689" s="2104"/>
      <c r="E689" s="2104"/>
      <c r="F689" s="2104"/>
      <c r="G689" s="2141"/>
      <c r="H689" s="2104"/>
      <c r="I689" s="2104"/>
      <c r="J689" s="2090"/>
      <c r="K689" s="2103"/>
      <c r="L689" s="2103"/>
      <c r="M689" s="2103"/>
      <c r="N689" s="2103"/>
      <c r="O689" s="2103"/>
      <c r="P689" s="2103"/>
      <c r="Q689" s="2103"/>
      <c r="R689" s="2103"/>
      <c r="S689" s="2103"/>
      <c r="T689" s="2103"/>
      <c r="U689" s="2103"/>
      <c r="V689" s="2103"/>
      <c r="W689" s="2103"/>
      <c r="X689" s="2103"/>
      <c r="Y689" s="2103"/>
      <c r="Z689" s="2103"/>
      <c r="AA689" s="2103"/>
      <c r="AB689" s="2103"/>
      <c r="AC689" s="2103"/>
      <c r="AD689" s="2103"/>
      <c r="AE689" s="2103"/>
      <c r="AF689" s="2103"/>
      <c r="AG689" s="2103"/>
      <c r="AH689" s="2103"/>
      <c r="AI689" s="2103"/>
    </row>
    <row r="690" spans="1:35" ht="12.75" customHeight="1">
      <c r="A690" s="2104"/>
      <c r="B690" s="2104"/>
      <c r="C690" s="2104"/>
      <c r="D690" s="2104"/>
      <c r="E690" s="2104"/>
      <c r="F690" s="2104"/>
      <c r="G690" s="2141"/>
      <c r="H690" s="2104"/>
      <c r="I690" s="2104"/>
      <c r="J690" s="2090"/>
      <c r="K690" s="2103"/>
      <c r="L690" s="2103"/>
      <c r="M690" s="2103"/>
      <c r="N690" s="2103"/>
      <c r="O690" s="2103"/>
      <c r="P690" s="2103"/>
      <c r="Q690" s="2103"/>
      <c r="R690" s="2103"/>
      <c r="S690" s="2103"/>
      <c r="T690" s="2103"/>
      <c r="U690" s="2103"/>
      <c r="V690" s="2103"/>
      <c r="W690" s="2103"/>
      <c r="X690" s="2103"/>
      <c r="Y690" s="2103"/>
      <c r="Z690" s="2103"/>
      <c r="AA690" s="2103"/>
      <c r="AB690" s="2103"/>
      <c r="AC690" s="2103"/>
      <c r="AD690" s="2103"/>
      <c r="AE690" s="2103"/>
      <c r="AF690" s="2103"/>
      <c r="AG690" s="2103"/>
      <c r="AH690" s="2103"/>
      <c r="AI690" s="2103"/>
    </row>
    <row r="691" spans="1:35" ht="12.75" customHeight="1">
      <c r="A691" s="2104"/>
      <c r="B691" s="2104"/>
      <c r="C691" s="2104"/>
      <c r="D691" s="2104"/>
      <c r="E691" s="2104"/>
      <c r="F691" s="2104"/>
      <c r="G691" s="2141"/>
      <c r="H691" s="2104"/>
      <c r="I691" s="2104"/>
      <c r="J691" s="2090"/>
      <c r="K691" s="2103"/>
      <c r="L691" s="2103"/>
      <c r="M691" s="2103"/>
      <c r="N691" s="2103"/>
      <c r="O691" s="2103"/>
      <c r="P691" s="2103"/>
      <c r="Q691" s="2103"/>
      <c r="R691" s="2103"/>
      <c r="S691" s="2103"/>
      <c r="T691" s="2103"/>
      <c r="U691" s="2103"/>
      <c r="V691" s="2103"/>
      <c r="W691" s="2103"/>
      <c r="X691" s="2103"/>
      <c r="Y691" s="2103"/>
      <c r="Z691" s="2103"/>
      <c r="AA691" s="2103"/>
      <c r="AB691" s="2103"/>
      <c r="AC691" s="2103"/>
      <c r="AD691" s="2103"/>
      <c r="AE691" s="2103"/>
      <c r="AF691" s="2103"/>
      <c r="AG691" s="2103"/>
      <c r="AH691" s="2103"/>
      <c r="AI691" s="2103"/>
    </row>
    <row r="692" spans="1:35" ht="12.75" customHeight="1">
      <c r="A692" s="2104"/>
      <c r="B692" s="2104"/>
      <c r="C692" s="2104"/>
      <c r="D692" s="2104"/>
      <c r="E692" s="2104"/>
      <c r="F692" s="2104"/>
      <c r="G692" s="2141"/>
      <c r="H692" s="2104"/>
      <c r="I692" s="2104"/>
      <c r="J692" s="2090"/>
      <c r="K692" s="2103"/>
      <c r="L692" s="2103"/>
      <c r="M692" s="2103"/>
      <c r="N692" s="2103"/>
      <c r="O692" s="2103"/>
      <c r="P692" s="2103"/>
      <c r="Q692" s="2103"/>
      <c r="R692" s="2103"/>
      <c r="S692" s="2103"/>
      <c r="T692" s="2103"/>
      <c r="U692" s="2103"/>
      <c r="V692" s="2103"/>
      <c r="W692" s="2103"/>
      <c r="X692" s="2103"/>
      <c r="Y692" s="2103"/>
      <c r="Z692" s="2103"/>
      <c r="AA692" s="2103"/>
      <c r="AB692" s="2103"/>
      <c r="AC692" s="2103"/>
      <c r="AD692" s="2103"/>
      <c r="AE692" s="2103"/>
      <c r="AF692" s="2103"/>
      <c r="AG692" s="2103"/>
      <c r="AH692" s="2103"/>
      <c r="AI692" s="2103"/>
    </row>
    <row r="693" spans="1:35" ht="12.75" customHeight="1">
      <c r="A693" s="2104"/>
      <c r="B693" s="2104"/>
      <c r="C693" s="2104"/>
      <c r="D693" s="2104"/>
      <c r="E693" s="2104"/>
      <c r="F693" s="2104"/>
      <c r="G693" s="2141"/>
      <c r="H693" s="2104"/>
      <c r="I693" s="2104"/>
      <c r="J693" s="2090"/>
      <c r="K693" s="2103"/>
      <c r="L693" s="2103"/>
      <c r="M693" s="2103"/>
      <c r="N693" s="2103"/>
      <c r="O693" s="2103"/>
      <c r="P693" s="2103"/>
      <c r="Q693" s="2103"/>
      <c r="R693" s="2103"/>
      <c r="S693" s="2103"/>
      <c r="T693" s="2103"/>
      <c r="U693" s="2103"/>
      <c r="V693" s="2103"/>
      <c r="W693" s="2103"/>
      <c r="X693" s="2103"/>
      <c r="Y693" s="2103"/>
      <c r="Z693" s="2103"/>
      <c r="AA693" s="2103"/>
      <c r="AB693" s="2103"/>
      <c r="AC693" s="2103"/>
      <c r="AD693" s="2103"/>
      <c r="AE693" s="2103"/>
      <c r="AF693" s="2103"/>
      <c r="AG693" s="2103"/>
      <c r="AH693" s="2103"/>
      <c r="AI693" s="2103"/>
    </row>
    <row r="694" spans="1:35" ht="12.75" customHeight="1">
      <c r="A694" s="2104"/>
      <c r="B694" s="2104"/>
      <c r="C694" s="2104"/>
      <c r="D694" s="2104"/>
      <c r="E694" s="2104"/>
      <c r="F694" s="2104"/>
      <c r="G694" s="2141"/>
      <c r="H694" s="2104"/>
      <c r="I694" s="2104"/>
      <c r="J694" s="2090"/>
      <c r="K694" s="2103"/>
      <c r="L694" s="2103"/>
      <c r="M694" s="2103"/>
      <c r="N694" s="2103"/>
      <c r="O694" s="2103"/>
      <c r="P694" s="2103"/>
      <c r="Q694" s="2103"/>
      <c r="R694" s="2103"/>
      <c r="S694" s="2103"/>
      <c r="T694" s="2103"/>
      <c r="U694" s="2103"/>
      <c r="V694" s="2103"/>
      <c r="W694" s="2103"/>
      <c r="X694" s="2103"/>
      <c r="Y694" s="2103"/>
      <c r="Z694" s="2103"/>
      <c r="AA694" s="2103"/>
      <c r="AB694" s="2103"/>
      <c r="AC694" s="2103"/>
      <c r="AD694" s="2103"/>
      <c r="AE694" s="2103"/>
      <c r="AF694" s="2103"/>
      <c r="AG694" s="2103"/>
      <c r="AH694" s="2103"/>
      <c r="AI694" s="2103"/>
    </row>
    <row r="695" spans="1:35" ht="12.75" customHeight="1">
      <c r="A695" s="2104"/>
      <c r="B695" s="2104"/>
      <c r="C695" s="2104"/>
      <c r="D695" s="2104"/>
      <c r="E695" s="2104"/>
      <c r="F695" s="2104"/>
      <c r="G695" s="2141"/>
      <c r="H695" s="2104"/>
      <c r="I695" s="2104"/>
      <c r="J695" s="2090"/>
      <c r="K695" s="2103"/>
      <c r="L695" s="2103"/>
      <c r="M695" s="2103"/>
      <c r="N695" s="2103"/>
      <c r="O695" s="2103"/>
      <c r="P695" s="2103"/>
      <c r="Q695" s="2103"/>
      <c r="R695" s="2103"/>
      <c r="S695" s="2103"/>
      <c r="T695" s="2103"/>
      <c r="U695" s="2103"/>
      <c r="V695" s="2103"/>
      <c r="W695" s="2103"/>
      <c r="X695" s="2103"/>
      <c r="Y695" s="2103"/>
      <c r="Z695" s="2103"/>
      <c r="AA695" s="2103"/>
      <c r="AB695" s="2103"/>
      <c r="AC695" s="2103"/>
      <c r="AD695" s="2103"/>
      <c r="AE695" s="2103"/>
      <c r="AF695" s="2103"/>
      <c r="AG695" s="2103"/>
      <c r="AH695" s="2103"/>
      <c r="AI695" s="2103"/>
    </row>
    <row r="696" spans="1:35" ht="12.75" customHeight="1">
      <c r="A696" s="2104"/>
      <c r="B696" s="2104"/>
      <c r="C696" s="2104"/>
      <c r="D696" s="2104"/>
      <c r="E696" s="2104"/>
      <c r="F696" s="2104"/>
      <c r="G696" s="2141"/>
      <c r="H696" s="2104"/>
      <c r="I696" s="2104"/>
      <c r="J696" s="2090"/>
      <c r="K696" s="2103"/>
      <c r="L696" s="2103"/>
      <c r="M696" s="2103"/>
      <c r="N696" s="2103"/>
      <c r="O696" s="2103"/>
      <c r="P696" s="2103"/>
      <c r="Q696" s="2103"/>
      <c r="R696" s="2103"/>
      <c r="S696" s="2103"/>
      <c r="T696" s="2103"/>
      <c r="U696" s="2103"/>
      <c r="V696" s="2103"/>
      <c r="W696" s="2103"/>
      <c r="X696" s="2103"/>
      <c r="Y696" s="2103"/>
      <c r="Z696" s="2103"/>
      <c r="AA696" s="2103"/>
      <c r="AB696" s="2103"/>
      <c r="AC696" s="2103"/>
      <c r="AD696" s="2103"/>
      <c r="AE696" s="2103"/>
      <c r="AF696" s="2103"/>
      <c r="AG696" s="2103"/>
      <c r="AH696" s="2103"/>
      <c r="AI696" s="2103"/>
    </row>
    <row r="697" spans="1:35" ht="12.75" customHeight="1">
      <c r="A697" s="2104"/>
      <c r="B697" s="2104"/>
      <c r="C697" s="2104"/>
      <c r="D697" s="2104"/>
      <c r="E697" s="2104"/>
      <c r="F697" s="2104"/>
      <c r="G697" s="2141"/>
      <c r="H697" s="2104"/>
      <c r="I697" s="2104"/>
      <c r="J697" s="2090"/>
      <c r="K697" s="2103"/>
      <c r="L697" s="2103"/>
      <c r="M697" s="2103"/>
      <c r="N697" s="2103"/>
      <c r="O697" s="2103"/>
      <c r="P697" s="2103"/>
      <c r="Q697" s="2103"/>
      <c r="R697" s="2103"/>
      <c r="S697" s="2103"/>
      <c r="T697" s="2103"/>
      <c r="U697" s="2103"/>
      <c r="V697" s="2103"/>
      <c r="W697" s="2103"/>
      <c r="X697" s="2103"/>
      <c r="Y697" s="2103"/>
      <c r="Z697" s="2103"/>
      <c r="AA697" s="2103"/>
      <c r="AB697" s="2103"/>
      <c r="AC697" s="2103"/>
      <c r="AD697" s="2103"/>
      <c r="AE697" s="2103"/>
      <c r="AF697" s="2103"/>
      <c r="AG697" s="2103"/>
      <c r="AH697" s="2103"/>
      <c r="AI697" s="2103"/>
    </row>
    <row r="698" spans="1:35" ht="12.75" customHeight="1">
      <c r="A698" s="2104"/>
      <c r="B698" s="2104"/>
      <c r="C698" s="2104"/>
      <c r="D698" s="2104"/>
      <c r="E698" s="2104"/>
      <c r="F698" s="2104"/>
      <c r="G698" s="2141"/>
      <c r="H698" s="2104"/>
      <c r="I698" s="2104"/>
      <c r="J698" s="2090"/>
      <c r="K698" s="2103"/>
      <c r="L698" s="2103"/>
      <c r="M698" s="2103"/>
      <c r="N698" s="2103"/>
      <c r="O698" s="2103"/>
      <c r="P698" s="2103"/>
      <c r="Q698" s="2103"/>
      <c r="R698" s="2103"/>
      <c r="S698" s="2103"/>
      <c r="T698" s="2103"/>
      <c r="U698" s="2103"/>
      <c r="V698" s="2103"/>
      <c r="W698" s="2103"/>
      <c r="X698" s="2103"/>
      <c r="Y698" s="2103"/>
      <c r="Z698" s="2103"/>
      <c r="AA698" s="2103"/>
      <c r="AB698" s="2103"/>
      <c r="AC698" s="2103"/>
      <c r="AD698" s="2103"/>
      <c r="AE698" s="2103"/>
      <c r="AF698" s="2103"/>
      <c r="AG698" s="2103"/>
      <c r="AH698" s="2103"/>
      <c r="AI698" s="2103"/>
    </row>
    <row r="699" spans="1:35" ht="12.75" customHeight="1">
      <c r="A699" s="2104"/>
      <c r="B699" s="2104"/>
      <c r="C699" s="2104"/>
      <c r="D699" s="2104"/>
      <c r="E699" s="2104"/>
      <c r="F699" s="2104"/>
      <c r="G699" s="2141"/>
      <c r="H699" s="2104"/>
      <c r="I699" s="2104"/>
      <c r="J699" s="2090"/>
      <c r="K699" s="2103"/>
      <c r="L699" s="2103"/>
      <c r="M699" s="2103"/>
      <c r="N699" s="2103"/>
      <c r="O699" s="2103"/>
      <c r="P699" s="2103"/>
      <c r="Q699" s="2103"/>
      <c r="R699" s="2103"/>
      <c r="S699" s="2103"/>
      <c r="T699" s="2103"/>
      <c r="U699" s="2103"/>
      <c r="V699" s="2103"/>
      <c r="W699" s="2103"/>
      <c r="X699" s="2103"/>
      <c r="Y699" s="2103"/>
      <c r="Z699" s="2103"/>
      <c r="AA699" s="2103"/>
      <c r="AB699" s="2103"/>
      <c r="AC699" s="2103"/>
      <c r="AD699" s="2103"/>
      <c r="AE699" s="2103"/>
      <c r="AF699" s="2103"/>
      <c r="AG699" s="2103"/>
      <c r="AH699" s="2103"/>
      <c r="AI699" s="2103"/>
    </row>
    <row r="700" spans="1:35" ht="12.75" customHeight="1">
      <c r="A700" s="2104"/>
      <c r="B700" s="2104"/>
      <c r="C700" s="2104"/>
      <c r="D700" s="2104"/>
      <c r="E700" s="2104"/>
      <c r="F700" s="2104"/>
      <c r="G700" s="2141"/>
      <c r="H700" s="2104"/>
      <c r="I700" s="2104"/>
      <c r="J700" s="2090"/>
      <c r="K700" s="2103"/>
      <c r="L700" s="2103"/>
      <c r="M700" s="2103"/>
      <c r="N700" s="2103"/>
      <c r="O700" s="2103"/>
      <c r="P700" s="2103"/>
      <c r="Q700" s="2103"/>
      <c r="R700" s="2103"/>
      <c r="S700" s="2103"/>
      <c r="T700" s="2103"/>
      <c r="U700" s="2103"/>
      <c r="V700" s="2103"/>
      <c r="W700" s="2103"/>
      <c r="X700" s="2103"/>
      <c r="Y700" s="2103"/>
      <c r="Z700" s="2103"/>
      <c r="AA700" s="2103"/>
      <c r="AB700" s="2103"/>
      <c r="AC700" s="2103"/>
      <c r="AD700" s="2103"/>
      <c r="AE700" s="2103"/>
      <c r="AF700" s="2103"/>
      <c r="AG700" s="2103"/>
      <c r="AH700" s="2103"/>
      <c r="AI700" s="2103"/>
    </row>
    <row r="701" spans="1:35" ht="12.75" customHeight="1">
      <c r="A701" s="2104"/>
      <c r="B701" s="2104"/>
      <c r="C701" s="2104"/>
      <c r="D701" s="2104"/>
      <c r="E701" s="2104"/>
      <c r="F701" s="2104"/>
      <c r="G701" s="2141"/>
      <c r="H701" s="2104"/>
      <c r="I701" s="2104"/>
      <c r="J701" s="2090"/>
      <c r="K701" s="2103"/>
      <c r="L701" s="2103"/>
      <c r="M701" s="2103"/>
      <c r="N701" s="2103"/>
      <c r="O701" s="2103"/>
      <c r="P701" s="2103"/>
      <c r="Q701" s="2103"/>
      <c r="R701" s="2103"/>
      <c r="S701" s="2103"/>
      <c r="T701" s="2103"/>
      <c r="U701" s="2103"/>
      <c r="V701" s="2103"/>
      <c r="W701" s="2103"/>
      <c r="X701" s="2103"/>
      <c r="Y701" s="2103"/>
      <c r="Z701" s="2103"/>
      <c r="AA701" s="2103"/>
      <c r="AB701" s="2103"/>
      <c r="AC701" s="2103"/>
      <c r="AD701" s="2103"/>
      <c r="AE701" s="2103"/>
      <c r="AF701" s="2103"/>
      <c r="AG701" s="2103"/>
      <c r="AH701" s="2103"/>
      <c r="AI701" s="2103"/>
    </row>
    <row r="702" spans="1:35" ht="12.75" customHeight="1">
      <c r="A702" s="2104"/>
      <c r="B702" s="2104"/>
      <c r="C702" s="2104"/>
      <c r="D702" s="2104"/>
      <c r="E702" s="2104"/>
      <c r="F702" s="2104"/>
      <c r="G702" s="2141"/>
      <c r="H702" s="2104"/>
      <c r="I702" s="2104"/>
      <c r="J702" s="2090"/>
      <c r="K702" s="2103"/>
      <c r="L702" s="2103"/>
      <c r="M702" s="2103"/>
      <c r="N702" s="2103"/>
      <c r="O702" s="2103"/>
      <c r="P702" s="2103"/>
      <c r="Q702" s="2103"/>
      <c r="R702" s="2103"/>
      <c r="S702" s="2103"/>
      <c r="T702" s="2103"/>
      <c r="U702" s="2103"/>
      <c r="V702" s="2103"/>
      <c r="W702" s="2103"/>
      <c r="X702" s="2103"/>
      <c r="Y702" s="2103"/>
      <c r="Z702" s="2103"/>
      <c r="AA702" s="2103"/>
      <c r="AB702" s="2103"/>
      <c r="AC702" s="2103"/>
      <c r="AD702" s="2103"/>
      <c r="AE702" s="2103"/>
      <c r="AF702" s="2103"/>
      <c r="AG702" s="2103"/>
      <c r="AH702" s="2103"/>
      <c r="AI702" s="2103"/>
    </row>
    <row r="703" spans="1:35" ht="12.75" customHeight="1">
      <c r="A703" s="2104"/>
      <c r="B703" s="2104"/>
      <c r="C703" s="2104"/>
      <c r="D703" s="2104"/>
      <c r="E703" s="2104"/>
      <c r="F703" s="2104"/>
      <c r="G703" s="2141"/>
      <c r="H703" s="2104"/>
      <c r="I703" s="2104"/>
      <c r="J703" s="2090"/>
      <c r="K703" s="2103"/>
      <c r="L703" s="2103"/>
      <c r="M703" s="2103"/>
      <c r="N703" s="2103"/>
      <c r="O703" s="2103"/>
      <c r="P703" s="2103"/>
      <c r="Q703" s="2103"/>
      <c r="R703" s="2103"/>
      <c r="S703" s="2103"/>
      <c r="T703" s="2103"/>
      <c r="U703" s="2103"/>
      <c r="V703" s="2103"/>
      <c r="W703" s="2103"/>
      <c r="X703" s="2103"/>
      <c r="Y703" s="2103"/>
      <c r="Z703" s="2103"/>
      <c r="AA703" s="2103"/>
      <c r="AB703" s="2103"/>
      <c r="AC703" s="2103"/>
      <c r="AD703" s="2103"/>
      <c r="AE703" s="2103"/>
      <c r="AF703" s="2103"/>
      <c r="AG703" s="2103"/>
      <c r="AH703" s="2103"/>
      <c r="AI703" s="2103"/>
    </row>
    <row r="704" spans="1:35" ht="12.75" customHeight="1">
      <c r="A704" s="2104"/>
      <c r="B704" s="2104"/>
      <c r="C704" s="2104"/>
      <c r="D704" s="2104"/>
      <c r="E704" s="2104"/>
      <c r="F704" s="2104"/>
      <c r="G704" s="2141"/>
      <c r="H704" s="2104"/>
      <c r="I704" s="2104"/>
      <c r="J704" s="2090"/>
      <c r="K704" s="2103"/>
      <c r="L704" s="2103"/>
      <c r="M704" s="2103"/>
      <c r="N704" s="2103"/>
      <c r="O704" s="2103"/>
      <c r="P704" s="2103"/>
      <c r="Q704" s="2103"/>
      <c r="R704" s="2103"/>
      <c r="S704" s="2103"/>
      <c r="T704" s="2103"/>
      <c r="U704" s="2103"/>
      <c r="V704" s="2103"/>
      <c r="W704" s="2103"/>
      <c r="X704" s="2103"/>
      <c r="Y704" s="2103"/>
      <c r="Z704" s="2103"/>
      <c r="AA704" s="2103"/>
      <c r="AB704" s="2103"/>
      <c r="AC704" s="2103"/>
      <c r="AD704" s="2103"/>
      <c r="AE704" s="2103"/>
      <c r="AF704" s="2103"/>
      <c r="AG704" s="2103"/>
      <c r="AH704" s="2103"/>
      <c r="AI704" s="2103"/>
    </row>
    <row r="705" spans="1:35" ht="12.75" customHeight="1">
      <c r="A705" s="2104"/>
      <c r="B705" s="2104"/>
      <c r="C705" s="2104"/>
      <c r="D705" s="2104"/>
      <c r="E705" s="2104"/>
      <c r="F705" s="2104"/>
      <c r="G705" s="2141"/>
      <c r="H705" s="2104"/>
      <c r="I705" s="2104"/>
      <c r="J705" s="2090"/>
      <c r="K705" s="2103"/>
      <c r="L705" s="2103"/>
      <c r="M705" s="2103"/>
      <c r="N705" s="2103"/>
      <c r="O705" s="2103"/>
      <c r="P705" s="2103"/>
      <c r="Q705" s="2103"/>
      <c r="R705" s="2103"/>
      <c r="S705" s="2103"/>
      <c r="T705" s="2103"/>
      <c r="U705" s="2103"/>
      <c r="V705" s="2103"/>
      <c r="W705" s="2103"/>
      <c r="X705" s="2103"/>
      <c r="Y705" s="2103"/>
      <c r="Z705" s="2103"/>
      <c r="AA705" s="2103"/>
      <c r="AB705" s="2103"/>
      <c r="AC705" s="2103"/>
      <c r="AD705" s="2103"/>
      <c r="AE705" s="2103"/>
      <c r="AF705" s="2103"/>
      <c r="AG705" s="2103"/>
      <c r="AH705" s="2103"/>
      <c r="AI705" s="2103"/>
    </row>
    <row r="706" spans="1:35" ht="12.75" customHeight="1">
      <c r="A706" s="2104"/>
      <c r="B706" s="2104"/>
      <c r="C706" s="2104"/>
      <c r="D706" s="2104"/>
      <c r="E706" s="2104"/>
      <c r="F706" s="2104"/>
      <c r="G706" s="2141"/>
      <c r="H706" s="2104"/>
      <c r="I706" s="2104"/>
      <c r="J706" s="2090"/>
      <c r="K706" s="2103"/>
      <c r="L706" s="2103"/>
      <c r="M706" s="2103"/>
      <c r="N706" s="2103"/>
      <c r="O706" s="2103"/>
      <c r="P706" s="2103"/>
      <c r="Q706" s="2103"/>
      <c r="R706" s="2103"/>
      <c r="S706" s="2103"/>
      <c r="T706" s="2103"/>
      <c r="U706" s="2103"/>
      <c r="V706" s="2103"/>
      <c r="W706" s="2103"/>
      <c r="X706" s="2103"/>
      <c r="Y706" s="2103"/>
      <c r="Z706" s="2103"/>
      <c r="AA706" s="2103"/>
      <c r="AB706" s="2103"/>
      <c r="AC706" s="2103"/>
      <c r="AD706" s="2103"/>
      <c r="AE706" s="2103"/>
      <c r="AF706" s="2103"/>
      <c r="AG706" s="2103"/>
      <c r="AH706" s="2103"/>
      <c r="AI706" s="2103"/>
    </row>
    <row r="707" spans="1:35" ht="12.75" customHeight="1">
      <c r="A707" s="2104"/>
      <c r="B707" s="2104"/>
      <c r="C707" s="2104"/>
      <c r="D707" s="2104"/>
      <c r="E707" s="2104"/>
      <c r="F707" s="2104"/>
      <c r="G707" s="2141"/>
      <c r="H707" s="2104"/>
      <c r="I707" s="2104"/>
      <c r="J707" s="2090"/>
      <c r="K707" s="2103"/>
      <c r="L707" s="2103"/>
      <c r="M707" s="2103"/>
      <c r="N707" s="2103"/>
      <c r="O707" s="2103"/>
      <c r="P707" s="2103"/>
      <c r="Q707" s="2103"/>
      <c r="R707" s="2103"/>
      <c r="S707" s="2103"/>
      <c r="T707" s="2103"/>
      <c r="U707" s="2103"/>
      <c r="V707" s="2103"/>
      <c r="W707" s="2103"/>
      <c r="X707" s="2103"/>
      <c r="Y707" s="2103"/>
      <c r="Z707" s="2103"/>
      <c r="AA707" s="2103"/>
      <c r="AB707" s="2103"/>
      <c r="AC707" s="2103"/>
      <c r="AD707" s="2103"/>
      <c r="AE707" s="2103"/>
      <c r="AF707" s="2103"/>
      <c r="AG707" s="2103"/>
      <c r="AH707" s="2103"/>
      <c r="AI707" s="2103"/>
    </row>
    <row r="708" spans="1:35" ht="12.75" customHeight="1">
      <c r="A708" s="2104"/>
      <c r="B708" s="2104"/>
      <c r="C708" s="2104"/>
      <c r="D708" s="2104"/>
      <c r="E708" s="2104"/>
      <c r="F708" s="2104"/>
      <c r="G708" s="2141"/>
      <c r="H708" s="2104"/>
      <c r="I708" s="2104"/>
      <c r="J708" s="2090"/>
      <c r="K708" s="2103"/>
      <c r="L708" s="2103"/>
      <c r="M708" s="2103"/>
      <c r="N708" s="2103"/>
      <c r="O708" s="2103"/>
      <c r="P708" s="2103"/>
      <c r="Q708" s="2103"/>
      <c r="R708" s="2103"/>
      <c r="S708" s="2103"/>
      <c r="T708" s="2103"/>
      <c r="U708" s="2103"/>
      <c r="V708" s="2103"/>
      <c r="W708" s="2103"/>
      <c r="X708" s="2103"/>
      <c r="Y708" s="2103"/>
      <c r="Z708" s="2103"/>
      <c r="AA708" s="2103"/>
      <c r="AB708" s="2103"/>
      <c r="AC708" s="2103"/>
      <c r="AD708" s="2103"/>
      <c r="AE708" s="2103"/>
      <c r="AF708" s="2103"/>
      <c r="AG708" s="2103"/>
      <c r="AH708" s="2103"/>
      <c r="AI708" s="2103"/>
    </row>
    <row r="709" spans="1:35" ht="12.75" customHeight="1">
      <c r="A709" s="2104"/>
      <c r="B709" s="2104"/>
      <c r="C709" s="2104"/>
      <c r="D709" s="2104"/>
      <c r="E709" s="2104"/>
      <c r="F709" s="2104"/>
      <c r="G709" s="2141"/>
      <c r="H709" s="2104"/>
      <c r="I709" s="2104"/>
      <c r="J709" s="2090"/>
      <c r="K709" s="2103"/>
      <c r="L709" s="2103"/>
      <c r="M709" s="2103"/>
      <c r="N709" s="2103"/>
      <c r="O709" s="2103"/>
      <c r="P709" s="2103"/>
      <c r="Q709" s="2103"/>
      <c r="R709" s="2103"/>
      <c r="S709" s="2103"/>
      <c r="T709" s="2103"/>
      <c r="U709" s="2103"/>
      <c r="V709" s="2103"/>
      <c r="W709" s="2103"/>
      <c r="X709" s="2103"/>
      <c r="Y709" s="2103"/>
      <c r="Z709" s="2103"/>
      <c r="AA709" s="2103"/>
      <c r="AB709" s="2103"/>
      <c r="AC709" s="2103"/>
      <c r="AD709" s="2103"/>
      <c r="AE709" s="2103"/>
      <c r="AF709" s="2103"/>
      <c r="AG709" s="2103"/>
      <c r="AH709" s="2103"/>
      <c r="AI709" s="2103"/>
    </row>
    <row r="710" spans="1:35" ht="12.75" customHeight="1">
      <c r="A710" s="2104"/>
      <c r="B710" s="2104"/>
      <c r="C710" s="2104"/>
      <c r="D710" s="2104"/>
      <c r="E710" s="2104"/>
      <c r="F710" s="2104"/>
      <c r="G710" s="2141"/>
      <c r="H710" s="2104"/>
      <c r="I710" s="2104"/>
      <c r="J710" s="2090"/>
      <c r="K710" s="2103"/>
      <c r="L710" s="2103"/>
      <c r="M710" s="2103"/>
      <c r="N710" s="2103"/>
      <c r="O710" s="2103"/>
      <c r="P710" s="2103"/>
      <c r="Q710" s="2103"/>
      <c r="R710" s="2103"/>
      <c r="S710" s="2103"/>
      <c r="T710" s="2103"/>
      <c r="U710" s="2103"/>
      <c r="V710" s="2103"/>
      <c r="W710" s="2103"/>
      <c r="X710" s="2103"/>
      <c r="Y710" s="2103"/>
      <c r="Z710" s="2103"/>
      <c r="AA710" s="2103"/>
      <c r="AB710" s="2103"/>
      <c r="AC710" s="2103"/>
      <c r="AD710" s="2103"/>
      <c r="AE710" s="2103"/>
      <c r="AF710" s="2103"/>
      <c r="AG710" s="2103"/>
      <c r="AH710" s="2103"/>
      <c r="AI710" s="2103"/>
    </row>
    <row r="711" spans="1:35" ht="12.75" customHeight="1">
      <c r="A711" s="2104"/>
      <c r="B711" s="2104"/>
      <c r="C711" s="2104"/>
      <c r="D711" s="2104"/>
      <c r="E711" s="2104"/>
      <c r="F711" s="2104"/>
      <c r="G711" s="2141"/>
      <c r="H711" s="2104"/>
      <c r="I711" s="2104"/>
      <c r="J711" s="2090"/>
      <c r="K711" s="2103"/>
      <c r="L711" s="2103"/>
      <c r="M711" s="2103"/>
      <c r="N711" s="2103"/>
      <c r="O711" s="2103"/>
      <c r="P711" s="2103"/>
      <c r="Q711" s="2103"/>
      <c r="R711" s="2103"/>
      <c r="S711" s="2103"/>
      <c r="T711" s="2103"/>
      <c r="U711" s="2103"/>
      <c r="V711" s="2103"/>
      <c r="W711" s="2103"/>
      <c r="X711" s="2103"/>
      <c r="Y711" s="2103"/>
      <c r="Z711" s="2103"/>
      <c r="AA711" s="2103"/>
      <c r="AB711" s="2103"/>
      <c r="AC711" s="2103"/>
      <c r="AD711" s="2103"/>
      <c r="AE711" s="2103"/>
      <c r="AF711" s="2103"/>
      <c r="AG711" s="2103"/>
      <c r="AH711" s="2103"/>
      <c r="AI711" s="2103"/>
    </row>
    <row r="712" spans="1:35" ht="12.75" customHeight="1">
      <c r="A712" s="2104"/>
      <c r="B712" s="2104"/>
      <c r="C712" s="2104"/>
      <c r="D712" s="2104"/>
      <c r="E712" s="2104"/>
      <c r="F712" s="2104"/>
      <c r="G712" s="2141"/>
      <c r="H712" s="2104"/>
      <c r="I712" s="2104"/>
      <c r="J712" s="2090"/>
      <c r="K712" s="2103"/>
      <c r="L712" s="2103"/>
      <c r="M712" s="2103"/>
      <c r="N712" s="2103"/>
      <c r="O712" s="2103"/>
      <c r="P712" s="2103"/>
      <c r="Q712" s="2103"/>
      <c r="R712" s="2103"/>
      <c r="S712" s="2103"/>
      <c r="T712" s="2103"/>
      <c r="U712" s="2103"/>
      <c r="V712" s="2103"/>
      <c r="W712" s="2103"/>
      <c r="X712" s="2103"/>
      <c r="Y712" s="2103"/>
      <c r="Z712" s="2103"/>
      <c r="AA712" s="2103"/>
      <c r="AB712" s="2103"/>
      <c r="AC712" s="2103"/>
      <c r="AD712" s="2103"/>
      <c r="AE712" s="2103"/>
      <c r="AF712" s="2103"/>
      <c r="AG712" s="2103"/>
      <c r="AH712" s="2103"/>
      <c r="AI712" s="2103"/>
    </row>
    <row r="713" spans="1:35" ht="12.75" customHeight="1">
      <c r="A713" s="2104"/>
      <c r="B713" s="2104"/>
      <c r="C713" s="2104"/>
      <c r="D713" s="2104"/>
      <c r="E713" s="2104"/>
      <c r="F713" s="2104"/>
      <c r="G713" s="2141"/>
      <c r="H713" s="2104"/>
      <c r="I713" s="2104"/>
      <c r="J713" s="2090"/>
      <c r="K713" s="2103"/>
      <c r="L713" s="2103"/>
      <c r="M713" s="2103"/>
      <c r="N713" s="2103"/>
      <c r="O713" s="2103"/>
      <c r="P713" s="2103"/>
      <c r="Q713" s="2103"/>
      <c r="R713" s="2103"/>
      <c r="S713" s="2103"/>
      <c r="T713" s="2103"/>
      <c r="U713" s="2103"/>
      <c r="V713" s="2103"/>
      <c r="W713" s="2103"/>
      <c r="X713" s="2103"/>
      <c r="Y713" s="2103"/>
      <c r="Z713" s="2103"/>
      <c r="AA713" s="2103"/>
      <c r="AB713" s="2103"/>
      <c r="AC713" s="2103"/>
      <c r="AD713" s="2103"/>
      <c r="AE713" s="2103"/>
      <c r="AF713" s="2103"/>
      <c r="AG713" s="2103"/>
      <c r="AH713" s="2103"/>
      <c r="AI713" s="2103"/>
    </row>
    <row r="714" spans="1:35" ht="12.75" customHeight="1">
      <c r="A714" s="2104"/>
      <c r="B714" s="2104"/>
      <c r="C714" s="2104"/>
      <c r="D714" s="2104"/>
      <c r="E714" s="2104"/>
      <c r="F714" s="2104"/>
      <c r="G714" s="2141"/>
      <c r="H714" s="2104"/>
      <c r="I714" s="2104"/>
      <c r="J714" s="2090"/>
      <c r="K714" s="2103"/>
      <c r="L714" s="2103"/>
      <c r="M714" s="2103"/>
      <c r="N714" s="2103"/>
      <c r="O714" s="2103"/>
      <c r="P714" s="2103"/>
      <c r="Q714" s="2103"/>
      <c r="R714" s="2103"/>
      <c r="S714" s="2103"/>
      <c r="T714" s="2103"/>
      <c r="U714" s="2103"/>
      <c r="V714" s="2103"/>
      <c r="W714" s="2103"/>
      <c r="X714" s="2103"/>
      <c r="Y714" s="2103"/>
      <c r="Z714" s="2103"/>
      <c r="AA714" s="2103"/>
      <c r="AB714" s="2103"/>
      <c r="AC714" s="2103"/>
      <c r="AD714" s="2103"/>
      <c r="AE714" s="2103"/>
      <c r="AF714" s="2103"/>
      <c r="AG714" s="2103"/>
      <c r="AH714" s="2103"/>
      <c r="AI714" s="2103"/>
    </row>
    <row r="715" spans="1:35" ht="12.75" customHeight="1">
      <c r="A715" s="2104"/>
      <c r="B715" s="2104"/>
      <c r="C715" s="2104"/>
      <c r="D715" s="2104"/>
      <c r="E715" s="2104"/>
      <c r="F715" s="2104"/>
      <c r="G715" s="2141"/>
      <c r="H715" s="2104"/>
      <c r="I715" s="2104"/>
      <c r="J715" s="2090"/>
      <c r="K715" s="2103"/>
      <c r="L715" s="2103"/>
      <c r="M715" s="2103"/>
      <c r="N715" s="2103"/>
      <c r="O715" s="2103"/>
      <c r="P715" s="2103"/>
      <c r="Q715" s="2103"/>
      <c r="R715" s="2103"/>
      <c r="S715" s="2103"/>
      <c r="T715" s="2103"/>
      <c r="U715" s="2103"/>
      <c r="V715" s="2103"/>
      <c r="W715" s="2103"/>
      <c r="X715" s="2103"/>
      <c r="Y715" s="2103"/>
      <c r="Z715" s="2103"/>
      <c r="AA715" s="2103"/>
      <c r="AB715" s="2103"/>
      <c r="AC715" s="2103"/>
      <c r="AD715" s="2103"/>
      <c r="AE715" s="2103"/>
      <c r="AF715" s="2103"/>
      <c r="AG715" s="2103"/>
      <c r="AH715" s="2103"/>
      <c r="AI715" s="2103"/>
    </row>
    <row r="716" spans="1:35" ht="12.75" customHeight="1">
      <c r="A716" s="2104"/>
      <c r="B716" s="2104"/>
      <c r="C716" s="2104"/>
      <c r="D716" s="2104"/>
      <c r="E716" s="2104"/>
      <c r="F716" s="2104"/>
      <c r="G716" s="2141"/>
      <c r="H716" s="2104"/>
      <c r="I716" s="2104"/>
      <c r="J716" s="2090"/>
      <c r="K716" s="2103"/>
      <c r="L716" s="2103"/>
      <c r="M716" s="2103"/>
      <c r="N716" s="2103"/>
      <c r="O716" s="2103"/>
      <c r="P716" s="2103"/>
      <c r="Q716" s="2103"/>
      <c r="R716" s="2103"/>
      <c r="S716" s="2103"/>
      <c r="T716" s="2103"/>
      <c r="U716" s="2103"/>
      <c r="V716" s="2103"/>
      <c r="W716" s="2103"/>
      <c r="X716" s="2103"/>
      <c r="Y716" s="2103"/>
      <c r="Z716" s="2103"/>
      <c r="AA716" s="2103"/>
      <c r="AB716" s="2103"/>
      <c r="AC716" s="2103"/>
      <c r="AD716" s="2103"/>
      <c r="AE716" s="2103"/>
      <c r="AF716" s="2103"/>
      <c r="AG716" s="2103"/>
      <c r="AH716" s="2103"/>
      <c r="AI716" s="2103"/>
    </row>
    <row r="717" spans="1:35" ht="12.75" customHeight="1">
      <c r="A717" s="2104"/>
      <c r="B717" s="2104"/>
      <c r="C717" s="2104"/>
      <c r="D717" s="2104"/>
      <c r="E717" s="2104"/>
      <c r="F717" s="2104"/>
      <c r="G717" s="2141"/>
      <c r="H717" s="2104"/>
      <c r="I717" s="2104"/>
      <c r="J717" s="2090"/>
      <c r="K717" s="2103"/>
      <c r="L717" s="2103"/>
      <c r="M717" s="2103"/>
      <c r="N717" s="2103"/>
      <c r="O717" s="2103"/>
      <c r="P717" s="2103"/>
      <c r="Q717" s="2103"/>
      <c r="R717" s="2103"/>
      <c r="S717" s="2103"/>
      <c r="T717" s="2103"/>
      <c r="U717" s="2103"/>
      <c r="V717" s="2103"/>
      <c r="W717" s="2103"/>
      <c r="X717" s="2103"/>
      <c r="Y717" s="2103"/>
      <c r="Z717" s="2103"/>
      <c r="AA717" s="2103"/>
      <c r="AB717" s="2103"/>
      <c r="AC717" s="2103"/>
      <c r="AD717" s="2103"/>
      <c r="AE717" s="2103"/>
      <c r="AF717" s="2103"/>
      <c r="AG717" s="2103"/>
      <c r="AH717" s="2103"/>
      <c r="AI717" s="2103"/>
    </row>
    <row r="718" spans="1:35" ht="12.75" customHeight="1">
      <c r="A718" s="2104"/>
      <c r="B718" s="2104"/>
      <c r="C718" s="2104"/>
      <c r="D718" s="2104"/>
      <c r="E718" s="2104"/>
      <c r="F718" s="2104"/>
      <c r="G718" s="2141"/>
      <c r="H718" s="2104"/>
      <c r="I718" s="2104"/>
      <c r="J718" s="2090"/>
      <c r="K718" s="2103"/>
      <c r="L718" s="2103"/>
      <c r="M718" s="2103"/>
      <c r="N718" s="2103"/>
      <c r="O718" s="2103"/>
      <c r="P718" s="2103"/>
      <c r="Q718" s="2103"/>
      <c r="R718" s="2103"/>
      <c r="S718" s="2103"/>
      <c r="T718" s="2103"/>
      <c r="U718" s="2103"/>
      <c r="V718" s="2103"/>
      <c r="W718" s="2103"/>
      <c r="X718" s="2103"/>
      <c r="Y718" s="2103"/>
      <c r="Z718" s="2103"/>
      <c r="AA718" s="2103"/>
      <c r="AB718" s="2103"/>
      <c r="AC718" s="2103"/>
      <c r="AD718" s="2103"/>
      <c r="AE718" s="2103"/>
      <c r="AF718" s="2103"/>
      <c r="AG718" s="2103"/>
      <c r="AH718" s="2103"/>
      <c r="AI718" s="2103"/>
    </row>
    <row r="719" spans="1:35" ht="12.75" customHeight="1">
      <c r="A719" s="2104"/>
      <c r="B719" s="2104"/>
      <c r="C719" s="2104"/>
      <c r="D719" s="2104"/>
      <c r="E719" s="2104"/>
      <c r="F719" s="2104"/>
      <c r="G719" s="2141"/>
      <c r="H719" s="2104"/>
      <c r="I719" s="2104"/>
      <c r="J719" s="2090"/>
      <c r="K719" s="2103"/>
      <c r="L719" s="2103"/>
      <c r="M719" s="2103"/>
      <c r="N719" s="2103"/>
      <c r="O719" s="2103"/>
      <c r="P719" s="2103"/>
      <c r="Q719" s="2103"/>
      <c r="R719" s="2103"/>
      <c r="S719" s="2103"/>
      <c r="T719" s="2103"/>
      <c r="U719" s="2103"/>
      <c r="V719" s="2103"/>
      <c r="W719" s="2103"/>
      <c r="X719" s="2103"/>
      <c r="Y719" s="2103"/>
      <c r="Z719" s="2103"/>
      <c r="AA719" s="2103"/>
      <c r="AB719" s="2103"/>
      <c r="AC719" s="2103"/>
      <c r="AD719" s="2103"/>
      <c r="AE719" s="2103"/>
      <c r="AF719" s="2103"/>
      <c r="AG719" s="2103"/>
      <c r="AH719" s="2103"/>
      <c r="AI719" s="2103"/>
    </row>
    <row r="720" spans="1:35" ht="12.75" customHeight="1">
      <c r="A720" s="2104"/>
      <c r="B720" s="2104"/>
      <c r="C720" s="2104"/>
      <c r="D720" s="2104"/>
      <c r="E720" s="2104"/>
      <c r="F720" s="2104"/>
      <c r="G720" s="2141"/>
      <c r="H720" s="2104"/>
      <c r="I720" s="2104"/>
      <c r="J720" s="2090"/>
      <c r="K720" s="2103"/>
      <c r="L720" s="2103"/>
      <c r="M720" s="2103"/>
      <c r="N720" s="2103"/>
      <c r="O720" s="2103"/>
      <c r="P720" s="2103"/>
      <c r="Q720" s="2103"/>
      <c r="R720" s="2103"/>
      <c r="S720" s="2103"/>
      <c r="T720" s="2103"/>
      <c r="U720" s="2103"/>
      <c r="V720" s="2103"/>
      <c r="W720" s="2103"/>
      <c r="X720" s="2103"/>
      <c r="Y720" s="2103"/>
      <c r="Z720" s="2103"/>
      <c r="AA720" s="2103"/>
      <c r="AB720" s="2103"/>
      <c r="AC720" s="2103"/>
      <c r="AD720" s="2103"/>
      <c r="AE720" s="2103"/>
      <c r="AF720" s="2103"/>
      <c r="AG720" s="2103"/>
      <c r="AH720" s="2103"/>
      <c r="AI720" s="2103"/>
    </row>
    <row r="721" spans="1:35" ht="12.75" customHeight="1">
      <c r="A721" s="2104"/>
      <c r="B721" s="2104"/>
      <c r="C721" s="2104"/>
      <c r="D721" s="2104"/>
      <c r="E721" s="2104"/>
      <c r="F721" s="2104"/>
      <c r="G721" s="2141"/>
      <c r="H721" s="2104"/>
      <c r="I721" s="2104"/>
      <c r="J721" s="2090"/>
      <c r="K721" s="2103"/>
      <c r="L721" s="2103"/>
      <c r="M721" s="2103"/>
      <c r="N721" s="2103"/>
      <c r="O721" s="2103"/>
      <c r="P721" s="2103"/>
      <c r="Q721" s="2103"/>
      <c r="R721" s="2103"/>
      <c r="S721" s="2103"/>
      <c r="T721" s="2103"/>
      <c r="U721" s="2103"/>
      <c r="V721" s="2103"/>
      <c r="W721" s="2103"/>
      <c r="X721" s="2103"/>
      <c r="Y721" s="2103"/>
      <c r="Z721" s="2103"/>
      <c r="AA721" s="2103"/>
      <c r="AB721" s="2103"/>
      <c r="AC721" s="2103"/>
      <c r="AD721" s="2103"/>
      <c r="AE721" s="2103"/>
      <c r="AF721" s="2103"/>
      <c r="AG721" s="2103"/>
      <c r="AH721" s="2103"/>
      <c r="AI721" s="2103"/>
    </row>
    <row r="722" spans="1:35" ht="12.75" customHeight="1">
      <c r="A722" s="2104"/>
      <c r="B722" s="2104"/>
      <c r="C722" s="2104"/>
      <c r="D722" s="2104"/>
      <c r="E722" s="2104"/>
      <c r="F722" s="2104"/>
      <c r="G722" s="2141"/>
      <c r="H722" s="2104"/>
      <c r="I722" s="2104"/>
      <c r="J722" s="2090"/>
      <c r="K722" s="2103"/>
      <c r="L722" s="2103"/>
      <c r="M722" s="2103"/>
      <c r="N722" s="2103"/>
      <c r="O722" s="2103"/>
      <c r="P722" s="2103"/>
      <c r="Q722" s="2103"/>
      <c r="R722" s="2103"/>
      <c r="S722" s="2103"/>
      <c r="T722" s="2103"/>
      <c r="U722" s="2103"/>
      <c r="V722" s="2103"/>
      <c r="W722" s="2103"/>
      <c r="X722" s="2103"/>
      <c r="Y722" s="2103"/>
      <c r="Z722" s="2103"/>
      <c r="AA722" s="2103"/>
      <c r="AB722" s="2103"/>
      <c r="AC722" s="2103"/>
      <c r="AD722" s="2103"/>
      <c r="AE722" s="2103"/>
      <c r="AF722" s="2103"/>
      <c r="AG722" s="2103"/>
      <c r="AH722" s="2103"/>
      <c r="AI722" s="2103"/>
    </row>
    <row r="723" spans="1:35" ht="12.75" customHeight="1">
      <c r="A723" s="2104"/>
      <c r="B723" s="2104"/>
      <c r="C723" s="2104"/>
      <c r="D723" s="2104"/>
      <c r="E723" s="2104"/>
      <c r="F723" s="2104"/>
      <c r="G723" s="2141"/>
      <c r="H723" s="2104"/>
      <c r="I723" s="2104"/>
      <c r="J723" s="2090"/>
      <c r="K723" s="2103"/>
      <c r="L723" s="2103"/>
      <c r="M723" s="2103"/>
      <c r="N723" s="2103"/>
      <c r="O723" s="2103"/>
      <c r="P723" s="2103"/>
      <c r="Q723" s="2103"/>
      <c r="R723" s="2103"/>
      <c r="S723" s="2103"/>
      <c r="T723" s="2103"/>
      <c r="U723" s="2103"/>
      <c r="V723" s="2103"/>
      <c r="W723" s="2103"/>
      <c r="X723" s="2103"/>
      <c r="Y723" s="2103"/>
      <c r="Z723" s="2103"/>
      <c r="AA723" s="2103"/>
      <c r="AB723" s="2103"/>
      <c r="AC723" s="2103"/>
      <c r="AD723" s="2103"/>
      <c r="AE723" s="2103"/>
      <c r="AF723" s="2103"/>
      <c r="AG723" s="2103"/>
      <c r="AH723" s="2103"/>
      <c r="AI723" s="2103"/>
    </row>
    <row r="724" spans="1:35" ht="12.75" customHeight="1">
      <c r="A724" s="2104"/>
      <c r="B724" s="2104"/>
      <c r="C724" s="2104"/>
      <c r="D724" s="2104"/>
      <c r="E724" s="2104"/>
      <c r="F724" s="2104"/>
      <c r="G724" s="2141"/>
      <c r="H724" s="2104"/>
      <c r="I724" s="2104"/>
      <c r="J724" s="2090"/>
      <c r="K724" s="2103"/>
      <c r="L724" s="2103"/>
      <c r="M724" s="2103"/>
      <c r="N724" s="2103"/>
      <c r="O724" s="2103"/>
      <c r="P724" s="2103"/>
      <c r="Q724" s="2103"/>
      <c r="R724" s="2103"/>
      <c r="S724" s="2103"/>
      <c r="T724" s="2103"/>
      <c r="U724" s="2103"/>
      <c r="V724" s="2103"/>
      <c r="W724" s="2103"/>
      <c r="X724" s="2103"/>
      <c r="Y724" s="2103"/>
      <c r="Z724" s="2103"/>
      <c r="AA724" s="2103"/>
      <c r="AB724" s="2103"/>
      <c r="AC724" s="2103"/>
      <c r="AD724" s="2103"/>
      <c r="AE724" s="2103"/>
      <c r="AF724" s="2103"/>
      <c r="AG724" s="2103"/>
      <c r="AH724" s="2103"/>
      <c r="AI724" s="2103"/>
    </row>
    <row r="725" spans="1:35" ht="12.75" customHeight="1">
      <c r="A725" s="2104"/>
      <c r="B725" s="2104"/>
      <c r="C725" s="2104"/>
      <c r="D725" s="2104"/>
      <c r="E725" s="2104"/>
      <c r="F725" s="2104"/>
      <c r="G725" s="2141"/>
      <c r="H725" s="2104"/>
      <c r="I725" s="2104"/>
      <c r="J725" s="2090"/>
      <c r="K725" s="2103"/>
      <c r="L725" s="2103"/>
      <c r="M725" s="2103"/>
      <c r="N725" s="2103"/>
      <c r="O725" s="2103"/>
      <c r="P725" s="2103"/>
      <c r="Q725" s="2103"/>
      <c r="R725" s="2103"/>
      <c r="S725" s="2103"/>
      <c r="T725" s="2103"/>
      <c r="U725" s="2103"/>
      <c r="V725" s="2103"/>
      <c r="W725" s="2103"/>
      <c r="X725" s="2103"/>
      <c r="Y725" s="2103"/>
      <c r="Z725" s="2103"/>
      <c r="AA725" s="2103"/>
      <c r="AB725" s="2103"/>
      <c r="AC725" s="2103"/>
      <c r="AD725" s="2103"/>
      <c r="AE725" s="2103"/>
      <c r="AF725" s="2103"/>
      <c r="AG725" s="2103"/>
      <c r="AH725" s="2103"/>
      <c r="AI725" s="2103"/>
    </row>
    <row r="726" spans="1:35" ht="12.75" customHeight="1">
      <c r="A726" s="2104"/>
      <c r="B726" s="2104"/>
      <c r="C726" s="2104"/>
      <c r="D726" s="2104"/>
      <c r="E726" s="2104"/>
      <c r="F726" s="2104"/>
      <c r="G726" s="2141"/>
      <c r="H726" s="2104"/>
      <c r="I726" s="2104"/>
      <c r="J726" s="2090"/>
      <c r="K726" s="2103"/>
      <c r="L726" s="2103"/>
      <c r="M726" s="2103"/>
      <c r="N726" s="2103"/>
      <c r="O726" s="2103"/>
      <c r="P726" s="2103"/>
      <c r="Q726" s="2103"/>
      <c r="R726" s="2103"/>
      <c r="S726" s="2103"/>
      <c r="T726" s="2103"/>
      <c r="U726" s="2103"/>
      <c r="V726" s="2103"/>
      <c r="W726" s="2103"/>
      <c r="X726" s="2103"/>
      <c r="Y726" s="2103"/>
      <c r="Z726" s="2103"/>
      <c r="AA726" s="2103"/>
      <c r="AB726" s="2103"/>
      <c r="AC726" s="2103"/>
      <c r="AD726" s="2103"/>
      <c r="AE726" s="2103"/>
      <c r="AF726" s="2103"/>
      <c r="AG726" s="2103"/>
      <c r="AH726" s="2103"/>
      <c r="AI726" s="2103"/>
    </row>
    <row r="727" spans="1:35" ht="12.75" customHeight="1">
      <c r="A727" s="2104"/>
      <c r="B727" s="2104"/>
      <c r="C727" s="2104"/>
      <c r="D727" s="2104"/>
      <c r="E727" s="2104"/>
      <c r="F727" s="2104"/>
      <c r="G727" s="2141"/>
      <c r="H727" s="2104"/>
      <c r="I727" s="2104"/>
      <c r="J727" s="2090"/>
      <c r="K727" s="2103"/>
      <c r="L727" s="2103"/>
      <c r="M727" s="2103"/>
      <c r="N727" s="2103"/>
      <c r="O727" s="2103"/>
      <c r="P727" s="2103"/>
      <c r="Q727" s="2103"/>
      <c r="R727" s="2103"/>
      <c r="S727" s="2103"/>
      <c r="T727" s="2103"/>
      <c r="U727" s="2103"/>
      <c r="V727" s="2103"/>
      <c r="W727" s="2103"/>
      <c r="X727" s="2103"/>
      <c r="Y727" s="2103"/>
      <c r="Z727" s="2103"/>
      <c r="AA727" s="2103"/>
      <c r="AB727" s="2103"/>
      <c r="AC727" s="2103"/>
      <c r="AD727" s="2103"/>
      <c r="AE727" s="2103"/>
      <c r="AF727" s="2103"/>
      <c r="AG727" s="2103"/>
      <c r="AH727" s="2103"/>
      <c r="AI727" s="2103"/>
    </row>
    <row r="728" spans="1:35" ht="12.75" customHeight="1">
      <c r="A728" s="2104"/>
      <c r="B728" s="2104"/>
      <c r="C728" s="2104"/>
      <c r="D728" s="2104"/>
      <c r="E728" s="2104"/>
      <c r="F728" s="2104"/>
      <c r="G728" s="2141"/>
      <c r="H728" s="2104"/>
      <c r="I728" s="2104"/>
      <c r="J728" s="2090"/>
      <c r="K728" s="2103"/>
      <c r="L728" s="2103"/>
      <c r="M728" s="2103"/>
      <c r="N728" s="2103"/>
      <c r="O728" s="2103"/>
      <c r="P728" s="2103"/>
      <c r="Q728" s="2103"/>
      <c r="R728" s="2103"/>
      <c r="S728" s="2103"/>
      <c r="T728" s="2103"/>
      <c r="U728" s="2103"/>
      <c r="V728" s="2103"/>
      <c r="W728" s="2103"/>
      <c r="X728" s="2103"/>
      <c r="Y728" s="2103"/>
      <c r="Z728" s="2103"/>
      <c r="AA728" s="2103"/>
      <c r="AB728" s="2103"/>
      <c r="AC728" s="2103"/>
      <c r="AD728" s="2103"/>
      <c r="AE728" s="2103"/>
      <c r="AF728" s="2103"/>
      <c r="AG728" s="2103"/>
      <c r="AH728" s="2103"/>
      <c r="AI728" s="2103"/>
    </row>
    <row r="729" spans="1:35" ht="12.75" customHeight="1">
      <c r="A729" s="2104"/>
      <c r="B729" s="2104"/>
      <c r="C729" s="2104"/>
      <c r="D729" s="2104"/>
      <c r="E729" s="2104"/>
      <c r="F729" s="2104"/>
      <c r="G729" s="2141"/>
      <c r="H729" s="2104"/>
      <c r="I729" s="2104"/>
      <c r="J729" s="2090"/>
      <c r="K729" s="2103"/>
      <c r="L729" s="2103"/>
      <c r="M729" s="2103"/>
      <c r="N729" s="2103"/>
      <c r="O729" s="2103"/>
      <c r="P729" s="2103"/>
      <c r="Q729" s="2103"/>
      <c r="R729" s="2103"/>
      <c r="S729" s="2103"/>
      <c r="T729" s="2103"/>
      <c r="U729" s="2103"/>
      <c r="V729" s="2103"/>
      <c r="W729" s="2103"/>
      <c r="X729" s="2103"/>
      <c r="Y729" s="2103"/>
      <c r="Z729" s="2103"/>
      <c r="AA729" s="2103"/>
      <c r="AB729" s="2103"/>
      <c r="AC729" s="2103"/>
      <c r="AD729" s="2103"/>
      <c r="AE729" s="2103"/>
      <c r="AF729" s="2103"/>
      <c r="AG729" s="2103"/>
      <c r="AH729" s="2103"/>
      <c r="AI729" s="2103"/>
    </row>
    <row r="730" spans="1:35" ht="12.75" customHeight="1">
      <c r="A730" s="2104"/>
      <c r="B730" s="2104"/>
      <c r="C730" s="2104"/>
      <c r="D730" s="2104"/>
      <c r="E730" s="2104"/>
      <c r="F730" s="2104"/>
      <c r="G730" s="2141"/>
      <c r="H730" s="2104"/>
      <c r="I730" s="2104"/>
      <c r="J730" s="2090"/>
      <c r="K730" s="2103"/>
      <c r="L730" s="2103"/>
      <c r="M730" s="2103"/>
      <c r="N730" s="2103"/>
      <c r="O730" s="2103"/>
      <c r="P730" s="2103"/>
      <c r="Q730" s="2103"/>
      <c r="R730" s="2103"/>
      <c r="S730" s="2103"/>
      <c r="T730" s="2103"/>
      <c r="U730" s="2103"/>
      <c r="V730" s="2103"/>
      <c r="W730" s="2103"/>
      <c r="X730" s="2103"/>
      <c r="Y730" s="2103"/>
      <c r="Z730" s="2103"/>
      <c r="AA730" s="2103"/>
      <c r="AB730" s="2103"/>
      <c r="AC730" s="2103"/>
      <c r="AD730" s="2103"/>
      <c r="AE730" s="2103"/>
      <c r="AF730" s="2103"/>
      <c r="AG730" s="2103"/>
      <c r="AH730" s="2103"/>
      <c r="AI730" s="2103"/>
    </row>
    <row r="731" spans="1:35" ht="12.75" customHeight="1">
      <c r="A731" s="2104"/>
      <c r="B731" s="2104"/>
      <c r="C731" s="2104"/>
      <c r="D731" s="2104"/>
      <c r="E731" s="2104"/>
      <c r="F731" s="2104"/>
      <c r="G731" s="2141"/>
      <c r="H731" s="2104"/>
      <c r="I731" s="2104"/>
      <c r="J731" s="2090"/>
      <c r="K731" s="2103"/>
      <c r="L731" s="2103"/>
      <c r="M731" s="2103"/>
      <c r="N731" s="2103"/>
      <c r="O731" s="2103"/>
      <c r="P731" s="2103"/>
      <c r="Q731" s="2103"/>
      <c r="R731" s="2103"/>
      <c r="S731" s="2103"/>
      <c r="T731" s="2103"/>
      <c r="U731" s="2103"/>
      <c r="V731" s="2103"/>
      <c r="W731" s="2103"/>
      <c r="X731" s="2103"/>
      <c r="Y731" s="2103"/>
      <c r="Z731" s="2103"/>
      <c r="AA731" s="2103"/>
      <c r="AB731" s="2103"/>
      <c r="AC731" s="2103"/>
      <c r="AD731" s="2103"/>
      <c r="AE731" s="2103"/>
      <c r="AF731" s="2103"/>
      <c r="AG731" s="2103"/>
      <c r="AH731" s="2103"/>
      <c r="AI731" s="2103"/>
    </row>
    <row r="732" spans="1:35" ht="12.75" customHeight="1">
      <c r="A732" s="2104"/>
      <c r="B732" s="2104"/>
      <c r="C732" s="2104"/>
      <c r="D732" s="2104"/>
      <c r="E732" s="2104"/>
      <c r="F732" s="2104"/>
      <c r="G732" s="2141"/>
      <c r="H732" s="2104"/>
      <c r="I732" s="2104"/>
      <c r="J732" s="2090"/>
      <c r="K732" s="2103"/>
      <c r="L732" s="2103"/>
      <c r="M732" s="2103"/>
      <c r="N732" s="2103"/>
      <c r="O732" s="2103"/>
      <c r="P732" s="2103"/>
      <c r="Q732" s="2103"/>
      <c r="R732" s="2103"/>
      <c r="S732" s="2103"/>
      <c r="T732" s="2103"/>
      <c r="U732" s="2103"/>
      <c r="V732" s="2103"/>
      <c r="W732" s="2103"/>
      <c r="X732" s="2103"/>
      <c r="Y732" s="2103"/>
      <c r="Z732" s="2103"/>
      <c r="AA732" s="2103"/>
      <c r="AB732" s="2103"/>
      <c r="AC732" s="2103"/>
      <c r="AD732" s="2103"/>
      <c r="AE732" s="2103"/>
      <c r="AF732" s="2103"/>
      <c r="AG732" s="2103"/>
      <c r="AH732" s="2103"/>
      <c r="AI732" s="2103"/>
    </row>
    <row r="733" spans="1:35" ht="12.75" customHeight="1">
      <c r="A733" s="2104"/>
      <c r="B733" s="2104"/>
      <c r="C733" s="2104"/>
      <c r="D733" s="2104"/>
      <c r="E733" s="2104"/>
      <c r="F733" s="2104"/>
      <c r="G733" s="2141"/>
      <c r="H733" s="2104"/>
      <c r="I733" s="2104"/>
      <c r="J733" s="2090"/>
      <c r="K733" s="2103"/>
      <c r="L733" s="2103"/>
      <c r="M733" s="2103"/>
      <c r="N733" s="2103"/>
      <c r="O733" s="2103"/>
      <c r="P733" s="2103"/>
      <c r="Q733" s="2103"/>
      <c r="R733" s="2103"/>
      <c r="S733" s="2103"/>
      <c r="T733" s="2103"/>
      <c r="U733" s="2103"/>
      <c r="V733" s="2103"/>
      <c r="W733" s="2103"/>
      <c r="X733" s="2103"/>
      <c r="Y733" s="2103"/>
      <c r="Z733" s="2103"/>
      <c r="AA733" s="2103"/>
      <c r="AB733" s="2103"/>
      <c r="AC733" s="2103"/>
      <c r="AD733" s="2103"/>
      <c r="AE733" s="2103"/>
      <c r="AF733" s="2103"/>
      <c r="AG733" s="2103"/>
      <c r="AH733" s="2103"/>
      <c r="AI733" s="2103"/>
    </row>
    <row r="734" spans="1:35" ht="12.75" customHeight="1">
      <c r="A734" s="2104"/>
      <c r="B734" s="2104"/>
      <c r="C734" s="2104"/>
      <c r="D734" s="2104"/>
      <c r="E734" s="2104"/>
      <c r="F734" s="2104"/>
      <c r="G734" s="2141"/>
      <c r="H734" s="2104"/>
      <c r="I734" s="2104"/>
      <c r="J734" s="2090"/>
      <c r="K734" s="2103"/>
      <c r="L734" s="2103"/>
      <c r="M734" s="2103"/>
      <c r="N734" s="2103"/>
      <c r="O734" s="2103"/>
      <c r="P734" s="2103"/>
      <c r="Q734" s="2103"/>
      <c r="R734" s="2103"/>
      <c r="S734" s="2103"/>
      <c r="T734" s="2103"/>
      <c r="U734" s="2103"/>
      <c r="V734" s="2103"/>
      <c r="W734" s="2103"/>
      <c r="X734" s="2103"/>
      <c r="Y734" s="2103"/>
      <c r="Z734" s="2103"/>
      <c r="AA734" s="2103"/>
      <c r="AB734" s="2103"/>
      <c r="AC734" s="2103"/>
      <c r="AD734" s="2103"/>
      <c r="AE734" s="2103"/>
      <c r="AF734" s="2103"/>
      <c r="AG734" s="2103"/>
      <c r="AH734" s="2103"/>
      <c r="AI734" s="2103"/>
    </row>
    <row r="735" spans="1:35" ht="12.75" customHeight="1">
      <c r="A735" s="2104"/>
      <c r="B735" s="2104"/>
      <c r="C735" s="2104"/>
      <c r="D735" s="2104"/>
      <c r="E735" s="2104"/>
      <c r="F735" s="2104"/>
      <c r="G735" s="2141"/>
      <c r="H735" s="2104"/>
      <c r="I735" s="2104"/>
      <c r="J735" s="2090"/>
      <c r="K735" s="2103"/>
      <c r="L735" s="2103"/>
      <c r="M735" s="2103"/>
      <c r="N735" s="2103"/>
      <c r="O735" s="2103"/>
      <c r="P735" s="2103"/>
      <c r="Q735" s="2103"/>
      <c r="R735" s="2103"/>
      <c r="S735" s="2103"/>
      <c r="T735" s="2103"/>
      <c r="U735" s="2103"/>
      <c r="V735" s="2103"/>
      <c r="W735" s="2103"/>
      <c r="X735" s="2103"/>
      <c r="Y735" s="2103"/>
      <c r="Z735" s="2103"/>
      <c r="AA735" s="2103"/>
      <c r="AB735" s="2103"/>
      <c r="AC735" s="2103"/>
      <c r="AD735" s="2103"/>
      <c r="AE735" s="2103"/>
      <c r="AF735" s="2103"/>
      <c r="AG735" s="2103"/>
      <c r="AH735" s="2103"/>
      <c r="AI735" s="2103"/>
    </row>
    <row r="736" spans="1:35" ht="12.75" customHeight="1">
      <c r="A736" s="2104"/>
      <c r="B736" s="2104"/>
      <c r="C736" s="2104"/>
      <c r="D736" s="2104"/>
      <c r="E736" s="2104"/>
      <c r="F736" s="2104"/>
      <c r="G736" s="2141"/>
      <c r="H736" s="2104"/>
      <c r="I736" s="2104"/>
      <c r="J736" s="2090"/>
      <c r="K736" s="2103"/>
      <c r="L736" s="2103"/>
      <c r="M736" s="2103"/>
      <c r="N736" s="2103"/>
      <c r="O736" s="2103"/>
      <c r="P736" s="2103"/>
      <c r="Q736" s="2103"/>
      <c r="R736" s="2103"/>
      <c r="S736" s="2103"/>
      <c r="T736" s="2103"/>
      <c r="U736" s="2103"/>
      <c r="V736" s="2103"/>
      <c r="W736" s="2103"/>
      <c r="X736" s="2103"/>
      <c r="Y736" s="2103"/>
      <c r="Z736" s="2103"/>
      <c r="AA736" s="2103"/>
      <c r="AB736" s="2103"/>
      <c r="AC736" s="2103"/>
      <c r="AD736" s="2103"/>
      <c r="AE736" s="2103"/>
      <c r="AF736" s="2103"/>
      <c r="AG736" s="2103"/>
      <c r="AH736" s="2103"/>
      <c r="AI736" s="2103"/>
    </row>
    <row r="737" spans="1:35" ht="12.75" customHeight="1">
      <c r="A737" s="2104"/>
      <c r="B737" s="2104"/>
      <c r="C737" s="2104"/>
      <c r="D737" s="2104"/>
      <c r="E737" s="2104"/>
      <c r="F737" s="2104"/>
      <c r="G737" s="2141"/>
      <c r="H737" s="2104"/>
      <c r="I737" s="2104"/>
      <c r="J737" s="2090"/>
      <c r="K737" s="2103"/>
      <c r="L737" s="2103"/>
      <c r="M737" s="2103"/>
      <c r="N737" s="2103"/>
      <c r="O737" s="2103"/>
      <c r="P737" s="2103"/>
      <c r="Q737" s="2103"/>
      <c r="R737" s="2103"/>
      <c r="S737" s="2103"/>
      <c r="T737" s="2103"/>
      <c r="U737" s="2103"/>
      <c r="V737" s="2103"/>
      <c r="W737" s="2103"/>
      <c r="X737" s="2103"/>
      <c r="Y737" s="2103"/>
      <c r="Z737" s="2103"/>
      <c r="AA737" s="2103"/>
      <c r="AB737" s="2103"/>
      <c r="AC737" s="2103"/>
      <c r="AD737" s="2103"/>
      <c r="AE737" s="2103"/>
      <c r="AF737" s="2103"/>
      <c r="AG737" s="2103"/>
      <c r="AH737" s="2103"/>
      <c r="AI737" s="2103"/>
    </row>
    <row r="738" spans="1:35" ht="12.75" customHeight="1">
      <c r="A738" s="2104"/>
      <c r="B738" s="2104"/>
      <c r="C738" s="2104"/>
      <c r="D738" s="2104"/>
      <c r="E738" s="2104"/>
      <c r="F738" s="2104"/>
      <c r="G738" s="2141"/>
      <c r="H738" s="2104"/>
      <c r="I738" s="2104"/>
      <c r="J738" s="2090"/>
      <c r="K738" s="2103"/>
      <c r="L738" s="2103"/>
      <c r="M738" s="2103"/>
      <c r="N738" s="2103"/>
      <c r="O738" s="2103"/>
      <c r="P738" s="2103"/>
      <c r="Q738" s="2103"/>
      <c r="R738" s="2103"/>
      <c r="S738" s="2103"/>
      <c r="T738" s="2103"/>
      <c r="U738" s="2103"/>
      <c r="V738" s="2103"/>
      <c r="W738" s="2103"/>
      <c r="X738" s="2103"/>
      <c r="Y738" s="2103"/>
      <c r="Z738" s="2103"/>
      <c r="AA738" s="2103"/>
      <c r="AB738" s="2103"/>
      <c r="AC738" s="2103"/>
      <c r="AD738" s="2103"/>
      <c r="AE738" s="2103"/>
      <c r="AF738" s="2103"/>
      <c r="AG738" s="2103"/>
      <c r="AH738" s="2103"/>
      <c r="AI738" s="2103"/>
    </row>
    <row r="739" spans="1:35" ht="12.75" customHeight="1">
      <c r="A739" s="2104"/>
      <c r="B739" s="2104"/>
      <c r="C739" s="2104"/>
      <c r="D739" s="2104"/>
      <c r="E739" s="2104"/>
      <c r="F739" s="2104"/>
      <c r="G739" s="2141"/>
      <c r="H739" s="2104"/>
      <c r="I739" s="2104"/>
      <c r="J739" s="2090"/>
      <c r="K739" s="2103"/>
      <c r="L739" s="2103"/>
      <c r="M739" s="2103"/>
      <c r="N739" s="2103"/>
      <c r="O739" s="2103"/>
      <c r="P739" s="2103"/>
      <c r="Q739" s="2103"/>
      <c r="R739" s="2103"/>
      <c r="S739" s="2103"/>
      <c r="T739" s="2103"/>
      <c r="U739" s="2103"/>
      <c r="V739" s="2103"/>
      <c r="W739" s="2103"/>
      <c r="X739" s="2103"/>
      <c r="Y739" s="2103"/>
      <c r="Z739" s="2103"/>
      <c r="AA739" s="2103"/>
      <c r="AB739" s="2103"/>
      <c r="AC739" s="2103"/>
      <c r="AD739" s="2103"/>
      <c r="AE739" s="2103"/>
      <c r="AF739" s="2103"/>
      <c r="AG739" s="2103"/>
      <c r="AH739" s="2103"/>
      <c r="AI739" s="2103"/>
    </row>
    <row r="740" spans="1:35" ht="12.75" customHeight="1">
      <c r="A740" s="2104"/>
      <c r="B740" s="2104"/>
      <c r="C740" s="2104"/>
      <c r="D740" s="2104"/>
      <c r="E740" s="2104"/>
      <c r="F740" s="2104"/>
      <c r="G740" s="2141"/>
      <c r="H740" s="2104"/>
      <c r="I740" s="2104"/>
      <c r="J740" s="2090"/>
      <c r="K740" s="2103"/>
      <c r="L740" s="2103"/>
      <c r="M740" s="2103"/>
      <c r="N740" s="2103"/>
      <c r="O740" s="2103"/>
      <c r="P740" s="2103"/>
      <c r="Q740" s="2103"/>
      <c r="R740" s="2103"/>
      <c r="S740" s="2103"/>
      <c r="T740" s="2103"/>
      <c r="U740" s="2103"/>
      <c r="V740" s="2103"/>
      <c r="W740" s="2103"/>
      <c r="X740" s="2103"/>
      <c r="Y740" s="2103"/>
      <c r="Z740" s="2103"/>
      <c r="AA740" s="2103"/>
      <c r="AB740" s="2103"/>
      <c r="AC740" s="2103"/>
      <c r="AD740" s="2103"/>
      <c r="AE740" s="2103"/>
      <c r="AF740" s="2103"/>
      <c r="AG740" s="2103"/>
      <c r="AH740" s="2103"/>
      <c r="AI740" s="2103"/>
    </row>
    <row r="741" spans="1:35" ht="12.75" customHeight="1">
      <c r="A741" s="2104"/>
      <c r="B741" s="2104"/>
      <c r="C741" s="2104"/>
      <c r="D741" s="2104"/>
      <c r="E741" s="2104"/>
      <c r="F741" s="2104"/>
      <c r="G741" s="2141"/>
      <c r="H741" s="2104"/>
      <c r="I741" s="2104"/>
      <c r="J741" s="2090"/>
      <c r="K741" s="2103"/>
      <c r="L741" s="2103"/>
      <c r="M741" s="2103"/>
      <c r="N741" s="2103"/>
      <c r="O741" s="2103"/>
      <c r="P741" s="2103"/>
      <c r="Q741" s="2103"/>
      <c r="R741" s="2103"/>
      <c r="S741" s="2103"/>
      <c r="T741" s="2103"/>
      <c r="U741" s="2103"/>
      <c r="V741" s="2103"/>
      <c r="W741" s="2103"/>
      <c r="X741" s="2103"/>
      <c r="Y741" s="2103"/>
      <c r="Z741" s="2103"/>
      <c r="AA741" s="2103"/>
      <c r="AB741" s="2103"/>
      <c r="AC741" s="2103"/>
      <c r="AD741" s="2103"/>
      <c r="AE741" s="2103"/>
      <c r="AF741" s="2103"/>
      <c r="AG741" s="2103"/>
      <c r="AH741" s="2103"/>
      <c r="AI741" s="2103"/>
    </row>
    <row r="742" spans="1:35" ht="12.75" customHeight="1">
      <c r="A742" s="2104"/>
      <c r="B742" s="2104"/>
      <c r="C742" s="2104"/>
      <c r="D742" s="2104"/>
      <c r="E742" s="2104"/>
      <c r="F742" s="2104"/>
      <c r="G742" s="2141"/>
      <c r="H742" s="2104"/>
      <c r="I742" s="2104"/>
      <c r="J742" s="2090"/>
      <c r="K742" s="2103"/>
      <c r="L742" s="2103"/>
      <c r="M742" s="2103"/>
      <c r="N742" s="2103"/>
      <c r="O742" s="2103"/>
      <c r="P742" s="2103"/>
      <c r="Q742" s="2103"/>
      <c r="R742" s="2103"/>
      <c r="S742" s="2103"/>
      <c r="T742" s="2103"/>
      <c r="U742" s="2103"/>
      <c r="V742" s="2103"/>
      <c r="W742" s="2103"/>
      <c r="X742" s="2103"/>
      <c r="Y742" s="2103"/>
      <c r="Z742" s="2103"/>
      <c r="AA742" s="2103"/>
      <c r="AB742" s="2103"/>
      <c r="AC742" s="2103"/>
      <c r="AD742" s="2103"/>
      <c r="AE742" s="2103"/>
      <c r="AF742" s="2103"/>
      <c r="AG742" s="2103"/>
      <c r="AH742" s="2103"/>
      <c r="AI742" s="2103"/>
    </row>
    <row r="743" spans="1:35" ht="12.75" customHeight="1">
      <c r="A743" s="2104"/>
      <c r="B743" s="2104"/>
      <c r="C743" s="2104"/>
      <c r="D743" s="2104"/>
      <c r="E743" s="2104"/>
      <c r="F743" s="2104"/>
      <c r="G743" s="2141"/>
      <c r="H743" s="2104"/>
      <c r="I743" s="2104"/>
      <c r="J743" s="2090"/>
      <c r="K743" s="2103"/>
      <c r="L743" s="2103"/>
      <c r="M743" s="2103"/>
      <c r="N743" s="2103"/>
      <c r="O743" s="2103"/>
      <c r="P743" s="2103"/>
      <c r="Q743" s="2103"/>
      <c r="R743" s="2103"/>
      <c r="S743" s="2103"/>
      <c r="T743" s="2103"/>
      <c r="U743" s="2103"/>
      <c r="V743" s="2103"/>
      <c r="W743" s="2103"/>
      <c r="X743" s="2103"/>
      <c r="Y743" s="2103"/>
      <c r="Z743" s="2103"/>
      <c r="AA743" s="2103"/>
      <c r="AB743" s="2103"/>
      <c r="AC743" s="2103"/>
      <c r="AD743" s="2103"/>
      <c r="AE743" s="2103"/>
      <c r="AF743" s="2103"/>
      <c r="AG743" s="2103"/>
      <c r="AH743" s="2103"/>
      <c r="AI743" s="2103"/>
    </row>
    <row r="744" spans="1:35" ht="12.75" customHeight="1">
      <c r="A744" s="2104"/>
      <c r="B744" s="2104"/>
      <c r="C744" s="2104"/>
      <c r="D744" s="2104"/>
      <c r="E744" s="2104"/>
      <c r="F744" s="2104"/>
      <c r="G744" s="2141"/>
      <c r="H744" s="2104"/>
      <c r="I744" s="2104"/>
      <c r="J744" s="2090"/>
      <c r="K744" s="2103"/>
      <c r="L744" s="2103"/>
      <c r="M744" s="2103"/>
      <c r="N744" s="2103"/>
      <c r="O744" s="2103"/>
      <c r="P744" s="2103"/>
      <c r="Q744" s="2103"/>
      <c r="R744" s="2103"/>
      <c r="S744" s="2103"/>
      <c r="T744" s="2103"/>
      <c r="U744" s="2103"/>
      <c r="V744" s="2103"/>
      <c r="W744" s="2103"/>
      <c r="X744" s="2103"/>
      <c r="Y744" s="2103"/>
      <c r="Z744" s="2103"/>
      <c r="AA744" s="2103"/>
      <c r="AB744" s="2103"/>
      <c r="AC744" s="2103"/>
      <c r="AD744" s="2103"/>
      <c r="AE744" s="2103"/>
      <c r="AF744" s="2103"/>
      <c r="AG744" s="2103"/>
      <c r="AH744" s="2103"/>
      <c r="AI744" s="2103"/>
    </row>
    <row r="745" spans="1:35" ht="12.75" customHeight="1">
      <c r="A745" s="2104"/>
      <c r="B745" s="2104"/>
      <c r="C745" s="2104"/>
      <c r="D745" s="2104"/>
      <c r="E745" s="2104"/>
      <c r="F745" s="2104"/>
      <c r="G745" s="2141"/>
      <c r="H745" s="2104"/>
      <c r="I745" s="2104"/>
      <c r="J745" s="2090"/>
      <c r="K745" s="2103"/>
      <c r="L745" s="2103"/>
      <c r="M745" s="2103"/>
      <c r="N745" s="2103"/>
      <c r="O745" s="2103"/>
      <c r="P745" s="2103"/>
      <c r="Q745" s="2103"/>
      <c r="R745" s="2103"/>
      <c r="S745" s="2103"/>
      <c r="T745" s="2103"/>
      <c r="U745" s="2103"/>
      <c r="V745" s="2103"/>
      <c r="W745" s="2103"/>
      <c r="X745" s="2103"/>
      <c r="Y745" s="2103"/>
      <c r="Z745" s="2103"/>
      <c r="AA745" s="2103"/>
      <c r="AB745" s="2103"/>
      <c r="AC745" s="2103"/>
      <c r="AD745" s="2103"/>
      <c r="AE745" s="2103"/>
      <c r="AF745" s="2103"/>
      <c r="AG745" s="2103"/>
      <c r="AH745" s="2103"/>
      <c r="AI745" s="2103"/>
    </row>
    <row r="746" spans="1:35" ht="12.75" customHeight="1">
      <c r="A746" s="2104"/>
      <c r="B746" s="2104"/>
      <c r="C746" s="2104"/>
      <c r="D746" s="2104"/>
      <c r="E746" s="2104"/>
      <c r="F746" s="2104"/>
      <c r="G746" s="2141"/>
      <c r="H746" s="2104"/>
      <c r="I746" s="2104"/>
      <c r="J746" s="2090"/>
      <c r="K746" s="2103"/>
      <c r="L746" s="2103"/>
      <c r="M746" s="2103"/>
      <c r="N746" s="2103"/>
      <c r="O746" s="2103"/>
      <c r="P746" s="2103"/>
      <c r="Q746" s="2103"/>
      <c r="R746" s="2103"/>
      <c r="S746" s="2103"/>
      <c r="T746" s="2103"/>
      <c r="U746" s="2103"/>
      <c r="V746" s="2103"/>
      <c r="W746" s="2103"/>
      <c r="X746" s="2103"/>
      <c r="Y746" s="2103"/>
      <c r="Z746" s="2103"/>
      <c r="AA746" s="2103"/>
      <c r="AB746" s="2103"/>
      <c r="AC746" s="2103"/>
      <c r="AD746" s="2103"/>
      <c r="AE746" s="2103"/>
      <c r="AF746" s="2103"/>
      <c r="AG746" s="2103"/>
      <c r="AH746" s="2103"/>
      <c r="AI746" s="2103"/>
    </row>
    <row r="747" spans="1:35" ht="12.75" customHeight="1">
      <c r="A747" s="2104"/>
      <c r="B747" s="2104"/>
      <c r="C747" s="2104"/>
      <c r="D747" s="2104"/>
      <c r="E747" s="2104"/>
      <c r="F747" s="2104"/>
      <c r="G747" s="2141"/>
      <c r="H747" s="2104"/>
      <c r="I747" s="2104"/>
      <c r="J747" s="2090"/>
      <c r="K747" s="2103"/>
      <c r="L747" s="2103"/>
      <c r="M747" s="2103"/>
      <c r="N747" s="2103"/>
      <c r="O747" s="2103"/>
      <c r="P747" s="2103"/>
      <c r="Q747" s="2103"/>
      <c r="R747" s="2103"/>
      <c r="S747" s="2103"/>
      <c r="T747" s="2103"/>
      <c r="U747" s="2103"/>
      <c r="V747" s="2103"/>
      <c r="W747" s="2103"/>
      <c r="X747" s="2103"/>
      <c r="Y747" s="2103"/>
      <c r="Z747" s="2103"/>
      <c r="AA747" s="2103"/>
      <c r="AB747" s="2103"/>
      <c r="AC747" s="2103"/>
      <c r="AD747" s="2103"/>
      <c r="AE747" s="2103"/>
      <c r="AF747" s="2103"/>
      <c r="AG747" s="2103"/>
      <c r="AH747" s="2103"/>
      <c r="AI747" s="2103"/>
    </row>
    <row r="748" spans="1:35" ht="12.75" customHeight="1">
      <c r="A748" s="2104"/>
      <c r="B748" s="2104"/>
      <c r="C748" s="2104"/>
      <c r="D748" s="2104"/>
      <c r="E748" s="2104"/>
      <c r="F748" s="2104"/>
      <c r="G748" s="2141"/>
      <c r="H748" s="2104"/>
      <c r="I748" s="2104"/>
      <c r="J748" s="2090"/>
      <c r="K748" s="2103"/>
      <c r="L748" s="2103"/>
      <c r="M748" s="2103"/>
      <c r="N748" s="2103"/>
      <c r="O748" s="2103"/>
      <c r="P748" s="2103"/>
      <c r="Q748" s="2103"/>
      <c r="R748" s="2103"/>
      <c r="S748" s="2103"/>
      <c r="T748" s="2103"/>
      <c r="U748" s="2103"/>
      <c r="V748" s="2103"/>
      <c r="W748" s="2103"/>
      <c r="X748" s="2103"/>
      <c r="Y748" s="2103"/>
      <c r="Z748" s="2103"/>
      <c r="AA748" s="2103"/>
      <c r="AB748" s="2103"/>
      <c r="AC748" s="2103"/>
      <c r="AD748" s="2103"/>
      <c r="AE748" s="2103"/>
      <c r="AF748" s="2103"/>
      <c r="AG748" s="2103"/>
      <c r="AH748" s="2103"/>
      <c r="AI748" s="2103"/>
    </row>
    <row r="749" spans="1:35" ht="12.75" customHeight="1">
      <c r="A749" s="2104"/>
      <c r="B749" s="2104"/>
      <c r="C749" s="2104"/>
      <c r="D749" s="2104"/>
      <c r="E749" s="2104"/>
      <c r="F749" s="2104"/>
      <c r="G749" s="2141"/>
      <c r="H749" s="2104"/>
      <c r="I749" s="2104"/>
      <c r="J749" s="2090"/>
      <c r="K749" s="2103"/>
      <c r="L749" s="2103"/>
      <c r="M749" s="2103"/>
      <c r="N749" s="2103"/>
      <c r="O749" s="2103"/>
      <c r="P749" s="2103"/>
      <c r="Q749" s="2103"/>
      <c r="R749" s="2103"/>
      <c r="S749" s="2103"/>
      <c r="T749" s="2103"/>
      <c r="U749" s="2103"/>
      <c r="V749" s="2103"/>
      <c r="W749" s="2103"/>
      <c r="X749" s="2103"/>
      <c r="Y749" s="2103"/>
      <c r="Z749" s="2103"/>
      <c r="AA749" s="2103"/>
      <c r="AB749" s="2103"/>
      <c r="AC749" s="2103"/>
      <c r="AD749" s="2103"/>
      <c r="AE749" s="2103"/>
      <c r="AF749" s="2103"/>
      <c r="AG749" s="2103"/>
      <c r="AH749" s="2103"/>
      <c r="AI749" s="2103"/>
    </row>
    <row r="750" spans="1:35" ht="12.75" customHeight="1">
      <c r="A750" s="2104"/>
      <c r="B750" s="2104"/>
      <c r="C750" s="2104"/>
      <c r="D750" s="2104"/>
      <c r="E750" s="2104"/>
      <c r="F750" s="2104"/>
      <c r="G750" s="2141"/>
      <c r="H750" s="2104"/>
      <c r="I750" s="2104"/>
      <c r="J750" s="2090"/>
      <c r="K750" s="2103"/>
      <c r="L750" s="2103"/>
      <c r="M750" s="2103"/>
      <c r="N750" s="2103"/>
      <c r="O750" s="2103"/>
      <c r="P750" s="2103"/>
      <c r="Q750" s="2103"/>
      <c r="R750" s="2103"/>
      <c r="S750" s="2103"/>
      <c r="T750" s="2103"/>
      <c r="U750" s="2103"/>
      <c r="V750" s="2103"/>
      <c r="W750" s="2103"/>
      <c r="X750" s="2103"/>
      <c r="Y750" s="2103"/>
      <c r="Z750" s="2103"/>
      <c r="AA750" s="2103"/>
      <c r="AB750" s="2103"/>
      <c r="AC750" s="2103"/>
      <c r="AD750" s="2103"/>
      <c r="AE750" s="2103"/>
      <c r="AF750" s="2103"/>
      <c r="AG750" s="2103"/>
      <c r="AH750" s="2103"/>
      <c r="AI750" s="2103"/>
    </row>
    <row r="751" spans="1:35" ht="12.75" customHeight="1">
      <c r="A751" s="2104"/>
      <c r="B751" s="2104"/>
      <c r="C751" s="2104"/>
      <c r="D751" s="2104"/>
      <c r="E751" s="2104"/>
      <c r="F751" s="2104"/>
      <c r="G751" s="2141"/>
      <c r="H751" s="2104"/>
      <c r="I751" s="2104"/>
      <c r="J751" s="2090"/>
      <c r="K751" s="2103"/>
      <c r="L751" s="2103"/>
      <c r="M751" s="2103"/>
      <c r="N751" s="2103"/>
      <c r="O751" s="2103"/>
      <c r="P751" s="2103"/>
      <c r="Q751" s="2103"/>
      <c r="R751" s="2103"/>
      <c r="S751" s="2103"/>
      <c r="T751" s="2103"/>
      <c r="U751" s="2103"/>
      <c r="V751" s="2103"/>
      <c r="W751" s="2103"/>
      <c r="X751" s="2103"/>
      <c r="Y751" s="2103"/>
      <c r="Z751" s="2103"/>
      <c r="AA751" s="2103"/>
      <c r="AB751" s="2103"/>
      <c r="AC751" s="2103"/>
      <c r="AD751" s="2103"/>
      <c r="AE751" s="2103"/>
      <c r="AF751" s="2103"/>
      <c r="AG751" s="2103"/>
      <c r="AH751" s="2103"/>
      <c r="AI751" s="2103"/>
    </row>
    <row r="752" spans="1:35" ht="12.75" customHeight="1">
      <c r="A752" s="2104"/>
      <c r="B752" s="2104"/>
      <c r="C752" s="2104"/>
      <c r="D752" s="2104"/>
      <c r="E752" s="2104"/>
      <c r="F752" s="2104"/>
      <c r="G752" s="2141"/>
      <c r="H752" s="2104"/>
      <c r="I752" s="2104"/>
      <c r="J752" s="2090"/>
      <c r="K752" s="2103"/>
      <c r="L752" s="2103"/>
      <c r="M752" s="2103"/>
      <c r="N752" s="2103"/>
      <c r="O752" s="2103"/>
      <c r="P752" s="2103"/>
      <c r="Q752" s="2103"/>
      <c r="R752" s="2103"/>
      <c r="S752" s="2103"/>
      <c r="T752" s="2103"/>
      <c r="U752" s="2103"/>
      <c r="V752" s="2103"/>
      <c r="W752" s="2103"/>
      <c r="X752" s="2103"/>
      <c r="Y752" s="2103"/>
      <c r="Z752" s="2103"/>
      <c r="AA752" s="2103"/>
      <c r="AB752" s="2103"/>
      <c r="AC752" s="2103"/>
      <c r="AD752" s="2103"/>
      <c r="AE752" s="2103"/>
      <c r="AF752" s="2103"/>
      <c r="AG752" s="2103"/>
      <c r="AH752" s="2103"/>
      <c r="AI752" s="2103"/>
    </row>
    <row r="753" spans="1:35" ht="12.75" customHeight="1">
      <c r="A753" s="2104"/>
      <c r="B753" s="2104"/>
      <c r="C753" s="2104"/>
      <c r="D753" s="2104"/>
      <c r="E753" s="2104"/>
      <c r="F753" s="2104"/>
      <c r="G753" s="2141"/>
      <c r="H753" s="2104"/>
      <c r="I753" s="2104"/>
      <c r="J753" s="2090"/>
      <c r="K753" s="2103"/>
      <c r="L753" s="2103"/>
      <c r="M753" s="2103"/>
      <c r="N753" s="2103"/>
      <c r="O753" s="2103"/>
      <c r="P753" s="2103"/>
      <c r="Q753" s="2103"/>
      <c r="R753" s="2103"/>
      <c r="S753" s="2103"/>
      <c r="T753" s="2103"/>
      <c r="U753" s="2103"/>
      <c r="V753" s="2103"/>
      <c r="W753" s="2103"/>
      <c r="X753" s="2103"/>
      <c r="Y753" s="2103"/>
      <c r="Z753" s="2103"/>
      <c r="AA753" s="2103"/>
      <c r="AB753" s="2103"/>
      <c r="AC753" s="2103"/>
      <c r="AD753" s="2103"/>
      <c r="AE753" s="2103"/>
      <c r="AF753" s="2103"/>
      <c r="AG753" s="2103"/>
      <c r="AH753" s="2103"/>
      <c r="AI753" s="2103"/>
    </row>
    <row r="754" spans="1:35" ht="12.75" customHeight="1">
      <c r="A754" s="2104"/>
      <c r="B754" s="2104"/>
      <c r="C754" s="2104"/>
      <c r="D754" s="2104"/>
      <c r="E754" s="2104"/>
      <c r="F754" s="2104"/>
      <c r="G754" s="2141"/>
      <c r="H754" s="2104"/>
      <c r="I754" s="2104"/>
      <c r="J754" s="2090"/>
      <c r="K754" s="2103"/>
      <c r="L754" s="2103"/>
      <c r="M754" s="2103"/>
      <c r="N754" s="2103"/>
      <c r="O754" s="2103"/>
      <c r="P754" s="2103"/>
      <c r="Q754" s="2103"/>
      <c r="R754" s="2103"/>
      <c r="S754" s="2103"/>
      <c r="T754" s="2103"/>
      <c r="U754" s="2103"/>
      <c r="V754" s="2103"/>
      <c r="W754" s="2103"/>
      <c r="X754" s="2103"/>
      <c r="Y754" s="2103"/>
      <c r="Z754" s="2103"/>
      <c r="AA754" s="2103"/>
      <c r="AB754" s="2103"/>
      <c r="AC754" s="2103"/>
      <c r="AD754" s="2103"/>
      <c r="AE754" s="2103"/>
      <c r="AF754" s="2103"/>
      <c r="AG754" s="2103"/>
      <c r="AH754" s="2103"/>
      <c r="AI754" s="2103"/>
    </row>
    <row r="755" spans="1:35" ht="12.75" customHeight="1">
      <c r="A755" s="2104"/>
      <c r="B755" s="2104"/>
      <c r="C755" s="2104"/>
      <c r="D755" s="2104"/>
      <c r="E755" s="2104"/>
      <c r="F755" s="2104"/>
      <c r="G755" s="2141"/>
      <c r="H755" s="2104"/>
      <c r="I755" s="2104"/>
      <c r="J755" s="2090"/>
      <c r="K755" s="2103"/>
      <c r="L755" s="2103"/>
      <c r="M755" s="2103"/>
      <c r="N755" s="2103"/>
      <c r="O755" s="2103"/>
      <c r="P755" s="2103"/>
      <c r="Q755" s="2103"/>
      <c r="R755" s="2103"/>
      <c r="S755" s="2103"/>
      <c r="T755" s="2103"/>
      <c r="U755" s="2103"/>
      <c r="V755" s="2103"/>
      <c r="W755" s="2103"/>
      <c r="X755" s="2103"/>
      <c r="Y755" s="2103"/>
      <c r="Z755" s="2103"/>
      <c r="AA755" s="2103"/>
      <c r="AB755" s="2103"/>
      <c r="AC755" s="2103"/>
      <c r="AD755" s="2103"/>
      <c r="AE755" s="2103"/>
      <c r="AF755" s="2103"/>
      <c r="AG755" s="2103"/>
      <c r="AH755" s="2103"/>
      <c r="AI755" s="2103"/>
    </row>
    <row r="756" spans="1:35" ht="12.75" customHeight="1">
      <c r="A756" s="2104"/>
      <c r="B756" s="2104"/>
      <c r="C756" s="2104"/>
      <c r="D756" s="2104"/>
      <c r="E756" s="2104"/>
      <c r="F756" s="2104"/>
      <c r="G756" s="2141"/>
      <c r="H756" s="2104"/>
      <c r="I756" s="2104"/>
      <c r="J756" s="2090"/>
      <c r="K756" s="2103"/>
      <c r="L756" s="2103"/>
      <c r="M756" s="2103"/>
      <c r="N756" s="2103"/>
      <c r="O756" s="2103"/>
      <c r="P756" s="2103"/>
      <c r="Q756" s="2103"/>
      <c r="R756" s="2103"/>
      <c r="S756" s="2103"/>
      <c r="T756" s="2103"/>
      <c r="U756" s="2103"/>
      <c r="V756" s="2103"/>
      <c r="W756" s="2103"/>
      <c r="X756" s="2103"/>
      <c r="Y756" s="2103"/>
      <c r="Z756" s="2103"/>
      <c r="AA756" s="2103"/>
      <c r="AB756" s="2103"/>
      <c r="AC756" s="2103"/>
      <c r="AD756" s="2103"/>
      <c r="AE756" s="2103"/>
      <c r="AF756" s="2103"/>
      <c r="AG756" s="2103"/>
      <c r="AH756" s="2103"/>
      <c r="AI756" s="2103"/>
    </row>
    <row r="757" spans="1:35" ht="12.75" customHeight="1">
      <c r="A757" s="2104"/>
      <c r="B757" s="2104"/>
      <c r="C757" s="2104"/>
      <c r="D757" s="2104"/>
      <c r="E757" s="2104"/>
      <c r="F757" s="2104"/>
      <c r="G757" s="2141"/>
      <c r="H757" s="2104"/>
      <c r="I757" s="2104"/>
      <c r="J757" s="2090"/>
      <c r="K757" s="2103"/>
      <c r="L757" s="2103"/>
      <c r="M757" s="2103"/>
      <c r="N757" s="2103"/>
      <c r="O757" s="2103"/>
      <c r="P757" s="2103"/>
      <c r="Q757" s="2103"/>
      <c r="R757" s="2103"/>
      <c r="S757" s="2103"/>
      <c r="T757" s="2103"/>
      <c r="U757" s="2103"/>
      <c r="V757" s="2103"/>
      <c r="W757" s="2103"/>
      <c r="X757" s="2103"/>
      <c r="Y757" s="2103"/>
      <c r="Z757" s="2103"/>
      <c r="AA757" s="2103"/>
      <c r="AB757" s="2103"/>
      <c r="AC757" s="2103"/>
      <c r="AD757" s="2103"/>
      <c r="AE757" s="2103"/>
      <c r="AF757" s="2103"/>
      <c r="AG757" s="2103"/>
      <c r="AH757" s="2103"/>
      <c r="AI757" s="2103"/>
    </row>
    <row r="758" spans="1:35" ht="12.75" customHeight="1">
      <c r="A758" s="2104"/>
      <c r="B758" s="2104"/>
      <c r="C758" s="2104"/>
      <c r="D758" s="2104"/>
      <c r="E758" s="2104"/>
      <c r="F758" s="2104"/>
      <c r="G758" s="2141"/>
      <c r="H758" s="2104"/>
      <c r="I758" s="2104"/>
      <c r="J758" s="2090"/>
      <c r="K758" s="2103"/>
      <c r="L758" s="2103"/>
      <c r="M758" s="2103"/>
      <c r="N758" s="2103"/>
      <c r="O758" s="2103"/>
      <c r="P758" s="2103"/>
      <c r="Q758" s="2103"/>
      <c r="R758" s="2103"/>
      <c r="S758" s="2103"/>
      <c r="T758" s="2103"/>
      <c r="U758" s="2103"/>
      <c r="V758" s="2103"/>
      <c r="W758" s="2103"/>
      <c r="X758" s="2103"/>
      <c r="Y758" s="2103"/>
      <c r="Z758" s="2103"/>
      <c r="AA758" s="2103"/>
      <c r="AB758" s="2103"/>
      <c r="AC758" s="2103"/>
      <c r="AD758" s="2103"/>
      <c r="AE758" s="2103"/>
      <c r="AF758" s="2103"/>
      <c r="AG758" s="2103"/>
      <c r="AH758" s="2103"/>
      <c r="AI758" s="2103"/>
    </row>
    <row r="759" spans="1:35" ht="12.75" customHeight="1">
      <c r="A759" s="2104"/>
      <c r="B759" s="2104"/>
      <c r="C759" s="2104"/>
      <c r="D759" s="2104"/>
      <c r="E759" s="2104"/>
      <c r="F759" s="2104"/>
      <c r="G759" s="2141"/>
      <c r="H759" s="2104"/>
      <c r="I759" s="2104"/>
      <c r="J759" s="2090"/>
      <c r="K759" s="2103"/>
      <c r="L759" s="2103"/>
      <c r="M759" s="2103"/>
      <c r="N759" s="2103"/>
      <c r="O759" s="2103"/>
      <c r="P759" s="2103"/>
      <c r="Q759" s="2103"/>
      <c r="R759" s="2103"/>
      <c r="S759" s="2103"/>
      <c r="T759" s="2103"/>
      <c r="U759" s="2103"/>
      <c r="V759" s="2103"/>
      <c r="W759" s="2103"/>
      <c r="X759" s="2103"/>
      <c r="Y759" s="2103"/>
      <c r="Z759" s="2103"/>
      <c r="AA759" s="2103"/>
      <c r="AB759" s="2103"/>
      <c r="AC759" s="2103"/>
      <c r="AD759" s="2103"/>
      <c r="AE759" s="2103"/>
      <c r="AF759" s="2103"/>
      <c r="AG759" s="2103"/>
      <c r="AH759" s="2103"/>
      <c r="AI759" s="2103"/>
    </row>
    <row r="760" spans="1:35" ht="12.75" customHeight="1">
      <c r="A760" s="2104"/>
      <c r="B760" s="2104"/>
      <c r="C760" s="2104"/>
      <c r="D760" s="2104"/>
      <c r="E760" s="2104"/>
      <c r="F760" s="2104"/>
      <c r="G760" s="2141"/>
      <c r="H760" s="2104"/>
      <c r="I760" s="2104"/>
      <c r="J760" s="2090"/>
      <c r="K760" s="2103"/>
      <c r="L760" s="2103"/>
      <c r="M760" s="2103"/>
      <c r="N760" s="2103"/>
      <c r="O760" s="2103"/>
      <c r="P760" s="2103"/>
      <c r="Q760" s="2103"/>
      <c r="R760" s="2103"/>
      <c r="S760" s="2103"/>
      <c r="T760" s="2103"/>
      <c r="U760" s="2103"/>
      <c r="V760" s="2103"/>
      <c r="W760" s="2103"/>
      <c r="X760" s="2103"/>
      <c r="Y760" s="2103"/>
      <c r="Z760" s="2103"/>
      <c r="AA760" s="2103"/>
      <c r="AB760" s="2103"/>
      <c r="AC760" s="2103"/>
      <c r="AD760" s="2103"/>
      <c r="AE760" s="2103"/>
      <c r="AF760" s="2103"/>
      <c r="AG760" s="2103"/>
      <c r="AH760" s="2103"/>
      <c r="AI760" s="2103"/>
    </row>
    <row r="761" spans="1:35" ht="12.75" customHeight="1">
      <c r="A761" s="2104"/>
      <c r="B761" s="2104"/>
      <c r="C761" s="2104"/>
      <c r="D761" s="2104"/>
      <c r="E761" s="2104"/>
      <c r="F761" s="2104"/>
      <c r="G761" s="2141"/>
      <c r="H761" s="2104"/>
      <c r="I761" s="2104"/>
      <c r="J761" s="2090"/>
      <c r="K761" s="2103"/>
      <c r="L761" s="2103"/>
      <c r="M761" s="2103"/>
      <c r="N761" s="2103"/>
      <c r="O761" s="2103"/>
      <c r="P761" s="2103"/>
      <c r="Q761" s="2103"/>
      <c r="R761" s="2103"/>
      <c r="S761" s="2103"/>
      <c r="T761" s="2103"/>
      <c r="U761" s="2103"/>
      <c r="V761" s="2103"/>
      <c r="W761" s="2103"/>
      <c r="X761" s="2103"/>
      <c r="Y761" s="2103"/>
      <c r="Z761" s="2103"/>
      <c r="AA761" s="2103"/>
      <c r="AB761" s="2103"/>
      <c r="AC761" s="2103"/>
      <c r="AD761" s="2103"/>
      <c r="AE761" s="2103"/>
      <c r="AF761" s="2103"/>
      <c r="AG761" s="2103"/>
      <c r="AH761" s="2103"/>
      <c r="AI761" s="2103"/>
    </row>
    <row r="762" spans="1:35" ht="12.75" customHeight="1">
      <c r="A762" s="2104"/>
      <c r="B762" s="2104"/>
      <c r="C762" s="2104"/>
      <c r="D762" s="2104"/>
      <c r="E762" s="2104"/>
      <c r="F762" s="2104"/>
      <c r="G762" s="2141"/>
      <c r="H762" s="2104"/>
      <c r="I762" s="2104"/>
      <c r="J762" s="2090"/>
      <c r="K762" s="2103"/>
      <c r="L762" s="2103"/>
      <c r="M762" s="2103"/>
      <c r="N762" s="2103"/>
      <c r="O762" s="2103"/>
      <c r="P762" s="2103"/>
      <c r="Q762" s="2103"/>
      <c r="R762" s="2103"/>
      <c r="S762" s="2103"/>
      <c r="T762" s="2103"/>
      <c r="U762" s="2103"/>
      <c r="V762" s="2103"/>
      <c r="W762" s="2103"/>
      <c r="X762" s="2103"/>
      <c r="Y762" s="2103"/>
      <c r="Z762" s="2103"/>
      <c r="AA762" s="2103"/>
      <c r="AB762" s="2103"/>
      <c r="AC762" s="2103"/>
      <c r="AD762" s="2103"/>
      <c r="AE762" s="2103"/>
      <c r="AF762" s="2103"/>
      <c r="AG762" s="2103"/>
      <c r="AH762" s="2103"/>
      <c r="AI762" s="2103"/>
    </row>
    <row r="763" spans="1:35" ht="12.75" customHeight="1">
      <c r="A763" s="2104"/>
      <c r="B763" s="2104"/>
      <c r="C763" s="2104"/>
      <c r="D763" s="2104"/>
      <c r="E763" s="2104"/>
      <c r="F763" s="2104"/>
      <c r="G763" s="2141"/>
      <c r="H763" s="2104"/>
      <c r="I763" s="2104"/>
      <c r="J763" s="2090"/>
      <c r="K763" s="2103"/>
      <c r="L763" s="2103"/>
      <c r="M763" s="2103"/>
      <c r="N763" s="2103"/>
      <c r="O763" s="2103"/>
      <c r="P763" s="2103"/>
      <c r="Q763" s="2103"/>
      <c r="R763" s="2103"/>
      <c r="S763" s="2103"/>
      <c r="T763" s="2103"/>
      <c r="U763" s="2103"/>
      <c r="V763" s="2103"/>
      <c r="W763" s="2103"/>
      <c r="X763" s="2103"/>
      <c r="Y763" s="2103"/>
      <c r="Z763" s="2103"/>
      <c r="AA763" s="2103"/>
      <c r="AB763" s="2103"/>
      <c r="AC763" s="2103"/>
      <c r="AD763" s="2103"/>
      <c r="AE763" s="2103"/>
      <c r="AF763" s="2103"/>
      <c r="AG763" s="2103"/>
      <c r="AH763" s="2103"/>
      <c r="AI763" s="2103"/>
    </row>
    <row r="764" spans="1:35" ht="12.75" customHeight="1">
      <c r="A764" s="2104"/>
      <c r="B764" s="2104"/>
      <c r="C764" s="2104"/>
      <c r="D764" s="2104"/>
      <c r="E764" s="2104"/>
      <c r="F764" s="2104"/>
      <c r="G764" s="2141"/>
      <c r="H764" s="2104"/>
      <c r="I764" s="2104"/>
      <c r="J764" s="2090"/>
      <c r="K764" s="2103"/>
      <c r="L764" s="2103"/>
      <c r="M764" s="2103"/>
      <c r="N764" s="2103"/>
      <c r="O764" s="2103"/>
      <c r="P764" s="2103"/>
      <c r="Q764" s="2103"/>
      <c r="R764" s="2103"/>
      <c r="S764" s="2103"/>
      <c r="T764" s="2103"/>
      <c r="U764" s="2103"/>
      <c r="V764" s="2103"/>
      <c r="W764" s="2103"/>
      <c r="X764" s="2103"/>
      <c r="Y764" s="2103"/>
      <c r="Z764" s="2103"/>
      <c r="AA764" s="2103"/>
      <c r="AB764" s="2103"/>
      <c r="AC764" s="2103"/>
      <c r="AD764" s="2103"/>
      <c r="AE764" s="2103"/>
      <c r="AF764" s="2103"/>
      <c r="AG764" s="2103"/>
      <c r="AH764" s="2103"/>
      <c r="AI764" s="2103"/>
    </row>
    <row r="765" spans="1:35" ht="12.75" customHeight="1">
      <c r="A765" s="2104"/>
      <c r="B765" s="2104"/>
      <c r="C765" s="2104"/>
      <c r="D765" s="2104"/>
      <c r="E765" s="2104"/>
      <c r="F765" s="2104"/>
      <c r="G765" s="2141"/>
      <c r="H765" s="2104"/>
      <c r="I765" s="2104"/>
      <c r="J765" s="2090"/>
      <c r="K765" s="2103"/>
      <c r="L765" s="2103"/>
      <c r="M765" s="2103"/>
      <c r="N765" s="2103"/>
      <c r="O765" s="2103"/>
      <c r="P765" s="2103"/>
      <c r="Q765" s="2103"/>
      <c r="R765" s="2103"/>
      <c r="S765" s="2103"/>
      <c r="T765" s="2103"/>
      <c r="U765" s="2103"/>
      <c r="V765" s="2103"/>
      <c r="W765" s="2103"/>
      <c r="X765" s="2103"/>
      <c r="Y765" s="2103"/>
      <c r="Z765" s="2103"/>
      <c r="AA765" s="2103"/>
      <c r="AB765" s="2103"/>
      <c r="AC765" s="2103"/>
      <c r="AD765" s="2103"/>
      <c r="AE765" s="2103"/>
      <c r="AF765" s="2103"/>
      <c r="AG765" s="2103"/>
      <c r="AH765" s="2103"/>
      <c r="AI765" s="2103"/>
    </row>
    <row r="766" spans="1:35" ht="12.75" customHeight="1">
      <c r="A766" s="2104"/>
      <c r="B766" s="2104"/>
      <c r="C766" s="2104"/>
      <c r="D766" s="2104"/>
      <c r="E766" s="2104"/>
      <c r="F766" s="2104"/>
      <c r="G766" s="2141"/>
      <c r="H766" s="2104"/>
      <c r="I766" s="2104"/>
      <c r="J766" s="2090"/>
      <c r="K766" s="2103"/>
      <c r="L766" s="2103"/>
      <c r="M766" s="2103"/>
      <c r="N766" s="2103"/>
      <c r="O766" s="2103"/>
      <c r="P766" s="2103"/>
      <c r="Q766" s="2103"/>
      <c r="R766" s="2103"/>
      <c r="S766" s="2103"/>
      <c r="T766" s="2103"/>
      <c r="U766" s="2103"/>
      <c r="V766" s="2103"/>
      <c r="W766" s="2103"/>
      <c r="X766" s="2103"/>
      <c r="Y766" s="2103"/>
      <c r="Z766" s="2103"/>
      <c r="AA766" s="2103"/>
      <c r="AB766" s="2103"/>
      <c r="AC766" s="2103"/>
      <c r="AD766" s="2103"/>
      <c r="AE766" s="2103"/>
      <c r="AF766" s="2103"/>
      <c r="AG766" s="2103"/>
      <c r="AH766" s="2103"/>
      <c r="AI766" s="2103"/>
    </row>
    <row r="767" spans="1:35" ht="12.75" customHeight="1">
      <c r="A767" s="2104"/>
      <c r="B767" s="2104"/>
      <c r="C767" s="2104"/>
      <c r="D767" s="2104"/>
      <c r="E767" s="2104"/>
      <c r="F767" s="2104"/>
      <c r="G767" s="2141"/>
      <c r="H767" s="2104"/>
      <c r="I767" s="2104"/>
      <c r="J767" s="2090"/>
      <c r="K767" s="2103"/>
      <c r="L767" s="2103"/>
      <c r="M767" s="2103"/>
      <c r="N767" s="2103"/>
      <c r="O767" s="2103"/>
      <c r="P767" s="2103"/>
      <c r="Q767" s="2103"/>
      <c r="R767" s="2103"/>
      <c r="S767" s="2103"/>
      <c r="T767" s="2103"/>
      <c r="U767" s="2103"/>
      <c r="V767" s="2103"/>
      <c r="W767" s="2103"/>
      <c r="X767" s="2103"/>
      <c r="Y767" s="2103"/>
      <c r="Z767" s="2103"/>
      <c r="AA767" s="2103"/>
      <c r="AB767" s="2103"/>
      <c r="AC767" s="2103"/>
      <c r="AD767" s="2103"/>
      <c r="AE767" s="2103"/>
      <c r="AF767" s="2103"/>
      <c r="AG767" s="2103"/>
      <c r="AH767" s="2103"/>
      <c r="AI767" s="2103"/>
    </row>
    <row r="768" spans="1:35" ht="12.75" customHeight="1">
      <c r="A768" s="2104"/>
      <c r="B768" s="2104"/>
      <c r="C768" s="2104"/>
      <c r="D768" s="2104"/>
      <c r="E768" s="2104"/>
      <c r="F768" s="2104"/>
      <c r="G768" s="2141"/>
      <c r="H768" s="2104"/>
      <c r="I768" s="2104"/>
      <c r="J768" s="2090"/>
      <c r="K768" s="2103"/>
      <c r="L768" s="2103"/>
      <c r="M768" s="2103"/>
      <c r="N768" s="2103"/>
      <c r="O768" s="2103"/>
      <c r="P768" s="2103"/>
      <c r="Q768" s="2103"/>
      <c r="R768" s="2103"/>
      <c r="S768" s="2103"/>
      <c r="T768" s="2103"/>
      <c r="U768" s="2103"/>
      <c r="V768" s="2103"/>
      <c r="W768" s="2103"/>
      <c r="X768" s="2103"/>
      <c r="Y768" s="2103"/>
      <c r="Z768" s="2103"/>
      <c r="AA768" s="2103"/>
      <c r="AB768" s="2103"/>
      <c r="AC768" s="2103"/>
      <c r="AD768" s="2103"/>
      <c r="AE768" s="2103"/>
      <c r="AF768" s="2103"/>
      <c r="AG768" s="2103"/>
      <c r="AH768" s="2103"/>
      <c r="AI768" s="2103"/>
    </row>
    <row r="769" spans="1:35" ht="12.75" customHeight="1">
      <c r="A769" s="2104"/>
      <c r="B769" s="2104"/>
      <c r="C769" s="2104"/>
      <c r="D769" s="2104"/>
      <c r="E769" s="2104"/>
      <c r="F769" s="2104"/>
      <c r="G769" s="2141"/>
      <c r="H769" s="2104"/>
      <c r="I769" s="2104"/>
      <c r="J769" s="2090"/>
      <c r="K769" s="2103"/>
      <c r="L769" s="2103"/>
      <c r="M769" s="2103"/>
      <c r="N769" s="2103"/>
      <c r="O769" s="2103"/>
      <c r="P769" s="2103"/>
      <c r="Q769" s="2103"/>
      <c r="R769" s="2103"/>
      <c r="S769" s="2103"/>
      <c r="T769" s="2103"/>
      <c r="U769" s="2103"/>
      <c r="V769" s="2103"/>
      <c r="W769" s="2103"/>
      <c r="X769" s="2103"/>
      <c r="Y769" s="2103"/>
      <c r="Z769" s="2103"/>
      <c r="AA769" s="2103"/>
      <c r="AB769" s="2103"/>
      <c r="AC769" s="2103"/>
      <c r="AD769" s="2103"/>
      <c r="AE769" s="2103"/>
      <c r="AF769" s="2103"/>
      <c r="AG769" s="2103"/>
      <c r="AH769" s="2103"/>
      <c r="AI769" s="2103"/>
    </row>
    <row r="770" spans="1:35" ht="12.75" customHeight="1">
      <c r="A770" s="2104"/>
      <c r="B770" s="2104"/>
      <c r="C770" s="2104"/>
      <c r="D770" s="2104"/>
      <c r="E770" s="2104"/>
      <c r="F770" s="2104"/>
      <c r="G770" s="2141"/>
      <c r="H770" s="2104"/>
      <c r="I770" s="2104"/>
      <c r="J770" s="2090"/>
      <c r="K770" s="2103"/>
      <c r="L770" s="2103"/>
      <c r="M770" s="2103"/>
      <c r="N770" s="2103"/>
      <c r="O770" s="2103"/>
      <c r="P770" s="2103"/>
      <c r="Q770" s="2103"/>
      <c r="R770" s="2103"/>
      <c r="S770" s="2103"/>
      <c r="T770" s="2103"/>
      <c r="U770" s="2103"/>
      <c r="V770" s="2103"/>
      <c r="W770" s="2103"/>
      <c r="X770" s="2103"/>
      <c r="Y770" s="2103"/>
      <c r="Z770" s="2103"/>
      <c r="AA770" s="2103"/>
      <c r="AB770" s="2103"/>
      <c r="AC770" s="2103"/>
      <c r="AD770" s="2103"/>
      <c r="AE770" s="2103"/>
      <c r="AF770" s="2103"/>
      <c r="AG770" s="2103"/>
      <c r="AH770" s="2103"/>
      <c r="AI770" s="2103"/>
    </row>
    <row r="771" spans="1:35" ht="12.75" customHeight="1">
      <c r="A771" s="2104"/>
      <c r="B771" s="2104"/>
      <c r="C771" s="2104"/>
      <c r="D771" s="2104"/>
      <c r="E771" s="2104"/>
      <c r="F771" s="2104"/>
      <c r="G771" s="2141"/>
      <c r="H771" s="2104"/>
      <c r="I771" s="2104"/>
      <c r="J771" s="2090"/>
      <c r="K771" s="2103"/>
      <c r="L771" s="2103"/>
      <c r="M771" s="2103"/>
      <c r="N771" s="2103"/>
      <c r="O771" s="2103"/>
      <c r="P771" s="2103"/>
      <c r="Q771" s="2103"/>
      <c r="R771" s="2103"/>
      <c r="S771" s="2103"/>
      <c r="T771" s="2103"/>
      <c r="U771" s="2103"/>
      <c r="V771" s="2103"/>
      <c r="W771" s="2103"/>
      <c r="X771" s="2103"/>
      <c r="Y771" s="2103"/>
      <c r="Z771" s="2103"/>
      <c r="AA771" s="2103"/>
      <c r="AB771" s="2103"/>
      <c r="AC771" s="2103"/>
      <c r="AD771" s="2103"/>
      <c r="AE771" s="2103"/>
      <c r="AF771" s="2103"/>
      <c r="AG771" s="2103"/>
      <c r="AH771" s="2103"/>
      <c r="AI771" s="2103"/>
    </row>
    <row r="772" spans="1:35" ht="12.75" customHeight="1">
      <c r="A772" s="2104"/>
      <c r="B772" s="2104"/>
      <c r="C772" s="2104"/>
      <c r="D772" s="2104"/>
      <c r="E772" s="2104"/>
      <c r="F772" s="2104"/>
      <c r="G772" s="2141"/>
      <c r="H772" s="2104"/>
      <c r="I772" s="2104"/>
      <c r="J772" s="2090"/>
      <c r="K772" s="2103"/>
      <c r="L772" s="2103"/>
      <c r="M772" s="2103"/>
      <c r="N772" s="2103"/>
      <c r="O772" s="2103"/>
      <c r="P772" s="2103"/>
      <c r="Q772" s="2103"/>
      <c r="R772" s="2103"/>
      <c r="S772" s="2103"/>
      <c r="T772" s="2103"/>
      <c r="U772" s="2103"/>
      <c r="V772" s="2103"/>
      <c r="W772" s="2103"/>
      <c r="X772" s="2103"/>
      <c r="Y772" s="2103"/>
      <c r="Z772" s="2103"/>
      <c r="AA772" s="2103"/>
      <c r="AB772" s="2103"/>
      <c r="AC772" s="2103"/>
      <c r="AD772" s="2103"/>
      <c r="AE772" s="2103"/>
      <c r="AF772" s="2103"/>
      <c r="AG772" s="2103"/>
      <c r="AH772" s="2103"/>
      <c r="AI772" s="2103"/>
    </row>
    <row r="773" spans="1:35" ht="12.75" customHeight="1">
      <c r="A773" s="2104"/>
      <c r="B773" s="2104"/>
      <c r="C773" s="2104"/>
      <c r="D773" s="2104"/>
      <c r="E773" s="2104"/>
      <c r="F773" s="2104"/>
      <c r="G773" s="2141"/>
      <c r="H773" s="2104"/>
      <c r="I773" s="2104"/>
      <c r="J773" s="2090"/>
      <c r="K773" s="2103"/>
      <c r="L773" s="2103"/>
      <c r="M773" s="2103"/>
      <c r="N773" s="2103"/>
      <c r="O773" s="2103"/>
      <c r="P773" s="2103"/>
      <c r="Q773" s="2103"/>
      <c r="R773" s="2103"/>
      <c r="S773" s="2103"/>
      <c r="T773" s="2103"/>
      <c r="U773" s="2103"/>
      <c r="V773" s="2103"/>
      <c r="W773" s="2103"/>
      <c r="X773" s="2103"/>
      <c r="Y773" s="2103"/>
      <c r="Z773" s="2103"/>
      <c r="AA773" s="2103"/>
      <c r="AB773" s="2103"/>
      <c r="AC773" s="2103"/>
      <c r="AD773" s="2103"/>
      <c r="AE773" s="2103"/>
      <c r="AF773" s="2103"/>
      <c r="AG773" s="2103"/>
      <c r="AH773" s="2103"/>
      <c r="AI773" s="2103"/>
    </row>
    <row r="774" spans="1:35" ht="12.75" customHeight="1">
      <c r="A774" s="2104"/>
      <c r="B774" s="2104"/>
      <c r="C774" s="2104"/>
      <c r="D774" s="2104"/>
      <c r="E774" s="2104"/>
      <c r="F774" s="2104"/>
      <c r="G774" s="2141"/>
      <c r="H774" s="2104"/>
      <c r="I774" s="2104"/>
      <c r="J774" s="2090"/>
      <c r="K774" s="2103"/>
      <c r="L774" s="2103"/>
      <c r="M774" s="2103"/>
      <c r="N774" s="2103"/>
      <c r="O774" s="2103"/>
      <c r="P774" s="2103"/>
      <c r="Q774" s="2103"/>
      <c r="R774" s="2103"/>
      <c r="S774" s="2103"/>
      <c r="T774" s="2103"/>
      <c r="U774" s="2103"/>
      <c r="V774" s="2103"/>
      <c r="W774" s="2103"/>
      <c r="X774" s="2103"/>
      <c r="Y774" s="2103"/>
      <c r="Z774" s="2103"/>
      <c r="AA774" s="2103"/>
      <c r="AB774" s="2103"/>
      <c r="AC774" s="2103"/>
      <c r="AD774" s="2103"/>
      <c r="AE774" s="2103"/>
      <c r="AF774" s="2103"/>
      <c r="AG774" s="2103"/>
      <c r="AH774" s="2103"/>
      <c r="AI774" s="2103"/>
    </row>
    <row r="775" spans="1:35" ht="12.75" customHeight="1">
      <c r="A775" s="2104"/>
      <c r="B775" s="2104"/>
      <c r="C775" s="2104"/>
      <c r="D775" s="2104"/>
      <c r="E775" s="2104"/>
      <c r="F775" s="2104"/>
      <c r="G775" s="2141"/>
      <c r="H775" s="2104"/>
      <c r="I775" s="2104"/>
      <c r="J775" s="2090"/>
      <c r="K775" s="2103"/>
      <c r="L775" s="2103"/>
      <c r="M775" s="2103"/>
      <c r="N775" s="2103"/>
      <c r="O775" s="2103"/>
      <c r="P775" s="2103"/>
      <c r="Q775" s="2103"/>
      <c r="R775" s="2103"/>
      <c r="S775" s="2103"/>
      <c r="T775" s="2103"/>
      <c r="U775" s="2103"/>
      <c r="V775" s="2103"/>
      <c r="W775" s="2103"/>
      <c r="X775" s="2103"/>
      <c r="Y775" s="2103"/>
      <c r="Z775" s="2103"/>
      <c r="AA775" s="2103"/>
      <c r="AB775" s="2103"/>
      <c r="AC775" s="2103"/>
      <c r="AD775" s="2103"/>
      <c r="AE775" s="2103"/>
      <c r="AF775" s="2103"/>
      <c r="AG775" s="2103"/>
      <c r="AH775" s="2103"/>
      <c r="AI775" s="2103"/>
    </row>
    <row r="776" spans="1:35" ht="12.75" customHeight="1">
      <c r="A776" s="2104"/>
      <c r="B776" s="2104"/>
      <c r="C776" s="2104"/>
      <c r="D776" s="2104"/>
      <c r="E776" s="2104"/>
      <c r="F776" s="2104"/>
      <c r="G776" s="2141"/>
      <c r="H776" s="2104"/>
      <c r="I776" s="2104"/>
      <c r="J776" s="2090"/>
      <c r="K776" s="2103"/>
      <c r="L776" s="2103"/>
      <c r="M776" s="2103"/>
      <c r="N776" s="2103"/>
      <c r="O776" s="2103"/>
      <c r="P776" s="2103"/>
      <c r="Q776" s="2103"/>
      <c r="R776" s="2103"/>
      <c r="S776" s="2103"/>
      <c r="T776" s="2103"/>
      <c r="U776" s="2103"/>
      <c r="V776" s="2103"/>
      <c r="W776" s="2103"/>
      <c r="X776" s="2103"/>
      <c r="Y776" s="2103"/>
      <c r="Z776" s="2103"/>
      <c r="AA776" s="2103"/>
      <c r="AB776" s="2103"/>
      <c r="AC776" s="2103"/>
      <c r="AD776" s="2103"/>
      <c r="AE776" s="2103"/>
      <c r="AF776" s="2103"/>
      <c r="AG776" s="2103"/>
      <c r="AH776" s="2103"/>
      <c r="AI776" s="2103"/>
    </row>
    <row r="777" spans="1:35" ht="12.75" customHeight="1">
      <c r="A777" s="2104"/>
      <c r="B777" s="2104"/>
      <c r="C777" s="2104"/>
      <c r="D777" s="2104"/>
      <c r="E777" s="2104"/>
      <c r="F777" s="2104"/>
      <c r="G777" s="2141"/>
      <c r="H777" s="2104"/>
      <c r="I777" s="2104"/>
      <c r="J777" s="2090"/>
      <c r="K777" s="2103"/>
      <c r="L777" s="2103"/>
      <c r="M777" s="2103"/>
      <c r="N777" s="2103"/>
      <c r="O777" s="2103"/>
      <c r="P777" s="2103"/>
      <c r="Q777" s="2103"/>
      <c r="R777" s="2103"/>
      <c r="S777" s="2103"/>
      <c r="T777" s="2103"/>
      <c r="U777" s="2103"/>
      <c r="V777" s="2103"/>
      <c r="W777" s="2103"/>
      <c r="X777" s="2103"/>
      <c r="Y777" s="2103"/>
      <c r="Z777" s="2103"/>
      <c r="AA777" s="2103"/>
      <c r="AB777" s="2103"/>
      <c r="AC777" s="2103"/>
      <c r="AD777" s="2103"/>
      <c r="AE777" s="2103"/>
      <c r="AF777" s="2103"/>
      <c r="AG777" s="2103"/>
      <c r="AH777" s="2103"/>
      <c r="AI777" s="2103"/>
    </row>
    <row r="778" spans="1:35" ht="12.75" customHeight="1">
      <c r="A778" s="2104"/>
      <c r="B778" s="2104"/>
      <c r="C778" s="2104"/>
      <c r="D778" s="2104"/>
      <c r="E778" s="2104"/>
      <c r="F778" s="2104"/>
      <c r="G778" s="2141"/>
      <c r="H778" s="2104"/>
      <c r="I778" s="2104"/>
      <c r="J778" s="2090"/>
      <c r="K778" s="2103"/>
      <c r="L778" s="2103"/>
      <c r="M778" s="2103"/>
      <c r="N778" s="2103"/>
      <c r="O778" s="2103"/>
      <c r="P778" s="2103"/>
      <c r="Q778" s="2103"/>
      <c r="R778" s="2103"/>
      <c r="S778" s="2103"/>
      <c r="T778" s="2103"/>
      <c r="U778" s="2103"/>
      <c r="V778" s="2103"/>
      <c r="W778" s="2103"/>
      <c r="X778" s="2103"/>
      <c r="Y778" s="2103"/>
      <c r="Z778" s="2103"/>
      <c r="AA778" s="2103"/>
      <c r="AB778" s="2103"/>
      <c r="AC778" s="2103"/>
      <c r="AD778" s="2103"/>
      <c r="AE778" s="2103"/>
      <c r="AF778" s="2103"/>
      <c r="AG778" s="2103"/>
      <c r="AH778" s="2103"/>
      <c r="AI778" s="2103"/>
    </row>
    <row r="779" spans="1:35" ht="12.75" customHeight="1">
      <c r="A779" s="2104"/>
      <c r="B779" s="2104"/>
      <c r="C779" s="2104"/>
      <c r="D779" s="2104"/>
      <c r="E779" s="2104"/>
      <c r="F779" s="2104"/>
      <c r="G779" s="2141"/>
      <c r="H779" s="2104"/>
      <c r="I779" s="2104"/>
      <c r="J779" s="2090"/>
      <c r="K779" s="2103"/>
      <c r="L779" s="2103"/>
      <c r="M779" s="2103"/>
      <c r="N779" s="2103"/>
      <c r="O779" s="2103"/>
      <c r="P779" s="2103"/>
      <c r="Q779" s="2103"/>
      <c r="R779" s="2103"/>
      <c r="S779" s="2103"/>
      <c r="T779" s="2103"/>
      <c r="U779" s="2103"/>
      <c r="V779" s="2103"/>
      <c r="W779" s="2103"/>
      <c r="X779" s="2103"/>
      <c r="Y779" s="2103"/>
      <c r="Z779" s="2103"/>
      <c r="AA779" s="2103"/>
      <c r="AB779" s="2103"/>
      <c r="AC779" s="2103"/>
      <c r="AD779" s="2103"/>
      <c r="AE779" s="2103"/>
      <c r="AF779" s="2103"/>
      <c r="AG779" s="2103"/>
      <c r="AH779" s="2103"/>
      <c r="AI779" s="2103"/>
    </row>
    <row r="780" spans="1:35" ht="12.75" customHeight="1">
      <c r="A780" s="2104"/>
      <c r="B780" s="2104"/>
      <c r="C780" s="2104"/>
      <c r="D780" s="2104"/>
      <c r="E780" s="2104"/>
      <c r="F780" s="2104"/>
      <c r="G780" s="2141"/>
      <c r="H780" s="2104"/>
      <c r="I780" s="2104"/>
      <c r="J780" s="2090"/>
      <c r="K780" s="2103"/>
      <c r="L780" s="2103"/>
      <c r="M780" s="2103"/>
      <c r="N780" s="2103"/>
      <c r="O780" s="2103"/>
      <c r="P780" s="2103"/>
      <c r="Q780" s="2103"/>
      <c r="R780" s="2103"/>
      <c r="S780" s="2103"/>
      <c r="T780" s="2103"/>
      <c r="U780" s="2103"/>
      <c r="V780" s="2103"/>
      <c r="W780" s="2103"/>
      <c r="X780" s="2103"/>
      <c r="Y780" s="2103"/>
      <c r="Z780" s="2103"/>
      <c r="AA780" s="2103"/>
      <c r="AB780" s="2103"/>
      <c r="AC780" s="2103"/>
      <c r="AD780" s="2103"/>
      <c r="AE780" s="2103"/>
      <c r="AF780" s="2103"/>
      <c r="AG780" s="2103"/>
      <c r="AH780" s="2103"/>
      <c r="AI780" s="2103"/>
    </row>
    <row r="781" spans="1:35" ht="12.75" customHeight="1">
      <c r="A781" s="2104"/>
      <c r="B781" s="2104"/>
      <c r="C781" s="2104"/>
      <c r="D781" s="2104"/>
      <c r="E781" s="2104"/>
      <c r="F781" s="2104"/>
      <c r="G781" s="2141"/>
      <c r="H781" s="2104"/>
      <c r="I781" s="2104"/>
      <c r="J781" s="2090"/>
      <c r="K781" s="2103"/>
      <c r="L781" s="2103"/>
      <c r="M781" s="2103"/>
      <c r="N781" s="2103"/>
      <c r="O781" s="2103"/>
      <c r="P781" s="2103"/>
      <c r="Q781" s="2103"/>
      <c r="R781" s="2103"/>
      <c r="S781" s="2103"/>
      <c r="T781" s="2103"/>
      <c r="U781" s="2103"/>
      <c r="V781" s="2103"/>
      <c r="W781" s="2103"/>
      <c r="X781" s="2103"/>
      <c r="Y781" s="2103"/>
      <c r="Z781" s="2103"/>
      <c r="AA781" s="2103"/>
      <c r="AB781" s="2103"/>
      <c r="AC781" s="2103"/>
      <c r="AD781" s="2103"/>
      <c r="AE781" s="2103"/>
      <c r="AF781" s="2103"/>
      <c r="AG781" s="2103"/>
      <c r="AH781" s="2103"/>
      <c r="AI781" s="2103"/>
    </row>
    <row r="782" spans="1:35" ht="12.75" customHeight="1">
      <c r="A782" s="2104"/>
      <c r="B782" s="2104"/>
      <c r="C782" s="2104"/>
      <c r="D782" s="2104"/>
      <c r="E782" s="2104"/>
      <c r="F782" s="2104"/>
      <c r="G782" s="2141"/>
      <c r="H782" s="2104"/>
      <c r="I782" s="2104"/>
      <c r="J782" s="2090"/>
      <c r="K782" s="2103"/>
      <c r="L782" s="2103"/>
      <c r="M782" s="2103"/>
      <c r="N782" s="2103"/>
      <c r="O782" s="2103"/>
      <c r="P782" s="2103"/>
      <c r="Q782" s="2103"/>
      <c r="R782" s="2103"/>
      <c r="S782" s="2103"/>
      <c r="T782" s="2103"/>
      <c r="U782" s="2103"/>
      <c r="V782" s="2103"/>
      <c r="W782" s="2103"/>
      <c r="X782" s="2103"/>
      <c r="Y782" s="2103"/>
      <c r="Z782" s="2103"/>
      <c r="AA782" s="2103"/>
      <c r="AB782" s="2103"/>
      <c r="AC782" s="2103"/>
      <c r="AD782" s="2103"/>
      <c r="AE782" s="2103"/>
      <c r="AF782" s="2103"/>
      <c r="AG782" s="2103"/>
      <c r="AH782" s="2103"/>
      <c r="AI782" s="2103"/>
    </row>
    <row r="783" spans="1:35" ht="12.75" customHeight="1">
      <c r="A783" s="2104"/>
      <c r="B783" s="2104"/>
      <c r="C783" s="2104"/>
      <c r="D783" s="2104"/>
      <c r="E783" s="2104"/>
      <c r="F783" s="2104"/>
      <c r="G783" s="2141"/>
      <c r="H783" s="2104"/>
      <c r="I783" s="2104"/>
      <c r="J783" s="2090"/>
      <c r="K783" s="2103"/>
      <c r="L783" s="2103"/>
      <c r="M783" s="2103"/>
      <c r="N783" s="2103"/>
      <c r="O783" s="2103"/>
      <c r="P783" s="2103"/>
      <c r="Q783" s="2103"/>
      <c r="R783" s="2103"/>
      <c r="S783" s="2103"/>
      <c r="T783" s="2103"/>
      <c r="U783" s="2103"/>
      <c r="V783" s="2103"/>
      <c r="W783" s="2103"/>
      <c r="X783" s="2103"/>
      <c r="Y783" s="2103"/>
      <c r="Z783" s="2103"/>
      <c r="AA783" s="2103"/>
      <c r="AB783" s="2103"/>
      <c r="AC783" s="2103"/>
      <c r="AD783" s="2103"/>
      <c r="AE783" s="2103"/>
      <c r="AF783" s="2103"/>
      <c r="AG783" s="2103"/>
      <c r="AH783" s="2103"/>
      <c r="AI783" s="2103"/>
    </row>
    <row r="784" spans="1:35" ht="12.75" customHeight="1">
      <c r="A784" s="2104"/>
      <c r="B784" s="2104"/>
      <c r="C784" s="2104"/>
      <c r="D784" s="2104"/>
      <c r="E784" s="2104"/>
      <c r="F784" s="2104"/>
      <c r="G784" s="2141"/>
      <c r="H784" s="2104"/>
      <c r="I784" s="2104"/>
      <c r="J784" s="2090"/>
      <c r="K784" s="2103"/>
      <c r="L784" s="2103"/>
      <c r="M784" s="2103"/>
      <c r="N784" s="2103"/>
      <c r="O784" s="2103"/>
      <c r="P784" s="2103"/>
      <c r="Q784" s="2103"/>
      <c r="R784" s="2103"/>
      <c r="S784" s="2103"/>
      <c r="T784" s="2103"/>
      <c r="U784" s="2103"/>
      <c r="V784" s="2103"/>
      <c r="W784" s="2103"/>
      <c r="X784" s="2103"/>
      <c r="Y784" s="2103"/>
      <c r="Z784" s="2103"/>
      <c r="AA784" s="2103"/>
      <c r="AB784" s="2103"/>
      <c r="AC784" s="2103"/>
      <c r="AD784" s="2103"/>
      <c r="AE784" s="2103"/>
      <c r="AF784" s="2103"/>
      <c r="AG784" s="2103"/>
      <c r="AH784" s="2103"/>
      <c r="AI784" s="2103"/>
    </row>
    <row r="785" spans="1:35" ht="12.75" customHeight="1">
      <c r="A785" s="2104"/>
      <c r="B785" s="2104"/>
      <c r="C785" s="2104"/>
      <c r="D785" s="2104"/>
      <c r="E785" s="2104"/>
      <c r="F785" s="2104"/>
      <c r="G785" s="2141"/>
      <c r="H785" s="2104"/>
      <c r="I785" s="2104"/>
      <c r="J785" s="2090"/>
      <c r="K785" s="2103"/>
      <c r="L785" s="2103"/>
      <c r="M785" s="2103"/>
      <c r="N785" s="2103"/>
      <c r="O785" s="2103"/>
      <c r="P785" s="2103"/>
      <c r="Q785" s="2103"/>
      <c r="R785" s="2103"/>
      <c r="S785" s="2103"/>
      <c r="T785" s="2103"/>
      <c r="U785" s="2103"/>
      <c r="V785" s="2103"/>
      <c r="W785" s="2103"/>
      <c r="X785" s="2103"/>
      <c r="Y785" s="2103"/>
      <c r="Z785" s="2103"/>
      <c r="AA785" s="2103"/>
      <c r="AB785" s="2103"/>
      <c r="AC785" s="2103"/>
      <c r="AD785" s="2103"/>
      <c r="AE785" s="2103"/>
      <c r="AF785" s="2103"/>
      <c r="AG785" s="2103"/>
      <c r="AH785" s="2103"/>
      <c r="AI785" s="2103"/>
    </row>
    <row r="786" spans="1:35" ht="12.75" customHeight="1">
      <c r="A786" s="2104"/>
      <c r="B786" s="2104"/>
      <c r="C786" s="2104"/>
      <c r="D786" s="2104"/>
      <c r="E786" s="2104"/>
      <c r="F786" s="2104"/>
      <c r="G786" s="2141"/>
      <c r="H786" s="2104"/>
      <c r="I786" s="2104"/>
      <c r="J786" s="2090"/>
      <c r="K786" s="2103"/>
      <c r="L786" s="2103"/>
      <c r="M786" s="2103"/>
      <c r="N786" s="2103"/>
      <c r="O786" s="2103"/>
      <c r="P786" s="2103"/>
      <c r="Q786" s="2103"/>
      <c r="R786" s="2103"/>
      <c r="S786" s="2103"/>
      <c r="T786" s="2103"/>
      <c r="U786" s="2103"/>
      <c r="V786" s="2103"/>
      <c r="W786" s="2103"/>
      <c r="X786" s="2103"/>
      <c r="Y786" s="2103"/>
      <c r="Z786" s="2103"/>
      <c r="AA786" s="2103"/>
      <c r="AB786" s="2103"/>
      <c r="AC786" s="2103"/>
      <c r="AD786" s="2103"/>
      <c r="AE786" s="2103"/>
      <c r="AF786" s="2103"/>
      <c r="AG786" s="2103"/>
      <c r="AH786" s="2103"/>
      <c r="AI786" s="2103"/>
    </row>
    <row r="787" spans="1:35" ht="12.75" customHeight="1">
      <c r="A787" s="2104"/>
      <c r="B787" s="2104"/>
      <c r="C787" s="2104"/>
      <c r="D787" s="2104"/>
      <c r="E787" s="2104"/>
      <c r="F787" s="2104"/>
      <c r="G787" s="2141"/>
      <c r="H787" s="2104"/>
      <c r="I787" s="2104"/>
      <c r="J787" s="2090"/>
      <c r="K787" s="2103"/>
      <c r="L787" s="2103"/>
      <c r="M787" s="2103"/>
      <c r="N787" s="2103"/>
      <c r="O787" s="2103"/>
      <c r="P787" s="2103"/>
      <c r="Q787" s="2103"/>
      <c r="R787" s="2103"/>
      <c r="S787" s="2103"/>
      <c r="T787" s="2103"/>
      <c r="U787" s="2103"/>
      <c r="V787" s="2103"/>
      <c r="W787" s="2103"/>
      <c r="X787" s="2103"/>
      <c r="Y787" s="2103"/>
      <c r="Z787" s="2103"/>
      <c r="AA787" s="2103"/>
      <c r="AB787" s="2103"/>
      <c r="AC787" s="2103"/>
      <c r="AD787" s="2103"/>
      <c r="AE787" s="2103"/>
      <c r="AF787" s="2103"/>
      <c r="AG787" s="2103"/>
      <c r="AH787" s="2103"/>
      <c r="AI787" s="2103"/>
    </row>
    <row r="788" spans="1:35" ht="12.75" customHeight="1">
      <c r="A788" s="2104"/>
      <c r="B788" s="2104"/>
      <c r="C788" s="2104"/>
      <c r="D788" s="2104"/>
      <c r="E788" s="2104"/>
      <c r="F788" s="2104"/>
      <c r="G788" s="2141"/>
      <c r="H788" s="2104"/>
      <c r="I788" s="2104"/>
      <c r="J788" s="2090"/>
      <c r="K788" s="2103"/>
      <c r="L788" s="2103"/>
      <c r="M788" s="2103"/>
      <c r="N788" s="2103"/>
      <c r="O788" s="2103"/>
      <c r="P788" s="2103"/>
      <c r="Q788" s="2103"/>
      <c r="R788" s="2103"/>
      <c r="S788" s="2103"/>
      <c r="T788" s="2103"/>
      <c r="U788" s="2103"/>
      <c r="V788" s="2103"/>
      <c r="W788" s="2103"/>
      <c r="X788" s="2103"/>
      <c r="Y788" s="2103"/>
      <c r="Z788" s="2103"/>
      <c r="AA788" s="2103"/>
      <c r="AB788" s="2103"/>
      <c r="AC788" s="2103"/>
      <c r="AD788" s="2103"/>
      <c r="AE788" s="2103"/>
      <c r="AF788" s="2103"/>
      <c r="AG788" s="2103"/>
      <c r="AH788" s="2103"/>
      <c r="AI788" s="2103"/>
    </row>
    <row r="789" spans="1:35" ht="12.75" customHeight="1">
      <c r="A789" s="2104"/>
      <c r="B789" s="2104"/>
      <c r="C789" s="2104"/>
      <c r="D789" s="2104"/>
      <c r="E789" s="2104"/>
      <c r="F789" s="2104"/>
      <c r="G789" s="2141"/>
      <c r="H789" s="2104"/>
      <c r="I789" s="2104"/>
      <c r="J789" s="2090"/>
      <c r="K789" s="2103"/>
      <c r="L789" s="2103"/>
      <c r="M789" s="2103"/>
      <c r="N789" s="2103"/>
      <c r="O789" s="2103"/>
      <c r="P789" s="2103"/>
      <c r="Q789" s="2103"/>
      <c r="R789" s="2103"/>
      <c r="S789" s="2103"/>
      <c r="T789" s="2103"/>
      <c r="U789" s="2103"/>
      <c r="V789" s="2103"/>
      <c r="W789" s="2103"/>
      <c r="X789" s="2103"/>
      <c r="Y789" s="2103"/>
      <c r="Z789" s="2103"/>
      <c r="AA789" s="2103"/>
      <c r="AB789" s="2103"/>
      <c r="AC789" s="2103"/>
      <c r="AD789" s="2103"/>
      <c r="AE789" s="2103"/>
      <c r="AF789" s="2103"/>
      <c r="AG789" s="2103"/>
      <c r="AH789" s="2103"/>
      <c r="AI789" s="2103"/>
    </row>
    <row r="790" spans="1:35" ht="12.75" customHeight="1">
      <c r="A790" s="2104"/>
      <c r="B790" s="2104"/>
      <c r="C790" s="2104"/>
      <c r="D790" s="2104"/>
      <c r="E790" s="2104"/>
      <c r="F790" s="2104"/>
      <c r="G790" s="2141"/>
      <c r="H790" s="2104"/>
      <c r="I790" s="2104"/>
      <c r="J790" s="2090"/>
      <c r="K790" s="2103"/>
      <c r="L790" s="2103"/>
      <c r="M790" s="2103"/>
      <c r="N790" s="2103"/>
      <c r="O790" s="2103"/>
      <c r="P790" s="2103"/>
      <c r="Q790" s="2103"/>
      <c r="R790" s="2103"/>
      <c r="S790" s="2103"/>
      <c r="T790" s="2103"/>
      <c r="U790" s="2103"/>
      <c r="V790" s="2103"/>
      <c r="W790" s="2103"/>
      <c r="X790" s="2103"/>
      <c r="Y790" s="2103"/>
      <c r="Z790" s="2103"/>
      <c r="AA790" s="2103"/>
      <c r="AB790" s="2103"/>
      <c r="AC790" s="2103"/>
      <c r="AD790" s="2103"/>
      <c r="AE790" s="2103"/>
      <c r="AF790" s="2103"/>
      <c r="AG790" s="2103"/>
      <c r="AH790" s="2103"/>
      <c r="AI790" s="2103"/>
    </row>
    <row r="791" spans="1:35" ht="12.75" customHeight="1">
      <c r="A791" s="2104"/>
      <c r="B791" s="2104"/>
      <c r="C791" s="2104"/>
      <c r="D791" s="2104"/>
      <c r="E791" s="2104"/>
      <c r="F791" s="2104"/>
      <c r="G791" s="2141"/>
      <c r="H791" s="2104"/>
      <c r="I791" s="2104"/>
      <c r="J791" s="2090"/>
      <c r="K791" s="2103"/>
      <c r="L791" s="2103"/>
      <c r="M791" s="2103"/>
      <c r="N791" s="2103"/>
      <c r="O791" s="2103"/>
      <c r="P791" s="2103"/>
      <c r="Q791" s="2103"/>
      <c r="R791" s="2103"/>
      <c r="S791" s="2103"/>
      <c r="T791" s="2103"/>
      <c r="U791" s="2103"/>
      <c r="V791" s="2103"/>
      <c r="W791" s="2103"/>
      <c r="X791" s="2103"/>
      <c r="Y791" s="2103"/>
      <c r="Z791" s="2103"/>
      <c r="AA791" s="2103"/>
      <c r="AB791" s="2103"/>
      <c r="AC791" s="2103"/>
      <c r="AD791" s="2103"/>
      <c r="AE791" s="2103"/>
      <c r="AF791" s="2103"/>
      <c r="AG791" s="2103"/>
      <c r="AH791" s="2103"/>
      <c r="AI791" s="2103"/>
    </row>
    <row r="792" spans="1:35" ht="12.75" customHeight="1">
      <c r="A792" s="2104"/>
      <c r="B792" s="2104"/>
      <c r="C792" s="2104"/>
      <c r="D792" s="2104"/>
      <c r="E792" s="2104"/>
      <c r="F792" s="2104"/>
      <c r="G792" s="2141"/>
      <c r="H792" s="2104"/>
      <c r="I792" s="2104"/>
      <c r="J792" s="2090"/>
      <c r="K792" s="2103"/>
      <c r="L792" s="2103"/>
      <c r="M792" s="2103"/>
      <c r="N792" s="2103"/>
      <c r="O792" s="2103"/>
      <c r="P792" s="2103"/>
      <c r="Q792" s="2103"/>
      <c r="R792" s="2103"/>
      <c r="S792" s="2103"/>
      <c r="T792" s="2103"/>
      <c r="U792" s="2103"/>
      <c r="V792" s="2103"/>
      <c r="W792" s="2103"/>
      <c r="X792" s="2103"/>
      <c r="Y792" s="2103"/>
      <c r="Z792" s="2103"/>
      <c r="AA792" s="2103"/>
      <c r="AB792" s="2103"/>
      <c r="AC792" s="2103"/>
      <c r="AD792" s="2103"/>
      <c r="AE792" s="2103"/>
      <c r="AF792" s="2103"/>
      <c r="AG792" s="2103"/>
      <c r="AH792" s="2103"/>
      <c r="AI792" s="2103"/>
    </row>
    <row r="793" spans="1:35" ht="12.75" customHeight="1">
      <c r="A793" s="2104"/>
      <c r="B793" s="2104"/>
      <c r="C793" s="2104"/>
      <c r="D793" s="2104"/>
      <c r="E793" s="2104"/>
      <c r="F793" s="2104"/>
      <c r="G793" s="2141"/>
      <c r="H793" s="2104"/>
      <c r="I793" s="2104"/>
      <c r="J793" s="2090"/>
      <c r="K793" s="2103"/>
      <c r="L793" s="2103"/>
      <c r="M793" s="2103"/>
      <c r="N793" s="2103"/>
      <c r="O793" s="2103"/>
      <c r="P793" s="2103"/>
      <c r="Q793" s="2103"/>
      <c r="R793" s="2103"/>
      <c r="S793" s="2103"/>
      <c r="T793" s="2103"/>
      <c r="U793" s="2103"/>
      <c r="V793" s="2103"/>
      <c r="W793" s="2103"/>
      <c r="X793" s="2103"/>
      <c r="Y793" s="2103"/>
      <c r="Z793" s="2103"/>
      <c r="AA793" s="2103"/>
      <c r="AB793" s="2103"/>
      <c r="AC793" s="2103"/>
      <c r="AD793" s="2103"/>
      <c r="AE793" s="2103"/>
      <c r="AF793" s="2103"/>
      <c r="AG793" s="2103"/>
      <c r="AH793" s="2103"/>
      <c r="AI793" s="2103"/>
    </row>
    <row r="794" spans="1:35" ht="12.75" customHeight="1">
      <c r="A794" s="2104"/>
      <c r="B794" s="2104"/>
      <c r="C794" s="2104"/>
      <c r="D794" s="2104"/>
      <c r="E794" s="2104"/>
      <c r="F794" s="2104"/>
      <c r="G794" s="2141"/>
      <c r="H794" s="2104"/>
      <c r="I794" s="2104"/>
      <c r="J794" s="2090"/>
      <c r="K794" s="2103"/>
      <c r="L794" s="2103"/>
      <c r="M794" s="2103"/>
      <c r="N794" s="2103"/>
      <c r="O794" s="2103"/>
      <c r="P794" s="2103"/>
      <c r="Q794" s="2103"/>
      <c r="R794" s="2103"/>
      <c r="S794" s="2103"/>
      <c r="T794" s="2103"/>
      <c r="U794" s="2103"/>
      <c r="V794" s="2103"/>
      <c r="W794" s="2103"/>
      <c r="X794" s="2103"/>
      <c r="Y794" s="2103"/>
      <c r="Z794" s="2103"/>
      <c r="AA794" s="2103"/>
      <c r="AB794" s="2103"/>
      <c r="AC794" s="2103"/>
      <c r="AD794" s="2103"/>
      <c r="AE794" s="2103"/>
      <c r="AF794" s="2103"/>
      <c r="AG794" s="2103"/>
      <c r="AH794" s="2103"/>
      <c r="AI794" s="2103"/>
    </row>
    <row r="795" spans="1:35" ht="12.75" customHeight="1">
      <c r="A795" s="2104"/>
      <c r="B795" s="2104"/>
      <c r="C795" s="2104"/>
      <c r="D795" s="2104"/>
      <c r="E795" s="2104"/>
      <c r="F795" s="2104"/>
      <c r="G795" s="2141"/>
      <c r="H795" s="2104"/>
      <c r="I795" s="2104"/>
      <c r="J795" s="2090"/>
      <c r="K795" s="2103"/>
      <c r="L795" s="2103"/>
      <c r="M795" s="2103"/>
      <c r="N795" s="2103"/>
      <c r="O795" s="2103"/>
      <c r="P795" s="2103"/>
      <c r="Q795" s="2103"/>
      <c r="R795" s="2103"/>
      <c r="S795" s="2103"/>
      <c r="T795" s="2103"/>
      <c r="U795" s="2103"/>
      <c r="V795" s="2103"/>
      <c r="W795" s="2103"/>
      <c r="X795" s="2103"/>
      <c r="Y795" s="2103"/>
      <c r="Z795" s="2103"/>
      <c r="AA795" s="2103"/>
      <c r="AB795" s="2103"/>
      <c r="AC795" s="2103"/>
      <c r="AD795" s="2103"/>
      <c r="AE795" s="2103"/>
      <c r="AF795" s="2103"/>
      <c r="AG795" s="2103"/>
      <c r="AH795" s="2103"/>
      <c r="AI795" s="2103"/>
    </row>
    <row r="796" spans="1:35" ht="12.75" customHeight="1">
      <c r="A796" s="2104"/>
      <c r="B796" s="2104"/>
      <c r="C796" s="2104"/>
      <c r="D796" s="2104"/>
      <c r="E796" s="2104"/>
      <c r="F796" s="2104"/>
      <c r="G796" s="2141"/>
      <c r="H796" s="2104"/>
      <c r="I796" s="2104"/>
      <c r="J796" s="2090"/>
      <c r="K796" s="2103"/>
      <c r="L796" s="2103"/>
      <c r="M796" s="2103"/>
      <c r="N796" s="2103"/>
      <c r="O796" s="2103"/>
      <c r="P796" s="2103"/>
      <c r="Q796" s="2103"/>
      <c r="R796" s="2103"/>
      <c r="S796" s="2103"/>
      <c r="T796" s="2103"/>
      <c r="U796" s="2103"/>
      <c r="V796" s="2103"/>
      <c r="W796" s="2103"/>
      <c r="X796" s="2103"/>
      <c r="Y796" s="2103"/>
      <c r="Z796" s="2103"/>
      <c r="AA796" s="2103"/>
      <c r="AB796" s="2103"/>
      <c r="AC796" s="2103"/>
      <c r="AD796" s="2103"/>
      <c r="AE796" s="2103"/>
      <c r="AF796" s="2103"/>
      <c r="AG796" s="2103"/>
      <c r="AH796" s="2103"/>
      <c r="AI796" s="2103"/>
    </row>
    <row r="797" spans="1:35" ht="12.75" customHeight="1">
      <c r="A797" s="2104"/>
      <c r="B797" s="2104"/>
      <c r="C797" s="2104"/>
      <c r="D797" s="2104"/>
      <c r="E797" s="2104"/>
      <c r="F797" s="2104"/>
      <c r="G797" s="2141"/>
      <c r="H797" s="2104"/>
      <c r="I797" s="2104"/>
      <c r="J797" s="2090"/>
      <c r="K797" s="2103"/>
      <c r="L797" s="2103"/>
      <c r="M797" s="2103"/>
      <c r="N797" s="2103"/>
      <c r="O797" s="2103"/>
      <c r="P797" s="2103"/>
      <c r="Q797" s="2103"/>
      <c r="R797" s="2103"/>
      <c r="S797" s="2103"/>
      <c r="T797" s="2103"/>
      <c r="U797" s="2103"/>
      <c r="V797" s="2103"/>
      <c r="W797" s="2103"/>
      <c r="X797" s="2103"/>
      <c r="Y797" s="2103"/>
      <c r="Z797" s="2103"/>
      <c r="AA797" s="2103"/>
      <c r="AB797" s="2103"/>
      <c r="AC797" s="2103"/>
      <c r="AD797" s="2103"/>
      <c r="AE797" s="2103"/>
      <c r="AF797" s="2103"/>
      <c r="AG797" s="2103"/>
      <c r="AH797" s="2103"/>
      <c r="AI797" s="2103"/>
    </row>
    <row r="798" spans="1:35" ht="12.75" customHeight="1">
      <c r="A798" s="2104"/>
      <c r="B798" s="2104"/>
      <c r="C798" s="2104"/>
      <c r="D798" s="2104"/>
      <c r="E798" s="2104"/>
      <c r="F798" s="2104"/>
      <c r="G798" s="2141"/>
      <c r="H798" s="2104"/>
      <c r="I798" s="2104"/>
      <c r="J798" s="2090"/>
      <c r="K798" s="2103"/>
      <c r="L798" s="2103"/>
      <c r="M798" s="2103"/>
      <c r="N798" s="2103"/>
      <c r="O798" s="2103"/>
      <c r="P798" s="2103"/>
      <c r="Q798" s="2103"/>
      <c r="R798" s="2103"/>
      <c r="S798" s="2103"/>
      <c r="T798" s="2103"/>
      <c r="U798" s="2103"/>
      <c r="V798" s="2103"/>
      <c r="W798" s="2103"/>
      <c r="X798" s="2103"/>
      <c r="Y798" s="2103"/>
      <c r="Z798" s="2103"/>
      <c r="AA798" s="2103"/>
      <c r="AB798" s="2103"/>
      <c r="AC798" s="2103"/>
      <c r="AD798" s="2103"/>
      <c r="AE798" s="2103"/>
      <c r="AF798" s="2103"/>
      <c r="AG798" s="2103"/>
      <c r="AH798" s="2103"/>
      <c r="AI798" s="2103"/>
    </row>
    <row r="799" spans="1:35" ht="12.75" customHeight="1">
      <c r="A799" s="2104"/>
      <c r="B799" s="2104"/>
      <c r="C799" s="2104"/>
      <c r="D799" s="2104"/>
      <c r="E799" s="2104"/>
      <c r="F799" s="2104"/>
      <c r="G799" s="2141"/>
      <c r="H799" s="2104"/>
      <c r="I799" s="2104"/>
      <c r="J799" s="2090"/>
      <c r="K799" s="2103"/>
      <c r="L799" s="2103"/>
      <c r="M799" s="2103"/>
      <c r="N799" s="2103"/>
      <c r="O799" s="2103"/>
      <c r="P799" s="2103"/>
      <c r="Q799" s="2103"/>
      <c r="R799" s="2103"/>
      <c r="S799" s="2103"/>
      <c r="T799" s="2103"/>
      <c r="U799" s="2103"/>
      <c r="V799" s="2103"/>
      <c r="W799" s="2103"/>
      <c r="X799" s="2103"/>
      <c r="Y799" s="2103"/>
      <c r="Z799" s="2103"/>
      <c r="AA799" s="2103"/>
      <c r="AB799" s="2103"/>
      <c r="AC799" s="2103"/>
      <c r="AD799" s="2103"/>
      <c r="AE799" s="2103"/>
      <c r="AF799" s="2103"/>
      <c r="AG799" s="2103"/>
      <c r="AH799" s="2103"/>
      <c r="AI799" s="2103"/>
    </row>
    <row r="800" spans="1:35" ht="12.75" customHeight="1">
      <c r="A800" s="2104"/>
      <c r="B800" s="2104"/>
      <c r="C800" s="2104"/>
      <c r="D800" s="2104"/>
      <c r="E800" s="2104"/>
      <c r="F800" s="2104"/>
      <c r="G800" s="2141"/>
      <c r="H800" s="2104"/>
      <c r="I800" s="2104"/>
      <c r="J800" s="2090"/>
      <c r="K800" s="2103"/>
      <c r="L800" s="2103"/>
      <c r="M800" s="2103"/>
      <c r="N800" s="2103"/>
      <c r="O800" s="2103"/>
      <c r="P800" s="2103"/>
      <c r="Q800" s="2103"/>
      <c r="R800" s="2103"/>
      <c r="S800" s="2103"/>
      <c r="T800" s="2103"/>
      <c r="U800" s="2103"/>
      <c r="V800" s="2103"/>
      <c r="W800" s="2103"/>
      <c r="X800" s="2103"/>
      <c r="Y800" s="2103"/>
      <c r="Z800" s="2103"/>
      <c r="AA800" s="2103"/>
      <c r="AB800" s="2103"/>
      <c r="AC800" s="2103"/>
      <c r="AD800" s="2103"/>
      <c r="AE800" s="2103"/>
      <c r="AF800" s="2103"/>
      <c r="AG800" s="2103"/>
      <c r="AH800" s="2103"/>
      <c r="AI800" s="2103"/>
    </row>
    <row r="801" spans="1:35" ht="12.75" customHeight="1">
      <c r="A801" s="2104"/>
      <c r="B801" s="2104"/>
      <c r="C801" s="2104"/>
      <c r="D801" s="2104"/>
      <c r="E801" s="2104"/>
      <c r="F801" s="2104"/>
      <c r="G801" s="2141"/>
      <c r="H801" s="2104"/>
      <c r="I801" s="2104"/>
      <c r="J801" s="2090"/>
      <c r="K801" s="2103"/>
      <c r="L801" s="2103"/>
      <c r="M801" s="2103"/>
      <c r="N801" s="2103"/>
      <c r="O801" s="2103"/>
      <c r="P801" s="2103"/>
      <c r="Q801" s="2103"/>
      <c r="R801" s="2103"/>
      <c r="S801" s="2103"/>
      <c r="T801" s="2103"/>
      <c r="U801" s="2103"/>
      <c r="V801" s="2103"/>
      <c r="W801" s="2103"/>
      <c r="X801" s="2103"/>
      <c r="Y801" s="2103"/>
      <c r="Z801" s="2103"/>
      <c r="AA801" s="2103"/>
      <c r="AB801" s="2103"/>
      <c r="AC801" s="2103"/>
      <c r="AD801" s="2103"/>
      <c r="AE801" s="2103"/>
      <c r="AF801" s="2103"/>
      <c r="AG801" s="2103"/>
      <c r="AH801" s="2103"/>
      <c r="AI801" s="2103"/>
    </row>
    <row r="802" spans="1:35" ht="12.75" customHeight="1">
      <c r="A802" s="2104"/>
      <c r="B802" s="2104"/>
      <c r="C802" s="2104"/>
      <c r="D802" s="2104"/>
      <c r="E802" s="2104"/>
      <c r="F802" s="2104"/>
      <c r="G802" s="2141"/>
      <c r="H802" s="2104"/>
      <c r="I802" s="2104"/>
      <c r="J802" s="2090"/>
      <c r="K802" s="2103"/>
      <c r="L802" s="2103"/>
      <c r="M802" s="2103"/>
      <c r="N802" s="2103"/>
      <c r="O802" s="2103"/>
      <c r="P802" s="2103"/>
      <c r="Q802" s="2103"/>
      <c r="R802" s="2103"/>
      <c r="S802" s="2103"/>
      <c r="T802" s="2103"/>
      <c r="U802" s="2103"/>
      <c r="V802" s="2103"/>
      <c r="W802" s="2103"/>
      <c r="X802" s="2103"/>
      <c r="Y802" s="2103"/>
      <c r="Z802" s="2103"/>
      <c r="AA802" s="2103"/>
      <c r="AB802" s="2103"/>
      <c r="AC802" s="2103"/>
      <c r="AD802" s="2103"/>
      <c r="AE802" s="2103"/>
      <c r="AF802" s="2103"/>
      <c r="AG802" s="2103"/>
      <c r="AH802" s="2103"/>
      <c r="AI802" s="2103"/>
    </row>
    <row r="803" spans="1:35" ht="12.75" customHeight="1">
      <c r="A803" s="2104"/>
      <c r="B803" s="2104"/>
      <c r="C803" s="2104"/>
      <c r="D803" s="2104"/>
      <c r="E803" s="2104"/>
      <c r="F803" s="2104"/>
      <c r="G803" s="2141"/>
      <c r="H803" s="2104"/>
      <c r="I803" s="2104"/>
      <c r="J803" s="2090"/>
      <c r="K803" s="2103"/>
      <c r="L803" s="2103"/>
      <c r="M803" s="2103"/>
      <c r="N803" s="2103"/>
      <c r="O803" s="2103"/>
      <c r="P803" s="2103"/>
      <c r="Q803" s="2103"/>
      <c r="R803" s="2103"/>
      <c r="S803" s="2103"/>
      <c r="T803" s="2103"/>
      <c r="U803" s="2103"/>
      <c r="V803" s="2103"/>
      <c r="W803" s="2103"/>
      <c r="X803" s="2103"/>
      <c r="Y803" s="2103"/>
      <c r="Z803" s="2103"/>
      <c r="AA803" s="2103"/>
      <c r="AB803" s="2103"/>
      <c r="AC803" s="2103"/>
      <c r="AD803" s="2103"/>
      <c r="AE803" s="2103"/>
      <c r="AF803" s="2103"/>
      <c r="AG803" s="2103"/>
      <c r="AH803" s="2103"/>
      <c r="AI803" s="2103"/>
    </row>
    <row r="804" spans="1:35" ht="12.75" customHeight="1">
      <c r="A804" s="2104"/>
      <c r="B804" s="2104"/>
      <c r="C804" s="2104"/>
      <c r="D804" s="2104"/>
      <c r="E804" s="2104"/>
      <c r="F804" s="2104"/>
      <c r="G804" s="2141"/>
      <c r="H804" s="2104"/>
      <c r="I804" s="2104"/>
      <c r="J804" s="2090"/>
      <c r="K804" s="2103"/>
      <c r="L804" s="2103"/>
      <c r="M804" s="2103"/>
      <c r="N804" s="2103"/>
      <c r="O804" s="2103"/>
      <c r="P804" s="2103"/>
      <c r="Q804" s="2103"/>
      <c r="R804" s="2103"/>
      <c r="S804" s="2103"/>
      <c r="T804" s="2103"/>
      <c r="U804" s="2103"/>
      <c r="V804" s="2103"/>
      <c r="W804" s="2103"/>
      <c r="X804" s="2103"/>
      <c r="Y804" s="2103"/>
      <c r="Z804" s="2103"/>
      <c r="AA804" s="2103"/>
      <c r="AB804" s="2103"/>
      <c r="AC804" s="2103"/>
      <c r="AD804" s="2103"/>
      <c r="AE804" s="2103"/>
      <c r="AF804" s="2103"/>
      <c r="AG804" s="2103"/>
      <c r="AH804" s="2103"/>
      <c r="AI804" s="2103"/>
    </row>
    <row r="805" spans="1:35" ht="12.75" customHeight="1">
      <c r="A805" s="2104"/>
      <c r="B805" s="2104"/>
      <c r="C805" s="2104"/>
      <c r="D805" s="2104"/>
      <c r="E805" s="2104"/>
      <c r="F805" s="2104"/>
      <c r="G805" s="2141"/>
      <c r="H805" s="2104"/>
      <c r="I805" s="2104"/>
      <c r="J805" s="2090"/>
      <c r="K805" s="2103"/>
      <c r="L805" s="2103"/>
      <c r="M805" s="2103"/>
      <c r="N805" s="2103"/>
      <c r="O805" s="2103"/>
      <c r="P805" s="2103"/>
      <c r="Q805" s="2103"/>
      <c r="R805" s="2103"/>
      <c r="S805" s="2103"/>
      <c r="T805" s="2103"/>
      <c r="U805" s="2103"/>
      <c r="V805" s="2103"/>
      <c r="W805" s="2103"/>
      <c r="X805" s="2103"/>
      <c r="Y805" s="2103"/>
      <c r="Z805" s="2103"/>
      <c r="AA805" s="2103"/>
      <c r="AB805" s="2103"/>
      <c r="AC805" s="2103"/>
      <c r="AD805" s="2103"/>
      <c r="AE805" s="2103"/>
      <c r="AF805" s="2103"/>
      <c r="AG805" s="2103"/>
      <c r="AH805" s="2103"/>
      <c r="AI805" s="2103"/>
    </row>
    <row r="806" spans="1:35" ht="12.75" customHeight="1">
      <c r="A806" s="2104"/>
      <c r="B806" s="2104"/>
      <c r="C806" s="2104"/>
      <c r="D806" s="2104"/>
      <c r="E806" s="2104"/>
      <c r="F806" s="2104"/>
      <c r="G806" s="2141"/>
      <c r="H806" s="2104"/>
      <c r="I806" s="2104"/>
      <c r="J806" s="2090"/>
      <c r="K806" s="2103"/>
      <c r="L806" s="2103"/>
      <c r="M806" s="2103"/>
      <c r="N806" s="2103"/>
      <c r="O806" s="2103"/>
      <c r="P806" s="2103"/>
      <c r="Q806" s="2103"/>
      <c r="R806" s="2103"/>
      <c r="S806" s="2103"/>
      <c r="T806" s="2103"/>
      <c r="U806" s="2103"/>
      <c r="V806" s="2103"/>
      <c r="W806" s="2103"/>
      <c r="X806" s="2103"/>
      <c r="Y806" s="2103"/>
      <c r="Z806" s="2103"/>
      <c r="AA806" s="2103"/>
      <c r="AB806" s="2103"/>
      <c r="AC806" s="2103"/>
      <c r="AD806" s="2103"/>
      <c r="AE806" s="2103"/>
      <c r="AF806" s="2103"/>
      <c r="AG806" s="2103"/>
      <c r="AH806" s="2103"/>
      <c r="AI806" s="2103"/>
    </row>
    <row r="807" spans="1:35" ht="12.75" customHeight="1">
      <c r="A807" s="2104"/>
      <c r="B807" s="2104"/>
      <c r="C807" s="2104"/>
      <c r="D807" s="2104"/>
      <c r="E807" s="2104"/>
      <c r="F807" s="2104"/>
      <c r="G807" s="2141"/>
      <c r="H807" s="2104"/>
      <c r="I807" s="2104"/>
      <c r="J807" s="2090"/>
      <c r="K807" s="2103"/>
      <c r="L807" s="2103"/>
      <c r="M807" s="2103"/>
      <c r="N807" s="2103"/>
      <c r="O807" s="2103"/>
      <c r="P807" s="2103"/>
      <c r="Q807" s="2103"/>
      <c r="R807" s="2103"/>
      <c r="S807" s="2103"/>
      <c r="T807" s="2103"/>
      <c r="U807" s="2103"/>
      <c r="V807" s="2103"/>
      <c r="W807" s="2103"/>
      <c r="X807" s="2103"/>
      <c r="Y807" s="2103"/>
      <c r="Z807" s="2103"/>
      <c r="AA807" s="2103"/>
      <c r="AB807" s="2103"/>
      <c r="AC807" s="2103"/>
      <c r="AD807" s="2103"/>
      <c r="AE807" s="2103"/>
      <c r="AF807" s="2103"/>
      <c r="AG807" s="2103"/>
      <c r="AH807" s="2103"/>
      <c r="AI807" s="2103"/>
    </row>
    <row r="808" spans="1:35" ht="12.75" customHeight="1">
      <c r="A808" s="2104"/>
      <c r="B808" s="2104"/>
      <c r="C808" s="2104"/>
      <c r="D808" s="2104"/>
      <c r="E808" s="2104"/>
      <c r="F808" s="2104"/>
      <c r="G808" s="2141"/>
      <c r="H808" s="2104"/>
      <c r="I808" s="2104"/>
      <c r="J808" s="2090"/>
      <c r="K808" s="2103"/>
      <c r="L808" s="2103"/>
      <c r="M808" s="2103"/>
      <c r="N808" s="2103"/>
      <c r="O808" s="2103"/>
      <c r="P808" s="2103"/>
      <c r="Q808" s="2103"/>
      <c r="R808" s="2103"/>
      <c r="S808" s="2103"/>
      <c r="T808" s="2103"/>
      <c r="U808" s="2103"/>
      <c r="V808" s="2103"/>
      <c r="W808" s="2103"/>
      <c r="X808" s="2103"/>
      <c r="Y808" s="2103"/>
      <c r="Z808" s="2103"/>
      <c r="AA808" s="2103"/>
      <c r="AB808" s="2103"/>
      <c r="AC808" s="2103"/>
      <c r="AD808" s="2103"/>
      <c r="AE808" s="2103"/>
      <c r="AF808" s="2103"/>
      <c r="AG808" s="2103"/>
      <c r="AH808" s="2103"/>
      <c r="AI808" s="2103"/>
    </row>
    <row r="809" spans="1:35" ht="12.75" customHeight="1">
      <c r="A809" s="2104"/>
      <c r="B809" s="2104"/>
      <c r="C809" s="2104"/>
      <c r="D809" s="2104"/>
      <c r="E809" s="2104"/>
      <c r="F809" s="2104"/>
      <c r="G809" s="2141"/>
      <c r="H809" s="2104"/>
      <c r="I809" s="2104"/>
      <c r="J809" s="2090"/>
      <c r="K809" s="2103"/>
      <c r="L809" s="2103"/>
      <c r="M809" s="2103"/>
      <c r="N809" s="2103"/>
      <c r="O809" s="2103"/>
      <c r="P809" s="2103"/>
      <c r="Q809" s="2103"/>
      <c r="R809" s="2103"/>
      <c r="S809" s="2103"/>
      <c r="T809" s="2103"/>
      <c r="U809" s="2103"/>
      <c r="V809" s="2103"/>
      <c r="W809" s="2103"/>
      <c r="X809" s="2103"/>
      <c r="Y809" s="2103"/>
      <c r="Z809" s="2103"/>
      <c r="AA809" s="2103"/>
      <c r="AB809" s="2103"/>
      <c r="AC809" s="2103"/>
      <c r="AD809" s="2103"/>
      <c r="AE809" s="2103"/>
      <c r="AF809" s="2103"/>
      <c r="AG809" s="2103"/>
      <c r="AH809" s="2103"/>
      <c r="AI809" s="2103"/>
    </row>
    <row r="810" spans="1:35" ht="12.75" customHeight="1">
      <c r="A810" s="2104"/>
      <c r="B810" s="2104"/>
      <c r="C810" s="2104"/>
      <c r="D810" s="2104"/>
      <c r="E810" s="2104"/>
      <c r="F810" s="2104"/>
      <c r="G810" s="2141"/>
      <c r="H810" s="2104"/>
      <c r="I810" s="2104"/>
      <c r="J810" s="2090"/>
      <c r="K810" s="2103"/>
      <c r="L810" s="2103"/>
      <c r="M810" s="2103"/>
      <c r="N810" s="2103"/>
      <c r="O810" s="2103"/>
      <c r="P810" s="2103"/>
      <c r="Q810" s="2103"/>
      <c r="R810" s="2103"/>
      <c r="S810" s="2103"/>
      <c r="T810" s="2103"/>
      <c r="U810" s="2103"/>
      <c r="V810" s="2103"/>
      <c r="W810" s="2103"/>
      <c r="X810" s="2103"/>
      <c r="Y810" s="2103"/>
      <c r="Z810" s="2103"/>
      <c r="AA810" s="2103"/>
      <c r="AB810" s="2103"/>
      <c r="AC810" s="2103"/>
      <c r="AD810" s="2103"/>
      <c r="AE810" s="2103"/>
      <c r="AF810" s="2103"/>
      <c r="AG810" s="2103"/>
      <c r="AH810" s="2103"/>
      <c r="AI810" s="2103"/>
    </row>
    <row r="811" spans="1:35" ht="12.75" customHeight="1">
      <c r="A811" s="2104"/>
      <c r="B811" s="2104"/>
      <c r="C811" s="2104"/>
      <c r="D811" s="2104"/>
      <c r="E811" s="2104"/>
      <c r="F811" s="2104"/>
      <c r="G811" s="2141"/>
      <c r="H811" s="2104"/>
      <c r="I811" s="2104"/>
      <c r="J811" s="2090"/>
      <c r="K811" s="2103"/>
      <c r="L811" s="2103"/>
      <c r="M811" s="2103"/>
      <c r="N811" s="2103"/>
      <c r="O811" s="2103"/>
      <c r="P811" s="2103"/>
      <c r="Q811" s="2103"/>
      <c r="R811" s="2103"/>
      <c r="S811" s="2103"/>
      <c r="T811" s="2103"/>
      <c r="U811" s="2103"/>
      <c r="V811" s="2103"/>
      <c r="W811" s="2103"/>
      <c r="X811" s="2103"/>
      <c r="Y811" s="2103"/>
      <c r="Z811" s="2103"/>
      <c r="AA811" s="2103"/>
      <c r="AB811" s="2103"/>
      <c r="AC811" s="2103"/>
      <c r="AD811" s="2103"/>
      <c r="AE811" s="2103"/>
      <c r="AF811" s="2103"/>
      <c r="AG811" s="2103"/>
      <c r="AH811" s="2103"/>
      <c r="AI811" s="2103"/>
    </row>
    <row r="812" spans="1:35" ht="12.75" customHeight="1">
      <c r="A812" s="2104"/>
      <c r="B812" s="2104"/>
      <c r="C812" s="2104"/>
      <c r="D812" s="2104"/>
      <c r="E812" s="2104"/>
      <c r="F812" s="2104"/>
      <c r="G812" s="2141"/>
      <c r="H812" s="2104"/>
      <c r="I812" s="2104"/>
      <c r="J812" s="2090"/>
      <c r="K812" s="2103"/>
      <c r="L812" s="2103"/>
      <c r="M812" s="2103"/>
      <c r="N812" s="2103"/>
      <c r="O812" s="2103"/>
      <c r="P812" s="2103"/>
      <c r="Q812" s="2103"/>
      <c r="R812" s="2103"/>
      <c r="S812" s="2103"/>
      <c r="T812" s="2103"/>
      <c r="U812" s="2103"/>
      <c r="V812" s="2103"/>
      <c r="W812" s="2103"/>
      <c r="X812" s="2103"/>
      <c r="Y812" s="2103"/>
      <c r="Z812" s="2103"/>
      <c r="AA812" s="2103"/>
      <c r="AB812" s="2103"/>
      <c r="AC812" s="2103"/>
      <c r="AD812" s="2103"/>
      <c r="AE812" s="2103"/>
      <c r="AF812" s="2103"/>
      <c r="AG812" s="2103"/>
      <c r="AH812" s="2103"/>
      <c r="AI812" s="2103"/>
    </row>
    <row r="813" spans="1:35" ht="12.75" customHeight="1">
      <c r="A813" s="2104"/>
      <c r="B813" s="2104"/>
      <c r="C813" s="2104"/>
      <c r="D813" s="2104"/>
      <c r="E813" s="2104"/>
      <c r="F813" s="2104"/>
      <c r="G813" s="2141"/>
      <c r="H813" s="2104"/>
      <c r="I813" s="2104"/>
      <c r="J813" s="2090"/>
      <c r="K813" s="2103"/>
      <c r="L813" s="2103"/>
      <c r="M813" s="2103"/>
      <c r="N813" s="2103"/>
      <c r="O813" s="2103"/>
      <c r="P813" s="2103"/>
      <c r="Q813" s="2103"/>
      <c r="R813" s="2103"/>
      <c r="S813" s="2103"/>
      <c r="T813" s="2103"/>
      <c r="U813" s="2103"/>
      <c r="V813" s="2103"/>
      <c r="W813" s="2103"/>
      <c r="X813" s="2103"/>
      <c r="Y813" s="2103"/>
      <c r="Z813" s="2103"/>
      <c r="AA813" s="2103"/>
      <c r="AB813" s="2103"/>
      <c r="AC813" s="2103"/>
      <c r="AD813" s="2103"/>
      <c r="AE813" s="2103"/>
      <c r="AF813" s="2103"/>
      <c r="AG813" s="2103"/>
      <c r="AH813" s="2103"/>
      <c r="AI813" s="2103"/>
    </row>
    <row r="814" spans="1:35" ht="12.75" customHeight="1">
      <c r="A814" s="2104"/>
      <c r="B814" s="2104"/>
      <c r="C814" s="2104"/>
      <c r="D814" s="2104"/>
      <c r="E814" s="2104"/>
      <c r="F814" s="2104"/>
      <c r="G814" s="2141"/>
      <c r="H814" s="2104"/>
      <c r="I814" s="2104"/>
      <c r="J814" s="2090"/>
      <c r="K814" s="2103"/>
      <c r="L814" s="2103"/>
      <c r="M814" s="2103"/>
      <c r="N814" s="2103"/>
      <c r="O814" s="2103"/>
      <c r="P814" s="2103"/>
      <c r="Q814" s="2103"/>
      <c r="R814" s="2103"/>
      <c r="S814" s="2103"/>
      <c r="T814" s="2103"/>
      <c r="U814" s="2103"/>
      <c r="V814" s="2103"/>
      <c r="W814" s="2103"/>
      <c r="X814" s="2103"/>
      <c r="Y814" s="2103"/>
      <c r="Z814" s="2103"/>
      <c r="AA814" s="2103"/>
      <c r="AB814" s="2103"/>
      <c r="AC814" s="2103"/>
      <c r="AD814" s="2103"/>
      <c r="AE814" s="2103"/>
      <c r="AF814" s="2103"/>
      <c r="AG814" s="2103"/>
      <c r="AH814" s="2103"/>
      <c r="AI814" s="2103"/>
    </row>
    <row r="815" spans="1:35" ht="12.75" customHeight="1">
      <c r="A815" s="2104"/>
      <c r="B815" s="2104"/>
      <c r="C815" s="2104"/>
      <c r="D815" s="2104"/>
      <c r="E815" s="2104"/>
      <c r="F815" s="2104"/>
      <c r="G815" s="2141"/>
      <c r="H815" s="2104"/>
      <c r="I815" s="2104"/>
      <c r="J815" s="2090"/>
      <c r="K815" s="2103"/>
      <c r="L815" s="2103"/>
      <c r="M815" s="2103"/>
      <c r="N815" s="2103"/>
      <c r="O815" s="2103"/>
      <c r="P815" s="2103"/>
      <c r="Q815" s="2103"/>
      <c r="R815" s="2103"/>
      <c r="S815" s="2103"/>
      <c r="T815" s="2103"/>
      <c r="U815" s="2103"/>
      <c r="V815" s="2103"/>
      <c r="W815" s="2103"/>
      <c r="X815" s="2103"/>
      <c r="Y815" s="2103"/>
      <c r="Z815" s="2103"/>
      <c r="AA815" s="2103"/>
      <c r="AB815" s="2103"/>
      <c r="AC815" s="2103"/>
      <c r="AD815" s="2103"/>
      <c r="AE815" s="2103"/>
      <c r="AF815" s="2103"/>
      <c r="AG815" s="2103"/>
      <c r="AH815" s="2103"/>
      <c r="AI815" s="2103"/>
    </row>
    <row r="816" spans="1:35" ht="12.75" customHeight="1">
      <c r="A816" s="2104"/>
      <c r="B816" s="2104"/>
      <c r="C816" s="2104"/>
      <c r="D816" s="2104"/>
      <c r="E816" s="2104"/>
      <c r="F816" s="2104"/>
      <c r="G816" s="2141"/>
      <c r="H816" s="2104"/>
      <c r="I816" s="2104"/>
      <c r="J816" s="2090"/>
      <c r="K816" s="2103"/>
      <c r="L816" s="2103"/>
      <c r="M816" s="2103"/>
      <c r="N816" s="2103"/>
      <c r="O816" s="2103"/>
      <c r="P816" s="2103"/>
      <c r="Q816" s="2103"/>
      <c r="R816" s="2103"/>
      <c r="S816" s="2103"/>
      <c r="T816" s="2103"/>
      <c r="U816" s="2103"/>
      <c r="V816" s="2103"/>
      <c r="W816" s="2103"/>
      <c r="X816" s="2103"/>
      <c r="Y816" s="2103"/>
      <c r="Z816" s="2103"/>
      <c r="AA816" s="2103"/>
      <c r="AB816" s="2103"/>
      <c r="AC816" s="2103"/>
      <c r="AD816" s="2103"/>
      <c r="AE816" s="2103"/>
      <c r="AF816" s="2103"/>
      <c r="AG816" s="2103"/>
      <c r="AH816" s="2103"/>
      <c r="AI816" s="2103"/>
    </row>
    <row r="817" spans="1:35" ht="12.75" customHeight="1">
      <c r="A817" s="2104"/>
      <c r="B817" s="2104"/>
      <c r="C817" s="2104"/>
      <c r="D817" s="2104"/>
      <c r="E817" s="2104"/>
      <c r="F817" s="2104"/>
      <c r="G817" s="2141"/>
      <c r="H817" s="2104"/>
      <c r="I817" s="2104"/>
      <c r="J817" s="2090"/>
      <c r="K817" s="2103"/>
      <c r="L817" s="2103"/>
      <c r="M817" s="2103"/>
      <c r="N817" s="2103"/>
      <c r="O817" s="2103"/>
      <c r="P817" s="2103"/>
      <c r="Q817" s="2103"/>
      <c r="R817" s="2103"/>
      <c r="S817" s="2103"/>
      <c r="T817" s="2103"/>
      <c r="U817" s="2103"/>
      <c r="V817" s="2103"/>
      <c r="W817" s="2103"/>
      <c r="X817" s="2103"/>
      <c r="Y817" s="2103"/>
      <c r="Z817" s="2103"/>
      <c r="AA817" s="2103"/>
      <c r="AB817" s="2103"/>
      <c r="AC817" s="2103"/>
      <c r="AD817" s="2103"/>
      <c r="AE817" s="2103"/>
      <c r="AF817" s="2103"/>
      <c r="AG817" s="2103"/>
      <c r="AH817" s="2103"/>
      <c r="AI817" s="2103"/>
    </row>
    <row r="818" spans="1:35" ht="12.75" customHeight="1">
      <c r="A818" s="2104"/>
      <c r="B818" s="2104"/>
      <c r="C818" s="2104"/>
      <c r="D818" s="2104"/>
      <c r="E818" s="2104"/>
      <c r="F818" s="2104"/>
      <c r="G818" s="2141"/>
      <c r="H818" s="2104"/>
      <c r="I818" s="2104"/>
      <c r="J818" s="2090"/>
      <c r="K818" s="2103"/>
      <c r="L818" s="2103"/>
      <c r="M818" s="2103"/>
      <c r="N818" s="2103"/>
      <c r="O818" s="2103"/>
      <c r="P818" s="2103"/>
      <c r="Q818" s="2103"/>
      <c r="R818" s="2103"/>
      <c r="S818" s="2103"/>
      <c r="T818" s="2103"/>
      <c r="U818" s="2103"/>
      <c r="V818" s="2103"/>
      <c r="W818" s="2103"/>
      <c r="X818" s="2103"/>
      <c r="Y818" s="2103"/>
      <c r="Z818" s="2103"/>
      <c r="AA818" s="2103"/>
      <c r="AB818" s="2103"/>
      <c r="AC818" s="2103"/>
      <c r="AD818" s="2103"/>
      <c r="AE818" s="2103"/>
      <c r="AF818" s="2103"/>
      <c r="AG818" s="2103"/>
      <c r="AH818" s="2103"/>
      <c r="AI818" s="2103"/>
    </row>
    <row r="819" spans="1:35" ht="12.75" customHeight="1">
      <c r="A819" s="2104"/>
      <c r="B819" s="2104"/>
      <c r="C819" s="2104"/>
      <c r="D819" s="2104"/>
      <c r="E819" s="2104"/>
      <c r="F819" s="2104"/>
      <c r="G819" s="2141"/>
      <c r="H819" s="2104"/>
      <c r="I819" s="2104"/>
      <c r="J819" s="2090"/>
      <c r="K819" s="2103"/>
      <c r="L819" s="2103"/>
      <c r="M819" s="2103"/>
      <c r="N819" s="2103"/>
      <c r="O819" s="2103"/>
      <c r="P819" s="2103"/>
      <c r="Q819" s="2103"/>
      <c r="R819" s="2103"/>
      <c r="S819" s="2103"/>
      <c r="T819" s="2103"/>
      <c r="U819" s="2103"/>
      <c r="V819" s="2103"/>
      <c r="W819" s="2103"/>
      <c r="X819" s="2103"/>
      <c r="Y819" s="2103"/>
      <c r="Z819" s="2103"/>
      <c r="AA819" s="2103"/>
      <c r="AB819" s="2103"/>
      <c r="AC819" s="2103"/>
      <c r="AD819" s="2103"/>
      <c r="AE819" s="2103"/>
      <c r="AF819" s="2103"/>
      <c r="AG819" s="2103"/>
      <c r="AH819" s="2103"/>
      <c r="AI819" s="2103"/>
    </row>
    <row r="820" spans="1:35" ht="12.75" customHeight="1">
      <c r="A820" s="2104"/>
      <c r="B820" s="2104"/>
      <c r="C820" s="2104"/>
      <c r="D820" s="2104"/>
      <c r="E820" s="2104"/>
      <c r="F820" s="2104"/>
      <c r="G820" s="2141"/>
      <c r="H820" s="2104"/>
      <c r="I820" s="2104"/>
      <c r="J820" s="2090"/>
      <c r="K820" s="2103"/>
      <c r="L820" s="2103"/>
      <c r="M820" s="2103"/>
      <c r="N820" s="2103"/>
      <c r="O820" s="2103"/>
      <c r="P820" s="2103"/>
      <c r="Q820" s="2103"/>
      <c r="R820" s="2103"/>
      <c r="S820" s="2103"/>
      <c r="T820" s="2103"/>
      <c r="U820" s="2103"/>
      <c r="V820" s="2103"/>
      <c r="W820" s="2103"/>
      <c r="X820" s="2103"/>
      <c r="Y820" s="2103"/>
      <c r="Z820" s="2103"/>
      <c r="AA820" s="2103"/>
      <c r="AB820" s="2103"/>
      <c r="AC820" s="2103"/>
      <c r="AD820" s="2103"/>
      <c r="AE820" s="2103"/>
      <c r="AF820" s="2103"/>
      <c r="AG820" s="2103"/>
      <c r="AH820" s="2103"/>
      <c r="AI820" s="2103"/>
    </row>
    <row r="821" spans="1:35" ht="12.75" customHeight="1">
      <c r="A821" s="2104"/>
      <c r="B821" s="2104"/>
      <c r="C821" s="2104"/>
      <c r="D821" s="2104"/>
      <c r="E821" s="2104"/>
      <c r="F821" s="2104"/>
      <c r="G821" s="2141"/>
      <c r="H821" s="2104"/>
      <c r="I821" s="2104"/>
      <c r="J821" s="2090"/>
      <c r="K821" s="2103"/>
      <c r="L821" s="2103"/>
      <c r="M821" s="2103"/>
      <c r="N821" s="2103"/>
      <c r="O821" s="2103"/>
      <c r="P821" s="2103"/>
      <c r="Q821" s="2103"/>
      <c r="R821" s="2103"/>
      <c r="S821" s="2103"/>
      <c r="T821" s="2103"/>
      <c r="U821" s="2103"/>
      <c r="V821" s="2103"/>
      <c r="W821" s="2103"/>
      <c r="X821" s="2103"/>
      <c r="Y821" s="2103"/>
      <c r="Z821" s="2103"/>
      <c r="AA821" s="2103"/>
      <c r="AB821" s="2103"/>
      <c r="AC821" s="2103"/>
      <c r="AD821" s="2103"/>
      <c r="AE821" s="2103"/>
      <c r="AF821" s="2103"/>
      <c r="AG821" s="2103"/>
      <c r="AH821" s="2103"/>
      <c r="AI821" s="2103"/>
    </row>
    <row r="822" spans="1:35" ht="12.75" customHeight="1">
      <c r="A822" s="2104"/>
      <c r="B822" s="2104"/>
      <c r="C822" s="2104"/>
      <c r="D822" s="2104"/>
      <c r="E822" s="2104"/>
      <c r="F822" s="2104"/>
      <c r="G822" s="2141"/>
      <c r="H822" s="2104"/>
      <c r="I822" s="2104"/>
      <c r="J822" s="2090"/>
      <c r="K822" s="2103"/>
      <c r="L822" s="2103"/>
      <c r="M822" s="2103"/>
      <c r="N822" s="2103"/>
      <c r="O822" s="2103"/>
      <c r="P822" s="2103"/>
      <c r="Q822" s="2103"/>
      <c r="R822" s="2103"/>
      <c r="S822" s="2103"/>
      <c r="T822" s="2103"/>
      <c r="U822" s="2103"/>
      <c r="V822" s="2103"/>
      <c r="W822" s="2103"/>
      <c r="X822" s="2103"/>
      <c r="Y822" s="2103"/>
      <c r="Z822" s="2103"/>
      <c r="AA822" s="2103"/>
      <c r="AB822" s="2103"/>
      <c r="AC822" s="2103"/>
      <c r="AD822" s="2103"/>
      <c r="AE822" s="2103"/>
      <c r="AF822" s="2103"/>
      <c r="AG822" s="2103"/>
      <c r="AH822" s="2103"/>
      <c r="AI822" s="2103"/>
    </row>
    <row r="823" spans="1:35" ht="12.75" customHeight="1">
      <c r="A823" s="2104"/>
      <c r="B823" s="2104"/>
      <c r="C823" s="2104"/>
      <c r="D823" s="2104"/>
      <c r="E823" s="2104"/>
      <c r="F823" s="2104"/>
      <c r="G823" s="2141"/>
      <c r="H823" s="2104"/>
      <c r="I823" s="2104"/>
      <c r="J823" s="2090"/>
      <c r="K823" s="2103"/>
      <c r="L823" s="2103"/>
      <c r="M823" s="2103"/>
      <c r="N823" s="2103"/>
      <c r="O823" s="2103"/>
      <c r="P823" s="2103"/>
      <c r="Q823" s="2103"/>
      <c r="R823" s="2103"/>
      <c r="S823" s="2103"/>
      <c r="T823" s="2103"/>
      <c r="U823" s="2103"/>
      <c r="V823" s="2103"/>
      <c r="W823" s="2103"/>
      <c r="X823" s="2103"/>
      <c r="Y823" s="2103"/>
      <c r="Z823" s="2103"/>
      <c r="AA823" s="2103"/>
      <c r="AB823" s="2103"/>
      <c r="AC823" s="2103"/>
      <c r="AD823" s="2103"/>
      <c r="AE823" s="2103"/>
      <c r="AF823" s="2103"/>
      <c r="AG823" s="2103"/>
      <c r="AH823" s="2103"/>
      <c r="AI823" s="2103"/>
    </row>
    <row r="824" spans="1:35" ht="12.75" customHeight="1">
      <c r="A824" s="2104"/>
      <c r="B824" s="2104"/>
      <c r="C824" s="2104"/>
      <c r="D824" s="2104"/>
      <c r="E824" s="2104"/>
      <c r="F824" s="2104"/>
      <c r="G824" s="2141"/>
      <c r="H824" s="2104"/>
      <c r="I824" s="2104"/>
      <c r="J824" s="2090"/>
      <c r="K824" s="2103"/>
      <c r="L824" s="2103"/>
      <c r="M824" s="2103"/>
      <c r="N824" s="2103"/>
      <c r="O824" s="2103"/>
      <c r="P824" s="2103"/>
      <c r="Q824" s="2103"/>
      <c r="R824" s="2103"/>
      <c r="S824" s="2103"/>
      <c r="T824" s="2103"/>
      <c r="U824" s="2103"/>
      <c r="V824" s="2103"/>
      <c r="W824" s="2103"/>
      <c r="X824" s="2103"/>
      <c r="Y824" s="2103"/>
      <c r="Z824" s="2103"/>
      <c r="AA824" s="2103"/>
      <c r="AB824" s="2103"/>
      <c r="AC824" s="2103"/>
      <c r="AD824" s="2103"/>
      <c r="AE824" s="2103"/>
      <c r="AF824" s="2103"/>
      <c r="AG824" s="2103"/>
      <c r="AH824" s="2103"/>
      <c r="AI824" s="2103"/>
    </row>
    <row r="825" spans="1:35" ht="12.75" customHeight="1">
      <c r="A825" s="2104"/>
      <c r="B825" s="2104"/>
      <c r="C825" s="2104"/>
      <c r="D825" s="2104"/>
      <c r="E825" s="2104"/>
      <c r="F825" s="2104"/>
      <c r="G825" s="2141"/>
      <c r="H825" s="2104"/>
      <c r="I825" s="2104"/>
      <c r="J825" s="2090"/>
      <c r="K825" s="2103"/>
      <c r="L825" s="2103"/>
      <c r="M825" s="2103"/>
      <c r="N825" s="2103"/>
      <c r="O825" s="2103"/>
      <c r="P825" s="2103"/>
      <c r="Q825" s="2103"/>
      <c r="R825" s="2103"/>
      <c r="S825" s="2103"/>
      <c r="T825" s="2103"/>
      <c r="U825" s="2103"/>
      <c r="V825" s="2103"/>
      <c r="W825" s="2103"/>
      <c r="X825" s="2103"/>
      <c r="Y825" s="2103"/>
      <c r="Z825" s="2103"/>
      <c r="AA825" s="2103"/>
      <c r="AB825" s="2103"/>
      <c r="AC825" s="2103"/>
      <c r="AD825" s="2103"/>
      <c r="AE825" s="2103"/>
      <c r="AF825" s="2103"/>
      <c r="AG825" s="2103"/>
      <c r="AH825" s="2103"/>
      <c r="AI825" s="2103"/>
    </row>
    <row r="826" spans="1:35" ht="12.75" customHeight="1">
      <c r="A826" s="2104"/>
      <c r="B826" s="2104"/>
      <c r="C826" s="2104"/>
      <c r="D826" s="2104"/>
      <c r="E826" s="2104"/>
      <c r="F826" s="2104"/>
      <c r="G826" s="2141"/>
      <c r="H826" s="2104"/>
      <c r="I826" s="2104"/>
      <c r="J826" s="2090"/>
      <c r="K826" s="2103"/>
      <c r="L826" s="2103"/>
      <c r="M826" s="2103"/>
      <c r="N826" s="2103"/>
      <c r="O826" s="2103"/>
      <c r="P826" s="2103"/>
      <c r="Q826" s="2103"/>
      <c r="R826" s="2103"/>
      <c r="S826" s="2103"/>
      <c r="T826" s="2103"/>
      <c r="U826" s="2103"/>
      <c r="V826" s="2103"/>
      <c r="W826" s="2103"/>
      <c r="X826" s="2103"/>
      <c r="Y826" s="2103"/>
      <c r="Z826" s="2103"/>
      <c r="AA826" s="2103"/>
      <c r="AB826" s="2103"/>
      <c r="AC826" s="2103"/>
      <c r="AD826" s="2103"/>
      <c r="AE826" s="2103"/>
      <c r="AF826" s="2103"/>
      <c r="AG826" s="2103"/>
      <c r="AH826" s="2103"/>
      <c r="AI826" s="2103"/>
    </row>
    <row r="827" spans="1:35" ht="12.75" customHeight="1">
      <c r="A827" s="2104"/>
      <c r="B827" s="2104"/>
      <c r="C827" s="2104"/>
      <c r="D827" s="2104"/>
      <c r="E827" s="2104"/>
      <c r="F827" s="2104"/>
      <c r="G827" s="2141"/>
      <c r="H827" s="2104"/>
      <c r="I827" s="2104"/>
      <c r="J827" s="2090"/>
      <c r="K827" s="2103"/>
      <c r="L827" s="2103"/>
      <c r="M827" s="2103"/>
      <c r="N827" s="2103"/>
      <c r="O827" s="2103"/>
      <c r="P827" s="2103"/>
      <c r="Q827" s="2103"/>
      <c r="R827" s="2103"/>
      <c r="S827" s="2103"/>
      <c r="T827" s="2103"/>
      <c r="U827" s="2103"/>
      <c r="V827" s="2103"/>
      <c r="W827" s="2103"/>
      <c r="X827" s="2103"/>
      <c r="Y827" s="2103"/>
      <c r="Z827" s="2103"/>
      <c r="AA827" s="2103"/>
      <c r="AB827" s="2103"/>
      <c r="AC827" s="2103"/>
      <c r="AD827" s="2103"/>
      <c r="AE827" s="2103"/>
      <c r="AF827" s="2103"/>
      <c r="AG827" s="2103"/>
      <c r="AH827" s="2103"/>
      <c r="AI827" s="2103"/>
    </row>
    <row r="828" spans="1:35" ht="12.75" customHeight="1">
      <c r="A828" s="2104"/>
      <c r="B828" s="2104"/>
      <c r="C828" s="2104"/>
      <c r="D828" s="2104"/>
      <c r="E828" s="2104"/>
      <c r="F828" s="2104"/>
      <c r="G828" s="2141"/>
      <c r="H828" s="2104"/>
      <c r="I828" s="2104"/>
      <c r="J828" s="2090"/>
      <c r="K828" s="2103"/>
      <c r="L828" s="2103"/>
      <c r="M828" s="2103"/>
      <c r="N828" s="2103"/>
      <c r="O828" s="2103"/>
      <c r="P828" s="2103"/>
      <c r="Q828" s="2103"/>
      <c r="R828" s="2103"/>
      <c r="S828" s="2103"/>
      <c r="T828" s="2103"/>
      <c r="U828" s="2103"/>
      <c r="V828" s="2103"/>
      <c r="W828" s="2103"/>
      <c r="X828" s="2103"/>
      <c r="Y828" s="2103"/>
      <c r="Z828" s="2103"/>
      <c r="AA828" s="2103"/>
      <c r="AB828" s="2103"/>
      <c r="AC828" s="2103"/>
      <c r="AD828" s="2103"/>
      <c r="AE828" s="2103"/>
      <c r="AF828" s="2103"/>
      <c r="AG828" s="2103"/>
      <c r="AH828" s="2103"/>
      <c r="AI828" s="2103"/>
    </row>
    <row r="829" spans="1:35" ht="12.75" customHeight="1">
      <c r="A829" s="2104"/>
      <c r="B829" s="2104"/>
      <c r="C829" s="2104"/>
      <c r="D829" s="2104"/>
      <c r="E829" s="2104"/>
      <c r="F829" s="2104"/>
      <c r="G829" s="2141"/>
      <c r="H829" s="2104"/>
      <c r="I829" s="2104"/>
      <c r="J829" s="2090"/>
      <c r="K829" s="2103"/>
      <c r="L829" s="2103"/>
      <c r="M829" s="2103"/>
      <c r="N829" s="2103"/>
      <c r="O829" s="2103"/>
      <c r="P829" s="2103"/>
      <c r="Q829" s="2103"/>
      <c r="R829" s="2103"/>
      <c r="S829" s="2103"/>
      <c r="T829" s="2103"/>
      <c r="U829" s="2103"/>
      <c r="V829" s="2103"/>
      <c r="W829" s="2103"/>
      <c r="X829" s="2103"/>
      <c r="Y829" s="2103"/>
      <c r="Z829" s="2103"/>
      <c r="AA829" s="2103"/>
      <c r="AB829" s="2103"/>
      <c r="AC829" s="2103"/>
      <c r="AD829" s="2103"/>
      <c r="AE829" s="2103"/>
      <c r="AF829" s="2103"/>
      <c r="AG829" s="2103"/>
      <c r="AH829" s="2103"/>
      <c r="AI829" s="2103"/>
    </row>
    <row r="830" spans="1:35" ht="12.75" customHeight="1">
      <c r="A830" s="2104"/>
      <c r="B830" s="2104"/>
      <c r="C830" s="2104"/>
      <c r="D830" s="2104"/>
      <c r="E830" s="2104"/>
      <c r="F830" s="2104"/>
      <c r="G830" s="2141"/>
      <c r="H830" s="2104"/>
      <c r="I830" s="2104"/>
      <c r="J830" s="2090"/>
      <c r="K830" s="2103"/>
      <c r="L830" s="2103"/>
      <c r="M830" s="2103"/>
      <c r="N830" s="2103"/>
      <c r="O830" s="2103"/>
      <c r="P830" s="2103"/>
      <c r="Q830" s="2103"/>
      <c r="R830" s="2103"/>
      <c r="S830" s="2103"/>
      <c r="T830" s="2103"/>
      <c r="U830" s="2103"/>
      <c r="V830" s="2103"/>
      <c r="W830" s="2103"/>
      <c r="X830" s="2103"/>
      <c r="Y830" s="2103"/>
      <c r="Z830" s="2103"/>
      <c r="AA830" s="2103"/>
      <c r="AB830" s="2103"/>
      <c r="AC830" s="2103"/>
      <c r="AD830" s="2103"/>
      <c r="AE830" s="2103"/>
      <c r="AF830" s="2103"/>
      <c r="AG830" s="2103"/>
      <c r="AH830" s="2103"/>
      <c r="AI830" s="2103"/>
    </row>
    <row r="831" spans="1:35" ht="12.75" customHeight="1">
      <c r="A831" s="2104"/>
      <c r="B831" s="2104"/>
      <c r="C831" s="2104"/>
      <c r="D831" s="2104"/>
      <c r="E831" s="2104"/>
      <c r="F831" s="2104"/>
      <c r="G831" s="2141"/>
      <c r="H831" s="2104"/>
      <c r="I831" s="2104"/>
      <c r="J831" s="2090"/>
      <c r="K831" s="2103"/>
      <c r="L831" s="2103"/>
      <c r="M831" s="2103"/>
      <c r="N831" s="2103"/>
      <c r="O831" s="2103"/>
      <c r="P831" s="2103"/>
      <c r="Q831" s="2103"/>
      <c r="R831" s="2103"/>
      <c r="S831" s="2103"/>
      <c r="T831" s="2103"/>
      <c r="U831" s="2103"/>
      <c r="V831" s="2103"/>
      <c r="W831" s="2103"/>
      <c r="X831" s="2103"/>
      <c r="Y831" s="2103"/>
      <c r="Z831" s="2103"/>
      <c r="AA831" s="2103"/>
      <c r="AB831" s="2103"/>
      <c r="AC831" s="2103"/>
      <c r="AD831" s="2103"/>
      <c r="AE831" s="2103"/>
      <c r="AF831" s="2103"/>
      <c r="AG831" s="2103"/>
      <c r="AH831" s="2103"/>
      <c r="AI831" s="2103"/>
    </row>
    <row r="832" spans="1:35" ht="12.75" customHeight="1">
      <c r="A832" s="2104"/>
      <c r="B832" s="2104"/>
      <c r="C832" s="2104"/>
      <c r="D832" s="2104"/>
      <c r="E832" s="2104"/>
      <c r="F832" s="2104"/>
      <c r="G832" s="2141"/>
      <c r="H832" s="2104"/>
      <c r="I832" s="2104"/>
      <c r="J832" s="2090"/>
      <c r="K832" s="2103"/>
      <c r="L832" s="2103"/>
      <c r="M832" s="2103"/>
      <c r="N832" s="2103"/>
      <c r="O832" s="2103"/>
      <c r="P832" s="2103"/>
      <c r="Q832" s="2103"/>
      <c r="R832" s="2103"/>
      <c r="S832" s="2103"/>
      <c r="T832" s="2103"/>
      <c r="U832" s="2103"/>
      <c r="V832" s="2103"/>
      <c r="W832" s="2103"/>
      <c r="X832" s="2103"/>
      <c r="Y832" s="2103"/>
      <c r="Z832" s="2103"/>
      <c r="AA832" s="2103"/>
      <c r="AB832" s="2103"/>
      <c r="AC832" s="2103"/>
      <c r="AD832" s="2103"/>
      <c r="AE832" s="2103"/>
      <c r="AF832" s="2103"/>
      <c r="AG832" s="2103"/>
      <c r="AH832" s="2103"/>
      <c r="AI832" s="2103"/>
    </row>
    <row r="833" spans="1:35" ht="12.75" customHeight="1">
      <c r="A833" s="2104"/>
      <c r="B833" s="2104"/>
      <c r="C833" s="2104"/>
      <c r="D833" s="2104"/>
      <c r="E833" s="2104"/>
      <c r="F833" s="2104"/>
      <c r="G833" s="2141"/>
      <c r="H833" s="2104"/>
      <c r="I833" s="2104"/>
      <c r="J833" s="2090"/>
      <c r="K833" s="2103"/>
      <c r="L833" s="2103"/>
      <c r="M833" s="2103"/>
      <c r="N833" s="2103"/>
      <c r="O833" s="2103"/>
      <c r="P833" s="2103"/>
      <c r="Q833" s="2103"/>
      <c r="R833" s="2103"/>
      <c r="S833" s="2103"/>
      <c r="T833" s="2103"/>
      <c r="U833" s="2103"/>
      <c r="V833" s="2103"/>
      <c r="W833" s="2103"/>
      <c r="X833" s="2103"/>
      <c r="Y833" s="2103"/>
      <c r="Z833" s="2103"/>
      <c r="AA833" s="2103"/>
      <c r="AB833" s="2103"/>
      <c r="AC833" s="2103"/>
      <c r="AD833" s="2103"/>
      <c r="AE833" s="2103"/>
      <c r="AF833" s="2103"/>
      <c r="AG833" s="2103"/>
      <c r="AH833" s="2103"/>
      <c r="AI833" s="2103"/>
    </row>
    <row r="834" spans="1:35" ht="12.75" customHeight="1">
      <c r="A834" s="2104"/>
      <c r="B834" s="2104"/>
      <c r="C834" s="2104"/>
      <c r="D834" s="2104"/>
      <c r="E834" s="2104"/>
      <c r="F834" s="2104"/>
      <c r="G834" s="2141"/>
      <c r="H834" s="2104"/>
      <c r="I834" s="2104"/>
      <c r="J834" s="2090"/>
      <c r="K834" s="2103"/>
      <c r="L834" s="2103"/>
      <c r="M834" s="2103"/>
      <c r="N834" s="2103"/>
      <c r="O834" s="2103"/>
      <c r="P834" s="2103"/>
      <c r="Q834" s="2103"/>
      <c r="R834" s="2103"/>
      <c r="S834" s="2103"/>
      <c r="T834" s="2103"/>
      <c r="U834" s="2103"/>
      <c r="V834" s="2103"/>
      <c r="W834" s="2103"/>
      <c r="X834" s="2103"/>
      <c r="Y834" s="2103"/>
      <c r="Z834" s="2103"/>
      <c r="AA834" s="2103"/>
      <c r="AB834" s="2103"/>
      <c r="AC834" s="2103"/>
      <c r="AD834" s="2103"/>
      <c r="AE834" s="2103"/>
      <c r="AF834" s="2103"/>
      <c r="AG834" s="2103"/>
      <c r="AH834" s="2103"/>
      <c r="AI834" s="2103"/>
    </row>
    <row r="835" spans="1:35" ht="12.75" customHeight="1">
      <c r="A835" s="2104"/>
      <c r="B835" s="2104"/>
      <c r="C835" s="2104"/>
      <c r="D835" s="2104"/>
      <c r="E835" s="2104"/>
      <c r="F835" s="2104"/>
      <c r="G835" s="2141"/>
      <c r="H835" s="2104"/>
      <c r="I835" s="2104"/>
      <c r="J835" s="2090"/>
      <c r="K835" s="2103"/>
      <c r="L835" s="2103"/>
      <c r="M835" s="2103"/>
      <c r="N835" s="2103"/>
      <c r="O835" s="2103"/>
      <c r="P835" s="2103"/>
      <c r="Q835" s="2103"/>
      <c r="R835" s="2103"/>
      <c r="S835" s="2103"/>
      <c r="T835" s="2103"/>
      <c r="U835" s="2103"/>
      <c r="V835" s="2103"/>
      <c r="W835" s="2103"/>
      <c r="X835" s="2103"/>
      <c r="Y835" s="2103"/>
      <c r="Z835" s="2103"/>
      <c r="AA835" s="2103"/>
      <c r="AB835" s="2103"/>
      <c r="AC835" s="2103"/>
      <c r="AD835" s="2103"/>
      <c r="AE835" s="2103"/>
      <c r="AF835" s="2103"/>
      <c r="AG835" s="2103"/>
      <c r="AH835" s="2103"/>
      <c r="AI835" s="2103"/>
    </row>
    <row r="836" spans="1:35" ht="12.75" customHeight="1">
      <c r="A836" s="2104"/>
      <c r="B836" s="2104"/>
      <c r="C836" s="2104"/>
      <c r="D836" s="2104"/>
      <c r="E836" s="2104"/>
      <c r="F836" s="2104"/>
      <c r="G836" s="2141"/>
      <c r="H836" s="2104"/>
      <c r="I836" s="2104"/>
      <c r="J836" s="2090"/>
      <c r="K836" s="2103"/>
      <c r="L836" s="2103"/>
      <c r="M836" s="2103"/>
      <c r="N836" s="2103"/>
      <c r="O836" s="2103"/>
      <c r="P836" s="2103"/>
      <c r="Q836" s="2103"/>
      <c r="R836" s="2103"/>
      <c r="S836" s="2103"/>
      <c r="T836" s="2103"/>
      <c r="U836" s="2103"/>
      <c r="V836" s="2103"/>
      <c r="W836" s="2103"/>
      <c r="X836" s="2103"/>
      <c r="Y836" s="2103"/>
      <c r="Z836" s="2103"/>
      <c r="AA836" s="2103"/>
      <c r="AB836" s="2103"/>
      <c r="AC836" s="2103"/>
      <c r="AD836" s="2103"/>
      <c r="AE836" s="2103"/>
      <c r="AF836" s="2103"/>
      <c r="AG836" s="2103"/>
      <c r="AH836" s="2103"/>
      <c r="AI836" s="2103"/>
    </row>
    <row r="837" spans="1:35" ht="12.75" customHeight="1">
      <c r="A837" s="2104"/>
      <c r="B837" s="2104"/>
      <c r="C837" s="2104"/>
      <c r="D837" s="2104"/>
      <c r="E837" s="2104"/>
      <c r="F837" s="2104"/>
      <c r="G837" s="2141"/>
      <c r="H837" s="2104"/>
      <c r="I837" s="2104"/>
      <c r="J837" s="2090"/>
      <c r="K837" s="2103"/>
      <c r="L837" s="2103"/>
      <c r="M837" s="2103"/>
      <c r="N837" s="2103"/>
      <c r="O837" s="2103"/>
      <c r="P837" s="2103"/>
      <c r="Q837" s="2103"/>
      <c r="R837" s="2103"/>
      <c r="S837" s="2103"/>
      <c r="T837" s="2103"/>
      <c r="U837" s="2103"/>
      <c r="V837" s="2103"/>
      <c r="W837" s="2103"/>
      <c r="X837" s="2103"/>
      <c r="Y837" s="2103"/>
      <c r="Z837" s="2103"/>
      <c r="AA837" s="2103"/>
      <c r="AB837" s="2103"/>
      <c r="AC837" s="2103"/>
      <c r="AD837" s="2103"/>
      <c r="AE837" s="2103"/>
      <c r="AF837" s="2103"/>
      <c r="AG837" s="2103"/>
      <c r="AH837" s="2103"/>
      <c r="AI837" s="2103"/>
    </row>
    <row r="838" spans="1:35" ht="12.75" customHeight="1">
      <c r="A838" s="2104"/>
      <c r="B838" s="2104"/>
      <c r="C838" s="2104"/>
      <c r="D838" s="2104"/>
      <c r="E838" s="2104"/>
      <c r="F838" s="2104"/>
      <c r="G838" s="2141"/>
      <c r="H838" s="2104"/>
      <c r="I838" s="2104"/>
      <c r="J838" s="2090"/>
      <c r="K838" s="2103"/>
      <c r="L838" s="2103"/>
      <c r="M838" s="2103"/>
      <c r="N838" s="2103"/>
      <c r="O838" s="2103"/>
      <c r="P838" s="2103"/>
      <c r="Q838" s="2103"/>
      <c r="R838" s="2103"/>
      <c r="S838" s="2103"/>
      <c r="T838" s="2103"/>
      <c r="U838" s="2103"/>
      <c r="V838" s="2103"/>
      <c r="W838" s="2103"/>
      <c r="X838" s="2103"/>
      <c r="Y838" s="2103"/>
      <c r="Z838" s="2103"/>
      <c r="AA838" s="2103"/>
      <c r="AB838" s="2103"/>
      <c r="AC838" s="2103"/>
      <c r="AD838" s="2103"/>
      <c r="AE838" s="2103"/>
      <c r="AF838" s="2103"/>
      <c r="AG838" s="2103"/>
      <c r="AH838" s="2103"/>
      <c r="AI838" s="2103"/>
    </row>
    <row r="839" spans="1:35" ht="12.75" customHeight="1">
      <c r="A839" s="2104"/>
      <c r="B839" s="2104"/>
      <c r="C839" s="2104"/>
      <c r="D839" s="2104"/>
      <c r="E839" s="2104"/>
      <c r="F839" s="2104"/>
      <c r="G839" s="2141"/>
      <c r="H839" s="2104"/>
      <c r="I839" s="2104"/>
      <c r="J839" s="2090"/>
      <c r="K839" s="2103"/>
      <c r="L839" s="2103"/>
      <c r="M839" s="2103"/>
      <c r="N839" s="2103"/>
      <c r="O839" s="2103"/>
      <c r="P839" s="2103"/>
      <c r="Q839" s="2103"/>
      <c r="R839" s="2103"/>
      <c r="S839" s="2103"/>
      <c r="T839" s="2103"/>
      <c r="U839" s="2103"/>
      <c r="V839" s="2103"/>
      <c r="W839" s="2103"/>
      <c r="X839" s="2103"/>
      <c r="Y839" s="2103"/>
      <c r="Z839" s="2103"/>
      <c r="AA839" s="2103"/>
      <c r="AB839" s="2103"/>
      <c r="AC839" s="2103"/>
      <c r="AD839" s="2103"/>
      <c r="AE839" s="2103"/>
      <c r="AF839" s="2103"/>
      <c r="AG839" s="2103"/>
      <c r="AH839" s="2103"/>
      <c r="AI839" s="2103"/>
    </row>
    <row r="840" spans="1:35" ht="12.75" customHeight="1">
      <c r="A840" s="2104"/>
      <c r="B840" s="2104"/>
      <c r="C840" s="2104"/>
      <c r="D840" s="2104"/>
      <c r="E840" s="2104"/>
      <c r="F840" s="2104"/>
      <c r="G840" s="2141"/>
      <c r="H840" s="2104"/>
      <c r="I840" s="2104"/>
      <c r="J840" s="2090"/>
      <c r="K840" s="2103"/>
      <c r="L840" s="2103"/>
      <c r="M840" s="2103"/>
      <c r="N840" s="2103"/>
      <c r="O840" s="2103"/>
      <c r="P840" s="2103"/>
      <c r="Q840" s="2103"/>
      <c r="R840" s="2103"/>
      <c r="S840" s="2103"/>
      <c r="T840" s="2103"/>
      <c r="U840" s="2103"/>
      <c r="V840" s="2103"/>
      <c r="W840" s="2103"/>
      <c r="X840" s="2103"/>
      <c r="Y840" s="2103"/>
      <c r="Z840" s="2103"/>
      <c r="AA840" s="2103"/>
      <c r="AB840" s="2103"/>
      <c r="AC840" s="2103"/>
      <c r="AD840" s="2103"/>
      <c r="AE840" s="2103"/>
      <c r="AF840" s="2103"/>
      <c r="AG840" s="2103"/>
      <c r="AH840" s="2103"/>
      <c r="AI840" s="2103"/>
    </row>
    <row r="841" spans="1:35" ht="12.75" customHeight="1">
      <c r="A841" s="2104"/>
      <c r="B841" s="2104"/>
      <c r="C841" s="2104"/>
      <c r="D841" s="2104"/>
      <c r="E841" s="2104"/>
      <c r="F841" s="2104"/>
      <c r="G841" s="2141"/>
      <c r="H841" s="2104"/>
      <c r="I841" s="2104"/>
      <c r="J841" s="2090"/>
      <c r="K841" s="2103"/>
      <c r="L841" s="2103"/>
      <c r="M841" s="2103"/>
      <c r="N841" s="2103"/>
      <c r="O841" s="2103"/>
      <c r="P841" s="2103"/>
      <c r="Q841" s="2103"/>
      <c r="R841" s="2103"/>
      <c r="S841" s="2103"/>
      <c r="T841" s="2103"/>
      <c r="U841" s="2103"/>
      <c r="V841" s="2103"/>
      <c r="W841" s="2103"/>
      <c r="X841" s="2103"/>
      <c r="Y841" s="2103"/>
      <c r="Z841" s="2103"/>
      <c r="AA841" s="2103"/>
      <c r="AB841" s="2103"/>
      <c r="AC841" s="2103"/>
      <c r="AD841" s="2103"/>
      <c r="AE841" s="2103"/>
      <c r="AF841" s="2103"/>
      <c r="AG841" s="2103"/>
      <c r="AH841" s="2103"/>
      <c r="AI841" s="2103"/>
    </row>
    <row r="842" spans="1:35" ht="12.75" customHeight="1">
      <c r="A842" s="2104"/>
      <c r="B842" s="2104"/>
      <c r="C842" s="2104"/>
      <c r="D842" s="2104"/>
      <c r="E842" s="2104"/>
      <c r="F842" s="2104"/>
      <c r="G842" s="2141"/>
      <c r="H842" s="2104"/>
      <c r="I842" s="2104"/>
      <c r="J842" s="2090"/>
      <c r="K842" s="2103"/>
      <c r="L842" s="2103"/>
      <c r="M842" s="2103"/>
      <c r="N842" s="2103"/>
      <c r="O842" s="2103"/>
      <c r="P842" s="2103"/>
      <c r="Q842" s="2103"/>
      <c r="R842" s="2103"/>
      <c r="S842" s="2103"/>
      <c r="T842" s="2103"/>
      <c r="U842" s="2103"/>
      <c r="V842" s="2103"/>
      <c r="W842" s="2103"/>
      <c r="X842" s="2103"/>
      <c r="Y842" s="2103"/>
      <c r="Z842" s="2103"/>
      <c r="AA842" s="2103"/>
      <c r="AB842" s="2103"/>
      <c r="AC842" s="2103"/>
      <c r="AD842" s="2103"/>
      <c r="AE842" s="2103"/>
      <c r="AF842" s="2103"/>
      <c r="AG842" s="2103"/>
      <c r="AH842" s="2103"/>
      <c r="AI842" s="2103"/>
    </row>
    <row r="843" spans="1:35" ht="12.75" customHeight="1">
      <c r="A843" s="2104"/>
      <c r="B843" s="2104"/>
      <c r="C843" s="2104"/>
      <c r="D843" s="2104"/>
      <c r="E843" s="2104"/>
      <c r="F843" s="2104"/>
      <c r="G843" s="2141"/>
      <c r="H843" s="2104"/>
      <c r="I843" s="2104"/>
      <c r="J843" s="2090"/>
      <c r="K843" s="2103"/>
      <c r="L843" s="2103"/>
      <c r="M843" s="2103"/>
      <c r="N843" s="2103"/>
      <c r="O843" s="2103"/>
      <c r="P843" s="2103"/>
      <c r="Q843" s="2103"/>
      <c r="R843" s="2103"/>
      <c r="S843" s="2103"/>
      <c r="T843" s="2103"/>
      <c r="U843" s="2103"/>
      <c r="V843" s="2103"/>
      <c r="W843" s="2103"/>
      <c r="X843" s="2103"/>
      <c r="Y843" s="2103"/>
      <c r="Z843" s="2103"/>
      <c r="AA843" s="2103"/>
      <c r="AB843" s="2103"/>
      <c r="AC843" s="2103"/>
      <c r="AD843" s="2103"/>
      <c r="AE843" s="2103"/>
      <c r="AF843" s="2103"/>
      <c r="AG843" s="2103"/>
      <c r="AH843" s="2103"/>
      <c r="AI843" s="2103"/>
    </row>
    <row r="844" spans="1:35" ht="12.75" customHeight="1">
      <c r="A844" s="2104"/>
      <c r="B844" s="2104"/>
      <c r="C844" s="2104"/>
      <c r="D844" s="2104"/>
      <c r="E844" s="2104"/>
      <c r="F844" s="2104"/>
      <c r="G844" s="2141"/>
      <c r="H844" s="2104"/>
      <c r="I844" s="2104"/>
      <c r="J844" s="2090"/>
      <c r="K844" s="2103"/>
      <c r="L844" s="2103"/>
      <c r="M844" s="2103"/>
      <c r="N844" s="2103"/>
      <c r="O844" s="2103"/>
      <c r="P844" s="2103"/>
      <c r="Q844" s="2103"/>
      <c r="R844" s="2103"/>
      <c r="S844" s="2103"/>
      <c r="T844" s="2103"/>
      <c r="U844" s="2103"/>
      <c r="V844" s="2103"/>
      <c r="W844" s="2103"/>
      <c r="X844" s="2103"/>
      <c r="Y844" s="2103"/>
      <c r="Z844" s="2103"/>
      <c r="AA844" s="2103"/>
      <c r="AB844" s="2103"/>
      <c r="AC844" s="2103"/>
      <c r="AD844" s="2103"/>
      <c r="AE844" s="2103"/>
      <c r="AF844" s="2103"/>
      <c r="AG844" s="2103"/>
      <c r="AH844" s="2103"/>
      <c r="AI844" s="2103"/>
    </row>
    <row r="845" spans="1:35" ht="12.75" customHeight="1">
      <c r="A845" s="2104"/>
      <c r="B845" s="2104"/>
      <c r="C845" s="2104"/>
      <c r="D845" s="2104"/>
      <c r="E845" s="2104"/>
      <c r="F845" s="2104"/>
      <c r="G845" s="2141"/>
      <c r="H845" s="2104"/>
      <c r="I845" s="2104"/>
      <c r="J845" s="2090"/>
      <c r="K845" s="2103"/>
      <c r="L845" s="2103"/>
      <c r="M845" s="2103"/>
      <c r="N845" s="2103"/>
      <c r="O845" s="2103"/>
      <c r="P845" s="2103"/>
      <c r="Q845" s="2103"/>
      <c r="R845" s="2103"/>
      <c r="S845" s="2103"/>
      <c r="T845" s="2103"/>
      <c r="U845" s="2103"/>
      <c r="V845" s="2103"/>
      <c r="W845" s="2103"/>
      <c r="X845" s="2103"/>
      <c r="Y845" s="2103"/>
      <c r="Z845" s="2103"/>
      <c r="AA845" s="2103"/>
      <c r="AB845" s="2103"/>
      <c r="AC845" s="2103"/>
      <c r="AD845" s="2103"/>
      <c r="AE845" s="2103"/>
      <c r="AF845" s="2103"/>
      <c r="AG845" s="2103"/>
      <c r="AH845" s="2103"/>
      <c r="AI845" s="2103"/>
    </row>
    <row r="846" spans="1:35" ht="12.75" customHeight="1">
      <c r="A846" s="2104"/>
      <c r="B846" s="2104"/>
      <c r="C846" s="2104"/>
      <c r="D846" s="2104"/>
      <c r="E846" s="2104"/>
      <c r="F846" s="2104"/>
      <c r="G846" s="2141"/>
      <c r="H846" s="2104"/>
      <c r="I846" s="2104"/>
      <c r="J846" s="2090"/>
      <c r="K846" s="2103"/>
      <c r="L846" s="2103"/>
      <c r="M846" s="2103"/>
      <c r="N846" s="2103"/>
      <c r="O846" s="2103"/>
      <c r="P846" s="2103"/>
      <c r="Q846" s="2103"/>
      <c r="R846" s="2103"/>
      <c r="S846" s="2103"/>
      <c r="T846" s="2103"/>
      <c r="U846" s="2103"/>
      <c r="V846" s="2103"/>
      <c r="W846" s="2103"/>
      <c r="X846" s="2103"/>
      <c r="Y846" s="2103"/>
      <c r="Z846" s="2103"/>
      <c r="AA846" s="2103"/>
      <c r="AB846" s="2103"/>
      <c r="AC846" s="2103"/>
      <c r="AD846" s="2103"/>
      <c r="AE846" s="2103"/>
      <c r="AF846" s="2103"/>
      <c r="AG846" s="2103"/>
      <c r="AH846" s="2103"/>
      <c r="AI846" s="2103"/>
    </row>
    <row r="847" spans="1:35" ht="12.75" customHeight="1">
      <c r="A847" s="2104"/>
      <c r="B847" s="2104"/>
      <c r="C847" s="2104"/>
      <c r="D847" s="2104"/>
      <c r="E847" s="2104"/>
      <c r="F847" s="2104"/>
      <c r="G847" s="2141"/>
      <c r="H847" s="2104"/>
      <c r="I847" s="2104"/>
      <c r="J847" s="2090"/>
      <c r="K847" s="2103"/>
      <c r="L847" s="2103"/>
      <c r="M847" s="2103"/>
      <c r="N847" s="2103"/>
      <c r="O847" s="2103"/>
      <c r="P847" s="2103"/>
      <c r="Q847" s="2103"/>
      <c r="R847" s="2103"/>
      <c r="S847" s="2103"/>
      <c r="T847" s="2103"/>
      <c r="U847" s="2103"/>
      <c r="V847" s="2103"/>
      <c r="W847" s="2103"/>
      <c r="X847" s="2103"/>
      <c r="Y847" s="2103"/>
      <c r="Z847" s="2103"/>
      <c r="AA847" s="2103"/>
      <c r="AB847" s="2103"/>
      <c r="AC847" s="2103"/>
      <c r="AD847" s="2103"/>
      <c r="AE847" s="2103"/>
      <c r="AF847" s="2103"/>
      <c r="AG847" s="2103"/>
      <c r="AH847" s="2103"/>
      <c r="AI847" s="2103"/>
    </row>
    <row r="848" spans="1:35" ht="12.75" customHeight="1">
      <c r="A848" s="2104"/>
      <c r="B848" s="2104"/>
      <c r="C848" s="2104"/>
      <c r="D848" s="2104"/>
      <c r="E848" s="2104"/>
      <c r="F848" s="2104"/>
      <c r="G848" s="2141"/>
      <c r="H848" s="2104"/>
      <c r="I848" s="2104"/>
      <c r="J848" s="2090"/>
      <c r="K848" s="2103"/>
      <c r="L848" s="2103"/>
      <c r="M848" s="2103"/>
      <c r="N848" s="2103"/>
      <c r="O848" s="2103"/>
      <c r="P848" s="2103"/>
      <c r="Q848" s="2103"/>
      <c r="R848" s="2103"/>
      <c r="S848" s="2103"/>
      <c r="T848" s="2103"/>
      <c r="U848" s="2103"/>
      <c r="V848" s="2103"/>
      <c r="W848" s="2103"/>
      <c r="X848" s="2103"/>
      <c r="Y848" s="2103"/>
      <c r="Z848" s="2103"/>
      <c r="AA848" s="2103"/>
      <c r="AB848" s="2103"/>
      <c r="AC848" s="2103"/>
      <c r="AD848" s="2103"/>
      <c r="AE848" s="2103"/>
      <c r="AF848" s="2103"/>
      <c r="AG848" s="2103"/>
      <c r="AH848" s="2103"/>
      <c r="AI848" s="2103"/>
    </row>
    <row r="849" spans="1:35" ht="12.75" customHeight="1">
      <c r="A849" s="2104"/>
      <c r="B849" s="2104"/>
      <c r="C849" s="2104"/>
      <c r="D849" s="2104"/>
      <c r="E849" s="2104"/>
      <c r="F849" s="2104"/>
      <c r="G849" s="2141"/>
      <c r="H849" s="2104"/>
      <c r="I849" s="2104"/>
      <c r="J849" s="2090"/>
      <c r="K849" s="2103"/>
      <c r="L849" s="2103"/>
      <c r="M849" s="2103"/>
      <c r="N849" s="2103"/>
      <c r="O849" s="2103"/>
      <c r="P849" s="2103"/>
      <c r="Q849" s="2103"/>
      <c r="R849" s="2103"/>
      <c r="S849" s="2103"/>
      <c r="T849" s="2103"/>
      <c r="U849" s="2103"/>
      <c r="V849" s="2103"/>
      <c r="W849" s="2103"/>
      <c r="X849" s="2103"/>
      <c r="Y849" s="2103"/>
      <c r="Z849" s="2103"/>
      <c r="AA849" s="2103"/>
      <c r="AB849" s="2103"/>
      <c r="AC849" s="2103"/>
      <c r="AD849" s="2103"/>
      <c r="AE849" s="2103"/>
      <c r="AF849" s="2103"/>
      <c r="AG849" s="2103"/>
      <c r="AH849" s="2103"/>
      <c r="AI849" s="2103"/>
    </row>
    <row r="850" spans="1:35" ht="12.75" customHeight="1">
      <c r="A850" s="2104"/>
      <c r="B850" s="2104"/>
      <c r="C850" s="2104"/>
      <c r="D850" s="2104"/>
      <c r="E850" s="2104"/>
      <c r="F850" s="2104"/>
      <c r="G850" s="2141"/>
      <c r="H850" s="2104"/>
      <c r="I850" s="2104"/>
      <c r="J850" s="2090"/>
      <c r="K850" s="2103"/>
      <c r="L850" s="2103"/>
      <c r="M850" s="2103"/>
      <c r="N850" s="2103"/>
      <c r="O850" s="2103"/>
      <c r="P850" s="2103"/>
      <c r="Q850" s="2103"/>
      <c r="R850" s="2103"/>
      <c r="S850" s="2103"/>
      <c r="T850" s="2103"/>
      <c r="U850" s="2103"/>
      <c r="V850" s="2103"/>
      <c r="W850" s="2103"/>
      <c r="X850" s="2103"/>
      <c r="Y850" s="2103"/>
      <c r="Z850" s="2103"/>
      <c r="AA850" s="2103"/>
      <c r="AB850" s="2103"/>
      <c r="AC850" s="2103"/>
      <c r="AD850" s="2103"/>
      <c r="AE850" s="2103"/>
      <c r="AF850" s="2103"/>
      <c r="AG850" s="2103"/>
      <c r="AH850" s="2103"/>
      <c r="AI850" s="2103"/>
    </row>
    <row r="851" spans="1:35" ht="12.75" customHeight="1">
      <c r="A851" s="2104"/>
      <c r="B851" s="2104"/>
      <c r="C851" s="2104"/>
      <c r="D851" s="2104"/>
      <c r="E851" s="2104"/>
      <c r="F851" s="2104"/>
      <c r="G851" s="2141"/>
      <c r="H851" s="2104"/>
      <c r="I851" s="2104"/>
      <c r="J851" s="2090"/>
      <c r="K851" s="2103"/>
      <c r="L851" s="2103"/>
      <c r="M851" s="2103"/>
      <c r="N851" s="2103"/>
      <c r="O851" s="2103"/>
      <c r="P851" s="2103"/>
      <c r="Q851" s="2103"/>
      <c r="R851" s="2103"/>
      <c r="S851" s="2103"/>
      <c r="T851" s="2103"/>
      <c r="U851" s="2103"/>
      <c r="V851" s="2103"/>
      <c r="W851" s="2103"/>
      <c r="X851" s="2103"/>
      <c r="Y851" s="2103"/>
      <c r="Z851" s="2103"/>
      <c r="AA851" s="2103"/>
      <c r="AB851" s="2103"/>
      <c r="AC851" s="2103"/>
      <c r="AD851" s="2103"/>
      <c r="AE851" s="2103"/>
      <c r="AF851" s="2103"/>
      <c r="AG851" s="2103"/>
      <c r="AH851" s="2103"/>
      <c r="AI851" s="2103"/>
    </row>
    <row r="852" spans="1:35" ht="12.75" customHeight="1">
      <c r="A852" s="2104"/>
      <c r="B852" s="2104"/>
      <c r="C852" s="2104"/>
      <c r="D852" s="2104"/>
      <c r="E852" s="2104"/>
      <c r="F852" s="2104"/>
      <c r="G852" s="2141"/>
      <c r="H852" s="2104"/>
      <c r="I852" s="2104"/>
      <c r="J852" s="2090"/>
      <c r="K852" s="2103"/>
      <c r="L852" s="2103"/>
      <c r="M852" s="2103"/>
      <c r="N852" s="2103"/>
      <c r="O852" s="2103"/>
      <c r="P852" s="2103"/>
      <c r="Q852" s="2103"/>
      <c r="R852" s="2103"/>
      <c r="S852" s="2103"/>
      <c r="T852" s="2103"/>
      <c r="U852" s="2103"/>
      <c r="V852" s="2103"/>
      <c r="W852" s="2103"/>
      <c r="X852" s="2103"/>
      <c r="Y852" s="2103"/>
      <c r="Z852" s="2103"/>
      <c r="AA852" s="2103"/>
      <c r="AB852" s="2103"/>
      <c r="AC852" s="2103"/>
      <c r="AD852" s="2103"/>
      <c r="AE852" s="2103"/>
      <c r="AF852" s="2103"/>
      <c r="AG852" s="2103"/>
      <c r="AH852" s="2103"/>
      <c r="AI852" s="2103"/>
    </row>
    <row r="853" spans="1:35" ht="12.75" customHeight="1">
      <c r="A853" s="2104"/>
      <c r="B853" s="2104"/>
      <c r="C853" s="2104"/>
      <c r="D853" s="2104"/>
      <c r="E853" s="2104"/>
      <c r="F853" s="2104"/>
      <c r="G853" s="2141"/>
      <c r="H853" s="2104"/>
      <c r="I853" s="2104"/>
      <c r="J853" s="2090"/>
      <c r="K853" s="2103"/>
      <c r="L853" s="2103"/>
      <c r="M853" s="2103"/>
      <c r="N853" s="2103"/>
      <c r="O853" s="2103"/>
      <c r="P853" s="2103"/>
      <c r="Q853" s="2103"/>
      <c r="R853" s="2103"/>
      <c r="S853" s="2103"/>
      <c r="T853" s="2103"/>
      <c r="U853" s="2103"/>
      <c r="V853" s="2103"/>
      <c r="W853" s="2103"/>
      <c r="X853" s="2103"/>
      <c r="Y853" s="2103"/>
      <c r="Z853" s="2103"/>
      <c r="AA853" s="2103"/>
      <c r="AB853" s="2103"/>
      <c r="AC853" s="2103"/>
      <c r="AD853" s="2103"/>
      <c r="AE853" s="2103"/>
      <c r="AF853" s="2103"/>
      <c r="AG853" s="2103"/>
      <c r="AH853" s="2103"/>
      <c r="AI853" s="2103"/>
    </row>
    <row r="854" spans="1:35" ht="12.75" customHeight="1">
      <c r="A854" s="2104"/>
      <c r="B854" s="2104"/>
      <c r="C854" s="2104"/>
      <c r="D854" s="2104"/>
      <c r="E854" s="2104"/>
      <c r="F854" s="2104"/>
      <c r="G854" s="2141"/>
      <c r="H854" s="2104"/>
      <c r="I854" s="2104"/>
      <c r="J854" s="2090"/>
      <c r="K854" s="2103"/>
      <c r="L854" s="2103"/>
      <c r="M854" s="2103"/>
      <c r="N854" s="2103"/>
      <c r="O854" s="2103"/>
      <c r="P854" s="2103"/>
      <c r="Q854" s="2103"/>
      <c r="R854" s="2103"/>
      <c r="S854" s="2103"/>
      <c r="T854" s="2103"/>
      <c r="U854" s="2103"/>
      <c r="V854" s="2103"/>
      <c r="W854" s="2103"/>
      <c r="X854" s="2103"/>
      <c r="Y854" s="2103"/>
      <c r="Z854" s="2103"/>
      <c r="AA854" s="2103"/>
      <c r="AB854" s="2103"/>
      <c r="AC854" s="2103"/>
      <c r="AD854" s="2103"/>
      <c r="AE854" s="2103"/>
      <c r="AF854" s="2103"/>
      <c r="AG854" s="2103"/>
      <c r="AH854" s="2103"/>
      <c r="AI854" s="2103"/>
    </row>
    <row r="855" spans="1:35" ht="12.75" customHeight="1">
      <c r="A855" s="2104"/>
      <c r="B855" s="2104"/>
      <c r="C855" s="2104"/>
      <c r="D855" s="2104"/>
      <c r="E855" s="2104"/>
      <c r="F855" s="2104"/>
      <c r="G855" s="2141"/>
      <c r="H855" s="2104"/>
      <c r="I855" s="2104"/>
      <c r="J855" s="2090"/>
      <c r="K855" s="2103"/>
      <c r="L855" s="2103"/>
      <c r="M855" s="2103"/>
      <c r="N855" s="2103"/>
      <c r="O855" s="2103"/>
      <c r="P855" s="2103"/>
      <c r="Q855" s="2103"/>
      <c r="R855" s="2103"/>
      <c r="S855" s="2103"/>
      <c r="T855" s="2103"/>
      <c r="U855" s="2103"/>
      <c r="V855" s="2103"/>
      <c r="W855" s="2103"/>
      <c r="X855" s="2103"/>
      <c r="Y855" s="2103"/>
      <c r="Z855" s="2103"/>
      <c r="AA855" s="2103"/>
      <c r="AB855" s="2103"/>
      <c r="AC855" s="2103"/>
      <c r="AD855" s="2103"/>
      <c r="AE855" s="2103"/>
      <c r="AF855" s="2103"/>
      <c r="AG855" s="2103"/>
      <c r="AH855" s="2103"/>
      <c r="AI855" s="2103"/>
    </row>
    <row r="856" spans="1:35" ht="12.75" customHeight="1">
      <c r="A856" s="2104"/>
      <c r="B856" s="2104"/>
      <c r="C856" s="2104"/>
      <c r="D856" s="2104"/>
      <c r="E856" s="2104"/>
      <c r="F856" s="2104"/>
      <c r="G856" s="2141"/>
      <c r="H856" s="2104"/>
      <c r="I856" s="2104"/>
      <c r="J856" s="2090"/>
      <c r="K856" s="2103"/>
      <c r="L856" s="2103"/>
      <c r="M856" s="2103"/>
      <c r="N856" s="2103"/>
      <c r="O856" s="2103"/>
      <c r="P856" s="2103"/>
      <c r="Q856" s="2103"/>
      <c r="R856" s="2103"/>
      <c r="S856" s="2103"/>
      <c r="T856" s="2103"/>
      <c r="U856" s="2103"/>
      <c r="V856" s="2103"/>
      <c r="W856" s="2103"/>
      <c r="X856" s="2103"/>
      <c r="Y856" s="2103"/>
      <c r="Z856" s="2103"/>
      <c r="AA856" s="2103"/>
      <c r="AB856" s="2103"/>
      <c r="AC856" s="2103"/>
      <c r="AD856" s="2103"/>
      <c r="AE856" s="2103"/>
      <c r="AF856" s="2103"/>
      <c r="AG856" s="2103"/>
      <c r="AH856" s="2103"/>
      <c r="AI856" s="2103"/>
    </row>
    <row r="857" spans="1:35" ht="12.75" customHeight="1">
      <c r="A857" s="2104"/>
      <c r="B857" s="2104"/>
      <c r="C857" s="2104"/>
      <c r="D857" s="2104"/>
      <c r="E857" s="2104"/>
      <c r="F857" s="2104"/>
      <c r="G857" s="2141"/>
      <c r="H857" s="2104"/>
      <c r="I857" s="2104"/>
      <c r="J857" s="2090"/>
      <c r="K857" s="2103"/>
      <c r="L857" s="2103"/>
      <c r="M857" s="2103"/>
      <c r="N857" s="2103"/>
      <c r="O857" s="2103"/>
      <c r="P857" s="2103"/>
      <c r="Q857" s="2103"/>
      <c r="R857" s="2103"/>
      <c r="S857" s="2103"/>
      <c r="T857" s="2103"/>
      <c r="U857" s="2103"/>
      <c r="V857" s="2103"/>
      <c r="W857" s="2103"/>
      <c r="X857" s="2103"/>
      <c r="Y857" s="2103"/>
      <c r="Z857" s="2103"/>
      <c r="AA857" s="2103"/>
      <c r="AB857" s="2103"/>
      <c r="AC857" s="2103"/>
      <c r="AD857" s="2103"/>
      <c r="AE857" s="2103"/>
      <c r="AF857" s="2103"/>
      <c r="AG857" s="2103"/>
      <c r="AH857" s="2103"/>
      <c r="AI857" s="2103"/>
    </row>
    <row r="858" spans="1:35" ht="12.75" customHeight="1">
      <c r="A858" s="2104"/>
      <c r="B858" s="2104"/>
      <c r="C858" s="2104"/>
      <c r="D858" s="2104"/>
      <c r="E858" s="2104"/>
      <c r="F858" s="2104"/>
      <c r="G858" s="2141"/>
      <c r="H858" s="2104"/>
      <c r="I858" s="2104"/>
      <c r="J858" s="2090"/>
      <c r="K858" s="2103"/>
      <c r="L858" s="2103"/>
      <c r="M858" s="2103"/>
      <c r="N858" s="2103"/>
      <c r="O858" s="2103"/>
      <c r="P858" s="2103"/>
      <c r="Q858" s="2103"/>
      <c r="R858" s="2103"/>
      <c r="S858" s="2103"/>
      <c r="T858" s="2103"/>
      <c r="U858" s="2103"/>
      <c r="V858" s="2103"/>
      <c r="W858" s="2103"/>
      <c r="X858" s="2103"/>
      <c r="Y858" s="2103"/>
      <c r="Z858" s="2103"/>
      <c r="AA858" s="2103"/>
      <c r="AB858" s="2103"/>
      <c r="AC858" s="2103"/>
      <c r="AD858" s="2103"/>
      <c r="AE858" s="2103"/>
      <c r="AF858" s="2103"/>
      <c r="AG858" s="2103"/>
      <c r="AH858" s="2103"/>
      <c r="AI858" s="2103"/>
    </row>
    <row r="859" spans="1:35" ht="12.75" customHeight="1">
      <c r="A859" s="2104"/>
      <c r="B859" s="2104"/>
      <c r="C859" s="2104"/>
      <c r="D859" s="2104"/>
      <c r="E859" s="2104"/>
      <c r="F859" s="2104"/>
      <c r="G859" s="2141"/>
      <c r="H859" s="2104"/>
      <c r="I859" s="2104"/>
      <c r="J859" s="2090"/>
      <c r="K859" s="2103"/>
      <c r="L859" s="2103"/>
      <c r="M859" s="2103"/>
      <c r="N859" s="2103"/>
      <c r="O859" s="2103"/>
      <c r="P859" s="2103"/>
      <c r="Q859" s="2103"/>
      <c r="R859" s="2103"/>
      <c r="S859" s="2103"/>
      <c r="T859" s="2103"/>
      <c r="U859" s="2103"/>
      <c r="V859" s="2103"/>
      <c r="W859" s="2103"/>
      <c r="X859" s="2103"/>
      <c r="Y859" s="2103"/>
      <c r="Z859" s="2103"/>
      <c r="AA859" s="2103"/>
      <c r="AB859" s="2103"/>
      <c r="AC859" s="2103"/>
      <c r="AD859" s="2103"/>
      <c r="AE859" s="2103"/>
      <c r="AF859" s="2103"/>
      <c r="AG859" s="2103"/>
      <c r="AH859" s="2103"/>
      <c r="AI859" s="2103"/>
    </row>
    <row r="860" spans="1:35" ht="12.75" customHeight="1">
      <c r="A860" s="2104"/>
      <c r="B860" s="2104"/>
      <c r="C860" s="2104"/>
      <c r="D860" s="2104"/>
      <c r="E860" s="2104"/>
      <c r="F860" s="2104"/>
      <c r="G860" s="2141"/>
      <c r="H860" s="2104"/>
      <c r="I860" s="2104"/>
      <c r="J860" s="2090"/>
      <c r="K860" s="2103"/>
      <c r="L860" s="2103"/>
      <c r="M860" s="2103"/>
      <c r="N860" s="2103"/>
      <c r="O860" s="2103"/>
      <c r="P860" s="2103"/>
      <c r="Q860" s="2103"/>
      <c r="R860" s="2103"/>
      <c r="S860" s="2103"/>
      <c r="T860" s="2103"/>
      <c r="U860" s="2103"/>
      <c r="V860" s="2103"/>
      <c r="W860" s="2103"/>
      <c r="X860" s="2103"/>
      <c r="Y860" s="2103"/>
      <c r="Z860" s="2103"/>
      <c r="AA860" s="2103"/>
      <c r="AB860" s="2103"/>
      <c r="AC860" s="2103"/>
      <c r="AD860" s="2103"/>
      <c r="AE860" s="2103"/>
      <c r="AF860" s="2103"/>
      <c r="AG860" s="2103"/>
      <c r="AH860" s="2103"/>
      <c r="AI860" s="2103"/>
    </row>
    <row r="861" spans="1:35" ht="12.75" customHeight="1">
      <c r="A861" s="2104"/>
      <c r="B861" s="2104"/>
      <c r="C861" s="2104"/>
      <c r="D861" s="2104"/>
      <c r="E861" s="2104"/>
      <c r="F861" s="2104"/>
      <c r="G861" s="2141"/>
      <c r="H861" s="2104"/>
      <c r="I861" s="2104"/>
      <c r="J861" s="2090"/>
      <c r="K861" s="2103"/>
      <c r="L861" s="2103"/>
      <c r="M861" s="2103"/>
      <c r="N861" s="2103"/>
      <c r="O861" s="2103"/>
      <c r="P861" s="2103"/>
      <c r="Q861" s="2103"/>
      <c r="R861" s="2103"/>
      <c r="S861" s="2103"/>
      <c r="T861" s="2103"/>
      <c r="U861" s="2103"/>
      <c r="V861" s="2103"/>
      <c r="W861" s="2103"/>
      <c r="X861" s="2103"/>
      <c r="Y861" s="2103"/>
      <c r="Z861" s="2103"/>
      <c r="AA861" s="2103"/>
      <c r="AB861" s="2103"/>
      <c r="AC861" s="2103"/>
      <c r="AD861" s="2103"/>
      <c r="AE861" s="2103"/>
      <c r="AF861" s="2103"/>
      <c r="AG861" s="2103"/>
      <c r="AH861" s="2103"/>
      <c r="AI861" s="2103"/>
    </row>
    <row r="862" spans="1:35" ht="12.75" customHeight="1">
      <c r="A862" s="2104"/>
      <c r="B862" s="2104"/>
      <c r="C862" s="2104"/>
      <c r="D862" s="2104"/>
      <c r="E862" s="2104"/>
      <c r="F862" s="2104"/>
      <c r="G862" s="2141"/>
      <c r="H862" s="2104"/>
      <c r="I862" s="2104"/>
      <c r="J862" s="2090"/>
      <c r="K862" s="2103"/>
      <c r="L862" s="2103"/>
      <c r="M862" s="2103"/>
      <c r="N862" s="2103"/>
      <c r="O862" s="2103"/>
      <c r="P862" s="2103"/>
      <c r="Q862" s="2103"/>
      <c r="R862" s="2103"/>
      <c r="S862" s="2103"/>
      <c r="T862" s="2103"/>
      <c r="U862" s="2103"/>
      <c r="V862" s="2103"/>
      <c r="W862" s="2103"/>
      <c r="X862" s="2103"/>
      <c r="Y862" s="2103"/>
      <c r="Z862" s="2103"/>
      <c r="AA862" s="2103"/>
      <c r="AB862" s="2103"/>
      <c r="AC862" s="2103"/>
      <c r="AD862" s="2103"/>
      <c r="AE862" s="2103"/>
      <c r="AF862" s="2103"/>
      <c r="AG862" s="2103"/>
      <c r="AH862" s="2103"/>
      <c r="AI862" s="2103"/>
    </row>
    <row r="863" spans="1:35" ht="12.75" customHeight="1">
      <c r="A863" s="2104"/>
      <c r="B863" s="2104"/>
      <c r="C863" s="2104"/>
      <c r="D863" s="2104"/>
      <c r="E863" s="2104"/>
      <c r="F863" s="2104"/>
      <c r="G863" s="2141"/>
      <c r="H863" s="2104"/>
      <c r="I863" s="2104"/>
      <c r="J863" s="2090"/>
      <c r="K863" s="2103"/>
      <c r="L863" s="2103"/>
      <c r="M863" s="2103"/>
      <c r="N863" s="2103"/>
      <c r="O863" s="2103"/>
      <c r="P863" s="2103"/>
      <c r="Q863" s="2103"/>
      <c r="R863" s="2103"/>
      <c r="S863" s="2103"/>
      <c r="T863" s="2103"/>
      <c r="U863" s="2103"/>
      <c r="V863" s="2103"/>
      <c r="W863" s="2103"/>
      <c r="X863" s="2103"/>
      <c r="Y863" s="2103"/>
      <c r="Z863" s="2103"/>
      <c r="AA863" s="2103"/>
      <c r="AB863" s="2103"/>
      <c r="AC863" s="2103"/>
      <c r="AD863" s="2103"/>
      <c r="AE863" s="2103"/>
      <c r="AF863" s="2103"/>
      <c r="AG863" s="2103"/>
      <c r="AH863" s="2103"/>
      <c r="AI863" s="2103"/>
    </row>
    <row r="864" spans="1:35" ht="12.75" customHeight="1">
      <c r="A864" s="2104"/>
      <c r="B864" s="2104"/>
      <c r="C864" s="2104"/>
      <c r="D864" s="2104"/>
      <c r="E864" s="2104"/>
      <c r="F864" s="2104"/>
      <c r="G864" s="2141"/>
      <c r="H864" s="2104"/>
      <c r="I864" s="2104"/>
      <c r="J864" s="2090"/>
      <c r="K864" s="2103"/>
      <c r="L864" s="2103"/>
      <c r="M864" s="2103"/>
      <c r="N864" s="2103"/>
      <c r="O864" s="2103"/>
      <c r="P864" s="2103"/>
      <c r="Q864" s="2103"/>
      <c r="R864" s="2103"/>
      <c r="S864" s="2103"/>
      <c r="T864" s="2103"/>
      <c r="U864" s="2103"/>
      <c r="V864" s="2103"/>
      <c r="W864" s="2103"/>
      <c r="X864" s="2103"/>
      <c r="Y864" s="2103"/>
      <c r="Z864" s="2103"/>
      <c r="AA864" s="2103"/>
      <c r="AB864" s="2103"/>
      <c r="AC864" s="2103"/>
      <c r="AD864" s="2103"/>
      <c r="AE864" s="2103"/>
      <c r="AF864" s="2103"/>
      <c r="AG864" s="2103"/>
      <c r="AH864" s="2103"/>
      <c r="AI864" s="2103"/>
    </row>
    <row r="865" spans="1:35" ht="12.75" customHeight="1">
      <c r="A865" s="2104"/>
      <c r="B865" s="2104"/>
      <c r="C865" s="2104"/>
      <c r="D865" s="2104"/>
      <c r="E865" s="2104"/>
      <c r="F865" s="2104"/>
      <c r="G865" s="2141"/>
      <c r="H865" s="2104"/>
      <c r="I865" s="2104"/>
      <c r="J865" s="2090"/>
      <c r="K865" s="2103"/>
      <c r="L865" s="2103"/>
      <c r="M865" s="2103"/>
      <c r="N865" s="2103"/>
      <c r="O865" s="2103"/>
      <c r="P865" s="2103"/>
      <c r="Q865" s="2103"/>
      <c r="R865" s="2103"/>
      <c r="S865" s="2103"/>
      <c r="T865" s="2103"/>
      <c r="U865" s="2103"/>
      <c r="V865" s="2103"/>
      <c r="W865" s="2103"/>
      <c r="X865" s="2103"/>
      <c r="Y865" s="2103"/>
      <c r="Z865" s="2103"/>
      <c r="AA865" s="2103"/>
      <c r="AB865" s="2103"/>
      <c r="AC865" s="2103"/>
      <c r="AD865" s="2103"/>
      <c r="AE865" s="2103"/>
      <c r="AF865" s="2103"/>
      <c r="AG865" s="2103"/>
      <c r="AH865" s="2103"/>
      <c r="AI865" s="2103"/>
    </row>
    <row r="866" spans="1:35" ht="12.75" customHeight="1">
      <c r="A866" s="2104"/>
      <c r="B866" s="2104"/>
      <c r="C866" s="2104"/>
      <c r="D866" s="2104"/>
      <c r="E866" s="2104"/>
      <c r="F866" s="2104"/>
      <c r="G866" s="2141"/>
      <c r="H866" s="2104"/>
      <c r="I866" s="2104"/>
      <c r="J866" s="2090"/>
      <c r="K866" s="2103"/>
      <c r="L866" s="2103"/>
      <c r="M866" s="2103"/>
      <c r="N866" s="2103"/>
      <c r="O866" s="2103"/>
      <c r="P866" s="2103"/>
      <c r="Q866" s="2103"/>
      <c r="R866" s="2103"/>
      <c r="S866" s="2103"/>
      <c r="T866" s="2103"/>
      <c r="U866" s="2103"/>
      <c r="V866" s="2103"/>
      <c r="W866" s="2103"/>
      <c r="X866" s="2103"/>
      <c r="Y866" s="2103"/>
      <c r="Z866" s="2103"/>
      <c r="AA866" s="2103"/>
      <c r="AB866" s="2103"/>
      <c r="AC866" s="2103"/>
      <c r="AD866" s="2103"/>
      <c r="AE866" s="2103"/>
      <c r="AF866" s="2103"/>
      <c r="AG866" s="2103"/>
      <c r="AH866" s="2103"/>
      <c r="AI866" s="2103"/>
    </row>
    <row r="867" spans="1:35" ht="12.75" customHeight="1">
      <c r="A867" s="2104"/>
      <c r="B867" s="2104"/>
      <c r="C867" s="2104"/>
      <c r="D867" s="2104"/>
      <c r="E867" s="2104"/>
      <c r="F867" s="2104"/>
      <c r="G867" s="2141"/>
      <c r="H867" s="2104"/>
      <c r="I867" s="2104"/>
      <c r="J867" s="2090"/>
      <c r="K867" s="2103"/>
      <c r="L867" s="2103"/>
      <c r="M867" s="2103"/>
      <c r="N867" s="2103"/>
      <c r="O867" s="2103"/>
      <c r="P867" s="2103"/>
      <c r="Q867" s="2103"/>
      <c r="R867" s="2103"/>
      <c r="S867" s="2103"/>
      <c r="T867" s="2103"/>
      <c r="U867" s="2103"/>
      <c r="V867" s="2103"/>
      <c r="W867" s="2103"/>
      <c r="X867" s="2103"/>
      <c r="Y867" s="2103"/>
      <c r="Z867" s="2103"/>
      <c r="AA867" s="2103"/>
      <c r="AB867" s="2103"/>
      <c r="AC867" s="2103"/>
      <c r="AD867" s="2103"/>
      <c r="AE867" s="2103"/>
      <c r="AF867" s="2103"/>
      <c r="AG867" s="2103"/>
      <c r="AH867" s="2103"/>
      <c r="AI867" s="2103"/>
    </row>
    <row r="868" spans="1:35" ht="12.75" customHeight="1">
      <c r="A868" s="2104"/>
      <c r="B868" s="2104"/>
      <c r="C868" s="2104"/>
      <c r="D868" s="2104"/>
      <c r="E868" s="2104"/>
      <c r="F868" s="2104"/>
      <c r="G868" s="2141"/>
      <c r="H868" s="2104"/>
      <c r="I868" s="2104"/>
      <c r="J868" s="2090"/>
      <c r="K868" s="2103"/>
      <c r="L868" s="2103"/>
      <c r="M868" s="2103"/>
      <c r="N868" s="2103"/>
      <c r="O868" s="2103"/>
      <c r="P868" s="2103"/>
      <c r="Q868" s="2103"/>
      <c r="R868" s="2103"/>
      <c r="S868" s="2103"/>
      <c r="T868" s="2103"/>
      <c r="U868" s="2103"/>
      <c r="V868" s="2103"/>
      <c r="W868" s="2103"/>
      <c r="X868" s="2103"/>
      <c r="Y868" s="2103"/>
      <c r="Z868" s="2103"/>
      <c r="AA868" s="2103"/>
      <c r="AB868" s="2103"/>
      <c r="AC868" s="2103"/>
      <c r="AD868" s="2103"/>
      <c r="AE868" s="2103"/>
      <c r="AF868" s="2103"/>
      <c r="AG868" s="2103"/>
      <c r="AH868" s="2103"/>
      <c r="AI868" s="2103"/>
    </row>
    <row r="869" spans="1:35" ht="12.75" customHeight="1">
      <c r="A869" s="2104"/>
      <c r="B869" s="2104"/>
      <c r="C869" s="2104"/>
      <c r="D869" s="2104"/>
      <c r="E869" s="2104"/>
      <c r="F869" s="2104"/>
      <c r="G869" s="2141"/>
      <c r="H869" s="2104"/>
      <c r="I869" s="2104"/>
      <c r="J869" s="2090"/>
      <c r="K869" s="2103"/>
      <c r="L869" s="2103"/>
      <c r="M869" s="2103"/>
      <c r="N869" s="2103"/>
      <c r="O869" s="2103"/>
      <c r="P869" s="2103"/>
      <c r="Q869" s="2103"/>
      <c r="R869" s="2103"/>
      <c r="S869" s="2103"/>
      <c r="T869" s="2103"/>
      <c r="U869" s="2103"/>
      <c r="V869" s="2103"/>
      <c r="W869" s="2103"/>
      <c r="X869" s="2103"/>
      <c r="Y869" s="2103"/>
      <c r="Z869" s="2103"/>
      <c r="AA869" s="2103"/>
      <c r="AB869" s="2103"/>
      <c r="AC869" s="2103"/>
      <c r="AD869" s="2103"/>
      <c r="AE869" s="2103"/>
      <c r="AF869" s="2103"/>
      <c r="AG869" s="2103"/>
      <c r="AH869" s="2103"/>
      <c r="AI869" s="2103"/>
    </row>
    <row r="870" spans="1:35" ht="12.75" customHeight="1">
      <c r="A870" s="2104"/>
      <c r="B870" s="2104"/>
      <c r="C870" s="2104"/>
      <c r="D870" s="2104"/>
      <c r="E870" s="2104"/>
      <c r="F870" s="2104"/>
      <c r="G870" s="2141"/>
      <c r="H870" s="2104"/>
      <c r="I870" s="2104"/>
      <c r="J870" s="2090"/>
      <c r="K870" s="2103"/>
      <c r="L870" s="2103"/>
      <c r="M870" s="2103"/>
      <c r="N870" s="2103"/>
      <c r="O870" s="2103"/>
      <c r="P870" s="2103"/>
      <c r="Q870" s="2103"/>
      <c r="R870" s="2103"/>
      <c r="S870" s="2103"/>
      <c r="T870" s="2103"/>
      <c r="U870" s="2103"/>
      <c r="V870" s="2103"/>
      <c r="W870" s="2103"/>
      <c r="X870" s="2103"/>
      <c r="Y870" s="2103"/>
      <c r="Z870" s="2103"/>
      <c r="AA870" s="2103"/>
      <c r="AB870" s="2103"/>
      <c r="AC870" s="2103"/>
      <c r="AD870" s="2103"/>
      <c r="AE870" s="2103"/>
      <c r="AF870" s="2103"/>
      <c r="AG870" s="2103"/>
      <c r="AH870" s="2103"/>
      <c r="AI870" s="2103"/>
    </row>
    <row r="871" spans="1:35" ht="12.75" customHeight="1">
      <c r="A871" s="2104"/>
      <c r="B871" s="2104"/>
      <c r="C871" s="2104"/>
      <c r="D871" s="2104"/>
      <c r="E871" s="2104"/>
      <c r="F871" s="2104"/>
      <c r="G871" s="2141"/>
      <c r="H871" s="2104"/>
      <c r="I871" s="2104"/>
      <c r="J871" s="2090"/>
      <c r="K871" s="2103"/>
      <c r="L871" s="2103"/>
      <c r="M871" s="2103"/>
      <c r="N871" s="2103"/>
      <c r="O871" s="2103"/>
      <c r="P871" s="2103"/>
      <c r="Q871" s="2103"/>
      <c r="R871" s="2103"/>
      <c r="S871" s="2103"/>
      <c r="T871" s="2103"/>
      <c r="U871" s="2103"/>
      <c r="V871" s="2103"/>
      <c r="W871" s="2103"/>
      <c r="X871" s="2103"/>
      <c r="Y871" s="2103"/>
      <c r="Z871" s="2103"/>
      <c r="AA871" s="2103"/>
      <c r="AB871" s="2103"/>
      <c r="AC871" s="2103"/>
      <c r="AD871" s="2103"/>
      <c r="AE871" s="2103"/>
      <c r="AF871" s="2103"/>
      <c r="AG871" s="2103"/>
      <c r="AH871" s="2103"/>
      <c r="AI871" s="2103"/>
    </row>
    <row r="872" spans="1:35" ht="12.75" customHeight="1">
      <c r="A872" s="2104"/>
      <c r="B872" s="2104"/>
      <c r="C872" s="2104"/>
      <c r="D872" s="2104"/>
      <c r="E872" s="2104"/>
      <c r="F872" s="2104"/>
      <c r="G872" s="2141"/>
      <c r="H872" s="2104"/>
      <c r="I872" s="2104"/>
      <c r="J872" s="2090"/>
      <c r="K872" s="2103"/>
      <c r="L872" s="2103"/>
      <c r="M872" s="2103"/>
      <c r="N872" s="2103"/>
      <c r="O872" s="2103"/>
      <c r="P872" s="2103"/>
      <c r="Q872" s="2103"/>
      <c r="R872" s="2103"/>
      <c r="S872" s="2103"/>
      <c r="T872" s="2103"/>
      <c r="U872" s="2103"/>
      <c r="V872" s="2103"/>
      <c r="W872" s="2103"/>
      <c r="X872" s="2103"/>
      <c r="Y872" s="2103"/>
      <c r="Z872" s="2103"/>
      <c r="AA872" s="2103"/>
      <c r="AB872" s="2103"/>
      <c r="AC872" s="2103"/>
      <c r="AD872" s="2103"/>
      <c r="AE872" s="2103"/>
      <c r="AF872" s="2103"/>
      <c r="AG872" s="2103"/>
      <c r="AH872" s="2103"/>
      <c r="AI872" s="2103"/>
    </row>
    <row r="873" spans="1:35" ht="12.75" customHeight="1">
      <c r="A873" s="2104"/>
      <c r="B873" s="2104"/>
      <c r="C873" s="2104"/>
      <c r="D873" s="2104"/>
      <c r="E873" s="2104"/>
      <c r="F873" s="2104"/>
      <c r="G873" s="2141"/>
      <c r="H873" s="2104"/>
      <c r="I873" s="2104"/>
      <c r="J873" s="2090"/>
      <c r="K873" s="2103"/>
      <c r="L873" s="2103"/>
      <c r="M873" s="2103"/>
      <c r="N873" s="2103"/>
      <c r="O873" s="2103"/>
      <c r="P873" s="2103"/>
      <c r="Q873" s="2103"/>
      <c r="R873" s="2103"/>
      <c r="S873" s="2103"/>
      <c r="T873" s="2103"/>
      <c r="U873" s="2103"/>
      <c r="V873" s="2103"/>
      <c r="W873" s="2103"/>
      <c r="X873" s="2103"/>
      <c r="Y873" s="2103"/>
      <c r="Z873" s="2103"/>
      <c r="AA873" s="2103"/>
      <c r="AB873" s="2103"/>
      <c r="AC873" s="2103"/>
      <c r="AD873" s="2103"/>
      <c r="AE873" s="2103"/>
      <c r="AF873" s="2103"/>
      <c r="AG873" s="2103"/>
      <c r="AH873" s="2103"/>
      <c r="AI873" s="2103"/>
    </row>
    <row r="874" spans="1:35" ht="12.75" customHeight="1">
      <c r="A874" s="2104"/>
      <c r="B874" s="2104"/>
      <c r="C874" s="2104"/>
      <c r="D874" s="2104"/>
      <c r="E874" s="2104"/>
      <c r="F874" s="2104"/>
      <c r="G874" s="2141"/>
      <c r="H874" s="2104"/>
      <c r="I874" s="2104"/>
      <c r="J874" s="2090"/>
      <c r="K874" s="2103"/>
      <c r="L874" s="2103"/>
      <c r="M874" s="2103"/>
      <c r="N874" s="2103"/>
      <c r="O874" s="2103"/>
      <c r="P874" s="2103"/>
      <c r="Q874" s="2103"/>
      <c r="R874" s="2103"/>
      <c r="S874" s="2103"/>
      <c r="T874" s="2103"/>
      <c r="U874" s="2103"/>
      <c r="V874" s="2103"/>
      <c r="W874" s="2103"/>
      <c r="X874" s="2103"/>
      <c r="Y874" s="2103"/>
      <c r="Z874" s="2103"/>
      <c r="AA874" s="2103"/>
      <c r="AB874" s="2103"/>
      <c r="AC874" s="2103"/>
      <c r="AD874" s="2103"/>
      <c r="AE874" s="2103"/>
      <c r="AF874" s="2103"/>
      <c r="AG874" s="2103"/>
      <c r="AH874" s="2103"/>
      <c r="AI874" s="2103"/>
    </row>
    <row r="875" spans="1:35" ht="12.75" customHeight="1">
      <c r="A875" s="2104"/>
      <c r="B875" s="2104"/>
      <c r="C875" s="2104"/>
      <c r="D875" s="2104"/>
      <c r="E875" s="2104"/>
      <c r="F875" s="2104"/>
      <c r="G875" s="2141"/>
      <c r="H875" s="2104"/>
      <c r="I875" s="2104"/>
      <c r="J875" s="2090"/>
      <c r="K875" s="2103"/>
      <c r="L875" s="2103"/>
      <c r="M875" s="2103"/>
      <c r="N875" s="2103"/>
      <c r="O875" s="2103"/>
      <c r="P875" s="2103"/>
      <c r="Q875" s="2103"/>
      <c r="R875" s="2103"/>
      <c r="S875" s="2103"/>
      <c r="T875" s="2103"/>
      <c r="U875" s="2103"/>
      <c r="V875" s="2103"/>
      <c r="W875" s="2103"/>
      <c r="X875" s="2103"/>
      <c r="Y875" s="2103"/>
      <c r="Z875" s="2103"/>
      <c r="AA875" s="2103"/>
      <c r="AB875" s="2103"/>
      <c r="AC875" s="2103"/>
      <c r="AD875" s="2103"/>
      <c r="AE875" s="2103"/>
      <c r="AF875" s="2103"/>
      <c r="AG875" s="2103"/>
      <c r="AH875" s="2103"/>
      <c r="AI875" s="2103"/>
    </row>
    <row r="876" spans="1:35" ht="12.75" customHeight="1">
      <c r="A876" s="2104"/>
      <c r="B876" s="2104"/>
      <c r="C876" s="2104"/>
      <c r="D876" s="2104"/>
      <c r="E876" s="2104"/>
      <c r="F876" s="2104"/>
      <c r="G876" s="2141"/>
      <c r="H876" s="2104"/>
      <c r="I876" s="2104"/>
      <c r="J876" s="2090"/>
      <c r="K876" s="2103"/>
      <c r="L876" s="2103"/>
      <c r="M876" s="2103"/>
      <c r="N876" s="2103"/>
      <c r="O876" s="2103"/>
      <c r="P876" s="2103"/>
      <c r="Q876" s="2103"/>
      <c r="R876" s="2103"/>
      <c r="S876" s="2103"/>
      <c r="T876" s="2103"/>
      <c r="U876" s="2103"/>
      <c r="V876" s="2103"/>
      <c r="W876" s="2103"/>
      <c r="X876" s="2103"/>
      <c r="Y876" s="2103"/>
      <c r="Z876" s="2103"/>
      <c r="AA876" s="2103"/>
      <c r="AB876" s="2103"/>
      <c r="AC876" s="2103"/>
      <c r="AD876" s="2103"/>
      <c r="AE876" s="2103"/>
      <c r="AF876" s="2103"/>
      <c r="AG876" s="2103"/>
      <c r="AH876" s="2103"/>
      <c r="AI876" s="2103"/>
    </row>
    <row r="877" spans="1:35" ht="12.75" customHeight="1">
      <c r="A877" s="2104"/>
      <c r="B877" s="2104"/>
      <c r="C877" s="2104"/>
      <c r="D877" s="2104"/>
      <c r="E877" s="2104"/>
      <c r="F877" s="2104"/>
      <c r="G877" s="2141"/>
      <c r="H877" s="2104"/>
      <c r="I877" s="2104"/>
      <c r="J877" s="2090"/>
      <c r="K877" s="2103"/>
      <c r="L877" s="2103"/>
      <c r="M877" s="2103"/>
      <c r="N877" s="2103"/>
      <c r="O877" s="2103"/>
      <c r="P877" s="2103"/>
      <c r="Q877" s="2103"/>
      <c r="R877" s="2103"/>
      <c r="S877" s="2103"/>
      <c r="T877" s="2103"/>
      <c r="U877" s="2103"/>
      <c r="V877" s="2103"/>
      <c r="W877" s="2103"/>
      <c r="X877" s="2103"/>
      <c r="Y877" s="2103"/>
      <c r="Z877" s="2103"/>
      <c r="AA877" s="2103"/>
      <c r="AB877" s="2103"/>
      <c r="AC877" s="2103"/>
      <c r="AD877" s="2103"/>
      <c r="AE877" s="2103"/>
      <c r="AF877" s="2103"/>
      <c r="AG877" s="2103"/>
      <c r="AH877" s="2103"/>
      <c r="AI877" s="2103"/>
    </row>
    <row r="878" spans="1:35" ht="12.75" customHeight="1">
      <c r="A878" s="2104"/>
      <c r="B878" s="2104"/>
      <c r="C878" s="2104"/>
      <c r="D878" s="2104"/>
      <c r="E878" s="2104"/>
      <c r="F878" s="2104"/>
      <c r="G878" s="2141"/>
      <c r="H878" s="2104"/>
      <c r="I878" s="2104"/>
      <c r="J878" s="2090"/>
      <c r="K878" s="2103"/>
      <c r="L878" s="2103"/>
      <c r="M878" s="2103"/>
      <c r="N878" s="2103"/>
      <c r="O878" s="2103"/>
      <c r="P878" s="2103"/>
      <c r="Q878" s="2103"/>
      <c r="R878" s="2103"/>
      <c r="S878" s="2103"/>
      <c r="T878" s="2103"/>
      <c r="U878" s="2103"/>
      <c r="V878" s="2103"/>
      <c r="W878" s="2103"/>
      <c r="X878" s="2103"/>
      <c r="Y878" s="2103"/>
      <c r="Z878" s="2103"/>
      <c r="AA878" s="2103"/>
      <c r="AB878" s="2103"/>
      <c r="AC878" s="2103"/>
      <c r="AD878" s="2103"/>
      <c r="AE878" s="2103"/>
      <c r="AF878" s="2103"/>
      <c r="AG878" s="2103"/>
      <c r="AH878" s="2103"/>
      <c r="AI878" s="2103"/>
    </row>
    <row r="879" spans="1:35" ht="12.75" customHeight="1">
      <c r="A879" s="2104"/>
      <c r="B879" s="2104"/>
      <c r="C879" s="2104"/>
      <c r="D879" s="2104"/>
      <c r="E879" s="2104"/>
      <c r="F879" s="2104"/>
      <c r="G879" s="2141"/>
      <c r="H879" s="2104"/>
      <c r="I879" s="2104"/>
      <c r="J879" s="2090"/>
      <c r="K879" s="2103"/>
      <c r="L879" s="2103"/>
      <c r="M879" s="2103"/>
      <c r="N879" s="2103"/>
      <c r="O879" s="2103"/>
      <c r="P879" s="2103"/>
      <c r="Q879" s="2103"/>
      <c r="R879" s="2103"/>
      <c r="S879" s="2103"/>
      <c r="T879" s="2103"/>
      <c r="U879" s="2103"/>
      <c r="V879" s="2103"/>
      <c r="W879" s="2103"/>
      <c r="X879" s="2103"/>
      <c r="Y879" s="2103"/>
      <c r="Z879" s="2103"/>
      <c r="AA879" s="2103"/>
      <c r="AB879" s="2103"/>
      <c r="AC879" s="2103"/>
      <c r="AD879" s="2103"/>
      <c r="AE879" s="2103"/>
      <c r="AF879" s="2103"/>
      <c r="AG879" s="2103"/>
      <c r="AH879" s="2103"/>
      <c r="AI879" s="2103"/>
    </row>
    <row r="880" spans="1:35" ht="12.75" customHeight="1">
      <c r="A880" s="2104"/>
      <c r="B880" s="2104"/>
      <c r="C880" s="2104"/>
      <c r="D880" s="2104"/>
      <c r="E880" s="2104"/>
      <c r="F880" s="2104"/>
      <c r="G880" s="2141"/>
      <c r="H880" s="2104"/>
      <c r="I880" s="2104"/>
      <c r="J880" s="2090"/>
      <c r="K880" s="2103"/>
      <c r="L880" s="2103"/>
      <c r="M880" s="2103"/>
      <c r="N880" s="2103"/>
      <c r="O880" s="2103"/>
      <c r="P880" s="2103"/>
      <c r="Q880" s="2103"/>
      <c r="R880" s="2103"/>
      <c r="S880" s="2103"/>
      <c r="T880" s="2103"/>
      <c r="U880" s="2103"/>
      <c r="V880" s="2103"/>
      <c r="W880" s="2103"/>
      <c r="X880" s="2103"/>
      <c r="Y880" s="2103"/>
      <c r="Z880" s="2103"/>
      <c r="AA880" s="2103"/>
      <c r="AB880" s="2103"/>
      <c r="AC880" s="2103"/>
      <c r="AD880" s="2103"/>
      <c r="AE880" s="2103"/>
      <c r="AF880" s="2103"/>
      <c r="AG880" s="2103"/>
      <c r="AH880" s="2103"/>
      <c r="AI880" s="2103"/>
    </row>
    <row r="881" spans="1:35" ht="12.75" customHeight="1">
      <c r="A881" s="2104"/>
      <c r="B881" s="2104"/>
      <c r="C881" s="2104"/>
      <c r="D881" s="2104"/>
      <c r="E881" s="2104"/>
      <c r="F881" s="2104"/>
      <c r="G881" s="2141"/>
      <c r="H881" s="2104"/>
      <c r="I881" s="2104"/>
      <c r="J881" s="2090"/>
      <c r="K881" s="2103"/>
      <c r="L881" s="2103"/>
      <c r="M881" s="2103"/>
      <c r="N881" s="2103"/>
      <c r="O881" s="2103"/>
      <c r="P881" s="2103"/>
      <c r="Q881" s="2103"/>
      <c r="R881" s="2103"/>
      <c r="S881" s="2103"/>
      <c r="T881" s="2103"/>
      <c r="U881" s="2103"/>
      <c r="V881" s="2103"/>
      <c r="W881" s="2103"/>
      <c r="X881" s="2103"/>
      <c r="Y881" s="2103"/>
      <c r="Z881" s="2103"/>
      <c r="AA881" s="2103"/>
      <c r="AB881" s="2103"/>
      <c r="AC881" s="2103"/>
      <c r="AD881" s="2103"/>
      <c r="AE881" s="2103"/>
      <c r="AF881" s="2103"/>
      <c r="AG881" s="2103"/>
      <c r="AH881" s="2103"/>
      <c r="AI881" s="2103"/>
    </row>
    <row r="882" spans="1:35" ht="12.75" customHeight="1">
      <c r="A882" s="2104"/>
      <c r="B882" s="2104"/>
      <c r="C882" s="2104"/>
      <c r="D882" s="2104"/>
      <c r="E882" s="2104"/>
      <c r="F882" s="2104"/>
      <c r="G882" s="2141"/>
      <c r="H882" s="2104"/>
      <c r="I882" s="2104"/>
      <c r="J882" s="2090"/>
      <c r="K882" s="2103"/>
      <c r="L882" s="2103"/>
      <c r="M882" s="2103"/>
      <c r="N882" s="2103"/>
      <c r="O882" s="2103"/>
      <c r="P882" s="2103"/>
      <c r="Q882" s="2103"/>
      <c r="R882" s="2103"/>
      <c r="S882" s="2103"/>
      <c r="T882" s="2103"/>
      <c r="U882" s="2103"/>
      <c r="V882" s="2103"/>
      <c r="W882" s="2103"/>
      <c r="X882" s="2103"/>
      <c r="Y882" s="2103"/>
      <c r="Z882" s="2103"/>
      <c r="AA882" s="2103"/>
      <c r="AB882" s="2103"/>
      <c r="AC882" s="2103"/>
      <c r="AD882" s="2103"/>
      <c r="AE882" s="2103"/>
      <c r="AF882" s="2103"/>
      <c r="AG882" s="2103"/>
      <c r="AH882" s="2103"/>
      <c r="AI882" s="2103"/>
    </row>
    <row r="883" spans="1:35" ht="12.75" customHeight="1">
      <c r="A883" s="2104"/>
      <c r="B883" s="2104"/>
      <c r="C883" s="2104"/>
      <c r="D883" s="2104"/>
      <c r="E883" s="2104"/>
      <c r="F883" s="2104"/>
      <c r="G883" s="2141"/>
      <c r="H883" s="2104"/>
      <c r="I883" s="2104"/>
      <c r="J883" s="2090"/>
      <c r="K883" s="2103"/>
      <c r="L883" s="2103"/>
      <c r="M883" s="2103"/>
      <c r="N883" s="2103"/>
      <c r="O883" s="2103"/>
      <c r="P883" s="2103"/>
      <c r="Q883" s="2103"/>
      <c r="R883" s="2103"/>
      <c r="S883" s="2103"/>
      <c r="T883" s="2103"/>
      <c r="U883" s="2103"/>
      <c r="V883" s="2103"/>
      <c r="W883" s="2103"/>
      <c r="X883" s="2103"/>
      <c r="Y883" s="2103"/>
      <c r="Z883" s="2103"/>
      <c r="AA883" s="2103"/>
      <c r="AB883" s="2103"/>
      <c r="AC883" s="2103"/>
      <c r="AD883" s="2103"/>
      <c r="AE883" s="2103"/>
      <c r="AF883" s="2103"/>
      <c r="AG883" s="2103"/>
      <c r="AH883" s="2103"/>
      <c r="AI883" s="2103"/>
    </row>
    <row r="884" spans="1:35" ht="12.75" customHeight="1">
      <c r="A884" s="2104"/>
      <c r="B884" s="2104"/>
      <c r="C884" s="2104"/>
      <c r="D884" s="2104"/>
      <c r="E884" s="2104"/>
      <c r="F884" s="2104"/>
      <c r="G884" s="2141"/>
      <c r="H884" s="2104"/>
      <c r="I884" s="2104"/>
      <c r="J884" s="2090"/>
      <c r="K884" s="2103"/>
      <c r="L884" s="2103"/>
      <c r="M884" s="2103"/>
      <c r="N884" s="2103"/>
      <c r="O884" s="2103"/>
      <c r="P884" s="2103"/>
      <c r="Q884" s="2103"/>
      <c r="R884" s="2103"/>
      <c r="S884" s="2103"/>
      <c r="T884" s="2103"/>
      <c r="U884" s="2103"/>
      <c r="V884" s="2103"/>
      <c r="W884" s="2103"/>
      <c r="X884" s="2103"/>
      <c r="Y884" s="2103"/>
      <c r="Z884" s="2103"/>
      <c r="AA884" s="2103"/>
      <c r="AB884" s="2103"/>
      <c r="AC884" s="2103"/>
      <c r="AD884" s="2103"/>
      <c r="AE884" s="2103"/>
      <c r="AF884" s="2103"/>
      <c r="AG884" s="2103"/>
      <c r="AH884" s="2103"/>
      <c r="AI884" s="2103"/>
    </row>
    <row r="885" spans="1:35" ht="12.75" customHeight="1">
      <c r="A885" s="2104"/>
      <c r="B885" s="2104"/>
      <c r="C885" s="2104"/>
      <c r="D885" s="2104"/>
      <c r="E885" s="2104"/>
      <c r="F885" s="2104"/>
      <c r="G885" s="2141"/>
      <c r="H885" s="2104"/>
      <c r="I885" s="2104"/>
      <c r="J885" s="2090"/>
      <c r="K885" s="2103"/>
      <c r="L885" s="2103"/>
      <c r="M885" s="2103"/>
      <c r="N885" s="2103"/>
      <c r="O885" s="2103"/>
      <c r="P885" s="2103"/>
      <c r="Q885" s="2103"/>
      <c r="R885" s="2103"/>
      <c r="S885" s="2103"/>
      <c r="T885" s="2103"/>
      <c r="U885" s="2103"/>
      <c r="V885" s="2103"/>
      <c r="W885" s="2103"/>
      <c r="X885" s="2103"/>
      <c r="Y885" s="2103"/>
      <c r="Z885" s="2103"/>
      <c r="AA885" s="2103"/>
      <c r="AB885" s="2103"/>
      <c r="AC885" s="2103"/>
      <c r="AD885" s="2103"/>
      <c r="AE885" s="2103"/>
      <c r="AF885" s="2103"/>
      <c r="AG885" s="2103"/>
      <c r="AH885" s="2103"/>
      <c r="AI885" s="2103"/>
    </row>
    <row r="886" spans="1:35" ht="12.75" customHeight="1">
      <c r="A886" s="2104"/>
      <c r="B886" s="2104"/>
      <c r="C886" s="2104"/>
      <c r="D886" s="2104"/>
      <c r="E886" s="2104"/>
      <c r="F886" s="2104"/>
      <c r="G886" s="2141"/>
      <c r="H886" s="2104"/>
      <c r="I886" s="2104"/>
      <c r="J886" s="2090"/>
      <c r="K886" s="2103"/>
      <c r="L886" s="2103"/>
      <c r="M886" s="2103"/>
      <c r="N886" s="2103"/>
      <c r="O886" s="2103"/>
      <c r="P886" s="2103"/>
      <c r="Q886" s="2103"/>
      <c r="R886" s="2103"/>
      <c r="S886" s="2103"/>
      <c r="T886" s="2103"/>
      <c r="U886" s="2103"/>
      <c r="V886" s="2103"/>
      <c r="W886" s="2103"/>
      <c r="X886" s="2103"/>
      <c r="Y886" s="2103"/>
      <c r="Z886" s="2103"/>
      <c r="AA886" s="2103"/>
      <c r="AB886" s="2103"/>
      <c r="AC886" s="2103"/>
      <c r="AD886" s="2103"/>
      <c r="AE886" s="2103"/>
      <c r="AF886" s="2103"/>
      <c r="AG886" s="2103"/>
      <c r="AH886" s="2103"/>
      <c r="AI886" s="2103"/>
    </row>
    <row r="887" spans="1:35" ht="12.75" customHeight="1">
      <c r="A887" s="2104"/>
      <c r="B887" s="2104"/>
      <c r="C887" s="2104"/>
      <c r="D887" s="2104"/>
      <c r="E887" s="2104"/>
      <c r="F887" s="2104"/>
      <c r="G887" s="2141"/>
      <c r="H887" s="2104"/>
      <c r="I887" s="2104"/>
      <c r="J887" s="2090"/>
      <c r="K887" s="2103"/>
      <c r="L887" s="2103"/>
      <c r="M887" s="2103"/>
      <c r="N887" s="2103"/>
      <c r="O887" s="2103"/>
      <c r="P887" s="2103"/>
      <c r="Q887" s="2103"/>
      <c r="R887" s="2103"/>
      <c r="S887" s="2103"/>
      <c r="T887" s="2103"/>
      <c r="U887" s="2103"/>
      <c r="V887" s="2103"/>
      <c r="W887" s="2103"/>
      <c r="X887" s="2103"/>
      <c r="Y887" s="2103"/>
      <c r="Z887" s="2103"/>
      <c r="AA887" s="2103"/>
      <c r="AB887" s="2103"/>
      <c r="AC887" s="2103"/>
      <c r="AD887" s="2103"/>
      <c r="AE887" s="2103"/>
      <c r="AF887" s="2103"/>
      <c r="AG887" s="2103"/>
      <c r="AH887" s="2103"/>
      <c r="AI887" s="2103"/>
    </row>
    <row r="888" spans="1:35" ht="12.75" customHeight="1">
      <c r="A888" s="2104"/>
      <c r="B888" s="2104"/>
      <c r="C888" s="2104"/>
      <c r="D888" s="2104"/>
      <c r="E888" s="2104"/>
      <c r="F888" s="2104"/>
      <c r="G888" s="2141"/>
      <c r="H888" s="2104"/>
      <c r="I888" s="2104"/>
      <c r="J888" s="2090"/>
      <c r="K888" s="2103"/>
      <c r="L888" s="2103"/>
      <c r="M888" s="2103"/>
      <c r="N888" s="2103"/>
      <c r="O888" s="2103"/>
      <c r="P888" s="2103"/>
      <c r="Q888" s="2103"/>
      <c r="R888" s="2103"/>
      <c r="S888" s="2103"/>
      <c r="T888" s="2103"/>
      <c r="U888" s="2103"/>
      <c r="V888" s="2103"/>
      <c r="W888" s="2103"/>
      <c r="X888" s="2103"/>
      <c r="Y888" s="2103"/>
      <c r="Z888" s="2103"/>
      <c r="AA888" s="2103"/>
      <c r="AB888" s="2103"/>
      <c r="AC888" s="2103"/>
      <c r="AD888" s="2103"/>
      <c r="AE888" s="2103"/>
      <c r="AF888" s="2103"/>
      <c r="AG888" s="2103"/>
      <c r="AH888" s="2103"/>
      <c r="AI888" s="2103"/>
    </row>
    <row r="889" spans="1:35" ht="12.75" customHeight="1">
      <c r="A889" s="2104"/>
      <c r="B889" s="2104"/>
      <c r="C889" s="2104"/>
      <c r="D889" s="2104"/>
      <c r="E889" s="2104"/>
      <c r="F889" s="2104"/>
      <c r="G889" s="2141"/>
      <c r="H889" s="2104"/>
      <c r="I889" s="2104"/>
      <c r="J889" s="2090"/>
      <c r="K889" s="2103"/>
      <c r="L889" s="2103"/>
      <c r="M889" s="2103"/>
      <c r="N889" s="2103"/>
      <c r="O889" s="2103"/>
      <c r="P889" s="2103"/>
      <c r="Q889" s="2103"/>
      <c r="R889" s="2103"/>
      <c r="S889" s="2103"/>
      <c r="T889" s="2103"/>
      <c r="U889" s="2103"/>
      <c r="V889" s="2103"/>
      <c r="W889" s="2103"/>
      <c r="X889" s="2103"/>
      <c r="Y889" s="2103"/>
      <c r="Z889" s="2103"/>
      <c r="AA889" s="2103"/>
      <c r="AB889" s="2103"/>
      <c r="AC889" s="2103"/>
      <c r="AD889" s="2103"/>
      <c r="AE889" s="2103"/>
      <c r="AF889" s="2103"/>
      <c r="AG889" s="2103"/>
      <c r="AH889" s="2103"/>
      <c r="AI889" s="2103"/>
    </row>
    <row r="890" spans="1:35" ht="12.75" customHeight="1">
      <c r="A890" s="2104"/>
      <c r="B890" s="2104"/>
      <c r="C890" s="2104"/>
      <c r="D890" s="2104"/>
      <c r="E890" s="2104"/>
      <c r="F890" s="2104"/>
      <c r="G890" s="2141"/>
      <c r="H890" s="2104"/>
      <c r="I890" s="2104"/>
      <c r="J890" s="2090"/>
      <c r="K890" s="2103"/>
      <c r="L890" s="2103"/>
      <c r="M890" s="2103"/>
      <c r="N890" s="2103"/>
      <c r="O890" s="2103"/>
      <c r="P890" s="2103"/>
      <c r="Q890" s="2103"/>
      <c r="R890" s="2103"/>
      <c r="S890" s="2103"/>
      <c r="T890" s="2103"/>
      <c r="U890" s="2103"/>
      <c r="V890" s="2103"/>
      <c r="W890" s="2103"/>
      <c r="X890" s="2103"/>
      <c r="Y890" s="2103"/>
      <c r="Z890" s="2103"/>
      <c r="AA890" s="2103"/>
      <c r="AB890" s="2103"/>
      <c r="AC890" s="2103"/>
      <c r="AD890" s="2103"/>
      <c r="AE890" s="2103"/>
      <c r="AF890" s="2103"/>
      <c r="AG890" s="2103"/>
      <c r="AH890" s="2103"/>
      <c r="AI890" s="2103"/>
    </row>
    <row r="891" spans="1:35" ht="12.75" customHeight="1">
      <c r="A891" s="2104"/>
      <c r="B891" s="2104"/>
      <c r="C891" s="2104"/>
      <c r="D891" s="2104"/>
      <c r="E891" s="2104"/>
      <c r="F891" s="2104"/>
      <c r="G891" s="2141"/>
      <c r="H891" s="2104"/>
      <c r="I891" s="2104"/>
      <c r="J891" s="2090"/>
      <c r="K891" s="2103"/>
      <c r="L891" s="2103"/>
      <c r="M891" s="2103"/>
      <c r="N891" s="2103"/>
      <c r="O891" s="2103"/>
      <c r="P891" s="2103"/>
      <c r="Q891" s="2103"/>
      <c r="R891" s="2103"/>
      <c r="S891" s="2103"/>
      <c r="T891" s="2103"/>
      <c r="U891" s="2103"/>
      <c r="V891" s="2103"/>
      <c r="W891" s="2103"/>
      <c r="X891" s="2103"/>
      <c r="Y891" s="2103"/>
      <c r="Z891" s="2103"/>
      <c r="AA891" s="2103"/>
      <c r="AB891" s="2103"/>
      <c r="AC891" s="2103"/>
      <c r="AD891" s="2103"/>
      <c r="AE891" s="2103"/>
      <c r="AF891" s="2103"/>
      <c r="AG891" s="2103"/>
      <c r="AH891" s="2103"/>
      <c r="AI891" s="2103"/>
    </row>
    <row r="892" spans="1:35" ht="12.75" customHeight="1">
      <c r="A892" s="2104"/>
      <c r="B892" s="2104"/>
      <c r="C892" s="2104"/>
      <c r="D892" s="2104"/>
      <c r="E892" s="2104"/>
      <c r="F892" s="2104"/>
      <c r="G892" s="2141"/>
      <c r="H892" s="2104"/>
      <c r="I892" s="2104"/>
      <c r="J892" s="2090"/>
      <c r="K892" s="2103"/>
      <c r="L892" s="2103"/>
      <c r="M892" s="2103"/>
      <c r="N892" s="2103"/>
      <c r="O892" s="2103"/>
      <c r="P892" s="2103"/>
      <c r="Q892" s="2103"/>
      <c r="R892" s="2103"/>
      <c r="S892" s="2103"/>
      <c r="T892" s="2103"/>
      <c r="U892" s="2103"/>
      <c r="V892" s="2103"/>
      <c r="W892" s="2103"/>
      <c r="X892" s="2103"/>
      <c r="Y892" s="2103"/>
      <c r="Z892" s="2103"/>
      <c r="AA892" s="2103"/>
      <c r="AB892" s="2103"/>
      <c r="AC892" s="2103"/>
      <c r="AD892" s="2103"/>
      <c r="AE892" s="2103"/>
      <c r="AF892" s="2103"/>
      <c r="AG892" s="2103"/>
      <c r="AH892" s="2103"/>
      <c r="AI892" s="2103"/>
    </row>
    <row r="893" spans="1:35" ht="12.75" customHeight="1">
      <c r="A893" s="2104"/>
      <c r="B893" s="2104"/>
      <c r="C893" s="2104"/>
      <c r="D893" s="2104"/>
      <c r="E893" s="2104"/>
      <c r="F893" s="2104"/>
      <c r="G893" s="2141"/>
      <c r="H893" s="2104"/>
      <c r="I893" s="2104"/>
      <c r="J893" s="2090"/>
      <c r="K893" s="2103"/>
      <c r="L893" s="2103"/>
      <c r="M893" s="2103"/>
      <c r="N893" s="2103"/>
      <c r="O893" s="2103"/>
      <c r="P893" s="2103"/>
      <c r="Q893" s="2103"/>
      <c r="R893" s="2103"/>
      <c r="S893" s="2103"/>
      <c r="T893" s="2103"/>
      <c r="U893" s="2103"/>
      <c r="V893" s="2103"/>
      <c r="W893" s="2103"/>
      <c r="X893" s="2103"/>
      <c r="Y893" s="2103"/>
      <c r="Z893" s="2103"/>
      <c r="AA893" s="2103"/>
      <c r="AB893" s="2103"/>
      <c r="AC893" s="2103"/>
      <c r="AD893" s="2103"/>
      <c r="AE893" s="2103"/>
      <c r="AF893" s="2103"/>
      <c r="AG893" s="2103"/>
      <c r="AH893" s="2103"/>
      <c r="AI893" s="2103"/>
    </row>
    <row r="894" spans="1:35" ht="12.75" customHeight="1">
      <c r="A894" s="2104"/>
      <c r="B894" s="2104"/>
      <c r="C894" s="2104"/>
      <c r="D894" s="2104"/>
      <c r="E894" s="2104"/>
      <c r="F894" s="2104"/>
      <c r="G894" s="2141"/>
      <c r="H894" s="2104"/>
      <c r="I894" s="2104"/>
      <c r="J894" s="2090"/>
      <c r="K894" s="2103"/>
      <c r="L894" s="2103"/>
      <c r="M894" s="2103"/>
      <c r="N894" s="2103"/>
      <c r="O894" s="2103"/>
      <c r="P894" s="2103"/>
      <c r="Q894" s="2103"/>
      <c r="R894" s="2103"/>
      <c r="S894" s="2103"/>
      <c r="T894" s="2103"/>
      <c r="U894" s="2103"/>
      <c r="V894" s="2103"/>
      <c r="W894" s="2103"/>
      <c r="X894" s="2103"/>
      <c r="Y894" s="2103"/>
      <c r="Z894" s="2103"/>
      <c r="AA894" s="2103"/>
      <c r="AB894" s="2103"/>
      <c r="AC894" s="2103"/>
      <c r="AD894" s="2103"/>
      <c r="AE894" s="2103"/>
      <c r="AF894" s="2103"/>
      <c r="AG894" s="2103"/>
      <c r="AH894" s="2103"/>
      <c r="AI894" s="2103"/>
    </row>
    <row r="895" spans="1:35" ht="12.75" customHeight="1">
      <c r="A895" s="2104"/>
      <c r="B895" s="2104"/>
      <c r="C895" s="2104"/>
      <c r="D895" s="2104"/>
      <c r="E895" s="2104"/>
      <c r="F895" s="2104"/>
      <c r="G895" s="2141"/>
      <c r="H895" s="2104"/>
      <c r="I895" s="2104"/>
      <c r="J895" s="2090"/>
      <c r="K895" s="2103"/>
      <c r="L895" s="2103"/>
      <c r="M895" s="2103"/>
      <c r="N895" s="2103"/>
      <c r="O895" s="2103"/>
      <c r="P895" s="2103"/>
      <c r="Q895" s="2103"/>
      <c r="R895" s="2103"/>
      <c r="S895" s="2103"/>
      <c r="T895" s="2103"/>
      <c r="U895" s="2103"/>
      <c r="V895" s="2103"/>
      <c r="W895" s="2103"/>
      <c r="X895" s="2103"/>
      <c r="Y895" s="2103"/>
      <c r="Z895" s="2103"/>
      <c r="AA895" s="2103"/>
      <c r="AB895" s="2103"/>
      <c r="AC895" s="2103"/>
      <c r="AD895" s="2103"/>
      <c r="AE895" s="2103"/>
      <c r="AF895" s="2103"/>
      <c r="AG895" s="2103"/>
      <c r="AH895" s="2103"/>
      <c r="AI895" s="2103"/>
    </row>
    <row r="896" spans="1:35" ht="12.75" customHeight="1">
      <c r="A896" s="2104"/>
      <c r="B896" s="2104"/>
      <c r="C896" s="2104"/>
      <c r="D896" s="2104"/>
      <c r="E896" s="2104"/>
      <c r="F896" s="2104"/>
      <c r="G896" s="2141"/>
      <c r="H896" s="2104"/>
      <c r="I896" s="2104"/>
      <c r="J896" s="2090"/>
      <c r="K896" s="2103"/>
      <c r="L896" s="2103"/>
      <c r="M896" s="2103"/>
      <c r="N896" s="2103"/>
      <c r="O896" s="2103"/>
      <c r="P896" s="2103"/>
      <c r="Q896" s="2103"/>
      <c r="R896" s="2103"/>
      <c r="S896" s="2103"/>
      <c r="T896" s="2103"/>
      <c r="U896" s="2103"/>
      <c r="V896" s="2103"/>
      <c r="W896" s="2103"/>
      <c r="X896" s="2103"/>
      <c r="Y896" s="2103"/>
      <c r="Z896" s="2103"/>
      <c r="AA896" s="2103"/>
      <c r="AB896" s="2103"/>
      <c r="AC896" s="2103"/>
      <c r="AD896" s="2103"/>
      <c r="AE896" s="2103"/>
      <c r="AF896" s="2103"/>
      <c r="AG896" s="2103"/>
      <c r="AH896" s="2103"/>
      <c r="AI896" s="2103"/>
    </row>
    <row r="897" spans="1:35" ht="12.75" customHeight="1">
      <c r="A897" s="2104"/>
      <c r="B897" s="2104"/>
      <c r="C897" s="2104"/>
      <c r="D897" s="2104"/>
      <c r="E897" s="2104"/>
      <c r="F897" s="2104"/>
      <c r="G897" s="2141"/>
      <c r="H897" s="2104"/>
      <c r="I897" s="2104"/>
      <c r="J897" s="2090"/>
      <c r="K897" s="2103"/>
      <c r="L897" s="2103"/>
      <c r="M897" s="2103"/>
      <c r="N897" s="2103"/>
      <c r="O897" s="2103"/>
      <c r="P897" s="2103"/>
      <c r="Q897" s="2103"/>
      <c r="R897" s="2103"/>
      <c r="S897" s="2103"/>
      <c r="T897" s="2103"/>
      <c r="U897" s="2103"/>
      <c r="V897" s="2103"/>
      <c r="W897" s="2103"/>
      <c r="X897" s="2103"/>
      <c r="Y897" s="2103"/>
      <c r="Z897" s="2103"/>
      <c r="AA897" s="2103"/>
      <c r="AB897" s="2103"/>
      <c r="AC897" s="2103"/>
      <c r="AD897" s="2103"/>
      <c r="AE897" s="2103"/>
      <c r="AF897" s="2103"/>
      <c r="AG897" s="2103"/>
      <c r="AH897" s="2103"/>
      <c r="AI897" s="2103"/>
    </row>
    <row r="898" spans="1:35" ht="12.75" customHeight="1">
      <c r="A898" s="2104"/>
      <c r="B898" s="2104"/>
      <c r="C898" s="2104"/>
      <c r="D898" s="2104"/>
      <c r="E898" s="2104"/>
      <c r="F898" s="2104"/>
      <c r="G898" s="2141"/>
      <c r="H898" s="2104"/>
      <c r="I898" s="2104"/>
      <c r="J898" s="2090"/>
      <c r="K898" s="2103"/>
      <c r="L898" s="2103"/>
      <c r="M898" s="2103"/>
      <c r="N898" s="2103"/>
      <c r="O898" s="2103"/>
      <c r="P898" s="2103"/>
      <c r="Q898" s="2103"/>
      <c r="R898" s="2103"/>
      <c r="S898" s="2103"/>
      <c r="T898" s="2103"/>
      <c r="U898" s="2103"/>
      <c r="V898" s="2103"/>
      <c r="W898" s="2103"/>
      <c r="X898" s="2103"/>
      <c r="Y898" s="2103"/>
      <c r="Z898" s="2103"/>
      <c r="AA898" s="2103"/>
      <c r="AB898" s="2103"/>
      <c r="AC898" s="2103"/>
      <c r="AD898" s="2103"/>
      <c r="AE898" s="2103"/>
      <c r="AF898" s="2103"/>
      <c r="AG898" s="2103"/>
      <c r="AH898" s="2103"/>
      <c r="AI898" s="2103"/>
    </row>
    <row r="899" spans="1:35" ht="12.75" customHeight="1">
      <c r="A899" s="2104"/>
      <c r="B899" s="2104"/>
      <c r="C899" s="2104"/>
      <c r="D899" s="2104"/>
      <c r="E899" s="2104"/>
      <c r="F899" s="2104"/>
      <c r="G899" s="2141"/>
      <c r="H899" s="2104"/>
      <c r="I899" s="2104"/>
      <c r="J899" s="2090"/>
      <c r="K899" s="2103"/>
      <c r="L899" s="2103"/>
      <c r="M899" s="2103"/>
      <c r="N899" s="2103"/>
      <c r="O899" s="2103"/>
      <c r="P899" s="2103"/>
      <c r="Q899" s="2103"/>
      <c r="R899" s="2103"/>
      <c r="S899" s="2103"/>
      <c r="T899" s="2103"/>
      <c r="U899" s="2103"/>
      <c r="V899" s="2103"/>
      <c r="W899" s="2103"/>
      <c r="X899" s="2103"/>
      <c r="Y899" s="2103"/>
      <c r="Z899" s="2103"/>
      <c r="AA899" s="2103"/>
      <c r="AB899" s="2103"/>
      <c r="AC899" s="2103"/>
      <c r="AD899" s="2103"/>
      <c r="AE899" s="2103"/>
      <c r="AF899" s="2103"/>
      <c r="AG899" s="2103"/>
      <c r="AH899" s="2103"/>
      <c r="AI899" s="2103"/>
    </row>
    <row r="900" spans="1:35" ht="12.75" customHeight="1">
      <c r="A900" s="2104"/>
      <c r="B900" s="2104"/>
      <c r="C900" s="2104"/>
      <c r="D900" s="2104"/>
      <c r="E900" s="2104"/>
      <c r="F900" s="2104"/>
      <c r="G900" s="2141"/>
      <c r="H900" s="2104"/>
      <c r="I900" s="2104"/>
      <c r="J900" s="2090"/>
      <c r="K900" s="2103"/>
      <c r="L900" s="2103"/>
      <c r="M900" s="2103"/>
      <c r="N900" s="2103"/>
      <c r="O900" s="2103"/>
      <c r="P900" s="2103"/>
      <c r="Q900" s="2103"/>
      <c r="R900" s="2103"/>
      <c r="S900" s="2103"/>
      <c r="T900" s="2103"/>
      <c r="U900" s="2103"/>
      <c r="V900" s="2103"/>
      <c r="W900" s="2103"/>
      <c r="X900" s="2103"/>
      <c r="Y900" s="2103"/>
      <c r="Z900" s="2103"/>
      <c r="AA900" s="2103"/>
      <c r="AB900" s="2103"/>
      <c r="AC900" s="2103"/>
      <c r="AD900" s="2103"/>
      <c r="AE900" s="2103"/>
      <c r="AF900" s="2103"/>
      <c r="AG900" s="2103"/>
      <c r="AH900" s="2103"/>
      <c r="AI900" s="2103"/>
    </row>
    <row r="901" spans="1:35" ht="12.75" customHeight="1">
      <c r="A901" s="2104"/>
      <c r="B901" s="2104"/>
      <c r="C901" s="2104"/>
      <c r="D901" s="2104"/>
      <c r="E901" s="2104"/>
      <c r="F901" s="2104"/>
      <c r="G901" s="2141"/>
      <c r="H901" s="2104"/>
      <c r="I901" s="2104"/>
      <c r="J901" s="2090"/>
      <c r="K901" s="2103"/>
      <c r="L901" s="2103"/>
      <c r="M901" s="2103"/>
      <c r="N901" s="2103"/>
      <c r="O901" s="2103"/>
      <c r="P901" s="2103"/>
      <c r="Q901" s="2103"/>
      <c r="R901" s="2103"/>
      <c r="S901" s="2103"/>
      <c r="T901" s="2103"/>
      <c r="U901" s="2103"/>
      <c r="V901" s="2103"/>
      <c r="W901" s="2103"/>
      <c r="X901" s="2103"/>
      <c r="Y901" s="2103"/>
      <c r="Z901" s="2103"/>
      <c r="AA901" s="2103"/>
      <c r="AB901" s="2103"/>
      <c r="AC901" s="2103"/>
      <c r="AD901" s="2103"/>
      <c r="AE901" s="2103"/>
      <c r="AF901" s="2103"/>
      <c r="AG901" s="2103"/>
      <c r="AH901" s="2103"/>
      <c r="AI901" s="2103"/>
    </row>
    <row r="902" spans="1:35" ht="12.75" customHeight="1">
      <c r="A902" s="2104"/>
      <c r="B902" s="2104"/>
      <c r="C902" s="2104"/>
      <c r="D902" s="2104"/>
      <c r="E902" s="2104"/>
      <c r="F902" s="2104"/>
      <c r="G902" s="2141"/>
      <c r="H902" s="2104"/>
      <c r="I902" s="2104"/>
      <c r="J902" s="2090"/>
      <c r="K902" s="2103"/>
      <c r="L902" s="2103"/>
      <c r="M902" s="2103"/>
      <c r="N902" s="2103"/>
      <c r="O902" s="2103"/>
      <c r="P902" s="2103"/>
      <c r="Q902" s="2103"/>
      <c r="R902" s="2103"/>
      <c r="S902" s="2103"/>
      <c r="T902" s="2103"/>
      <c r="U902" s="2103"/>
      <c r="V902" s="2103"/>
      <c r="W902" s="2103"/>
      <c r="X902" s="2103"/>
      <c r="Y902" s="2103"/>
      <c r="Z902" s="2103"/>
      <c r="AA902" s="2103"/>
      <c r="AB902" s="2103"/>
      <c r="AC902" s="2103"/>
      <c r="AD902" s="2103"/>
      <c r="AE902" s="2103"/>
      <c r="AF902" s="2103"/>
      <c r="AG902" s="2103"/>
      <c r="AH902" s="2103"/>
      <c r="AI902" s="2103"/>
    </row>
    <row r="903" spans="1:35" ht="12.75" customHeight="1">
      <c r="A903" s="2104"/>
      <c r="B903" s="2104"/>
      <c r="C903" s="2104"/>
      <c r="D903" s="2104"/>
      <c r="E903" s="2104"/>
      <c r="F903" s="2104"/>
      <c r="G903" s="2141"/>
      <c r="H903" s="2104"/>
      <c r="I903" s="2104"/>
      <c r="J903" s="2090"/>
      <c r="K903" s="2103"/>
      <c r="L903" s="2103"/>
      <c r="M903" s="2103"/>
      <c r="N903" s="2103"/>
      <c r="O903" s="2103"/>
      <c r="P903" s="2103"/>
      <c r="Q903" s="2103"/>
      <c r="R903" s="2103"/>
      <c r="S903" s="2103"/>
      <c r="T903" s="2103"/>
      <c r="U903" s="2103"/>
      <c r="V903" s="2103"/>
      <c r="W903" s="2103"/>
      <c r="X903" s="2103"/>
      <c r="Y903" s="2103"/>
      <c r="Z903" s="2103"/>
      <c r="AA903" s="2103"/>
      <c r="AB903" s="2103"/>
      <c r="AC903" s="2103"/>
      <c r="AD903" s="2103"/>
      <c r="AE903" s="2103"/>
      <c r="AF903" s="2103"/>
      <c r="AG903" s="2103"/>
      <c r="AH903" s="2103"/>
      <c r="AI903" s="2103"/>
    </row>
    <row r="904" spans="1:35" ht="12.75" customHeight="1">
      <c r="A904" s="2104"/>
      <c r="B904" s="2104"/>
      <c r="C904" s="2104"/>
      <c r="D904" s="2104"/>
      <c r="E904" s="2104"/>
      <c r="F904" s="2104"/>
      <c r="G904" s="2141"/>
      <c r="H904" s="2104"/>
      <c r="I904" s="2104"/>
      <c r="J904" s="2090"/>
      <c r="K904" s="2103"/>
      <c r="L904" s="2103"/>
      <c r="M904" s="2103"/>
      <c r="N904" s="2103"/>
      <c r="O904" s="2103"/>
      <c r="P904" s="2103"/>
      <c r="Q904" s="2103"/>
      <c r="R904" s="2103"/>
      <c r="S904" s="2103"/>
      <c r="T904" s="2103"/>
      <c r="U904" s="2103"/>
      <c r="V904" s="2103"/>
      <c r="W904" s="2103"/>
      <c r="X904" s="2103"/>
      <c r="Y904" s="2103"/>
      <c r="Z904" s="2103"/>
      <c r="AA904" s="2103"/>
      <c r="AB904" s="2103"/>
      <c r="AC904" s="2103"/>
      <c r="AD904" s="2103"/>
      <c r="AE904" s="2103"/>
      <c r="AF904" s="2103"/>
      <c r="AG904" s="2103"/>
      <c r="AH904" s="2103"/>
      <c r="AI904" s="2103"/>
    </row>
    <row r="905" spans="1:35" ht="12.75" customHeight="1">
      <c r="A905" s="2104"/>
      <c r="B905" s="2104"/>
      <c r="C905" s="2104"/>
      <c r="D905" s="2104"/>
      <c r="E905" s="2104"/>
      <c r="F905" s="2104"/>
      <c r="G905" s="2141"/>
      <c r="H905" s="2104"/>
      <c r="I905" s="2104"/>
      <c r="J905" s="2090"/>
      <c r="K905" s="2103"/>
      <c r="L905" s="2103"/>
      <c r="M905" s="2103"/>
      <c r="N905" s="2103"/>
      <c r="O905" s="2103"/>
      <c r="P905" s="2103"/>
      <c r="Q905" s="2103"/>
      <c r="R905" s="2103"/>
      <c r="S905" s="2103"/>
      <c r="T905" s="2103"/>
      <c r="U905" s="2103"/>
      <c r="V905" s="2103"/>
      <c r="W905" s="2103"/>
      <c r="X905" s="2103"/>
      <c r="Y905" s="2103"/>
      <c r="Z905" s="2103"/>
      <c r="AA905" s="2103"/>
      <c r="AB905" s="2103"/>
      <c r="AC905" s="2103"/>
      <c r="AD905" s="2103"/>
      <c r="AE905" s="2103"/>
      <c r="AF905" s="2103"/>
      <c r="AG905" s="2103"/>
      <c r="AH905" s="2103"/>
      <c r="AI905" s="2103"/>
    </row>
    <row r="906" spans="1:35" ht="12.75" customHeight="1">
      <c r="A906" s="2104"/>
      <c r="B906" s="2104"/>
      <c r="C906" s="2104"/>
      <c r="D906" s="2104"/>
      <c r="E906" s="2104"/>
      <c r="F906" s="2104"/>
      <c r="G906" s="2141"/>
      <c r="H906" s="2104"/>
      <c r="I906" s="2104"/>
      <c r="J906" s="2090"/>
      <c r="K906" s="2103"/>
      <c r="L906" s="2103"/>
      <c r="M906" s="2103"/>
      <c r="N906" s="2103"/>
      <c r="O906" s="2103"/>
      <c r="P906" s="2103"/>
      <c r="Q906" s="2103"/>
      <c r="R906" s="2103"/>
      <c r="S906" s="2103"/>
      <c r="T906" s="2103"/>
      <c r="U906" s="2103"/>
      <c r="V906" s="2103"/>
      <c r="W906" s="2103"/>
      <c r="X906" s="2103"/>
      <c r="Y906" s="2103"/>
      <c r="Z906" s="2103"/>
      <c r="AA906" s="2103"/>
      <c r="AB906" s="2103"/>
      <c r="AC906" s="2103"/>
      <c r="AD906" s="2103"/>
      <c r="AE906" s="2103"/>
      <c r="AF906" s="2103"/>
      <c r="AG906" s="2103"/>
      <c r="AH906" s="2103"/>
      <c r="AI906" s="2103"/>
    </row>
    <row r="907" spans="1:35" ht="12.75" customHeight="1">
      <c r="A907" s="2104"/>
      <c r="B907" s="2104"/>
      <c r="C907" s="2104"/>
      <c r="D907" s="2104"/>
      <c r="E907" s="2104"/>
      <c r="F907" s="2104"/>
      <c r="G907" s="2141"/>
      <c r="H907" s="2104"/>
      <c r="I907" s="2104"/>
      <c r="J907" s="2090"/>
      <c r="K907" s="2103"/>
      <c r="L907" s="2103"/>
      <c r="M907" s="2103"/>
      <c r="N907" s="2103"/>
      <c r="O907" s="2103"/>
      <c r="P907" s="2103"/>
      <c r="Q907" s="2103"/>
      <c r="R907" s="2103"/>
      <c r="S907" s="2103"/>
      <c r="T907" s="2103"/>
      <c r="U907" s="2103"/>
      <c r="V907" s="2103"/>
      <c r="W907" s="2103"/>
      <c r="X907" s="2103"/>
      <c r="Y907" s="2103"/>
      <c r="Z907" s="2103"/>
      <c r="AA907" s="2103"/>
      <c r="AB907" s="2103"/>
      <c r="AC907" s="2103"/>
      <c r="AD907" s="2103"/>
      <c r="AE907" s="2103"/>
      <c r="AF907" s="2103"/>
      <c r="AG907" s="2103"/>
      <c r="AH907" s="2103"/>
      <c r="AI907" s="2103"/>
    </row>
    <row r="908" spans="1:35" ht="12.75" customHeight="1">
      <c r="A908" s="2104"/>
      <c r="B908" s="2104"/>
      <c r="C908" s="2104"/>
      <c r="D908" s="2104"/>
      <c r="E908" s="2104"/>
      <c r="F908" s="2104"/>
      <c r="G908" s="2141"/>
      <c r="H908" s="2104"/>
      <c r="I908" s="2104"/>
      <c r="J908" s="2090"/>
      <c r="K908" s="2103"/>
      <c r="L908" s="2103"/>
      <c r="M908" s="2103"/>
      <c r="N908" s="2103"/>
      <c r="O908" s="2103"/>
      <c r="P908" s="2103"/>
      <c r="Q908" s="2103"/>
      <c r="R908" s="2103"/>
      <c r="S908" s="2103"/>
      <c r="T908" s="2103"/>
      <c r="U908" s="2103"/>
      <c r="V908" s="2103"/>
      <c r="W908" s="2103"/>
      <c r="X908" s="2103"/>
      <c r="Y908" s="2103"/>
      <c r="Z908" s="2103"/>
      <c r="AA908" s="2103"/>
      <c r="AB908" s="2103"/>
      <c r="AC908" s="2103"/>
      <c r="AD908" s="2103"/>
      <c r="AE908" s="2103"/>
      <c r="AF908" s="2103"/>
      <c r="AG908" s="2103"/>
      <c r="AH908" s="2103"/>
      <c r="AI908" s="2103"/>
    </row>
    <row r="909" spans="1:35" ht="12.75" customHeight="1">
      <c r="A909" s="2104"/>
      <c r="B909" s="2104"/>
      <c r="C909" s="2104"/>
      <c r="D909" s="2104"/>
      <c r="E909" s="2104"/>
      <c r="F909" s="2104"/>
      <c r="G909" s="2141"/>
      <c r="H909" s="2104"/>
      <c r="I909" s="2104"/>
      <c r="J909" s="2090"/>
      <c r="K909" s="2103"/>
      <c r="L909" s="2103"/>
      <c r="M909" s="2103"/>
      <c r="N909" s="2103"/>
      <c r="O909" s="2103"/>
      <c r="P909" s="2103"/>
      <c r="Q909" s="2103"/>
      <c r="R909" s="2103"/>
      <c r="S909" s="2103"/>
      <c r="T909" s="2103"/>
      <c r="U909" s="2103"/>
      <c r="V909" s="2103"/>
      <c r="W909" s="2103"/>
      <c r="X909" s="2103"/>
      <c r="Y909" s="2103"/>
      <c r="Z909" s="2103"/>
      <c r="AA909" s="2103"/>
      <c r="AB909" s="2103"/>
      <c r="AC909" s="2103"/>
      <c r="AD909" s="2103"/>
      <c r="AE909" s="2103"/>
      <c r="AF909" s="2103"/>
      <c r="AG909" s="2103"/>
      <c r="AH909" s="2103"/>
      <c r="AI909" s="2103"/>
    </row>
    <row r="910" spans="1:35" ht="12.75" customHeight="1">
      <c r="A910" s="2104"/>
      <c r="B910" s="2104"/>
      <c r="C910" s="2104"/>
      <c r="D910" s="2104"/>
      <c r="E910" s="2104"/>
      <c r="F910" s="2104"/>
      <c r="G910" s="2141"/>
      <c r="H910" s="2104"/>
      <c r="I910" s="2104"/>
      <c r="J910" s="2090"/>
      <c r="K910" s="2103"/>
      <c r="L910" s="2103"/>
      <c r="M910" s="2103"/>
      <c r="N910" s="2103"/>
      <c r="O910" s="2103"/>
      <c r="P910" s="2103"/>
      <c r="Q910" s="2103"/>
      <c r="R910" s="2103"/>
      <c r="S910" s="2103"/>
      <c r="T910" s="2103"/>
      <c r="U910" s="2103"/>
      <c r="V910" s="2103"/>
      <c r="W910" s="2103"/>
      <c r="X910" s="2103"/>
      <c r="Y910" s="2103"/>
      <c r="Z910" s="2103"/>
      <c r="AA910" s="2103"/>
      <c r="AB910" s="2103"/>
      <c r="AC910" s="2103"/>
      <c r="AD910" s="2103"/>
      <c r="AE910" s="2103"/>
      <c r="AF910" s="2103"/>
      <c r="AG910" s="2103"/>
      <c r="AH910" s="2103"/>
      <c r="AI910" s="2103"/>
    </row>
    <row r="911" spans="1:35" ht="12.75" customHeight="1">
      <c r="A911" s="2104"/>
      <c r="B911" s="2104"/>
      <c r="C911" s="2104"/>
      <c r="D911" s="2104"/>
      <c r="E911" s="2104"/>
      <c r="F911" s="2104"/>
      <c r="G911" s="2141"/>
      <c r="H911" s="2104"/>
      <c r="I911" s="2104"/>
      <c r="J911" s="2090"/>
      <c r="K911" s="2103"/>
      <c r="L911" s="2103"/>
      <c r="M911" s="2103"/>
      <c r="N911" s="2103"/>
      <c r="O911" s="2103"/>
      <c r="P911" s="2103"/>
      <c r="Q911" s="2103"/>
      <c r="R911" s="2103"/>
      <c r="S911" s="2103"/>
      <c r="T911" s="2103"/>
      <c r="U911" s="2103"/>
      <c r="V911" s="2103"/>
      <c r="W911" s="2103"/>
      <c r="X911" s="2103"/>
      <c r="Y911" s="2103"/>
      <c r="Z911" s="2103"/>
      <c r="AA911" s="2103"/>
      <c r="AB911" s="2103"/>
      <c r="AC911" s="2103"/>
      <c r="AD911" s="2103"/>
      <c r="AE911" s="2103"/>
      <c r="AF911" s="2103"/>
      <c r="AG911" s="2103"/>
      <c r="AH911" s="2103"/>
      <c r="AI911" s="2103"/>
    </row>
    <row r="912" spans="1:35" ht="12.75" customHeight="1">
      <c r="A912" s="2104"/>
      <c r="B912" s="2104"/>
      <c r="C912" s="2104"/>
      <c r="D912" s="2104"/>
      <c r="E912" s="2104"/>
      <c r="F912" s="2104"/>
      <c r="G912" s="2141"/>
      <c r="H912" s="2104"/>
      <c r="I912" s="2104"/>
      <c r="J912" s="2090"/>
      <c r="K912" s="2103"/>
      <c r="L912" s="2103"/>
      <c r="M912" s="2103"/>
      <c r="N912" s="2103"/>
      <c r="O912" s="2103"/>
      <c r="P912" s="2103"/>
      <c r="Q912" s="2103"/>
      <c r="R912" s="2103"/>
      <c r="S912" s="2103"/>
      <c r="T912" s="2103"/>
      <c r="U912" s="2103"/>
      <c r="V912" s="2103"/>
      <c r="W912" s="2103"/>
      <c r="X912" s="2103"/>
      <c r="Y912" s="2103"/>
      <c r="Z912" s="2103"/>
      <c r="AA912" s="2103"/>
      <c r="AB912" s="2103"/>
      <c r="AC912" s="2103"/>
      <c r="AD912" s="2103"/>
      <c r="AE912" s="2103"/>
      <c r="AF912" s="2103"/>
      <c r="AG912" s="2103"/>
      <c r="AH912" s="2103"/>
      <c r="AI912" s="2103"/>
    </row>
    <row r="913" spans="1:35" ht="12.75" customHeight="1">
      <c r="A913" s="2104"/>
      <c r="B913" s="2104"/>
      <c r="C913" s="2104"/>
      <c r="D913" s="2104"/>
      <c r="E913" s="2104"/>
      <c r="F913" s="2104"/>
      <c r="G913" s="2141"/>
      <c r="H913" s="2104"/>
      <c r="I913" s="2104"/>
      <c r="J913" s="2090"/>
      <c r="K913" s="2103"/>
      <c r="L913" s="2103"/>
      <c r="M913" s="2103"/>
      <c r="N913" s="2103"/>
      <c r="O913" s="2103"/>
      <c r="P913" s="2103"/>
      <c r="Q913" s="2103"/>
      <c r="R913" s="2103"/>
      <c r="S913" s="2103"/>
      <c r="T913" s="2103"/>
      <c r="U913" s="2103"/>
      <c r="V913" s="2103"/>
      <c r="W913" s="2103"/>
      <c r="X913" s="2103"/>
      <c r="Y913" s="2103"/>
      <c r="Z913" s="2103"/>
      <c r="AA913" s="2103"/>
      <c r="AB913" s="2103"/>
      <c r="AC913" s="2103"/>
      <c r="AD913" s="2103"/>
      <c r="AE913" s="2103"/>
      <c r="AF913" s="2103"/>
      <c r="AG913" s="2103"/>
      <c r="AH913" s="2103"/>
      <c r="AI913" s="2103"/>
    </row>
    <row r="914" spans="1:35" ht="12.75" customHeight="1">
      <c r="A914" s="2104"/>
      <c r="B914" s="2104"/>
      <c r="C914" s="2104"/>
      <c r="D914" s="2104"/>
      <c r="E914" s="2104"/>
      <c r="F914" s="2104"/>
      <c r="G914" s="2141"/>
      <c r="H914" s="2104"/>
      <c r="I914" s="2104"/>
      <c r="J914" s="2090"/>
      <c r="K914" s="2103"/>
      <c r="L914" s="2103"/>
      <c r="M914" s="2103"/>
      <c r="N914" s="2103"/>
      <c r="O914" s="2103"/>
      <c r="P914" s="2103"/>
      <c r="Q914" s="2103"/>
      <c r="R914" s="2103"/>
      <c r="S914" s="2103"/>
      <c r="T914" s="2103"/>
      <c r="U914" s="2103"/>
      <c r="V914" s="2103"/>
      <c r="W914" s="2103"/>
      <c r="X914" s="2103"/>
      <c r="Y914" s="2103"/>
      <c r="Z914" s="2103"/>
      <c r="AA914" s="2103"/>
      <c r="AB914" s="2103"/>
      <c r="AC914" s="2103"/>
      <c r="AD914" s="2103"/>
      <c r="AE914" s="2103"/>
      <c r="AF914" s="2103"/>
      <c r="AG914" s="2103"/>
      <c r="AH914" s="2103"/>
      <c r="AI914" s="2103"/>
    </row>
    <row r="915" spans="1:35" ht="12.75" customHeight="1">
      <c r="A915" s="2104"/>
      <c r="B915" s="2104"/>
      <c r="C915" s="2104"/>
      <c r="D915" s="2104"/>
      <c r="E915" s="2104"/>
      <c r="F915" s="2104"/>
      <c r="G915" s="2141"/>
      <c r="H915" s="2104"/>
      <c r="I915" s="2104"/>
      <c r="J915" s="2090"/>
      <c r="K915" s="2103"/>
      <c r="L915" s="2103"/>
      <c r="M915" s="2103"/>
      <c r="N915" s="2103"/>
      <c r="O915" s="2103"/>
      <c r="P915" s="2103"/>
      <c r="Q915" s="2103"/>
      <c r="R915" s="2103"/>
      <c r="S915" s="2103"/>
      <c r="T915" s="2103"/>
      <c r="U915" s="2103"/>
      <c r="V915" s="2103"/>
      <c r="W915" s="2103"/>
      <c r="X915" s="2103"/>
      <c r="Y915" s="2103"/>
      <c r="Z915" s="2103"/>
      <c r="AA915" s="2103"/>
      <c r="AB915" s="2103"/>
      <c r="AC915" s="2103"/>
      <c r="AD915" s="2103"/>
      <c r="AE915" s="2103"/>
      <c r="AF915" s="2103"/>
      <c r="AG915" s="2103"/>
      <c r="AH915" s="2103"/>
      <c r="AI915" s="2103"/>
    </row>
    <row r="916" spans="1:35" ht="12.75" customHeight="1">
      <c r="A916" s="2104"/>
      <c r="B916" s="2104"/>
      <c r="C916" s="2104"/>
      <c r="D916" s="2104"/>
      <c r="E916" s="2104"/>
      <c r="F916" s="2104"/>
      <c r="G916" s="2141"/>
      <c r="H916" s="2104"/>
      <c r="I916" s="2104"/>
      <c r="J916" s="2090"/>
      <c r="K916" s="2103"/>
      <c r="L916" s="2103"/>
      <c r="M916" s="2103"/>
      <c r="N916" s="2103"/>
      <c r="O916" s="2103"/>
      <c r="P916" s="2103"/>
      <c r="Q916" s="2103"/>
      <c r="R916" s="2103"/>
      <c r="S916" s="2103"/>
      <c r="T916" s="2103"/>
      <c r="U916" s="2103"/>
      <c r="V916" s="2103"/>
      <c r="W916" s="2103"/>
      <c r="X916" s="2103"/>
      <c r="Y916" s="2103"/>
      <c r="Z916" s="2103"/>
      <c r="AA916" s="2103"/>
      <c r="AB916" s="2103"/>
      <c r="AC916" s="2103"/>
      <c r="AD916" s="2103"/>
      <c r="AE916" s="2103"/>
      <c r="AF916" s="2103"/>
      <c r="AG916" s="2103"/>
      <c r="AH916" s="2103"/>
      <c r="AI916" s="2103"/>
    </row>
    <row r="917" spans="1:35" ht="12.75" customHeight="1">
      <c r="A917" s="2104"/>
      <c r="B917" s="2104"/>
      <c r="C917" s="2104"/>
      <c r="D917" s="2104"/>
      <c r="E917" s="2104"/>
      <c r="F917" s="2104"/>
      <c r="G917" s="2141"/>
      <c r="H917" s="2104"/>
      <c r="I917" s="2104"/>
      <c r="J917" s="2090"/>
      <c r="K917" s="2103"/>
      <c r="L917" s="2103"/>
      <c r="M917" s="2103"/>
      <c r="N917" s="2103"/>
      <c r="O917" s="2103"/>
      <c r="P917" s="2103"/>
      <c r="Q917" s="2103"/>
      <c r="R917" s="2103"/>
      <c r="S917" s="2103"/>
      <c r="T917" s="2103"/>
      <c r="U917" s="2103"/>
      <c r="V917" s="2103"/>
      <c r="W917" s="2103"/>
      <c r="X917" s="2103"/>
      <c r="Y917" s="2103"/>
      <c r="Z917" s="2103"/>
      <c r="AA917" s="2103"/>
      <c r="AB917" s="2103"/>
      <c r="AC917" s="2103"/>
      <c r="AD917" s="2103"/>
      <c r="AE917" s="2103"/>
      <c r="AF917" s="2103"/>
      <c r="AG917" s="2103"/>
      <c r="AH917" s="2103"/>
      <c r="AI917" s="2103"/>
    </row>
    <row r="918" spans="1:35" ht="12.75" customHeight="1">
      <c r="A918" s="2104"/>
      <c r="B918" s="2104"/>
      <c r="C918" s="2104"/>
      <c r="D918" s="2104"/>
      <c r="E918" s="2104"/>
      <c r="F918" s="2104"/>
      <c r="G918" s="2141"/>
      <c r="H918" s="2104"/>
      <c r="I918" s="2104"/>
      <c r="J918" s="2090"/>
      <c r="K918" s="2103"/>
      <c r="L918" s="2103"/>
      <c r="M918" s="2103"/>
      <c r="N918" s="2103"/>
      <c r="O918" s="2103"/>
      <c r="P918" s="2103"/>
      <c r="Q918" s="2103"/>
      <c r="R918" s="2103"/>
      <c r="S918" s="2103"/>
      <c r="T918" s="2103"/>
      <c r="U918" s="2103"/>
      <c r="V918" s="2103"/>
      <c r="W918" s="2103"/>
      <c r="X918" s="2103"/>
      <c r="Y918" s="2103"/>
      <c r="Z918" s="2103"/>
      <c r="AA918" s="2103"/>
      <c r="AB918" s="2103"/>
      <c r="AC918" s="2103"/>
      <c r="AD918" s="2103"/>
      <c r="AE918" s="2103"/>
      <c r="AF918" s="2103"/>
      <c r="AG918" s="2103"/>
      <c r="AH918" s="2103"/>
      <c r="AI918" s="2103"/>
    </row>
    <row r="919" spans="1:35" ht="12.75" customHeight="1">
      <c r="A919" s="2104"/>
      <c r="B919" s="2104"/>
      <c r="C919" s="2104"/>
      <c r="D919" s="2104"/>
      <c r="E919" s="2104"/>
      <c r="F919" s="2104"/>
      <c r="G919" s="2141"/>
      <c r="H919" s="2104"/>
      <c r="I919" s="2104"/>
      <c r="J919" s="2090"/>
      <c r="K919" s="2103"/>
      <c r="L919" s="2103"/>
      <c r="M919" s="2103"/>
      <c r="N919" s="2103"/>
      <c r="O919" s="2103"/>
      <c r="P919" s="2103"/>
      <c r="Q919" s="2103"/>
      <c r="R919" s="2103"/>
      <c r="S919" s="2103"/>
      <c r="T919" s="2103"/>
      <c r="U919" s="2103"/>
      <c r="V919" s="2103"/>
      <c r="W919" s="2103"/>
      <c r="X919" s="2103"/>
      <c r="Y919" s="2103"/>
      <c r="Z919" s="2103"/>
      <c r="AA919" s="2103"/>
      <c r="AB919" s="2103"/>
      <c r="AC919" s="2103"/>
      <c r="AD919" s="2103"/>
      <c r="AE919" s="2103"/>
      <c r="AF919" s="2103"/>
      <c r="AG919" s="2103"/>
      <c r="AH919" s="2103"/>
      <c r="AI919" s="2103"/>
    </row>
    <row r="920" spans="1:35" ht="12.75" customHeight="1">
      <c r="A920" s="2104"/>
      <c r="B920" s="2104"/>
      <c r="C920" s="2104"/>
      <c r="D920" s="2104"/>
      <c r="E920" s="2104"/>
      <c r="F920" s="2104"/>
      <c r="G920" s="2141"/>
      <c r="H920" s="2104"/>
      <c r="I920" s="2104"/>
      <c r="J920" s="2090"/>
      <c r="K920" s="2103"/>
      <c r="L920" s="2103"/>
      <c r="M920" s="2103"/>
      <c r="N920" s="2103"/>
      <c r="O920" s="2103"/>
      <c r="P920" s="2103"/>
      <c r="Q920" s="2103"/>
      <c r="R920" s="2103"/>
      <c r="S920" s="2103"/>
      <c r="T920" s="2103"/>
      <c r="U920" s="2103"/>
      <c r="V920" s="2103"/>
      <c r="W920" s="2103"/>
      <c r="X920" s="2103"/>
      <c r="Y920" s="2103"/>
      <c r="Z920" s="2103"/>
      <c r="AA920" s="2103"/>
      <c r="AB920" s="2103"/>
      <c r="AC920" s="2103"/>
      <c r="AD920" s="2103"/>
      <c r="AE920" s="2103"/>
      <c r="AF920" s="2103"/>
      <c r="AG920" s="2103"/>
      <c r="AH920" s="2103"/>
      <c r="AI920" s="2103"/>
    </row>
    <row r="921" spans="1:35" ht="12.75" customHeight="1">
      <c r="A921" s="2104"/>
      <c r="B921" s="2104"/>
      <c r="C921" s="2104"/>
      <c r="D921" s="2104"/>
      <c r="E921" s="2104"/>
      <c r="F921" s="2104"/>
      <c r="G921" s="2141"/>
      <c r="H921" s="2104"/>
      <c r="I921" s="2104"/>
      <c r="J921" s="2090"/>
      <c r="K921" s="2103"/>
      <c r="L921" s="2103"/>
      <c r="M921" s="2103"/>
      <c r="N921" s="2103"/>
      <c r="O921" s="2103"/>
      <c r="P921" s="2103"/>
      <c r="Q921" s="2103"/>
      <c r="R921" s="2103"/>
      <c r="S921" s="2103"/>
      <c r="T921" s="2103"/>
      <c r="U921" s="2103"/>
      <c r="V921" s="2103"/>
      <c r="W921" s="2103"/>
      <c r="X921" s="2103"/>
      <c r="Y921" s="2103"/>
      <c r="Z921" s="2103"/>
      <c r="AA921" s="2103"/>
      <c r="AB921" s="2103"/>
      <c r="AC921" s="2103"/>
      <c r="AD921" s="2103"/>
      <c r="AE921" s="2103"/>
      <c r="AF921" s="2103"/>
      <c r="AG921" s="2103"/>
      <c r="AH921" s="2103"/>
      <c r="AI921" s="2103"/>
    </row>
    <row r="922" spans="1:35" ht="12.75" customHeight="1">
      <c r="A922" s="2104"/>
      <c r="B922" s="2104"/>
      <c r="C922" s="2104"/>
      <c r="D922" s="2104"/>
      <c r="E922" s="2104"/>
      <c r="F922" s="2104"/>
      <c r="G922" s="2141"/>
      <c r="H922" s="2104"/>
      <c r="I922" s="2104"/>
      <c r="J922" s="2090"/>
      <c r="K922" s="2103"/>
      <c r="L922" s="2103"/>
      <c r="M922" s="2103"/>
      <c r="N922" s="2103"/>
      <c r="O922" s="2103"/>
      <c r="P922" s="2103"/>
      <c r="Q922" s="2103"/>
      <c r="R922" s="2103"/>
      <c r="S922" s="2103"/>
      <c r="T922" s="2103"/>
      <c r="U922" s="2103"/>
      <c r="V922" s="2103"/>
      <c r="W922" s="2103"/>
      <c r="X922" s="2103"/>
      <c r="Y922" s="2103"/>
      <c r="Z922" s="2103"/>
      <c r="AA922" s="2103"/>
      <c r="AB922" s="2103"/>
      <c r="AC922" s="2103"/>
      <c r="AD922" s="2103"/>
      <c r="AE922" s="2103"/>
      <c r="AF922" s="2103"/>
      <c r="AG922" s="2103"/>
      <c r="AH922" s="2103"/>
      <c r="AI922" s="2103"/>
    </row>
    <row r="923" spans="1:35" ht="12.75" customHeight="1">
      <c r="A923" s="2104"/>
      <c r="B923" s="2104"/>
      <c r="C923" s="2104"/>
      <c r="D923" s="2104"/>
      <c r="E923" s="2104"/>
      <c r="F923" s="2104"/>
      <c r="G923" s="2141"/>
      <c r="H923" s="2104"/>
      <c r="I923" s="2104"/>
      <c r="J923" s="2090"/>
      <c r="K923" s="2103"/>
      <c r="L923" s="2103"/>
      <c r="M923" s="2103"/>
      <c r="N923" s="2103"/>
      <c r="O923" s="2103"/>
      <c r="P923" s="2103"/>
      <c r="Q923" s="2103"/>
      <c r="R923" s="2103"/>
      <c r="S923" s="2103"/>
      <c r="T923" s="2103"/>
      <c r="U923" s="2103"/>
      <c r="V923" s="2103"/>
      <c r="W923" s="2103"/>
      <c r="X923" s="2103"/>
      <c r="Y923" s="2103"/>
      <c r="Z923" s="2103"/>
      <c r="AA923" s="2103"/>
      <c r="AB923" s="2103"/>
      <c r="AC923" s="2103"/>
      <c r="AD923" s="2103"/>
      <c r="AE923" s="2103"/>
      <c r="AF923" s="2103"/>
      <c r="AG923" s="2103"/>
      <c r="AH923" s="2103"/>
      <c r="AI923" s="2103"/>
    </row>
    <row r="924" spans="1:35" ht="12.75" customHeight="1">
      <c r="A924" s="2104"/>
      <c r="B924" s="2104"/>
      <c r="C924" s="2104"/>
      <c r="D924" s="2104"/>
      <c r="E924" s="2104"/>
      <c r="F924" s="2104"/>
      <c r="G924" s="2141"/>
      <c r="H924" s="2104"/>
      <c r="I924" s="2104"/>
      <c r="J924" s="2090"/>
      <c r="K924" s="2103"/>
      <c r="L924" s="2103"/>
      <c r="M924" s="2103"/>
      <c r="N924" s="2103"/>
      <c r="O924" s="2103"/>
      <c r="P924" s="2103"/>
      <c r="Q924" s="2103"/>
      <c r="R924" s="2103"/>
      <c r="S924" s="2103"/>
      <c r="T924" s="2103"/>
      <c r="U924" s="2103"/>
      <c r="V924" s="2103"/>
      <c r="W924" s="2103"/>
      <c r="X924" s="2103"/>
      <c r="Y924" s="2103"/>
      <c r="Z924" s="2103"/>
      <c r="AA924" s="2103"/>
      <c r="AB924" s="2103"/>
      <c r="AC924" s="2103"/>
      <c r="AD924" s="2103"/>
      <c r="AE924" s="2103"/>
      <c r="AF924" s="2103"/>
      <c r="AG924" s="2103"/>
      <c r="AH924" s="2103"/>
      <c r="AI924" s="2103"/>
    </row>
    <row r="925" spans="1:35" ht="12.75" customHeight="1">
      <c r="A925" s="2104"/>
      <c r="B925" s="2104"/>
      <c r="C925" s="2104"/>
      <c r="D925" s="2104"/>
      <c r="E925" s="2104"/>
      <c r="F925" s="2104"/>
      <c r="G925" s="2141"/>
      <c r="H925" s="2104"/>
      <c r="I925" s="2104"/>
      <c r="J925" s="2090"/>
      <c r="K925" s="2103"/>
      <c r="L925" s="2103"/>
      <c r="M925" s="2103"/>
      <c r="N925" s="2103"/>
      <c r="O925" s="2103"/>
      <c r="P925" s="2103"/>
      <c r="Q925" s="2103"/>
      <c r="R925" s="2103"/>
      <c r="S925" s="2103"/>
      <c r="T925" s="2103"/>
      <c r="U925" s="2103"/>
      <c r="V925" s="2103"/>
      <c r="W925" s="2103"/>
      <c r="X925" s="2103"/>
      <c r="Y925" s="2103"/>
      <c r="Z925" s="2103"/>
      <c r="AA925" s="2103"/>
      <c r="AB925" s="2103"/>
      <c r="AC925" s="2103"/>
      <c r="AD925" s="2103"/>
      <c r="AE925" s="2103"/>
      <c r="AF925" s="2103"/>
      <c r="AG925" s="2103"/>
      <c r="AH925" s="2103"/>
      <c r="AI925" s="2103"/>
    </row>
    <row r="926" spans="1:35" ht="12.75" customHeight="1">
      <c r="A926" s="2104"/>
      <c r="B926" s="2104"/>
      <c r="C926" s="2104"/>
      <c r="D926" s="2104"/>
      <c r="E926" s="2104"/>
      <c r="F926" s="2104"/>
      <c r="G926" s="2141"/>
      <c r="H926" s="2104"/>
      <c r="I926" s="2104"/>
      <c r="J926" s="2090"/>
      <c r="K926" s="2103"/>
      <c r="L926" s="2103"/>
      <c r="M926" s="2103"/>
      <c r="N926" s="2103"/>
      <c r="O926" s="2103"/>
      <c r="P926" s="2103"/>
      <c r="Q926" s="2103"/>
      <c r="R926" s="2103"/>
      <c r="S926" s="2103"/>
      <c r="T926" s="2103"/>
      <c r="U926" s="2103"/>
      <c r="V926" s="2103"/>
      <c r="W926" s="2103"/>
      <c r="X926" s="2103"/>
      <c r="Y926" s="2103"/>
      <c r="Z926" s="2103"/>
      <c r="AA926" s="2103"/>
      <c r="AB926" s="2103"/>
      <c r="AC926" s="2103"/>
      <c r="AD926" s="2103"/>
      <c r="AE926" s="2103"/>
      <c r="AF926" s="2103"/>
      <c r="AG926" s="2103"/>
      <c r="AH926" s="2103"/>
      <c r="AI926" s="2103"/>
    </row>
    <row r="927" spans="1:35" ht="12.75" customHeight="1">
      <c r="A927" s="2104"/>
      <c r="B927" s="2104"/>
      <c r="C927" s="2104"/>
      <c r="D927" s="2104"/>
      <c r="E927" s="2104"/>
      <c r="F927" s="2104"/>
      <c r="G927" s="2141"/>
      <c r="H927" s="2104"/>
      <c r="I927" s="2104"/>
      <c r="J927" s="2090"/>
      <c r="K927" s="2103"/>
      <c r="L927" s="2103"/>
      <c r="M927" s="2103"/>
      <c r="N927" s="2103"/>
      <c r="O927" s="2103"/>
      <c r="P927" s="2103"/>
      <c r="Q927" s="2103"/>
      <c r="R927" s="2103"/>
      <c r="S927" s="2103"/>
      <c r="T927" s="2103"/>
      <c r="U927" s="2103"/>
      <c r="V927" s="2103"/>
      <c r="W927" s="2103"/>
      <c r="X927" s="2103"/>
      <c r="Y927" s="2103"/>
      <c r="Z927" s="2103"/>
      <c r="AA927" s="2103"/>
      <c r="AB927" s="2103"/>
      <c r="AC927" s="2103"/>
      <c r="AD927" s="2103"/>
      <c r="AE927" s="2103"/>
      <c r="AF927" s="2103"/>
      <c r="AG927" s="2103"/>
      <c r="AH927" s="2103"/>
      <c r="AI927" s="2103"/>
    </row>
    <row r="928" spans="1:35" ht="12.75" customHeight="1">
      <c r="A928" s="2104"/>
      <c r="B928" s="2104"/>
      <c r="C928" s="2104"/>
      <c r="D928" s="2104"/>
      <c r="E928" s="2104"/>
      <c r="F928" s="2104"/>
      <c r="G928" s="2141"/>
      <c r="H928" s="2104"/>
      <c r="I928" s="2104"/>
      <c r="J928" s="2090"/>
      <c r="K928" s="2103"/>
      <c r="L928" s="2103"/>
      <c r="M928" s="2103"/>
      <c r="N928" s="2103"/>
      <c r="O928" s="2103"/>
      <c r="P928" s="2103"/>
      <c r="Q928" s="2103"/>
      <c r="R928" s="2103"/>
      <c r="S928" s="2103"/>
      <c r="T928" s="2103"/>
      <c r="U928" s="2103"/>
      <c r="V928" s="2103"/>
      <c r="W928" s="2103"/>
      <c r="X928" s="2103"/>
      <c r="Y928" s="2103"/>
      <c r="Z928" s="2103"/>
      <c r="AA928" s="2103"/>
      <c r="AB928" s="2103"/>
      <c r="AC928" s="2103"/>
      <c r="AD928" s="2103"/>
      <c r="AE928" s="2103"/>
      <c r="AF928" s="2103"/>
      <c r="AG928" s="2103"/>
      <c r="AH928" s="2103"/>
      <c r="AI928" s="2103"/>
    </row>
    <row r="929" spans="1:35" ht="12.75" customHeight="1">
      <c r="A929" s="2104"/>
      <c r="B929" s="2104"/>
      <c r="C929" s="2104"/>
      <c r="D929" s="2104"/>
      <c r="E929" s="2104"/>
      <c r="F929" s="2104"/>
      <c r="G929" s="2141"/>
      <c r="H929" s="2104"/>
      <c r="I929" s="2104"/>
      <c r="J929" s="2090"/>
      <c r="K929" s="2103"/>
      <c r="L929" s="2103"/>
      <c r="M929" s="2103"/>
      <c r="N929" s="2103"/>
      <c r="O929" s="2103"/>
      <c r="P929" s="2103"/>
      <c r="Q929" s="2103"/>
      <c r="R929" s="2103"/>
      <c r="S929" s="2103"/>
      <c r="T929" s="2103"/>
      <c r="U929" s="2103"/>
      <c r="V929" s="2103"/>
      <c r="W929" s="2103"/>
      <c r="X929" s="2103"/>
      <c r="Y929" s="2103"/>
      <c r="Z929" s="2103"/>
      <c r="AA929" s="2103"/>
      <c r="AB929" s="2103"/>
      <c r="AC929" s="2103"/>
      <c r="AD929" s="2103"/>
      <c r="AE929" s="2103"/>
      <c r="AF929" s="2103"/>
      <c r="AG929" s="2103"/>
      <c r="AH929" s="2103"/>
      <c r="AI929" s="2103"/>
    </row>
    <row r="930" spans="1:35" ht="12.75" customHeight="1">
      <c r="A930" s="2104"/>
      <c r="B930" s="2104"/>
      <c r="C930" s="2104"/>
      <c r="D930" s="2104"/>
      <c r="E930" s="2104"/>
      <c r="F930" s="2104"/>
      <c r="G930" s="2141"/>
      <c r="H930" s="2104"/>
      <c r="I930" s="2104"/>
      <c r="J930" s="2090"/>
      <c r="K930" s="2103"/>
      <c r="L930" s="2103"/>
      <c r="M930" s="2103"/>
      <c r="N930" s="2103"/>
      <c r="O930" s="2103"/>
      <c r="P930" s="2103"/>
      <c r="Q930" s="2103"/>
      <c r="R930" s="2103"/>
      <c r="S930" s="2103"/>
      <c r="T930" s="2103"/>
      <c r="U930" s="2103"/>
      <c r="V930" s="2103"/>
      <c r="W930" s="2103"/>
      <c r="X930" s="2103"/>
      <c r="Y930" s="2103"/>
      <c r="Z930" s="2103"/>
      <c r="AA930" s="2103"/>
      <c r="AB930" s="2103"/>
      <c r="AC930" s="2103"/>
      <c r="AD930" s="2103"/>
      <c r="AE930" s="2103"/>
      <c r="AF930" s="2103"/>
      <c r="AG930" s="2103"/>
      <c r="AH930" s="2103"/>
      <c r="AI930" s="2103"/>
    </row>
    <row r="931" spans="1:35" ht="12.75" customHeight="1">
      <c r="A931" s="2104"/>
      <c r="B931" s="2104"/>
      <c r="C931" s="2104"/>
      <c r="D931" s="2104"/>
      <c r="E931" s="2104"/>
      <c r="F931" s="2104"/>
      <c r="G931" s="2141"/>
      <c r="H931" s="2104"/>
      <c r="I931" s="2104"/>
      <c r="J931" s="2090"/>
      <c r="K931" s="2103"/>
      <c r="L931" s="2103"/>
      <c r="M931" s="2103"/>
      <c r="N931" s="2103"/>
      <c r="O931" s="2103"/>
      <c r="P931" s="2103"/>
      <c r="Q931" s="2103"/>
      <c r="R931" s="2103"/>
      <c r="S931" s="2103"/>
      <c r="T931" s="2103"/>
      <c r="U931" s="2103"/>
      <c r="V931" s="2103"/>
      <c r="W931" s="2103"/>
      <c r="X931" s="2103"/>
      <c r="Y931" s="2103"/>
      <c r="Z931" s="2103"/>
      <c r="AA931" s="2103"/>
      <c r="AB931" s="2103"/>
      <c r="AC931" s="2103"/>
      <c r="AD931" s="2103"/>
      <c r="AE931" s="2103"/>
      <c r="AF931" s="2103"/>
      <c r="AG931" s="2103"/>
      <c r="AH931" s="2103"/>
      <c r="AI931" s="2103"/>
    </row>
    <row r="932" spans="1:35" ht="12.75" customHeight="1">
      <c r="A932" s="2104"/>
      <c r="B932" s="2104"/>
      <c r="C932" s="2104"/>
      <c r="D932" s="2104"/>
      <c r="E932" s="2104"/>
      <c r="F932" s="2104"/>
      <c r="G932" s="2141"/>
      <c r="H932" s="2104"/>
      <c r="I932" s="2104"/>
      <c r="J932" s="2090"/>
      <c r="K932" s="2103"/>
      <c r="L932" s="2103"/>
      <c r="M932" s="2103"/>
      <c r="N932" s="2103"/>
      <c r="O932" s="2103"/>
      <c r="P932" s="2103"/>
      <c r="Q932" s="2103"/>
      <c r="R932" s="2103"/>
      <c r="S932" s="2103"/>
      <c r="T932" s="2103"/>
      <c r="U932" s="2103"/>
      <c r="V932" s="2103"/>
      <c r="W932" s="2103"/>
      <c r="X932" s="2103"/>
      <c r="Y932" s="2103"/>
      <c r="Z932" s="2103"/>
      <c r="AA932" s="2103"/>
      <c r="AB932" s="2103"/>
      <c r="AC932" s="2103"/>
      <c r="AD932" s="2103"/>
      <c r="AE932" s="2103"/>
      <c r="AF932" s="2103"/>
      <c r="AG932" s="2103"/>
      <c r="AH932" s="2103"/>
      <c r="AI932" s="2103"/>
    </row>
    <row r="933" spans="1:35" ht="12.75" customHeight="1">
      <c r="A933" s="2104"/>
      <c r="B933" s="2104"/>
      <c r="C933" s="2104"/>
      <c r="D933" s="2104"/>
      <c r="E933" s="2104"/>
      <c r="F933" s="2104"/>
      <c r="G933" s="2141"/>
      <c r="H933" s="2104"/>
      <c r="I933" s="2104"/>
      <c r="J933" s="2090"/>
      <c r="K933" s="2103"/>
      <c r="L933" s="2103"/>
      <c r="M933" s="2103"/>
      <c r="N933" s="2103"/>
      <c r="O933" s="2103"/>
      <c r="P933" s="2103"/>
      <c r="Q933" s="2103"/>
      <c r="R933" s="2103"/>
      <c r="S933" s="2103"/>
      <c r="T933" s="2103"/>
      <c r="U933" s="2103"/>
      <c r="V933" s="2103"/>
      <c r="W933" s="2103"/>
      <c r="X933" s="2103"/>
      <c r="Y933" s="2103"/>
      <c r="Z933" s="2103"/>
      <c r="AA933" s="2103"/>
      <c r="AB933" s="2103"/>
      <c r="AC933" s="2103"/>
      <c r="AD933" s="2103"/>
      <c r="AE933" s="2103"/>
      <c r="AF933" s="2103"/>
      <c r="AG933" s="2103"/>
      <c r="AH933" s="2103"/>
      <c r="AI933" s="2103"/>
    </row>
    <row r="934" spans="1:35" ht="12.75" customHeight="1">
      <c r="A934" s="2104"/>
      <c r="B934" s="2104"/>
      <c r="C934" s="2104"/>
      <c r="D934" s="2104"/>
      <c r="E934" s="2104"/>
      <c r="F934" s="2104"/>
      <c r="G934" s="2141"/>
      <c r="H934" s="2104"/>
      <c r="I934" s="2104"/>
      <c r="J934" s="2090"/>
      <c r="K934" s="2103"/>
      <c r="L934" s="2103"/>
      <c r="M934" s="2103"/>
      <c r="N934" s="2103"/>
      <c r="O934" s="2103"/>
      <c r="P934" s="2103"/>
      <c r="Q934" s="2103"/>
      <c r="R934" s="2103"/>
      <c r="S934" s="2103"/>
      <c r="T934" s="2103"/>
      <c r="U934" s="2103"/>
      <c r="V934" s="2103"/>
      <c r="W934" s="2103"/>
      <c r="X934" s="2103"/>
      <c r="Y934" s="2103"/>
      <c r="Z934" s="2103"/>
      <c r="AA934" s="2103"/>
      <c r="AB934" s="2103"/>
      <c r="AC934" s="2103"/>
      <c r="AD934" s="2103"/>
      <c r="AE934" s="2103"/>
      <c r="AF934" s="2103"/>
      <c r="AG934" s="2103"/>
      <c r="AH934" s="2103"/>
      <c r="AI934" s="2103"/>
    </row>
    <row r="935" spans="1:35" ht="12.75" customHeight="1">
      <c r="A935" s="2104"/>
      <c r="B935" s="2104"/>
      <c r="C935" s="2104"/>
      <c r="D935" s="2104"/>
      <c r="E935" s="2104"/>
      <c r="F935" s="2104"/>
      <c r="G935" s="2141"/>
      <c r="H935" s="2104"/>
      <c r="I935" s="2104"/>
      <c r="J935" s="2090"/>
      <c r="K935" s="2103"/>
      <c r="L935" s="2103"/>
      <c r="M935" s="2103"/>
      <c r="N935" s="2103"/>
      <c r="O935" s="2103"/>
      <c r="P935" s="2103"/>
      <c r="Q935" s="2103"/>
      <c r="R935" s="2103"/>
      <c r="S935" s="2103"/>
      <c r="T935" s="2103"/>
      <c r="U935" s="2103"/>
      <c r="V935" s="2103"/>
      <c r="W935" s="2103"/>
      <c r="X935" s="2103"/>
      <c r="Y935" s="2103"/>
      <c r="Z935" s="2103"/>
      <c r="AA935" s="2103"/>
      <c r="AB935" s="2103"/>
      <c r="AC935" s="2103"/>
      <c r="AD935" s="2103"/>
      <c r="AE935" s="2103"/>
      <c r="AF935" s="2103"/>
      <c r="AG935" s="2103"/>
      <c r="AH935" s="2103"/>
      <c r="AI935" s="2103"/>
    </row>
    <row r="936" spans="1:35" ht="12.75" customHeight="1">
      <c r="A936" s="2104"/>
      <c r="B936" s="2104"/>
      <c r="C936" s="2104"/>
      <c r="D936" s="2104"/>
      <c r="E936" s="2104"/>
      <c r="F936" s="2104"/>
      <c r="G936" s="2141"/>
      <c r="H936" s="2104"/>
      <c r="I936" s="2104"/>
      <c r="J936" s="2090"/>
      <c r="K936" s="2103"/>
      <c r="L936" s="2103"/>
      <c r="M936" s="2103"/>
      <c r="N936" s="2103"/>
      <c r="O936" s="2103"/>
      <c r="P936" s="2103"/>
      <c r="Q936" s="2103"/>
      <c r="R936" s="2103"/>
      <c r="S936" s="2103"/>
      <c r="T936" s="2103"/>
      <c r="U936" s="2103"/>
      <c r="V936" s="2103"/>
      <c r="W936" s="2103"/>
      <c r="X936" s="2103"/>
      <c r="Y936" s="2103"/>
      <c r="Z936" s="2103"/>
      <c r="AA936" s="2103"/>
      <c r="AB936" s="2103"/>
      <c r="AC936" s="2103"/>
      <c r="AD936" s="2103"/>
      <c r="AE936" s="2103"/>
      <c r="AF936" s="2103"/>
      <c r="AG936" s="2103"/>
      <c r="AH936" s="2103"/>
      <c r="AI936" s="2103"/>
    </row>
    <row r="937" spans="1:35" ht="12.75" customHeight="1">
      <c r="A937" s="2104"/>
      <c r="B937" s="2104"/>
      <c r="C937" s="2104"/>
      <c r="D937" s="2104"/>
      <c r="E937" s="2104"/>
      <c r="F937" s="2104"/>
      <c r="G937" s="2141"/>
      <c r="H937" s="2104"/>
      <c r="I937" s="2104"/>
      <c r="J937" s="2090"/>
      <c r="K937" s="2103"/>
      <c r="L937" s="2103"/>
      <c r="M937" s="2103"/>
      <c r="N937" s="2103"/>
      <c r="O937" s="2103"/>
      <c r="P937" s="2103"/>
      <c r="Q937" s="2103"/>
      <c r="R937" s="2103"/>
      <c r="S937" s="2103"/>
      <c r="T937" s="2103"/>
      <c r="U937" s="2103"/>
      <c r="V937" s="2103"/>
      <c r="W937" s="2103"/>
      <c r="X937" s="2103"/>
      <c r="Y937" s="2103"/>
      <c r="Z937" s="2103"/>
      <c r="AA937" s="2103"/>
      <c r="AB937" s="2103"/>
      <c r="AC937" s="2103"/>
      <c r="AD937" s="2103"/>
      <c r="AE937" s="2103"/>
      <c r="AF937" s="2103"/>
      <c r="AG937" s="2103"/>
      <c r="AH937" s="2103"/>
      <c r="AI937" s="2103"/>
    </row>
    <row r="938" spans="1:35" ht="12.75" customHeight="1">
      <c r="A938" s="2104"/>
      <c r="B938" s="2104"/>
      <c r="C938" s="2104"/>
      <c r="D938" s="2104"/>
      <c r="E938" s="2104"/>
      <c r="F938" s="2104"/>
      <c r="G938" s="2141"/>
      <c r="H938" s="2104"/>
      <c r="I938" s="2104"/>
      <c r="J938" s="2090"/>
      <c r="K938" s="2103"/>
      <c r="L938" s="2103"/>
      <c r="M938" s="2103"/>
      <c r="N938" s="2103"/>
      <c r="O938" s="2103"/>
      <c r="P938" s="2103"/>
      <c r="Q938" s="2103"/>
      <c r="R938" s="2103"/>
      <c r="S938" s="2103"/>
      <c r="T938" s="2103"/>
      <c r="U938" s="2103"/>
      <c r="V938" s="2103"/>
      <c r="W938" s="2103"/>
      <c r="X938" s="2103"/>
      <c r="Y938" s="2103"/>
      <c r="Z938" s="2103"/>
      <c r="AA938" s="2103"/>
      <c r="AB938" s="2103"/>
      <c r="AC938" s="2103"/>
      <c r="AD938" s="2103"/>
      <c r="AE938" s="2103"/>
      <c r="AF938" s="2103"/>
      <c r="AG938" s="2103"/>
      <c r="AH938" s="2103"/>
      <c r="AI938" s="2103"/>
    </row>
    <row r="939" spans="1:35" ht="12.75" customHeight="1">
      <c r="A939" s="2104"/>
      <c r="B939" s="2104"/>
      <c r="C939" s="2104"/>
      <c r="D939" s="2104"/>
      <c r="E939" s="2104"/>
      <c r="F939" s="2104"/>
      <c r="G939" s="2141"/>
      <c r="H939" s="2104"/>
      <c r="I939" s="2104"/>
      <c r="J939" s="2090"/>
      <c r="K939" s="2103"/>
      <c r="L939" s="2103"/>
      <c r="M939" s="2103"/>
      <c r="N939" s="2103"/>
      <c r="O939" s="2103"/>
      <c r="P939" s="2103"/>
      <c r="Q939" s="2103"/>
      <c r="R939" s="2103"/>
      <c r="S939" s="2103"/>
      <c r="T939" s="2103"/>
      <c r="U939" s="2103"/>
      <c r="V939" s="2103"/>
      <c r="W939" s="2103"/>
      <c r="X939" s="2103"/>
      <c r="Y939" s="2103"/>
      <c r="Z939" s="2103"/>
      <c r="AA939" s="2103"/>
      <c r="AB939" s="2103"/>
      <c r="AC939" s="2103"/>
      <c r="AD939" s="2103"/>
      <c r="AE939" s="2103"/>
      <c r="AF939" s="2103"/>
      <c r="AG939" s="2103"/>
      <c r="AH939" s="2103"/>
      <c r="AI939" s="2103"/>
    </row>
    <row r="940" spans="1:35" ht="12.75" customHeight="1">
      <c r="A940" s="2104"/>
      <c r="B940" s="2104"/>
      <c r="C940" s="2104"/>
      <c r="D940" s="2104"/>
      <c r="E940" s="2104"/>
      <c r="F940" s="2104"/>
      <c r="G940" s="2141"/>
      <c r="H940" s="2104"/>
      <c r="I940" s="2104"/>
      <c r="J940" s="2090"/>
      <c r="K940" s="2103"/>
      <c r="L940" s="2103"/>
      <c r="M940" s="2103"/>
      <c r="N940" s="2103"/>
      <c r="O940" s="2103"/>
      <c r="P940" s="2103"/>
      <c r="Q940" s="2103"/>
      <c r="R940" s="2103"/>
      <c r="S940" s="2103"/>
      <c r="T940" s="2103"/>
      <c r="U940" s="2103"/>
      <c r="V940" s="2103"/>
      <c r="W940" s="2103"/>
      <c r="X940" s="2103"/>
      <c r="Y940" s="2103"/>
      <c r="Z940" s="2103"/>
      <c r="AA940" s="2103"/>
      <c r="AB940" s="2103"/>
      <c r="AC940" s="2103"/>
      <c r="AD940" s="2103"/>
      <c r="AE940" s="2103"/>
      <c r="AF940" s="2103"/>
      <c r="AG940" s="2103"/>
      <c r="AH940" s="2103"/>
      <c r="AI940" s="2103"/>
    </row>
    <row r="941" spans="1:35" ht="12.75" customHeight="1">
      <c r="A941" s="2104"/>
      <c r="B941" s="2104"/>
      <c r="C941" s="2104"/>
      <c r="D941" s="2104"/>
      <c r="E941" s="2104"/>
      <c r="F941" s="2104"/>
      <c r="G941" s="2141"/>
      <c r="H941" s="2104"/>
      <c r="I941" s="2104"/>
      <c r="J941" s="2090"/>
      <c r="K941" s="2103"/>
      <c r="L941" s="2103"/>
      <c r="M941" s="2103"/>
      <c r="N941" s="2103"/>
      <c r="O941" s="2103"/>
      <c r="P941" s="2103"/>
      <c r="Q941" s="2103"/>
      <c r="R941" s="2103"/>
      <c r="S941" s="2103"/>
      <c r="T941" s="2103"/>
      <c r="U941" s="2103"/>
      <c r="V941" s="2103"/>
      <c r="W941" s="2103"/>
      <c r="X941" s="2103"/>
      <c r="Y941" s="2103"/>
      <c r="Z941" s="2103"/>
      <c r="AA941" s="2103"/>
      <c r="AB941" s="2103"/>
      <c r="AC941" s="2103"/>
      <c r="AD941" s="2103"/>
      <c r="AE941" s="2103"/>
      <c r="AF941" s="2103"/>
      <c r="AG941" s="2103"/>
      <c r="AH941" s="2103"/>
      <c r="AI941" s="2103"/>
    </row>
    <row r="942" spans="1:35" ht="12.75" customHeight="1">
      <c r="A942" s="2104"/>
      <c r="B942" s="2104"/>
      <c r="C942" s="2104"/>
      <c r="D942" s="2104"/>
      <c r="E942" s="2104"/>
      <c r="F942" s="2104"/>
      <c r="G942" s="2141"/>
      <c r="H942" s="2104"/>
      <c r="I942" s="2104"/>
      <c r="J942" s="2090"/>
      <c r="K942" s="2103"/>
      <c r="L942" s="2103"/>
      <c r="M942" s="2103"/>
      <c r="N942" s="2103"/>
      <c r="O942" s="2103"/>
      <c r="P942" s="2103"/>
      <c r="Q942" s="2103"/>
      <c r="R942" s="2103"/>
      <c r="S942" s="2103"/>
      <c r="T942" s="2103"/>
      <c r="U942" s="2103"/>
      <c r="V942" s="2103"/>
      <c r="W942" s="2103"/>
      <c r="X942" s="2103"/>
      <c r="Y942" s="2103"/>
      <c r="Z942" s="2103"/>
      <c r="AA942" s="2103"/>
      <c r="AB942" s="2103"/>
      <c r="AC942" s="2103"/>
      <c r="AD942" s="2103"/>
      <c r="AE942" s="2103"/>
      <c r="AF942" s="2103"/>
      <c r="AG942" s="2103"/>
      <c r="AH942" s="2103"/>
      <c r="AI942" s="2103"/>
    </row>
    <row r="943" spans="1:35" ht="12.75" customHeight="1">
      <c r="A943" s="2104"/>
      <c r="B943" s="2104"/>
      <c r="C943" s="2104"/>
      <c r="D943" s="2104"/>
      <c r="E943" s="2104"/>
      <c r="F943" s="2104"/>
      <c r="G943" s="2141"/>
      <c r="H943" s="2104"/>
      <c r="I943" s="2104"/>
      <c r="J943" s="2090"/>
      <c r="K943" s="2103"/>
      <c r="L943" s="2103"/>
      <c r="M943" s="2103"/>
      <c r="N943" s="2103"/>
      <c r="O943" s="2103"/>
      <c r="P943" s="2103"/>
      <c r="Q943" s="2103"/>
      <c r="R943" s="2103"/>
      <c r="S943" s="2103"/>
      <c r="T943" s="2103"/>
      <c r="U943" s="2103"/>
      <c r="V943" s="2103"/>
      <c r="W943" s="2103"/>
      <c r="X943" s="2103"/>
      <c r="Y943" s="2103"/>
      <c r="Z943" s="2103"/>
      <c r="AA943" s="2103"/>
      <c r="AB943" s="2103"/>
      <c r="AC943" s="2103"/>
      <c r="AD943" s="2103"/>
      <c r="AE943" s="2103"/>
      <c r="AF943" s="2103"/>
      <c r="AG943" s="2103"/>
      <c r="AH943" s="2103"/>
      <c r="AI943" s="2103"/>
    </row>
    <row r="944" spans="1:35" ht="12.75" customHeight="1">
      <c r="A944" s="2104"/>
      <c r="B944" s="2104"/>
      <c r="C944" s="2104"/>
      <c r="D944" s="2104"/>
      <c r="E944" s="2104"/>
      <c r="F944" s="2104"/>
      <c r="G944" s="2141"/>
      <c r="H944" s="2104"/>
      <c r="I944" s="2104"/>
      <c r="J944" s="2090"/>
      <c r="K944" s="2103"/>
      <c r="L944" s="2103"/>
      <c r="M944" s="2103"/>
      <c r="N944" s="2103"/>
      <c r="O944" s="2103"/>
      <c r="P944" s="2103"/>
      <c r="Q944" s="2103"/>
      <c r="R944" s="2103"/>
      <c r="S944" s="2103"/>
      <c r="T944" s="2103"/>
      <c r="U944" s="2103"/>
      <c r="V944" s="2103"/>
      <c r="W944" s="2103"/>
      <c r="X944" s="2103"/>
      <c r="Y944" s="2103"/>
      <c r="Z944" s="2103"/>
      <c r="AA944" s="2103"/>
      <c r="AB944" s="2103"/>
      <c r="AC944" s="2103"/>
      <c r="AD944" s="2103"/>
      <c r="AE944" s="2103"/>
      <c r="AF944" s="2103"/>
      <c r="AG944" s="2103"/>
      <c r="AH944" s="2103"/>
      <c r="AI944" s="2103"/>
    </row>
    <row r="945" spans="1:35" ht="12.75" customHeight="1">
      <c r="A945" s="2104"/>
      <c r="B945" s="2104"/>
      <c r="C945" s="2104"/>
      <c r="D945" s="2104"/>
      <c r="E945" s="2104"/>
      <c r="F945" s="2104"/>
      <c r="G945" s="2141"/>
      <c r="H945" s="2104"/>
      <c r="I945" s="2104"/>
      <c r="J945" s="2090"/>
      <c r="K945" s="2103"/>
      <c r="L945" s="2103"/>
      <c r="M945" s="2103"/>
      <c r="N945" s="2103"/>
      <c r="O945" s="2103"/>
      <c r="P945" s="2103"/>
      <c r="Q945" s="2103"/>
      <c r="R945" s="2103"/>
      <c r="S945" s="2103"/>
      <c r="T945" s="2103"/>
      <c r="U945" s="2103"/>
      <c r="V945" s="2103"/>
      <c r="W945" s="2103"/>
      <c r="X945" s="2103"/>
      <c r="Y945" s="2103"/>
      <c r="Z945" s="2103"/>
      <c r="AA945" s="2103"/>
      <c r="AB945" s="2103"/>
      <c r="AC945" s="2103"/>
      <c r="AD945" s="2103"/>
      <c r="AE945" s="2103"/>
      <c r="AF945" s="2103"/>
      <c r="AG945" s="2103"/>
      <c r="AH945" s="2103"/>
      <c r="AI945" s="2103"/>
    </row>
    <row r="946" spans="1:35" ht="12.75" customHeight="1">
      <c r="A946" s="2104"/>
      <c r="B946" s="2104"/>
      <c r="C946" s="2104"/>
      <c r="D946" s="2104"/>
      <c r="E946" s="2104"/>
      <c r="F946" s="2104"/>
      <c r="G946" s="2141"/>
      <c r="H946" s="2104"/>
      <c r="I946" s="2104"/>
      <c r="J946" s="2090"/>
      <c r="K946" s="2103"/>
      <c r="L946" s="2103"/>
      <c r="M946" s="2103"/>
      <c r="N946" s="2103"/>
      <c r="O946" s="2103"/>
      <c r="P946" s="2103"/>
      <c r="Q946" s="2103"/>
      <c r="R946" s="2103"/>
      <c r="S946" s="2103"/>
      <c r="T946" s="2103"/>
      <c r="U946" s="2103"/>
      <c r="V946" s="2103"/>
      <c r="W946" s="2103"/>
      <c r="X946" s="2103"/>
      <c r="Y946" s="2103"/>
      <c r="Z946" s="2103"/>
      <c r="AA946" s="2103"/>
      <c r="AB946" s="2103"/>
      <c r="AC946" s="2103"/>
      <c r="AD946" s="2103"/>
      <c r="AE946" s="2103"/>
      <c r="AF946" s="2103"/>
      <c r="AG946" s="2103"/>
      <c r="AH946" s="2103"/>
      <c r="AI946" s="2103"/>
    </row>
    <row r="947" spans="1:35" ht="12.75" customHeight="1">
      <c r="A947" s="2104"/>
      <c r="B947" s="2104"/>
      <c r="C947" s="2104"/>
      <c r="D947" s="2104"/>
      <c r="E947" s="2104"/>
      <c r="F947" s="2104"/>
      <c r="G947" s="2141"/>
      <c r="H947" s="2104"/>
      <c r="I947" s="2104"/>
      <c r="J947" s="2090"/>
      <c r="K947" s="2103"/>
      <c r="L947" s="2103"/>
      <c r="M947" s="2103"/>
      <c r="N947" s="2103"/>
      <c r="O947" s="2103"/>
      <c r="P947" s="2103"/>
      <c r="Q947" s="2103"/>
      <c r="R947" s="2103"/>
      <c r="S947" s="2103"/>
      <c r="T947" s="2103"/>
      <c r="U947" s="2103"/>
      <c r="V947" s="2103"/>
      <c r="W947" s="2103"/>
      <c r="X947" s="2103"/>
      <c r="Y947" s="2103"/>
      <c r="Z947" s="2103"/>
      <c r="AA947" s="2103"/>
      <c r="AB947" s="2103"/>
      <c r="AC947" s="2103"/>
      <c r="AD947" s="2103"/>
      <c r="AE947" s="2103"/>
      <c r="AF947" s="2103"/>
      <c r="AG947" s="2103"/>
      <c r="AH947" s="2103"/>
      <c r="AI947" s="2103"/>
    </row>
    <row r="948" spans="1:35" ht="12.75" customHeight="1">
      <c r="A948" s="2104"/>
      <c r="B948" s="2104"/>
      <c r="C948" s="2104"/>
      <c r="D948" s="2104"/>
      <c r="E948" s="2104"/>
      <c r="F948" s="2104"/>
      <c r="G948" s="2141"/>
      <c r="H948" s="2104"/>
      <c r="I948" s="2104"/>
      <c r="J948" s="2090"/>
      <c r="K948" s="2103"/>
      <c r="L948" s="2103"/>
      <c r="M948" s="2103"/>
      <c r="N948" s="2103"/>
      <c r="O948" s="2103"/>
      <c r="P948" s="2103"/>
      <c r="Q948" s="2103"/>
      <c r="R948" s="2103"/>
      <c r="S948" s="2103"/>
      <c r="T948" s="2103"/>
      <c r="U948" s="2103"/>
      <c r="V948" s="2103"/>
      <c r="W948" s="2103"/>
      <c r="X948" s="2103"/>
      <c r="Y948" s="2103"/>
      <c r="Z948" s="2103"/>
      <c r="AA948" s="2103"/>
      <c r="AB948" s="2103"/>
      <c r="AC948" s="2103"/>
      <c r="AD948" s="2103"/>
      <c r="AE948" s="2103"/>
      <c r="AF948" s="2103"/>
      <c r="AG948" s="2103"/>
      <c r="AH948" s="2103"/>
      <c r="AI948" s="2103"/>
    </row>
    <row r="949" spans="1:35" ht="12.75" customHeight="1">
      <c r="A949" s="2104"/>
      <c r="B949" s="2104"/>
      <c r="C949" s="2104"/>
      <c r="D949" s="2104"/>
      <c r="E949" s="2104"/>
      <c r="F949" s="2104"/>
      <c r="G949" s="2141"/>
      <c r="H949" s="2104"/>
      <c r="I949" s="2104"/>
      <c r="J949" s="2090"/>
      <c r="K949" s="2103"/>
      <c r="L949" s="2103"/>
      <c r="M949" s="2103"/>
      <c r="N949" s="2103"/>
      <c r="O949" s="2103"/>
      <c r="P949" s="2103"/>
      <c r="Q949" s="2103"/>
      <c r="R949" s="2103"/>
      <c r="S949" s="2103"/>
      <c r="T949" s="2103"/>
      <c r="U949" s="2103"/>
      <c r="V949" s="2103"/>
      <c r="W949" s="2103"/>
      <c r="X949" s="2103"/>
      <c r="Y949" s="2103"/>
      <c r="Z949" s="2103"/>
      <c r="AA949" s="2103"/>
      <c r="AB949" s="2103"/>
      <c r="AC949" s="2103"/>
      <c r="AD949" s="2103"/>
      <c r="AE949" s="2103"/>
      <c r="AF949" s="2103"/>
      <c r="AG949" s="2103"/>
      <c r="AH949" s="2103"/>
      <c r="AI949" s="2103"/>
    </row>
    <row r="950" spans="1:35" ht="12.75" customHeight="1">
      <c r="A950" s="2104"/>
      <c r="B950" s="2104"/>
      <c r="C950" s="2104"/>
      <c r="D950" s="2104"/>
      <c r="E950" s="2104"/>
      <c r="F950" s="2104"/>
      <c r="G950" s="2141"/>
      <c r="H950" s="2104"/>
      <c r="I950" s="2104"/>
      <c r="J950" s="2090"/>
      <c r="K950" s="2103"/>
      <c r="L950" s="2103"/>
      <c r="M950" s="2103"/>
      <c r="N950" s="2103"/>
      <c r="O950" s="2103"/>
      <c r="P950" s="2103"/>
      <c r="Q950" s="2103"/>
      <c r="R950" s="2103"/>
      <c r="S950" s="2103"/>
      <c r="T950" s="2103"/>
      <c r="U950" s="2103"/>
      <c r="V950" s="2103"/>
      <c r="W950" s="2103"/>
      <c r="X950" s="2103"/>
      <c r="Y950" s="2103"/>
      <c r="Z950" s="2103"/>
      <c r="AA950" s="2103"/>
      <c r="AB950" s="2103"/>
      <c r="AC950" s="2103"/>
      <c r="AD950" s="2103"/>
      <c r="AE950" s="2103"/>
      <c r="AF950" s="2103"/>
      <c r="AG950" s="2103"/>
      <c r="AH950" s="2103"/>
      <c r="AI950" s="2103"/>
    </row>
    <row r="951" spans="1:35" ht="12.75" customHeight="1">
      <c r="A951" s="2104"/>
      <c r="B951" s="2104"/>
      <c r="C951" s="2104"/>
      <c r="D951" s="2104"/>
      <c r="E951" s="2104"/>
      <c r="F951" s="2104"/>
      <c r="G951" s="2141"/>
      <c r="H951" s="2104"/>
      <c r="I951" s="2104"/>
      <c r="J951" s="2090"/>
      <c r="K951" s="2103"/>
      <c r="L951" s="2103"/>
      <c r="M951" s="2103"/>
      <c r="N951" s="2103"/>
      <c r="O951" s="2103"/>
      <c r="P951" s="2103"/>
      <c r="Q951" s="2103"/>
      <c r="R951" s="2103"/>
      <c r="S951" s="2103"/>
      <c r="T951" s="2103"/>
      <c r="U951" s="2103"/>
      <c r="V951" s="2103"/>
      <c r="W951" s="2103"/>
      <c r="X951" s="2103"/>
      <c r="Y951" s="2103"/>
      <c r="Z951" s="2103"/>
      <c r="AA951" s="2103"/>
      <c r="AB951" s="2103"/>
      <c r="AC951" s="2103"/>
      <c r="AD951" s="2103"/>
      <c r="AE951" s="2103"/>
      <c r="AF951" s="2103"/>
      <c r="AG951" s="2103"/>
      <c r="AH951" s="2103"/>
      <c r="AI951" s="2103"/>
    </row>
    <row r="952" spans="1:35" ht="12.75" customHeight="1">
      <c r="A952" s="2104"/>
      <c r="B952" s="2104"/>
      <c r="C952" s="2104"/>
      <c r="D952" s="2104"/>
      <c r="E952" s="2104"/>
      <c r="F952" s="2104"/>
      <c r="G952" s="2141"/>
      <c r="H952" s="2104"/>
      <c r="I952" s="2104"/>
      <c r="J952" s="2090"/>
      <c r="K952" s="2103"/>
      <c r="L952" s="2103"/>
      <c r="M952" s="2103"/>
      <c r="N952" s="2103"/>
      <c r="O952" s="2103"/>
      <c r="P952" s="2103"/>
      <c r="Q952" s="2103"/>
      <c r="R952" s="2103"/>
      <c r="S952" s="2103"/>
      <c r="T952" s="2103"/>
      <c r="U952" s="2103"/>
      <c r="V952" s="2103"/>
      <c r="W952" s="2103"/>
      <c r="X952" s="2103"/>
      <c r="Y952" s="2103"/>
      <c r="Z952" s="2103"/>
      <c r="AA952" s="2103"/>
      <c r="AB952" s="2103"/>
      <c r="AC952" s="2103"/>
      <c r="AD952" s="2103"/>
      <c r="AE952" s="2103"/>
      <c r="AF952" s="2103"/>
      <c r="AG952" s="2103"/>
      <c r="AH952" s="2103"/>
      <c r="AI952" s="2103"/>
    </row>
    <row r="953" spans="1:35" ht="12.75" customHeight="1">
      <c r="A953" s="2104"/>
      <c r="B953" s="2104"/>
      <c r="C953" s="2104"/>
      <c r="D953" s="2104"/>
      <c r="E953" s="2104"/>
      <c r="F953" s="2104"/>
      <c r="G953" s="2141"/>
      <c r="H953" s="2104"/>
      <c r="I953" s="2104"/>
      <c r="J953" s="2090"/>
      <c r="K953" s="2103"/>
      <c r="L953" s="2103"/>
      <c r="M953" s="2103"/>
      <c r="N953" s="2103"/>
      <c r="O953" s="2103"/>
      <c r="P953" s="2103"/>
      <c r="Q953" s="2103"/>
      <c r="R953" s="2103"/>
      <c r="S953" s="2103"/>
      <c r="T953" s="2103"/>
      <c r="U953" s="2103"/>
      <c r="V953" s="2103"/>
      <c r="W953" s="2103"/>
      <c r="X953" s="2103"/>
      <c r="Y953" s="2103"/>
      <c r="Z953" s="2103"/>
      <c r="AA953" s="2103"/>
      <c r="AB953" s="2103"/>
      <c r="AC953" s="2103"/>
      <c r="AD953" s="2103"/>
      <c r="AE953" s="2103"/>
      <c r="AF953" s="2103"/>
      <c r="AG953" s="2103"/>
      <c r="AH953" s="2103"/>
      <c r="AI953" s="2103"/>
    </row>
    <row r="954" spans="1:35" ht="12.75" customHeight="1">
      <c r="A954" s="2104"/>
      <c r="B954" s="2104"/>
      <c r="C954" s="2104"/>
      <c r="D954" s="2104"/>
      <c r="E954" s="2104"/>
      <c r="F954" s="2104"/>
      <c r="G954" s="2141"/>
      <c r="H954" s="2104"/>
      <c r="I954" s="2104"/>
      <c r="J954" s="2090"/>
      <c r="K954" s="2103"/>
      <c r="L954" s="2103"/>
      <c r="M954" s="2103"/>
      <c r="N954" s="2103"/>
      <c r="O954" s="2103"/>
      <c r="P954" s="2103"/>
      <c r="Q954" s="2103"/>
      <c r="R954" s="2103"/>
      <c r="S954" s="2103"/>
      <c r="T954" s="2103"/>
      <c r="U954" s="2103"/>
      <c r="V954" s="2103"/>
      <c r="W954" s="2103"/>
      <c r="X954" s="2103"/>
      <c r="Y954" s="2103"/>
      <c r="Z954" s="2103"/>
      <c r="AA954" s="2103"/>
      <c r="AB954" s="2103"/>
      <c r="AC954" s="2103"/>
      <c r="AD954" s="2103"/>
      <c r="AE954" s="2103"/>
      <c r="AF954" s="2103"/>
      <c r="AG954" s="2103"/>
      <c r="AH954" s="2103"/>
      <c r="AI954" s="2103"/>
    </row>
    <row r="955" spans="1:35" ht="12.75" customHeight="1">
      <c r="A955" s="2104"/>
      <c r="B955" s="2104"/>
      <c r="C955" s="2104"/>
      <c r="D955" s="2104"/>
      <c r="E955" s="2104"/>
      <c r="F955" s="2104"/>
      <c r="G955" s="2141"/>
      <c r="H955" s="2104"/>
      <c r="I955" s="2104"/>
      <c r="J955" s="2090"/>
      <c r="K955" s="2103"/>
      <c r="L955" s="2103"/>
      <c r="M955" s="2103"/>
      <c r="N955" s="2103"/>
      <c r="O955" s="2103"/>
      <c r="P955" s="2103"/>
      <c r="Q955" s="2103"/>
      <c r="R955" s="2103"/>
      <c r="S955" s="2103"/>
      <c r="T955" s="2103"/>
      <c r="U955" s="2103"/>
      <c r="V955" s="2103"/>
      <c r="W955" s="2103"/>
      <c r="X955" s="2103"/>
      <c r="Y955" s="2103"/>
      <c r="Z955" s="2103"/>
      <c r="AA955" s="2103"/>
      <c r="AB955" s="2103"/>
      <c r="AC955" s="2103"/>
      <c r="AD955" s="2103"/>
      <c r="AE955" s="2103"/>
      <c r="AF955" s="2103"/>
      <c r="AG955" s="2103"/>
      <c r="AH955" s="2103"/>
      <c r="AI955" s="2103"/>
    </row>
    <row r="956" spans="1:35" ht="12.75" customHeight="1">
      <c r="A956" s="2104"/>
      <c r="B956" s="2104"/>
      <c r="C956" s="2104"/>
      <c r="D956" s="2104"/>
      <c r="E956" s="2104"/>
      <c r="F956" s="2104"/>
      <c r="G956" s="2141"/>
      <c r="H956" s="2104"/>
      <c r="I956" s="2104"/>
      <c r="J956" s="2090"/>
      <c r="K956" s="2103"/>
      <c r="L956" s="2103"/>
      <c r="M956" s="2103"/>
      <c r="N956" s="2103"/>
      <c r="O956" s="2103"/>
      <c r="P956" s="2103"/>
      <c r="Q956" s="2103"/>
      <c r="R956" s="2103"/>
      <c r="S956" s="2103"/>
      <c r="T956" s="2103"/>
      <c r="U956" s="2103"/>
      <c r="V956" s="2103"/>
      <c r="W956" s="2103"/>
      <c r="X956" s="2103"/>
      <c r="Y956" s="2103"/>
      <c r="Z956" s="2103"/>
      <c r="AA956" s="2103"/>
      <c r="AB956" s="2103"/>
      <c r="AC956" s="2103"/>
      <c r="AD956" s="2103"/>
      <c r="AE956" s="2103"/>
      <c r="AF956" s="2103"/>
      <c r="AG956" s="2103"/>
      <c r="AH956" s="2103"/>
      <c r="AI956" s="2103"/>
    </row>
    <row r="957" spans="1:35" ht="12.75" customHeight="1">
      <c r="A957" s="2104"/>
      <c r="B957" s="2104"/>
      <c r="C957" s="2104"/>
      <c r="D957" s="2104"/>
      <c r="E957" s="2104"/>
      <c r="F957" s="2104"/>
      <c r="G957" s="2141"/>
      <c r="H957" s="2104"/>
      <c r="I957" s="2104"/>
      <c r="J957" s="2090"/>
      <c r="K957" s="2103"/>
      <c r="L957" s="2103"/>
      <c r="M957" s="2103"/>
      <c r="N957" s="2103"/>
      <c r="O957" s="2103"/>
      <c r="P957" s="2103"/>
      <c r="Q957" s="2103"/>
      <c r="R957" s="2103"/>
      <c r="S957" s="2103"/>
      <c r="T957" s="2103"/>
      <c r="U957" s="2103"/>
      <c r="V957" s="2103"/>
      <c r="W957" s="2103"/>
      <c r="X957" s="2103"/>
      <c r="Y957" s="2103"/>
      <c r="Z957" s="2103"/>
      <c r="AA957" s="2103"/>
      <c r="AB957" s="2103"/>
      <c r="AC957" s="2103"/>
      <c r="AD957" s="2103"/>
      <c r="AE957" s="2103"/>
      <c r="AF957" s="2103"/>
      <c r="AG957" s="2103"/>
      <c r="AH957" s="2103"/>
      <c r="AI957" s="2103"/>
    </row>
  </sheetData>
  <sortState ref="A608:J649">
    <sortCondition ref="G608:G649"/>
  </sortState>
  <mergeCells count="22">
    <mergeCell ref="A499:F499"/>
    <mergeCell ref="H499:J499"/>
    <mergeCell ref="A157:F157"/>
    <mergeCell ref="H157:J157"/>
    <mergeCell ref="A46:F46"/>
    <mergeCell ref="I46:J46"/>
    <mergeCell ref="A44:J44"/>
    <mergeCell ref="A61:F61"/>
    <mergeCell ref="H61:J61"/>
    <mergeCell ref="G5:H5"/>
    <mergeCell ref="A6:J6"/>
    <mergeCell ref="A9:F9"/>
    <mergeCell ref="I9:J9"/>
    <mergeCell ref="A36:F36"/>
    <mergeCell ref="I36:J36"/>
    <mergeCell ref="A1:J1"/>
    <mergeCell ref="I2:J2"/>
    <mergeCell ref="A3:B3"/>
    <mergeCell ref="C3:D3"/>
    <mergeCell ref="E3:F3"/>
    <mergeCell ref="G3:H4"/>
    <mergeCell ref="I3:J3"/>
  </mergeCells>
  <printOptions horizontalCentered="1"/>
  <pageMargins left="0.47244094488188981" right="0.23622047244094491" top="0.78740157480314965" bottom="0.19685039370078741" header="0.43307086614173229" footer="0.31496062992125984"/>
  <pageSetup scale="74" firstPageNumber="62" orientation="landscape" useFirstPageNumber="1" r:id="rId1"/>
  <headerFooter>
    <oddHeader>&amp;L&amp;"Arial,Bold"&amp;UCOCHIN UNIVERSITY OF SCIENCE AND TECHNOLOGY BUDGET ESTIMATES: 2022-23&amp;C&amp;P</oddHeader>
    <oddFooter>&amp;L&amp;C&amp;R</oddFooter>
    <evenHeader>&amp;L&amp;"Arial,Bold"&amp;UCOCHIN UNIVERSITY OF SCIENCE AND TECHNOLOGYBUDGET ESTIMATES: 2016-17&amp;C&amp;P&amp;R</evenHeader>
    <evenFooter>&amp;L&amp;C&amp;R</evenFooter>
  </headerFooter>
  <rowBreaks count="40" manualBreakCount="40">
    <brk id="30" max="9" man="1"/>
    <brk id="44" max="9" man="1"/>
    <brk id="86" max="9" man="1"/>
    <brk id="121" max="9" man="1"/>
    <brk id="133" max="9" man="1"/>
    <brk id="149" max="9" man="1"/>
    <brk id="166" max="9" man="1"/>
    <brk id="181" max="9" man="1"/>
    <brk id="188" max="9" man="1"/>
    <brk id="199" max="9" man="1"/>
    <brk id="212" max="9" man="1"/>
    <brk id="240" max="9" man="1"/>
    <brk id="249" max="9" man="1"/>
    <brk id="260" max="9" man="1"/>
    <brk id="269" max="9" man="1"/>
    <brk id="274" max="9" man="1"/>
    <brk id="279" max="9" man="1"/>
    <brk id="286" max="9" man="1"/>
    <brk id="293" max="9" man="1"/>
    <brk id="330" max="9" man="1"/>
    <brk id="352" max="9" man="1"/>
    <brk id="381" max="9" man="1"/>
    <brk id="399" max="9" man="1"/>
    <brk id="408" max="9" man="1"/>
    <brk id="417" max="9" man="1"/>
    <brk id="426" max="9" man="1"/>
    <brk id="431" max="9" man="1"/>
    <brk id="439" max="9" man="1"/>
    <brk id="461" max="9" man="1"/>
    <brk id="480" max="9" man="1"/>
    <brk id="493" max="9" man="1"/>
    <brk id="526" max="9" man="1"/>
    <brk id="533" max="9" man="1"/>
    <brk id="563" max="9" man="1"/>
    <brk id="583" max="9" man="1"/>
    <brk id="595" max="9" man="1"/>
    <brk id="602" max="9" man="1"/>
    <brk id="616" max="9" man="1"/>
    <brk id="628" max="9" man="1"/>
    <brk id="642" max="9" man="1"/>
  </rowBreaks>
  <drawing r:id="rId2"/>
</worksheet>
</file>

<file path=xl/worksheets/sheet13.xml><?xml version="1.0" encoding="utf-8"?>
<worksheet xmlns="http://schemas.openxmlformats.org/spreadsheetml/2006/main" xmlns:r="http://schemas.openxmlformats.org/officeDocument/2006/relationships">
  <sheetPr>
    <tabColor rgb="FF7030A0"/>
  </sheetPr>
  <dimension ref="A1:AC107"/>
  <sheetViews>
    <sheetView zoomScaleSheetLayoutView="100" workbookViewId="0">
      <selection activeCell="C85" sqref="C85"/>
    </sheetView>
  </sheetViews>
  <sheetFormatPr defaultColWidth="9" defaultRowHeight="12.75" customHeight="1"/>
  <cols>
    <col min="1" max="1" width="15.7109375" style="2821" customWidth="1"/>
    <col min="2" max="2" width="5.85546875" style="2821" customWidth="1"/>
    <col min="3" max="3" width="15.85546875" style="2821" customWidth="1"/>
    <col min="4" max="4" width="5.42578125" style="2821" customWidth="1"/>
    <col min="5" max="5" width="14.28515625" style="2821" customWidth="1"/>
    <col min="6" max="6" width="6.42578125" style="2821" customWidth="1"/>
    <col min="7" max="7" width="6" style="2821" customWidth="1"/>
    <col min="8" max="8" width="28.28515625" style="2821" customWidth="1"/>
    <col min="9" max="9" width="18.140625" style="2821" customWidth="1"/>
    <col min="10" max="10" width="10" style="2821" customWidth="1"/>
    <col min="11" max="11" width="12.28515625" style="2821" bestFit="1" customWidth="1"/>
    <col min="12" max="12" width="16.5703125" style="2821" customWidth="1"/>
    <col min="13" max="13" width="11.85546875" style="2821" customWidth="1"/>
    <col min="14" max="99" width="9.140625" style="2821" customWidth="1"/>
    <col min="100" max="16384" width="9" style="2821"/>
  </cols>
  <sheetData>
    <row r="1" spans="1:25" ht="9.75" customHeight="1"/>
    <row r="2" spans="1:25" ht="18.75" customHeight="1">
      <c r="A2" s="4585" t="s">
        <v>1175</v>
      </c>
      <c r="B2" s="4585"/>
      <c r="C2" s="4585"/>
      <c r="D2" s="4585"/>
      <c r="E2" s="4585"/>
      <c r="F2" s="4585"/>
      <c r="G2" s="4585"/>
      <c r="H2" s="4585"/>
      <c r="I2" s="4585"/>
      <c r="J2" s="4585"/>
    </row>
    <row r="3" spans="1:25" ht="13.5" customHeight="1" thickBot="1">
      <c r="A3" s="2828"/>
      <c r="B3" s="2828"/>
      <c r="C3" s="2828"/>
      <c r="D3" s="2828"/>
      <c r="E3" s="2828"/>
      <c r="F3" s="2828"/>
      <c r="G3" s="2828"/>
      <c r="H3" s="2828"/>
      <c r="I3" s="2821" t="s">
        <v>313</v>
      </c>
    </row>
    <row r="4" spans="1:25" s="2145" customFormat="1" ht="41.25" customHeight="1">
      <c r="A4" s="4514" t="s">
        <v>3785</v>
      </c>
      <c r="B4" s="4515"/>
      <c r="C4" s="4516" t="s">
        <v>3783</v>
      </c>
      <c r="D4" s="4515"/>
      <c r="E4" s="4516" t="s">
        <v>3784</v>
      </c>
      <c r="F4" s="4515"/>
      <c r="G4" s="4517" t="s">
        <v>117</v>
      </c>
      <c r="H4" s="4518"/>
      <c r="I4" s="4516" t="s">
        <v>3782</v>
      </c>
      <c r="J4" s="4521"/>
      <c r="K4" s="2821"/>
      <c r="L4" s="2821"/>
      <c r="M4" s="2821"/>
      <c r="N4" s="2821"/>
      <c r="O4" s="2821"/>
      <c r="P4" s="2821"/>
      <c r="Q4" s="2821"/>
      <c r="R4" s="2821"/>
      <c r="S4" s="2821"/>
      <c r="T4" s="2821"/>
      <c r="U4" s="2821"/>
      <c r="V4" s="2821"/>
      <c r="W4" s="2821"/>
      <c r="X4" s="2821"/>
      <c r="Y4" s="2821"/>
    </row>
    <row r="5" spans="1:25" s="1886" customFormat="1" ht="26.25" customHeight="1">
      <c r="A5" s="1430" t="s">
        <v>118</v>
      </c>
      <c r="B5" s="1431" t="s">
        <v>104</v>
      </c>
      <c r="C5" s="1431" t="s">
        <v>118</v>
      </c>
      <c r="D5" s="1431" t="s">
        <v>104</v>
      </c>
      <c r="E5" s="1431" t="s">
        <v>118</v>
      </c>
      <c r="F5" s="1431" t="s">
        <v>104</v>
      </c>
      <c r="G5" s="4519"/>
      <c r="H5" s="4520"/>
      <c r="I5" s="1431" t="s">
        <v>118</v>
      </c>
      <c r="J5" s="1432" t="s">
        <v>104</v>
      </c>
      <c r="K5" s="1436"/>
      <c r="L5" s="1436"/>
      <c r="M5" s="1436"/>
      <c r="N5" s="1436"/>
      <c r="O5" s="1436"/>
      <c r="P5" s="1436"/>
      <c r="Q5" s="1436"/>
      <c r="R5" s="1436"/>
      <c r="S5" s="1436"/>
      <c r="T5" s="1436"/>
      <c r="U5" s="1436"/>
      <c r="V5" s="1436"/>
      <c r="W5" s="1436"/>
      <c r="X5" s="1436"/>
      <c r="Y5" s="1436"/>
    </row>
    <row r="6" spans="1:25" s="2145" customFormat="1" ht="20.25" customHeight="1" thickBot="1">
      <c r="A6" s="2146">
        <v>1</v>
      </c>
      <c r="B6" s="2147">
        <v>2</v>
      </c>
      <c r="C6" s="2147">
        <v>3</v>
      </c>
      <c r="D6" s="2147">
        <v>4</v>
      </c>
      <c r="E6" s="2147">
        <v>5</v>
      </c>
      <c r="F6" s="2147">
        <v>6</v>
      </c>
      <c r="G6" s="4586">
        <v>7</v>
      </c>
      <c r="H6" s="4587"/>
      <c r="I6" s="2147">
        <v>8</v>
      </c>
      <c r="J6" s="2148">
        <v>9</v>
      </c>
      <c r="K6" s="2821"/>
      <c r="L6" s="2821"/>
      <c r="M6" s="2821"/>
      <c r="N6" s="2821"/>
      <c r="O6" s="2821"/>
      <c r="P6" s="2821"/>
      <c r="Q6" s="2821"/>
      <c r="R6" s="2821"/>
      <c r="S6" s="2821"/>
      <c r="T6" s="2821"/>
      <c r="U6" s="2821"/>
      <c r="V6" s="2821"/>
      <c r="W6" s="2821"/>
      <c r="X6" s="2821"/>
      <c r="Y6" s="2821"/>
    </row>
    <row r="7" spans="1:25" ht="22.5" customHeight="1">
      <c r="A7" s="4524" t="s">
        <v>318</v>
      </c>
      <c r="B7" s="4525"/>
      <c r="C7" s="4525"/>
      <c r="D7" s="4525"/>
      <c r="E7" s="4525"/>
      <c r="F7" s="4525"/>
      <c r="G7" s="4525"/>
      <c r="H7" s="4525"/>
      <c r="I7" s="4525"/>
      <c r="J7" s="4554"/>
    </row>
    <row r="8" spans="1:25" ht="39.75" customHeight="1">
      <c r="A8" s="1609">
        <f t="shared" ref="A8:B8" si="0">A26</f>
        <v>0</v>
      </c>
      <c r="B8" s="1609">
        <f t="shared" si="0"/>
        <v>0</v>
      </c>
      <c r="C8" s="1609">
        <f t="shared" ref="C8:D8" si="1">C26</f>
        <v>29050000</v>
      </c>
      <c r="D8" s="1609">
        <f t="shared" si="1"/>
        <v>0</v>
      </c>
      <c r="E8" s="1609">
        <f t="shared" ref="E8:F8" si="2">E26</f>
        <v>29050000</v>
      </c>
      <c r="F8" s="1609">
        <f t="shared" si="2"/>
        <v>0</v>
      </c>
      <c r="G8" s="1718">
        <v>1</v>
      </c>
      <c r="H8" s="1233" t="s">
        <v>1176</v>
      </c>
      <c r="I8" s="1609">
        <f t="shared" ref="I8:J8" si="3">I26</f>
        <v>0</v>
      </c>
      <c r="J8" s="1609">
        <f t="shared" si="3"/>
        <v>0</v>
      </c>
    </row>
    <row r="9" spans="1:25" ht="45.75" customHeight="1">
      <c r="A9" s="1609">
        <f t="shared" ref="A9:B9" si="4">A50</f>
        <v>0</v>
      </c>
      <c r="B9" s="1609">
        <f t="shared" si="4"/>
        <v>0</v>
      </c>
      <c r="C9" s="1609">
        <f t="shared" ref="C9:D9" si="5">C50</f>
        <v>370565000</v>
      </c>
      <c r="D9" s="1609">
        <f t="shared" si="5"/>
        <v>0</v>
      </c>
      <c r="E9" s="1609">
        <f t="shared" ref="E9:F9" si="6">E50</f>
        <v>370565000</v>
      </c>
      <c r="F9" s="1609">
        <f t="shared" si="6"/>
        <v>0</v>
      </c>
      <c r="G9" s="1718">
        <v>2</v>
      </c>
      <c r="H9" s="1872" t="s">
        <v>1177</v>
      </c>
      <c r="I9" s="1609">
        <f t="shared" ref="I9:J9" si="7">I50</f>
        <v>0</v>
      </c>
      <c r="J9" s="1609">
        <f t="shared" si="7"/>
        <v>0</v>
      </c>
    </row>
    <row r="10" spans="1:25" ht="36.75" customHeight="1" thickBot="1">
      <c r="A10" s="1691">
        <f t="shared" ref="A10:B10" si="8">A81</f>
        <v>0</v>
      </c>
      <c r="B10" s="1691">
        <f t="shared" si="8"/>
        <v>0</v>
      </c>
      <c r="C10" s="1691">
        <f t="shared" ref="C10:D10" si="9">C81</f>
        <v>242390000</v>
      </c>
      <c r="D10" s="1691">
        <f t="shared" si="9"/>
        <v>0</v>
      </c>
      <c r="E10" s="1691">
        <f t="shared" ref="E10:F10" si="10">E81</f>
        <v>242390000</v>
      </c>
      <c r="F10" s="1691">
        <f t="shared" si="10"/>
        <v>0</v>
      </c>
      <c r="G10" s="1766">
        <v>3</v>
      </c>
      <c r="H10" s="2149" t="s">
        <v>1178</v>
      </c>
      <c r="I10" s="1691">
        <f t="shared" ref="I10:J10" si="11">I81</f>
        <v>0</v>
      </c>
      <c r="J10" s="1691">
        <f t="shared" si="11"/>
        <v>0</v>
      </c>
    </row>
    <row r="11" spans="1:25" s="2153" customFormat="1" ht="38.25" customHeight="1" thickTop="1" thickBot="1">
      <c r="A11" s="2804">
        <f t="shared" ref="A11:B11" si="12">SUM(A8:A10)</f>
        <v>0</v>
      </c>
      <c r="B11" s="2805">
        <f t="shared" si="12"/>
        <v>0</v>
      </c>
      <c r="C11" s="2805">
        <f t="shared" ref="C11:D11" si="13">SUM(C8:C10)</f>
        <v>642005000</v>
      </c>
      <c r="D11" s="2805">
        <f t="shared" si="13"/>
        <v>0</v>
      </c>
      <c r="E11" s="2805">
        <f t="shared" ref="E11:F11" si="14">SUM(E8:E10)</f>
        <v>642005000</v>
      </c>
      <c r="F11" s="2805">
        <f t="shared" si="14"/>
        <v>0</v>
      </c>
      <c r="G11" s="2150"/>
      <c r="H11" s="2151" t="s">
        <v>1179</v>
      </c>
      <c r="I11" s="2805">
        <f t="shared" ref="I11:J11" si="15">SUM(I8:I10)</f>
        <v>0</v>
      </c>
      <c r="J11" s="2152">
        <f t="shared" si="15"/>
        <v>0</v>
      </c>
    </row>
    <row r="12" spans="1:25" ht="12.75" customHeight="1">
      <c r="A12" s="2827"/>
      <c r="B12" s="2827"/>
      <c r="C12" s="2827"/>
      <c r="D12" s="2827"/>
      <c r="E12" s="2827"/>
      <c r="F12" s="2827"/>
      <c r="G12" s="2154"/>
      <c r="H12" s="2155"/>
      <c r="I12" s="2827"/>
    </row>
    <row r="13" spans="1:25" ht="12.75" customHeight="1">
      <c r="A13" s="4513" t="s">
        <v>625</v>
      </c>
      <c r="B13" s="4513"/>
      <c r="C13" s="4513"/>
      <c r="D13" s="4513"/>
      <c r="E13" s="4513"/>
      <c r="F13" s="4513"/>
      <c r="G13" s="4513"/>
      <c r="H13" s="4513"/>
      <c r="I13" s="4513"/>
    </row>
    <row r="14" spans="1:25" ht="9.75" customHeight="1" thickBot="1">
      <c r="F14" s="2154"/>
      <c r="G14" s="2154"/>
    </row>
    <row r="15" spans="1:25" ht="17.25" customHeight="1">
      <c r="A15" s="2156" t="s">
        <v>626</v>
      </c>
      <c r="B15" s="2157"/>
      <c r="C15" s="2157"/>
      <c r="D15" s="2157"/>
      <c r="E15" s="2157"/>
      <c r="F15" s="2157"/>
      <c r="G15" s="2158">
        <v>1</v>
      </c>
      <c r="H15" s="4588" t="s">
        <v>1176</v>
      </c>
      <c r="I15" s="4589"/>
      <c r="J15" s="4590"/>
    </row>
    <row r="16" spans="1:25" ht="30">
      <c r="A16" s="2085"/>
      <c r="B16" s="2086"/>
      <c r="C16" s="3922">
        <v>700000</v>
      </c>
      <c r="D16" s="2086"/>
      <c r="E16" s="3922">
        <v>700000</v>
      </c>
      <c r="F16" s="2086">
        <v>0</v>
      </c>
      <c r="G16" s="2649" t="s">
        <v>324</v>
      </c>
      <c r="H16" s="2338" t="s">
        <v>1180</v>
      </c>
      <c r="I16" s="3922"/>
      <c r="J16" s="1855">
        <v>0</v>
      </c>
    </row>
    <row r="17" spans="1:12" ht="45">
      <c r="A17" s="2085"/>
      <c r="B17" s="2086"/>
      <c r="C17" s="3922">
        <v>0</v>
      </c>
      <c r="D17" s="2086"/>
      <c r="E17" s="3922">
        <v>0</v>
      </c>
      <c r="F17" s="2086">
        <v>0</v>
      </c>
      <c r="G17" s="2649" t="s">
        <v>326</v>
      </c>
      <c r="H17" s="2338" t="s">
        <v>1181</v>
      </c>
      <c r="I17" s="3922"/>
      <c r="J17" s="1620">
        <v>0</v>
      </c>
    </row>
    <row r="18" spans="1:12" ht="45">
      <c r="A18" s="2085"/>
      <c r="B18" s="2086"/>
      <c r="C18" s="4157">
        <v>0</v>
      </c>
      <c r="D18" s="2086"/>
      <c r="E18" s="4157">
        <v>0</v>
      </c>
      <c r="F18" s="2086">
        <v>0</v>
      </c>
      <c r="G18" s="2649" t="s">
        <v>454</v>
      </c>
      <c r="H18" s="2338" t="s">
        <v>1182</v>
      </c>
      <c r="I18" s="4157"/>
      <c r="J18" s="1620">
        <v>0</v>
      </c>
    </row>
    <row r="19" spans="1:12" ht="32.25" customHeight="1">
      <c r="A19" s="2643"/>
      <c r="B19" s="2018"/>
      <c r="C19" s="2015"/>
      <c r="D19" s="2878"/>
      <c r="E19" s="2015"/>
      <c r="F19" s="2878">
        <v>0</v>
      </c>
      <c r="G19" s="1776" t="s">
        <v>455</v>
      </c>
      <c r="H19" s="2580" t="s">
        <v>1183</v>
      </c>
      <c r="I19" s="2015"/>
      <c r="J19" s="1620">
        <v>0</v>
      </c>
      <c r="L19" s="1818"/>
    </row>
    <row r="20" spans="1:12" ht="33.75" customHeight="1">
      <c r="A20" s="2643"/>
      <c r="B20" s="2015"/>
      <c r="C20" s="2093">
        <v>28000000</v>
      </c>
      <c r="D20" s="2878"/>
      <c r="E20" s="2093">
        <v>28000000</v>
      </c>
      <c r="F20" s="2878">
        <v>0</v>
      </c>
      <c r="G20" s="1776" t="s">
        <v>697</v>
      </c>
      <c r="H20" s="2580" t="s">
        <v>1184</v>
      </c>
      <c r="I20" s="2093"/>
      <c r="J20" s="1620">
        <v>0</v>
      </c>
    </row>
    <row r="21" spans="1:12" ht="30.75" customHeight="1">
      <c r="A21" s="2014"/>
      <c r="B21" s="2015"/>
      <c r="C21" s="3812">
        <v>350000</v>
      </c>
      <c r="D21" s="2878"/>
      <c r="E21" s="3812">
        <v>350000</v>
      </c>
      <c r="F21" s="2878">
        <v>0</v>
      </c>
      <c r="G21" s="1776" t="s">
        <v>699</v>
      </c>
      <c r="H21" s="2580" t="s">
        <v>1185</v>
      </c>
      <c r="I21" s="3812"/>
      <c r="J21" s="1620">
        <v>0</v>
      </c>
    </row>
    <row r="22" spans="1:12" ht="28.5" customHeight="1">
      <c r="A22" s="2014"/>
      <c r="B22" s="2015"/>
      <c r="C22" s="2015"/>
      <c r="D22" s="2878"/>
      <c r="E22" s="2015"/>
      <c r="F22" s="2878">
        <v>0</v>
      </c>
      <c r="G22" s="1776" t="s">
        <v>701</v>
      </c>
      <c r="H22" s="2580" t="s">
        <v>1186</v>
      </c>
      <c r="I22" s="2015"/>
      <c r="J22" s="1620">
        <v>0</v>
      </c>
    </row>
    <row r="23" spans="1:12" ht="30">
      <c r="A23" s="2014"/>
      <c r="B23" s="2015"/>
      <c r="C23" s="2015"/>
      <c r="D23" s="2878"/>
      <c r="E23" s="2015"/>
      <c r="F23" s="2878">
        <v>0</v>
      </c>
      <c r="G23" s="1776" t="s">
        <v>703</v>
      </c>
      <c r="H23" s="2580" t="s">
        <v>1187</v>
      </c>
      <c r="I23" s="2015"/>
      <c r="J23" s="1620">
        <v>0</v>
      </c>
    </row>
    <row r="24" spans="1:12" ht="32.25" customHeight="1">
      <c r="A24" s="2014"/>
      <c r="B24" s="2015"/>
      <c r="C24" s="4158">
        <v>0</v>
      </c>
      <c r="D24" s="2018"/>
      <c r="E24" s="4158">
        <v>0</v>
      </c>
      <c r="F24" s="2018">
        <v>0</v>
      </c>
      <c r="G24" s="1776" t="s">
        <v>473</v>
      </c>
      <c r="H24" s="2580" t="s">
        <v>1188</v>
      </c>
      <c r="I24" s="4158"/>
      <c r="J24" s="1620">
        <v>0</v>
      </c>
    </row>
    <row r="25" spans="1:12" ht="30.75" thickBot="1">
      <c r="A25" s="2085"/>
      <c r="B25" s="2086"/>
      <c r="C25" s="4159">
        <v>0</v>
      </c>
      <c r="D25" s="2086"/>
      <c r="E25" s="4159">
        <v>0</v>
      </c>
      <c r="F25" s="2086">
        <v>0</v>
      </c>
      <c r="G25" s="2649" t="s">
        <v>476</v>
      </c>
      <c r="H25" s="2338" t="s">
        <v>1189</v>
      </c>
      <c r="I25" s="4159"/>
      <c r="J25" s="2526">
        <v>0</v>
      </c>
    </row>
    <row r="26" spans="1:12" s="2160" customFormat="1" ht="34.5" customHeight="1" thickTop="1" thickBot="1">
      <c r="A26" s="2760">
        <f t="shared" ref="A26:F26" si="16">SUM(A16:A25)</f>
        <v>0</v>
      </c>
      <c r="B26" s="2760">
        <f t="shared" si="16"/>
        <v>0</v>
      </c>
      <c r="C26" s="2760">
        <f t="shared" si="16"/>
        <v>29050000</v>
      </c>
      <c r="D26" s="2760">
        <f t="shared" si="16"/>
        <v>0</v>
      </c>
      <c r="E26" s="2760">
        <f t="shared" si="16"/>
        <v>29050000</v>
      </c>
      <c r="F26" s="2760">
        <f t="shared" si="16"/>
        <v>0</v>
      </c>
      <c r="G26" s="2760"/>
      <c r="H26" s="2761" t="s">
        <v>1190</v>
      </c>
      <c r="I26" s="2760">
        <f>SUM(I16:I25)</f>
        <v>0</v>
      </c>
      <c r="J26" s="2762"/>
    </row>
    <row r="27" spans="1:12" ht="12" customHeight="1" thickTop="1">
      <c r="A27" s="4513"/>
      <c r="B27" s="4513"/>
      <c r="C27" s="4513"/>
      <c r="D27" s="4513"/>
      <c r="E27" s="4513"/>
      <c r="F27" s="4513"/>
      <c r="G27" s="4548">
        <v>2</v>
      </c>
      <c r="H27" s="4548" t="s">
        <v>1177</v>
      </c>
      <c r="I27" s="4548"/>
      <c r="J27" s="4548"/>
    </row>
    <row r="28" spans="1:12" ht="12" customHeight="1" thickBot="1">
      <c r="A28" s="4513"/>
      <c r="B28" s="4513"/>
      <c r="C28" s="4513"/>
      <c r="D28" s="4513"/>
      <c r="E28" s="4513"/>
      <c r="F28" s="4513"/>
      <c r="G28" s="4548"/>
      <c r="H28" s="4591"/>
      <c r="I28" s="4591"/>
      <c r="J28" s="4591"/>
    </row>
    <row r="29" spans="1:12" ht="36.75" customHeight="1">
      <c r="A29" s="4285"/>
      <c r="B29" s="2162"/>
      <c r="C29" s="3914">
        <v>150000000</v>
      </c>
      <c r="D29" s="2162"/>
      <c r="E29" s="3914">
        <v>150000000</v>
      </c>
      <c r="F29" s="2162"/>
      <c r="G29" s="2162">
        <v>100</v>
      </c>
      <c r="H29" s="2164" t="s">
        <v>1191</v>
      </c>
      <c r="I29" s="3914"/>
      <c r="J29" s="2533">
        <v>0</v>
      </c>
    </row>
    <row r="30" spans="1:12" ht="34.5" customHeight="1">
      <c r="A30" s="4286"/>
      <c r="B30" s="2166"/>
      <c r="C30" s="3915">
        <v>25000000</v>
      </c>
      <c r="D30" s="2166"/>
      <c r="E30" s="3915">
        <v>25000000</v>
      </c>
      <c r="F30" s="2166"/>
      <c r="G30" s="2167">
        <v>102</v>
      </c>
      <c r="H30" s="2168" t="s">
        <v>3026</v>
      </c>
      <c r="I30" s="3915"/>
      <c r="J30" s="2017">
        <v>0</v>
      </c>
    </row>
    <row r="31" spans="1:12" ht="32.25" customHeight="1">
      <c r="A31" s="4287"/>
      <c r="B31" s="2166"/>
      <c r="C31" s="3915">
        <v>65000000</v>
      </c>
      <c r="D31" s="2166"/>
      <c r="E31" s="3915">
        <v>65000000</v>
      </c>
      <c r="F31" s="2166"/>
      <c r="G31" s="2167">
        <v>103</v>
      </c>
      <c r="H31" s="2169" t="s">
        <v>1192</v>
      </c>
      <c r="I31" s="3915"/>
      <c r="J31" s="2017">
        <v>0</v>
      </c>
      <c r="L31" s="1427">
        <f>SUM(A29:A34)</f>
        <v>0</v>
      </c>
    </row>
    <row r="32" spans="1:12" ht="33.75" customHeight="1">
      <c r="A32" s="4286"/>
      <c r="B32" s="2166"/>
      <c r="C32" s="3915">
        <v>70000000</v>
      </c>
      <c r="D32" s="2166"/>
      <c r="E32" s="3915">
        <v>70000000</v>
      </c>
      <c r="F32" s="2166"/>
      <c r="G32" s="2167">
        <v>104</v>
      </c>
      <c r="H32" s="2169" t="s">
        <v>1193</v>
      </c>
      <c r="I32" s="3915"/>
      <c r="J32" s="2017">
        <v>0</v>
      </c>
      <c r="L32" s="1427"/>
    </row>
    <row r="33" spans="1:12" ht="31.5" customHeight="1">
      <c r="A33" s="4286"/>
      <c r="B33" s="2166"/>
      <c r="C33" s="3915">
        <v>240000</v>
      </c>
      <c r="D33" s="2166"/>
      <c r="E33" s="3915">
        <v>240000</v>
      </c>
      <c r="F33" s="2166"/>
      <c r="G33" s="2167">
        <v>105</v>
      </c>
      <c r="H33" s="2169" t="s">
        <v>1194</v>
      </c>
      <c r="I33" s="3915"/>
      <c r="J33" s="2159">
        <v>0</v>
      </c>
    </row>
    <row r="34" spans="1:12" ht="30.75" customHeight="1">
      <c r="A34" s="2165"/>
      <c r="B34" s="2166"/>
      <c r="C34" s="3915">
        <v>0</v>
      </c>
      <c r="D34" s="2093"/>
      <c r="E34" s="3915">
        <v>0</v>
      </c>
      <c r="F34" s="2093"/>
      <c r="G34" s="2088">
        <v>106</v>
      </c>
      <c r="H34" s="2752" t="s">
        <v>1195</v>
      </c>
      <c r="I34" s="3915"/>
      <c r="J34" s="2159">
        <v>0</v>
      </c>
      <c r="L34" s="1427">
        <f>SUM(I29:I34)</f>
        <v>0</v>
      </c>
    </row>
    <row r="35" spans="1:12" ht="30.75" customHeight="1">
      <c r="A35" s="2165"/>
      <c r="B35" s="2166"/>
      <c r="C35" s="3916">
        <v>0</v>
      </c>
      <c r="D35" s="2166"/>
      <c r="E35" s="3916">
        <v>0</v>
      </c>
      <c r="F35" s="2166"/>
      <c r="G35" s="2167">
        <v>107</v>
      </c>
      <c r="H35" s="2169" t="s">
        <v>1196</v>
      </c>
      <c r="I35" s="3916"/>
      <c r="J35" s="2017">
        <v>0</v>
      </c>
    </row>
    <row r="36" spans="1:12" ht="33.75" customHeight="1">
      <c r="A36" s="2165"/>
      <c r="B36" s="2167"/>
      <c r="C36" s="3916">
        <v>30000000</v>
      </c>
      <c r="D36" s="2167"/>
      <c r="E36" s="3916">
        <v>30000000</v>
      </c>
      <c r="F36" s="2167"/>
      <c r="G36" s="2167">
        <v>125</v>
      </c>
      <c r="H36" s="2168" t="s">
        <v>1197</v>
      </c>
      <c r="I36" s="3916"/>
      <c r="J36" s="2017">
        <v>0</v>
      </c>
      <c r="K36" s="1427"/>
    </row>
    <row r="37" spans="1:12" ht="23.25" customHeight="1" thickBot="1">
      <c r="A37" s="2170"/>
      <c r="B37" s="2171"/>
      <c r="C37" s="2878"/>
      <c r="D37" s="2171"/>
      <c r="E37" s="2878"/>
      <c r="F37" s="2171"/>
      <c r="G37" s="2172">
        <v>126</v>
      </c>
      <c r="H37" s="2173" t="s">
        <v>1198</v>
      </c>
      <c r="I37" s="2878"/>
      <c r="J37" s="2017">
        <v>0</v>
      </c>
      <c r="K37" s="1427"/>
    </row>
    <row r="38" spans="1:12" ht="23.25" customHeight="1">
      <c r="A38" s="2161"/>
      <c r="B38" s="2163"/>
      <c r="C38" s="2629">
        <v>0</v>
      </c>
      <c r="D38" s="2163"/>
      <c r="E38" s="2629">
        <v>0</v>
      </c>
      <c r="F38" s="2163"/>
      <c r="G38" s="2162">
        <v>129</v>
      </c>
      <c r="H38" s="2164" t="s">
        <v>1199</v>
      </c>
      <c r="I38" s="2629"/>
      <c r="J38" s="2159">
        <v>0</v>
      </c>
      <c r="K38" s="1427">
        <f>SUM(I29:I34)</f>
        <v>0</v>
      </c>
    </row>
    <row r="39" spans="1:12" ht="32.25" customHeight="1">
      <c r="A39" s="2165"/>
      <c r="B39" s="2166"/>
      <c r="C39" s="3916">
        <v>20000000</v>
      </c>
      <c r="D39" s="2166"/>
      <c r="E39" s="3916">
        <v>20000000</v>
      </c>
      <c r="F39" s="2166"/>
      <c r="G39" s="2167">
        <v>130</v>
      </c>
      <c r="H39" s="2169" t="s">
        <v>1200</v>
      </c>
      <c r="I39" s="3916"/>
      <c r="J39" s="2017">
        <v>0</v>
      </c>
    </row>
    <row r="40" spans="1:12" ht="33.75" customHeight="1" thickBot="1">
      <c r="A40" s="2165"/>
      <c r="B40" s="2166"/>
      <c r="C40" s="2534">
        <v>600000</v>
      </c>
      <c r="D40" s="2166"/>
      <c r="E40" s="2534">
        <v>600000</v>
      </c>
      <c r="F40" s="2166"/>
      <c r="G40" s="2167">
        <v>150</v>
      </c>
      <c r="H40" s="2169" t="s">
        <v>1201</v>
      </c>
      <c r="I40" s="2534"/>
      <c r="J40" s="2537">
        <v>0</v>
      </c>
    </row>
    <row r="41" spans="1:12" ht="30" customHeight="1">
      <c r="A41" s="2165"/>
      <c r="B41" s="2167"/>
      <c r="C41" s="1854">
        <v>500000</v>
      </c>
      <c r="D41" s="2167"/>
      <c r="E41" s="1854">
        <v>500000</v>
      </c>
      <c r="F41" s="2167"/>
      <c r="G41" s="2167">
        <v>151</v>
      </c>
      <c r="H41" s="2169" t="s">
        <v>1202</v>
      </c>
      <c r="I41" s="1854"/>
      <c r="J41" s="1855">
        <v>0</v>
      </c>
    </row>
    <row r="42" spans="1:12" ht="29.25" customHeight="1">
      <c r="A42" s="2165"/>
      <c r="B42" s="2166"/>
      <c r="C42" s="2878">
        <v>500000</v>
      </c>
      <c r="D42" s="2166"/>
      <c r="E42" s="2878">
        <v>500000</v>
      </c>
      <c r="F42" s="2166"/>
      <c r="G42" s="2167">
        <v>152</v>
      </c>
      <c r="H42" s="2169" t="s">
        <v>1203</v>
      </c>
      <c r="I42" s="2878"/>
      <c r="J42" s="1620">
        <v>0</v>
      </c>
      <c r="K42" s="1427"/>
    </row>
    <row r="43" spans="1:12" ht="30.75" customHeight="1">
      <c r="A43" s="2165"/>
      <c r="B43" s="2166"/>
      <c r="C43" s="2878">
        <v>750000</v>
      </c>
      <c r="D43" s="2166"/>
      <c r="E43" s="2878">
        <v>750000</v>
      </c>
      <c r="F43" s="2166"/>
      <c r="G43" s="2167">
        <v>153</v>
      </c>
      <c r="H43" s="2169" t="s">
        <v>1204</v>
      </c>
      <c r="I43" s="2878"/>
      <c r="J43" s="2159">
        <v>0</v>
      </c>
    </row>
    <row r="44" spans="1:12" ht="24" customHeight="1">
      <c r="A44" s="2165"/>
      <c r="B44" s="2166"/>
      <c r="C44" s="2878">
        <v>50000</v>
      </c>
      <c r="D44" s="2166"/>
      <c r="E44" s="2878">
        <v>50000</v>
      </c>
      <c r="F44" s="2166"/>
      <c r="G44" s="2167">
        <v>154</v>
      </c>
      <c r="H44" s="2169" t="s">
        <v>1205</v>
      </c>
      <c r="I44" s="2878"/>
      <c r="J44" s="2017">
        <v>0</v>
      </c>
    </row>
    <row r="45" spans="1:12" ht="34.5" customHeight="1">
      <c r="A45" s="4287"/>
      <c r="B45" s="2166"/>
      <c r="C45" s="4291">
        <v>5000000</v>
      </c>
      <c r="D45" s="2166"/>
      <c r="E45" s="4291">
        <v>5000000</v>
      </c>
      <c r="F45" s="2166"/>
      <c r="G45" s="2167">
        <v>155</v>
      </c>
      <c r="H45" s="2169" t="s">
        <v>1206</v>
      </c>
      <c r="I45" s="4291"/>
      <c r="J45" s="2017"/>
    </row>
    <row r="46" spans="1:12" ht="27.75" customHeight="1">
      <c r="A46" s="4287"/>
      <c r="B46" s="2166"/>
      <c r="C46" s="1854">
        <v>75000</v>
      </c>
      <c r="D46" s="2166"/>
      <c r="E46" s="1854">
        <v>75000</v>
      </c>
      <c r="F46" s="2166"/>
      <c r="G46" s="2167">
        <v>156</v>
      </c>
      <c r="H46" s="2169" t="s">
        <v>3354</v>
      </c>
      <c r="I46" s="1854"/>
      <c r="J46" s="2082"/>
    </row>
    <row r="47" spans="1:12" ht="38.25">
      <c r="A47" s="4288"/>
      <c r="B47" s="2651"/>
      <c r="C47" s="1854">
        <v>350000</v>
      </c>
      <c r="D47" s="2651"/>
      <c r="E47" s="1854">
        <v>350000</v>
      </c>
      <c r="F47" s="2651"/>
      <c r="G47" s="2651">
        <v>175</v>
      </c>
      <c r="H47" s="2652" t="s">
        <v>1207</v>
      </c>
      <c r="I47" s="1854"/>
      <c r="J47" s="1855">
        <v>0</v>
      </c>
    </row>
    <row r="48" spans="1:12" ht="45">
      <c r="A48" s="2650"/>
      <c r="B48" s="2651"/>
      <c r="C48" s="2629">
        <v>2500000</v>
      </c>
      <c r="D48" s="2651"/>
      <c r="E48" s="2629">
        <v>2500000</v>
      </c>
      <c r="F48" s="2651"/>
      <c r="G48" s="2651">
        <v>176</v>
      </c>
      <c r="H48" s="2653" t="s">
        <v>1208</v>
      </c>
      <c r="I48" s="2629"/>
      <c r="J48" s="2159">
        <v>0</v>
      </c>
    </row>
    <row r="49" spans="1:12" s="1694" customFormat="1" ht="31.5" customHeight="1" thickBot="1">
      <c r="A49" s="2174"/>
      <c r="B49" s="2175"/>
      <c r="C49" s="2023"/>
      <c r="D49" s="2175"/>
      <c r="E49" s="2023"/>
      <c r="F49" s="2175"/>
      <c r="G49" s="2176">
        <v>177</v>
      </c>
      <c r="H49" s="2177" t="s">
        <v>1209</v>
      </c>
      <c r="I49" s="2023"/>
      <c r="J49" s="2025">
        <v>0</v>
      </c>
    </row>
    <row r="50" spans="1:12" s="2153" customFormat="1" ht="39" customHeight="1" thickTop="1" thickBot="1">
      <c r="A50" s="2178">
        <f t="shared" ref="A50:F50" si="17">SUM(A29:A49)</f>
        <v>0</v>
      </c>
      <c r="B50" s="2179">
        <f t="shared" si="17"/>
        <v>0</v>
      </c>
      <c r="C50" s="2179">
        <f t="shared" si="17"/>
        <v>370565000</v>
      </c>
      <c r="D50" s="2179">
        <f t="shared" si="17"/>
        <v>0</v>
      </c>
      <c r="E50" s="2179">
        <f t="shared" si="17"/>
        <v>370565000</v>
      </c>
      <c r="F50" s="2179">
        <f t="shared" si="17"/>
        <v>0</v>
      </c>
      <c r="G50" s="2179"/>
      <c r="H50" s="2180" t="s">
        <v>1210</v>
      </c>
      <c r="I50" s="2179">
        <f>SUM(I29:I49)</f>
        <v>0</v>
      </c>
      <c r="J50" s="2181">
        <v>0</v>
      </c>
    </row>
    <row r="51" spans="1:12" ht="29.25" thickBot="1">
      <c r="A51" s="4594"/>
      <c r="B51" s="4594"/>
      <c r="C51" s="4594"/>
      <c r="D51" s="4594"/>
      <c r="E51" s="4594"/>
      <c r="F51" s="4594"/>
      <c r="G51" s="2182">
        <v>3</v>
      </c>
      <c r="H51" s="2183" t="s">
        <v>1178</v>
      </c>
      <c r="I51" s="2833"/>
    </row>
    <row r="52" spans="1:12" ht="15.75" customHeight="1">
      <c r="A52" s="2130"/>
      <c r="B52" s="2184"/>
      <c r="C52" s="3917">
        <v>150000000</v>
      </c>
      <c r="D52" s="2186"/>
      <c r="E52" s="3917">
        <v>150000000</v>
      </c>
      <c r="F52" s="2186">
        <v>0</v>
      </c>
      <c r="G52" s="2021">
        <v>200</v>
      </c>
      <c r="H52" s="2185" t="s">
        <v>1211</v>
      </c>
      <c r="I52" s="3917"/>
      <c r="J52" s="2544">
        <v>0</v>
      </c>
    </row>
    <row r="53" spans="1:12" ht="15.75" customHeight="1">
      <c r="A53" s="2643"/>
      <c r="B53" s="2878"/>
      <c r="C53" s="3812">
        <v>5000000</v>
      </c>
      <c r="D53" s="1620"/>
      <c r="E53" s="3812">
        <v>5000000</v>
      </c>
      <c r="F53" s="1620">
        <v>0</v>
      </c>
      <c r="G53" s="2018">
        <v>201</v>
      </c>
      <c r="H53" s="2084" t="s">
        <v>1212</v>
      </c>
      <c r="I53" s="3812"/>
      <c r="J53" s="2545">
        <v>0</v>
      </c>
    </row>
    <row r="54" spans="1:12" ht="16.5" customHeight="1">
      <c r="A54" s="2643"/>
      <c r="B54" s="2878"/>
      <c r="C54" s="3812">
        <v>40000</v>
      </c>
      <c r="D54" s="1620"/>
      <c r="E54" s="3812">
        <v>40000</v>
      </c>
      <c r="F54" s="1620">
        <v>0</v>
      </c>
      <c r="G54" s="2018">
        <v>202</v>
      </c>
      <c r="H54" s="2084" t="s">
        <v>1213</v>
      </c>
      <c r="I54" s="3812"/>
      <c r="J54" s="1789">
        <v>0</v>
      </c>
    </row>
    <row r="55" spans="1:12" ht="15.75" customHeight="1">
      <c r="A55" s="2643"/>
      <c r="B55" s="2878"/>
      <c r="C55" s="3812">
        <v>20000000</v>
      </c>
      <c r="D55" s="1620"/>
      <c r="E55" s="3812">
        <v>20000000</v>
      </c>
      <c r="F55" s="1620">
        <v>0</v>
      </c>
      <c r="G55" s="2018">
        <v>203</v>
      </c>
      <c r="H55" s="2084" t="s">
        <v>1214</v>
      </c>
      <c r="I55" s="3812"/>
      <c r="J55" s="1789">
        <v>0</v>
      </c>
    </row>
    <row r="56" spans="1:12" ht="15.75" customHeight="1">
      <c r="A56" s="2643"/>
      <c r="B56" s="2878"/>
      <c r="C56" s="3812">
        <v>0</v>
      </c>
      <c r="D56" s="1620"/>
      <c r="E56" s="3812">
        <v>0</v>
      </c>
      <c r="F56" s="1620">
        <v>0</v>
      </c>
      <c r="G56" s="2018">
        <v>204</v>
      </c>
      <c r="H56" s="2084" t="s">
        <v>1215</v>
      </c>
      <c r="I56" s="3812"/>
      <c r="J56" s="1789">
        <v>0</v>
      </c>
    </row>
    <row r="57" spans="1:12" ht="16.5" customHeight="1">
      <c r="A57" s="2643"/>
      <c r="B57" s="2878"/>
      <c r="C57" s="3812">
        <v>750000</v>
      </c>
      <c r="D57" s="1620"/>
      <c r="E57" s="3812">
        <v>750000</v>
      </c>
      <c r="F57" s="1620">
        <v>0</v>
      </c>
      <c r="G57" s="2018">
        <v>205</v>
      </c>
      <c r="H57" s="2084" t="s">
        <v>1216</v>
      </c>
      <c r="I57" s="3812"/>
      <c r="J57" s="1789">
        <v>0</v>
      </c>
    </row>
    <row r="58" spans="1:12" ht="15">
      <c r="A58" s="2643"/>
      <c r="B58" s="2878"/>
      <c r="C58" s="3812">
        <v>400000</v>
      </c>
      <c r="D58" s="1620"/>
      <c r="E58" s="3812">
        <v>400000</v>
      </c>
      <c r="F58" s="1620">
        <v>0</v>
      </c>
      <c r="G58" s="2018">
        <v>206</v>
      </c>
      <c r="H58" s="2084" t="s">
        <v>1217</v>
      </c>
      <c r="I58" s="3812"/>
      <c r="J58" s="2545">
        <v>0</v>
      </c>
    </row>
    <row r="59" spans="1:12" ht="33" customHeight="1">
      <c r="A59" s="2643"/>
      <c r="B59" s="2878"/>
      <c r="C59" s="1816">
        <v>300000</v>
      </c>
      <c r="D59" s="1620"/>
      <c r="E59" s="1816">
        <v>300000</v>
      </c>
      <c r="F59" s="1620">
        <v>0</v>
      </c>
      <c r="G59" s="2018">
        <v>209</v>
      </c>
      <c r="H59" s="2084" t="s">
        <v>1218</v>
      </c>
      <c r="I59" s="1816"/>
      <c r="J59" s="1789">
        <v>0</v>
      </c>
      <c r="L59" s="2821">
        <f>19198000-19220000</f>
        <v>-22000</v>
      </c>
    </row>
    <row r="60" spans="1:12" ht="31.5" customHeight="1">
      <c r="B60" s="2878"/>
      <c r="C60" s="1788"/>
      <c r="D60" s="1620"/>
      <c r="E60" s="1788"/>
      <c r="F60" s="1620">
        <v>0</v>
      </c>
      <c r="G60" s="2018">
        <v>210</v>
      </c>
      <c r="H60" s="2084" t="s">
        <v>1219</v>
      </c>
      <c r="I60" s="1788"/>
      <c r="J60" s="1789">
        <v>0</v>
      </c>
    </row>
    <row r="61" spans="1:12" ht="16.5" customHeight="1">
      <c r="A61" s="2643"/>
      <c r="B61" s="2878"/>
      <c r="C61" s="1877"/>
      <c r="D61" s="1620"/>
      <c r="E61" s="1877"/>
      <c r="F61" s="1620">
        <v>0</v>
      </c>
      <c r="G61" s="2018">
        <v>212</v>
      </c>
      <c r="H61" s="2084" t="s">
        <v>1220</v>
      </c>
      <c r="I61" s="1877"/>
      <c r="J61" s="1900">
        <v>0</v>
      </c>
    </row>
    <row r="62" spans="1:12" ht="15.75" customHeight="1">
      <c r="A62" s="2643"/>
      <c r="B62" s="2878"/>
      <c r="C62" s="3812">
        <v>600000</v>
      </c>
      <c r="D62" s="1620"/>
      <c r="E62" s="3812">
        <v>600000</v>
      </c>
      <c r="F62" s="1620">
        <v>0</v>
      </c>
      <c r="G62" s="2018">
        <v>213</v>
      </c>
      <c r="H62" s="2084" t="s">
        <v>1221</v>
      </c>
      <c r="I62" s="3812"/>
      <c r="J62" s="2546">
        <v>0</v>
      </c>
    </row>
    <row r="63" spans="1:12" ht="32.25" customHeight="1">
      <c r="A63" s="2643"/>
      <c r="B63" s="2878"/>
      <c r="C63" s="1816">
        <v>7500000</v>
      </c>
      <c r="D63" s="1620"/>
      <c r="E63" s="1816">
        <v>7500000</v>
      </c>
      <c r="F63" s="1620">
        <v>0</v>
      </c>
      <c r="G63" s="2018">
        <v>214</v>
      </c>
      <c r="H63" s="1851" t="s">
        <v>1222</v>
      </c>
      <c r="I63" s="1816"/>
      <c r="J63" s="2545">
        <v>0</v>
      </c>
    </row>
    <row r="64" spans="1:12" ht="31.5" customHeight="1">
      <c r="A64" s="2643"/>
      <c r="B64" s="2878"/>
      <c r="C64" s="1877">
        <v>7000000</v>
      </c>
      <c r="D64" s="1620"/>
      <c r="E64" s="1877">
        <v>7000000</v>
      </c>
      <c r="F64" s="1620">
        <v>0</v>
      </c>
      <c r="G64" s="2018">
        <v>215</v>
      </c>
      <c r="H64" s="1851" t="s">
        <v>1223</v>
      </c>
      <c r="I64" s="1877"/>
      <c r="J64" s="2547">
        <v>0</v>
      </c>
    </row>
    <row r="65" spans="1:10" ht="31.5" customHeight="1" thickBot="1">
      <c r="A65" s="2643"/>
      <c r="B65" s="2878"/>
      <c r="C65" s="3919">
        <v>800000</v>
      </c>
      <c r="D65" s="1620"/>
      <c r="E65" s="3919">
        <v>800000</v>
      </c>
      <c r="F65" s="1620">
        <v>0</v>
      </c>
      <c r="G65" s="2018">
        <v>216</v>
      </c>
      <c r="H65" s="1851" t="s">
        <v>1224</v>
      </c>
      <c r="I65" s="3919"/>
      <c r="J65" s="2548">
        <v>0</v>
      </c>
    </row>
    <row r="66" spans="1:10" ht="32.25" customHeight="1" thickBot="1">
      <c r="A66" s="2019"/>
      <c r="B66" s="2020"/>
      <c r="C66" s="2132">
        <v>30000000</v>
      </c>
      <c r="D66" s="2187"/>
      <c r="E66" s="2132">
        <v>30000000</v>
      </c>
      <c r="F66" s="2187">
        <v>0</v>
      </c>
      <c r="G66" s="2099">
        <v>217</v>
      </c>
      <c r="H66" s="2100" t="s">
        <v>1225</v>
      </c>
      <c r="I66" s="2132"/>
      <c r="J66" s="2549">
        <v>0</v>
      </c>
    </row>
    <row r="67" spans="1:10" ht="36.75" customHeight="1">
      <c r="A67" s="2130"/>
      <c r="B67" s="2184"/>
      <c r="C67" s="4160">
        <v>0</v>
      </c>
      <c r="D67" s="2186"/>
      <c r="E67" s="4160">
        <v>0</v>
      </c>
      <c r="F67" s="2186">
        <v>0</v>
      </c>
      <c r="G67" s="2021">
        <v>218</v>
      </c>
      <c r="H67" s="2022" t="s">
        <v>1226</v>
      </c>
      <c r="I67" s="4160"/>
      <c r="J67" s="2546">
        <v>0</v>
      </c>
    </row>
    <row r="68" spans="1:10" ht="32.25" customHeight="1">
      <c r="A68" s="2643"/>
      <c r="B68" s="2878"/>
      <c r="C68" s="3920">
        <v>500000</v>
      </c>
      <c r="D68" s="1620"/>
      <c r="E68" s="3920">
        <v>500000</v>
      </c>
      <c r="F68" s="1620">
        <v>0</v>
      </c>
      <c r="G68" s="2018">
        <v>219</v>
      </c>
      <c r="H68" s="1851" t="s">
        <v>2969</v>
      </c>
      <c r="I68" s="3920"/>
      <c r="J68" s="2547">
        <v>0</v>
      </c>
    </row>
    <row r="69" spans="1:10" ht="28.5" customHeight="1">
      <c r="A69" s="2643"/>
      <c r="B69" s="2878"/>
      <c r="C69" s="2878">
        <v>2200000</v>
      </c>
      <c r="D69" s="1620"/>
      <c r="E69" s="2878">
        <v>2200000</v>
      </c>
      <c r="F69" s="1620"/>
      <c r="G69" s="2018">
        <v>247</v>
      </c>
      <c r="H69" s="1851" t="s">
        <v>3355</v>
      </c>
      <c r="I69" s="2878"/>
      <c r="J69" s="2018"/>
    </row>
    <row r="70" spans="1:10" ht="32.25" customHeight="1">
      <c r="A70" s="2643"/>
      <c r="B70" s="2878"/>
      <c r="C70" s="2878">
        <v>7000000</v>
      </c>
      <c r="D70" s="1620"/>
      <c r="E70" s="2878">
        <v>7000000</v>
      </c>
      <c r="F70" s="1620"/>
      <c r="G70" s="2018">
        <v>248</v>
      </c>
      <c r="H70" s="1851" t="s">
        <v>3263</v>
      </c>
      <c r="I70" s="2878"/>
      <c r="J70" s="2018"/>
    </row>
    <row r="71" spans="1:10" ht="18" customHeight="1">
      <c r="A71" s="2643"/>
      <c r="B71" s="2878"/>
      <c r="C71" s="1881"/>
      <c r="D71" s="1620"/>
      <c r="E71" s="1881"/>
      <c r="F71" s="1620">
        <v>0</v>
      </c>
      <c r="G71" s="2015" t="s">
        <v>2496</v>
      </c>
      <c r="H71" s="1851" t="s">
        <v>2956</v>
      </c>
      <c r="I71" s="1881"/>
      <c r="J71" s="2137">
        <v>0</v>
      </c>
    </row>
    <row r="72" spans="1:10" ht="30.75" customHeight="1">
      <c r="A72" s="2643"/>
      <c r="B72" s="2878"/>
      <c r="C72" s="1816">
        <v>8000000</v>
      </c>
      <c r="D72" s="1620"/>
      <c r="E72" s="1816">
        <v>8000000</v>
      </c>
      <c r="F72" s="1620">
        <v>0</v>
      </c>
      <c r="G72" s="2018">
        <v>250</v>
      </c>
      <c r="H72" s="2084" t="s">
        <v>1227</v>
      </c>
      <c r="I72" s="1816"/>
      <c r="J72" s="1790">
        <v>0</v>
      </c>
    </row>
    <row r="73" spans="1:10" ht="21.75" customHeight="1">
      <c r="A73" s="2643"/>
      <c r="B73" s="2878"/>
      <c r="C73" s="1816"/>
      <c r="D73" s="1620"/>
      <c r="E73" s="1816"/>
      <c r="F73" s="1620">
        <v>0</v>
      </c>
      <c r="G73" s="2018">
        <v>251</v>
      </c>
      <c r="H73" s="1851" t="s">
        <v>1228</v>
      </c>
      <c r="I73" s="1816"/>
      <c r="J73" s="1789">
        <v>0</v>
      </c>
    </row>
    <row r="74" spans="1:10" ht="18" customHeight="1">
      <c r="A74" s="1853"/>
      <c r="B74" s="1854"/>
      <c r="C74" s="4161">
        <v>1000000</v>
      </c>
      <c r="D74" s="1855"/>
      <c r="E74" s="4161">
        <v>1000000</v>
      </c>
      <c r="F74" s="1855">
        <v>0</v>
      </c>
      <c r="G74" s="2097">
        <v>252</v>
      </c>
      <c r="H74" s="1854" t="s">
        <v>1229</v>
      </c>
      <c r="I74" s="4161"/>
      <c r="J74" s="1789">
        <v>0</v>
      </c>
    </row>
    <row r="75" spans="1:10" ht="20.25" customHeight="1">
      <c r="A75" s="2643"/>
      <c r="B75" s="2878"/>
      <c r="C75" s="1816">
        <v>0</v>
      </c>
      <c r="D75" s="1620"/>
      <c r="E75" s="1816">
        <v>0</v>
      </c>
      <c r="F75" s="1620">
        <v>0</v>
      </c>
      <c r="G75" s="2018">
        <v>253</v>
      </c>
      <c r="H75" s="2878" t="s">
        <v>1230</v>
      </c>
      <c r="I75" s="1816"/>
      <c r="J75" s="1789">
        <v>0</v>
      </c>
    </row>
    <row r="76" spans="1:10" ht="40.5" customHeight="1">
      <c r="A76" s="2643"/>
      <c r="B76" s="2878"/>
      <c r="C76" s="4162">
        <v>0</v>
      </c>
      <c r="D76" s="1620"/>
      <c r="E76" s="4162">
        <v>0</v>
      </c>
      <c r="F76" s="1620">
        <v>0</v>
      </c>
      <c r="G76" s="2018">
        <v>254</v>
      </c>
      <c r="H76" s="2878" t="s">
        <v>1231</v>
      </c>
      <c r="I76" s="4162"/>
      <c r="J76" s="2033"/>
    </row>
    <row r="77" spans="1:10" ht="29.25" customHeight="1">
      <c r="A77" s="2085"/>
      <c r="B77" s="2086"/>
      <c r="C77" s="1849"/>
      <c r="D77" s="2189"/>
      <c r="E77" s="1849"/>
      <c r="F77" s="2189"/>
      <c r="G77" s="2122">
        <v>255</v>
      </c>
      <c r="H77" s="2188" t="s">
        <v>3358</v>
      </c>
      <c r="I77" s="1849"/>
      <c r="J77" s="2033"/>
    </row>
    <row r="78" spans="1:10" ht="29.25" customHeight="1">
      <c r="A78" s="2085"/>
      <c r="B78" s="2086"/>
      <c r="C78" s="1849">
        <v>800000</v>
      </c>
      <c r="D78" s="2189"/>
      <c r="E78" s="1849">
        <v>800000</v>
      </c>
      <c r="F78" s="2189"/>
      <c r="G78" s="2122">
        <v>256</v>
      </c>
      <c r="H78" s="2188" t="s">
        <v>3460</v>
      </c>
      <c r="I78" s="1849"/>
      <c r="J78" s="2033"/>
    </row>
    <row r="79" spans="1:10" ht="29.25" customHeight="1">
      <c r="A79" s="2085"/>
      <c r="B79" s="2086"/>
      <c r="C79" s="4162">
        <v>0</v>
      </c>
      <c r="D79" s="2189"/>
      <c r="E79" s="4162">
        <v>0</v>
      </c>
      <c r="F79" s="2189"/>
      <c r="G79" s="2122">
        <v>257</v>
      </c>
      <c r="H79" s="2188" t="s">
        <v>3461</v>
      </c>
      <c r="I79" s="4162"/>
      <c r="J79" s="2033"/>
    </row>
    <row r="80" spans="1:10" s="1694" customFormat="1" ht="19.5" customHeight="1" thickBot="1">
      <c r="A80" s="2644"/>
      <c r="B80" s="1920"/>
      <c r="C80" s="1862">
        <v>500000</v>
      </c>
      <c r="D80" s="2190"/>
      <c r="E80" s="1862">
        <v>500000</v>
      </c>
      <c r="F80" s="2190">
        <v>0</v>
      </c>
      <c r="G80" s="2024">
        <v>299</v>
      </c>
      <c r="H80" s="1920" t="s">
        <v>2316</v>
      </c>
      <c r="I80" s="1862"/>
      <c r="J80" s="1861">
        <v>0</v>
      </c>
    </row>
    <row r="81" spans="1:29" s="2191" customFormat="1" ht="12.75" customHeight="1" thickTop="1">
      <c r="A81" s="4601">
        <f>SUM(A52:A80)</f>
        <v>0</v>
      </c>
      <c r="B81" s="4595">
        <v>0</v>
      </c>
      <c r="C81" s="4599">
        <f>SUM(C52:C80)</f>
        <v>242390000</v>
      </c>
      <c r="D81" s="4599">
        <f>SUM(D52:D80)</f>
        <v>0</v>
      </c>
      <c r="E81" s="4595">
        <f>SUM(E52:E80)</f>
        <v>242390000</v>
      </c>
      <c r="F81" s="4595">
        <f>SUM(F52:F80)</f>
        <v>0</v>
      </c>
      <c r="G81" s="4595"/>
      <c r="H81" s="4597" t="s">
        <v>1232</v>
      </c>
      <c r="I81" s="4599">
        <f>SUM(I52:I80)</f>
        <v>0</v>
      </c>
      <c r="J81" s="4592">
        <v>0</v>
      </c>
    </row>
    <row r="82" spans="1:29" s="2192" customFormat="1" ht="18" customHeight="1" thickBot="1">
      <c r="A82" s="4602"/>
      <c r="B82" s="4596"/>
      <c r="C82" s="4600"/>
      <c r="D82" s="4600"/>
      <c r="E82" s="4596"/>
      <c r="F82" s="4596"/>
      <c r="G82" s="4596"/>
      <c r="H82" s="4598"/>
      <c r="I82" s="4600"/>
      <c r="J82" s="4593"/>
      <c r="L82" s="2192">
        <f>I83-K33</f>
        <v>0</v>
      </c>
    </row>
    <row r="83" spans="1:29" s="2196" customFormat="1" ht="34.5" customHeight="1" thickTop="1" thickBot="1">
      <c r="A83" s="2194">
        <f t="shared" ref="A83:F83" si="18">SUM(A81,A50,A26)</f>
        <v>0</v>
      </c>
      <c r="B83" s="2194">
        <f t="shared" si="18"/>
        <v>0</v>
      </c>
      <c r="C83" s="2194">
        <f t="shared" si="18"/>
        <v>642005000</v>
      </c>
      <c r="D83" s="2194">
        <f t="shared" si="18"/>
        <v>0</v>
      </c>
      <c r="E83" s="2194">
        <f t="shared" si="18"/>
        <v>642005000</v>
      </c>
      <c r="F83" s="2194">
        <f t="shared" si="18"/>
        <v>0</v>
      </c>
      <c r="G83" s="2193"/>
      <c r="H83" s="2195" t="s">
        <v>1233</v>
      </c>
      <c r="I83" s="2194">
        <f>SUM(I81,I50,I26)</f>
        <v>0</v>
      </c>
      <c r="J83" s="2194">
        <f>SUM(J81,J50,J26)</f>
        <v>0</v>
      </c>
    </row>
    <row r="85" spans="1:29" ht="28.5" customHeight="1">
      <c r="A85" s="2809">
        <f t="shared" ref="A85:F85" si="19">SUM(A29:A35)</f>
        <v>0</v>
      </c>
      <c r="B85" s="2809">
        <f t="shared" si="19"/>
        <v>0</v>
      </c>
      <c r="C85" s="2809">
        <f t="shared" si="19"/>
        <v>310240000</v>
      </c>
      <c r="D85" s="2809">
        <f t="shared" si="19"/>
        <v>0</v>
      </c>
      <c r="E85" s="2809">
        <f t="shared" si="19"/>
        <v>310240000</v>
      </c>
      <c r="F85" s="2809">
        <f t="shared" si="19"/>
        <v>0</v>
      </c>
      <c r="G85" s="2809"/>
      <c r="H85" s="2625" t="s">
        <v>3450</v>
      </c>
      <c r="I85" s="2809">
        <f>SUM(I29:I34)</f>
        <v>0</v>
      </c>
      <c r="J85" s="2809">
        <f>SUM(J29:J34)</f>
        <v>0</v>
      </c>
    </row>
    <row r="86" spans="1:29" ht="35.25" customHeight="1">
      <c r="A86" s="2809">
        <f t="shared" ref="A86:F86" si="20">A83-A85</f>
        <v>0</v>
      </c>
      <c r="B86" s="2809">
        <f t="shared" si="20"/>
        <v>0</v>
      </c>
      <c r="C86" s="2809">
        <f t="shared" si="20"/>
        <v>331765000</v>
      </c>
      <c r="D86" s="2809">
        <f t="shared" si="20"/>
        <v>0</v>
      </c>
      <c r="E86" s="2809">
        <f t="shared" si="20"/>
        <v>331765000</v>
      </c>
      <c r="F86" s="2809">
        <f t="shared" si="20"/>
        <v>0</v>
      </c>
      <c r="G86" s="2809"/>
      <c r="H86" s="2625" t="s">
        <v>3451</v>
      </c>
      <c r="I86" s="2809">
        <f>I83-I85</f>
        <v>0</v>
      </c>
      <c r="J86" s="2809">
        <f>J83-J85</f>
        <v>0</v>
      </c>
    </row>
    <row r="89" spans="1:29" ht="12.75" customHeight="1">
      <c r="A89" s="2821">
        <v>218365067</v>
      </c>
      <c r="B89" s="2821">
        <v>0</v>
      </c>
      <c r="C89" s="2821">
        <v>-26785000</v>
      </c>
      <c r="D89" s="2821">
        <v>0</v>
      </c>
      <c r="E89" s="2821">
        <v>-51748000</v>
      </c>
      <c r="F89" s="2821">
        <v>0</v>
      </c>
      <c r="I89" s="2821">
        <v>171385000</v>
      </c>
      <c r="K89" s="2821">
        <v>0</v>
      </c>
      <c r="L89" s="2821">
        <v>0</v>
      </c>
      <c r="M89" s="2821">
        <v>0</v>
      </c>
      <c r="N89" s="2821">
        <v>0</v>
      </c>
      <c r="O89" s="2821">
        <v>0</v>
      </c>
      <c r="P89" s="2821">
        <v>0</v>
      </c>
      <c r="Q89" s="2821">
        <v>0</v>
      </c>
      <c r="R89" s="2821">
        <v>0</v>
      </c>
      <c r="S89" s="2821">
        <v>0</v>
      </c>
      <c r="T89" s="2821">
        <v>0</v>
      </c>
      <c r="U89" s="2821">
        <v>0</v>
      </c>
      <c r="V89" s="2821">
        <v>0</v>
      </c>
      <c r="W89" s="2821">
        <v>0</v>
      </c>
      <c r="X89" s="2821">
        <v>0</v>
      </c>
      <c r="Y89" s="2821">
        <v>0</v>
      </c>
      <c r="Z89" s="2821">
        <v>0</v>
      </c>
      <c r="AA89" s="2821">
        <v>0</v>
      </c>
      <c r="AB89" s="2821">
        <v>0</v>
      </c>
      <c r="AC89" s="2821">
        <v>0</v>
      </c>
    </row>
    <row r="93" spans="1:29" ht="12.75" customHeight="1">
      <c r="A93" s="2821">
        <v>0</v>
      </c>
      <c r="C93" s="2821">
        <v>282940000</v>
      </c>
      <c r="E93" s="2821">
        <v>282940000</v>
      </c>
    </row>
    <row r="94" spans="1:29" ht="12.75" customHeight="1">
      <c r="I94" s="2821">
        <v>60455000</v>
      </c>
    </row>
    <row r="97" spans="1:9" ht="12.75" customHeight="1">
      <c r="A97" s="2821">
        <f>A86-A93</f>
        <v>0</v>
      </c>
      <c r="C97" s="2821">
        <f>C86-C93</f>
        <v>48825000</v>
      </c>
      <c r="E97" s="2821">
        <f>E86-E93</f>
        <v>48825000</v>
      </c>
      <c r="I97" s="2821">
        <f>I86-I94</f>
        <v>-60455000</v>
      </c>
    </row>
    <row r="101" spans="1:9" ht="12.75" customHeight="1">
      <c r="B101" s="2821" t="s">
        <v>1315</v>
      </c>
    </row>
    <row r="107" spans="1:9" ht="12.75" customHeight="1">
      <c r="E107" s="2821">
        <v>13</v>
      </c>
    </row>
  </sheetData>
  <mergeCells count="24">
    <mergeCell ref="J81:J82"/>
    <mergeCell ref="A51:F51"/>
    <mergeCell ref="F81:F82"/>
    <mergeCell ref="G81:G82"/>
    <mergeCell ref="H81:H82"/>
    <mergeCell ref="I81:I82"/>
    <mergeCell ref="A81:A82"/>
    <mergeCell ref="B81:B82"/>
    <mergeCell ref="C81:C82"/>
    <mergeCell ref="D81:D82"/>
    <mergeCell ref="E81:E82"/>
    <mergeCell ref="G6:H6"/>
    <mergeCell ref="A7:J7"/>
    <mergeCell ref="A13:I13"/>
    <mergeCell ref="H15:J15"/>
    <mergeCell ref="A27:F28"/>
    <mergeCell ref="G27:G28"/>
    <mergeCell ref="H27:J28"/>
    <mergeCell ref="A2:J2"/>
    <mergeCell ref="A4:B4"/>
    <mergeCell ref="C4:D4"/>
    <mergeCell ref="E4:F4"/>
    <mergeCell ref="G4:H5"/>
    <mergeCell ref="I4:J4"/>
  </mergeCells>
  <printOptions horizontalCentered="1"/>
  <pageMargins left="0.74803149606299202" right="0.511811023622047" top="1.2992125984252001" bottom="0.31496062992126" header="0.47244094488188998" footer="0.39370078740157499"/>
  <pageSetup firstPageNumber="97" orientation="landscape" useFirstPageNumber="1" r:id="rId1"/>
  <headerFooter>
    <oddHeader>&amp;L&amp;"Arial,Bold"&amp;UCOCHIN UNIVERSITY OF SCIENCE AND TECHNOLOGY BUDGET ESTIMATES:2022-23&amp;C                                                     &amp;P</oddHeader>
    <oddFooter>&amp;L&amp;C&amp;R</oddFooter>
    <evenHeader>&amp;L&amp;"Arial,Bold"&amp;UCOCHIN UNIVERSITY OF SCIENCE AND TECHNOLOGYBUDGET ESTIMATES: 2016-17&amp;C&amp;P&amp;R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rgb="FFFFFF00"/>
  </sheetPr>
  <dimension ref="A1:IV4314"/>
  <sheetViews>
    <sheetView zoomScale="90" zoomScaleNormal="90" zoomScaleSheetLayoutView="95" workbookViewId="0">
      <selection activeCell="I4311" sqref="I4311"/>
    </sheetView>
  </sheetViews>
  <sheetFormatPr defaultColWidth="10.28515625" defaultRowHeight="12.75" customHeight="1"/>
  <cols>
    <col min="1" max="1" width="16.140625" style="1410" customWidth="1"/>
    <col min="2" max="2" width="13" style="1410" customWidth="1"/>
    <col min="3" max="3" width="15.85546875" style="1410" customWidth="1"/>
    <col min="4" max="4" width="13.140625" style="1410" customWidth="1"/>
    <col min="5" max="5" width="17.140625" style="1410" customWidth="1"/>
    <col min="6" max="6" width="13.140625" style="1410" customWidth="1"/>
    <col min="7" max="7" width="5.85546875" style="1410" customWidth="1"/>
    <col min="8" max="8" width="37.7109375" style="1410" customWidth="1"/>
    <col min="9" max="10" width="16.140625" style="1410" customWidth="1"/>
    <col min="11" max="11" width="12.140625" style="1410" customWidth="1"/>
    <col min="12" max="12" width="11.7109375" style="1410" customWidth="1"/>
    <col min="13" max="13" width="12.42578125" style="1410" customWidth="1"/>
    <col min="14" max="14" width="9.140625" style="1410" customWidth="1"/>
    <col min="15" max="15" width="15.85546875" style="1410" customWidth="1"/>
    <col min="16" max="16" width="17" style="1410" customWidth="1"/>
    <col min="17" max="17" width="14.140625" style="1410" customWidth="1"/>
    <col min="18" max="18" width="16.42578125" style="1410" customWidth="1"/>
    <col min="19" max="19" width="16.28515625" style="1410" customWidth="1"/>
    <col min="20" max="20" width="17" style="1410" customWidth="1"/>
    <col min="21" max="21" width="21.140625" style="1410" customWidth="1"/>
    <col min="22" max="22" width="9.140625" style="1410" customWidth="1"/>
    <col min="23" max="23" width="37.7109375" style="1410" customWidth="1"/>
    <col min="24" max="24" width="17.140625" style="1410" customWidth="1"/>
    <col min="25" max="25" width="14.85546875" style="1410" customWidth="1"/>
    <col min="26" max="26" width="9.140625" style="1410" customWidth="1"/>
    <col min="27" max="27" width="12.42578125" style="1410" customWidth="1"/>
    <col min="28" max="28" width="14.5703125" style="1410" customWidth="1"/>
    <col min="29" max="29" width="9.85546875" style="1410" customWidth="1"/>
    <col min="30" max="16384" width="10.28515625" style="1410"/>
  </cols>
  <sheetData>
    <row r="1" spans="1:37" s="1029" customFormat="1" ht="12.75" customHeight="1" thickBot="1">
      <c r="A1" s="1380"/>
      <c r="J1" s="1029" t="s">
        <v>300</v>
      </c>
    </row>
    <row r="2" spans="1:37" s="2842" customFormat="1" ht="18.75" customHeight="1" thickBot="1">
      <c r="A2" s="4697" t="s">
        <v>1234</v>
      </c>
      <c r="B2" s="4698"/>
      <c r="C2" s="4698"/>
      <c r="D2" s="4698"/>
      <c r="E2" s="4698"/>
      <c r="F2" s="4698"/>
      <c r="G2" s="4698"/>
      <c r="H2" s="4698"/>
      <c r="I2" s="4698"/>
      <c r="J2" s="4699"/>
    </row>
    <row r="3" spans="1:37" s="2842" customFormat="1" ht="12.75" customHeight="1" thickBot="1">
      <c r="A3" s="1381"/>
      <c r="B3" s="1412"/>
      <c r="C3" s="1327"/>
      <c r="D3" s="1327"/>
      <c r="E3" s="1412"/>
      <c r="F3" s="1412"/>
      <c r="G3" s="1412"/>
      <c r="H3" s="1412"/>
      <c r="I3" s="4608" t="s">
        <v>313</v>
      </c>
      <c r="J3" s="4608"/>
    </row>
    <row r="4" spans="1:37" s="2842" customFormat="1" ht="37.5" customHeight="1">
      <c r="A4" s="4453" t="s">
        <v>3785</v>
      </c>
      <c r="B4" s="4454"/>
      <c r="C4" s="4455" t="s">
        <v>3783</v>
      </c>
      <c r="D4" s="4454"/>
      <c r="E4" s="4455" t="s">
        <v>3784</v>
      </c>
      <c r="F4" s="4454"/>
      <c r="G4" s="4456" t="s">
        <v>117</v>
      </c>
      <c r="H4" s="4457"/>
      <c r="I4" s="4455" t="s">
        <v>3787</v>
      </c>
      <c r="J4" s="4454"/>
    </row>
    <row r="5" spans="1:37" s="2842" customFormat="1" ht="18.75" customHeight="1">
      <c r="A5" s="1050" t="s">
        <v>118</v>
      </c>
      <c r="B5" s="2819" t="s">
        <v>104</v>
      </c>
      <c r="C5" s="2819" t="s">
        <v>118</v>
      </c>
      <c r="D5" s="2819" t="s">
        <v>104</v>
      </c>
      <c r="E5" s="2819" t="s">
        <v>118</v>
      </c>
      <c r="F5" s="2819" t="s">
        <v>104</v>
      </c>
      <c r="G5" s="4458"/>
      <c r="H5" s="4459"/>
      <c r="I5" s="2819" t="s">
        <v>118</v>
      </c>
      <c r="J5" s="1051" t="s">
        <v>104</v>
      </c>
    </row>
    <row r="6" spans="1:37" s="2842" customFormat="1" ht="15" customHeight="1" thickBot="1">
      <c r="A6" s="1101" t="s">
        <v>1266</v>
      </c>
      <c r="B6" s="1102" t="s">
        <v>3012</v>
      </c>
      <c r="C6" s="1102" t="s">
        <v>2347</v>
      </c>
      <c r="D6" s="1102" t="s">
        <v>3013</v>
      </c>
      <c r="E6" s="1102" t="s">
        <v>1268</v>
      </c>
      <c r="F6" s="1102" t="s">
        <v>3014</v>
      </c>
      <c r="G6" s="4633" t="s">
        <v>3015</v>
      </c>
      <c r="H6" s="4634"/>
      <c r="I6" s="1102" t="s">
        <v>1267</v>
      </c>
      <c r="J6" s="1103" t="s">
        <v>3016</v>
      </c>
    </row>
    <row r="7" spans="1:37" s="2842" customFormat="1" ht="17.25" customHeight="1">
      <c r="A7" s="4700" t="s">
        <v>318</v>
      </c>
      <c r="B7" s="4701"/>
      <c r="C7" s="4701"/>
      <c r="D7" s="4701"/>
      <c r="E7" s="4701"/>
      <c r="F7" s="4701"/>
      <c r="G7" s="4701"/>
      <c r="H7" s="4701"/>
      <c r="I7" s="4701"/>
      <c r="J7" s="4702"/>
    </row>
    <row r="8" spans="1:37" s="2842" customFormat="1" ht="18" customHeight="1">
      <c r="A8" s="4623"/>
      <c r="B8" s="4624"/>
      <c r="C8" s="4624"/>
      <c r="D8" s="4624"/>
      <c r="E8" s="4624"/>
      <c r="F8" s="4624"/>
      <c r="G8" s="623" t="s">
        <v>137</v>
      </c>
      <c r="H8" s="4606" t="s">
        <v>239</v>
      </c>
      <c r="I8" s="4606"/>
      <c r="J8" s="4628"/>
    </row>
    <row r="9" spans="1:37" s="2842" customFormat="1" ht="17.25" customHeight="1">
      <c r="A9" s="3388">
        <f>SUM(A31)</f>
        <v>0</v>
      </c>
      <c r="B9" s="2839">
        <f>SUM(B31)</f>
        <v>0</v>
      </c>
      <c r="C9" s="2839">
        <f>SUM(C31)</f>
        <v>230500000</v>
      </c>
      <c r="D9" s="2846">
        <f>SUM(D39)</f>
        <v>0</v>
      </c>
      <c r="E9" s="2839">
        <f>SUM(E31)</f>
        <v>230500000</v>
      </c>
      <c r="F9" s="2846">
        <v>0</v>
      </c>
      <c r="G9" s="624">
        <v>1</v>
      </c>
      <c r="H9" s="2839" t="s">
        <v>1235</v>
      </c>
      <c r="I9" s="2839">
        <f>SUM(I31)</f>
        <v>0</v>
      </c>
      <c r="J9" s="2846">
        <v>0</v>
      </c>
    </row>
    <row r="10" spans="1:37" s="2842" customFormat="1" ht="17.25" customHeight="1" thickBot="1">
      <c r="A10" s="3388">
        <f>SUM(A40)</f>
        <v>0</v>
      </c>
      <c r="B10" s="2839">
        <f>SUM(B40)</f>
        <v>0</v>
      </c>
      <c r="C10" s="2862">
        <f>SUM(C40)</f>
        <v>3700000</v>
      </c>
      <c r="D10" s="2861">
        <f>SUM(D40)</f>
        <v>0</v>
      </c>
      <c r="E10" s="2862">
        <f>SUM(E40)</f>
        <v>3700000</v>
      </c>
      <c r="F10" s="2846">
        <v>0</v>
      </c>
      <c r="G10" s="625">
        <v>2</v>
      </c>
      <c r="H10" s="2862" t="s">
        <v>1236</v>
      </c>
      <c r="I10" s="2862">
        <f>SUM(I40)</f>
        <v>0</v>
      </c>
      <c r="J10" s="2846">
        <v>0</v>
      </c>
    </row>
    <row r="11" spans="1:37" s="1382" customFormat="1" ht="34.5" customHeight="1" thickTop="1" thickBot="1">
      <c r="A11" s="3387">
        <f t="shared" ref="A11:F11" si="0">SUM(A9:A10)</f>
        <v>0</v>
      </c>
      <c r="B11" s="1104">
        <f t="shared" si="0"/>
        <v>0</v>
      </c>
      <c r="C11" s="1104">
        <f t="shared" si="0"/>
        <v>234200000</v>
      </c>
      <c r="D11" s="1104">
        <f t="shared" si="0"/>
        <v>0</v>
      </c>
      <c r="E11" s="1104">
        <f t="shared" si="0"/>
        <v>234200000</v>
      </c>
      <c r="F11" s="1104">
        <f t="shared" si="0"/>
        <v>0</v>
      </c>
      <c r="G11" s="1104"/>
      <c r="H11" s="998" t="s">
        <v>1237</v>
      </c>
      <c r="I11" s="1104">
        <f>SUM(I9:I10)</f>
        <v>0</v>
      </c>
      <c r="J11" s="1105">
        <f>SUM(J9:J10)</f>
        <v>0</v>
      </c>
      <c r="K11" s="2842"/>
      <c r="L11" s="2842"/>
      <c r="M11" s="2842"/>
      <c r="N11" s="2842"/>
      <c r="O11" s="2842"/>
      <c r="P11" s="2842"/>
      <c r="Q11" s="2842"/>
      <c r="R11" s="2842"/>
      <c r="S11" s="2842"/>
      <c r="T11" s="2842"/>
      <c r="U11" s="2842"/>
      <c r="V11" s="2842"/>
      <c r="W11" s="2842"/>
      <c r="X11" s="2842"/>
      <c r="Y11" s="2842"/>
      <c r="Z11" s="2842"/>
      <c r="AA11" s="2842"/>
      <c r="AB11" s="2842"/>
      <c r="AC11" s="2842"/>
      <c r="AD11" s="2842"/>
      <c r="AE11" s="2842"/>
      <c r="AF11" s="2842"/>
      <c r="AG11" s="2842"/>
      <c r="AH11" s="2842"/>
      <c r="AI11" s="2842"/>
      <c r="AJ11" s="2842"/>
      <c r="AK11" s="2842"/>
    </row>
    <row r="12" spans="1:37" s="2842" customFormat="1" ht="18.75" customHeight="1" thickTop="1">
      <c r="A12" s="4623"/>
      <c r="B12" s="4624"/>
      <c r="C12" s="4624"/>
      <c r="D12" s="4624"/>
      <c r="E12" s="4624"/>
      <c r="F12" s="4624"/>
      <c r="G12" s="623" t="s">
        <v>139</v>
      </c>
      <c r="H12" s="4606" t="s">
        <v>243</v>
      </c>
      <c r="I12" s="4606"/>
      <c r="J12" s="4628"/>
    </row>
    <row r="13" spans="1:37" s="2842" customFormat="1" ht="17.100000000000001" customHeight="1">
      <c r="A13" s="2838">
        <f t="shared" ref="A13:F13" si="1">SUM(A67)</f>
        <v>0</v>
      </c>
      <c r="B13" s="2839">
        <f t="shared" si="1"/>
        <v>0</v>
      </c>
      <c r="C13" s="2839">
        <f t="shared" si="1"/>
        <v>35150000</v>
      </c>
      <c r="D13" s="2846">
        <f t="shared" si="1"/>
        <v>2500000</v>
      </c>
      <c r="E13" s="2839">
        <f t="shared" si="1"/>
        <v>35150000</v>
      </c>
      <c r="F13" s="2839">
        <f t="shared" si="1"/>
        <v>2500000</v>
      </c>
      <c r="G13" s="624">
        <v>1</v>
      </c>
      <c r="H13" s="2839" t="s">
        <v>1238</v>
      </c>
      <c r="I13" s="2839">
        <f>SUM(I67)</f>
        <v>0</v>
      </c>
      <c r="J13" s="2846">
        <f>SUM(J67)</f>
        <v>0</v>
      </c>
    </row>
    <row r="14" spans="1:37" s="2842" customFormat="1" ht="17.100000000000001" customHeight="1">
      <c r="A14" s="2838">
        <f t="shared" ref="A14:F14" si="2">SUM(A77)</f>
        <v>0</v>
      </c>
      <c r="B14" s="2839">
        <f t="shared" si="2"/>
        <v>0</v>
      </c>
      <c r="C14" s="2839">
        <f t="shared" si="2"/>
        <v>2900000</v>
      </c>
      <c r="D14" s="2846">
        <f t="shared" si="2"/>
        <v>14750000</v>
      </c>
      <c r="E14" s="2839">
        <f t="shared" si="2"/>
        <v>2900000</v>
      </c>
      <c r="F14" s="2839">
        <f t="shared" si="2"/>
        <v>14750000</v>
      </c>
      <c r="G14" s="624">
        <v>2</v>
      </c>
      <c r="H14" s="2839" t="s">
        <v>1239</v>
      </c>
      <c r="I14" s="2839">
        <f>SUM(I77)</f>
        <v>0</v>
      </c>
      <c r="J14" s="2846">
        <f>SUM(J77)</f>
        <v>0</v>
      </c>
    </row>
    <row r="15" spans="1:37" s="2842" customFormat="1" ht="17.100000000000001" customHeight="1">
      <c r="A15" s="2838">
        <f t="shared" ref="A15:F15" si="3">SUM(A101)</f>
        <v>0</v>
      </c>
      <c r="B15" s="2839">
        <f t="shared" si="3"/>
        <v>0</v>
      </c>
      <c r="C15" s="2839">
        <f t="shared" si="3"/>
        <v>3000000</v>
      </c>
      <c r="D15" s="2846">
        <f t="shared" si="3"/>
        <v>10500000</v>
      </c>
      <c r="E15" s="2839">
        <f t="shared" si="3"/>
        <v>3000000</v>
      </c>
      <c r="F15" s="2839">
        <f t="shared" si="3"/>
        <v>10500000</v>
      </c>
      <c r="G15" s="624">
        <v>3</v>
      </c>
      <c r="H15" s="2839" t="s">
        <v>1240</v>
      </c>
      <c r="I15" s="2839">
        <f>SUM(I101)</f>
        <v>0</v>
      </c>
      <c r="J15" s="2846">
        <f>SUM(J101)</f>
        <v>0</v>
      </c>
    </row>
    <row r="16" spans="1:37" s="2842" customFormat="1" ht="17.100000000000001" customHeight="1">
      <c r="A16" s="2838">
        <f t="shared" ref="A16:F16" si="4">SUM(A116)</f>
        <v>0</v>
      </c>
      <c r="B16" s="2839">
        <f t="shared" si="4"/>
        <v>0</v>
      </c>
      <c r="C16" s="2839">
        <f t="shared" si="4"/>
        <v>1129250000</v>
      </c>
      <c r="D16" s="2846">
        <f t="shared" si="4"/>
        <v>0</v>
      </c>
      <c r="E16" s="2839">
        <f t="shared" si="4"/>
        <v>1129250000</v>
      </c>
      <c r="F16" s="2839">
        <f t="shared" si="4"/>
        <v>0</v>
      </c>
      <c r="G16" s="624">
        <v>4</v>
      </c>
      <c r="H16" s="2839" t="s">
        <v>1241</v>
      </c>
      <c r="I16" s="2839">
        <f>SUM(I116)</f>
        <v>0</v>
      </c>
      <c r="J16" s="2846">
        <f>SUM(J116)</f>
        <v>0</v>
      </c>
    </row>
    <row r="17" spans="1:37" s="626" customFormat="1" ht="17.100000000000001" customHeight="1" thickBot="1">
      <c r="A17" s="2861">
        <f t="shared" ref="A17:B17" si="5">SUM(A132)</f>
        <v>0</v>
      </c>
      <c r="B17" s="2862">
        <f t="shared" si="5"/>
        <v>0</v>
      </c>
      <c r="C17" s="2862">
        <f>SUM(C132)</f>
        <v>33450000</v>
      </c>
      <c r="D17" s="2845">
        <f>SUM(D132)</f>
        <v>0</v>
      </c>
      <c r="E17" s="2862">
        <f>SUM(E132)</f>
        <v>33450000</v>
      </c>
      <c r="F17" s="2839">
        <f>SUM(F132)</f>
        <v>0</v>
      </c>
      <c r="G17" s="625">
        <v>5</v>
      </c>
      <c r="H17" s="2862" t="s">
        <v>1242</v>
      </c>
      <c r="I17" s="2862">
        <f>SUM(I132)</f>
        <v>0</v>
      </c>
      <c r="J17" s="2845">
        <f>SUM(J132)</f>
        <v>0</v>
      </c>
      <c r="K17" s="2842"/>
      <c r="L17" s="2842"/>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row>
    <row r="18" spans="1:37" s="627" customFormat="1" ht="37.5" customHeight="1" thickTop="1" thickBot="1">
      <c r="A18" s="1104">
        <f t="shared" ref="A18:F18" si="6">SUM(A13:A17)</f>
        <v>0</v>
      </c>
      <c r="B18" s="1105">
        <f t="shared" si="6"/>
        <v>0</v>
      </c>
      <c r="C18" s="1104">
        <f t="shared" si="6"/>
        <v>1203750000</v>
      </c>
      <c r="D18" s="1105">
        <f t="shared" si="6"/>
        <v>27750000</v>
      </c>
      <c r="E18" s="1104">
        <f t="shared" si="6"/>
        <v>1203750000</v>
      </c>
      <c r="F18" s="1105">
        <f t="shared" si="6"/>
        <v>27750000</v>
      </c>
      <c r="G18" s="996"/>
      <c r="H18" s="998" t="s">
        <v>1243</v>
      </c>
      <c r="I18" s="1104">
        <f>SUM(I13:I17)</f>
        <v>0</v>
      </c>
      <c r="J18" s="1105">
        <f>SUM(J13:J17)</f>
        <v>0</v>
      </c>
      <c r="K18" s="2842"/>
      <c r="L18" s="2842"/>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42"/>
      <c r="AI18" s="2842"/>
      <c r="AJ18" s="2842"/>
      <c r="AK18" s="2842"/>
    </row>
    <row r="19" spans="1:37" s="905" customFormat="1" ht="27.75" customHeight="1" thickTop="1" thickBot="1">
      <c r="A19" s="1106">
        <f t="shared" ref="A19:F19" si="7">SUM(A11+A18)</f>
        <v>0</v>
      </c>
      <c r="B19" s="1108">
        <f t="shared" si="7"/>
        <v>0</v>
      </c>
      <c r="C19" s="1106">
        <f t="shared" si="7"/>
        <v>1437950000</v>
      </c>
      <c r="D19" s="1108">
        <f t="shared" si="7"/>
        <v>27750000</v>
      </c>
      <c r="E19" s="1106">
        <f t="shared" si="7"/>
        <v>1437950000</v>
      </c>
      <c r="F19" s="1108">
        <f t="shared" si="7"/>
        <v>27750000</v>
      </c>
      <c r="G19" s="1016"/>
      <c r="H19" s="1107" t="s">
        <v>1244</v>
      </c>
      <c r="I19" s="1106">
        <f>SUM(I11+I18)</f>
        <v>0</v>
      </c>
      <c r="J19" s="1108">
        <f>SUM(J11+J18)</f>
        <v>0</v>
      </c>
      <c r="K19" s="2842"/>
      <c r="L19" s="2842"/>
      <c r="M19" s="2842"/>
      <c r="N19" s="2842"/>
      <c r="O19" s="2842"/>
      <c r="P19" s="2842"/>
      <c r="Q19" s="2842"/>
      <c r="R19" s="2842"/>
      <c r="S19" s="2842"/>
      <c r="T19" s="2842"/>
      <c r="U19" s="2842"/>
      <c r="V19" s="2842"/>
      <c r="W19" s="2842"/>
      <c r="X19" s="2842"/>
      <c r="Y19" s="2842"/>
      <c r="Z19" s="2842"/>
      <c r="AA19" s="2842"/>
      <c r="AB19" s="2842"/>
      <c r="AC19" s="2842"/>
      <c r="AD19" s="2842"/>
      <c r="AE19" s="2842"/>
      <c r="AF19" s="2842"/>
      <c r="AG19" s="2842"/>
      <c r="AH19" s="2842"/>
      <c r="AI19" s="2842"/>
      <c r="AJ19" s="2842"/>
      <c r="AK19" s="2842"/>
    </row>
    <row r="20" spans="1:37" s="2842" customFormat="1" ht="21" customHeight="1">
      <c r="A20" s="4638" t="s">
        <v>322</v>
      </c>
      <c r="B20" s="4608"/>
      <c r="C20" s="4608"/>
      <c r="D20" s="4608"/>
      <c r="E20" s="4608"/>
      <c r="F20" s="4608"/>
      <c r="G20" s="4608"/>
      <c r="H20" s="4608"/>
      <c r="I20" s="4608"/>
      <c r="J20" s="4608"/>
    </row>
    <row r="21" spans="1:37" s="2842" customFormat="1" ht="22.5" customHeight="1">
      <c r="A21" s="1383" t="s">
        <v>1245</v>
      </c>
      <c r="B21" s="664"/>
      <c r="C21" s="664"/>
      <c r="D21" s="664"/>
      <c r="E21" s="664"/>
      <c r="F21" s="664"/>
      <c r="G21" s="664"/>
      <c r="H21" s="664"/>
      <c r="I21" s="664"/>
      <c r="J21" s="664"/>
    </row>
    <row r="22" spans="1:37" s="2842" customFormat="1" ht="12" customHeight="1" thickBot="1">
      <c r="A22" s="1383"/>
      <c r="B22" s="664"/>
      <c r="C22" s="664"/>
      <c r="D22" s="664"/>
      <c r="E22" s="664"/>
      <c r="F22" s="664"/>
      <c r="G22" s="664"/>
      <c r="H22" s="664"/>
      <c r="I22" s="664"/>
      <c r="J22" s="664"/>
    </row>
    <row r="23" spans="1:37" s="2842" customFormat="1" ht="34.5" customHeight="1">
      <c r="A23" s="4453" t="s">
        <v>3785</v>
      </c>
      <c r="B23" s="4454"/>
      <c r="C23" s="4455" t="s">
        <v>3783</v>
      </c>
      <c r="D23" s="4454"/>
      <c r="E23" s="4455" t="s">
        <v>3784</v>
      </c>
      <c r="F23" s="4454"/>
      <c r="G23" s="4456" t="s">
        <v>117</v>
      </c>
      <c r="H23" s="4457"/>
      <c r="I23" s="4455" t="s">
        <v>3787</v>
      </c>
      <c r="J23" s="4454"/>
    </row>
    <row r="24" spans="1:37" s="2842" customFormat="1" ht="20.25" customHeight="1">
      <c r="A24" s="1050" t="s">
        <v>118</v>
      </c>
      <c r="B24" s="2819" t="s">
        <v>104</v>
      </c>
      <c r="C24" s="2819" t="s">
        <v>118</v>
      </c>
      <c r="D24" s="2819" t="s">
        <v>104</v>
      </c>
      <c r="E24" s="2819" t="s">
        <v>118</v>
      </c>
      <c r="F24" s="2819" t="s">
        <v>104</v>
      </c>
      <c r="G24" s="4458"/>
      <c r="H24" s="4459"/>
      <c r="I24" s="2819" t="s">
        <v>118</v>
      </c>
      <c r="J24" s="1051" t="s">
        <v>104</v>
      </c>
    </row>
    <row r="25" spans="1:37" s="2842" customFormat="1" ht="15" customHeight="1" thickBot="1">
      <c r="A25" s="1101" t="s">
        <v>1266</v>
      </c>
      <c r="B25" s="1102" t="s">
        <v>3012</v>
      </c>
      <c r="C25" s="1102" t="s">
        <v>2347</v>
      </c>
      <c r="D25" s="1102" t="s">
        <v>3013</v>
      </c>
      <c r="E25" s="1102" t="s">
        <v>1268</v>
      </c>
      <c r="F25" s="1102" t="s">
        <v>3014</v>
      </c>
      <c r="G25" s="4633" t="s">
        <v>3015</v>
      </c>
      <c r="H25" s="4634"/>
      <c r="I25" s="1102" t="s">
        <v>1267</v>
      </c>
      <c r="J25" s="1103" t="s">
        <v>3016</v>
      </c>
    </row>
    <row r="26" spans="1:37" s="628" customFormat="1" ht="17.25" customHeight="1">
      <c r="A26" s="4651" t="s">
        <v>626</v>
      </c>
      <c r="B26" s="4610"/>
      <c r="C26" s="4610"/>
      <c r="D26" s="4610"/>
      <c r="E26" s="4610"/>
      <c r="F26" s="4610"/>
      <c r="G26" s="4610"/>
      <c r="H26" s="4675"/>
      <c r="I26" s="4675"/>
      <c r="J26" s="4632"/>
    </row>
    <row r="27" spans="1:37" s="2842" customFormat="1" ht="18" customHeight="1">
      <c r="A27" s="4612"/>
      <c r="B27" s="4613"/>
      <c r="C27" s="4613"/>
      <c r="D27" s="4613"/>
      <c r="E27" s="4613"/>
      <c r="F27" s="4613"/>
      <c r="G27" s="624" t="s">
        <v>137</v>
      </c>
      <c r="H27" s="4610" t="s">
        <v>239</v>
      </c>
      <c r="I27" s="4610"/>
      <c r="J27" s="4630"/>
    </row>
    <row r="28" spans="1:37" s="2842" customFormat="1" ht="17.25" customHeight="1">
      <c r="A28" s="4612"/>
      <c r="B28" s="4613"/>
      <c r="C28" s="4613"/>
      <c r="D28" s="4613"/>
      <c r="E28" s="4613"/>
      <c r="F28" s="4613"/>
      <c r="G28" s="624">
        <v>1</v>
      </c>
      <c r="H28" s="4610" t="s">
        <v>1235</v>
      </c>
      <c r="I28" s="4610"/>
      <c r="J28" s="4630"/>
    </row>
    <row r="29" spans="1:37" s="2842" customFormat="1" ht="17.25" customHeight="1">
      <c r="A29" s="3386"/>
      <c r="B29" s="2839"/>
      <c r="C29" s="2566">
        <v>120500000</v>
      </c>
      <c r="D29" s="2846"/>
      <c r="E29" s="2566">
        <v>120500000</v>
      </c>
      <c r="F29" s="2846">
        <v>0</v>
      </c>
      <c r="G29" s="1326" t="s">
        <v>327</v>
      </c>
      <c r="H29" s="1354" t="s">
        <v>1246</v>
      </c>
      <c r="I29" s="2566"/>
      <c r="J29" s="2846">
        <v>0</v>
      </c>
    </row>
    <row r="30" spans="1:37" s="626" customFormat="1" ht="17.25" customHeight="1" thickBot="1">
      <c r="A30" s="3386"/>
      <c r="B30" s="2862"/>
      <c r="C30" s="4383">
        <v>110000000</v>
      </c>
      <c r="D30" s="2846"/>
      <c r="E30" s="4383">
        <v>110000000</v>
      </c>
      <c r="F30" s="2846">
        <v>0</v>
      </c>
      <c r="G30" s="1263" t="s">
        <v>1247</v>
      </c>
      <c r="H30" s="2885" t="s">
        <v>1248</v>
      </c>
      <c r="I30" s="2846"/>
      <c r="J30" s="2846">
        <v>0</v>
      </c>
      <c r="K30" s="2842"/>
      <c r="L30" s="2842"/>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row>
    <row r="31" spans="1:37" s="629" customFormat="1" ht="24.75" customHeight="1" thickTop="1" thickBot="1">
      <c r="A31" s="996">
        <f t="shared" ref="A31:F31" si="8">A29+A30</f>
        <v>0</v>
      </c>
      <c r="B31" s="996">
        <f t="shared" si="8"/>
        <v>0</v>
      </c>
      <c r="C31" s="996">
        <f t="shared" si="8"/>
        <v>230500000</v>
      </c>
      <c r="D31" s="996">
        <f t="shared" si="8"/>
        <v>0</v>
      </c>
      <c r="E31" s="996">
        <f t="shared" si="8"/>
        <v>230500000</v>
      </c>
      <c r="F31" s="996">
        <f t="shared" si="8"/>
        <v>0</v>
      </c>
      <c r="G31" s="1013"/>
      <c r="H31" s="998" t="s">
        <v>1249</v>
      </c>
      <c r="I31" s="996">
        <f>I29+I30</f>
        <v>0</v>
      </c>
      <c r="J31" s="996">
        <f>J29+J30</f>
        <v>0</v>
      </c>
      <c r="K31" s="2842"/>
      <c r="L31" s="2842"/>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row>
    <row r="32" spans="1:37" s="2842" customFormat="1" ht="16.5" customHeight="1" thickTop="1">
      <c r="A32" s="4623"/>
      <c r="B32" s="4624"/>
      <c r="C32" s="4624"/>
      <c r="D32" s="4624"/>
      <c r="E32" s="4624"/>
      <c r="F32" s="4624"/>
      <c r="G32" s="623">
        <v>2</v>
      </c>
      <c r="H32" s="4606" t="s">
        <v>1236</v>
      </c>
      <c r="I32" s="4606"/>
      <c r="J32" s="4628"/>
    </row>
    <row r="33" spans="1:37" s="2842" customFormat="1" ht="17.25" customHeight="1">
      <c r="A33" s="3389"/>
      <c r="B33" s="2839"/>
      <c r="C33" s="3719">
        <v>900000</v>
      </c>
      <c r="D33" s="2846">
        <v>0</v>
      </c>
      <c r="E33" s="3719">
        <v>900000</v>
      </c>
      <c r="F33" s="2846">
        <v>0</v>
      </c>
      <c r="G33" s="1326">
        <v>200</v>
      </c>
      <c r="H33" s="2839" t="s">
        <v>1250</v>
      </c>
      <c r="I33" s="3719"/>
      <c r="J33" s="2846">
        <v>0</v>
      </c>
    </row>
    <row r="34" spans="1:37" s="2842" customFormat="1" ht="17.25" customHeight="1">
      <c r="A34" s="3389"/>
      <c r="B34" s="2839"/>
      <c r="C34" s="4381">
        <v>2500000</v>
      </c>
      <c r="D34" s="2846">
        <v>0</v>
      </c>
      <c r="E34" s="4381">
        <v>2500000</v>
      </c>
      <c r="F34" s="2846">
        <v>0</v>
      </c>
      <c r="G34" s="1326">
        <v>226</v>
      </c>
      <c r="H34" s="2839" t="s">
        <v>1251</v>
      </c>
      <c r="I34" s="2839"/>
      <c r="J34" s="2846">
        <v>0</v>
      </c>
    </row>
    <row r="35" spans="1:37" s="2842" customFormat="1" ht="17.25" customHeight="1">
      <c r="A35" s="3389"/>
      <c r="B35" s="2839"/>
      <c r="C35" s="4381">
        <v>100000</v>
      </c>
      <c r="D35" s="2846">
        <v>0</v>
      </c>
      <c r="E35" s="4381">
        <v>100000</v>
      </c>
      <c r="F35" s="2846">
        <v>0</v>
      </c>
      <c r="G35" s="1326">
        <v>249</v>
      </c>
      <c r="H35" s="2839" t="s">
        <v>1252</v>
      </c>
      <c r="I35" s="2839"/>
      <c r="J35" s="2846">
        <v>0</v>
      </c>
    </row>
    <row r="36" spans="1:37" s="2842" customFormat="1" ht="17.25" customHeight="1">
      <c r="A36" s="3383"/>
      <c r="B36" s="2839"/>
      <c r="C36" s="4383"/>
      <c r="D36" s="2846">
        <v>0</v>
      </c>
      <c r="E36" s="4383"/>
      <c r="F36" s="2846">
        <v>0</v>
      </c>
      <c r="G36" s="1326">
        <v>253</v>
      </c>
      <c r="H36" s="1354" t="s">
        <v>1253</v>
      </c>
      <c r="I36" s="2846"/>
      <c r="J36" s="2846">
        <v>0</v>
      </c>
    </row>
    <row r="37" spans="1:37" s="2842" customFormat="1" ht="17.25" customHeight="1">
      <c r="A37" s="3389"/>
      <c r="B37" s="2839"/>
      <c r="C37" s="3719">
        <v>200000</v>
      </c>
      <c r="D37" s="2846">
        <v>0</v>
      </c>
      <c r="E37" s="3719">
        <v>200000</v>
      </c>
      <c r="F37" s="2846">
        <v>0</v>
      </c>
      <c r="G37" s="1326">
        <v>256</v>
      </c>
      <c r="H37" s="1354" t="s">
        <v>1254</v>
      </c>
      <c r="I37" s="3719"/>
      <c r="J37" s="2846">
        <v>0</v>
      </c>
    </row>
    <row r="38" spans="1:37" s="2842" customFormat="1" ht="17.25" customHeight="1">
      <c r="A38" s="2839"/>
      <c r="B38" s="2839"/>
      <c r="C38" s="2846">
        <v>0</v>
      </c>
      <c r="D38" s="2846">
        <v>0</v>
      </c>
      <c r="E38" s="2839"/>
      <c r="F38" s="2846">
        <v>0</v>
      </c>
      <c r="G38" s="1326">
        <v>259</v>
      </c>
      <c r="H38" s="1354" t="s">
        <v>1255</v>
      </c>
      <c r="I38" s="2846"/>
      <c r="J38" s="2846">
        <v>0</v>
      </c>
    </row>
    <row r="39" spans="1:37" s="626" customFormat="1" ht="18.75" customHeight="1" thickBot="1">
      <c r="A39" s="2861"/>
      <c r="B39" s="2839"/>
      <c r="C39" s="2846">
        <v>0</v>
      </c>
      <c r="D39" s="989">
        <v>0</v>
      </c>
      <c r="E39" s="2862"/>
      <c r="F39" s="2846">
        <v>0</v>
      </c>
      <c r="G39" s="1263">
        <v>277</v>
      </c>
      <c r="H39" s="2885" t="s">
        <v>1256</v>
      </c>
      <c r="I39" s="2846"/>
      <c r="J39" s="989">
        <v>0</v>
      </c>
      <c r="K39" s="2842"/>
      <c r="L39" s="2842"/>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row>
    <row r="40" spans="1:37" s="630" customFormat="1" ht="24.75" customHeight="1" thickTop="1" thickBot="1">
      <c r="A40" s="996">
        <f t="shared" ref="A40:F40" si="9">SUM(A33:A39)</f>
        <v>0</v>
      </c>
      <c r="B40" s="996">
        <f t="shared" si="9"/>
        <v>0</v>
      </c>
      <c r="C40" s="996">
        <f t="shared" si="9"/>
        <v>3700000</v>
      </c>
      <c r="D40" s="996">
        <f t="shared" si="9"/>
        <v>0</v>
      </c>
      <c r="E40" s="996">
        <f t="shared" si="9"/>
        <v>3700000</v>
      </c>
      <c r="F40" s="996">
        <f t="shared" si="9"/>
        <v>0</v>
      </c>
      <c r="G40" s="1013"/>
      <c r="H40" s="998" t="s">
        <v>1257</v>
      </c>
      <c r="I40" s="996">
        <f>SUM(I33:I39)</f>
        <v>0</v>
      </c>
      <c r="J40" s="996">
        <f>SUM(J33:J39)</f>
        <v>0</v>
      </c>
      <c r="K40" s="2842"/>
      <c r="L40" s="2842"/>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row>
    <row r="41" spans="1:37" s="631" customFormat="1" ht="36.75" customHeight="1" thickTop="1" thickBot="1">
      <c r="A41" s="1040">
        <f t="shared" ref="A41:F41" si="10">A31+A40</f>
        <v>0</v>
      </c>
      <c r="B41" s="1040">
        <f t="shared" si="10"/>
        <v>0</v>
      </c>
      <c r="C41" s="1040">
        <f t="shared" si="10"/>
        <v>234200000</v>
      </c>
      <c r="D41" s="1040">
        <f t="shared" si="10"/>
        <v>0</v>
      </c>
      <c r="E41" s="1040">
        <f t="shared" si="10"/>
        <v>234200000</v>
      </c>
      <c r="F41" s="1040">
        <f t="shared" si="10"/>
        <v>0</v>
      </c>
      <c r="G41" s="1040"/>
      <c r="H41" s="998" t="s">
        <v>1237</v>
      </c>
      <c r="I41" s="1040">
        <f>I31+I40</f>
        <v>0</v>
      </c>
      <c r="J41" s="1040">
        <f>J31+J40</f>
        <v>0</v>
      </c>
      <c r="K41" s="2842"/>
      <c r="L41" s="2842">
        <v>-333</v>
      </c>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row>
    <row r="42" spans="1:37" s="905" customFormat="1" ht="16.5" hidden="1" customHeight="1">
      <c r="A42" s="900"/>
      <c r="B42" s="901"/>
      <c r="C42" s="901"/>
      <c r="D42" s="901"/>
      <c r="E42" s="901"/>
      <c r="F42" s="901"/>
      <c r="G42" s="901"/>
      <c r="H42" s="902"/>
      <c r="I42" s="903"/>
      <c r="J42" s="904"/>
      <c r="K42" s="2842"/>
      <c r="L42" s="2842"/>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row>
    <row r="43" spans="1:37" s="905" customFormat="1" ht="13.5" hidden="1" customHeight="1">
      <c r="A43" s="900"/>
      <c r="B43" s="901"/>
      <c r="C43" s="901"/>
      <c r="D43" s="901"/>
      <c r="E43" s="901"/>
      <c r="F43" s="901"/>
      <c r="G43" s="901"/>
      <c r="H43" s="902"/>
      <c r="I43" s="903"/>
      <c r="J43" s="904"/>
      <c r="K43" s="2842"/>
      <c r="L43" s="2842"/>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row>
    <row r="44" spans="1:37" s="2842" customFormat="1" ht="17.25" customHeight="1" thickTop="1">
      <c r="A44" s="4638"/>
      <c r="B44" s="4608"/>
      <c r="C44" s="4608"/>
      <c r="D44" s="4608"/>
      <c r="E44" s="4608"/>
      <c r="F44" s="4608"/>
      <c r="G44" s="632" t="s">
        <v>139</v>
      </c>
      <c r="H44" s="4606" t="s">
        <v>243</v>
      </c>
      <c r="I44" s="4606"/>
      <c r="J44" s="4607"/>
    </row>
    <row r="45" spans="1:37" s="2842" customFormat="1" ht="18" customHeight="1">
      <c r="A45" s="4612"/>
      <c r="B45" s="4613"/>
      <c r="C45" s="4613"/>
      <c r="D45" s="4613"/>
      <c r="E45" s="4613"/>
      <c r="F45" s="4613"/>
      <c r="G45" s="633">
        <v>1</v>
      </c>
      <c r="H45" s="4610" t="s">
        <v>1258</v>
      </c>
      <c r="I45" s="4610"/>
      <c r="J45" s="4630"/>
    </row>
    <row r="46" spans="1:37" s="2842" customFormat="1" ht="17.25" customHeight="1">
      <c r="A46" s="3389"/>
      <c r="B46" s="2839"/>
      <c r="C46" s="4381">
        <v>30000000</v>
      </c>
      <c r="D46" s="4383">
        <v>0</v>
      </c>
      <c r="E46" s="4381">
        <v>30000000</v>
      </c>
      <c r="F46" s="4383">
        <v>0</v>
      </c>
      <c r="G46" s="1326" t="s">
        <v>324</v>
      </c>
      <c r="H46" s="1234" t="s">
        <v>1259</v>
      </c>
      <c r="I46" s="2839"/>
      <c r="J46" s="2846">
        <v>0</v>
      </c>
    </row>
    <row r="47" spans="1:37" s="2842" customFormat="1" ht="17.25" customHeight="1">
      <c r="A47" s="3389"/>
      <c r="B47" s="635"/>
      <c r="C47" s="635">
        <v>350000</v>
      </c>
      <c r="D47" s="637">
        <v>0</v>
      </c>
      <c r="E47" s="635">
        <v>350000</v>
      </c>
      <c r="F47" s="637">
        <v>0</v>
      </c>
      <c r="G47" s="636" t="s">
        <v>326</v>
      </c>
      <c r="H47" s="760" t="s">
        <v>1260</v>
      </c>
      <c r="I47" s="635"/>
      <c r="J47" s="637">
        <v>0</v>
      </c>
    </row>
    <row r="48" spans="1:37" s="2842" customFormat="1" ht="17.25" customHeight="1">
      <c r="A48" s="634"/>
      <c r="B48" s="635"/>
      <c r="C48" s="4383"/>
      <c r="D48" s="4383">
        <v>0</v>
      </c>
      <c r="E48" s="4383"/>
      <c r="F48" s="4383">
        <v>0</v>
      </c>
      <c r="G48" s="1235" t="s">
        <v>455</v>
      </c>
      <c r="H48" s="760" t="s">
        <v>257</v>
      </c>
      <c r="I48" s="2846"/>
      <c r="J48" s="2846">
        <v>0</v>
      </c>
    </row>
    <row r="49" spans="1:10" s="2842" customFormat="1" ht="17.25" customHeight="1">
      <c r="A49" s="3390"/>
      <c r="B49" s="602"/>
      <c r="C49" s="4383"/>
      <c r="D49" s="4383">
        <v>0</v>
      </c>
      <c r="E49" s="4383"/>
      <c r="F49" s="4383">
        <v>0</v>
      </c>
      <c r="G49" s="638" t="s">
        <v>697</v>
      </c>
      <c r="H49" s="671" t="s">
        <v>258</v>
      </c>
      <c r="I49" s="2846"/>
      <c r="J49" s="2846">
        <v>0</v>
      </c>
    </row>
    <row r="50" spans="1:10" s="2842" customFormat="1" ht="17.25" customHeight="1" thickBot="1">
      <c r="A50" s="3389"/>
      <c r="B50" s="640"/>
      <c r="C50" s="640">
        <v>700000</v>
      </c>
      <c r="D50" s="641">
        <v>0</v>
      </c>
      <c r="E50" s="640">
        <v>700000</v>
      </c>
      <c r="F50" s="641">
        <v>0</v>
      </c>
      <c r="G50" s="1025" t="s">
        <v>703</v>
      </c>
      <c r="H50" s="1026" t="s">
        <v>260</v>
      </c>
      <c r="I50" s="640"/>
      <c r="J50" s="641">
        <v>0</v>
      </c>
    </row>
    <row r="51" spans="1:10" s="2842" customFormat="1" ht="14.25" customHeight="1">
      <c r="A51" s="2848">
        <v>0</v>
      </c>
      <c r="G51" s="1411"/>
      <c r="H51" s="871"/>
      <c r="J51" s="2847" t="s">
        <v>223</v>
      </c>
    </row>
    <row r="52" spans="1:10" s="2842" customFormat="1" ht="24" customHeight="1" thickBot="1">
      <c r="A52" s="1383" t="s">
        <v>1245</v>
      </c>
      <c r="G52" s="1411"/>
      <c r="H52" s="664"/>
      <c r="J52" s="775"/>
    </row>
    <row r="53" spans="1:10" s="2842" customFormat="1" ht="33" customHeight="1">
      <c r="A53" s="4453" t="s">
        <v>3785</v>
      </c>
      <c r="B53" s="4454"/>
      <c r="C53" s="4455" t="s">
        <v>3783</v>
      </c>
      <c r="D53" s="4454"/>
      <c r="E53" s="4455" t="s">
        <v>3784</v>
      </c>
      <c r="F53" s="4454"/>
      <c r="G53" s="4456" t="s">
        <v>117</v>
      </c>
      <c r="H53" s="4457"/>
      <c r="I53" s="4455" t="s">
        <v>3787</v>
      </c>
      <c r="J53" s="4454"/>
    </row>
    <row r="54" spans="1:10" s="2842" customFormat="1" ht="17.25" customHeight="1">
      <c r="A54" s="1050" t="s">
        <v>118</v>
      </c>
      <c r="B54" s="2819" t="s">
        <v>104</v>
      </c>
      <c r="C54" s="2819" t="s">
        <v>118</v>
      </c>
      <c r="D54" s="2819" t="s">
        <v>104</v>
      </c>
      <c r="E54" s="2819" t="s">
        <v>118</v>
      </c>
      <c r="F54" s="2819" t="s">
        <v>104</v>
      </c>
      <c r="G54" s="4458"/>
      <c r="H54" s="4459"/>
      <c r="I54" s="2819" t="s">
        <v>118</v>
      </c>
      <c r="J54" s="1051" t="s">
        <v>104</v>
      </c>
    </row>
    <row r="55" spans="1:10" s="2842" customFormat="1" ht="15.75" customHeight="1">
      <c r="A55" s="2790" t="s">
        <v>1266</v>
      </c>
      <c r="B55" s="2791" t="s">
        <v>3012</v>
      </c>
      <c r="C55" s="2791" t="s">
        <v>2347</v>
      </c>
      <c r="D55" s="2791" t="s">
        <v>3013</v>
      </c>
      <c r="E55" s="2791" t="s">
        <v>1268</v>
      </c>
      <c r="F55" s="2791" t="s">
        <v>3014</v>
      </c>
      <c r="G55" s="4694" t="s">
        <v>3015</v>
      </c>
      <c r="H55" s="4695"/>
      <c r="I55" s="2791" t="s">
        <v>1267</v>
      </c>
      <c r="J55" s="2792" t="s">
        <v>3016</v>
      </c>
    </row>
    <row r="56" spans="1:10" s="2842" customFormat="1" ht="17.25" customHeight="1">
      <c r="A56" s="3389"/>
      <c r="B56" s="2839"/>
      <c r="C56" s="4381">
        <v>1000000</v>
      </c>
      <c r="D56" s="4381"/>
      <c r="E56" s="4381">
        <v>1000000</v>
      </c>
      <c r="F56" s="4381"/>
      <c r="G56" s="2688" t="s">
        <v>473</v>
      </c>
      <c r="H56" s="1234" t="s">
        <v>1261</v>
      </c>
      <c r="I56" s="2839"/>
      <c r="J56" s="2839"/>
    </row>
    <row r="57" spans="1:10" s="2842" customFormat="1" ht="17.25" customHeight="1">
      <c r="A57" s="3389"/>
      <c r="B57" s="2839"/>
      <c r="C57" s="4381">
        <v>900000</v>
      </c>
      <c r="D57" s="4381"/>
      <c r="E57" s="4381">
        <v>900000</v>
      </c>
      <c r="F57" s="4381"/>
      <c r="G57" s="2688" t="s">
        <v>476</v>
      </c>
      <c r="H57" s="1234" t="s">
        <v>1262</v>
      </c>
      <c r="I57" s="2839"/>
      <c r="J57" s="2839"/>
    </row>
    <row r="58" spans="1:10" s="2842" customFormat="1" ht="17.25" customHeight="1">
      <c r="A58" s="3389"/>
      <c r="B58" s="2839"/>
      <c r="C58" s="3719">
        <v>100000</v>
      </c>
      <c r="D58" s="4381"/>
      <c r="E58" s="3719">
        <v>100000</v>
      </c>
      <c r="F58" s="4381"/>
      <c r="G58" s="2688" t="s">
        <v>708</v>
      </c>
      <c r="H58" s="1234" t="s">
        <v>1263</v>
      </c>
      <c r="I58" s="3719"/>
      <c r="J58" s="2839"/>
    </row>
    <row r="59" spans="1:10" s="2842" customFormat="1" ht="17.25" customHeight="1">
      <c r="A59" s="3389"/>
      <c r="B59" s="2839"/>
      <c r="C59" s="4381">
        <v>400000</v>
      </c>
      <c r="D59" s="4381"/>
      <c r="E59" s="4381">
        <v>400000</v>
      </c>
      <c r="F59" s="4381"/>
      <c r="G59" s="2688" t="s">
        <v>1264</v>
      </c>
      <c r="H59" s="1234" t="s">
        <v>262</v>
      </c>
      <c r="I59" s="2839"/>
      <c r="J59" s="2839"/>
    </row>
    <row r="60" spans="1:10" s="2842" customFormat="1" ht="17.25" customHeight="1">
      <c r="A60" s="2839"/>
      <c r="B60" s="2839"/>
      <c r="C60" s="4381"/>
      <c r="D60" s="4381"/>
      <c r="E60" s="4381"/>
      <c r="F60" s="4381"/>
      <c r="G60" s="2688">
        <v>23</v>
      </c>
      <c r="H60" s="1234" t="s">
        <v>265</v>
      </c>
      <c r="I60" s="2839"/>
      <c r="J60" s="2839"/>
    </row>
    <row r="61" spans="1:10" s="2842" customFormat="1" ht="30">
      <c r="A61" s="2839"/>
      <c r="B61" s="3391"/>
      <c r="C61" s="4381"/>
      <c r="D61" s="3719">
        <v>1500000</v>
      </c>
      <c r="E61" s="4381"/>
      <c r="F61" s="3719">
        <v>1500000</v>
      </c>
      <c r="G61" s="2688">
        <v>25</v>
      </c>
      <c r="H61" s="1234" t="s">
        <v>3490</v>
      </c>
      <c r="I61" s="2839"/>
      <c r="J61" s="3719"/>
    </row>
    <row r="62" spans="1:10" s="2842" customFormat="1" ht="17.25" customHeight="1">
      <c r="A62" s="2839"/>
      <c r="B62" s="3391"/>
      <c r="C62" s="4381"/>
      <c r="D62" s="3719">
        <v>800000</v>
      </c>
      <c r="E62" s="4381"/>
      <c r="F62" s="3719">
        <v>800000</v>
      </c>
      <c r="G62" s="2689" t="s">
        <v>497</v>
      </c>
      <c r="H62" s="1234" t="s">
        <v>2976</v>
      </c>
      <c r="I62" s="2839"/>
      <c r="J62" s="3719"/>
    </row>
    <row r="63" spans="1:10" s="2842" customFormat="1" ht="17.25" customHeight="1">
      <c r="A63" s="2839"/>
      <c r="B63" s="2839"/>
      <c r="C63" s="4381"/>
      <c r="D63" s="1421">
        <v>200000</v>
      </c>
      <c r="E63" s="4381"/>
      <c r="F63" s="1421">
        <v>200000</v>
      </c>
      <c r="G63" s="2689">
        <v>29</v>
      </c>
      <c r="H63" s="1234" t="s">
        <v>3489</v>
      </c>
      <c r="I63" s="2839"/>
      <c r="J63" s="1421"/>
    </row>
    <row r="64" spans="1:10" s="2842" customFormat="1" ht="17.25" customHeight="1">
      <c r="A64" s="3389"/>
      <c r="B64" s="2839"/>
      <c r="C64" s="4381">
        <v>1700000</v>
      </c>
      <c r="D64" s="4381"/>
      <c r="E64" s="4381">
        <v>1700000</v>
      </c>
      <c r="F64" s="4381"/>
      <c r="G64" s="2688" t="s">
        <v>510</v>
      </c>
      <c r="H64" s="621" t="s">
        <v>1269</v>
      </c>
      <c r="I64" s="2839"/>
      <c r="J64" s="2839"/>
    </row>
    <row r="65" spans="1:37" s="2842" customFormat="1" ht="17.25" customHeight="1">
      <c r="A65" s="2839"/>
      <c r="B65" s="2839"/>
      <c r="C65" s="4381"/>
      <c r="D65" s="4381"/>
      <c r="E65" s="4381"/>
      <c r="F65" s="4381"/>
      <c r="G65" s="2688" t="s">
        <v>1036</v>
      </c>
      <c r="H65" s="2839" t="s">
        <v>267</v>
      </c>
      <c r="I65" s="2839"/>
      <c r="J65" s="2839"/>
    </row>
    <row r="66" spans="1:37" s="626" customFormat="1" ht="17.25" customHeight="1" thickBot="1">
      <c r="A66" s="2839"/>
      <c r="B66" s="2839"/>
      <c r="C66" s="4381"/>
      <c r="D66" s="4381"/>
      <c r="E66" s="4381"/>
      <c r="F66" s="4381"/>
      <c r="G66" s="2689" t="s">
        <v>1038</v>
      </c>
      <c r="H66" s="2839" t="s">
        <v>3193</v>
      </c>
      <c r="I66" s="2839"/>
      <c r="J66" s="2839"/>
      <c r="K66" s="2842"/>
      <c r="L66" s="2842"/>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row>
    <row r="67" spans="1:37" s="644" customFormat="1" ht="24" customHeight="1" thickTop="1" thickBot="1">
      <c r="A67" s="1020">
        <f t="shared" ref="A67:F67" si="11">SUM(A46:A66)</f>
        <v>0</v>
      </c>
      <c r="B67" s="1022">
        <f t="shared" si="11"/>
        <v>0</v>
      </c>
      <c r="C67" s="1020">
        <f t="shared" si="11"/>
        <v>35150000</v>
      </c>
      <c r="D67" s="1022">
        <f t="shared" si="11"/>
        <v>2500000</v>
      </c>
      <c r="E67" s="1020">
        <f t="shared" si="11"/>
        <v>35150000</v>
      </c>
      <c r="F67" s="1022">
        <f t="shared" si="11"/>
        <v>2500000</v>
      </c>
      <c r="G67" s="1023"/>
      <c r="H67" s="1003" t="s">
        <v>1270</v>
      </c>
      <c r="I67" s="1020">
        <f>SUM(I46:I66)</f>
        <v>0</v>
      </c>
      <c r="J67" s="1022">
        <f>SUM(J46:J66)</f>
        <v>0</v>
      </c>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row>
    <row r="68" spans="1:37" s="643" customFormat="1" ht="32.25" hidden="1" customHeight="1">
      <c r="A68" s="895"/>
      <c r="B68" s="896"/>
      <c r="C68" s="896"/>
      <c r="D68" s="896"/>
      <c r="E68" s="896"/>
      <c r="F68" s="896"/>
      <c r="G68" s="897"/>
      <c r="H68" s="898"/>
      <c r="I68" s="896"/>
      <c r="J68" s="899"/>
    </row>
    <row r="69" spans="1:37" s="2842" customFormat="1" ht="17.25" customHeight="1" thickTop="1">
      <c r="A69" s="4623"/>
      <c r="B69" s="4624"/>
      <c r="C69" s="4624"/>
      <c r="D69" s="4624"/>
      <c r="E69" s="4624"/>
      <c r="F69" s="4624"/>
      <c r="G69" s="623">
        <v>2</v>
      </c>
      <c r="H69" s="4606" t="s">
        <v>1271</v>
      </c>
      <c r="I69" s="4606"/>
      <c r="J69" s="4628"/>
    </row>
    <row r="70" spans="1:37" s="2842" customFormat="1" ht="17.25" customHeight="1">
      <c r="A70" s="2838"/>
      <c r="B70" s="2838"/>
      <c r="C70" s="4383"/>
      <c r="D70" s="4383">
        <v>5500000</v>
      </c>
      <c r="E70" s="4383"/>
      <c r="F70" s="4383">
        <v>5500000</v>
      </c>
      <c r="G70" s="1326" t="s">
        <v>1247</v>
      </c>
      <c r="H70" s="1234" t="s">
        <v>1272</v>
      </c>
      <c r="I70" s="2846"/>
      <c r="J70" s="2846"/>
      <c r="K70" s="2842">
        <f>E70</f>
        <v>0</v>
      </c>
      <c r="L70" s="2842">
        <f>F70</f>
        <v>5500000</v>
      </c>
      <c r="M70" s="2842" t="str">
        <f>G70</f>
        <v>100</v>
      </c>
    </row>
    <row r="71" spans="1:37" s="2842" customFormat="1" ht="17.25" customHeight="1">
      <c r="A71" s="3381"/>
      <c r="B71" s="3381"/>
      <c r="C71" s="4383"/>
      <c r="D71" s="4383">
        <v>200000</v>
      </c>
      <c r="E71" s="4383"/>
      <c r="F71" s="4383">
        <v>200000</v>
      </c>
      <c r="G71" s="1326">
        <v>103</v>
      </c>
      <c r="H71" s="1234" t="s">
        <v>3491</v>
      </c>
      <c r="I71" s="2846"/>
      <c r="J71" s="2846"/>
    </row>
    <row r="72" spans="1:37" s="2842" customFormat="1" ht="17.25" customHeight="1">
      <c r="A72" s="3381"/>
      <c r="B72" s="3389"/>
      <c r="C72" s="4383"/>
      <c r="D72" s="890">
        <v>2000000</v>
      </c>
      <c r="E72" s="4383"/>
      <c r="F72" s="890">
        <v>2000000</v>
      </c>
      <c r="G72" s="1326">
        <v>104</v>
      </c>
      <c r="H72" s="1234" t="s">
        <v>3492</v>
      </c>
      <c r="I72" s="2846"/>
      <c r="J72" s="890"/>
    </row>
    <row r="73" spans="1:37" s="2842" customFormat="1" ht="17.25" customHeight="1">
      <c r="A73" s="3381"/>
      <c r="B73" s="3389"/>
      <c r="C73" s="4383"/>
      <c r="D73" s="3720">
        <v>7000000</v>
      </c>
      <c r="E73" s="4383"/>
      <c r="F73" s="3720">
        <v>7000000</v>
      </c>
      <c r="G73" s="1326" t="s">
        <v>1275</v>
      </c>
      <c r="H73" s="1234" t="s">
        <v>1276</v>
      </c>
      <c r="I73" s="2846"/>
      <c r="J73" s="3720"/>
    </row>
    <row r="74" spans="1:37" s="2842" customFormat="1" ht="17.25" customHeight="1">
      <c r="A74" s="3389"/>
      <c r="B74" s="3381"/>
      <c r="C74" s="1265">
        <v>2000000</v>
      </c>
      <c r="D74" s="4383"/>
      <c r="E74" s="1265">
        <v>2000000</v>
      </c>
      <c r="F74" s="4383"/>
      <c r="G74" s="1326" t="s">
        <v>1277</v>
      </c>
      <c r="H74" s="1234" t="s">
        <v>269</v>
      </c>
      <c r="I74" s="1265"/>
      <c r="J74" s="2846"/>
    </row>
    <row r="75" spans="1:37" s="2842" customFormat="1" ht="17.25" customHeight="1">
      <c r="A75" s="3392"/>
      <c r="B75" s="3389"/>
      <c r="C75" s="4383"/>
      <c r="D75" s="3720">
        <v>50000</v>
      </c>
      <c r="E75" s="4383"/>
      <c r="F75" s="3720">
        <v>50000</v>
      </c>
      <c r="G75" s="1326" t="s">
        <v>1278</v>
      </c>
      <c r="H75" s="1252" t="s">
        <v>270</v>
      </c>
      <c r="I75" s="2846"/>
      <c r="J75" s="3720"/>
    </row>
    <row r="76" spans="1:37" s="626" customFormat="1" ht="17.25" customHeight="1" thickBot="1">
      <c r="A76" s="3389"/>
      <c r="B76" s="3381"/>
      <c r="C76" s="1266">
        <v>900000</v>
      </c>
      <c r="D76" s="4383"/>
      <c r="E76" s="1266">
        <v>900000</v>
      </c>
      <c r="F76" s="4383"/>
      <c r="G76" s="1263" t="s">
        <v>1279</v>
      </c>
      <c r="H76" s="663" t="s">
        <v>1280</v>
      </c>
      <c r="I76" s="1266"/>
      <c r="J76" s="2846"/>
      <c r="K76" s="2842"/>
      <c r="L76" s="2842"/>
      <c r="M76" s="2842"/>
      <c r="N76" s="2842"/>
      <c r="O76" s="2842"/>
      <c r="P76" s="2842"/>
      <c r="Q76" s="2842"/>
      <c r="R76" s="2842"/>
      <c r="S76" s="2842"/>
      <c r="T76" s="2842"/>
      <c r="U76" s="2842"/>
      <c r="V76" s="2842"/>
      <c r="W76" s="2842"/>
      <c r="X76" s="2842"/>
      <c r="Y76" s="2842"/>
      <c r="Z76" s="2842"/>
      <c r="AA76" s="2842"/>
      <c r="AB76" s="2842"/>
      <c r="AC76" s="2842"/>
      <c r="AD76" s="2842"/>
      <c r="AE76" s="2842"/>
      <c r="AF76" s="2842"/>
      <c r="AG76" s="2842"/>
      <c r="AH76" s="2842"/>
      <c r="AI76" s="2842"/>
      <c r="AJ76" s="2842"/>
      <c r="AK76" s="2842"/>
    </row>
    <row r="77" spans="1:37" s="644" customFormat="1" ht="24.75" customHeight="1" thickTop="1" thickBot="1">
      <c r="A77" s="2793">
        <f t="shared" ref="A77:F77" si="12">SUM(A70:A76)</f>
        <v>0</v>
      </c>
      <c r="B77" s="2794">
        <f t="shared" si="12"/>
        <v>0</v>
      </c>
      <c r="C77" s="2793">
        <f>SUM(C70:C76)</f>
        <v>2900000</v>
      </c>
      <c r="D77" s="2794">
        <f>SUM(D70:D76)</f>
        <v>14750000</v>
      </c>
      <c r="E77" s="2793">
        <f t="shared" si="12"/>
        <v>2900000</v>
      </c>
      <c r="F77" s="2794">
        <f t="shared" si="12"/>
        <v>14750000</v>
      </c>
      <c r="G77" s="2795"/>
      <c r="H77" s="2796" t="s">
        <v>1281</v>
      </c>
      <c r="I77" s="2793">
        <f>SUM(I70:I76)</f>
        <v>0</v>
      </c>
      <c r="J77" s="2794">
        <f>SUM(J70:J76)</f>
        <v>0</v>
      </c>
      <c r="K77" s="643"/>
      <c r="L77" s="643"/>
      <c r="M77" s="643"/>
      <c r="N77" s="643"/>
      <c r="O77" s="643"/>
      <c r="P77" s="643"/>
      <c r="Q77" s="643"/>
      <c r="R77" s="643"/>
      <c r="S77" s="643"/>
      <c r="T77" s="643"/>
      <c r="U77" s="643"/>
      <c r="V77" s="643"/>
      <c r="W77" s="643"/>
      <c r="X77" s="643"/>
      <c r="Y77" s="643"/>
      <c r="Z77" s="643"/>
      <c r="AA77" s="643"/>
      <c r="AB77" s="643"/>
      <c r="AC77" s="643"/>
      <c r="AD77" s="643"/>
      <c r="AE77" s="643"/>
      <c r="AF77" s="643"/>
      <c r="AG77" s="643"/>
      <c r="AH77" s="643"/>
      <c r="AI77" s="643"/>
      <c r="AJ77" s="643"/>
      <c r="AK77" s="643"/>
    </row>
    <row r="78" spans="1:37" s="2842" customFormat="1" ht="17.25" customHeight="1" thickTop="1">
      <c r="A78" s="4613"/>
      <c r="B78" s="4613"/>
      <c r="C78" s="4613"/>
      <c r="D78" s="4613"/>
      <c r="E78" s="4613"/>
      <c r="F78" s="4613"/>
      <c r="G78" s="624">
        <v>3</v>
      </c>
      <c r="H78" s="4610" t="s">
        <v>1282</v>
      </c>
      <c r="I78" s="4610"/>
      <c r="J78" s="4613"/>
    </row>
    <row r="79" spans="1:37" s="2842" customFormat="1" ht="17.25" customHeight="1">
      <c r="A79" s="3392"/>
      <c r="B79" s="3389"/>
      <c r="C79" s="4381"/>
      <c r="D79" s="1421">
        <v>250000</v>
      </c>
      <c r="E79" s="4381"/>
      <c r="F79" s="1421">
        <v>250000</v>
      </c>
      <c r="G79" s="2839">
        <v>208</v>
      </c>
      <c r="H79" s="1234" t="s">
        <v>274</v>
      </c>
      <c r="I79" s="2839"/>
      <c r="J79" s="1421"/>
    </row>
    <row r="80" spans="1:37" s="2842" customFormat="1" ht="17.25" customHeight="1">
      <c r="A80" s="3389"/>
      <c r="B80" s="3389"/>
      <c r="C80" s="4381">
        <v>300000</v>
      </c>
      <c r="D80" s="4381"/>
      <c r="E80" s="4381">
        <v>300000</v>
      </c>
      <c r="F80" s="4381"/>
      <c r="G80" s="2839">
        <v>211</v>
      </c>
      <c r="H80" s="1234" t="s">
        <v>1283</v>
      </c>
      <c r="I80" s="2839"/>
      <c r="J80" s="2839"/>
    </row>
    <row r="81" spans="1:10" s="2842" customFormat="1" ht="17.25" customHeight="1">
      <c r="A81" s="2839"/>
      <c r="B81" s="2839"/>
      <c r="C81" s="4381"/>
      <c r="D81" s="4381"/>
      <c r="E81" s="4381"/>
      <c r="F81" s="4381"/>
      <c r="G81" s="2839">
        <v>223</v>
      </c>
      <c r="H81" s="1234" t="s">
        <v>1284</v>
      </c>
      <c r="I81" s="2839"/>
      <c r="J81" s="2839"/>
    </row>
    <row r="82" spans="1:10" s="2842" customFormat="1" ht="17.25" customHeight="1">
      <c r="A82" s="2839"/>
      <c r="B82" s="2839"/>
      <c r="C82" s="4381"/>
      <c r="D82" s="1421">
        <v>200000</v>
      </c>
      <c r="E82" s="4381"/>
      <c r="F82" s="1421">
        <v>200000</v>
      </c>
      <c r="G82" s="2839">
        <v>230</v>
      </c>
      <c r="H82" s="1234" t="s">
        <v>1285</v>
      </c>
      <c r="I82" s="2839"/>
      <c r="J82" s="1421"/>
    </row>
    <row r="83" spans="1:10" s="2842" customFormat="1" ht="17.25" customHeight="1">
      <c r="A83" s="2839"/>
      <c r="B83" s="2839"/>
      <c r="C83" s="4381"/>
      <c r="D83" s="4381"/>
      <c r="E83" s="4381"/>
      <c r="F83" s="4381"/>
      <c r="G83" s="2839">
        <v>234</v>
      </c>
      <c r="H83" s="1234" t="s">
        <v>1286</v>
      </c>
      <c r="I83" s="2839"/>
      <c r="J83" s="2839"/>
    </row>
    <row r="84" spans="1:10" s="2842" customFormat="1" ht="17.25" customHeight="1">
      <c r="A84" s="2839"/>
      <c r="B84" s="2839"/>
      <c r="C84" s="4381"/>
      <c r="D84" s="4381">
        <v>50000</v>
      </c>
      <c r="E84" s="4381"/>
      <c r="F84" s="4381">
        <v>50000</v>
      </c>
      <c r="G84" s="2839">
        <v>243</v>
      </c>
      <c r="H84" s="1234" t="s">
        <v>1287</v>
      </c>
      <c r="I84" s="2839"/>
      <c r="J84" s="2839"/>
    </row>
    <row r="85" spans="1:10" s="2842" customFormat="1" ht="17.100000000000001" customHeight="1">
      <c r="A85" s="2848"/>
      <c r="G85" s="1411"/>
      <c r="H85" s="871"/>
      <c r="J85" s="775" t="s">
        <v>223</v>
      </c>
    </row>
    <row r="86" spans="1:10" s="2842" customFormat="1" ht="21" customHeight="1">
      <c r="A86" s="1383"/>
      <c r="H86" s="664"/>
      <c r="J86" s="775"/>
    </row>
    <row r="87" spans="1:10" s="2842" customFormat="1" ht="13.5" customHeight="1" thickBot="1">
      <c r="A87" s="2848"/>
      <c r="H87" s="664"/>
      <c r="I87" s="4608" t="s">
        <v>313</v>
      </c>
      <c r="J87" s="4608"/>
    </row>
    <row r="88" spans="1:10" s="643" customFormat="1" ht="32.25" customHeight="1">
      <c r="A88" s="4453" t="s">
        <v>3785</v>
      </c>
      <c r="B88" s="4454"/>
      <c r="C88" s="4455" t="s">
        <v>3783</v>
      </c>
      <c r="D88" s="4454"/>
      <c r="E88" s="4455" t="s">
        <v>3784</v>
      </c>
      <c r="F88" s="4454"/>
      <c r="G88" s="4456" t="s">
        <v>117</v>
      </c>
      <c r="H88" s="4457"/>
      <c r="I88" s="4455" t="s">
        <v>3787</v>
      </c>
      <c r="J88" s="4454"/>
    </row>
    <row r="89" spans="1:10" s="643" customFormat="1" ht="15" customHeight="1">
      <c r="A89" s="1050" t="s">
        <v>118</v>
      </c>
      <c r="B89" s="2819" t="s">
        <v>104</v>
      </c>
      <c r="C89" s="2819" t="s">
        <v>118</v>
      </c>
      <c r="D89" s="2819" t="s">
        <v>104</v>
      </c>
      <c r="E89" s="2819" t="s">
        <v>118</v>
      </c>
      <c r="F89" s="2819" t="s">
        <v>104</v>
      </c>
      <c r="G89" s="4458"/>
      <c r="H89" s="4459"/>
      <c r="I89" s="2819" t="s">
        <v>118</v>
      </c>
      <c r="J89" s="1051" t="s">
        <v>104</v>
      </c>
    </row>
    <row r="90" spans="1:10" s="643" customFormat="1" ht="17.25" customHeight="1">
      <c r="A90" s="2790" t="s">
        <v>1266</v>
      </c>
      <c r="B90" s="2791" t="s">
        <v>3012</v>
      </c>
      <c r="C90" s="2791" t="s">
        <v>2347</v>
      </c>
      <c r="D90" s="2791" t="s">
        <v>3013</v>
      </c>
      <c r="E90" s="2791" t="s">
        <v>1268</v>
      </c>
      <c r="F90" s="2791" t="s">
        <v>3014</v>
      </c>
      <c r="G90" s="4694" t="s">
        <v>3015</v>
      </c>
      <c r="H90" s="4695"/>
      <c r="I90" s="2791" t="s">
        <v>1267</v>
      </c>
      <c r="J90" s="2792" t="s">
        <v>3016</v>
      </c>
    </row>
    <row r="91" spans="1:10" s="2842" customFormat="1" ht="17.25" customHeight="1">
      <c r="A91" s="2839"/>
      <c r="B91" s="2839"/>
      <c r="C91" s="4381">
        <v>0</v>
      </c>
      <c r="D91" s="4381">
        <v>0</v>
      </c>
      <c r="E91" s="4381">
        <v>0</v>
      </c>
      <c r="F91" s="4381">
        <v>0</v>
      </c>
      <c r="G91" s="2839">
        <v>245</v>
      </c>
      <c r="H91" s="1234" t="s">
        <v>1288</v>
      </c>
      <c r="I91" s="2839">
        <v>0</v>
      </c>
      <c r="J91" s="2839">
        <v>0</v>
      </c>
    </row>
    <row r="92" spans="1:10" s="2842" customFormat="1" ht="17.25" customHeight="1">
      <c r="A92" s="3389"/>
      <c r="B92" s="2839"/>
      <c r="C92" s="4381">
        <v>600000</v>
      </c>
      <c r="D92" s="4381"/>
      <c r="E92" s="4381">
        <v>600000</v>
      </c>
      <c r="F92" s="4381"/>
      <c r="G92" s="2839">
        <v>246</v>
      </c>
      <c r="H92" s="1234" t="s">
        <v>1289</v>
      </c>
      <c r="I92" s="2839"/>
      <c r="J92" s="2839"/>
    </row>
    <row r="93" spans="1:10" s="2842" customFormat="1" ht="17.25" customHeight="1">
      <c r="A93" s="3389"/>
      <c r="B93" s="2839"/>
      <c r="C93" s="1421">
        <v>1500000</v>
      </c>
      <c r="D93" s="4381"/>
      <c r="E93" s="1421">
        <v>1500000</v>
      </c>
      <c r="F93" s="4381"/>
      <c r="G93" s="2839">
        <v>247</v>
      </c>
      <c r="H93" s="1234" t="s">
        <v>1290</v>
      </c>
      <c r="I93" s="1421"/>
      <c r="J93" s="2839"/>
    </row>
    <row r="94" spans="1:10" s="2842" customFormat="1" ht="17.25" customHeight="1">
      <c r="A94" s="3392"/>
      <c r="B94" s="2839"/>
      <c r="C94" s="4381"/>
      <c r="D94" s="4381"/>
      <c r="E94" s="4381"/>
      <c r="F94" s="4381"/>
      <c r="G94" s="2839">
        <v>253</v>
      </c>
      <c r="H94" s="1234" t="s">
        <v>1291</v>
      </c>
      <c r="I94" s="2839"/>
      <c r="J94" s="2839"/>
    </row>
    <row r="95" spans="1:10" s="2842" customFormat="1" ht="17.25" customHeight="1">
      <c r="A95" s="3389"/>
      <c r="B95" s="2839"/>
      <c r="C95" s="4381">
        <v>200000</v>
      </c>
      <c r="D95" s="4381"/>
      <c r="E95" s="4381">
        <v>200000</v>
      </c>
      <c r="F95" s="4381"/>
      <c r="G95" s="2839">
        <v>256</v>
      </c>
      <c r="H95" s="1234" t="s">
        <v>1292</v>
      </c>
      <c r="I95" s="2839"/>
      <c r="J95" s="2839"/>
    </row>
    <row r="96" spans="1:10" s="2842" customFormat="1" ht="17.25" customHeight="1">
      <c r="A96" s="3383"/>
      <c r="B96" s="2839"/>
      <c r="C96" s="1421"/>
      <c r="D96" s="1421"/>
      <c r="E96" s="1421"/>
      <c r="F96" s="1421"/>
      <c r="G96" s="2839">
        <v>257</v>
      </c>
      <c r="H96" s="4353" t="s">
        <v>1293</v>
      </c>
      <c r="I96" s="1421"/>
      <c r="J96" s="1421"/>
    </row>
    <row r="97" spans="1:37" s="2842" customFormat="1" ht="17.25" customHeight="1">
      <c r="A97" s="3382"/>
      <c r="B97" s="2839"/>
      <c r="C97" s="4352"/>
      <c r="D97" s="4352">
        <v>5000000</v>
      </c>
      <c r="E97" s="4352"/>
      <c r="F97" s="4352">
        <v>5000000</v>
      </c>
      <c r="G97" s="2839">
        <v>278</v>
      </c>
      <c r="H97" s="4351" t="s">
        <v>3776</v>
      </c>
      <c r="I97" s="4352"/>
      <c r="J97" s="4352"/>
    </row>
    <row r="98" spans="1:37" s="2842" customFormat="1" ht="17.25" customHeight="1">
      <c r="A98" s="3382"/>
      <c r="B98" s="2839"/>
      <c r="C98" s="4381"/>
      <c r="D98" s="3719">
        <v>5000000</v>
      </c>
      <c r="E98" s="4381"/>
      <c r="F98" s="3719">
        <v>5000000</v>
      </c>
      <c r="G98" s="2839">
        <v>263</v>
      </c>
      <c r="H98" s="1354" t="s">
        <v>1294</v>
      </c>
      <c r="I98" s="2839"/>
      <c r="J98" s="3719"/>
    </row>
    <row r="99" spans="1:37" s="2842" customFormat="1" ht="24.75" customHeight="1">
      <c r="A99" s="3389"/>
      <c r="B99" s="2839"/>
      <c r="C99" s="4381">
        <v>200000</v>
      </c>
      <c r="D99" s="4381"/>
      <c r="E99" s="4381">
        <v>200000</v>
      </c>
      <c r="F99" s="4381"/>
      <c r="G99" s="2839">
        <v>265</v>
      </c>
      <c r="H99" s="1246" t="s">
        <v>3194</v>
      </c>
      <c r="I99" s="2839"/>
      <c r="J99" s="2839"/>
    </row>
    <row r="100" spans="1:37" s="626" customFormat="1" ht="18.75" customHeight="1" thickBot="1">
      <c r="A100" s="3389"/>
      <c r="B100" s="2839"/>
      <c r="C100" s="3721">
        <v>200000</v>
      </c>
      <c r="D100" s="4381"/>
      <c r="E100" s="3721">
        <v>200000</v>
      </c>
      <c r="F100" s="4381"/>
      <c r="G100" s="2839">
        <v>266</v>
      </c>
      <c r="H100" s="1354" t="s">
        <v>3195</v>
      </c>
      <c r="I100" s="3721"/>
      <c r="J100" s="2839"/>
      <c r="K100" s="2842"/>
      <c r="L100" s="2842"/>
      <c r="M100" s="2842"/>
      <c r="N100" s="2842"/>
      <c r="O100" s="2842"/>
      <c r="P100" s="2842"/>
      <c r="Q100" s="2842"/>
      <c r="R100" s="2842"/>
      <c r="S100" s="2842"/>
      <c r="T100" s="2842"/>
      <c r="U100" s="2842"/>
      <c r="V100" s="2842"/>
      <c r="W100" s="2842"/>
      <c r="X100" s="2842"/>
      <c r="Y100" s="2842"/>
      <c r="Z100" s="2842"/>
      <c r="AA100" s="2842"/>
      <c r="AB100" s="2842"/>
      <c r="AC100" s="2842"/>
      <c r="AD100" s="2842"/>
      <c r="AE100" s="2842"/>
      <c r="AF100" s="2842"/>
      <c r="AG100" s="2842"/>
      <c r="AH100" s="2842"/>
      <c r="AI100" s="2842"/>
      <c r="AJ100" s="2842"/>
      <c r="AK100" s="2842"/>
    </row>
    <row r="101" spans="1:37" s="2842" customFormat="1" ht="23.25" customHeight="1" thickTop="1" thickBot="1">
      <c r="A101" s="1020">
        <f t="shared" ref="A101:F101" si="13">SUM(A79:A100)</f>
        <v>0</v>
      </c>
      <c r="B101" s="1022">
        <f t="shared" si="13"/>
        <v>0</v>
      </c>
      <c r="C101" s="1020">
        <f t="shared" si="13"/>
        <v>3000000</v>
      </c>
      <c r="D101" s="1022">
        <f t="shared" si="13"/>
        <v>10500000</v>
      </c>
      <c r="E101" s="1020">
        <f t="shared" si="13"/>
        <v>3000000</v>
      </c>
      <c r="F101" s="1022">
        <f t="shared" si="13"/>
        <v>10500000</v>
      </c>
      <c r="G101" s="1020"/>
      <c r="H101" s="1003" t="s">
        <v>1295</v>
      </c>
      <c r="I101" s="1020">
        <f>SUM(I79:I100)</f>
        <v>0</v>
      </c>
      <c r="J101" s="1022">
        <f>SUM(J79:J100)</f>
        <v>0</v>
      </c>
    </row>
    <row r="102" spans="1:37" s="2842" customFormat="1" ht="18.75" customHeight="1" thickTop="1">
      <c r="A102" s="4623"/>
      <c r="B102" s="4624"/>
      <c r="C102" s="4624"/>
      <c r="D102" s="4624"/>
      <c r="E102" s="4624"/>
      <c r="F102" s="4624"/>
      <c r="G102" s="623">
        <v>4</v>
      </c>
      <c r="H102" s="4606" t="s">
        <v>1296</v>
      </c>
      <c r="I102" s="4606"/>
      <c r="J102" s="4628"/>
    </row>
    <row r="103" spans="1:37" s="2842" customFormat="1" ht="17.25" customHeight="1">
      <c r="A103" s="3389"/>
      <c r="B103" s="2859"/>
      <c r="C103" s="4382">
        <v>2000000</v>
      </c>
      <c r="D103" s="4382">
        <v>0</v>
      </c>
      <c r="E103" s="4382">
        <v>2000000</v>
      </c>
      <c r="F103" s="4382">
        <v>0</v>
      </c>
      <c r="G103" s="2691">
        <v>301</v>
      </c>
      <c r="H103" s="2568" t="s">
        <v>1297</v>
      </c>
      <c r="I103" s="2859"/>
      <c r="J103" s="2859">
        <v>0</v>
      </c>
      <c r="L103" s="2842" t="s">
        <v>1298</v>
      </c>
      <c r="M103" s="2842">
        <v>70000</v>
      </c>
    </row>
    <row r="104" spans="1:37" s="2842" customFormat="1" ht="17.25" customHeight="1">
      <c r="A104" s="3389"/>
      <c r="B104" s="2859"/>
      <c r="C104" s="3719">
        <v>702000000</v>
      </c>
      <c r="D104" s="4382">
        <v>0</v>
      </c>
      <c r="E104" s="3719">
        <v>702000000</v>
      </c>
      <c r="F104" s="4382">
        <v>0</v>
      </c>
      <c r="G104" s="2691">
        <v>302</v>
      </c>
      <c r="H104" s="2568" t="s">
        <v>1299</v>
      </c>
      <c r="I104" s="3719"/>
      <c r="J104" s="2859">
        <v>0</v>
      </c>
      <c r="L104" s="2842" t="s">
        <v>1300</v>
      </c>
      <c r="M104" s="2842">
        <v>1112650</v>
      </c>
    </row>
    <row r="105" spans="1:37" s="2842" customFormat="1" ht="17.25" customHeight="1">
      <c r="A105" s="3389"/>
      <c r="B105" s="2859"/>
      <c r="C105" s="4382">
        <v>100000000</v>
      </c>
      <c r="D105" s="4382">
        <v>0</v>
      </c>
      <c r="E105" s="4382">
        <v>100000000</v>
      </c>
      <c r="F105" s="4382">
        <v>0</v>
      </c>
      <c r="G105" s="2691">
        <v>304</v>
      </c>
      <c r="H105" s="2568" t="s">
        <v>1301</v>
      </c>
      <c r="I105" s="2859"/>
      <c r="J105" s="2859">
        <v>0</v>
      </c>
      <c r="L105" s="2842" t="s">
        <v>1302</v>
      </c>
      <c r="M105" s="2842">
        <v>156083</v>
      </c>
    </row>
    <row r="106" spans="1:37" s="2842" customFormat="1" ht="17.25" customHeight="1">
      <c r="A106" s="3389"/>
      <c r="B106" s="2859"/>
      <c r="C106" s="4382">
        <v>600000</v>
      </c>
      <c r="D106" s="4382">
        <v>0</v>
      </c>
      <c r="E106" s="4382">
        <v>600000</v>
      </c>
      <c r="F106" s="4382">
        <v>0</v>
      </c>
      <c r="G106" s="2691">
        <v>305</v>
      </c>
      <c r="H106" s="2568" t="s">
        <v>1303</v>
      </c>
      <c r="I106" s="2859"/>
      <c r="J106" s="2859">
        <v>0</v>
      </c>
      <c r="L106" s="2842" t="s">
        <v>1304</v>
      </c>
      <c r="M106" s="2842">
        <f>SUM(M103:M105)</f>
        <v>1338733</v>
      </c>
    </row>
    <row r="107" spans="1:37" s="2842" customFormat="1" ht="17.25" customHeight="1">
      <c r="A107" s="4289"/>
      <c r="B107" s="2859"/>
      <c r="C107" s="3719">
        <v>600000</v>
      </c>
      <c r="D107" s="4382">
        <v>0</v>
      </c>
      <c r="E107" s="3719">
        <v>600000</v>
      </c>
      <c r="F107" s="4382">
        <v>0</v>
      </c>
      <c r="G107" s="2691">
        <v>306</v>
      </c>
      <c r="H107" s="2568" t="s">
        <v>1305</v>
      </c>
      <c r="I107" s="3719"/>
      <c r="J107" s="2859">
        <v>0</v>
      </c>
      <c r="K107" s="2842" t="s">
        <v>3745</v>
      </c>
      <c r="L107" s="2842" t="s">
        <v>1306</v>
      </c>
      <c r="M107" s="2842">
        <f>M106*14.5</f>
        <v>19411628.5</v>
      </c>
    </row>
    <row r="108" spans="1:37" s="2842" customFormat="1" ht="17.25" customHeight="1">
      <c r="A108" s="3384"/>
      <c r="B108" s="2859"/>
      <c r="C108" s="4382">
        <v>50000</v>
      </c>
      <c r="D108" s="4382">
        <v>0</v>
      </c>
      <c r="E108" s="4382">
        <v>50000</v>
      </c>
      <c r="F108" s="4382">
        <v>0</v>
      </c>
      <c r="G108" s="2691">
        <v>307</v>
      </c>
      <c r="H108" s="2568" t="s">
        <v>1307</v>
      </c>
      <c r="I108" s="2859"/>
      <c r="J108" s="2859">
        <v>0</v>
      </c>
      <c r="K108" s="4608" t="s">
        <v>1308</v>
      </c>
      <c r="L108" s="4608"/>
      <c r="M108" s="2842">
        <f>108820*138/100</f>
        <v>150171.6</v>
      </c>
    </row>
    <row r="109" spans="1:37" s="2842" customFormat="1" ht="17.25" customHeight="1">
      <c r="A109" s="3389"/>
      <c r="B109" s="2859"/>
      <c r="C109" s="3719">
        <v>1400000</v>
      </c>
      <c r="D109" s="4382">
        <v>0</v>
      </c>
      <c r="E109" s="3719">
        <v>1400000</v>
      </c>
      <c r="F109" s="4382">
        <v>0</v>
      </c>
      <c r="G109" s="2691">
        <v>310</v>
      </c>
      <c r="H109" s="2568" t="s">
        <v>285</v>
      </c>
      <c r="I109" s="3719"/>
      <c r="J109" s="2859">
        <v>0</v>
      </c>
      <c r="L109" s="2842" t="s">
        <v>1309</v>
      </c>
      <c r="M109" s="2842">
        <f>50*12*5</f>
        <v>3000</v>
      </c>
    </row>
    <row r="110" spans="1:37" s="2842" customFormat="1" ht="17.25" customHeight="1">
      <c r="A110" s="3389"/>
      <c r="B110" s="2859"/>
      <c r="C110" s="4382">
        <v>40000000</v>
      </c>
      <c r="D110" s="4382">
        <v>0</v>
      </c>
      <c r="E110" s="4382">
        <v>40000000</v>
      </c>
      <c r="F110" s="4382">
        <v>0</v>
      </c>
      <c r="G110" s="2691">
        <v>311</v>
      </c>
      <c r="H110" s="2568" t="s">
        <v>3109</v>
      </c>
      <c r="I110" s="2859"/>
      <c r="J110" s="2859">
        <v>0</v>
      </c>
    </row>
    <row r="111" spans="1:37" s="2842" customFormat="1" ht="17.25" customHeight="1">
      <c r="A111" s="3392"/>
      <c r="B111" s="2859"/>
      <c r="C111" s="4289">
        <v>100000000</v>
      </c>
      <c r="D111" s="4382">
        <v>0</v>
      </c>
      <c r="E111" s="4289">
        <v>100000000</v>
      </c>
      <c r="F111" s="4382">
        <v>0</v>
      </c>
      <c r="G111" s="2691">
        <v>315</v>
      </c>
      <c r="H111" s="2568" t="s">
        <v>286</v>
      </c>
      <c r="I111" s="4289"/>
      <c r="J111" s="2859">
        <v>0</v>
      </c>
      <c r="K111" s="2842">
        <v>50000000</v>
      </c>
    </row>
    <row r="112" spans="1:37" s="2842" customFormat="1" ht="17.25" customHeight="1">
      <c r="A112" s="3389"/>
      <c r="B112" s="2859"/>
      <c r="C112" s="4382">
        <v>150000000</v>
      </c>
      <c r="D112" s="4382"/>
      <c r="E112" s="4382">
        <v>150000000</v>
      </c>
      <c r="F112" s="4382"/>
      <c r="G112" s="2691">
        <v>316</v>
      </c>
      <c r="H112" s="2568" t="s">
        <v>287</v>
      </c>
      <c r="I112" s="2859"/>
      <c r="J112" s="2859"/>
    </row>
    <row r="113" spans="1:37" s="2842" customFormat="1" ht="30" customHeight="1">
      <c r="A113" s="3389"/>
      <c r="B113" s="2859"/>
      <c r="C113" s="3811">
        <v>32500000</v>
      </c>
      <c r="D113" s="4382">
        <v>0</v>
      </c>
      <c r="E113" s="3811">
        <v>32500000</v>
      </c>
      <c r="F113" s="4382">
        <v>0</v>
      </c>
      <c r="G113" s="2691">
        <v>317</v>
      </c>
      <c r="H113" s="2568" t="s">
        <v>1311</v>
      </c>
      <c r="I113" s="3811"/>
      <c r="J113" s="2859">
        <v>0</v>
      </c>
    </row>
    <row r="114" spans="1:37" s="626" customFormat="1" ht="19.5" customHeight="1" thickBot="1">
      <c r="A114" s="3389"/>
      <c r="B114" s="2859"/>
      <c r="C114" s="4382">
        <v>100000</v>
      </c>
      <c r="D114" s="4382">
        <v>0</v>
      </c>
      <c r="E114" s="4382">
        <v>100000</v>
      </c>
      <c r="F114" s="4382">
        <v>0</v>
      </c>
      <c r="G114" s="2691">
        <v>399</v>
      </c>
      <c r="H114" s="2568" t="s">
        <v>288</v>
      </c>
      <c r="I114" s="2859"/>
      <c r="J114" s="2859">
        <v>0</v>
      </c>
      <c r="K114" s="2842"/>
      <c r="L114" s="2842" t="s">
        <v>1312</v>
      </c>
      <c r="M114" s="2842">
        <v>4132000</v>
      </c>
      <c r="N114" s="2842"/>
      <c r="O114" s="2842" t="e">
        <v>#REF!</v>
      </c>
      <c r="P114" s="2842"/>
      <c r="Q114" s="2842"/>
      <c r="R114" s="2842"/>
      <c r="S114" s="2842"/>
      <c r="T114" s="2842"/>
      <c r="U114" s="2842"/>
      <c r="V114" s="2842"/>
      <c r="W114" s="2842"/>
      <c r="X114" s="2842"/>
      <c r="Y114" s="2842"/>
      <c r="Z114" s="2842"/>
      <c r="AA114" s="2842"/>
      <c r="AB114" s="2842"/>
      <c r="AC114" s="2842"/>
      <c r="AD114" s="2842"/>
      <c r="AE114" s="2842"/>
      <c r="AF114" s="2842"/>
      <c r="AG114" s="2842"/>
      <c r="AH114" s="2842"/>
      <c r="AI114" s="2842"/>
      <c r="AJ114" s="2842"/>
      <c r="AK114" s="2842"/>
    </row>
    <row r="115" spans="1:37" s="626" customFormat="1" ht="19.5" customHeight="1" thickTop="1" thickBot="1">
      <c r="A115" s="4290"/>
      <c r="B115" s="3393"/>
      <c r="C115" s="3393"/>
      <c r="D115" s="3393"/>
      <c r="E115" s="3393"/>
      <c r="F115" s="3393"/>
      <c r="G115" s="4332" t="s">
        <v>3668</v>
      </c>
      <c r="H115" s="4333" t="s">
        <v>216</v>
      </c>
      <c r="I115" s="3393"/>
      <c r="J115" s="3393"/>
      <c r="K115" s="3383" t="s">
        <v>3745</v>
      </c>
      <c r="L115" s="3383"/>
      <c r="M115" s="3383"/>
      <c r="N115" s="3383"/>
      <c r="O115" s="3383"/>
      <c r="P115" s="3383"/>
      <c r="Q115" s="3383"/>
      <c r="R115" s="3383"/>
      <c r="S115" s="3383"/>
      <c r="T115" s="3383"/>
      <c r="U115" s="3383"/>
      <c r="V115" s="3383"/>
      <c r="W115" s="3383"/>
      <c r="X115" s="3383"/>
      <c r="Y115" s="3383"/>
      <c r="Z115" s="3383"/>
      <c r="AA115" s="3383"/>
      <c r="AB115" s="3383"/>
      <c r="AC115" s="3383"/>
      <c r="AD115" s="3383"/>
      <c r="AE115" s="3383"/>
      <c r="AF115" s="3383"/>
      <c r="AG115" s="3383"/>
      <c r="AH115" s="3383"/>
      <c r="AI115" s="3383"/>
      <c r="AJ115" s="3383"/>
      <c r="AK115" s="3383"/>
    </row>
    <row r="116" spans="1:37" s="644" customFormat="1" ht="26.25" customHeight="1" thickTop="1" thickBot="1">
      <c r="A116" s="1006">
        <f>SUM(A103:A115)</f>
        <v>0</v>
      </c>
      <c r="B116" s="1006">
        <f>SUM(B103:B114)</f>
        <v>0</v>
      </c>
      <c r="C116" s="1006">
        <f>SUM(C103:C114)</f>
        <v>1129250000</v>
      </c>
      <c r="D116" s="1006"/>
      <c r="E116" s="1006">
        <f>SUM(E103:E114)</f>
        <v>1129250000</v>
      </c>
      <c r="F116" s="1006"/>
      <c r="G116" s="1067"/>
      <c r="H116" s="1000" t="s">
        <v>1313</v>
      </c>
      <c r="I116" s="1006">
        <f>SUM(I103:I114)</f>
        <v>0</v>
      </c>
      <c r="J116" s="1006"/>
      <c r="K116" s="643"/>
      <c r="L116" s="643"/>
      <c r="M116" s="643">
        <f>SUM(M114,M109:M109,M107)</f>
        <v>23546628.5</v>
      </c>
      <c r="N116" s="643"/>
      <c r="O116" s="643"/>
      <c r="P116" s="643"/>
      <c r="Q116" s="643"/>
      <c r="R116" s="643"/>
      <c r="S116" s="643"/>
      <c r="T116" s="643"/>
      <c r="U116" s="643"/>
      <c r="V116" s="643"/>
      <c r="W116" s="643"/>
      <c r="X116" s="643"/>
      <c r="Y116" s="643"/>
      <c r="Z116" s="643"/>
      <c r="AA116" s="643"/>
      <c r="AB116" s="643"/>
      <c r="AC116" s="643"/>
      <c r="AD116" s="643"/>
      <c r="AE116" s="643"/>
      <c r="AF116" s="643"/>
      <c r="AG116" s="643"/>
      <c r="AH116" s="643"/>
      <c r="AI116" s="643"/>
      <c r="AJ116" s="643"/>
      <c r="AK116" s="643"/>
    </row>
    <row r="117" spans="1:37" s="2842" customFormat="1" ht="15" customHeight="1">
      <c r="A117" s="2848"/>
      <c r="H117" s="664"/>
      <c r="J117" s="775" t="s">
        <v>223</v>
      </c>
    </row>
    <row r="118" spans="1:37" s="2842" customFormat="1" ht="19.5" customHeight="1">
      <c r="A118" s="1383"/>
      <c r="H118" s="664"/>
      <c r="J118" s="775"/>
    </row>
    <row r="119" spans="1:37" s="2842" customFormat="1" ht="13.5" customHeight="1" thickBot="1">
      <c r="A119" s="2848"/>
      <c r="H119" s="664"/>
      <c r="I119" s="4608" t="s">
        <v>313</v>
      </c>
      <c r="J119" s="4608"/>
    </row>
    <row r="120" spans="1:37" s="643" customFormat="1" ht="31.5" customHeight="1">
      <c r="A120" s="4453" t="s">
        <v>3785</v>
      </c>
      <c r="B120" s="4454"/>
      <c r="C120" s="4455" t="s">
        <v>3783</v>
      </c>
      <c r="D120" s="4454"/>
      <c r="E120" s="4455" t="s">
        <v>3784</v>
      </c>
      <c r="F120" s="4454"/>
      <c r="G120" s="4456" t="s">
        <v>117</v>
      </c>
      <c r="H120" s="4457"/>
      <c r="I120" s="4455" t="s">
        <v>3787</v>
      </c>
      <c r="J120" s="4454"/>
    </row>
    <row r="121" spans="1:37" s="643" customFormat="1" ht="16.5" customHeight="1">
      <c r="A121" s="1050" t="s">
        <v>118</v>
      </c>
      <c r="B121" s="2819" t="s">
        <v>104</v>
      </c>
      <c r="C121" s="2819" t="s">
        <v>118</v>
      </c>
      <c r="D121" s="2819" t="s">
        <v>104</v>
      </c>
      <c r="E121" s="2819" t="s">
        <v>118</v>
      </c>
      <c r="F121" s="2819" t="s">
        <v>104</v>
      </c>
      <c r="G121" s="4458"/>
      <c r="H121" s="4459"/>
      <c r="I121" s="2819" t="s">
        <v>118</v>
      </c>
      <c r="J121" s="1051" t="s">
        <v>104</v>
      </c>
    </row>
    <row r="122" spans="1:37" s="643" customFormat="1" ht="16.5" customHeight="1" thickBot="1">
      <c r="A122" s="1101" t="s">
        <v>1266</v>
      </c>
      <c r="B122" s="1102" t="s">
        <v>3012</v>
      </c>
      <c r="C122" s="1102" t="s">
        <v>2347</v>
      </c>
      <c r="D122" s="1102" t="s">
        <v>3013</v>
      </c>
      <c r="E122" s="1102" t="s">
        <v>1268</v>
      </c>
      <c r="F122" s="1102" t="s">
        <v>3014</v>
      </c>
      <c r="G122" s="4633" t="s">
        <v>3015</v>
      </c>
      <c r="H122" s="4634"/>
      <c r="I122" s="1102" t="s">
        <v>1267</v>
      </c>
      <c r="J122" s="1103" t="s">
        <v>3016</v>
      </c>
    </row>
    <row r="123" spans="1:37" s="643" customFormat="1" ht="35.25" hidden="1" customHeight="1">
      <c r="A123" s="906"/>
      <c r="B123" s="896"/>
      <c r="C123" s="896"/>
      <c r="D123" s="896"/>
      <c r="E123" s="896"/>
      <c r="F123" s="896"/>
      <c r="G123" s="897"/>
      <c r="H123" s="907"/>
      <c r="I123" s="908"/>
      <c r="J123" s="899"/>
    </row>
    <row r="124" spans="1:37" s="2842" customFormat="1" ht="18" customHeight="1">
      <c r="A124" s="4638"/>
      <c r="B124" s="4696"/>
      <c r="C124" s="4696"/>
      <c r="D124" s="4696"/>
      <c r="E124" s="4696"/>
      <c r="F124" s="4696"/>
      <c r="G124" s="646">
        <v>5</v>
      </c>
      <c r="H124" s="4631" t="s">
        <v>321</v>
      </c>
      <c r="I124" s="4631"/>
      <c r="J124" s="4632"/>
    </row>
    <row r="125" spans="1:37" s="2842" customFormat="1" ht="17.25" customHeight="1">
      <c r="A125" s="3389"/>
      <c r="B125" s="2859"/>
      <c r="C125" s="4382">
        <v>10000000</v>
      </c>
      <c r="D125" s="4382">
        <v>0</v>
      </c>
      <c r="E125" s="4382">
        <v>10000000</v>
      </c>
      <c r="F125" s="4382">
        <v>0</v>
      </c>
      <c r="G125" s="2691">
        <v>400</v>
      </c>
      <c r="H125" s="2568" t="s">
        <v>1314</v>
      </c>
      <c r="I125" s="2859"/>
      <c r="J125" s="2859">
        <v>0</v>
      </c>
      <c r="N125" s="2842">
        <f>2938745+2*1581983</f>
        <v>6102711</v>
      </c>
      <c r="O125" s="2842" t="s">
        <v>1315</v>
      </c>
    </row>
    <row r="126" spans="1:37" s="2842" customFormat="1" ht="17.25" customHeight="1">
      <c r="A126" s="3389"/>
      <c r="B126" s="2859"/>
      <c r="C126" s="4382">
        <v>100000</v>
      </c>
      <c r="D126" s="4382">
        <v>0</v>
      </c>
      <c r="E126" s="4382">
        <v>100000</v>
      </c>
      <c r="F126" s="4382">
        <v>0</v>
      </c>
      <c r="G126" s="2691">
        <v>401</v>
      </c>
      <c r="H126" s="2568" t="s">
        <v>1316</v>
      </c>
      <c r="I126" s="2859"/>
      <c r="J126" s="2859">
        <v>0</v>
      </c>
    </row>
    <row r="127" spans="1:37" s="2842" customFormat="1" ht="17.25" customHeight="1">
      <c r="A127" s="3389"/>
      <c r="B127" s="2859"/>
      <c r="C127" s="4382">
        <v>350000</v>
      </c>
      <c r="D127" s="4382">
        <v>0</v>
      </c>
      <c r="E127" s="4382">
        <v>350000</v>
      </c>
      <c r="F127" s="4382">
        <v>0</v>
      </c>
      <c r="G127" s="2691">
        <v>402</v>
      </c>
      <c r="H127" s="2568" t="s">
        <v>1317</v>
      </c>
      <c r="I127" s="2859"/>
      <c r="J127" s="2859">
        <v>0</v>
      </c>
      <c r="O127" s="2842" t="e">
        <v>#REF!</v>
      </c>
    </row>
    <row r="128" spans="1:37" s="2842" customFormat="1" ht="17.25" customHeight="1">
      <c r="A128" s="3392"/>
      <c r="B128" s="2859"/>
      <c r="C128" s="3719">
        <v>1000000</v>
      </c>
      <c r="D128" s="4382">
        <v>0</v>
      </c>
      <c r="E128" s="3719">
        <v>1000000</v>
      </c>
      <c r="F128" s="4382">
        <v>0</v>
      </c>
      <c r="G128" s="2691">
        <v>408</v>
      </c>
      <c r="H128" s="3722" t="s">
        <v>1318</v>
      </c>
      <c r="I128" s="3719"/>
      <c r="J128" s="3934">
        <v>0</v>
      </c>
      <c r="L128" s="2842" t="s">
        <v>1319</v>
      </c>
      <c r="M128" s="2842">
        <f>108820*138/100/30*300</f>
        <v>1501716</v>
      </c>
      <c r="O128" s="2842" t="e">
        <v>#REF!</v>
      </c>
    </row>
    <row r="129" spans="1:37" s="2842" customFormat="1" ht="17.25" customHeight="1">
      <c r="A129" s="3383"/>
      <c r="B129" s="2859"/>
      <c r="C129" s="4382"/>
      <c r="D129" s="4382"/>
      <c r="E129" s="4382"/>
      <c r="F129" s="4382"/>
      <c r="G129" s="2691">
        <v>420</v>
      </c>
      <c r="H129" s="2568" t="s">
        <v>3275</v>
      </c>
      <c r="I129" s="2859"/>
      <c r="J129" s="2859"/>
    </row>
    <row r="130" spans="1:37" s="2842" customFormat="1" ht="17.25" customHeight="1">
      <c r="A130" s="3389"/>
      <c r="B130" s="2859"/>
      <c r="C130" s="3719">
        <v>20000000</v>
      </c>
      <c r="D130" s="4382">
        <v>0</v>
      </c>
      <c r="E130" s="3719">
        <v>20000000</v>
      </c>
      <c r="F130" s="4382">
        <v>0</v>
      </c>
      <c r="G130" s="2691">
        <v>450</v>
      </c>
      <c r="H130" s="2568" t="s">
        <v>1320</v>
      </c>
      <c r="I130" s="3719"/>
      <c r="J130" s="2859">
        <v>0</v>
      </c>
      <c r="O130" s="2842" t="e">
        <v>#REF!</v>
      </c>
    </row>
    <row r="131" spans="1:37" s="2842" customFormat="1" ht="20.25" customHeight="1">
      <c r="A131" s="3389"/>
      <c r="B131" s="2859"/>
      <c r="C131" s="4382">
        <v>2000000</v>
      </c>
      <c r="D131" s="4382">
        <v>0</v>
      </c>
      <c r="E131" s="4382">
        <v>2000000</v>
      </c>
      <c r="F131" s="4382">
        <v>0</v>
      </c>
      <c r="G131" s="2691">
        <v>499</v>
      </c>
      <c r="H131" s="2568" t="s">
        <v>290</v>
      </c>
      <c r="I131" s="2859"/>
      <c r="J131" s="2859">
        <v>0</v>
      </c>
      <c r="O131" s="2842" t="e">
        <v>#REF!</v>
      </c>
    </row>
    <row r="132" spans="1:37" s="626" customFormat="1" ht="24" customHeight="1" thickBot="1">
      <c r="A132" s="1020">
        <f>SUM(A125:A131)</f>
        <v>0</v>
      </c>
      <c r="B132" s="1020">
        <f>SUM(B125:B131)</f>
        <v>0</v>
      </c>
      <c r="C132" s="1020">
        <f>SUM(C125:C131)</f>
        <v>33450000</v>
      </c>
      <c r="D132" s="1020">
        <f>SUM(D125:D131)</f>
        <v>0</v>
      </c>
      <c r="E132" s="1020">
        <f>SUM(E125:E131)</f>
        <v>33450000</v>
      </c>
      <c r="F132" s="1036"/>
      <c r="G132" s="1023"/>
      <c r="H132" s="1020" t="s">
        <v>1321</v>
      </c>
      <c r="I132" s="1020">
        <f>SUM(I125:I131)</f>
        <v>0</v>
      </c>
      <c r="J132" s="1036">
        <f>SUM(J125:J131)</f>
        <v>0</v>
      </c>
      <c r="K132" s="2842"/>
      <c r="L132" s="2842"/>
      <c r="M132" s="2842"/>
      <c r="N132" s="2842"/>
      <c r="O132" s="2842"/>
      <c r="P132" s="2842"/>
      <c r="Q132" s="2842"/>
      <c r="R132" s="2842"/>
      <c r="S132" s="2842"/>
      <c r="T132" s="2842"/>
      <c r="U132" s="2842"/>
      <c r="V132" s="2842"/>
      <c r="W132" s="2842"/>
      <c r="X132" s="2842"/>
      <c r="Y132" s="2842"/>
      <c r="Z132" s="2842"/>
      <c r="AA132" s="2842"/>
      <c r="AB132" s="2842"/>
      <c r="AC132" s="2842"/>
      <c r="AD132" s="2842"/>
      <c r="AE132" s="2842"/>
      <c r="AF132" s="2842"/>
      <c r="AG132" s="2842"/>
      <c r="AH132" s="2842"/>
      <c r="AI132" s="2842"/>
      <c r="AJ132" s="2842"/>
      <c r="AK132" s="2842"/>
    </row>
    <row r="133" spans="1:37" s="644" customFormat="1" ht="35.25" customHeight="1" thickTop="1" thickBot="1">
      <c r="A133" s="996">
        <f t="shared" ref="A133:F133" si="14">SUM(A132,A116,A101,A77,A67)</f>
        <v>0</v>
      </c>
      <c r="B133" s="996">
        <f t="shared" si="14"/>
        <v>0</v>
      </c>
      <c r="C133" s="996">
        <f t="shared" si="14"/>
        <v>1203750000</v>
      </c>
      <c r="D133" s="997">
        <f t="shared" si="14"/>
        <v>27750000</v>
      </c>
      <c r="E133" s="997">
        <f t="shared" si="14"/>
        <v>1203750000</v>
      </c>
      <c r="F133" s="997">
        <f t="shared" si="14"/>
        <v>27750000</v>
      </c>
      <c r="G133" s="996"/>
      <c r="H133" s="998" t="s">
        <v>1322</v>
      </c>
      <c r="I133" s="996">
        <f>SUM(I132,I116,I101,I77,I67)</f>
        <v>0</v>
      </c>
      <c r="J133" s="997">
        <f>SUM(J132,J116,J101,J77,J67)</f>
        <v>0</v>
      </c>
      <c r="K133" s="643"/>
      <c r="L133" s="643"/>
      <c r="M133" s="643"/>
      <c r="N133" s="643"/>
      <c r="O133" s="643"/>
      <c r="P133" s="643"/>
      <c r="Q133" s="643"/>
      <c r="R133" s="643"/>
      <c r="S133" s="643"/>
      <c r="T133" s="643"/>
      <c r="U133" s="643"/>
      <c r="V133" s="643"/>
      <c r="W133" s="643"/>
      <c r="X133" s="643"/>
      <c r="Y133" s="643"/>
      <c r="Z133" s="643"/>
      <c r="AA133" s="643"/>
      <c r="AB133" s="643"/>
      <c r="AC133" s="643"/>
      <c r="AD133" s="643"/>
      <c r="AE133" s="643"/>
      <c r="AF133" s="643"/>
      <c r="AG133" s="643"/>
      <c r="AH133" s="643"/>
      <c r="AI133" s="643"/>
      <c r="AJ133" s="643"/>
      <c r="AK133" s="643"/>
    </row>
    <row r="134" spans="1:37" s="643" customFormat="1" ht="42" customHeight="1" thickTop="1" thickBot="1">
      <c r="A134" s="1015">
        <f t="shared" ref="A134:F134" si="15">SUM(A133,A41)</f>
        <v>0</v>
      </c>
      <c r="B134" s="1017">
        <f t="shared" si="15"/>
        <v>0</v>
      </c>
      <c r="C134" s="1015">
        <f t="shared" si="15"/>
        <v>1437950000</v>
      </c>
      <c r="D134" s="1017">
        <f t="shared" si="15"/>
        <v>27750000</v>
      </c>
      <c r="E134" s="1015">
        <f t="shared" si="15"/>
        <v>1437950000</v>
      </c>
      <c r="F134" s="1017">
        <f t="shared" si="15"/>
        <v>27750000</v>
      </c>
      <c r="G134" s="1015"/>
      <c r="H134" s="1095" t="s">
        <v>1323</v>
      </c>
      <c r="I134" s="1015">
        <f>SUM(I133,I41)</f>
        <v>0</v>
      </c>
      <c r="J134" s="1017">
        <f>SUM(J133,J41)</f>
        <v>0</v>
      </c>
      <c r="K134" s="2842"/>
      <c r="L134" s="2842"/>
      <c r="M134" s="2842"/>
      <c r="N134" s="2842"/>
    </row>
    <row r="135" spans="1:37" s="2842" customFormat="1" ht="32.25" customHeight="1" thickBot="1">
      <c r="A135" s="4645" t="s">
        <v>3493</v>
      </c>
      <c r="B135" s="4646"/>
      <c r="C135" s="4646"/>
      <c r="D135" s="4646"/>
      <c r="E135" s="4646"/>
      <c r="F135" s="4646"/>
      <c r="G135" s="4646"/>
      <c r="H135" s="4646"/>
      <c r="I135" s="4646"/>
      <c r="J135" s="4646"/>
    </row>
    <row r="136" spans="1:37" s="2842" customFormat="1" ht="33" customHeight="1">
      <c r="A136" s="4453" t="s">
        <v>3785</v>
      </c>
      <c r="B136" s="4454"/>
      <c r="C136" s="4455" t="s">
        <v>3783</v>
      </c>
      <c r="D136" s="4454"/>
      <c r="E136" s="4455" t="s">
        <v>3784</v>
      </c>
      <c r="F136" s="4454"/>
      <c r="G136" s="4456" t="s">
        <v>117</v>
      </c>
      <c r="H136" s="4457"/>
      <c r="I136" s="4455" t="s">
        <v>3787</v>
      </c>
      <c r="J136" s="4454"/>
    </row>
    <row r="137" spans="1:37" s="2842" customFormat="1" ht="16.5" customHeight="1">
      <c r="A137" s="1050" t="s">
        <v>118</v>
      </c>
      <c r="B137" s="2819" t="s">
        <v>104</v>
      </c>
      <c r="C137" s="2819" t="s">
        <v>118</v>
      </c>
      <c r="D137" s="2819" t="s">
        <v>104</v>
      </c>
      <c r="E137" s="2819" t="s">
        <v>118</v>
      </c>
      <c r="F137" s="2819" t="s">
        <v>104</v>
      </c>
      <c r="G137" s="4458"/>
      <c r="H137" s="4459"/>
      <c r="I137" s="2819" t="s">
        <v>118</v>
      </c>
      <c r="J137" s="1051" t="s">
        <v>104</v>
      </c>
    </row>
    <row r="138" spans="1:37" s="2842" customFormat="1" ht="15" customHeight="1" thickBot="1">
      <c r="A138" s="1101" t="s">
        <v>1266</v>
      </c>
      <c r="B138" s="1102" t="s">
        <v>3012</v>
      </c>
      <c r="C138" s="1102" t="s">
        <v>2347</v>
      </c>
      <c r="D138" s="1102" t="s">
        <v>3013</v>
      </c>
      <c r="E138" s="1102" t="s">
        <v>1268</v>
      </c>
      <c r="F138" s="1102" t="s">
        <v>3014</v>
      </c>
      <c r="G138" s="4633" t="s">
        <v>3015</v>
      </c>
      <c r="H138" s="4634"/>
      <c r="I138" s="1102" t="s">
        <v>1267</v>
      </c>
      <c r="J138" s="1103" t="s">
        <v>3016</v>
      </c>
    </row>
    <row r="139" spans="1:37" s="2842" customFormat="1" ht="16.5" customHeight="1">
      <c r="A139" s="4635" t="s">
        <v>318</v>
      </c>
      <c r="B139" s="4636"/>
      <c r="C139" s="4636"/>
      <c r="D139" s="4636"/>
      <c r="E139" s="4636"/>
      <c r="F139" s="4636"/>
      <c r="G139" s="4636"/>
      <c r="H139" s="4636"/>
      <c r="I139" s="4636"/>
      <c r="J139" s="4637"/>
    </row>
    <row r="140" spans="1:37" s="2842" customFormat="1" ht="17.25" customHeight="1">
      <c r="A140" s="4623"/>
      <c r="B140" s="4624"/>
      <c r="C140" s="4624"/>
      <c r="D140" s="4624"/>
      <c r="E140" s="4624"/>
      <c r="F140" s="4624"/>
      <c r="G140" s="623" t="s">
        <v>137</v>
      </c>
      <c r="H140" s="4606" t="s">
        <v>239</v>
      </c>
      <c r="I140" s="4606"/>
      <c r="J140" s="4632"/>
    </row>
    <row r="141" spans="1:37" s="2842" customFormat="1" ht="15" customHeight="1">
      <c r="A141" s="2838">
        <f t="shared" ref="A141:F141" si="16">SUM(A163)</f>
        <v>0</v>
      </c>
      <c r="B141" s="2838">
        <f t="shared" si="16"/>
        <v>0</v>
      </c>
      <c r="C141" s="2839">
        <f t="shared" si="16"/>
        <v>11334300</v>
      </c>
      <c r="D141" s="2839">
        <f t="shared" si="16"/>
        <v>0</v>
      </c>
      <c r="E141" s="2839">
        <f t="shared" si="16"/>
        <v>11334300</v>
      </c>
      <c r="F141" s="2839">
        <f t="shared" si="16"/>
        <v>0</v>
      </c>
      <c r="G141" s="624">
        <v>1</v>
      </c>
      <c r="H141" s="2839" t="s">
        <v>1235</v>
      </c>
      <c r="I141" s="2839">
        <f>SUM(I163)</f>
        <v>0</v>
      </c>
      <c r="J141" s="2839">
        <f>SUM(J163)</f>
        <v>0</v>
      </c>
    </row>
    <row r="142" spans="1:37" s="626" customFormat="1" ht="16.5" customHeight="1" thickBot="1">
      <c r="A142" s="2861">
        <f t="shared" ref="A142:F142" si="17">SUM(A170)</f>
        <v>0</v>
      </c>
      <c r="B142" s="2861">
        <f t="shared" si="17"/>
        <v>0</v>
      </c>
      <c r="C142" s="2862">
        <f t="shared" si="17"/>
        <v>74000</v>
      </c>
      <c r="D142" s="2862">
        <f t="shared" si="17"/>
        <v>0</v>
      </c>
      <c r="E142" s="2862">
        <f t="shared" si="17"/>
        <v>74000</v>
      </c>
      <c r="F142" s="2862">
        <f t="shared" si="17"/>
        <v>0</v>
      </c>
      <c r="G142" s="625">
        <v>2</v>
      </c>
      <c r="H142" s="2862" t="s">
        <v>1236</v>
      </c>
      <c r="I142" s="2862">
        <f>SUM(I170)</f>
        <v>0</v>
      </c>
      <c r="J142" s="2862">
        <f>SUM(J170)</f>
        <v>0</v>
      </c>
      <c r="K142" s="2842"/>
      <c r="L142" s="2842"/>
      <c r="M142" s="2842"/>
      <c r="N142" s="2842"/>
      <c r="O142" s="2842"/>
      <c r="P142" s="2842"/>
      <c r="Q142" s="2842"/>
      <c r="R142" s="2842"/>
      <c r="S142" s="2842"/>
      <c r="T142" s="2842"/>
      <c r="U142" s="2842"/>
      <c r="V142" s="2842"/>
      <c r="W142" s="2842"/>
      <c r="X142" s="2842"/>
      <c r="Y142" s="2842"/>
      <c r="Z142" s="2842"/>
      <c r="AA142" s="2842"/>
      <c r="AB142" s="2842"/>
      <c r="AC142" s="2842"/>
      <c r="AD142" s="2842"/>
      <c r="AE142" s="2842"/>
      <c r="AF142" s="2842"/>
      <c r="AG142" s="2842"/>
      <c r="AH142" s="2842"/>
      <c r="AI142" s="2842"/>
      <c r="AJ142" s="2842"/>
      <c r="AK142" s="2842"/>
    </row>
    <row r="143" spans="1:37" s="2842" customFormat="1" ht="36.75" customHeight="1" thickTop="1" thickBot="1">
      <c r="A143" s="996">
        <f t="shared" ref="A143:F143" si="18">SUM(A141:A142)</f>
        <v>0</v>
      </c>
      <c r="B143" s="996">
        <f t="shared" si="18"/>
        <v>0</v>
      </c>
      <c r="C143" s="996">
        <f t="shared" si="18"/>
        <v>11408300</v>
      </c>
      <c r="D143" s="996">
        <f t="shared" si="18"/>
        <v>0</v>
      </c>
      <c r="E143" s="996">
        <f t="shared" si="18"/>
        <v>11408300</v>
      </c>
      <c r="F143" s="996">
        <f t="shared" si="18"/>
        <v>0</v>
      </c>
      <c r="G143" s="996"/>
      <c r="H143" s="998" t="s">
        <v>1237</v>
      </c>
      <c r="I143" s="996">
        <f>SUM(I141:I142)</f>
        <v>0</v>
      </c>
      <c r="J143" s="996">
        <f>SUM(J141:J142)</f>
        <v>0</v>
      </c>
    </row>
    <row r="144" spans="1:37" s="2842" customFormat="1" ht="16.5" customHeight="1" thickTop="1">
      <c r="A144" s="4623"/>
      <c r="B144" s="4624"/>
      <c r="C144" s="4624"/>
      <c r="D144" s="4624"/>
      <c r="E144" s="4624"/>
      <c r="F144" s="4624"/>
      <c r="G144" s="623" t="s">
        <v>139</v>
      </c>
      <c r="H144" s="4606" t="s">
        <v>243</v>
      </c>
      <c r="I144" s="4606"/>
      <c r="J144" s="4632"/>
    </row>
    <row r="145" spans="1:14" s="2842" customFormat="1" ht="15" customHeight="1">
      <c r="A145" s="2838">
        <f t="shared" ref="A145:F145" si="19">SUM(A192)</f>
        <v>0</v>
      </c>
      <c r="B145" s="2839">
        <f>SUM(B192)</f>
        <v>0</v>
      </c>
      <c r="C145" s="2839">
        <f t="shared" si="19"/>
        <v>3735000</v>
      </c>
      <c r="D145" s="2846">
        <f t="shared" si="19"/>
        <v>450000</v>
      </c>
      <c r="E145" s="2839">
        <f t="shared" si="19"/>
        <v>3735000</v>
      </c>
      <c r="F145" s="2839">
        <f t="shared" si="19"/>
        <v>450000</v>
      </c>
      <c r="G145" s="624">
        <v>1</v>
      </c>
      <c r="H145" s="2839" t="s">
        <v>1238</v>
      </c>
      <c r="I145" s="2839">
        <f>SUM(I192)</f>
        <v>0</v>
      </c>
      <c r="J145" s="2846">
        <f>SUM(J192)</f>
        <v>0</v>
      </c>
    </row>
    <row r="146" spans="1:14" s="2842" customFormat="1" ht="15" customHeight="1">
      <c r="A146" s="2838">
        <f t="shared" ref="A146:F146" si="20">SUM(A198)</f>
        <v>0</v>
      </c>
      <c r="B146" s="2839">
        <f t="shared" si="20"/>
        <v>0</v>
      </c>
      <c r="C146" s="2839">
        <f t="shared" si="20"/>
        <v>5000</v>
      </c>
      <c r="D146" s="2846">
        <f t="shared" si="20"/>
        <v>270000</v>
      </c>
      <c r="E146" s="2839">
        <f t="shared" si="20"/>
        <v>5000</v>
      </c>
      <c r="F146" s="2839">
        <f t="shared" si="20"/>
        <v>270000</v>
      </c>
      <c r="G146" s="624">
        <v>2</v>
      </c>
      <c r="H146" s="2839" t="s">
        <v>1239</v>
      </c>
      <c r="I146" s="2839">
        <f>SUM(I198)</f>
        <v>0</v>
      </c>
      <c r="J146" s="2846">
        <f>SUM(J198)</f>
        <v>0</v>
      </c>
    </row>
    <row r="147" spans="1:14" s="2842" customFormat="1" ht="15" customHeight="1">
      <c r="A147" s="2838">
        <f t="shared" ref="A147:F147" si="21">SUM(A204)</f>
        <v>0</v>
      </c>
      <c r="B147" s="2839">
        <f t="shared" si="21"/>
        <v>0</v>
      </c>
      <c r="C147" s="2839">
        <f t="shared" si="21"/>
        <v>15410000</v>
      </c>
      <c r="D147" s="2846">
        <f t="shared" si="21"/>
        <v>0</v>
      </c>
      <c r="E147" s="2839">
        <f t="shared" si="21"/>
        <v>15410000</v>
      </c>
      <c r="F147" s="2839">
        <f t="shared" si="21"/>
        <v>0</v>
      </c>
      <c r="G147" s="624">
        <v>3</v>
      </c>
      <c r="H147" s="2839" t="s">
        <v>1240</v>
      </c>
      <c r="I147" s="2839">
        <f>SUM(I204)</f>
        <v>0</v>
      </c>
      <c r="J147" s="2846">
        <f>SUM(J204)</f>
        <v>0</v>
      </c>
    </row>
    <row r="148" spans="1:14" s="2842" customFormat="1" ht="15" customHeight="1">
      <c r="A148" s="2838">
        <f t="shared" ref="A148:F148" si="22">SUM(A205)</f>
        <v>0</v>
      </c>
      <c r="B148" s="2838">
        <f t="shared" si="22"/>
        <v>0</v>
      </c>
      <c r="C148" s="2838">
        <f t="shared" si="22"/>
        <v>0</v>
      </c>
      <c r="D148" s="2838">
        <f t="shared" si="22"/>
        <v>0</v>
      </c>
      <c r="E148" s="2838">
        <f t="shared" si="22"/>
        <v>0</v>
      </c>
      <c r="F148" s="2838">
        <f t="shared" si="22"/>
        <v>0</v>
      </c>
      <c r="G148" s="624">
        <v>4</v>
      </c>
      <c r="H148" s="2839" t="s">
        <v>1241</v>
      </c>
      <c r="I148" s="2838">
        <f>SUM(I205)</f>
        <v>0</v>
      </c>
      <c r="J148" s="2838">
        <f>SUM(J205)</f>
        <v>0</v>
      </c>
    </row>
    <row r="149" spans="1:14" s="626" customFormat="1" ht="18.75" customHeight="1" thickBot="1">
      <c r="A149" s="2861">
        <f t="shared" ref="A149:F149" si="23">SUM(A208)</f>
        <v>0</v>
      </c>
      <c r="B149" s="2862">
        <f t="shared" si="23"/>
        <v>0</v>
      </c>
      <c r="C149" s="2862">
        <f t="shared" si="23"/>
        <v>50000</v>
      </c>
      <c r="D149" s="989">
        <f t="shared" si="23"/>
        <v>0</v>
      </c>
      <c r="E149" s="2862">
        <f t="shared" si="23"/>
        <v>50000</v>
      </c>
      <c r="F149" s="2862">
        <f t="shared" si="23"/>
        <v>0</v>
      </c>
      <c r="G149" s="625">
        <v>5</v>
      </c>
      <c r="H149" s="2862" t="s">
        <v>1242</v>
      </c>
      <c r="I149" s="2862">
        <f>SUM(I208)</f>
        <v>0</v>
      </c>
      <c r="J149" s="989">
        <f>SUM(J208)</f>
        <v>0</v>
      </c>
    </row>
    <row r="150" spans="1:14" s="662" customFormat="1" ht="35.25" customHeight="1" thickTop="1" thickBot="1">
      <c r="A150" s="996">
        <f t="shared" ref="A150:F150" si="24">SUM(A145:A149)</f>
        <v>0</v>
      </c>
      <c r="B150" s="997">
        <f t="shared" si="24"/>
        <v>0</v>
      </c>
      <c r="C150" s="996">
        <f t="shared" si="24"/>
        <v>19200000</v>
      </c>
      <c r="D150" s="997">
        <f t="shared" si="24"/>
        <v>720000</v>
      </c>
      <c r="E150" s="996">
        <f t="shared" si="24"/>
        <v>19200000</v>
      </c>
      <c r="F150" s="997">
        <f t="shared" si="24"/>
        <v>720000</v>
      </c>
      <c r="G150" s="996"/>
      <c r="H150" s="998" t="s">
        <v>1243</v>
      </c>
      <c r="I150" s="996">
        <f>SUM(I145:I149)</f>
        <v>0</v>
      </c>
      <c r="J150" s="997">
        <f>SUM(J145:J149)</f>
        <v>0</v>
      </c>
    </row>
    <row r="151" spans="1:14" s="644" customFormat="1" ht="26.25" customHeight="1" thickTop="1" thickBot="1">
      <c r="A151" s="1015">
        <f t="shared" ref="A151:F151" si="25">SUM(A143+A150)</f>
        <v>0</v>
      </c>
      <c r="B151" s="1017">
        <f t="shared" si="25"/>
        <v>0</v>
      </c>
      <c r="C151" s="1015">
        <f t="shared" si="25"/>
        <v>30608300</v>
      </c>
      <c r="D151" s="1017">
        <f t="shared" si="25"/>
        <v>720000</v>
      </c>
      <c r="E151" s="1015">
        <f t="shared" si="25"/>
        <v>30608300</v>
      </c>
      <c r="F151" s="1017">
        <f t="shared" si="25"/>
        <v>720000</v>
      </c>
      <c r="G151" s="1015"/>
      <c r="H151" s="1095" t="s">
        <v>1244</v>
      </c>
      <c r="I151" s="1015">
        <f>SUM(I143+I150)</f>
        <v>0</v>
      </c>
      <c r="J151" s="1017">
        <f>SUM(J143+J150)</f>
        <v>0</v>
      </c>
      <c r="K151" s="662"/>
      <c r="L151" s="662"/>
      <c r="M151" s="662"/>
      <c r="N151" s="662"/>
    </row>
    <row r="152" spans="1:14" s="2842" customFormat="1" ht="20.25" customHeight="1">
      <c r="A152" s="4638" t="s">
        <v>322</v>
      </c>
      <c r="B152" s="4608"/>
      <c r="C152" s="4608"/>
      <c r="D152" s="4608"/>
      <c r="E152" s="4608"/>
      <c r="F152" s="4608"/>
      <c r="G152" s="4608"/>
      <c r="H152" s="4608"/>
      <c r="I152" s="4608"/>
      <c r="J152" s="4608"/>
    </row>
    <row r="153" spans="1:14" s="2842" customFormat="1" ht="21.75" customHeight="1">
      <c r="A153" s="1383" t="s">
        <v>3494</v>
      </c>
      <c r="B153" s="1412"/>
      <c r="C153" s="1327"/>
      <c r="D153" s="1327"/>
      <c r="E153" s="1412"/>
      <c r="F153" s="1412"/>
      <c r="G153" s="1412"/>
      <c r="H153" s="1412"/>
      <c r="I153" s="1327"/>
      <c r="J153" s="1327"/>
    </row>
    <row r="154" spans="1:14" s="2842" customFormat="1" ht="18" customHeight="1" thickBot="1">
      <c r="A154" s="2848"/>
      <c r="C154" s="1411"/>
      <c r="D154" s="1411"/>
      <c r="I154" s="4608" t="s">
        <v>313</v>
      </c>
      <c r="J154" s="4608"/>
    </row>
    <row r="155" spans="1:14" s="2842" customFormat="1" ht="29.25" customHeight="1">
      <c r="A155" s="4453" t="s">
        <v>3785</v>
      </c>
      <c r="B155" s="4454"/>
      <c r="C155" s="4455" t="s">
        <v>3783</v>
      </c>
      <c r="D155" s="4454"/>
      <c r="E155" s="4455" t="s">
        <v>3784</v>
      </c>
      <c r="F155" s="4454"/>
      <c r="G155" s="4456" t="s">
        <v>117</v>
      </c>
      <c r="H155" s="4457"/>
      <c r="I155" s="4455" t="s">
        <v>3787</v>
      </c>
      <c r="J155" s="4454"/>
    </row>
    <row r="156" spans="1:14" s="2842" customFormat="1" ht="18.75" customHeight="1">
      <c r="A156" s="1050" t="s">
        <v>118</v>
      </c>
      <c r="B156" s="2819" t="s">
        <v>104</v>
      </c>
      <c r="C156" s="2819" t="s">
        <v>118</v>
      </c>
      <c r="D156" s="2819" t="s">
        <v>104</v>
      </c>
      <c r="E156" s="2819" t="s">
        <v>118</v>
      </c>
      <c r="F156" s="2819" t="s">
        <v>104</v>
      </c>
      <c r="G156" s="4458"/>
      <c r="H156" s="4459"/>
      <c r="I156" s="2819" t="s">
        <v>118</v>
      </c>
      <c r="J156" s="1051" t="s">
        <v>104</v>
      </c>
    </row>
    <row r="157" spans="1:14" s="2842" customFormat="1" ht="15.75" customHeight="1" thickBot="1">
      <c r="A157" s="1101" t="s">
        <v>1266</v>
      </c>
      <c r="B157" s="1102" t="s">
        <v>3012</v>
      </c>
      <c r="C157" s="1102" t="s">
        <v>2347</v>
      </c>
      <c r="D157" s="1102" t="s">
        <v>3013</v>
      </c>
      <c r="E157" s="1102" t="s">
        <v>1268</v>
      </c>
      <c r="F157" s="1102" t="s">
        <v>3014</v>
      </c>
      <c r="G157" s="4633" t="s">
        <v>3015</v>
      </c>
      <c r="H157" s="4634"/>
      <c r="I157" s="1102" t="s">
        <v>1267</v>
      </c>
      <c r="J157" s="1103" t="s">
        <v>3016</v>
      </c>
    </row>
    <row r="158" spans="1:14" s="2842" customFormat="1" ht="16.5" customHeight="1">
      <c r="A158" s="4639" t="s">
        <v>626</v>
      </c>
      <c r="B158" s="4636"/>
      <c r="C158" s="4636"/>
      <c r="D158" s="4636"/>
      <c r="E158" s="4636"/>
      <c r="F158" s="4636"/>
      <c r="G158" s="4636"/>
      <c r="H158" s="4640"/>
      <c r="I158" s="4640"/>
      <c r="J158" s="4641"/>
    </row>
    <row r="159" spans="1:14" s="2842" customFormat="1" ht="16.5" customHeight="1">
      <c r="A159" s="4612"/>
      <c r="B159" s="4613"/>
      <c r="C159" s="4613"/>
      <c r="D159" s="4613"/>
      <c r="E159" s="4613"/>
      <c r="F159" s="4613"/>
      <c r="G159" s="624" t="s">
        <v>137</v>
      </c>
      <c r="H159" s="4610" t="s">
        <v>239</v>
      </c>
      <c r="I159" s="4610"/>
      <c r="J159" s="4630"/>
    </row>
    <row r="160" spans="1:14" s="2842" customFormat="1" ht="16.5" customHeight="1">
      <c r="A160" s="4612"/>
      <c r="B160" s="4613"/>
      <c r="C160" s="4613"/>
      <c r="D160" s="4613"/>
      <c r="E160" s="4613"/>
      <c r="F160" s="4613"/>
      <c r="G160" s="624">
        <v>1</v>
      </c>
      <c r="H160" s="4610" t="s">
        <v>1235</v>
      </c>
      <c r="I160" s="4610"/>
      <c r="J160" s="4630"/>
    </row>
    <row r="161" spans="1:37" s="2842" customFormat="1" ht="17.25" customHeight="1">
      <c r="A161" s="3394">
        <v>0</v>
      </c>
      <c r="B161" s="2839"/>
      <c r="C161" s="2839">
        <v>5556000</v>
      </c>
      <c r="D161" s="2846">
        <v>0</v>
      </c>
      <c r="E161" s="4388">
        <v>5556000</v>
      </c>
      <c r="F161" s="2839"/>
      <c r="G161" s="1326" t="s">
        <v>327</v>
      </c>
      <c r="H161" s="1354" t="s">
        <v>1246</v>
      </c>
      <c r="I161" s="3719">
        <v>0</v>
      </c>
      <c r="J161" s="2846">
        <v>0</v>
      </c>
      <c r="N161" s="2842">
        <v>1922897</v>
      </c>
    </row>
    <row r="162" spans="1:37" s="626" customFormat="1" ht="18.75" customHeight="1" thickBot="1">
      <c r="A162" s="3394">
        <v>0</v>
      </c>
      <c r="B162" s="2839"/>
      <c r="C162" s="4388">
        <v>5778300</v>
      </c>
      <c r="D162" s="2846">
        <v>0</v>
      </c>
      <c r="E162" s="4388">
        <v>5778300</v>
      </c>
      <c r="F162" s="2839"/>
      <c r="G162" s="1263" t="s">
        <v>1247</v>
      </c>
      <c r="H162" s="2885" t="s">
        <v>1248</v>
      </c>
      <c r="I162" s="3723">
        <v>0</v>
      </c>
      <c r="J162" s="2846">
        <v>0</v>
      </c>
      <c r="K162" s="2842"/>
      <c r="L162" s="2842"/>
      <c r="M162" s="2842"/>
      <c r="N162" s="2842" t="e">
        <v>#REF!</v>
      </c>
      <c r="O162" s="2842"/>
      <c r="P162" s="2842"/>
      <c r="Q162" s="2842"/>
      <c r="R162" s="2842"/>
      <c r="S162" s="2842"/>
      <c r="T162" s="2842"/>
      <c r="U162" s="2842"/>
      <c r="V162" s="2842"/>
      <c r="W162" s="2842"/>
      <c r="X162" s="2842"/>
      <c r="Y162" s="2842"/>
      <c r="Z162" s="2842"/>
      <c r="AA162" s="2842"/>
      <c r="AB162" s="2842"/>
      <c r="AC162" s="2842"/>
      <c r="AD162" s="2842"/>
      <c r="AE162" s="2842"/>
      <c r="AF162" s="2842"/>
      <c r="AG162" s="2842"/>
      <c r="AH162" s="2842"/>
      <c r="AI162" s="2842"/>
      <c r="AJ162" s="2842"/>
      <c r="AK162" s="2842"/>
    </row>
    <row r="163" spans="1:37" s="644" customFormat="1" ht="21.75" customHeight="1" thickTop="1" thickBot="1">
      <c r="A163" s="996">
        <f t="shared" ref="A163:F163" si="26">A161+A162</f>
        <v>0</v>
      </c>
      <c r="B163" s="996">
        <f t="shared" si="26"/>
        <v>0</v>
      </c>
      <c r="C163" s="996">
        <f t="shared" si="26"/>
        <v>11334300</v>
      </c>
      <c r="D163" s="996">
        <f t="shared" si="26"/>
        <v>0</v>
      </c>
      <c r="E163" s="996">
        <f t="shared" si="26"/>
        <v>11334300</v>
      </c>
      <c r="F163" s="996">
        <f t="shared" si="26"/>
        <v>0</v>
      </c>
      <c r="G163" s="1013"/>
      <c r="H163" s="996" t="s">
        <v>1249</v>
      </c>
      <c r="I163" s="996">
        <f>I161+I162</f>
        <v>0</v>
      </c>
      <c r="J163" s="997">
        <f>J161+J162</f>
        <v>0</v>
      </c>
      <c r="K163" s="643"/>
      <c r="L163" s="643"/>
      <c r="M163" s="643"/>
      <c r="N163" s="643"/>
      <c r="O163" s="643"/>
      <c r="P163" s="643"/>
      <c r="Q163" s="643"/>
      <c r="R163" s="643"/>
      <c r="S163" s="643"/>
      <c r="T163" s="643"/>
      <c r="U163" s="643"/>
      <c r="V163" s="643"/>
      <c r="W163" s="643"/>
      <c r="X163" s="643"/>
      <c r="Y163" s="643"/>
      <c r="Z163" s="643"/>
      <c r="AA163" s="643"/>
      <c r="AB163" s="643"/>
      <c r="AC163" s="643"/>
      <c r="AD163" s="643"/>
      <c r="AE163" s="643"/>
      <c r="AF163" s="643"/>
      <c r="AG163" s="643"/>
      <c r="AH163" s="643"/>
      <c r="AI163" s="643"/>
      <c r="AJ163" s="643"/>
      <c r="AK163" s="643"/>
    </row>
    <row r="164" spans="1:37" s="2842" customFormat="1" ht="17.25" customHeight="1" thickTop="1">
      <c r="A164" s="4623"/>
      <c r="B164" s="4624"/>
      <c r="C164" s="4624"/>
      <c r="D164" s="4624"/>
      <c r="E164" s="4624"/>
      <c r="F164" s="4624"/>
      <c r="G164" s="623">
        <v>2</v>
      </c>
      <c r="H164" s="4631" t="s">
        <v>1236</v>
      </c>
      <c r="I164" s="4631"/>
      <c r="J164" s="4632"/>
    </row>
    <row r="165" spans="1:37" s="2842" customFormat="1" ht="17.25" customHeight="1">
      <c r="A165" s="3389">
        <v>0</v>
      </c>
      <c r="B165" s="2839"/>
      <c r="C165" s="2839">
        <v>50000</v>
      </c>
      <c r="D165" s="2839"/>
      <c r="E165" s="2928">
        <v>50000</v>
      </c>
      <c r="F165" s="2839">
        <v>0</v>
      </c>
      <c r="G165" s="1326">
        <v>200</v>
      </c>
      <c r="H165" s="1354" t="s">
        <v>1324</v>
      </c>
      <c r="I165" s="3719">
        <v>0</v>
      </c>
      <c r="J165" s="2846">
        <v>0</v>
      </c>
    </row>
    <row r="166" spans="1:37" s="2842" customFormat="1" ht="29.25" customHeight="1">
      <c r="A166" s="2839"/>
      <c r="B166" s="2839"/>
      <c r="C166" s="2839"/>
      <c r="D166" s="2839"/>
      <c r="E166" s="2928"/>
      <c r="F166" s="2839">
        <v>0</v>
      </c>
      <c r="G166" s="1326">
        <v>254</v>
      </c>
      <c r="H166" s="1354" t="s">
        <v>1325</v>
      </c>
      <c r="I166" s="2928"/>
      <c r="J166" s="2846">
        <v>0</v>
      </c>
    </row>
    <row r="167" spans="1:37" s="2842" customFormat="1" ht="17.25" customHeight="1">
      <c r="A167" s="2839"/>
      <c r="B167" s="2839"/>
      <c r="C167" s="2839"/>
      <c r="D167" s="2839"/>
      <c r="E167" s="2928"/>
      <c r="F167" s="2839">
        <v>0</v>
      </c>
      <c r="G167" s="1326">
        <v>255</v>
      </c>
      <c r="H167" s="1354" t="s">
        <v>1326</v>
      </c>
      <c r="I167" s="2928"/>
      <c r="J167" s="2846">
        <v>0</v>
      </c>
    </row>
    <row r="168" spans="1:37" s="2842" customFormat="1" ht="17.25" customHeight="1">
      <c r="A168" s="2839"/>
      <c r="B168" s="2839"/>
      <c r="C168" s="2839">
        <v>24000</v>
      </c>
      <c r="D168" s="2839"/>
      <c r="E168" s="2928">
        <v>24000</v>
      </c>
      <c r="F168" s="2839">
        <v>0</v>
      </c>
      <c r="G168" s="1326">
        <v>282</v>
      </c>
      <c r="H168" s="1354" t="s">
        <v>1327</v>
      </c>
      <c r="I168" s="2928">
        <v>0</v>
      </c>
      <c r="J168" s="2846">
        <v>0</v>
      </c>
    </row>
    <row r="169" spans="1:37" s="626" customFormat="1" ht="18.75" customHeight="1" thickBot="1">
      <c r="A169" s="2839"/>
      <c r="B169" s="2839"/>
      <c r="C169" s="2862"/>
      <c r="D169" s="2839"/>
      <c r="E169" s="2862"/>
      <c r="F169" s="2839">
        <v>0</v>
      </c>
      <c r="G169" s="1263">
        <v>283</v>
      </c>
      <c r="H169" s="2885" t="s">
        <v>1328</v>
      </c>
      <c r="I169" s="2862"/>
      <c r="J169" s="2846">
        <v>0</v>
      </c>
      <c r="K169" s="2842"/>
      <c r="L169" s="2842"/>
      <c r="M169" s="2842"/>
      <c r="N169" s="2842"/>
      <c r="O169" s="2842"/>
      <c r="P169" s="2842"/>
      <c r="Q169" s="2842"/>
      <c r="R169" s="2842"/>
      <c r="S169" s="2842"/>
      <c r="T169" s="2842"/>
      <c r="U169" s="2842"/>
      <c r="V169" s="2842"/>
      <c r="W169" s="2842"/>
      <c r="X169" s="2842"/>
      <c r="Y169" s="2842"/>
      <c r="Z169" s="2842"/>
      <c r="AA169" s="2842"/>
      <c r="AB169" s="2842"/>
      <c r="AC169" s="2842"/>
      <c r="AD169" s="2842"/>
      <c r="AE169" s="2842"/>
      <c r="AF169" s="2842"/>
      <c r="AG169" s="2842"/>
      <c r="AH169" s="2842"/>
      <c r="AI169" s="2842"/>
      <c r="AJ169" s="2842"/>
      <c r="AK169" s="2842"/>
    </row>
    <row r="170" spans="1:37" s="644" customFormat="1" ht="23.25" customHeight="1" thickTop="1" thickBot="1">
      <c r="A170" s="996">
        <f t="shared" ref="A170:F170" si="27">A165+A166+A167+A168+A169</f>
        <v>0</v>
      </c>
      <c r="B170" s="996">
        <f t="shared" si="27"/>
        <v>0</v>
      </c>
      <c r="C170" s="996">
        <f t="shared" si="27"/>
        <v>74000</v>
      </c>
      <c r="D170" s="996">
        <f t="shared" si="27"/>
        <v>0</v>
      </c>
      <c r="E170" s="996">
        <f t="shared" si="27"/>
        <v>74000</v>
      </c>
      <c r="F170" s="996">
        <f t="shared" si="27"/>
        <v>0</v>
      </c>
      <c r="G170" s="1013"/>
      <c r="H170" s="998" t="s">
        <v>1257</v>
      </c>
      <c r="I170" s="996">
        <f>I165+I166+I167+I168+I169</f>
        <v>0</v>
      </c>
      <c r="J170" s="997">
        <f>J165+J166+J167+J168+J169</f>
        <v>0</v>
      </c>
      <c r="K170" s="643"/>
      <c r="L170" s="643"/>
      <c r="M170" s="643"/>
      <c r="N170" s="643"/>
      <c r="O170" s="643"/>
      <c r="P170" s="643"/>
      <c r="Q170" s="643"/>
      <c r="R170" s="643"/>
      <c r="S170" s="643"/>
      <c r="T170" s="643"/>
      <c r="U170" s="643"/>
      <c r="V170" s="643"/>
      <c r="W170" s="643"/>
      <c r="X170" s="643"/>
      <c r="Y170" s="643"/>
      <c r="Z170" s="643"/>
      <c r="AA170" s="643"/>
      <c r="AB170" s="643"/>
      <c r="AC170" s="643"/>
      <c r="AD170" s="643"/>
      <c r="AE170" s="643"/>
      <c r="AF170" s="643"/>
      <c r="AG170" s="643"/>
      <c r="AH170" s="643"/>
      <c r="AI170" s="643"/>
      <c r="AJ170" s="643"/>
      <c r="AK170" s="643"/>
    </row>
    <row r="171" spans="1:37" s="644" customFormat="1" ht="33" customHeight="1" thickTop="1" thickBot="1">
      <c r="A171" s="1040">
        <f>SUM(A163,A170)</f>
        <v>0</v>
      </c>
      <c r="B171" s="1040">
        <f>SUM(B163,B170)</f>
        <v>0</v>
      </c>
      <c r="C171" s="1040">
        <f>SUM(C163,C170)</f>
        <v>11408300</v>
      </c>
      <c r="D171" s="1040">
        <f>SUM(D163,D170)</f>
        <v>0</v>
      </c>
      <c r="E171" s="1040">
        <f>SUM(E163,E170)</f>
        <v>11408300</v>
      </c>
      <c r="F171" s="1040"/>
      <c r="G171" s="1013"/>
      <c r="H171" s="998" t="s">
        <v>1329</v>
      </c>
      <c r="I171" s="1040">
        <f>SUM(I163,I170)</f>
        <v>0</v>
      </c>
      <c r="J171" s="1074">
        <f>SUM(J163,J170)</f>
        <v>0</v>
      </c>
      <c r="K171" s="643"/>
      <c r="L171" s="643"/>
      <c r="M171" s="643"/>
      <c r="N171" s="643"/>
      <c r="O171" s="643"/>
      <c r="P171" s="643"/>
      <c r="Q171" s="643"/>
      <c r="R171" s="643"/>
      <c r="S171" s="643"/>
      <c r="T171" s="643"/>
      <c r="U171" s="643"/>
      <c r="V171" s="643"/>
      <c r="W171" s="643"/>
      <c r="X171" s="643"/>
      <c r="Y171" s="643"/>
      <c r="Z171" s="643"/>
      <c r="AA171" s="643"/>
      <c r="AB171" s="643"/>
      <c r="AC171" s="643"/>
      <c r="AD171" s="643"/>
      <c r="AE171" s="643"/>
      <c r="AF171" s="643"/>
      <c r="AG171" s="643"/>
      <c r="AH171" s="643"/>
      <c r="AI171" s="643"/>
      <c r="AJ171" s="643"/>
      <c r="AK171" s="643"/>
    </row>
    <row r="172" spans="1:37" s="643" customFormat="1" ht="48.75" hidden="1" customHeight="1">
      <c r="A172" s="909"/>
      <c r="B172" s="910"/>
      <c r="C172" s="910"/>
      <c r="D172" s="910"/>
      <c r="E172" s="910"/>
      <c r="F172" s="910"/>
      <c r="G172" s="911"/>
      <c r="H172" s="912"/>
      <c r="I172" s="910"/>
      <c r="J172" s="913"/>
    </row>
    <row r="173" spans="1:37" s="643" customFormat="1" ht="48.75" hidden="1" customHeight="1">
      <c r="A173" s="909"/>
      <c r="B173" s="910"/>
      <c r="C173" s="910"/>
      <c r="D173" s="910"/>
      <c r="E173" s="910"/>
      <c r="F173" s="910"/>
      <c r="G173" s="911"/>
      <c r="H173" s="912"/>
      <c r="I173" s="910"/>
      <c r="J173" s="913"/>
    </row>
    <row r="174" spans="1:37" s="2842" customFormat="1" ht="19.5" customHeight="1" thickTop="1">
      <c r="A174" s="4623"/>
      <c r="B174" s="4624"/>
      <c r="C174" s="4624"/>
      <c r="D174" s="4624"/>
      <c r="E174" s="4624"/>
      <c r="F174" s="4624"/>
      <c r="G174" s="623" t="s">
        <v>139</v>
      </c>
      <c r="H174" s="4606" t="s">
        <v>243</v>
      </c>
      <c r="I174" s="4606"/>
      <c r="J174" s="4607"/>
    </row>
    <row r="175" spans="1:37" s="2842" customFormat="1" ht="17.25" customHeight="1">
      <c r="A175" s="4703"/>
      <c r="B175" s="4704"/>
      <c r="C175" s="4704"/>
      <c r="D175" s="4704"/>
      <c r="E175" s="4704"/>
      <c r="F175" s="4704"/>
      <c r="G175" s="2699">
        <v>1</v>
      </c>
      <c r="H175" s="4705" t="s">
        <v>1258</v>
      </c>
      <c r="I175" s="4705"/>
      <c r="J175" s="4706"/>
    </row>
    <row r="176" spans="1:37" s="2842" customFormat="1" ht="17.25" customHeight="1">
      <c r="A176" s="3385">
        <v>0</v>
      </c>
      <c r="B176" s="2859"/>
      <c r="C176" s="2859">
        <v>700000</v>
      </c>
      <c r="D176" s="2690">
        <v>0</v>
      </c>
      <c r="E176" s="2932">
        <v>700000</v>
      </c>
      <c r="F176" s="2690">
        <v>0</v>
      </c>
      <c r="G176" s="2705" t="s">
        <v>324</v>
      </c>
      <c r="H176" s="2696" t="s">
        <v>1259</v>
      </c>
      <c r="I176" s="2932">
        <v>0</v>
      </c>
      <c r="J176" s="2690">
        <v>0</v>
      </c>
    </row>
    <row r="177" spans="1:11" s="2842" customFormat="1" ht="17.25" customHeight="1">
      <c r="A177" s="3384"/>
      <c r="B177" s="3384"/>
      <c r="C177" s="2690">
        <v>0</v>
      </c>
      <c r="D177" s="2690">
        <v>0</v>
      </c>
      <c r="E177" s="2690">
        <v>0</v>
      </c>
      <c r="F177" s="2690">
        <v>0</v>
      </c>
      <c r="G177" s="2705" t="s">
        <v>326</v>
      </c>
      <c r="H177" s="2696" t="s">
        <v>1260</v>
      </c>
      <c r="I177" s="2690">
        <v>0</v>
      </c>
      <c r="J177" s="2690">
        <v>0</v>
      </c>
    </row>
    <row r="178" spans="1:11" s="2842" customFormat="1" ht="17.25" customHeight="1">
      <c r="A178" s="3389">
        <v>0</v>
      </c>
      <c r="B178" s="3384"/>
      <c r="C178" s="2859">
        <v>20000</v>
      </c>
      <c r="D178" s="2690">
        <v>0</v>
      </c>
      <c r="E178" s="2932">
        <v>20000</v>
      </c>
      <c r="F178" s="2690">
        <v>0</v>
      </c>
      <c r="G178" s="2705" t="s">
        <v>473</v>
      </c>
      <c r="H178" s="2696" t="s">
        <v>1261</v>
      </c>
      <c r="I178" s="1357">
        <v>0</v>
      </c>
      <c r="J178" s="2690">
        <v>0</v>
      </c>
      <c r="K178" s="2842">
        <v>20000</v>
      </c>
    </row>
    <row r="179" spans="1:11" s="2842" customFormat="1" ht="17.25" customHeight="1">
      <c r="A179" s="3389">
        <v>0</v>
      </c>
      <c r="B179" s="3384"/>
      <c r="C179" s="2859">
        <v>5000</v>
      </c>
      <c r="D179" s="2690">
        <v>0</v>
      </c>
      <c r="E179" s="2932">
        <v>5000</v>
      </c>
      <c r="F179" s="2690">
        <v>0</v>
      </c>
      <c r="G179" s="2705" t="s">
        <v>1264</v>
      </c>
      <c r="H179" s="2696" t="s">
        <v>262</v>
      </c>
      <c r="I179" s="1357">
        <v>0</v>
      </c>
      <c r="J179" s="2690">
        <v>0</v>
      </c>
      <c r="K179" s="2842">
        <v>5000</v>
      </c>
    </row>
    <row r="180" spans="1:11" s="2842" customFormat="1" ht="17.25" customHeight="1">
      <c r="A180" s="3389">
        <v>0</v>
      </c>
      <c r="B180" s="3384"/>
      <c r="C180" s="2859">
        <v>3000000</v>
      </c>
      <c r="D180" s="2690">
        <v>0</v>
      </c>
      <c r="E180" s="2932">
        <v>3000000</v>
      </c>
      <c r="F180" s="2690">
        <v>0</v>
      </c>
      <c r="G180" s="2705" t="s">
        <v>1330</v>
      </c>
      <c r="H180" s="2696" t="s">
        <v>263</v>
      </c>
      <c r="I180" s="1357">
        <v>0</v>
      </c>
      <c r="J180" s="2690">
        <v>0</v>
      </c>
      <c r="K180" s="2842">
        <v>3000000</v>
      </c>
    </row>
    <row r="181" spans="1:11" s="2842" customFormat="1" ht="17.25" customHeight="1">
      <c r="A181" s="3384"/>
      <c r="B181" s="3384"/>
      <c r="C181" s="1416"/>
      <c r="D181" s="2703">
        <v>10000</v>
      </c>
      <c r="E181" s="1416"/>
      <c r="F181" s="2703">
        <v>10000</v>
      </c>
      <c r="G181" s="2706">
        <v>23</v>
      </c>
      <c r="H181" s="2704" t="s">
        <v>265</v>
      </c>
      <c r="I181" s="1416"/>
      <c r="J181" s="2703">
        <v>0</v>
      </c>
    </row>
    <row r="182" spans="1:11" s="2566" customFormat="1" ht="19.5" customHeight="1" thickBot="1">
      <c r="A182" s="3384"/>
      <c r="B182" s="3389">
        <v>0</v>
      </c>
      <c r="C182" s="2700">
        <v>0</v>
      </c>
      <c r="D182" s="2701">
        <v>400000</v>
      </c>
      <c r="E182" s="2700">
        <v>0</v>
      </c>
      <c r="F182" s="2701">
        <v>400000</v>
      </c>
      <c r="G182" s="2707" t="s">
        <v>493</v>
      </c>
      <c r="H182" s="2702" t="s">
        <v>266</v>
      </c>
      <c r="I182" s="2700">
        <v>0</v>
      </c>
      <c r="J182" s="2701">
        <v>0</v>
      </c>
    </row>
    <row r="183" spans="1:11" s="2842" customFormat="1" ht="12.75" customHeight="1">
      <c r="A183" s="2848"/>
      <c r="H183" s="664"/>
      <c r="J183" s="775" t="s">
        <v>223</v>
      </c>
    </row>
    <row r="184" spans="1:11" s="2842" customFormat="1" ht="21" customHeight="1">
      <c r="A184" s="1383"/>
      <c r="B184" s="1412"/>
      <c r="C184" s="1327"/>
      <c r="D184" s="1327"/>
      <c r="E184" s="1412"/>
      <c r="F184" s="1412"/>
      <c r="G184" s="1412"/>
      <c r="H184" s="1412"/>
      <c r="I184" s="1327"/>
      <c r="J184" s="1327"/>
    </row>
    <row r="185" spans="1:11" s="2842" customFormat="1" ht="15" customHeight="1" thickBot="1">
      <c r="A185" s="2848"/>
      <c r="C185" s="1411"/>
      <c r="D185" s="1411"/>
      <c r="I185" s="4608" t="s">
        <v>313</v>
      </c>
      <c r="J185" s="4608"/>
    </row>
    <row r="186" spans="1:11" s="643" customFormat="1" ht="32.25" customHeight="1">
      <c r="A186" s="4453" t="s">
        <v>3785</v>
      </c>
      <c r="B186" s="4454"/>
      <c r="C186" s="4455" t="s">
        <v>3783</v>
      </c>
      <c r="D186" s="4454"/>
      <c r="E186" s="4455" t="s">
        <v>3784</v>
      </c>
      <c r="F186" s="4454"/>
      <c r="G186" s="4456" t="s">
        <v>117</v>
      </c>
      <c r="H186" s="4457"/>
      <c r="I186" s="4455" t="s">
        <v>3787</v>
      </c>
      <c r="J186" s="4454"/>
    </row>
    <row r="187" spans="1:11" s="643" customFormat="1" ht="19.5" customHeight="1">
      <c r="A187" s="1050" t="s">
        <v>118</v>
      </c>
      <c r="B187" s="2819" t="s">
        <v>104</v>
      </c>
      <c r="C187" s="2819" t="s">
        <v>118</v>
      </c>
      <c r="D187" s="2819" t="s">
        <v>104</v>
      </c>
      <c r="E187" s="2819" t="s">
        <v>118</v>
      </c>
      <c r="F187" s="2819" t="s">
        <v>104</v>
      </c>
      <c r="G187" s="4458"/>
      <c r="H187" s="4459"/>
      <c r="I187" s="2819" t="s">
        <v>118</v>
      </c>
      <c r="J187" s="1051" t="s">
        <v>104</v>
      </c>
    </row>
    <row r="188" spans="1:11" s="643" customFormat="1" ht="16.5" customHeight="1" thickBot="1">
      <c r="A188" s="1101" t="s">
        <v>1266</v>
      </c>
      <c r="B188" s="1102" t="s">
        <v>3012</v>
      </c>
      <c r="C188" s="1102" t="s">
        <v>2347</v>
      </c>
      <c r="D188" s="1102" t="s">
        <v>3013</v>
      </c>
      <c r="E188" s="1102" t="s">
        <v>1268</v>
      </c>
      <c r="F188" s="1102" t="s">
        <v>3014</v>
      </c>
      <c r="G188" s="4633" t="s">
        <v>3015</v>
      </c>
      <c r="H188" s="4634"/>
      <c r="I188" s="1102" t="s">
        <v>1267</v>
      </c>
      <c r="J188" s="1103" t="s">
        <v>3016</v>
      </c>
    </row>
    <row r="189" spans="1:11" s="2842" customFormat="1" ht="30">
      <c r="A189" s="3392"/>
      <c r="B189" s="3389">
        <v>0</v>
      </c>
      <c r="C189" s="2849">
        <v>0</v>
      </c>
      <c r="D189" s="620">
        <v>30000</v>
      </c>
      <c r="E189" s="2931">
        <v>0</v>
      </c>
      <c r="F189" s="620">
        <v>30000</v>
      </c>
      <c r="G189" s="2710">
        <v>25</v>
      </c>
      <c r="H189" s="776" t="s">
        <v>3496</v>
      </c>
      <c r="I189" s="2931">
        <v>0</v>
      </c>
      <c r="J189" s="620">
        <v>0</v>
      </c>
    </row>
    <row r="190" spans="1:11" s="2842" customFormat="1" ht="19.5" customHeight="1">
      <c r="B190" s="3389"/>
      <c r="C190" s="1229"/>
      <c r="D190" s="1417">
        <v>10000</v>
      </c>
      <c r="E190" s="1229"/>
      <c r="F190" s="1417">
        <v>10000</v>
      </c>
      <c r="G190" s="2709">
        <v>29</v>
      </c>
      <c r="H190" s="2708" t="s">
        <v>3497</v>
      </c>
      <c r="I190" s="1229"/>
      <c r="J190" s="1417">
        <v>0</v>
      </c>
    </row>
    <row r="191" spans="1:11" s="626" customFormat="1" ht="19.5" customHeight="1" thickBot="1">
      <c r="A191" s="3389">
        <v>0</v>
      </c>
      <c r="B191" s="2839"/>
      <c r="C191" s="2862">
        <v>10000</v>
      </c>
      <c r="D191" s="989">
        <v>0</v>
      </c>
      <c r="E191" s="2935">
        <v>10000</v>
      </c>
      <c r="F191" s="989">
        <v>0</v>
      </c>
      <c r="G191" s="2711" t="s">
        <v>1034</v>
      </c>
      <c r="H191" s="2862" t="s">
        <v>1331</v>
      </c>
      <c r="I191" s="2935">
        <v>0</v>
      </c>
      <c r="J191" s="989">
        <v>0</v>
      </c>
    </row>
    <row r="192" spans="1:11" s="2842" customFormat="1" ht="23.25" customHeight="1" thickTop="1" thickBot="1">
      <c r="A192" s="995">
        <f t="shared" ref="A192:F192" si="28">SUM(A176:A191)</f>
        <v>0</v>
      </c>
      <c r="B192" s="996">
        <f t="shared" si="28"/>
        <v>0</v>
      </c>
      <c r="C192" s="996">
        <f t="shared" si="28"/>
        <v>3735000</v>
      </c>
      <c r="D192" s="997">
        <f t="shared" si="28"/>
        <v>450000</v>
      </c>
      <c r="E192" s="996">
        <f t="shared" si="28"/>
        <v>3735000</v>
      </c>
      <c r="F192" s="996">
        <f t="shared" si="28"/>
        <v>450000</v>
      </c>
      <c r="G192" s="996"/>
      <c r="H192" s="996" t="s">
        <v>1270</v>
      </c>
      <c r="I192" s="996">
        <f>SUM(I176:I191)</f>
        <v>0</v>
      </c>
      <c r="J192" s="997">
        <f>SUM(J176:J191)</f>
        <v>0</v>
      </c>
    </row>
    <row r="193" spans="1:256" s="2842" customFormat="1" ht="20.25" customHeight="1" thickTop="1">
      <c r="A193" s="4623"/>
      <c r="B193" s="4624"/>
      <c r="C193" s="4624"/>
      <c r="D193" s="4624"/>
      <c r="E193" s="4624"/>
      <c r="F193" s="4624"/>
      <c r="G193" s="623">
        <v>2</v>
      </c>
      <c r="H193" s="4606" t="s">
        <v>1271</v>
      </c>
      <c r="I193" s="4606"/>
      <c r="J193" s="4628"/>
    </row>
    <row r="194" spans="1:256" s="2842" customFormat="1" ht="20.25" customHeight="1">
      <c r="A194" s="2712"/>
      <c r="B194" s="2835"/>
      <c r="C194" s="2836"/>
      <c r="D194" s="2845">
        <v>50000</v>
      </c>
      <c r="E194" s="2930"/>
      <c r="F194" s="2933">
        <v>50000</v>
      </c>
      <c r="G194" s="696">
        <v>103</v>
      </c>
      <c r="H194" s="2835" t="s">
        <v>3491</v>
      </c>
      <c r="I194" s="2930"/>
      <c r="J194" s="2928">
        <v>0</v>
      </c>
    </row>
    <row r="195" spans="1:256" s="2842" customFormat="1" ht="17.25" customHeight="1">
      <c r="A195" s="2839"/>
      <c r="B195" s="3389">
        <v>0</v>
      </c>
      <c r="C195" s="2839">
        <v>0</v>
      </c>
      <c r="D195" s="2846">
        <v>200000</v>
      </c>
      <c r="E195" s="2928">
        <v>0</v>
      </c>
      <c r="F195" s="2934">
        <v>200000</v>
      </c>
      <c r="G195" s="1326">
        <v>104</v>
      </c>
      <c r="H195" s="621" t="s">
        <v>3498</v>
      </c>
      <c r="I195" s="2928">
        <v>0</v>
      </c>
      <c r="J195" s="2934">
        <v>0</v>
      </c>
    </row>
    <row r="196" spans="1:256" s="2842" customFormat="1" ht="17.25" customHeight="1">
      <c r="A196" s="2839"/>
      <c r="B196" s="3389">
        <v>0</v>
      </c>
      <c r="C196" s="2839">
        <v>0</v>
      </c>
      <c r="D196" s="2846">
        <v>20000</v>
      </c>
      <c r="E196" s="2928">
        <v>0</v>
      </c>
      <c r="F196" s="2934">
        <v>20000</v>
      </c>
      <c r="G196" s="1326" t="s">
        <v>1275</v>
      </c>
      <c r="H196" s="621" t="s">
        <v>1276</v>
      </c>
      <c r="I196" s="2928">
        <v>0</v>
      </c>
      <c r="J196" s="2934">
        <v>0</v>
      </c>
    </row>
    <row r="197" spans="1:256" s="626" customFormat="1" ht="21" customHeight="1" thickBot="1">
      <c r="A197" s="2839"/>
      <c r="B197" s="2839"/>
      <c r="C197" s="2862">
        <v>5000</v>
      </c>
      <c r="D197" s="2846">
        <v>0</v>
      </c>
      <c r="E197" s="2935">
        <v>5000</v>
      </c>
      <c r="F197" s="2934">
        <v>0</v>
      </c>
      <c r="G197" s="1263" t="s">
        <v>1279</v>
      </c>
      <c r="H197" s="645" t="s">
        <v>1280</v>
      </c>
      <c r="I197" s="1033">
        <v>0</v>
      </c>
      <c r="J197" s="2934">
        <v>0</v>
      </c>
      <c r="K197" s="2842">
        <v>5000</v>
      </c>
      <c r="L197" s="2842"/>
      <c r="M197" s="2842"/>
      <c r="N197" s="2842"/>
      <c r="O197" s="2842"/>
      <c r="P197" s="2842"/>
      <c r="Q197" s="2842"/>
      <c r="R197" s="2842"/>
      <c r="S197" s="2842"/>
      <c r="T197" s="2842"/>
      <c r="U197" s="2842"/>
      <c r="V197" s="2842"/>
      <c r="W197" s="2842"/>
      <c r="X197" s="2842"/>
      <c r="Y197" s="2842"/>
      <c r="Z197" s="2842"/>
      <c r="AA197" s="2842"/>
      <c r="AB197" s="2842"/>
      <c r="AC197" s="2842"/>
      <c r="AD197" s="2842"/>
      <c r="AE197" s="2842"/>
      <c r="AF197" s="2842"/>
      <c r="AG197" s="2842"/>
      <c r="AH197" s="2842"/>
      <c r="AI197" s="2842"/>
      <c r="AJ197" s="2842"/>
      <c r="AK197" s="2842"/>
    </row>
    <row r="198" spans="1:256" s="644" customFormat="1" ht="23.25" customHeight="1" thickTop="1" thickBot="1">
      <c r="A198" s="996">
        <f t="shared" ref="A198:F198" si="29">SUM(A194:A197)</f>
        <v>0</v>
      </c>
      <c r="B198" s="996">
        <f t="shared" si="29"/>
        <v>0</v>
      </c>
      <c r="C198" s="996">
        <f t="shared" si="29"/>
        <v>5000</v>
      </c>
      <c r="D198" s="996">
        <f t="shared" si="29"/>
        <v>270000</v>
      </c>
      <c r="E198" s="996">
        <f t="shared" si="29"/>
        <v>5000</v>
      </c>
      <c r="F198" s="996">
        <f t="shared" si="29"/>
        <v>270000</v>
      </c>
      <c r="G198" s="1013"/>
      <c r="H198" s="996" t="s">
        <v>1281</v>
      </c>
      <c r="I198" s="996">
        <f>SUM(I194:I197)</f>
        <v>0</v>
      </c>
      <c r="J198" s="996">
        <f>SUM(J194:J197)</f>
        <v>0</v>
      </c>
      <c r="K198" s="643"/>
      <c r="L198" s="643"/>
      <c r="M198" s="643"/>
      <c r="N198" s="643"/>
      <c r="O198" s="643"/>
      <c r="P198" s="643"/>
      <c r="Q198" s="643"/>
      <c r="R198" s="643"/>
      <c r="S198" s="643"/>
      <c r="T198" s="643"/>
      <c r="U198" s="643"/>
      <c r="V198" s="643"/>
      <c r="W198" s="643"/>
      <c r="X198" s="643"/>
      <c r="Y198" s="643"/>
      <c r="Z198" s="643"/>
      <c r="AA198" s="643"/>
      <c r="AB198" s="643"/>
      <c r="AC198" s="643"/>
      <c r="AD198" s="643"/>
      <c r="AE198" s="643"/>
      <c r="AF198" s="643"/>
      <c r="AG198" s="643"/>
      <c r="AH198" s="643"/>
      <c r="AI198" s="643"/>
      <c r="AJ198" s="643"/>
      <c r="AK198" s="643"/>
    </row>
    <row r="199" spans="1:256" s="2842" customFormat="1" ht="18" customHeight="1" thickTop="1">
      <c r="A199" s="4623"/>
      <c r="B199" s="4624"/>
      <c r="C199" s="4624"/>
      <c r="D199" s="4624"/>
      <c r="E199" s="4624"/>
      <c r="F199" s="4624"/>
      <c r="G199" s="623">
        <v>3</v>
      </c>
      <c r="H199" s="4606" t="s">
        <v>1282</v>
      </c>
      <c r="I199" s="4606"/>
      <c r="J199" s="4628"/>
    </row>
    <row r="200" spans="1:256" s="2842" customFormat="1" ht="17.25" customHeight="1">
      <c r="A200" s="2839"/>
      <c r="B200" s="2839"/>
      <c r="C200" s="2839">
        <v>10000</v>
      </c>
      <c r="D200" s="2846">
        <v>0</v>
      </c>
      <c r="E200" s="2928">
        <v>10000</v>
      </c>
      <c r="F200" s="2846"/>
      <c r="G200" s="1326">
        <v>245</v>
      </c>
      <c r="H200" s="621" t="s">
        <v>1288</v>
      </c>
      <c r="I200" s="2928">
        <v>0</v>
      </c>
      <c r="J200" s="2846">
        <v>0</v>
      </c>
    </row>
    <row r="201" spans="1:256" s="2842" customFormat="1" ht="17.25" customHeight="1">
      <c r="A201" s="2839"/>
      <c r="B201" s="2839"/>
      <c r="C201" s="2839">
        <v>0</v>
      </c>
      <c r="D201" s="2846">
        <v>0</v>
      </c>
      <c r="E201" s="2928">
        <v>0</v>
      </c>
      <c r="F201" s="2846"/>
      <c r="G201" s="1326">
        <v>253</v>
      </c>
      <c r="H201" s="621" t="s">
        <v>1291</v>
      </c>
      <c r="I201" s="2928">
        <v>0</v>
      </c>
      <c r="J201" s="2846">
        <v>0</v>
      </c>
      <c r="IV201" s="2847"/>
    </row>
    <row r="202" spans="1:256" s="2847" customFormat="1" ht="17.25" customHeight="1">
      <c r="A202" s="3389">
        <v>0</v>
      </c>
      <c r="B202" s="2839"/>
      <c r="C202" s="2839">
        <v>15000000</v>
      </c>
      <c r="D202" s="2846">
        <v>0</v>
      </c>
      <c r="E202" s="4388">
        <v>15000000</v>
      </c>
      <c r="F202" s="2846"/>
      <c r="G202" s="1326">
        <v>254</v>
      </c>
      <c r="H202" s="621" t="s">
        <v>276</v>
      </c>
      <c r="I202" s="3719">
        <v>0</v>
      </c>
      <c r="J202" s="2846">
        <v>0</v>
      </c>
      <c r="K202" s="2842"/>
      <c r="L202" s="2842"/>
      <c r="M202" s="2842"/>
      <c r="N202" s="2842"/>
      <c r="O202" s="2842"/>
      <c r="P202" s="2842"/>
      <c r="Q202" s="2842"/>
      <c r="R202" s="2842"/>
      <c r="S202" s="2842"/>
      <c r="T202" s="2842"/>
      <c r="U202" s="2842"/>
      <c r="V202" s="2842"/>
      <c r="W202" s="2842"/>
      <c r="X202" s="2842"/>
      <c r="Y202" s="2842"/>
      <c r="Z202" s="2842"/>
      <c r="AA202" s="2842"/>
      <c r="AB202" s="2842"/>
      <c r="AC202" s="2842"/>
      <c r="AD202" s="2842"/>
      <c r="AE202" s="2842"/>
      <c r="AF202" s="2842"/>
      <c r="AG202" s="2842"/>
      <c r="AH202" s="2842"/>
      <c r="AI202" s="2842"/>
      <c r="AJ202" s="2842"/>
      <c r="AK202" s="2842"/>
    </row>
    <row r="203" spans="1:256" s="647" customFormat="1" ht="20.25" customHeight="1" thickBot="1">
      <c r="A203" s="3389">
        <v>0</v>
      </c>
      <c r="B203" s="2839"/>
      <c r="C203" s="2862">
        <v>400000</v>
      </c>
      <c r="D203" s="2846">
        <v>0</v>
      </c>
      <c r="E203" s="2935">
        <v>400000</v>
      </c>
      <c r="F203" s="2846"/>
      <c r="G203" s="1263">
        <v>255</v>
      </c>
      <c r="H203" s="2862" t="s">
        <v>277</v>
      </c>
      <c r="I203" s="2935">
        <v>0</v>
      </c>
      <c r="J203" s="2846">
        <v>0</v>
      </c>
      <c r="K203" s="2842"/>
      <c r="L203" s="2842"/>
      <c r="M203" s="2842"/>
      <c r="N203" s="2842"/>
      <c r="O203" s="2842"/>
      <c r="P203" s="2842"/>
      <c r="Q203" s="2842"/>
      <c r="R203" s="2842"/>
      <c r="S203" s="2842"/>
      <c r="T203" s="2842"/>
      <c r="U203" s="2842"/>
      <c r="V203" s="2842"/>
      <c r="W203" s="2842"/>
      <c r="X203" s="2842"/>
      <c r="Y203" s="2842"/>
      <c r="Z203" s="2842"/>
      <c r="AA203" s="2842"/>
      <c r="AB203" s="2842"/>
      <c r="AC203" s="2842"/>
      <c r="AD203" s="2842"/>
      <c r="AE203" s="2842"/>
      <c r="AF203" s="2842"/>
      <c r="AG203" s="2842"/>
      <c r="AH203" s="2842"/>
      <c r="AI203" s="2842"/>
      <c r="AJ203" s="2842"/>
      <c r="AK203" s="2842"/>
    </row>
    <row r="204" spans="1:256" s="644" customFormat="1" ht="22.5" customHeight="1" thickTop="1" thickBot="1">
      <c r="A204" s="995">
        <f t="shared" ref="A204:F204" si="30">SUM(A200:A203)</f>
        <v>0</v>
      </c>
      <c r="B204" s="996">
        <f t="shared" si="30"/>
        <v>0</v>
      </c>
      <c r="C204" s="996">
        <f>SUM(C200:C203)</f>
        <v>15410000</v>
      </c>
      <c r="D204" s="997">
        <f>SUM(D200:D203)</f>
        <v>0</v>
      </c>
      <c r="E204" s="996">
        <f t="shared" si="30"/>
        <v>15410000</v>
      </c>
      <c r="F204" s="996">
        <f t="shared" si="30"/>
        <v>0</v>
      </c>
      <c r="G204" s="1013"/>
      <c r="H204" s="996" t="s">
        <v>1295</v>
      </c>
      <c r="I204" s="996">
        <f>SUM(I200:I203)</f>
        <v>0</v>
      </c>
      <c r="J204" s="997">
        <f>SUM(J200:J203)</f>
        <v>0</v>
      </c>
      <c r="K204" s="643"/>
      <c r="L204" s="643"/>
      <c r="M204" s="643"/>
      <c r="N204" s="643"/>
      <c r="O204" s="643"/>
      <c r="P204" s="643"/>
      <c r="Q204" s="643"/>
      <c r="R204" s="643"/>
      <c r="S204" s="643"/>
      <c r="T204" s="643"/>
      <c r="U204" s="643"/>
      <c r="V204" s="643"/>
      <c r="W204" s="643"/>
      <c r="X204" s="643"/>
      <c r="Y204" s="643"/>
      <c r="Z204" s="643"/>
      <c r="AA204" s="643"/>
      <c r="AB204" s="643"/>
      <c r="AC204" s="643"/>
      <c r="AD204" s="643"/>
      <c r="AE204" s="643"/>
      <c r="AF204" s="643"/>
      <c r="AG204" s="643"/>
      <c r="AH204" s="643"/>
      <c r="AI204" s="643"/>
      <c r="AJ204" s="643"/>
      <c r="AK204" s="643"/>
    </row>
    <row r="205" spans="1:256" s="2842" customFormat="1" ht="19.5" customHeight="1" thickTop="1">
      <c r="A205" s="4623"/>
      <c r="B205" s="4624"/>
      <c r="C205" s="4624"/>
      <c r="D205" s="4624"/>
      <c r="E205" s="4624"/>
      <c r="F205" s="4624"/>
      <c r="G205" s="623">
        <v>4</v>
      </c>
      <c r="H205" s="4606" t="s">
        <v>1296</v>
      </c>
      <c r="I205" s="4606"/>
      <c r="J205" s="4629"/>
    </row>
    <row r="206" spans="1:256" s="2842" customFormat="1" ht="15.75" customHeight="1">
      <c r="A206" s="4612"/>
      <c r="B206" s="4613"/>
      <c r="C206" s="4613"/>
      <c r="D206" s="4613"/>
      <c r="E206" s="4613"/>
      <c r="F206" s="4613"/>
      <c r="G206" s="624">
        <v>5</v>
      </c>
      <c r="H206" s="4610" t="s">
        <v>321</v>
      </c>
      <c r="I206" s="4610"/>
      <c r="J206" s="4630"/>
    </row>
    <row r="207" spans="1:256" s="648" customFormat="1" ht="19.5" customHeight="1" thickBot="1">
      <c r="A207" s="3389">
        <v>0</v>
      </c>
      <c r="B207" s="2839"/>
      <c r="C207" s="2862">
        <v>50000</v>
      </c>
      <c r="D207" s="989"/>
      <c r="E207" s="2935">
        <v>50000</v>
      </c>
      <c r="F207" s="989"/>
      <c r="G207" s="1263">
        <v>499</v>
      </c>
      <c r="H207" s="2862" t="s">
        <v>290</v>
      </c>
      <c r="I207" s="1033">
        <v>0</v>
      </c>
      <c r="J207" s="989">
        <v>0</v>
      </c>
      <c r="K207" s="2842">
        <v>50000</v>
      </c>
      <c r="L207" s="2842"/>
      <c r="M207" s="2842"/>
      <c r="N207" s="2842"/>
      <c r="O207" s="2842"/>
      <c r="P207" s="2842"/>
      <c r="Q207" s="2842"/>
      <c r="R207" s="2842"/>
      <c r="S207" s="2842"/>
      <c r="T207" s="2842"/>
      <c r="U207" s="2842"/>
      <c r="V207" s="2842"/>
      <c r="W207" s="2842"/>
      <c r="X207" s="2842"/>
      <c r="Y207" s="2842"/>
      <c r="Z207" s="2842"/>
      <c r="AA207" s="2842"/>
      <c r="AB207" s="2842"/>
      <c r="AC207" s="2842"/>
      <c r="AD207" s="2842"/>
      <c r="AE207" s="2842"/>
      <c r="AF207" s="2842"/>
      <c r="AG207" s="2842"/>
      <c r="AH207" s="2842"/>
      <c r="AI207" s="2842"/>
      <c r="AJ207" s="2842"/>
      <c r="AK207" s="2842"/>
    </row>
    <row r="208" spans="1:256" s="650" customFormat="1" ht="22.5" customHeight="1" thickTop="1" thickBot="1">
      <c r="A208" s="1020">
        <f>SUM(A207:A207)</f>
        <v>0</v>
      </c>
      <c r="B208" s="1035">
        <v>0</v>
      </c>
      <c r="C208" s="1020">
        <f>SUM(C207:C207)</f>
        <v>50000</v>
      </c>
      <c r="D208" s="1035">
        <v>0</v>
      </c>
      <c r="E208" s="1020">
        <f>SUM(E207:E207)</f>
        <v>50000</v>
      </c>
      <c r="F208" s="1035">
        <v>0</v>
      </c>
      <c r="G208" s="1023"/>
      <c r="H208" s="1020" t="s">
        <v>1321</v>
      </c>
      <c r="I208" s="1020">
        <f>SUM(I207:I207)</f>
        <v>0</v>
      </c>
      <c r="J208" s="1035">
        <v>0</v>
      </c>
      <c r="K208" s="626"/>
      <c r="L208" s="626"/>
      <c r="M208" s="626"/>
      <c r="N208" s="626"/>
      <c r="O208" s="626"/>
      <c r="P208" s="626"/>
      <c r="Q208" s="626"/>
      <c r="R208" s="626"/>
      <c r="S208" s="626"/>
      <c r="T208" s="626"/>
      <c r="U208" s="626"/>
      <c r="V208" s="626"/>
      <c r="W208" s="626"/>
      <c r="X208" s="626"/>
      <c r="Y208" s="626"/>
      <c r="Z208" s="626"/>
      <c r="AA208" s="626"/>
      <c r="AB208" s="626"/>
      <c r="AC208" s="626"/>
      <c r="AD208" s="626"/>
      <c r="AE208" s="626"/>
      <c r="AF208" s="626"/>
      <c r="AG208" s="626"/>
      <c r="AH208" s="626"/>
      <c r="AI208" s="626"/>
      <c r="AJ208" s="626"/>
      <c r="AK208" s="626"/>
    </row>
    <row r="209" spans="1:37" s="644" customFormat="1" ht="37.5" customHeight="1" thickTop="1" thickBot="1">
      <c r="A209" s="996">
        <f t="shared" ref="A209:F209" si="31">SUM(A208,A204,A198,A192)</f>
        <v>0</v>
      </c>
      <c r="B209" s="996">
        <f t="shared" si="31"/>
        <v>0</v>
      </c>
      <c r="C209" s="996">
        <f t="shared" si="31"/>
        <v>19200000</v>
      </c>
      <c r="D209" s="997">
        <f t="shared" si="31"/>
        <v>720000</v>
      </c>
      <c r="E209" s="996">
        <f t="shared" si="31"/>
        <v>19200000</v>
      </c>
      <c r="F209" s="996">
        <f t="shared" si="31"/>
        <v>720000</v>
      </c>
      <c r="G209" s="996"/>
      <c r="H209" s="998" t="s">
        <v>1322</v>
      </c>
      <c r="I209" s="996">
        <f>SUM(I208,I204,I198,I192)</f>
        <v>0</v>
      </c>
      <c r="J209" s="997">
        <f>SUM(J208,J204,J198,J192)</f>
        <v>0</v>
      </c>
    </row>
    <row r="210" spans="1:37" s="643" customFormat="1" ht="36.75" customHeight="1" thickTop="1" thickBot="1">
      <c r="A210" s="1006">
        <f t="shared" ref="A210:F210" si="32">SUM(A209,A171)</f>
        <v>0</v>
      </c>
      <c r="B210" s="1006">
        <f t="shared" si="32"/>
        <v>0</v>
      </c>
      <c r="C210" s="1006">
        <f t="shared" si="32"/>
        <v>30608300</v>
      </c>
      <c r="D210" s="1007">
        <f t="shared" si="32"/>
        <v>720000</v>
      </c>
      <c r="E210" s="1006">
        <f t="shared" si="32"/>
        <v>30608300</v>
      </c>
      <c r="F210" s="1006">
        <f t="shared" si="32"/>
        <v>720000</v>
      </c>
      <c r="G210" s="1006"/>
      <c r="H210" s="1000" t="s">
        <v>3495</v>
      </c>
      <c r="I210" s="1006">
        <f>SUM(I209,I171)</f>
        <v>0</v>
      </c>
      <c r="J210" s="1007">
        <f>SUM(J209,J171)</f>
        <v>0</v>
      </c>
    </row>
    <row r="211" spans="1:37" s="2842" customFormat="1" ht="12.75" customHeight="1">
      <c r="A211" s="3404"/>
      <c r="B211" s="2847"/>
      <c r="C211" s="2847"/>
      <c r="D211" s="2847"/>
      <c r="E211" s="2847"/>
      <c r="F211" s="2847"/>
      <c r="G211" s="2847"/>
      <c r="H211" s="749"/>
      <c r="I211" s="2847"/>
      <c r="J211" s="2847"/>
    </row>
    <row r="212" spans="1:37" s="2842" customFormat="1" ht="32.25" customHeight="1" thickBot="1">
      <c r="A212" s="4645" t="s">
        <v>3499</v>
      </c>
      <c r="B212" s="4646"/>
      <c r="C212" s="4646"/>
      <c r="D212" s="4646"/>
      <c r="E212" s="4646"/>
      <c r="F212" s="4646"/>
      <c r="G212" s="4646"/>
      <c r="H212" s="4646"/>
      <c r="I212" s="4646"/>
      <c r="J212" s="4646"/>
    </row>
    <row r="213" spans="1:37" s="2842" customFormat="1" ht="33" customHeight="1">
      <c r="A213" s="4453" t="s">
        <v>3785</v>
      </c>
      <c r="B213" s="4454"/>
      <c r="C213" s="4455" t="s">
        <v>3783</v>
      </c>
      <c r="D213" s="4454"/>
      <c r="E213" s="4455" t="s">
        <v>3784</v>
      </c>
      <c r="F213" s="4454"/>
      <c r="G213" s="4456" t="s">
        <v>117</v>
      </c>
      <c r="H213" s="4457"/>
      <c r="I213" s="4455" t="s">
        <v>3787</v>
      </c>
      <c r="J213" s="4454"/>
    </row>
    <row r="214" spans="1:37" s="2842" customFormat="1" ht="16.5" customHeight="1">
      <c r="A214" s="1050" t="s">
        <v>118</v>
      </c>
      <c r="B214" s="2819" t="s">
        <v>104</v>
      </c>
      <c r="C214" s="2819" t="s">
        <v>118</v>
      </c>
      <c r="D214" s="2819" t="s">
        <v>104</v>
      </c>
      <c r="E214" s="2819" t="s">
        <v>118</v>
      </c>
      <c r="F214" s="2819" t="s">
        <v>104</v>
      </c>
      <c r="G214" s="4458"/>
      <c r="H214" s="4459"/>
      <c r="I214" s="2819" t="s">
        <v>118</v>
      </c>
      <c r="J214" s="1051" t="s">
        <v>104</v>
      </c>
    </row>
    <row r="215" spans="1:37" s="2842" customFormat="1" ht="15" customHeight="1" thickBot="1">
      <c r="A215" s="1101" t="s">
        <v>1266</v>
      </c>
      <c r="B215" s="1102" t="s">
        <v>3012</v>
      </c>
      <c r="C215" s="1102" t="s">
        <v>2347</v>
      </c>
      <c r="D215" s="1102" t="s">
        <v>3013</v>
      </c>
      <c r="E215" s="1102" t="s">
        <v>1268</v>
      </c>
      <c r="F215" s="1102" t="s">
        <v>3014</v>
      </c>
      <c r="G215" s="4633" t="s">
        <v>3015</v>
      </c>
      <c r="H215" s="4634"/>
      <c r="I215" s="1102" t="s">
        <v>1267</v>
      </c>
      <c r="J215" s="1103" t="s">
        <v>3016</v>
      </c>
    </row>
    <row r="216" spans="1:37" s="2842" customFormat="1" ht="16.5" customHeight="1">
      <c r="A216" s="4635" t="s">
        <v>318</v>
      </c>
      <c r="B216" s="4636"/>
      <c r="C216" s="4636"/>
      <c r="D216" s="4636"/>
      <c r="E216" s="4636"/>
      <c r="F216" s="4636"/>
      <c r="G216" s="4636"/>
      <c r="H216" s="4636"/>
      <c r="I216" s="4636"/>
      <c r="J216" s="4637"/>
    </row>
    <row r="217" spans="1:37" s="2842" customFormat="1" ht="17.25" customHeight="1">
      <c r="A217" s="4623"/>
      <c r="B217" s="4624"/>
      <c r="C217" s="4624"/>
      <c r="D217" s="4624"/>
      <c r="E217" s="4624"/>
      <c r="F217" s="4624"/>
      <c r="G217" s="623" t="s">
        <v>137</v>
      </c>
      <c r="H217" s="4606" t="s">
        <v>239</v>
      </c>
      <c r="I217" s="4606"/>
      <c r="J217" s="4632"/>
    </row>
    <row r="218" spans="1:37" s="2842" customFormat="1" ht="15" customHeight="1">
      <c r="A218" s="2838">
        <f t="shared" ref="A218:F218" si="33">SUM(A240)</f>
        <v>0</v>
      </c>
      <c r="B218" s="2838">
        <f t="shared" si="33"/>
        <v>0</v>
      </c>
      <c r="C218" s="2839">
        <f t="shared" si="33"/>
        <v>1400000</v>
      </c>
      <c r="D218" s="2839">
        <f t="shared" si="33"/>
        <v>0</v>
      </c>
      <c r="E218" s="2839">
        <f t="shared" si="33"/>
        <v>1400000</v>
      </c>
      <c r="F218" s="2839">
        <f t="shared" si="33"/>
        <v>0</v>
      </c>
      <c r="G218" s="624">
        <v>1</v>
      </c>
      <c r="H218" s="2839" t="s">
        <v>1235</v>
      </c>
      <c r="I218" s="2839">
        <f>SUM(I240)</f>
        <v>0</v>
      </c>
      <c r="J218" s="2839">
        <f>SUM(J240)</f>
        <v>0</v>
      </c>
    </row>
    <row r="219" spans="1:37" s="626" customFormat="1" ht="16.5" customHeight="1" thickBot="1">
      <c r="A219" s="2861">
        <f t="shared" ref="A219:F219" si="34">SUM(A247)</f>
        <v>0</v>
      </c>
      <c r="B219" s="2861">
        <f t="shared" si="34"/>
        <v>0</v>
      </c>
      <c r="C219" s="2862">
        <f t="shared" si="34"/>
        <v>39000</v>
      </c>
      <c r="D219" s="2862">
        <f t="shared" si="34"/>
        <v>0</v>
      </c>
      <c r="E219" s="2862">
        <f t="shared" si="34"/>
        <v>39000</v>
      </c>
      <c r="F219" s="2862">
        <f t="shared" si="34"/>
        <v>0</v>
      </c>
      <c r="G219" s="625">
        <v>2</v>
      </c>
      <c r="H219" s="2862" t="s">
        <v>1236</v>
      </c>
      <c r="I219" s="2862">
        <f>SUM(I247)</f>
        <v>0</v>
      </c>
      <c r="J219" s="2862">
        <f>SUM(J247)</f>
        <v>0</v>
      </c>
      <c r="K219" s="2842"/>
      <c r="L219" s="2842"/>
      <c r="M219" s="2842"/>
      <c r="N219" s="2842"/>
      <c r="O219" s="2842"/>
      <c r="P219" s="2842"/>
      <c r="Q219" s="2842"/>
      <c r="R219" s="2842"/>
      <c r="S219" s="2842"/>
      <c r="T219" s="2842"/>
      <c r="U219" s="2842"/>
      <c r="V219" s="2842"/>
      <c r="W219" s="2842"/>
      <c r="X219" s="2842"/>
      <c r="Y219" s="2842"/>
      <c r="Z219" s="2842"/>
      <c r="AA219" s="2842"/>
      <c r="AB219" s="2842"/>
      <c r="AC219" s="2842"/>
      <c r="AD219" s="2842"/>
      <c r="AE219" s="2842"/>
      <c r="AF219" s="2842"/>
      <c r="AG219" s="2842"/>
      <c r="AH219" s="2842"/>
      <c r="AI219" s="2842"/>
      <c r="AJ219" s="2842"/>
      <c r="AK219" s="2842"/>
    </row>
    <row r="220" spans="1:37" s="2842" customFormat="1" ht="36.75" customHeight="1" thickTop="1" thickBot="1">
      <c r="A220" s="996">
        <f t="shared" ref="A220:F220" si="35">SUM(A218:A219)</f>
        <v>0</v>
      </c>
      <c r="B220" s="996">
        <f t="shared" si="35"/>
        <v>0</v>
      </c>
      <c r="C220" s="996">
        <f t="shared" si="35"/>
        <v>1439000</v>
      </c>
      <c r="D220" s="996">
        <f t="shared" si="35"/>
        <v>0</v>
      </c>
      <c r="E220" s="996">
        <f t="shared" si="35"/>
        <v>1439000</v>
      </c>
      <c r="F220" s="996">
        <f t="shared" si="35"/>
        <v>0</v>
      </c>
      <c r="G220" s="996"/>
      <c r="H220" s="998" t="s">
        <v>1237</v>
      </c>
      <c r="I220" s="996">
        <f>SUM(I218:I219)</f>
        <v>0</v>
      </c>
      <c r="J220" s="996">
        <f>SUM(J218:J219)</f>
        <v>0</v>
      </c>
    </row>
    <row r="221" spans="1:37" s="2842" customFormat="1" ht="16.5" customHeight="1" thickTop="1">
      <c r="A221" s="4623"/>
      <c r="B221" s="4624"/>
      <c r="C221" s="4624"/>
      <c r="D221" s="4624"/>
      <c r="E221" s="4624"/>
      <c r="F221" s="4624"/>
      <c r="G221" s="623" t="s">
        <v>139</v>
      </c>
      <c r="H221" s="4606" t="s">
        <v>243</v>
      </c>
      <c r="I221" s="4606"/>
      <c r="J221" s="4632"/>
    </row>
    <row r="222" spans="1:37" s="2842" customFormat="1" ht="15" customHeight="1">
      <c r="A222" s="2838">
        <f t="shared" ref="A222:F222" si="36">SUM(A267)</f>
        <v>0</v>
      </c>
      <c r="B222" s="2839">
        <f t="shared" si="36"/>
        <v>0</v>
      </c>
      <c r="C222" s="2839">
        <f t="shared" si="36"/>
        <v>277000</v>
      </c>
      <c r="D222" s="2846">
        <f t="shared" si="36"/>
        <v>50000</v>
      </c>
      <c r="E222" s="2839">
        <f t="shared" si="36"/>
        <v>277000</v>
      </c>
      <c r="F222" s="2839">
        <f t="shared" si="36"/>
        <v>50000</v>
      </c>
      <c r="G222" s="624">
        <v>1</v>
      </c>
      <c r="H222" s="2839" t="s">
        <v>1238</v>
      </c>
      <c r="I222" s="2839">
        <f>SUM(I267)</f>
        <v>0</v>
      </c>
      <c r="J222" s="2846">
        <f>SUM(J267)</f>
        <v>0</v>
      </c>
    </row>
    <row r="223" spans="1:37" s="2842" customFormat="1" ht="15" customHeight="1">
      <c r="A223" s="2838">
        <f t="shared" ref="A223:F223" si="37">SUM(A272)</f>
        <v>0</v>
      </c>
      <c r="B223" s="2839">
        <f t="shared" si="37"/>
        <v>0</v>
      </c>
      <c r="C223" s="2839">
        <f t="shared" si="37"/>
        <v>5000</v>
      </c>
      <c r="D223" s="2846">
        <f t="shared" si="37"/>
        <v>70000</v>
      </c>
      <c r="E223" s="2839">
        <f t="shared" si="37"/>
        <v>5000</v>
      </c>
      <c r="F223" s="2839">
        <f t="shared" si="37"/>
        <v>70000</v>
      </c>
      <c r="G223" s="624">
        <v>2</v>
      </c>
      <c r="H223" s="2839" t="s">
        <v>1239</v>
      </c>
      <c r="I223" s="2839">
        <f>SUM(I272)</f>
        <v>0</v>
      </c>
      <c r="J223" s="2846">
        <f>SUM(J272)</f>
        <v>0</v>
      </c>
    </row>
    <row r="224" spans="1:37" s="2842" customFormat="1" ht="15" customHeight="1">
      <c r="A224" s="2838">
        <f t="shared" ref="A224:F224" si="38">SUM(A280)</f>
        <v>0</v>
      </c>
      <c r="B224" s="2839">
        <f t="shared" si="38"/>
        <v>0</v>
      </c>
      <c r="C224" s="2839">
        <f t="shared" si="38"/>
        <v>50000</v>
      </c>
      <c r="D224" s="2846">
        <f t="shared" si="38"/>
        <v>150000</v>
      </c>
      <c r="E224" s="2839">
        <f t="shared" si="38"/>
        <v>50000</v>
      </c>
      <c r="F224" s="2839">
        <f t="shared" si="38"/>
        <v>150000</v>
      </c>
      <c r="G224" s="624">
        <v>3</v>
      </c>
      <c r="H224" s="2839" t="s">
        <v>1240</v>
      </c>
      <c r="I224" s="2839">
        <f>SUM(I280)</f>
        <v>0</v>
      </c>
      <c r="J224" s="2846">
        <f>SUM(J280)</f>
        <v>0</v>
      </c>
    </row>
    <row r="225" spans="1:37" s="2842" customFormat="1" ht="15" customHeight="1">
      <c r="A225" s="2838">
        <f t="shared" ref="A225:F225" si="39">SUM(A281)</f>
        <v>0</v>
      </c>
      <c r="B225" s="2838">
        <f t="shared" si="39"/>
        <v>0</v>
      </c>
      <c r="C225" s="2838">
        <f t="shared" si="39"/>
        <v>0</v>
      </c>
      <c r="D225" s="2838">
        <f t="shared" si="39"/>
        <v>0</v>
      </c>
      <c r="E225" s="2838">
        <f t="shared" si="39"/>
        <v>0</v>
      </c>
      <c r="F225" s="2838">
        <f t="shared" si="39"/>
        <v>0</v>
      </c>
      <c r="G225" s="624">
        <v>4</v>
      </c>
      <c r="H225" s="2839" t="s">
        <v>1241</v>
      </c>
      <c r="I225" s="2838">
        <f>SUM(I281)</f>
        <v>0</v>
      </c>
      <c r="J225" s="2838">
        <f>SUM(J281)</f>
        <v>0</v>
      </c>
    </row>
    <row r="226" spans="1:37" s="626" customFormat="1" ht="18.75" customHeight="1" thickBot="1">
      <c r="A226" s="2861">
        <f t="shared" ref="A226:F226" si="40">SUM(A284)</f>
        <v>0</v>
      </c>
      <c r="B226" s="2862">
        <f t="shared" si="40"/>
        <v>0</v>
      </c>
      <c r="C226" s="2862">
        <f t="shared" si="40"/>
        <v>5000</v>
      </c>
      <c r="D226" s="989">
        <f t="shared" si="40"/>
        <v>0</v>
      </c>
      <c r="E226" s="2862">
        <f t="shared" si="40"/>
        <v>5000</v>
      </c>
      <c r="F226" s="2862">
        <f t="shared" si="40"/>
        <v>0</v>
      </c>
      <c r="G226" s="625">
        <v>5</v>
      </c>
      <c r="H226" s="2862" t="s">
        <v>1242</v>
      </c>
      <c r="I226" s="2862">
        <f>SUM(I284)</f>
        <v>0</v>
      </c>
      <c r="J226" s="989">
        <f>SUM(J284)</f>
        <v>0</v>
      </c>
    </row>
    <row r="227" spans="1:37" s="662" customFormat="1" ht="35.25" customHeight="1" thickTop="1" thickBot="1">
      <c r="A227" s="996">
        <f t="shared" ref="A227:F227" si="41">SUM(A222:A226)</f>
        <v>0</v>
      </c>
      <c r="B227" s="997">
        <f t="shared" si="41"/>
        <v>0</v>
      </c>
      <c r="C227" s="996">
        <f t="shared" si="41"/>
        <v>337000</v>
      </c>
      <c r="D227" s="997">
        <f t="shared" si="41"/>
        <v>270000</v>
      </c>
      <c r="E227" s="996">
        <f t="shared" si="41"/>
        <v>337000</v>
      </c>
      <c r="F227" s="997">
        <f t="shared" si="41"/>
        <v>270000</v>
      </c>
      <c r="G227" s="996"/>
      <c r="H227" s="998" t="s">
        <v>1243</v>
      </c>
      <c r="I227" s="996">
        <f>SUM(I222:I226)</f>
        <v>0</v>
      </c>
      <c r="J227" s="997">
        <f>SUM(J222:J226)</f>
        <v>0</v>
      </c>
    </row>
    <row r="228" spans="1:37" s="644" customFormat="1" ht="26.25" customHeight="1" thickTop="1" thickBot="1">
      <c r="A228" s="1015">
        <f t="shared" ref="A228:F228" si="42">SUM(A220+A227)</f>
        <v>0</v>
      </c>
      <c r="B228" s="1017">
        <f t="shared" si="42"/>
        <v>0</v>
      </c>
      <c r="C228" s="1015">
        <f t="shared" si="42"/>
        <v>1776000</v>
      </c>
      <c r="D228" s="1017">
        <f t="shared" si="42"/>
        <v>270000</v>
      </c>
      <c r="E228" s="1015">
        <f t="shared" si="42"/>
        <v>1776000</v>
      </c>
      <c r="F228" s="1017">
        <f t="shared" si="42"/>
        <v>270000</v>
      </c>
      <c r="G228" s="1015"/>
      <c r="H228" s="1095" t="s">
        <v>1244</v>
      </c>
      <c r="I228" s="1015">
        <f>SUM(I220+I227)</f>
        <v>0</v>
      </c>
      <c r="J228" s="1017">
        <f>SUM(J220+J227)</f>
        <v>0</v>
      </c>
      <c r="K228" s="662"/>
      <c r="L228" s="662"/>
      <c r="M228" s="662"/>
      <c r="N228" s="662"/>
    </row>
    <row r="229" spans="1:37" s="2842" customFormat="1" ht="20.25" customHeight="1">
      <c r="A229" s="4638" t="s">
        <v>322</v>
      </c>
      <c r="B229" s="4608"/>
      <c r="C229" s="4608"/>
      <c r="D229" s="4608"/>
      <c r="E229" s="4608"/>
      <c r="F229" s="4608"/>
      <c r="G229" s="4608"/>
      <c r="H229" s="4608"/>
      <c r="I229" s="4608"/>
      <c r="J229" s="4608"/>
    </row>
    <row r="230" spans="1:37" s="2842" customFormat="1" ht="21.75" customHeight="1">
      <c r="A230" s="1383" t="s">
        <v>3500</v>
      </c>
      <c r="B230" s="1412"/>
      <c r="C230" s="1327"/>
      <c r="D230" s="1327"/>
      <c r="E230" s="1412"/>
      <c r="F230" s="1412"/>
      <c r="G230" s="1412"/>
      <c r="H230" s="1412"/>
      <c r="I230" s="1327"/>
      <c r="J230" s="1327"/>
    </row>
    <row r="231" spans="1:37" s="2842" customFormat="1" ht="18" customHeight="1" thickBot="1">
      <c r="A231" s="2848"/>
      <c r="C231" s="1411"/>
      <c r="D231" s="1411"/>
      <c r="I231" s="4608" t="s">
        <v>313</v>
      </c>
      <c r="J231" s="4608"/>
    </row>
    <row r="232" spans="1:37" s="2842" customFormat="1" ht="29.25" customHeight="1">
      <c r="A232" s="4453" t="s">
        <v>3785</v>
      </c>
      <c r="B232" s="4454"/>
      <c r="C232" s="4455" t="s">
        <v>3783</v>
      </c>
      <c r="D232" s="4454"/>
      <c r="E232" s="4455" t="s">
        <v>3784</v>
      </c>
      <c r="F232" s="4454"/>
      <c r="G232" s="4456" t="s">
        <v>117</v>
      </c>
      <c r="H232" s="4457"/>
      <c r="I232" s="4455" t="s">
        <v>3787</v>
      </c>
      <c r="J232" s="4454"/>
    </row>
    <row r="233" spans="1:37" s="2842" customFormat="1" ht="18.75" customHeight="1">
      <c r="A233" s="1050" t="s">
        <v>118</v>
      </c>
      <c r="B233" s="2819" t="s">
        <v>104</v>
      </c>
      <c r="C233" s="2819" t="s">
        <v>118</v>
      </c>
      <c r="D233" s="2819" t="s">
        <v>104</v>
      </c>
      <c r="E233" s="2819" t="s">
        <v>118</v>
      </c>
      <c r="F233" s="2819" t="s">
        <v>104</v>
      </c>
      <c r="G233" s="4458"/>
      <c r="H233" s="4459"/>
      <c r="I233" s="2819" t="s">
        <v>118</v>
      </c>
      <c r="J233" s="1051" t="s">
        <v>104</v>
      </c>
    </row>
    <row r="234" spans="1:37" s="2842" customFormat="1" ht="15.75" customHeight="1" thickBot="1">
      <c r="A234" s="1101" t="s">
        <v>1266</v>
      </c>
      <c r="B234" s="1102" t="s">
        <v>3012</v>
      </c>
      <c r="C234" s="1102" t="s">
        <v>2347</v>
      </c>
      <c r="D234" s="1102" t="s">
        <v>3013</v>
      </c>
      <c r="E234" s="1102" t="s">
        <v>1268</v>
      </c>
      <c r="F234" s="1102" t="s">
        <v>3014</v>
      </c>
      <c r="G234" s="4633" t="s">
        <v>3015</v>
      </c>
      <c r="H234" s="4634"/>
      <c r="I234" s="1102" t="s">
        <v>1267</v>
      </c>
      <c r="J234" s="1103" t="s">
        <v>3016</v>
      </c>
    </row>
    <row r="235" spans="1:37" s="2842" customFormat="1" ht="16.5" customHeight="1">
      <c r="A235" s="4639" t="s">
        <v>626</v>
      </c>
      <c r="B235" s="4636"/>
      <c r="C235" s="4636"/>
      <c r="D235" s="4636"/>
      <c r="E235" s="4636"/>
      <c r="F235" s="4636"/>
      <c r="G235" s="4636"/>
      <c r="H235" s="4640"/>
      <c r="I235" s="4640"/>
      <c r="J235" s="4641"/>
    </row>
    <row r="236" spans="1:37" s="2842" customFormat="1" ht="16.5" customHeight="1">
      <c r="A236" s="4612"/>
      <c r="B236" s="4613"/>
      <c r="C236" s="4613"/>
      <c r="D236" s="4613"/>
      <c r="E236" s="4613"/>
      <c r="F236" s="4613"/>
      <c r="G236" s="624" t="s">
        <v>137</v>
      </c>
      <c r="H236" s="4610" t="s">
        <v>239</v>
      </c>
      <c r="I236" s="4610"/>
      <c r="J236" s="4630"/>
    </row>
    <row r="237" spans="1:37" s="2842" customFormat="1" ht="16.5" customHeight="1">
      <c r="A237" s="4612"/>
      <c r="B237" s="4613"/>
      <c r="C237" s="4613"/>
      <c r="D237" s="4613"/>
      <c r="E237" s="4613"/>
      <c r="F237" s="4613"/>
      <c r="G237" s="624">
        <v>1</v>
      </c>
      <c r="H237" s="4610" t="s">
        <v>1235</v>
      </c>
      <c r="I237" s="4610"/>
      <c r="J237" s="4630"/>
    </row>
    <row r="238" spans="1:37" s="2842" customFormat="1" ht="17.25" customHeight="1">
      <c r="A238" s="2839">
        <v>0</v>
      </c>
      <c r="B238" s="2839">
        <v>0</v>
      </c>
      <c r="C238" s="2839">
        <v>900000</v>
      </c>
      <c r="D238" s="2839">
        <v>0</v>
      </c>
      <c r="E238" s="2928">
        <v>900000</v>
      </c>
      <c r="F238" s="2839">
        <v>0</v>
      </c>
      <c r="G238" s="1326" t="s">
        <v>327</v>
      </c>
      <c r="H238" s="1354" t="s">
        <v>1246</v>
      </c>
      <c r="I238" s="2928">
        <v>0</v>
      </c>
      <c r="J238" s="2846">
        <v>0</v>
      </c>
      <c r="N238" s="2842">
        <v>1922897</v>
      </c>
    </row>
    <row r="239" spans="1:37" s="626" customFormat="1" ht="18.75" customHeight="1" thickBot="1">
      <c r="A239" s="2839">
        <v>0</v>
      </c>
      <c r="B239" s="2839">
        <v>0</v>
      </c>
      <c r="C239" s="2862">
        <v>500000</v>
      </c>
      <c r="D239" s="2839">
        <v>0</v>
      </c>
      <c r="E239" s="2935">
        <v>500000</v>
      </c>
      <c r="F239" s="2839">
        <v>0</v>
      </c>
      <c r="G239" s="1263" t="s">
        <v>1247</v>
      </c>
      <c r="H239" s="2885" t="s">
        <v>1248</v>
      </c>
      <c r="I239" s="2935">
        <v>0</v>
      </c>
      <c r="J239" s="2846">
        <v>0</v>
      </c>
      <c r="K239" s="2842"/>
      <c r="L239" s="2842"/>
      <c r="M239" s="2842"/>
      <c r="N239" s="2842" t="e">
        <v>#REF!</v>
      </c>
      <c r="O239" s="2842"/>
      <c r="P239" s="2842"/>
      <c r="Q239" s="2842"/>
      <c r="R239" s="2842"/>
      <c r="S239" s="2842"/>
      <c r="T239" s="2842"/>
      <c r="U239" s="2842"/>
      <c r="V239" s="2842"/>
      <c r="W239" s="2842"/>
      <c r="X239" s="2842"/>
      <c r="Y239" s="2842"/>
      <c r="Z239" s="2842"/>
      <c r="AA239" s="2842"/>
      <c r="AB239" s="2842"/>
      <c r="AC239" s="2842"/>
      <c r="AD239" s="2842"/>
      <c r="AE239" s="2842"/>
      <c r="AF239" s="2842"/>
      <c r="AG239" s="2842"/>
      <c r="AH239" s="2842"/>
      <c r="AI239" s="2842"/>
      <c r="AJ239" s="2842"/>
      <c r="AK239" s="2842"/>
    </row>
    <row r="240" spans="1:37" s="644" customFormat="1" ht="21.75" customHeight="1" thickTop="1" thickBot="1">
      <c r="A240" s="996">
        <f t="shared" ref="A240:F240" si="43">A238+A239</f>
        <v>0</v>
      </c>
      <c r="B240" s="996">
        <f t="shared" si="43"/>
        <v>0</v>
      </c>
      <c r="C240" s="996">
        <f t="shared" si="43"/>
        <v>1400000</v>
      </c>
      <c r="D240" s="996">
        <f t="shared" si="43"/>
        <v>0</v>
      </c>
      <c r="E240" s="996">
        <f t="shared" si="43"/>
        <v>1400000</v>
      </c>
      <c r="F240" s="996">
        <f t="shared" si="43"/>
        <v>0</v>
      </c>
      <c r="G240" s="1013"/>
      <c r="H240" s="996" t="s">
        <v>1249</v>
      </c>
      <c r="I240" s="996">
        <f>I238+I239</f>
        <v>0</v>
      </c>
      <c r="J240" s="997">
        <f>J238+J239</f>
        <v>0</v>
      </c>
      <c r="K240" s="643"/>
      <c r="L240" s="643"/>
      <c r="M240" s="643"/>
      <c r="N240" s="643"/>
      <c r="O240" s="643"/>
      <c r="P240" s="643"/>
      <c r="Q240" s="643"/>
      <c r="R240" s="643"/>
      <c r="S240" s="643"/>
      <c r="T240" s="643"/>
      <c r="U240" s="643"/>
      <c r="V240" s="643"/>
      <c r="W240" s="643"/>
      <c r="X240" s="643"/>
      <c r="Y240" s="643"/>
      <c r="Z240" s="643"/>
      <c r="AA240" s="643"/>
      <c r="AB240" s="643"/>
      <c r="AC240" s="643"/>
      <c r="AD240" s="643"/>
      <c r="AE240" s="643"/>
      <c r="AF240" s="643"/>
      <c r="AG240" s="643"/>
      <c r="AH240" s="643"/>
      <c r="AI240" s="643"/>
      <c r="AJ240" s="643"/>
      <c r="AK240" s="643"/>
    </row>
    <row r="241" spans="1:37" s="2842" customFormat="1" ht="17.25" customHeight="1" thickTop="1">
      <c r="A241" s="4623"/>
      <c r="B241" s="4624"/>
      <c r="C241" s="4624"/>
      <c r="D241" s="4624"/>
      <c r="E241" s="4624"/>
      <c r="F241" s="4624"/>
      <c r="G241" s="623">
        <v>2</v>
      </c>
      <c r="H241" s="4631" t="s">
        <v>1236</v>
      </c>
      <c r="I241" s="4631"/>
      <c r="J241" s="4632"/>
    </row>
    <row r="242" spans="1:37" s="2842" customFormat="1" ht="17.25" customHeight="1">
      <c r="A242" s="2838">
        <v>0</v>
      </c>
      <c r="B242" s="2839">
        <v>0</v>
      </c>
      <c r="C242" s="2839">
        <v>15000</v>
      </c>
      <c r="D242" s="2846">
        <v>0</v>
      </c>
      <c r="E242" s="2928">
        <v>15000</v>
      </c>
      <c r="F242" s="2839">
        <v>0</v>
      </c>
      <c r="G242" s="1326">
        <v>200</v>
      </c>
      <c r="H242" s="1354" t="s">
        <v>1324</v>
      </c>
      <c r="I242" s="2928">
        <v>0</v>
      </c>
      <c r="J242" s="2846">
        <v>0</v>
      </c>
    </row>
    <row r="243" spans="1:37" s="2842" customFormat="1" ht="29.25" customHeight="1">
      <c r="A243" s="2839">
        <v>0</v>
      </c>
      <c r="B243" s="2839">
        <v>0</v>
      </c>
      <c r="C243" s="2839"/>
      <c r="D243" s="2846">
        <v>0</v>
      </c>
      <c r="E243" s="2928"/>
      <c r="F243" s="2839">
        <v>0</v>
      </c>
      <c r="G243" s="1326">
        <v>254</v>
      </c>
      <c r="H243" s="1354" t="s">
        <v>1325</v>
      </c>
      <c r="I243" s="2928"/>
      <c r="J243" s="2846">
        <v>0</v>
      </c>
    </row>
    <row r="244" spans="1:37" s="2842" customFormat="1" ht="17.25" customHeight="1">
      <c r="A244" s="2839">
        <v>0</v>
      </c>
      <c r="B244" s="2839">
        <v>0</v>
      </c>
      <c r="C244" s="2839"/>
      <c r="D244" s="2846">
        <v>0</v>
      </c>
      <c r="E244" s="2928"/>
      <c r="F244" s="2839">
        <v>0</v>
      </c>
      <c r="G244" s="1326">
        <v>255</v>
      </c>
      <c r="H244" s="1354" t="s">
        <v>1326</v>
      </c>
      <c r="I244" s="2928"/>
      <c r="J244" s="2846">
        <v>0</v>
      </c>
    </row>
    <row r="245" spans="1:37" s="2842" customFormat="1" ht="17.25" customHeight="1">
      <c r="A245" s="2839">
        <v>0</v>
      </c>
      <c r="B245" s="2839">
        <v>0</v>
      </c>
      <c r="C245" s="2839">
        <v>24000</v>
      </c>
      <c r="D245" s="2846">
        <v>0</v>
      </c>
      <c r="E245" s="2928">
        <v>24000</v>
      </c>
      <c r="F245" s="2839">
        <v>0</v>
      </c>
      <c r="G245" s="1326">
        <v>282</v>
      </c>
      <c r="H245" s="1354" t="s">
        <v>1327</v>
      </c>
      <c r="I245" s="2928">
        <v>0</v>
      </c>
      <c r="J245" s="2846">
        <v>0</v>
      </c>
    </row>
    <row r="246" spans="1:37" s="626" customFormat="1" ht="18.75" customHeight="1" thickBot="1">
      <c r="A246" s="2839">
        <v>0</v>
      </c>
      <c r="B246" s="2839">
        <v>0</v>
      </c>
      <c r="C246" s="2862"/>
      <c r="D246" s="2846">
        <v>0</v>
      </c>
      <c r="E246" s="2935"/>
      <c r="F246" s="2839">
        <v>0</v>
      </c>
      <c r="G246" s="1263">
        <v>283</v>
      </c>
      <c r="H246" s="2885" t="s">
        <v>1328</v>
      </c>
      <c r="I246" s="2935"/>
      <c r="J246" s="2846">
        <v>0</v>
      </c>
      <c r="K246" s="2842"/>
      <c r="L246" s="2842"/>
      <c r="M246" s="2842"/>
      <c r="N246" s="2842"/>
      <c r="O246" s="2842"/>
      <c r="P246" s="2842"/>
      <c r="Q246" s="2842"/>
      <c r="R246" s="2842"/>
      <c r="S246" s="2842"/>
      <c r="T246" s="2842"/>
      <c r="U246" s="2842"/>
      <c r="V246" s="2842"/>
      <c r="W246" s="2842"/>
      <c r="X246" s="2842"/>
      <c r="Y246" s="2842"/>
      <c r="Z246" s="2842"/>
      <c r="AA246" s="2842"/>
      <c r="AB246" s="2842"/>
      <c r="AC246" s="2842"/>
      <c r="AD246" s="2842"/>
      <c r="AE246" s="2842"/>
      <c r="AF246" s="2842"/>
      <c r="AG246" s="2842"/>
      <c r="AH246" s="2842"/>
      <c r="AI246" s="2842"/>
      <c r="AJ246" s="2842"/>
      <c r="AK246" s="2842"/>
    </row>
    <row r="247" spans="1:37" s="644" customFormat="1" ht="23.25" customHeight="1" thickTop="1" thickBot="1">
      <c r="A247" s="996">
        <f t="shared" ref="A247:F247" si="44">A242+A243+A244+A245+A246</f>
        <v>0</v>
      </c>
      <c r="B247" s="996">
        <f t="shared" si="44"/>
        <v>0</v>
      </c>
      <c r="C247" s="996">
        <f t="shared" si="44"/>
        <v>39000</v>
      </c>
      <c r="D247" s="996">
        <f t="shared" si="44"/>
        <v>0</v>
      </c>
      <c r="E247" s="996">
        <f t="shared" si="44"/>
        <v>39000</v>
      </c>
      <c r="F247" s="996">
        <f t="shared" si="44"/>
        <v>0</v>
      </c>
      <c r="G247" s="1013"/>
      <c r="H247" s="998" t="s">
        <v>1257</v>
      </c>
      <c r="I247" s="996">
        <f>I242+I243+I244+I245+I246</f>
        <v>0</v>
      </c>
      <c r="J247" s="997">
        <f>J242+J243+J244+J245+J246</f>
        <v>0</v>
      </c>
      <c r="K247" s="643"/>
      <c r="L247" s="643"/>
      <c r="M247" s="643"/>
      <c r="N247" s="643"/>
      <c r="O247" s="643"/>
      <c r="P247" s="643"/>
      <c r="Q247" s="643"/>
      <c r="R247" s="643"/>
      <c r="S247" s="643"/>
      <c r="T247" s="643"/>
      <c r="U247" s="643"/>
      <c r="V247" s="643"/>
      <c r="W247" s="643"/>
      <c r="X247" s="643"/>
      <c r="Y247" s="643"/>
      <c r="Z247" s="643"/>
      <c r="AA247" s="643"/>
      <c r="AB247" s="643"/>
      <c r="AC247" s="643"/>
      <c r="AD247" s="643"/>
      <c r="AE247" s="643"/>
      <c r="AF247" s="643"/>
      <c r="AG247" s="643"/>
      <c r="AH247" s="643"/>
      <c r="AI247" s="643"/>
      <c r="AJ247" s="643"/>
      <c r="AK247" s="643"/>
    </row>
    <row r="248" spans="1:37" s="644" customFormat="1" ht="33" customHeight="1" thickTop="1" thickBot="1">
      <c r="A248" s="1040">
        <f>SUM(A240,A247)</f>
        <v>0</v>
      </c>
      <c r="B248" s="1040">
        <f>SUM(B240,B247)</f>
        <v>0</v>
      </c>
      <c r="C248" s="1040">
        <f>SUM(C240,C247)</f>
        <v>1439000</v>
      </c>
      <c r="D248" s="1040">
        <f>SUM(D240,D247)</f>
        <v>0</v>
      </c>
      <c r="E248" s="1040">
        <f>SUM(E240,E247)</f>
        <v>1439000</v>
      </c>
      <c r="F248" s="1040"/>
      <c r="G248" s="1013"/>
      <c r="H248" s="998" t="s">
        <v>1329</v>
      </c>
      <c r="I248" s="1040">
        <f>SUM(I240,I247)</f>
        <v>0</v>
      </c>
      <c r="J248" s="1074">
        <f>SUM(J240,J247)</f>
        <v>0</v>
      </c>
      <c r="K248" s="643"/>
      <c r="L248" s="643"/>
      <c r="M248" s="643"/>
      <c r="N248" s="643"/>
      <c r="O248" s="643"/>
      <c r="P248" s="643"/>
      <c r="Q248" s="643"/>
      <c r="R248" s="643"/>
      <c r="S248" s="643"/>
      <c r="T248" s="643"/>
      <c r="U248" s="643"/>
      <c r="V248" s="643"/>
      <c r="W248" s="643"/>
      <c r="X248" s="643"/>
      <c r="Y248" s="643"/>
      <c r="Z248" s="643"/>
      <c r="AA248" s="643"/>
      <c r="AB248" s="643"/>
      <c r="AC248" s="643"/>
      <c r="AD248" s="643"/>
      <c r="AE248" s="643"/>
      <c r="AF248" s="643"/>
      <c r="AG248" s="643"/>
      <c r="AH248" s="643"/>
      <c r="AI248" s="643"/>
      <c r="AJ248" s="643"/>
      <c r="AK248" s="643"/>
    </row>
    <row r="249" spans="1:37" s="643" customFormat="1" ht="48.75" hidden="1" customHeight="1">
      <c r="A249" s="909"/>
      <c r="B249" s="910"/>
      <c r="C249" s="910"/>
      <c r="D249" s="910"/>
      <c r="E249" s="910"/>
      <c r="F249" s="910"/>
      <c r="G249" s="911"/>
      <c r="H249" s="912"/>
      <c r="I249" s="910"/>
      <c r="J249" s="913"/>
    </row>
    <row r="250" spans="1:37" s="643" customFormat="1" ht="48.75" hidden="1" customHeight="1">
      <c r="A250" s="909"/>
      <c r="B250" s="910"/>
      <c r="C250" s="910"/>
      <c r="D250" s="910"/>
      <c r="E250" s="910"/>
      <c r="F250" s="910"/>
      <c r="G250" s="911"/>
      <c r="H250" s="912"/>
      <c r="I250" s="910"/>
      <c r="J250" s="913"/>
    </row>
    <row r="251" spans="1:37" s="2842" customFormat="1" ht="19.5" customHeight="1" thickTop="1">
      <c r="A251" s="4623"/>
      <c r="B251" s="4624"/>
      <c r="C251" s="4624"/>
      <c r="D251" s="4624"/>
      <c r="E251" s="4624"/>
      <c r="F251" s="4624"/>
      <c r="G251" s="623" t="s">
        <v>139</v>
      </c>
      <c r="H251" s="4606" t="s">
        <v>243</v>
      </c>
      <c r="I251" s="4606"/>
      <c r="J251" s="4607"/>
    </row>
    <row r="252" spans="1:37" s="2842" customFormat="1" ht="17.25" customHeight="1">
      <c r="A252" s="4613"/>
      <c r="B252" s="4613"/>
      <c r="C252" s="4613"/>
      <c r="D252" s="4613"/>
      <c r="E252" s="4613"/>
      <c r="F252" s="4613"/>
      <c r="G252" s="624">
        <v>1</v>
      </c>
      <c r="H252" s="4610" t="s">
        <v>1258</v>
      </c>
      <c r="I252" s="4610"/>
      <c r="J252" s="4610"/>
    </row>
    <row r="253" spans="1:37" s="2842" customFormat="1" ht="17.25" customHeight="1">
      <c r="A253" s="2859">
        <v>0</v>
      </c>
      <c r="B253" s="2859">
        <v>0</v>
      </c>
      <c r="C253" s="2859">
        <v>200000</v>
      </c>
      <c r="D253" s="2859">
        <v>0</v>
      </c>
      <c r="E253" s="2932">
        <v>200000</v>
      </c>
      <c r="F253" s="2859"/>
      <c r="G253" s="2691" t="s">
        <v>324</v>
      </c>
      <c r="H253" s="2696" t="s">
        <v>1259</v>
      </c>
      <c r="I253" s="2932">
        <v>0</v>
      </c>
      <c r="J253" s="2859"/>
    </row>
    <row r="254" spans="1:37" s="2842" customFormat="1" ht="17.25" customHeight="1">
      <c r="A254" s="2859">
        <v>0</v>
      </c>
      <c r="B254" s="2859">
        <v>0</v>
      </c>
      <c r="C254" s="2859">
        <v>5000</v>
      </c>
      <c r="D254" s="2859">
        <v>0</v>
      </c>
      <c r="E254" s="2932">
        <v>5000</v>
      </c>
      <c r="F254" s="2859">
        <v>0</v>
      </c>
      <c r="G254" s="2691" t="s">
        <v>326</v>
      </c>
      <c r="H254" s="2696" t="s">
        <v>1260</v>
      </c>
      <c r="I254" s="4221">
        <v>0</v>
      </c>
      <c r="J254" s="2859"/>
      <c r="K254" s="2842">
        <v>5000</v>
      </c>
    </row>
    <row r="255" spans="1:37" s="2842" customFormat="1" ht="17.25" customHeight="1">
      <c r="A255" s="2859">
        <v>0</v>
      </c>
      <c r="B255" s="2859">
        <v>0</v>
      </c>
      <c r="C255" s="2859">
        <v>20000</v>
      </c>
      <c r="D255" s="2859">
        <v>0</v>
      </c>
      <c r="E255" s="2932">
        <v>20000</v>
      </c>
      <c r="F255" s="2859">
        <v>0</v>
      </c>
      <c r="G255" s="2691" t="s">
        <v>473</v>
      </c>
      <c r="H255" s="2696" t="s">
        <v>1261</v>
      </c>
      <c r="I255" s="4221">
        <v>0</v>
      </c>
      <c r="J255" s="2859"/>
      <c r="K255" s="2842">
        <v>20000</v>
      </c>
    </row>
    <row r="256" spans="1:37" s="2842" customFormat="1" ht="17.25" customHeight="1">
      <c r="A256" s="2859">
        <v>0</v>
      </c>
      <c r="B256" s="2859">
        <v>0</v>
      </c>
      <c r="C256" s="2859">
        <v>2000</v>
      </c>
      <c r="D256" s="2859">
        <v>0</v>
      </c>
      <c r="E256" s="2932">
        <v>2000</v>
      </c>
      <c r="F256" s="2859">
        <v>0</v>
      </c>
      <c r="G256" s="2691" t="s">
        <v>1264</v>
      </c>
      <c r="H256" s="2696" t="s">
        <v>262</v>
      </c>
      <c r="I256" s="4221">
        <v>0</v>
      </c>
      <c r="J256" s="2859"/>
      <c r="K256" s="2842">
        <v>2000</v>
      </c>
    </row>
    <row r="257" spans="1:37" s="2842" customFormat="1" ht="17.25" customHeight="1">
      <c r="A257" s="2859">
        <v>0</v>
      </c>
      <c r="B257" s="2859">
        <v>0</v>
      </c>
      <c r="C257" s="2859">
        <v>0</v>
      </c>
      <c r="D257" s="2859">
        <v>0</v>
      </c>
      <c r="E257" s="2859">
        <v>0</v>
      </c>
      <c r="F257" s="2859">
        <v>0</v>
      </c>
      <c r="G257" s="2691" t="s">
        <v>1330</v>
      </c>
      <c r="H257" s="2696" t="s">
        <v>263</v>
      </c>
      <c r="I257" s="2859"/>
      <c r="J257" s="2859"/>
    </row>
    <row r="258" spans="1:37" s="2566" customFormat="1" ht="19.5" customHeight="1">
      <c r="A258" s="2645">
        <v>0</v>
      </c>
      <c r="B258" s="2645">
        <v>0</v>
      </c>
      <c r="C258" s="2645">
        <v>0</v>
      </c>
      <c r="D258" s="2645">
        <v>0</v>
      </c>
      <c r="E258" s="2645">
        <v>0</v>
      </c>
      <c r="F258" s="2645">
        <v>0</v>
      </c>
      <c r="G258" s="2645" t="s">
        <v>493</v>
      </c>
      <c r="H258" s="2696" t="s">
        <v>266</v>
      </c>
      <c r="I258" s="2645"/>
      <c r="J258" s="2645"/>
    </row>
    <row r="259" spans="1:37" s="2842" customFormat="1" ht="12.75" customHeight="1">
      <c r="A259" s="2848"/>
      <c r="H259" s="664"/>
      <c r="J259" s="775" t="s">
        <v>223</v>
      </c>
    </row>
    <row r="260" spans="1:37" s="2842" customFormat="1" ht="21" customHeight="1">
      <c r="A260" s="1383"/>
      <c r="B260" s="1412"/>
      <c r="C260" s="1327"/>
      <c r="D260" s="1327"/>
      <c r="E260" s="1412"/>
      <c r="F260" s="1412"/>
      <c r="G260" s="1412"/>
      <c r="H260" s="1412"/>
      <c r="I260" s="1327"/>
      <c r="J260" s="1327"/>
    </row>
    <row r="261" spans="1:37" s="2842" customFormat="1" ht="15" customHeight="1" thickBot="1">
      <c r="A261" s="2848"/>
      <c r="C261" s="1411"/>
      <c r="D261" s="1411"/>
      <c r="I261" s="4608" t="s">
        <v>313</v>
      </c>
      <c r="J261" s="4608"/>
    </row>
    <row r="262" spans="1:37" s="643" customFormat="1" ht="32.25" customHeight="1">
      <c r="A262" s="4453" t="s">
        <v>3785</v>
      </c>
      <c r="B262" s="4454"/>
      <c r="C262" s="4455" t="s">
        <v>3783</v>
      </c>
      <c r="D262" s="4454"/>
      <c r="E262" s="4455" t="s">
        <v>3784</v>
      </c>
      <c r="F262" s="4454"/>
      <c r="G262" s="4456" t="s">
        <v>117</v>
      </c>
      <c r="H262" s="4457"/>
      <c r="I262" s="4455" t="s">
        <v>3787</v>
      </c>
      <c r="J262" s="4454"/>
    </row>
    <row r="263" spans="1:37" s="643" customFormat="1" ht="19.5" customHeight="1">
      <c r="A263" s="1050" t="s">
        <v>118</v>
      </c>
      <c r="B263" s="2819" t="s">
        <v>104</v>
      </c>
      <c r="C263" s="2819" t="s">
        <v>118</v>
      </c>
      <c r="D263" s="2819" t="s">
        <v>104</v>
      </c>
      <c r="E263" s="2819" t="s">
        <v>118</v>
      </c>
      <c r="F263" s="2819" t="s">
        <v>104</v>
      </c>
      <c r="G263" s="4458"/>
      <c r="H263" s="4459"/>
      <c r="I263" s="2819" t="s">
        <v>118</v>
      </c>
      <c r="J263" s="1051" t="s">
        <v>104</v>
      </c>
    </row>
    <row r="264" spans="1:37" s="643" customFormat="1" ht="16.5" customHeight="1" thickBot="1">
      <c r="A264" s="1101" t="s">
        <v>1266</v>
      </c>
      <c r="B264" s="1102" t="s">
        <v>3012</v>
      </c>
      <c r="C264" s="1102" t="s">
        <v>2347</v>
      </c>
      <c r="D264" s="1102" t="s">
        <v>3013</v>
      </c>
      <c r="E264" s="1102" t="s">
        <v>1268</v>
      </c>
      <c r="F264" s="1102" t="s">
        <v>3014</v>
      </c>
      <c r="G264" s="4633" t="s">
        <v>3015</v>
      </c>
      <c r="H264" s="4634"/>
      <c r="I264" s="1102" t="s">
        <v>1267</v>
      </c>
      <c r="J264" s="1103" t="s">
        <v>3016</v>
      </c>
    </row>
    <row r="265" spans="1:37" s="2842" customFormat="1" ht="30">
      <c r="A265" s="2839">
        <v>0</v>
      </c>
      <c r="B265" s="2839">
        <v>0</v>
      </c>
      <c r="C265" s="2849">
        <v>0</v>
      </c>
      <c r="D265" s="620">
        <v>50000</v>
      </c>
      <c r="E265" s="2931">
        <v>0</v>
      </c>
      <c r="F265" s="620">
        <v>50000</v>
      </c>
      <c r="G265" s="619" t="s">
        <v>495</v>
      </c>
      <c r="H265" s="776" t="s">
        <v>3490</v>
      </c>
      <c r="I265" s="2931">
        <v>0</v>
      </c>
      <c r="J265" s="3724">
        <v>0</v>
      </c>
    </row>
    <row r="266" spans="1:37" s="626" customFormat="1" ht="19.5" customHeight="1" thickBot="1">
      <c r="A266" s="2839">
        <v>0</v>
      </c>
      <c r="B266" s="2839">
        <v>0</v>
      </c>
      <c r="C266" s="2862">
        <v>50000</v>
      </c>
      <c r="D266" s="989">
        <v>0</v>
      </c>
      <c r="E266" s="2935">
        <v>50000</v>
      </c>
      <c r="F266" s="989">
        <v>0</v>
      </c>
      <c r="G266" s="2862" t="s">
        <v>1034</v>
      </c>
      <c r="H266" s="2862" t="s">
        <v>1331</v>
      </c>
      <c r="I266" s="1033">
        <v>0</v>
      </c>
      <c r="J266" s="989">
        <v>0</v>
      </c>
      <c r="K266" s="626">
        <v>50000</v>
      </c>
    </row>
    <row r="267" spans="1:37" s="2842" customFormat="1" ht="23.25" customHeight="1" thickTop="1" thickBot="1">
      <c r="A267" s="995">
        <f t="shared" ref="A267:F267" si="45">SUM(A253:A266)</f>
        <v>0</v>
      </c>
      <c r="B267" s="996">
        <f t="shared" si="45"/>
        <v>0</v>
      </c>
      <c r="C267" s="996">
        <f t="shared" si="45"/>
        <v>277000</v>
      </c>
      <c r="D267" s="997">
        <f t="shared" si="45"/>
        <v>50000</v>
      </c>
      <c r="E267" s="996">
        <f t="shared" si="45"/>
        <v>277000</v>
      </c>
      <c r="F267" s="996">
        <f t="shared" si="45"/>
        <v>50000</v>
      </c>
      <c r="G267" s="996"/>
      <c r="H267" s="996" t="s">
        <v>1270</v>
      </c>
      <c r="I267" s="996">
        <f>SUM(I253:I266)</f>
        <v>0</v>
      </c>
      <c r="J267" s="997">
        <f>SUM(J253:J266)</f>
        <v>0</v>
      </c>
    </row>
    <row r="268" spans="1:37" s="2842" customFormat="1" ht="20.25" customHeight="1" thickTop="1">
      <c r="A268" s="4623"/>
      <c r="B268" s="4624"/>
      <c r="C268" s="4624"/>
      <c r="D268" s="4624"/>
      <c r="E268" s="4624"/>
      <c r="F268" s="4624"/>
      <c r="G268" s="623">
        <v>2</v>
      </c>
      <c r="H268" s="4606" t="s">
        <v>1271</v>
      </c>
      <c r="I268" s="4606"/>
      <c r="J268" s="4628"/>
    </row>
    <row r="269" spans="1:37" s="2842" customFormat="1" ht="17.25" customHeight="1">
      <c r="A269" s="2839">
        <v>0</v>
      </c>
      <c r="B269" s="2839">
        <v>0</v>
      </c>
      <c r="C269" s="2839">
        <v>0</v>
      </c>
      <c r="D269" s="2846">
        <v>50000</v>
      </c>
      <c r="E269" s="2839">
        <v>0</v>
      </c>
      <c r="F269" s="2934">
        <v>50000</v>
      </c>
      <c r="G269" s="1326" t="s">
        <v>1273</v>
      </c>
      <c r="H269" s="621" t="s">
        <v>3492</v>
      </c>
      <c r="I269" s="2839"/>
      <c r="J269" s="2934">
        <v>0</v>
      </c>
    </row>
    <row r="270" spans="1:37" s="2842" customFormat="1" ht="17.25" customHeight="1">
      <c r="A270" s="2839">
        <v>0</v>
      </c>
      <c r="B270" s="2839">
        <v>0</v>
      </c>
      <c r="C270" s="2839">
        <v>0</v>
      </c>
      <c r="D270" s="2846">
        <v>20000</v>
      </c>
      <c r="E270" s="2928">
        <v>0</v>
      </c>
      <c r="F270" s="2934">
        <v>20000</v>
      </c>
      <c r="G270" s="1326" t="s">
        <v>1275</v>
      </c>
      <c r="H270" s="621" t="s">
        <v>1276</v>
      </c>
      <c r="I270" s="2928">
        <v>0</v>
      </c>
      <c r="J270" s="2934">
        <v>0</v>
      </c>
    </row>
    <row r="271" spans="1:37" s="626" customFormat="1" ht="21" customHeight="1" thickBot="1">
      <c r="A271" s="2839">
        <v>0</v>
      </c>
      <c r="B271" s="2839">
        <v>0</v>
      </c>
      <c r="C271" s="2862">
        <v>5000</v>
      </c>
      <c r="D271" s="2846">
        <v>0</v>
      </c>
      <c r="E271" s="2935">
        <v>5000</v>
      </c>
      <c r="F271" s="2934">
        <v>0</v>
      </c>
      <c r="G271" s="1263" t="s">
        <v>1279</v>
      </c>
      <c r="H271" s="645" t="s">
        <v>1280</v>
      </c>
      <c r="I271" s="1033">
        <v>0</v>
      </c>
      <c r="J271" s="2934">
        <v>0</v>
      </c>
      <c r="K271" s="2842">
        <v>5000</v>
      </c>
      <c r="L271" s="2842"/>
      <c r="M271" s="2842"/>
      <c r="N271" s="2842"/>
      <c r="O271" s="2842"/>
      <c r="P271" s="2842"/>
      <c r="Q271" s="2842"/>
      <c r="R271" s="2842"/>
      <c r="S271" s="2842"/>
      <c r="T271" s="2842"/>
      <c r="U271" s="2842"/>
      <c r="V271" s="2842"/>
      <c r="W271" s="2842"/>
      <c r="X271" s="2842"/>
      <c r="Y271" s="2842"/>
      <c r="Z271" s="2842"/>
      <c r="AA271" s="2842"/>
      <c r="AB271" s="2842"/>
      <c r="AC271" s="2842"/>
      <c r="AD271" s="2842"/>
      <c r="AE271" s="2842"/>
      <c r="AF271" s="2842"/>
      <c r="AG271" s="2842"/>
      <c r="AH271" s="2842"/>
      <c r="AI271" s="2842"/>
      <c r="AJ271" s="2842"/>
      <c r="AK271" s="2842"/>
    </row>
    <row r="272" spans="1:37" s="644" customFormat="1" ht="23.25" customHeight="1" thickTop="1" thickBot="1">
      <c r="A272" s="996">
        <f t="shared" ref="A272:F272" si="46">SUM(A269:A271)</f>
        <v>0</v>
      </c>
      <c r="B272" s="996">
        <f t="shared" si="46"/>
        <v>0</v>
      </c>
      <c r="C272" s="996">
        <f t="shared" si="46"/>
        <v>5000</v>
      </c>
      <c r="D272" s="997">
        <f t="shared" si="46"/>
        <v>70000</v>
      </c>
      <c r="E272" s="996">
        <f t="shared" si="46"/>
        <v>5000</v>
      </c>
      <c r="F272" s="996">
        <f t="shared" si="46"/>
        <v>70000</v>
      </c>
      <c r="G272" s="1013"/>
      <c r="H272" s="996" t="s">
        <v>1281</v>
      </c>
      <c r="I272" s="996">
        <f>SUM(I269:I271)</f>
        <v>0</v>
      </c>
      <c r="J272" s="997">
        <f>SUM(J269:J271)</f>
        <v>0</v>
      </c>
      <c r="K272" s="643"/>
      <c r="L272" s="643"/>
      <c r="M272" s="643"/>
      <c r="N272" s="643"/>
      <c r="O272" s="643"/>
      <c r="P272" s="643"/>
      <c r="Q272" s="643"/>
      <c r="R272" s="643"/>
      <c r="S272" s="643"/>
      <c r="T272" s="643"/>
      <c r="U272" s="643"/>
      <c r="V272" s="643"/>
      <c r="W272" s="643"/>
      <c r="X272" s="643"/>
      <c r="Y272" s="643"/>
      <c r="Z272" s="643"/>
      <c r="AA272" s="643"/>
      <c r="AB272" s="643"/>
      <c r="AC272" s="643"/>
      <c r="AD272" s="643"/>
      <c r="AE272" s="643"/>
      <c r="AF272" s="643"/>
      <c r="AG272" s="643"/>
      <c r="AH272" s="643"/>
      <c r="AI272" s="643"/>
      <c r="AJ272" s="643"/>
      <c r="AK272" s="643"/>
    </row>
    <row r="273" spans="1:256" s="2842" customFormat="1" ht="18" customHeight="1" thickTop="1">
      <c r="A273" s="4623"/>
      <c r="B273" s="4624"/>
      <c r="C273" s="4624"/>
      <c r="D273" s="4624"/>
      <c r="E273" s="4624"/>
      <c r="F273" s="4624"/>
      <c r="G273" s="623">
        <v>3</v>
      </c>
      <c r="H273" s="4606" t="s">
        <v>1282</v>
      </c>
      <c r="I273" s="4606"/>
      <c r="J273" s="4628"/>
    </row>
    <row r="274" spans="1:256" s="2842" customFormat="1" ht="18" customHeight="1">
      <c r="A274" s="2712"/>
      <c r="B274" s="2835"/>
      <c r="C274" s="2836"/>
      <c r="D274" s="2845">
        <v>150000</v>
      </c>
      <c r="E274" s="2930"/>
      <c r="F274" s="2933">
        <v>150000</v>
      </c>
      <c r="G274" s="696">
        <v>230</v>
      </c>
      <c r="H274" s="2835" t="s">
        <v>1354</v>
      </c>
      <c r="I274" s="2930"/>
      <c r="J274" s="2928">
        <v>0</v>
      </c>
    </row>
    <row r="275" spans="1:256" s="2842" customFormat="1" ht="17.25" customHeight="1">
      <c r="A275" s="2839">
        <v>0</v>
      </c>
      <c r="B275" s="2839">
        <v>0</v>
      </c>
      <c r="C275" s="2839">
        <v>0</v>
      </c>
      <c r="D275" s="2846">
        <v>0</v>
      </c>
      <c r="E275" s="2928">
        <v>0</v>
      </c>
      <c r="F275" s="2934">
        <v>0</v>
      </c>
      <c r="G275" s="1326">
        <v>245</v>
      </c>
      <c r="H275" s="621" t="s">
        <v>1288</v>
      </c>
      <c r="I275" s="2928">
        <v>0</v>
      </c>
      <c r="J275" s="2934">
        <v>0</v>
      </c>
    </row>
    <row r="276" spans="1:256" s="2842" customFormat="1" ht="17.25" customHeight="1">
      <c r="A276" s="2839">
        <v>0</v>
      </c>
      <c r="B276" s="2839">
        <v>0</v>
      </c>
      <c r="C276" s="2839">
        <v>0</v>
      </c>
      <c r="D276" s="2846">
        <v>0</v>
      </c>
      <c r="E276" s="2928">
        <v>0</v>
      </c>
      <c r="F276" s="2934">
        <v>0</v>
      </c>
      <c r="G276" s="1326">
        <v>253</v>
      </c>
      <c r="H276" s="621" t="s">
        <v>1291</v>
      </c>
      <c r="I276" s="1357">
        <v>0</v>
      </c>
      <c r="J276" s="2934">
        <v>0</v>
      </c>
      <c r="K276" s="2842" t="s">
        <v>3746</v>
      </c>
      <c r="IV276" s="2847"/>
    </row>
    <row r="277" spans="1:256" s="2847" customFormat="1" ht="17.25" customHeight="1">
      <c r="A277" s="2839">
        <v>0</v>
      </c>
      <c r="B277" s="2839">
        <v>0</v>
      </c>
      <c r="C277" s="2839">
        <v>0</v>
      </c>
      <c r="D277" s="2846">
        <v>0</v>
      </c>
      <c r="E277" s="2928">
        <v>0</v>
      </c>
      <c r="F277" s="2934">
        <v>0</v>
      </c>
      <c r="G277" s="1326">
        <v>254</v>
      </c>
      <c r="H277" s="621" t="s">
        <v>276</v>
      </c>
      <c r="I277" s="2928">
        <v>0</v>
      </c>
      <c r="J277" s="2934">
        <v>0</v>
      </c>
      <c r="K277" s="2842"/>
      <c r="L277" s="2842"/>
      <c r="M277" s="2842"/>
      <c r="N277" s="2842"/>
      <c r="O277" s="2842"/>
      <c r="P277" s="2842"/>
      <c r="Q277" s="2842"/>
      <c r="R277" s="2842"/>
      <c r="S277" s="2842"/>
      <c r="T277" s="2842"/>
      <c r="U277" s="2842"/>
      <c r="V277" s="2842"/>
      <c r="W277" s="2842"/>
      <c r="X277" s="2842"/>
      <c r="Y277" s="2842"/>
      <c r="Z277" s="2842"/>
      <c r="AA277" s="2842"/>
      <c r="AB277" s="2842"/>
      <c r="AC277" s="2842"/>
      <c r="AD277" s="2842"/>
      <c r="AE277" s="2842"/>
      <c r="AF277" s="2842"/>
      <c r="AG277" s="2842"/>
      <c r="AH277" s="2842"/>
      <c r="AI277" s="2842"/>
      <c r="AJ277" s="2842"/>
      <c r="AK277" s="2842"/>
    </row>
    <row r="278" spans="1:256" s="647" customFormat="1" ht="20.25" customHeight="1" thickBot="1">
      <c r="A278" s="2839">
        <v>0</v>
      </c>
      <c r="B278" s="2839">
        <v>0</v>
      </c>
      <c r="C278" s="2862">
        <v>0</v>
      </c>
      <c r="D278" s="2846">
        <v>0</v>
      </c>
      <c r="E278" s="2935">
        <v>0</v>
      </c>
      <c r="F278" s="2934">
        <v>0</v>
      </c>
      <c r="G278" s="1263">
        <v>255</v>
      </c>
      <c r="H278" s="2862" t="s">
        <v>277</v>
      </c>
      <c r="I278" s="2935">
        <v>0</v>
      </c>
      <c r="J278" s="2934">
        <v>0</v>
      </c>
      <c r="K278" s="2842"/>
      <c r="L278" s="2842"/>
      <c r="M278" s="2842"/>
      <c r="N278" s="2842"/>
      <c r="O278" s="2842"/>
      <c r="P278" s="2842"/>
      <c r="Q278" s="2842"/>
      <c r="R278" s="2842"/>
      <c r="S278" s="2842"/>
      <c r="T278" s="2842"/>
      <c r="U278" s="2842"/>
      <c r="V278" s="2842"/>
      <c r="W278" s="2842"/>
      <c r="X278" s="2842"/>
      <c r="Y278" s="2842"/>
      <c r="Z278" s="2842"/>
      <c r="AA278" s="2842"/>
      <c r="AB278" s="2842"/>
      <c r="AC278" s="2842"/>
      <c r="AD278" s="2842"/>
      <c r="AE278" s="2842"/>
      <c r="AF278" s="2842"/>
      <c r="AG278" s="2842"/>
      <c r="AH278" s="2842"/>
      <c r="AI278" s="2842"/>
      <c r="AJ278" s="2842"/>
      <c r="AK278" s="2842"/>
    </row>
    <row r="279" spans="1:256" s="647" customFormat="1" ht="20.25" customHeight="1" thickTop="1" thickBot="1">
      <c r="A279" s="2715"/>
      <c r="B279" s="1229"/>
      <c r="C279" s="718">
        <v>50000</v>
      </c>
      <c r="D279" s="1417"/>
      <c r="E279" s="718">
        <v>50000</v>
      </c>
      <c r="F279" s="1417"/>
      <c r="G279" s="752">
        <v>259</v>
      </c>
      <c r="H279" s="718" t="s">
        <v>3191</v>
      </c>
      <c r="I279" s="718">
        <v>0</v>
      </c>
      <c r="J279" s="1417"/>
      <c r="K279" s="2842"/>
      <c r="L279" s="2842"/>
      <c r="M279" s="2842"/>
      <c r="N279" s="2842"/>
      <c r="O279" s="2842"/>
      <c r="P279" s="2842"/>
      <c r="Q279" s="2842"/>
      <c r="R279" s="2842"/>
      <c r="S279" s="2842"/>
      <c r="T279" s="2842"/>
      <c r="U279" s="2842"/>
      <c r="V279" s="2842"/>
      <c r="W279" s="2842"/>
      <c r="X279" s="2842"/>
      <c r="Y279" s="2842"/>
      <c r="Z279" s="2842"/>
      <c r="AA279" s="2842"/>
      <c r="AB279" s="2842"/>
      <c r="AC279" s="2842"/>
      <c r="AD279" s="2842"/>
      <c r="AE279" s="2842"/>
      <c r="AF279" s="2842"/>
      <c r="AG279" s="2842"/>
      <c r="AH279" s="2842"/>
      <c r="AI279" s="2842"/>
      <c r="AJ279" s="2842"/>
      <c r="AK279" s="2842"/>
    </row>
    <row r="280" spans="1:256" s="644" customFormat="1" ht="22.5" customHeight="1" thickTop="1" thickBot="1">
      <c r="A280" s="996">
        <f t="shared" ref="A280:F280" si="47">SUM(A274:A279)</f>
        <v>0</v>
      </c>
      <c r="B280" s="996">
        <f t="shared" si="47"/>
        <v>0</v>
      </c>
      <c r="C280" s="996">
        <f t="shared" si="47"/>
        <v>50000</v>
      </c>
      <c r="D280" s="996">
        <f t="shared" si="47"/>
        <v>150000</v>
      </c>
      <c r="E280" s="996">
        <f t="shared" si="47"/>
        <v>50000</v>
      </c>
      <c r="F280" s="996">
        <f t="shared" si="47"/>
        <v>150000</v>
      </c>
      <c r="G280" s="1013"/>
      <c r="H280" s="996" t="s">
        <v>1295</v>
      </c>
      <c r="I280" s="997">
        <f>SUM(I274:I279)</f>
        <v>0</v>
      </c>
      <c r="J280" s="997">
        <f>SUM(J274:J279)</f>
        <v>0</v>
      </c>
      <c r="K280" s="643"/>
      <c r="L280" s="643"/>
      <c r="M280" s="643"/>
      <c r="N280" s="643"/>
      <c r="O280" s="643"/>
      <c r="P280" s="643"/>
      <c r="Q280" s="643"/>
      <c r="R280" s="643"/>
      <c r="S280" s="643"/>
      <c r="T280" s="643"/>
      <c r="U280" s="643"/>
      <c r="V280" s="643"/>
      <c r="W280" s="643"/>
      <c r="X280" s="643"/>
      <c r="Y280" s="643"/>
      <c r="Z280" s="643"/>
      <c r="AA280" s="643"/>
      <c r="AB280" s="643"/>
      <c r="AC280" s="643"/>
      <c r="AD280" s="643"/>
      <c r="AE280" s="643"/>
      <c r="AF280" s="643"/>
      <c r="AG280" s="643"/>
      <c r="AH280" s="643"/>
      <c r="AI280" s="643"/>
      <c r="AJ280" s="643"/>
      <c r="AK280" s="643"/>
    </row>
    <row r="281" spans="1:256" s="2842" customFormat="1" ht="19.5" customHeight="1" thickTop="1">
      <c r="A281" s="4623"/>
      <c r="B281" s="4624"/>
      <c r="C281" s="4624"/>
      <c r="D281" s="4624"/>
      <c r="E281" s="4624"/>
      <c r="F281" s="4624"/>
      <c r="G281" s="623">
        <v>4</v>
      </c>
      <c r="H281" s="4606" t="s">
        <v>1296</v>
      </c>
      <c r="I281" s="4606"/>
      <c r="J281" s="4629"/>
    </row>
    <row r="282" spans="1:256" s="2842" customFormat="1" ht="15.75" customHeight="1">
      <c r="A282" s="4612"/>
      <c r="B282" s="4613"/>
      <c r="C282" s="4613"/>
      <c r="D282" s="4613"/>
      <c r="E282" s="4613"/>
      <c r="F282" s="4613"/>
      <c r="G282" s="624">
        <v>5</v>
      </c>
      <c r="H282" s="4610" t="s">
        <v>321</v>
      </c>
      <c r="I282" s="4610"/>
      <c r="J282" s="4630"/>
    </row>
    <row r="283" spans="1:256" s="648" customFormat="1" ht="19.5" customHeight="1" thickBot="1">
      <c r="A283" s="2839">
        <v>0</v>
      </c>
      <c r="B283" s="2839">
        <v>0</v>
      </c>
      <c r="C283" s="2862">
        <v>5000</v>
      </c>
      <c r="D283" s="989">
        <v>0</v>
      </c>
      <c r="E283" s="2935">
        <v>5000</v>
      </c>
      <c r="F283" s="989">
        <v>0</v>
      </c>
      <c r="G283" s="1263">
        <v>499</v>
      </c>
      <c r="H283" s="2862" t="s">
        <v>290</v>
      </c>
      <c r="I283" s="1033">
        <v>0</v>
      </c>
      <c r="J283" s="989">
        <v>0</v>
      </c>
      <c r="K283" s="2842">
        <v>5000</v>
      </c>
      <c r="L283" s="2842"/>
      <c r="M283" s="2842"/>
      <c r="N283" s="2842"/>
      <c r="O283" s="2842"/>
      <c r="P283" s="2842"/>
      <c r="Q283" s="2842"/>
      <c r="R283" s="2842"/>
      <c r="S283" s="2842"/>
      <c r="T283" s="2842"/>
      <c r="U283" s="2842"/>
      <c r="V283" s="2842"/>
      <c r="W283" s="2842"/>
      <c r="X283" s="2842"/>
      <c r="Y283" s="2842"/>
      <c r="Z283" s="2842"/>
      <c r="AA283" s="2842"/>
      <c r="AB283" s="2842"/>
      <c r="AC283" s="2842"/>
      <c r="AD283" s="2842"/>
      <c r="AE283" s="2842"/>
      <c r="AF283" s="2842"/>
      <c r="AG283" s="2842"/>
      <c r="AH283" s="2842"/>
      <c r="AI283" s="2842"/>
      <c r="AJ283" s="2842"/>
      <c r="AK283" s="2842"/>
    </row>
    <row r="284" spans="1:256" s="650" customFormat="1" ht="22.5" customHeight="1" thickTop="1" thickBot="1">
      <c r="A284" s="1020">
        <f>SUM(A283:A283)</f>
        <v>0</v>
      </c>
      <c r="B284" s="1035">
        <v>0</v>
      </c>
      <c r="C284" s="1020">
        <f>SUM(C283:C283)</f>
        <v>5000</v>
      </c>
      <c r="D284" s="1035">
        <v>0</v>
      </c>
      <c r="E284" s="1020">
        <f>SUM(E283:E283)</f>
        <v>5000</v>
      </c>
      <c r="F284" s="1035">
        <v>0</v>
      </c>
      <c r="G284" s="1023"/>
      <c r="H284" s="1020" t="s">
        <v>1321</v>
      </c>
      <c r="I284" s="1020">
        <f>SUM(I283:I283)</f>
        <v>0</v>
      </c>
      <c r="J284" s="1035">
        <v>0</v>
      </c>
      <c r="K284" s="626"/>
      <c r="L284" s="626"/>
      <c r="M284" s="626"/>
      <c r="N284" s="626"/>
      <c r="O284" s="626"/>
      <c r="P284" s="626"/>
      <c r="Q284" s="626"/>
      <c r="R284" s="626"/>
      <c r="S284" s="626"/>
      <c r="T284" s="626"/>
      <c r="U284" s="626"/>
      <c r="V284" s="626"/>
      <c r="W284" s="626"/>
      <c r="X284" s="626"/>
      <c r="Y284" s="626"/>
      <c r="Z284" s="626"/>
      <c r="AA284" s="626"/>
      <c r="AB284" s="626"/>
      <c r="AC284" s="626"/>
      <c r="AD284" s="626"/>
      <c r="AE284" s="626"/>
      <c r="AF284" s="626"/>
      <c r="AG284" s="626"/>
      <c r="AH284" s="626"/>
      <c r="AI284" s="626"/>
      <c r="AJ284" s="626"/>
      <c r="AK284" s="626"/>
    </row>
    <row r="285" spans="1:256" s="644" customFormat="1" ht="30" thickTop="1" thickBot="1">
      <c r="A285" s="996">
        <f t="shared" ref="A285:F285" si="48">SUM(A284,A280,A272,A267)</f>
        <v>0</v>
      </c>
      <c r="B285" s="996">
        <f t="shared" si="48"/>
        <v>0</v>
      </c>
      <c r="C285" s="996">
        <f t="shared" si="48"/>
        <v>337000</v>
      </c>
      <c r="D285" s="997">
        <f t="shared" si="48"/>
        <v>270000</v>
      </c>
      <c r="E285" s="996">
        <f t="shared" si="48"/>
        <v>337000</v>
      </c>
      <c r="F285" s="996">
        <f t="shared" si="48"/>
        <v>270000</v>
      </c>
      <c r="G285" s="996"/>
      <c r="H285" s="998" t="s">
        <v>1322</v>
      </c>
      <c r="I285" s="996">
        <f>SUM(I284,I280,I272,I267)</f>
        <v>0</v>
      </c>
      <c r="J285" s="997">
        <f>SUM(J284,J280,J272,J267)</f>
        <v>0</v>
      </c>
    </row>
    <row r="286" spans="1:256" s="643" customFormat="1" ht="30" thickTop="1" thickBot="1">
      <c r="A286" s="1006">
        <f t="shared" ref="A286:F286" si="49">SUM(A285,A248)</f>
        <v>0</v>
      </c>
      <c r="B286" s="1006">
        <f t="shared" si="49"/>
        <v>0</v>
      </c>
      <c r="C286" s="1006">
        <f t="shared" si="49"/>
        <v>1776000</v>
      </c>
      <c r="D286" s="1007">
        <f t="shared" si="49"/>
        <v>270000</v>
      </c>
      <c r="E286" s="1006">
        <f t="shared" si="49"/>
        <v>1776000</v>
      </c>
      <c r="F286" s="1006">
        <f t="shared" si="49"/>
        <v>270000</v>
      </c>
      <c r="G286" s="1006"/>
      <c r="H286" s="1000" t="s">
        <v>3501</v>
      </c>
      <c r="I286" s="1006">
        <f>SUM(I285,I248)</f>
        <v>0</v>
      </c>
      <c r="J286" s="1007">
        <f>SUM(J285,J248)</f>
        <v>0</v>
      </c>
    </row>
    <row r="287" spans="1:256" s="643" customFormat="1" ht="15">
      <c r="A287" s="2697"/>
      <c r="B287" s="2697"/>
      <c r="C287" s="2697"/>
      <c r="D287" s="2697"/>
      <c r="E287" s="2697"/>
      <c r="F287" s="2697"/>
      <c r="G287" s="2697"/>
      <c r="H287" s="2698"/>
      <c r="I287" s="2697"/>
      <c r="J287" s="2697"/>
    </row>
    <row r="288" spans="1:256" s="2842" customFormat="1" ht="20.25" customHeight="1">
      <c r="A288" s="4645" t="s">
        <v>1332</v>
      </c>
      <c r="B288" s="4646"/>
      <c r="C288" s="4646"/>
      <c r="D288" s="4646"/>
      <c r="E288" s="4646"/>
      <c r="F288" s="4646"/>
      <c r="G288" s="4646"/>
      <c r="H288" s="4646"/>
      <c r="I288" s="4646"/>
      <c r="J288" s="4646"/>
    </row>
    <row r="289" spans="1:37" s="2842" customFormat="1" ht="15.75" customHeight="1" thickBot="1">
      <c r="A289" s="1381"/>
      <c r="B289" s="1412"/>
      <c r="C289" s="1327"/>
      <c r="D289" s="1327"/>
      <c r="E289" s="1412"/>
      <c r="F289" s="1412"/>
      <c r="G289" s="1412"/>
      <c r="H289" s="1412"/>
      <c r="I289" s="4608" t="s">
        <v>313</v>
      </c>
      <c r="J289" s="4608"/>
    </row>
    <row r="290" spans="1:37" s="2842" customFormat="1" ht="32.25" customHeight="1">
      <c r="A290" s="4453" t="s">
        <v>3785</v>
      </c>
      <c r="B290" s="4454"/>
      <c r="C290" s="4455" t="s">
        <v>3783</v>
      </c>
      <c r="D290" s="4454"/>
      <c r="E290" s="4455" t="s">
        <v>3784</v>
      </c>
      <c r="F290" s="4454"/>
      <c r="G290" s="4456" t="s">
        <v>117</v>
      </c>
      <c r="H290" s="4457"/>
      <c r="I290" s="4455" t="s">
        <v>3787</v>
      </c>
      <c r="J290" s="4454"/>
    </row>
    <row r="291" spans="1:37" s="2842" customFormat="1" ht="20.25" customHeight="1">
      <c r="A291" s="1050" t="s">
        <v>118</v>
      </c>
      <c r="B291" s="2819" t="s">
        <v>104</v>
      </c>
      <c r="C291" s="2819" t="s">
        <v>118</v>
      </c>
      <c r="D291" s="2819" t="s">
        <v>104</v>
      </c>
      <c r="E291" s="2819" t="s">
        <v>118</v>
      </c>
      <c r="F291" s="2819" t="s">
        <v>104</v>
      </c>
      <c r="G291" s="4458"/>
      <c r="H291" s="4459"/>
      <c r="I291" s="2819" t="s">
        <v>118</v>
      </c>
      <c r="J291" s="1051" t="s">
        <v>104</v>
      </c>
    </row>
    <row r="292" spans="1:37" s="2842" customFormat="1" ht="15" customHeight="1" thickBot="1">
      <c r="A292" s="1075">
        <v>1</v>
      </c>
      <c r="B292" s="2843">
        <v>2</v>
      </c>
      <c r="C292" s="2843">
        <v>3</v>
      </c>
      <c r="D292" s="2843">
        <v>4</v>
      </c>
      <c r="E292" s="2843">
        <v>5</v>
      </c>
      <c r="F292" s="2843">
        <v>6</v>
      </c>
      <c r="G292" s="4686">
        <v>7</v>
      </c>
      <c r="H292" s="4687"/>
      <c r="I292" s="2843">
        <v>8</v>
      </c>
      <c r="J292" s="1076">
        <v>9</v>
      </c>
    </row>
    <row r="293" spans="1:37" s="2842" customFormat="1" ht="19.5" customHeight="1">
      <c r="A293" s="4651" t="s">
        <v>318</v>
      </c>
      <c r="B293" s="4610"/>
      <c r="C293" s="4610"/>
      <c r="D293" s="4610"/>
      <c r="E293" s="4610"/>
      <c r="F293" s="4610"/>
      <c r="G293" s="4610"/>
      <c r="H293" s="4675"/>
      <c r="I293" s="4675"/>
      <c r="J293" s="4632"/>
    </row>
    <row r="294" spans="1:37" s="2842" customFormat="1" ht="17.25" customHeight="1">
      <c r="A294" s="4612"/>
      <c r="B294" s="4613"/>
      <c r="C294" s="4613"/>
      <c r="D294" s="4613"/>
      <c r="E294" s="4613"/>
      <c r="F294" s="4613"/>
      <c r="G294" s="624" t="s">
        <v>137</v>
      </c>
      <c r="H294" s="4610" t="s">
        <v>239</v>
      </c>
      <c r="I294" s="4610"/>
      <c r="J294" s="4611"/>
    </row>
    <row r="295" spans="1:37" s="2842" customFormat="1" ht="15" customHeight="1">
      <c r="A295" s="2838">
        <f t="shared" ref="A295:F295" si="50">SUM(A318)</f>
        <v>0</v>
      </c>
      <c r="B295" s="2839">
        <f t="shared" si="50"/>
        <v>0</v>
      </c>
      <c r="C295" s="2839">
        <f t="shared" si="50"/>
        <v>116864000</v>
      </c>
      <c r="D295" s="2846">
        <f t="shared" si="50"/>
        <v>0</v>
      </c>
      <c r="E295" s="2839">
        <f t="shared" si="50"/>
        <v>116864000</v>
      </c>
      <c r="F295" s="2839">
        <f t="shared" si="50"/>
        <v>0</v>
      </c>
      <c r="G295" s="624">
        <v>1</v>
      </c>
      <c r="H295" s="2839" t="s">
        <v>1235</v>
      </c>
      <c r="I295" s="2839">
        <f>SUM(I318)</f>
        <v>0</v>
      </c>
      <c r="J295" s="2846">
        <f>SUM(J318)</f>
        <v>0</v>
      </c>
    </row>
    <row r="296" spans="1:37" s="626" customFormat="1" ht="21" customHeight="1" thickBot="1">
      <c r="A296" s="2861">
        <f t="shared" ref="A296:F296" si="51">SUM(A327)</f>
        <v>0</v>
      </c>
      <c r="B296" s="2862">
        <f t="shared" si="51"/>
        <v>0</v>
      </c>
      <c r="C296" s="2862">
        <f t="shared" si="51"/>
        <v>13700000</v>
      </c>
      <c r="D296" s="2846">
        <f t="shared" si="51"/>
        <v>0</v>
      </c>
      <c r="E296" s="2862">
        <f t="shared" si="51"/>
        <v>13700000</v>
      </c>
      <c r="F296" s="2862">
        <f t="shared" si="51"/>
        <v>0</v>
      </c>
      <c r="G296" s="625">
        <v>2</v>
      </c>
      <c r="H296" s="2862" t="s">
        <v>1236</v>
      </c>
      <c r="I296" s="2862">
        <f>SUM(I327)</f>
        <v>0</v>
      </c>
      <c r="J296" s="2846">
        <f>SUM(J327)</f>
        <v>0</v>
      </c>
      <c r="K296" s="2842"/>
      <c r="L296" s="2842"/>
      <c r="M296" s="2842"/>
      <c r="N296" s="2842"/>
      <c r="O296" s="2842"/>
      <c r="P296" s="2842"/>
      <c r="Q296" s="2842"/>
      <c r="R296" s="2842"/>
      <c r="S296" s="2842"/>
      <c r="T296" s="2842"/>
      <c r="U296" s="2842"/>
      <c r="V296" s="2842"/>
      <c r="W296" s="2842"/>
      <c r="X296" s="2842"/>
      <c r="Y296" s="2842"/>
      <c r="Z296" s="2842"/>
      <c r="AA296" s="2842"/>
      <c r="AB296" s="2842"/>
      <c r="AC296" s="2842"/>
      <c r="AD296" s="2842"/>
      <c r="AE296" s="2842"/>
      <c r="AF296" s="2842"/>
      <c r="AG296" s="2842"/>
      <c r="AH296" s="2842"/>
      <c r="AI296" s="2842"/>
      <c r="AJ296" s="2842"/>
      <c r="AK296" s="2842"/>
    </row>
    <row r="297" spans="1:37" s="644" customFormat="1" ht="34.5" customHeight="1" thickTop="1" thickBot="1">
      <c r="A297" s="995">
        <f t="shared" ref="A297:F297" si="52">SUM(A295:A296)</f>
        <v>0</v>
      </c>
      <c r="B297" s="996">
        <f t="shared" si="52"/>
        <v>0</v>
      </c>
      <c r="C297" s="996">
        <f t="shared" si="52"/>
        <v>130564000</v>
      </c>
      <c r="D297" s="996">
        <f t="shared" si="52"/>
        <v>0</v>
      </c>
      <c r="E297" s="996">
        <f t="shared" si="52"/>
        <v>130564000</v>
      </c>
      <c r="F297" s="996">
        <f t="shared" si="52"/>
        <v>0</v>
      </c>
      <c r="G297" s="996"/>
      <c r="H297" s="998" t="s">
        <v>1237</v>
      </c>
      <c r="I297" s="996">
        <f>SUM(I295:I296)</f>
        <v>0</v>
      </c>
      <c r="J297" s="997">
        <f>SUM(J295:J296)</f>
        <v>0</v>
      </c>
      <c r="K297" s="643"/>
      <c r="L297" s="643"/>
      <c r="M297" s="643"/>
      <c r="N297" s="643"/>
      <c r="O297" s="643"/>
      <c r="P297" s="643"/>
      <c r="Q297" s="643"/>
      <c r="R297" s="643"/>
      <c r="S297" s="643"/>
      <c r="T297" s="643"/>
      <c r="U297" s="643"/>
      <c r="V297" s="643"/>
      <c r="W297" s="643"/>
      <c r="X297" s="643"/>
      <c r="Y297" s="643"/>
      <c r="Z297" s="643"/>
      <c r="AA297" s="643"/>
      <c r="AB297" s="643"/>
      <c r="AC297" s="643"/>
      <c r="AD297" s="643"/>
      <c r="AE297" s="643"/>
      <c r="AF297" s="643"/>
      <c r="AG297" s="643"/>
      <c r="AH297" s="643"/>
      <c r="AI297" s="643"/>
      <c r="AJ297" s="643"/>
      <c r="AK297" s="643"/>
    </row>
    <row r="298" spans="1:37" s="2842" customFormat="1" ht="20.25" customHeight="1" thickTop="1">
      <c r="A298" s="4623"/>
      <c r="B298" s="4624"/>
      <c r="C298" s="4624"/>
      <c r="D298" s="4624"/>
      <c r="E298" s="4624"/>
      <c r="F298" s="4624"/>
      <c r="G298" s="623" t="s">
        <v>139</v>
      </c>
      <c r="H298" s="4606" t="s">
        <v>243</v>
      </c>
      <c r="I298" s="4606"/>
      <c r="J298" s="4632"/>
    </row>
    <row r="299" spans="1:37" s="2842" customFormat="1" ht="15" customHeight="1">
      <c r="A299" s="2838">
        <f t="shared" ref="A299:F299" si="53">SUM(A338)</f>
        <v>0</v>
      </c>
      <c r="B299" s="2839">
        <f t="shared" si="53"/>
        <v>0</v>
      </c>
      <c r="C299" s="2839">
        <f t="shared" si="53"/>
        <v>13000000</v>
      </c>
      <c r="D299" s="2846">
        <f t="shared" si="53"/>
        <v>700000</v>
      </c>
      <c r="E299" s="2839">
        <f t="shared" si="53"/>
        <v>13000000</v>
      </c>
      <c r="F299" s="2839">
        <f t="shared" si="53"/>
        <v>700000</v>
      </c>
      <c r="G299" s="624">
        <v>1</v>
      </c>
      <c r="H299" s="2839" t="s">
        <v>1258</v>
      </c>
      <c r="I299" s="2839">
        <f>SUM(I338)</f>
        <v>0</v>
      </c>
      <c r="J299" s="2846">
        <f>SUM(J338)</f>
        <v>0</v>
      </c>
    </row>
    <row r="300" spans="1:37" s="2842" customFormat="1" ht="15" customHeight="1">
      <c r="A300" s="2838">
        <f t="shared" ref="A300:F300" si="54">SUM(A350)</f>
        <v>0</v>
      </c>
      <c r="B300" s="2839">
        <f t="shared" si="54"/>
        <v>0</v>
      </c>
      <c r="C300" s="2839">
        <f t="shared" si="54"/>
        <v>1900000</v>
      </c>
      <c r="D300" s="2846">
        <f t="shared" si="54"/>
        <v>0</v>
      </c>
      <c r="E300" s="2839">
        <f t="shared" si="54"/>
        <v>1900000</v>
      </c>
      <c r="F300" s="2839">
        <f t="shared" si="54"/>
        <v>0</v>
      </c>
      <c r="G300" s="624">
        <v>2</v>
      </c>
      <c r="H300" s="2839" t="s">
        <v>1271</v>
      </c>
      <c r="I300" s="2839">
        <f>SUM(I350)</f>
        <v>0</v>
      </c>
      <c r="J300" s="2846">
        <f>SUM(J350)</f>
        <v>0</v>
      </c>
      <c r="M300" s="2842">
        <f>(I305-I295)/100000</f>
        <v>0</v>
      </c>
    </row>
    <row r="301" spans="1:37" s="2842" customFormat="1" ht="15" customHeight="1">
      <c r="A301" s="2838">
        <f t="shared" ref="A301:F301" si="55">SUM(A356)</f>
        <v>0</v>
      </c>
      <c r="B301" s="2839">
        <f t="shared" si="55"/>
        <v>0</v>
      </c>
      <c r="C301" s="2839">
        <f t="shared" si="55"/>
        <v>1200000</v>
      </c>
      <c r="D301" s="2846">
        <f t="shared" si="55"/>
        <v>0</v>
      </c>
      <c r="E301" s="2839">
        <f t="shared" si="55"/>
        <v>1200000</v>
      </c>
      <c r="F301" s="2839">
        <f t="shared" si="55"/>
        <v>0</v>
      </c>
      <c r="G301" s="624">
        <v>3</v>
      </c>
      <c r="H301" s="2839" t="s">
        <v>1282</v>
      </c>
      <c r="I301" s="2839">
        <f>SUM(I356)</f>
        <v>0</v>
      </c>
      <c r="J301" s="2846">
        <f>SUM(J356)</f>
        <v>0</v>
      </c>
    </row>
    <row r="302" spans="1:37" s="2842" customFormat="1" ht="15" customHeight="1">
      <c r="A302" s="2838">
        <v>0</v>
      </c>
      <c r="B302" s="2839">
        <v>0</v>
      </c>
      <c r="C302" s="2839">
        <v>0</v>
      </c>
      <c r="D302" s="2846">
        <v>0</v>
      </c>
      <c r="E302" s="2839">
        <v>0</v>
      </c>
      <c r="F302" s="2839">
        <v>0</v>
      </c>
      <c r="G302" s="624">
        <v>4</v>
      </c>
      <c r="H302" s="2839" t="s">
        <v>1296</v>
      </c>
      <c r="I302" s="2839">
        <v>0</v>
      </c>
      <c r="J302" s="2846">
        <v>0</v>
      </c>
    </row>
    <row r="303" spans="1:37" s="626" customFormat="1" ht="17.25" customHeight="1" thickBot="1">
      <c r="A303" s="2861">
        <f t="shared" ref="A303:F303" si="56">SUM(A360)</f>
        <v>0</v>
      </c>
      <c r="B303" s="2862">
        <f t="shared" si="56"/>
        <v>0</v>
      </c>
      <c r="C303" s="2862">
        <f t="shared" si="56"/>
        <v>5000</v>
      </c>
      <c r="D303" s="989">
        <f t="shared" si="56"/>
        <v>0</v>
      </c>
      <c r="E303" s="2862">
        <f t="shared" si="56"/>
        <v>5000</v>
      </c>
      <c r="F303" s="2862">
        <f t="shared" si="56"/>
        <v>0</v>
      </c>
      <c r="G303" s="625">
        <v>5</v>
      </c>
      <c r="H303" s="2862" t="s">
        <v>321</v>
      </c>
      <c r="I303" s="2862">
        <f>SUM(I360)</f>
        <v>0</v>
      </c>
      <c r="J303" s="989">
        <f>SUM(J360)</f>
        <v>0</v>
      </c>
      <c r="K303" s="2842"/>
      <c r="L303" s="2842"/>
      <c r="M303" s="2842"/>
      <c r="N303" s="2842"/>
      <c r="O303" s="2842"/>
      <c r="P303" s="2842"/>
      <c r="Q303" s="2842"/>
      <c r="R303" s="2842"/>
      <c r="S303" s="2842"/>
      <c r="T303" s="2842"/>
      <c r="U303" s="2842"/>
      <c r="V303" s="2842"/>
      <c r="W303" s="2842"/>
      <c r="X303" s="2842"/>
      <c r="Y303" s="2842"/>
      <c r="Z303" s="2842"/>
      <c r="AA303" s="2842"/>
      <c r="AB303" s="2842"/>
      <c r="AC303" s="2842"/>
      <c r="AD303" s="2842"/>
      <c r="AE303" s="2842"/>
      <c r="AF303" s="2842"/>
      <c r="AG303" s="2842"/>
      <c r="AH303" s="2842"/>
      <c r="AI303" s="2842"/>
      <c r="AJ303" s="2842"/>
      <c r="AK303" s="2842"/>
    </row>
    <row r="304" spans="1:37" s="644" customFormat="1" ht="34.5" customHeight="1" thickTop="1" thickBot="1">
      <c r="A304" s="995">
        <f t="shared" ref="A304:F304" si="57">SUM(A299:A303)</f>
        <v>0</v>
      </c>
      <c r="B304" s="996">
        <f t="shared" si="57"/>
        <v>0</v>
      </c>
      <c r="C304" s="996">
        <f t="shared" si="57"/>
        <v>16105000</v>
      </c>
      <c r="D304" s="996">
        <f t="shared" si="57"/>
        <v>700000</v>
      </c>
      <c r="E304" s="996">
        <f t="shared" si="57"/>
        <v>16105000</v>
      </c>
      <c r="F304" s="996">
        <f t="shared" si="57"/>
        <v>700000</v>
      </c>
      <c r="G304" s="996"/>
      <c r="H304" s="998" t="s">
        <v>1243</v>
      </c>
      <c r="I304" s="996">
        <f>SUM(I299:I303)</f>
        <v>0</v>
      </c>
      <c r="J304" s="997">
        <f>SUM(J299:J303)</f>
        <v>0</v>
      </c>
      <c r="K304" s="643"/>
      <c r="L304" s="643"/>
      <c r="M304" s="643"/>
      <c r="N304" s="643"/>
      <c r="O304" s="643"/>
      <c r="P304" s="643"/>
      <c r="Q304" s="643"/>
      <c r="R304" s="643"/>
      <c r="S304" s="643"/>
      <c r="T304" s="643"/>
      <c r="U304" s="643"/>
      <c r="V304" s="643"/>
      <c r="W304" s="643"/>
      <c r="X304" s="643"/>
      <c r="Y304" s="643"/>
      <c r="Z304" s="643"/>
      <c r="AA304" s="643"/>
      <c r="AB304" s="643"/>
      <c r="AC304" s="643"/>
      <c r="AD304" s="643"/>
      <c r="AE304" s="643"/>
      <c r="AF304" s="643"/>
      <c r="AG304" s="643"/>
      <c r="AH304" s="643"/>
      <c r="AI304" s="643"/>
      <c r="AJ304" s="643"/>
      <c r="AK304" s="643"/>
    </row>
    <row r="305" spans="1:37" s="2842" customFormat="1" ht="27" customHeight="1" thickTop="1" thickBot="1">
      <c r="A305" s="1005">
        <f t="shared" ref="A305:F305" si="58">SUM(A297+A304)</f>
        <v>0</v>
      </c>
      <c r="B305" s="1006">
        <f t="shared" si="58"/>
        <v>0</v>
      </c>
      <c r="C305" s="1006">
        <f t="shared" si="58"/>
        <v>146669000</v>
      </c>
      <c r="D305" s="1006">
        <f t="shared" si="58"/>
        <v>700000</v>
      </c>
      <c r="E305" s="1006">
        <f t="shared" si="58"/>
        <v>146669000</v>
      </c>
      <c r="F305" s="1006">
        <f t="shared" si="58"/>
        <v>700000</v>
      </c>
      <c r="G305" s="1006"/>
      <c r="H305" s="1000" t="s">
        <v>1244</v>
      </c>
      <c r="I305" s="1006">
        <f>SUM(I297+I304)</f>
        <v>0</v>
      </c>
      <c r="J305" s="1007">
        <f>SUM(J297+J304)</f>
        <v>0</v>
      </c>
      <c r="L305" s="761"/>
    </row>
    <row r="306" spans="1:37" s="2842" customFormat="1" ht="16.5" customHeight="1">
      <c r="A306" s="4638" t="s">
        <v>322</v>
      </c>
      <c r="B306" s="4608"/>
      <c r="C306" s="4608"/>
      <c r="D306" s="4608"/>
      <c r="E306" s="4608"/>
      <c r="F306" s="4608"/>
      <c r="G306" s="4608"/>
      <c r="H306" s="4608"/>
      <c r="I306" s="4608"/>
      <c r="J306" s="4608"/>
    </row>
    <row r="307" spans="1:37" s="2842" customFormat="1" ht="20.25" customHeight="1">
      <c r="A307" s="1383" t="s">
        <v>1333</v>
      </c>
      <c r="B307" s="1412"/>
      <c r="C307" s="1327"/>
      <c r="D307" s="1327"/>
      <c r="E307" s="1412"/>
      <c r="F307" s="1412"/>
      <c r="G307" s="1412"/>
      <c r="H307" s="1412"/>
      <c r="I307" s="1327"/>
      <c r="J307" s="1327"/>
    </row>
    <row r="308" spans="1:37" s="2842" customFormat="1" ht="13.5" customHeight="1">
      <c r="A308" s="1381"/>
      <c r="B308" s="1412"/>
      <c r="C308" s="1327"/>
      <c r="D308" s="1327"/>
      <c r="E308" s="1412"/>
      <c r="F308" s="1412"/>
      <c r="G308" s="1412"/>
      <c r="H308" s="1412"/>
      <c r="I308" s="4608" t="s">
        <v>313</v>
      </c>
      <c r="J308" s="4608"/>
    </row>
    <row r="309" spans="1:37" s="2842" customFormat="1" ht="29.25" customHeight="1">
      <c r="A309" s="4502" t="s">
        <v>3785</v>
      </c>
      <c r="B309" s="4502"/>
      <c r="C309" s="4502" t="s">
        <v>3783</v>
      </c>
      <c r="D309" s="4502"/>
      <c r="E309" s="4502" t="s">
        <v>3784</v>
      </c>
      <c r="F309" s="4502"/>
      <c r="G309" s="4499" t="s">
        <v>117</v>
      </c>
      <c r="H309" s="4499"/>
      <c r="I309" s="4502" t="s">
        <v>3787</v>
      </c>
      <c r="J309" s="4502"/>
    </row>
    <row r="310" spans="1:37" s="2842" customFormat="1" ht="15" customHeight="1">
      <c r="A310" s="2818" t="s">
        <v>118</v>
      </c>
      <c r="B310" s="2819" t="s">
        <v>104</v>
      </c>
      <c r="C310" s="2819" t="s">
        <v>118</v>
      </c>
      <c r="D310" s="2819" t="s">
        <v>104</v>
      </c>
      <c r="E310" s="2819" t="s">
        <v>118</v>
      </c>
      <c r="F310" s="2819" t="s">
        <v>104</v>
      </c>
      <c r="G310" s="4499"/>
      <c r="H310" s="4499"/>
      <c r="I310" s="2819" t="s">
        <v>118</v>
      </c>
      <c r="J310" s="2819" t="s">
        <v>104</v>
      </c>
    </row>
    <row r="311" spans="1:37" s="2842" customFormat="1" ht="17.25" customHeight="1">
      <c r="A311" s="2857">
        <v>1</v>
      </c>
      <c r="B311" s="2857">
        <v>2</v>
      </c>
      <c r="C311" s="2857">
        <v>3</v>
      </c>
      <c r="D311" s="2857">
        <v>4</v>
      </c>
      <c r="E311" s="2857">
        <v>5</v>
      </c>
      <c r="F311" s="2857">
        <v>6</v>
      </c>
      <c r="G311" s="4692">
        <v>7</v>
      </c>
      <c r="H311" s="4692"/>
      <c r="I311" s="2857">
        <v>8</v>
      </c>
      <c r="J311" s="2857">
        <v>9</v>
      </c>
    </row>
    <row r="312" spans="1:37" s="2842" customFormat="1" ht="17.25" customHeight="1">
      <c r="A312" s="4610" t="s">
        <v>626</v>
      </c>
      <c r="B312" s="4610"/>
      <c r="C312" s="4610"/>
      <c r="D312" s="4610"/>
      <c r="E312" s="4610"/>
      <c r="F312" s="4610"/>
      <c r="G312" s="4610"/>
      <c r="H312" s="4610"/>
      <c r="I312" s="4610"/>
      <c r="J312" s="4610"/>
    </row>
    <row r="313" spans="1:37" s="2842" customFormat="1" ht="18.75" customHeight="1">
      <c r="A313" s="4613"/>
      <c r="B313" s="4610"/>
      <c r="C313" s="4610"/>
      <c r="D313" s="4610"/>
      <c r="E313" s="4610"/>
      <c r="F313" s="4610"/>
      <c r="G313" s="624" t="s">
        <v>137</v>
      </c>
      <c r="H313" s="4610" t="s">
        <v>239</v>
      </c>
      <c r="I313" s="4610"/>
      <c r="J313" s="4613"/>
    </row>
    <row r="314" spans="1:37" s="2842" customFormat="1" ht="18" customHeight="1">
      <c r="A314" s="4613"/>
      <c r="B314" s="4613"/>
      <c r="C314" s="4613"/>
      <c r="D314" s="4613"/>
      <c r="E314" s="4613"/>
      <c r="F314" s="4613"/>
      <c r="G314" s="624">
        <v>1</v>
      </c>
      <c r="H314" s="4610" t="s">
        <v>1235</v>
      </c>
      <c r="I314" s="4610"/>
      <c r="J314" s="4613"/>
    </row>
    <row r="315" spans="1:37" s="2842" customFormat="1" ht="18" customHeight="1">
      <c r="A315" s="3389">
        <v>0</v>
      </c>
      <c r="B315" s="2839"/>
      <c r="C315" s="3719">
        <v>2740000</v>
      </c>
      <c r="D315" s="2839"/>
      <c r="E315" s="3719">
        <v>2740000</v>
      </c>
      <c r="F315" s="2839"/>
      <c r="G315" s="642" t="s">
        <v>324</v>
      </c>
      <c r="H315" s="1354" t="s">
        <v>1409</v>
      </c>
      <c r="I315" s="3719">
        <v>0</v>
      </c>
      <c r="J315" s="2839">
        <v>0</v>
      </c>
    </row>
    <row r="316" spans="1:37" s="648" customFormat="1" ht="17.25" customHeight="1" thickBot="1">
      <c r="A316" s="3389">
        <v>0</v>
      </c>
      <c r="B316" s="3389">
        <v>0</v>
      </c>
      <c r="C316" s="4393">
        <v>63589000</v>
      </c>
      <c r="D316" s="2839"/>
      <c r="E316" s="4393">
        <v>63589000</v>
      </c>
      <c r="F316" s="2839"/>
      <c r="G316" s="1326" t="s">
        <v>327</v>
      </c>
      <c r="H316" s="1354" t="s">
        <v>1246</v>
      </c>
      <c r="I316" s="3718">
        <v>0</v>
      </c>
      <c r="J316" s="2839">
        <v>0</v>
      </c>
      <c r="K316" s="2842"/>
      <c r="L316" s="2842"/>
      <c r="M316" s="2842"/>
      <c r="N316" s="2842"/>
      <c r="O316" s="2842"/>
      <c r="P316" s="2842"/>
      <c r="Q316" s="2842"/>
      <c r="R316" s="2842"/>
      <c r="S316" s="2842"/>
      <c r="T316" s="2842"/>
      <c r="U316" s="2842"/>
      <c r="V316" s="2842"/>
      <c r="W316" s="2842"/>
      <c r="X316" s="2842"/>
      <c r="Y316" s="2842"/>
      <c r="Z316" s="2842"/>
      <c r="AA316" s="2842"/>
      <c r="AB316" s="2842"/>
      <c r="AC316" s="2842"/>
      <c r="AD316" s="2842"/>
      <c r="AE316" s="2842"/>
      <c r="AF316" s="2842"/>
      <c r="AG316" s="2842"/>
      <c r="AH316" s="2842"/>
      <c r="AI316" s="2842"/>
      <c r="AJ316" s="2842"/>
      <c r="AK316" s="2842"/>
    </row>
    <row r="317" spans="1:37" s="650" customFormat="1" ht="20.25" customHeight="1" thickTop="1" thickBot="1">
      <c r="A317" s="3389">
        <v>0</v>
      </c>
      <c r="B317" s="2839"/>
      <c r="C317" s="3719">
        <v>50535000</v>
      </c>
      <c r="D317" s="2839"/>
      <c r="E317" s="3719">
        <v>50535000</v>
      </c>
      <c r="F317" s="2839"/>
      <c r="G317" s="1326" t="s">
        <v>1247</v>
      </c>
      <c r="H317" s="1354" t="s">
        <v>1248</v>
      </c>
      <c r="I317" s="3719">
        <v>0</v>
      </c>
      <c r="J317" s="2839">
        <v>0</v>
      </c>
      <c r="K317" s="2842"/>
      <c r="L317" s="2842"/>
      <c r="M317" s="2842"/>
      <c r="N317" s="2842"/>
      <c r="O317" s="2842"/>
      <c r="P317" s="2842"/>
      <c r="Q317" s="2842"/>
      <c r="R317" s="2842"/>
      <c r="S317" s="2842"/>
      <c r="T317" s="2842"/>
      <c r="U317" s="2842"/>
      <c r="V317" s="2842"/>
      <c r="W317" s="2842"/>
      <c r="X317" s="2842"/>
      <c r="Y317" s="2842"/>
      <c r="Z317" s="2842"/>
      <c r="AA317" s="2842"/>
      <c r="AB317" s="2842"/>
      <c r="AC317" s="2842"/>
      <c r="AD317" s="2842"/>
      <c r="AE317" s="2842"/>
      <c r="AF317" s="2842"/>
      <c r="AG317" s="2842"/>
      <c r="AH317" s="2842"/>
      <c r="AI317" s="2842"/>
      <c r="AJ317" s="2842"/>
      <c r="AK317" s="2842"/>
    </row>
    <row r="318" spans="1:37" s="644" customFormat="1" ht="21.75" customHeight="1" thickTop="1" thickBot="1">
      <c r="A318" s="1034">
        <f>SUM(A315:A317)</f>
        <v>0</v>
      </c>
      <c r="B318" s="1020">
        <f>SUM(B316:B317)</f>
        <v>0</v>
      </c>
      <c r="C318" s="1020">
        <f>SUM(C315:C317)</f>
        <v>116864000</v>
      </c>
      <c r="D318" s="1020">
        <f>SUM(D316:D317)</f>
        <v>0</v>
      </c>
      <c r="E318" s="1020">
        <f>SUM(E315:E317)</f>
        <v>116864000</v>
      </c>
      <c r="F318" s="1020">
        <f>SUM(F316:F317)</f>
        <v>0</v>
      </c>
      <c r="G318" s="1023"/>
      <c r="H318" s="1020" t="s">
        <v>1334</v>
      </c>
      <c r="I318" s="1020">
        <f>SUM(I315:I317)</f>
        <v>0</v>
      </c>
      <c r="J318" s="1020">
        <f>SUM(J315:J317)</f>
        <v>0</v>
      </c>
      <c r="K318" s="643"/>
      <c r="L318" s="643"/>
      <c r="M318" s="643"/>
      <c r="N318" s="643"/>
      <c r="O318" s="643"/>
      <c r="P318" s="643"/>
      <c r="Q318" s="643"/>
      <c r="R318" s="643"/>
      <c r="S318" s="643"/>
      <c r="T318" s="643"/>
      <c r="U318" s="643"/>
      <c r="V318" s="643"/>
      <c r="W318" s="643"/>
      <c r="X318" s="643"/>
      <c r="Y318" s="643"/>
      <c r="Z318" s="643"/>
      <c r="AA318" s="643"/>
      <c r="AB318" s="643"/>
      <c r="AC318" s="643"/>
      <c r="AD318" s="643"/>
      <c r="AE318" s="643"/>
      <c r="AF318" s="643"/>
      <c r="AG318" s="643"/>
      <c r="AH318" s="643"/>
      <c r="AI318" s="643"/>
      <c r="AJ318" s="643"/>
      <c r="AK318" s="643"/>
    </row>
    <row r="319" spans="1:37" s="2842" customFormat="1" ht="18.75" customHeight="1" thickTop="1">
      <c r="A319" s="4623"/>
      <c r="B319" s="4624"/>
      <c r="C319" s="4624"/>
      <c r="D319" s="4624"/>
      <c r="E319" s="4624"/>
      <c r="F319" s="4624"/>
      <c r="G319" s="623">
        <v>2</v>
      </c>
      <c r="H319" s="4606" t="s">
        <v>1236</v>
      </c>
      <c r="I319" s="4606"/>
      <c r="J319" s="4628"/>
    </row>
    <row r="320" spans="1:37" s="2842" customFormat="1" ht="17.25" customHeight="1">
      <c r="A320" s="3389">
        <v>0</v>
      </c>
      <c r="B320" s="2839"/>
      <c r="C320" s="3727">
        <v>100000</v>
      </c>
      <c r="D320" s="2846"/>
      <c r="E320" s="3727">
        <v>100000</v>
      </c>
      <c r="F320" s="2846"/>
      <c r="G320" s="1326">
        <v>200</v>
      </c>
      <c r="H320" s="2839" t="s">
        <v>1335</v>
      </c>
      <c r="I320" s="3727">
        <v>0</v>
      </c>
      <c r="J320" s="2846"/>
    </row>
    <row r="321" spans="1:37" s="2842" customFormat="1" ht="17.25" customHeight="1">
      <c r="A321" s="3382"/>
      <c r="B321" s="2839"/>
      <c r="C321" s="1422"/>
      <c r="D321" s="2846"/>
      <c r="E321" s="1422"/>
      <c r="F321" s="2846"/>
      <c r="G321" s="1326">
        <v>250</v>
      </c>
      <c r="H321" s="2839" t="s">
        <v>1336</v>
      </c>
      <c r="I321" s="1422"/>
      <c r="J321" s="2846"/>
    </row>
    <row r="322" spans="1:37" s="2842" customFormat="1" ht="17.25" customHeight="1">
      <c r="A322" s="3389">
        <v>0</v>
      </c>
      <c r="B322" s="2839"/>
      <c r="C322" s="2967">
        <v>2200000</v>
      </c>
      <c r="D322" s="2846"/>
      <c r="E322" s="2967">
        <v>2200000</v>
      </c>
      <c r="F322" s="2846"/>
      <c r="G322" s="1326">
        <v>251</v>
      </c>
      <c r="H322" s="2839" t="s">
        <v>1337</v>
      </c>
      <c r="I322" s="2967">
        <v>0</v>
      </c>
      <c r="J322" s="2846"/>
    </row>
    <row r="323" spans="1:37" s="2842" customFormat="1" ht="17.25" customHeight="1">
      <c r="A323" s="3382">
        <v>0</v>
      </c>
      <c r="B323" s="2839"/>
      <c r="C323" s="1422"/>
      <c r="D323" s="2846"/>
      <c r="E323" s="1422"/>
      <c r="F323" s="2846"/>
      <c r="G323" s="1326">
        <v>252</v>
      </c>
      <c r="H323" s="1354" t="s">
        <v>3027</v>
      </c>
      <c r="I323" s="1422"/>
      <c r="J323" s="2846"/>
    </row>
    <row r="324" spans="1:37" s="2842" customFormat="1" ht="17.25" customHeight="1">
      <c r="A324" s="3389">
        <v>0</v>
      </c>
      <c r="B324" s="2839"/>
      <c r="C324" s="2967">
        <v>9900000</v>
      </c>
      <c r="D324" s="2846"/>
      <c r="E324" s="2967">
        <v>9900000</v>
      </c>
      <c r="F324" s="2846"/>
      <c r="G324" s="1326">
        <v>253</v>
      </c>
      <c r="H324" s="2839" t="s">
        <v>1338</v>
      </c>
      <c r="I324" s="2967">
        <v>0</v>
      </c>
      <c r="J324" s="2846"/>
    </row>
    <row r="325" spans="1:37" s="648" customFormat="1" ht="17.25" customHeight="1" thickBot="1">
      <c r="A325" s="3382"/>
      <c r="B325" s="2839"/>
      <c r="C325" s="1422"/>
      <c r="D325" s="2846"/>
      <c r="E325" s="1422"/>
      <c r="F325" s="2846"/>
      <c r="G325" s="1326">
        <v>278</v>
      </c>
      <c r="H325" s="2839" t="s">
        <v>1339</v>
      </c>
      <c r="I325" s="1422"/>
      <c r="J325" s="2846"/>
      <c r="K325" s="2842"/>
      <c r="L325" s="2842"/>
      <c r="M325" s="2842"/>
      <c r="N325" s="2842"/>
      <c r="O325" s="2842"/>
      <c r="P325" s="2842"/>
      <c r="Q325" s="2842"/>
      <c r="R325" s="2842"/>
      <c r="S325" s="2842"/>
      <c r="T325" s="2842"/>
      <c r="U325" s="2842"/>
      <c r="V325" s="2842"/>
      <c r="W325" s="2842"/>
      <c r="X325" s="2842"/>
      <c r="Y325" s="2842"/>
      <c r="Z325" s="2842"/>
      <c r="AA325" s="2842"/>
      <c r="AB325" s="2842"/>
      <c r="AC325" s="2842"/>
      <c r="AD325" s="2842"/>
      <c r="AE325" s="2842"/>
      <c r="AF325" s="2842"/>
      <c r="AG325" s="2842"/>
      <c r="AH325" s="2842"/>
      <c r="AI325" s="2842"/>
      <c r="AJ325" s="2842"/>
      <c r="AK325" s="2842"/>
    </row>
    <row r="326" spans="1:37" s="650" customFormat="1" ht="20.25" customHeight="1" thickTop="1" thickBot="1">
      <c r="A326" s="3389">
        <v>0</v>
      </c>
      <c r="B326" s="2839"/>
      <c r="C326" s="3725">
        <v>1500000</v>
      </c>
      <c r="D326" s="989"/>
      <c r="E326" s="3725">
        <v>1500000</v>
      </c>
      <c r="F326" s="989"/>
      <c r="G326" s="1263">
        <v>279</v>
      </c>
      <c r="H326" s="2862" t="s">
        <v>1340</v>
      </c>
      <c r="I326" s="3725">
        <v>0</v>
      </c>
      <c r="J326" s="989"/>
      <c r="K326" s="2842"/>
      <c r="L326" s="2842"/>
      <c r="M326" s="2842"/>
      <c r="N326" s="2842"/>
      <c r="O326" s="2842"/>
      <c r="P326" s="2842"/>
      <c r="Q326" s="2842"/>
      <c r="R326" s="2842"/>
      <c r="S326" s="2842"/>
      <c r="T326" s="2842"/>
      <c r="U326" s="2842"/>
      <c r="V326" s="2842"/>
      <c r="W326" s="2842"/>
      <c r="X326" s="2842"/>
      <c r="Y326" s="2842"/>
      <c r="Z326" s="2842"/>
      <c r="AA326" s="2842"/>
      <c r="AB326" s="2842"/>
      <c r="AC326" s="2842"/>
      <c r="AD326" s="2842"/>
      <c r="AE326" s="2842"/>
      <c r="AF326" s="2842"/>
      <c r="AG326" s="2842"/>
      <c r="AH326" s="2842"/>
      <c r="AI326" s="2842"/>
      <c r="AJ326" s="2842"/>
      <c r="AK326" s="2842"/>
    </row>
    <row r="327" spans="1:37" s="644" customFormat="1" ht="24" customHeight="1" thickTop="1" thickBot="1">
      <c r="A327" s="995">
        <f t="shared" ref="A327:F327" si="59">SUM(A320:A326)</f>
        <v>0</v>
      </c>
      <c r="B327" s="996">
        <f t="shared" si="59"/>
        <v>0</v>
      </c>
      <c r="C327" s="996">
        <f t="shared" si="59"/>
        <v>13700000</v>
      </c>
      <c r="D327" s="996">
        <f t="shared" si="59"/>
        <v>0</v>
      </c>
      <c r="E327" s="996">
        <f t="shared" si="59"/>
        <v>13700000</v>
      </c>
      <c r="F327" s="996">
        <f t="shared" si="59"/>
        <v>0</v>
      </c>
      <c r="G327" s="1013"/>
      <c r="H327" s="996" t="s">
        <v>1257</v>
      </c>
      <c r="I327" s="996">
        <f>SUM(I320:I326)</f>
        <v>0</v>
      </c>
      <c r="J327" s="997">
        <f>SUM(J320:J326)</f>
        <v>0</v>
      </c>
      <c r="K327" s="643"/>
      <c r="L327" s="643"/>
      <c r="M327" s="643"/>
      <c r="N327" s="643"/>
      <c r="O327" s="643"/>
      <c r="P327" s="643"/>
      <c r="Q327" s="643"/>
      <c r="R327" s="643"/>
      <c r="S327" s="643"/>
      <c r="T327" s="643"/>
      <c r="U327" s="643"/>
      <c r="V327" s="643"/>
      <c r="W327" s="643"/>
      <c r="X327" s="643"/>
      <c r="Y327" s="643"/>
      <c r="Z327" s="643"/>
      <c r="AA327" s="643"/>
      <c r="AB327" s="643"/>
      <c r="AC327" s="643"/>
      <c r="AD327" s="643"/>
      <c r="AE327" s="643"/>
      <c r="AF327" s="643"/>
      <c r="AG327" s="643"/>
      <c r="AH327" s="643"/>
      <c r="AI327" s="643"/>
      <c r="AJ327" s="643"/>
      <c r="AK327" s="643"/>
    </row>
    <row r="328" spans="1:37" s="644" customFormat="1" ht="39" customHeight="1" thickTop="1" thickBot="1">
      <c r="A328" s="1083">
        <f t="shared" ref="A328:F328" si="60">SUM(A327,A318)</f>
        <v>0</v>
      </c>
      <c r="B328" s="1084">
        <f t="shared" si="60"/>
        <v>0</v>
      </c>
      <c r="C328" s="1084">
        <f t="shared" si="60"/>
        <v>130564000</v>
      </c>
      <c r="D328" s="1084">
        <f t="shared" si="60"/>
        <v>0</v>
      </c>
      <c r="E328" s="1084">
        <f t="shared" si="60"/>
        <v>130564000</v>
      </c>
      <c r="F328" s="1084">
        <f t="shared" si="60"/>
        <v>0</v>
      </c>
      <c r="G328" s="1000"/>
      <c r="H328" s="1000" t="s">
        <v>1341</v>
      </c>
      <c r="I328" s="1072">
        <f>SUM(I327,I318)</f>
        <v>0</v>
      </c>
      <c r="J328" s="1073">
        <f>SUM(J327,J318)</f>
        <v>0</v>
      </c>
      <c r="K328" s="643"/>
      <c r="L328" s="643"/>
      <c r="M328" s="643"/>
      <c r="N328" s="643"/>
      <c r="O328" s="643"/>
      <c r="P328" s="643"/>
      <c r="Q328" s="643"/>
      <c r="R328" s="643"/>
      <c r="S328" s="643"/>
      <c r="T328" s="643"/>
      <c r="U328" s="643"/>
      <c r="V328" s="643"/>
      <c r="W328" s="643"/>
      <c r="X328" s="643"/>
      <c r="Y328" s="643"/>
      <c r="Z328" s="643"/>
      <c r="AA328" s="643"/>
      <c r="AB328" s="643"/>
      <c r="AC328" s="643"/>
      <c r="AD328" s="643"/>
      <c r="AE328" s="643"/>
      <c r="AF328" s="643"/>
      <c r="AG328" s="643"/>
      <c r="AH328" s="643"/>
      <c r="AI328" s="643"/>
      <c r="AJ328" s="643"/>
      <c r="AK328" s="643"/>
    </row>
    <row r="329" spans="1:37" s="2842" customFormat="1" ht="18.75" customHeight="1">
      <c r="A329" s="4623"/>
      <c r="B329" s="4624"/>
      <c r="C329" s="4624"/>
      <c r="D329" s="4624"/>
      <c r="E329" s="4624"/>
      <c r="F329" s="4624"/>
      <c r="G329" s="623" t="s">
        <v>139</v>
      </c>
      <c r="H329" s="4606" t="s">
        <v>243</v>
      </c>
      <c r="I329" s="4606"/>
      <c r="J329" s="4629"/>
    </row>
    <row r="330" spans="1:37" s="2842" customFormat="1" ht="18.75" customHeight="1">
      <c r="A330" s="4613"/>
      <c r="B330" s="4613"/>
      <c r="C330" s="4613"/>
      <c r="D330" s="4613"/>
      <c r="E330" s="4613"/>
      <c r="F330" s="4613"/>
      <c r="G330" s="624">
        <v>1</v>
      </c>
      <c r="H330" s="4610" t="s">
        <v>1258</v>
      </c>
      <c r="I330" s="4610"/>
      <c r="J330" s="4613"/>
    </row>
    <row r="331" spans="1:37" s="2842" customFormat="1" ht="17.25" customHeight="1">
      <c r="A331" s="3389">
        <v>0</v>
      </c>
      <c r="B331" s="2839"/>
      <c r="C331" s="4388">
        <v>8000000</v>
      </c>
      <c r="D331" s="4388"/>
      <c r="E331" s="4388">
        <v>8000000</v>
      </c>
      <c r="F331" s="4388"/>
      <c r="G331" s="1326" t="s">
        <v>324</v>
      </c>
      <c r="H331" s="2839" t="s">
        <v>1259</v>
      </c>
      <c r="I331" s="2839">
        <v>0</v>
      </c>
      <c r="J331" s="2839"/>
    </row>
    <row r="332" spans="1:37" s="2842" customFormat="1" ht="17.25" customHeight="1">
      <c r="A332" s="3382"/>
      <c r="B332" s="2839"/>
      <c r="C332" s="4388"/>
      <c r="D332" s="4388"/>
      <c r="E332" s="4388"/>
      <c r="F332" s="4388"/>
      <c r="G332" s="1326" t="s">
        <v>326</v>
      </c>
      <c r="H332" s="2839" t="s">
        <v>256</v>
      </c>
      <c r="I332" s="2839"/>
      <c r="J332" s="2839"/>
    </row>
    <row r="333" spans="1:37" s="2842" customFormat="1" ht="17.25" customHeight="1">
      <c r="A333" s="3389">
        <v>0</v>
      </c>
      <c r="B333" s="2839"/>
      <c r="C333" s="2968">
        <v>3000000</v>
      </c>
      <c r="D333" s="2968"/>
      <c r="E333" s="2968">
        <v>3000000</v>
      </c>
      <c r="F333" s="2968"/>
      <c r="G333" s="1326" t="s">
        <v>473</v>
      </c>
      <c r="H333" s="2839" t="s">
        <v>1342</v>
      </c>
      <c r="I333" s="2968">
        <v>0</v>
      </c>
      <c r="J333" s="2968"/>
    </row>
    <row r="334" spans="1:37" s="648" customFormat="1" ht="17.25" customHeight="1" thickBot="1">
      <c r="A334" s="3389">
        <v>0</v>
      </c>
      <c r="B334" s="2839"/>
      <c r="C334" s="2968">
        <v>2000000</v>
      </c>
      <c r="D334" s="2968"/>
      <c r="E334" s="2968">
        <v>2000000</v>
      </c>
      <c r="F334" s="2968"/>
      <c r="G334" s="1326" t="s">
        <v>1264</v>
      </c>
      <c r="H334" s="2839" t="s">
        <v>262</v>
      </c>
      <c r="I334" s="2968">
        <v>0</v>
      </c>
      <c r="J334" s="2968"/>
      <c r="K334" s="2842"/>
      <c r="L334" s="2842"/>
      <c r="M334" s="2842"/>
      <c r="N334" s="2842"/>
      <c r="O334" s="2842"/>
      <c r="P334" s="2842"/>
      <c r="Q334" s="2842"/>
      <c r="R334" s="2842"/>
      <c r="S334" s="2842"/>
      <c r="T334" s="2842"/>
      <c r="U334" s="2842"/>
      <c r="V334" s="2842"/>
      <c r="W334" s="2842"/>
      <c r="X334" s="2842"/>
      <c r="Y334" s="2842"/>
      <c r="Z334" s="2842"/>
      <c r="AA334" s="2842"/>
      <c r="AB334" s="2842"/>
      <c r="AC334" s="2842"/>
      <c r="AD334" s="2842"/>
      <c r="AE334" s="2842"/>
      <c r="AF334" s="2842"/>
      <c r="AG334" s="2842"/>
      <c r="AH334" s="2842"/>
      <c r="AI334" s="2842"/>
      <c r="AJ334" s="2842"/>
      <c r="AK334" s="2842"/>
    </row>
    <row r="335" spans="1:37" s="2842" customFormat="1" ht="17.25" customHeight="1" thickTop="1">
      <c r="A335" s="2839"/>
      <c r="B335" s="2839"/>
      <c r="C335" s="2968"/>
      <c r="D335" s="4292">
        <v>100000</v>
      </c>
      <c r="E335" s="2968"/>
      <c r="F335" s="4292">
        <v>100000</v>
      </c>
      <c r="G335" s="2688">
        <v>23</v>
      </c>
      <c r="H335" s="2839" t="s">
        <v>3502</v>
      </c>
      <c r="I335" s="2968"/>
      <c r="J335" s="4292">
        <v>0</v>
      </c>
      <c r="K335" s="2842">
        <v>100000</v>
      </c>
    </row>
    <row r="336" spans="1:37" s="2842" customFormat="1" ht="30">
      <c r="A336" s="2839"/>
      <c r="B336" s="3389">
        <v>0</v>
      </c>
      <c r="C336" s="2968"/>
      <c r="D336" s="4292">
        <v>500000</v>
      </c>
      <c r="E336" s="2968"/>
      <c r="F336" s="4292">
        <v>500000</v>
      </c>
      <c r="G336" s="2717">
        <v>25</v>
      </c>
      <c r="H336" s="1234" t="s">
        <v>3496</v>
      </c>
      <c r="I336" s="2968"/>
      <c r="J336" s="4292">
        <v>0</v>
      </c>
      <c r="K336" s="2842">
        <v>500000</v>
      </c>
    </row>
    <row r="337" spans="1:37" s="643" customFormat="1" ht="15">
      <c r="A337" s="2714"/>
      <c r="B337" s="2714"/>
      <c r="C337" s="2714"/>
      <c r="D337" s="4293">
        <v>100000</v>
      </c>
      <c r="E337" s="2714"/>
      <c r="F337" s="4293">
        <v>100000</v>
      </c>
      <c r="G337" s="2718">
        <v>29</v>
      </c>
      <c r="H337" s="2568" t="s">
        <v>3489</v>
      </c>
      <c r="I337" s="2714"/>
      <c r="J337" s="4293">
        <v>0</v>
      </c>
      <c r="K337" s="643">
        <v>100000</v>
      </c>
    </row>
    <row r="338" spans="1:37" s="2842" customFormat="1" ht="24.75" customHeight="1" thickBot="1">
      <c r="A338" s="1000">
        <f t="shared" ref="A338:F338" si="61">SUM(A331:A337)</f>
        <v>0</v>
      </c>
      <c r="B338" s="1000">
        <f t="shared" si="61"/>
        <v>0</v>
      </c>
      <c r="C338" s="1000">
        <f t="shared" si="61"/>
        <v>13000000</v>
      </c>
      <c r="D338" s="1000">
        <f t="shared" si="61"/>
        <v>700000</v>
      </c>
      <c r="E338" s="1000">
        <f t="shared" si="61"/>
        <v>13000000</v>
      </c>
      <c r="F338" s="1000">
        <f t="shared" si="61"/>
        <v>700000</v>
      </c>
      <c r="G338" s="1000"/>
      <c r="H338" s="1000" t="s">
        <v>1270</v>
      </c>
      <c r="I338" s="1000">
        <f>SUM(I331:I337)</f>
        <v>0</v>
      </c>
      <c r="J338" s="1000">
        <f>SUM(J331:J337)</f>
        <v>0</v>
      </c>
    </row>
    <row r="339" spans="1:37" s="2842" customFormat="1" ht="15" customHeight="1">
      <c r="A339" s="1384"/>
      <c r="B339" s="1024"/>
      <c r="C339" s="1024"/>
      <c r="D339" s="1024"/>
      <c r="E339" s="1024"/>
      <c r="F339" s="1024"/>
      <c r="G339" s="1024"/>
      <c r="H339" s="1024"/>
      <c r="I339" s="1024"/>
      <c r="J339" s="775" t="s">
        <v>223</v>
      </c>
    </row>
    <row r="340" spans="1:37" s="2842" customFormat="1" ht="19.5" customHeight="1" thickBot="1">
      <c r="A340" s="1383" t="s">
        <v>1333</v>
      </c>
      <c r="B340" s="1412"/>
      <c r="C340" s="1327"/>
      <c r="D340" s="1327"/>
      <c r="E340" s="1412"/>
      <c r="F340" s="1412"/>
      <c r="G340" s="1412"/>
      <c r="H340" s="1412"/>
      <c r="I340" s="1327"/>
      <c r="J340" s="1327"/>
    </row>
    <row r="341" spans="1:37" s="2842" customFormat="1" ht="32.25" customHeight="1">
      <c r="A341" s="4453" t="s">
        <v>3785</v>
      </c>
      <c r="B341" s="4454"/>
      <c r="C341" s="4455" t="s">
        <v>3783</v>
      </c>
      <c r="D341" s="4454"/>
      <c r="E341" s="4455" t="s">
        <v>3784</v>
      </c>
      <c r="F341" s="4454"/>
      <c r="G341" s="4456" t="s">
        <v>117</v>
      </c>
      <c r="H341" s="4457"/>
      <c r="I341" s="4455" t="s">
        <v>3787</v>
      </c>
      <c r="J341" s="4454"/>
    </row>
    <row r="342" spans="1:37" s="2842" customFormat="1" ht="18" customHeight="1">
      <c r="A342" s="1050" t="s">
        <v>118</v>
      </c>
      <c r="B342" s="2819" t="s">
        <v>104</v>
      </c>
      <c r="C342" s="2819" t="s">
        <v>118</v>
      </c>
      <c r="D342" s="2819" t="s">
        <v>104</v>
      </c>
      <c r="E342" s="2819" t="s">
        <v>118</v>
      </c>
      <c r="F342" s="2819" t="s">
        <v>104</v>
      </c>
      <c r="G342" s="4458"/>
      <c r="H342" s="4459"/>
      <c r="I342" s="2819" t="s">
        <v>118</v>
      </c>
      <c r="J342" s="1051" t="s">
        <v>104</v>
      </c>
    </row>
    <row r="343" spans="1:37" s="2842" customFormat="1" ht="15" customHeight="1" thickBot="1">
      <c r="A343" s="1075">
        <v>1</v>
      </c>
      <c r="B343" s="2843">
        <v>2</v>
      </c>
      <c r="C343" s="2843">
        <v>3</v>
      </c>
      <c r="D343" s="2843">
        <v>4</v>
      </c>
      <c r="E343" s="2843">
        <v>5</v>
      </c>
      <c r="F343" s="2843">
        <v>6</v>
      </c>
      <c r="G343" s="4686">
        <v>7</v>
      </c>
      <c r="H343" s="4687"/>
      <c r="I343" s="2843">
        <v>8</v>
      </c>
      <c r="J343" s="1076">
        <v>9</v>
      </c>
    </row>
    <row r="344" spans="1:37" s="2842" customFormat="1" ht="19.5" customHeight="1">
      <c r="A344" s="4612"/>
      <c r="B344" s="4613"/>
      <c r="C344" s="4613"/>
      <c r="D344" s="4613"/>
      <c r="E344" s="4613"/>
      <c r="F344" s="4613"/>
      <c r="G344" s="624">
        <v>2</v>
      </c>
      <c r="H344" s="4610" t="s">
        <v>1271</v>
      </c>
      <c r="I344" s="4610"/>
      <c r="J344" s="4628"/>
    </row>
    <row r="345" spans="1:37" s="2842" customFormat="1" ht="19.5" customHeight="1">
      <c r="A345" s="2893"/>
      <c r="B345" s="2839"/>
      <c r="C345" s="2840"/>
      <c r="D345" s="2839"/>
      <c r="E345" s="2839"/>
      <c r="F345" s="2839"/>
      <c r="G345" s="1326">
        <v>103</v>
      </c>
      <c r="H345" s="2839" t="s">
        <v>3503</v>
      </c>
      <c r="I345" s="2840"/>
      <c r="J345" s="2845"/>
    </row>
    <row r="346" spans="1:37" s="2842" customFormat="1" ht="17.25" customHeight="1">
      <c r="A346" s="2839"/>
      <c r="B346" s="2839"/>
      <c r="C346" s="2839">
        <v>0</v>
      </c>
      <c r="D346" s="2839"/>
      <c r="E346" s="2839"/>
      <c r="F346" s="2839"/>
      <c r="G346" s="1326">
        <v>104</v>
      </c>
      <c r="H346" s="2839" t="s">
        <v>3492</v>
      </c>
      <c r="I346" s="2839">
        <v>0</v>
      </c>
      <c r="J346" s="2846">
        <v>0</v>
      </c>
    </row>
    <row r="347" spans="1:37" s="2842" customFormat="1" ht="17.25" customHeight="1">
      <c r="A347" s="2839"/>
      <c r="B347" s="2839"/>
      <c r="C347" s="2839">
        <v>0</v>
      </c>
      <c r="D347" s="2839"/>
      <c r="E347" s="2839"/>
      <c r="F347" s="2839"/>
      <c r="G347" s="1326">
        <v>125</v>
      </c>
      <c r="H347" s="2839" t="s">
        <v>269</v>
      </c>
      <c r="I347" s="2839">
        <v>0</v>
      </c>
      <c r="J347" s="2846">
        <v>0</v>
      </c>
    </row>
    <row r="348" spans="1:37" s="648" customFormat="1" ht="17.25" customHeight="1" thickBot="1">
      <c r="A348" s="3389">
        <v>0</v>
      </c>
      <c r="B348" s="2839"/>
      <c r="C348" s="1422">
        <v>1000000</v>
      </c>
      <c r="D348" s="1422"/>
      <c r="E348" s="1422">
        <v>1000000</v>
      </c>
      <c r="F348" s="1422"/>
      <c r="G348" s="1326">
        <v>140</v>
      </c>
      <c r="H348" s="2839" t="s">
        <v>1280</v>
      </c>
      <c r="I348" s="2967">
        <v>0</v>
      </c>
      <c r="J348" s="2846">
        <v>0</v>
      </c>
      <c r="K348" s="2842"/>
      <c r="L348" s="2842"/>
      <c r="M348" s="2842"/>
      <c r="N348" s="2842"/>
      <c r="O348" s="2842"/>
      <c r="P348" s="2842"/>
      <c r="Q348" s="2842"/>
      <c r="R348" s="2842"/>
      <c r="S348" s="2842"/>
      <c r="T348" s="2842"/>
      <c r="U348" s="2842"/>
      <c r="V348" s="2842"/>
      <c r="W348" s="2842"/>
      <c r="X348" s="2842"/>
      <c r="Y348" s="2842"/>
      <c r="Z348" s="2842"/>
      <c r="AA348" s="2842"/>
      <c r="AB348" s="2842"/>
      <c r="AC348" s="2842"/>
      <c r="AD348" s="2842"/>
      <c r="AE348" s="2842"/>
      <c r="AF348" s="2842"/>
      <c r="AG348" s="2842"/>
      <c r="AH348" s="2842"/>
      <c r="AI348" s="2842"/>
      <c r="AJ348" s="2842"/>
      <c r="AK348" s="2842"/>
    </row>
    <row r="349" spans="1:37" s="650" customFormat="1" ht="19.5" customHeight="1" thickTop="1" thickBot="1">
      <c r="A349" s="3389">
        <v>0</v>
      </c>
      <c r="B349" s="2839"/>
      <c r="C349" s="2862">
        <v>900000</v>
      </c>
      <c r="D349" s="2862"/>
      <c r="E349" s="4394">
        <v>900000</v>
      </c>
      <c r="F349" s="2862"/>
      <c r="G349" s="2862">
        <v>146</v>
      </c>
      <c r="H349" s="4313" t="s">
        <v>1343</v>
      </c>
      <c r="I349" s="2968">
        <v>0</v>
      </c>
      <c r="J349" s="2846">
        <v>0</v>
      </c>
      <c r="K349" s="2842"/>
      <c r="L349" s="2842"/>
      <c r="M349" s="2842"/>
      <c r="N349" s="2842"/>
      <c r="O349" s="2842"/>
      <c r="P349" s="2842"/>
      <c r="Q349" s="2842"/>
      <c r="R349" s="2842"/>
      <c r="S349" s="2842"/>
      <c r="T349" s="2842"/>
      <c r="U349" s="2842"/>
      <c r="V349" s="2842"/>
      <c r="W349" s="2842"/>
      <c r="X349" s="2842"/>
      <c r="Y349" s="2842"/>
      <c r="Z349" s="2842"/>
      <c r="AA349" s="2842"/>
      <c r="AB349" s="2842"/>
      <c r="AC349" s="2842"/>
      <c r="AD349" s="2842"/>
      <c r="AE349" s="2842"/>
      <c r="AF349" s="2842"/>
      <c r="AG349" s="2842"/>
      <c r="AH349" s="2842"/>
      <c r="AI349" s="2842"/>
      <c r="AJ349" s="2842"/>
      <c r="AK349" s="2842"/>
    </row>
    <row r="350" spans="1:37" s="644" customFormat="1" ht="24" customHeight="1" thickTop="1" thickBot="1">
      <c r="A350" s="996">
        <f t="shared" ref="A350:F350" si="62">SUM(A345:A349)</f>
        <v>0</v>
      </c>
      <c r="B350" s="996">
        <f t="shared" si="62"/>
        <v>0</v>
      </c>
      <c r="C350" s="996">
        <f t="shared" si="62"/>
        <v>1900000</v>
      </c>
      <c r="D350" s="996">
        <f t="shared" si="62"/>
        <v>0</v>
      </c>
      <c r="E350" s="996">
        <f t="shared" si="62"/>
        <v>1900000</v>
      </c>
      <c r="F350" s="996">
        <f t="shared" si="62"/>
        <v>0</v>
      </c>
      <c r="G350" s="1013"/>
      <c r="H350" s="996" t="s">
        <v>1344</v>
      </c>
      <c r="I350" s="997">
        <f>SUM(I345:I349)</f>
        <v>0</v>
      </c>
      <c r="J350" s="997">
        <f>SUM(J345:J349)</f>
        <v>0</v>
      </c>
      <c r="K350" s="643"/>
      <c r="L350" s="643"/>
      <c r="M350" s="643"/>
      <c r="N350" s="643"/>
      <c r="O350" s="643"/>
      <c r="P350" s="643"/>
      <c r="Q350" s="643"/>
      <c r="R350" s="643"/>
      <c r="S350" s="643"/>
      <c r="T350" s="643"/>
      <c r="U350" s="643"/>
      <c r="V350" s="643"/>
      <c r="W350" s="643"/>
      <c r="X350" s="643"/>
      <c r="Y350" s="643"/>
      <c r="Z350" s="643"/>
      <c r="AA350" s="643"/>
      <c r="AB350" s="643"/>
      <c r="AC350" s="643"/>
      <c r="AD350" s="643"/>
      <c r="AE350" s="643"/>
      <c r="AF350" s="643"/>
      <c r="AG350" s="643"/>
      <c r="AH350" s="643"/>
      <c r="AI350" s="643"/>
      <c r="AJ350" s="643"/>
      <c r="AK350" s="643"/>
    </row>
    <row r="351" spans="1:37" s="2842" customFormat="1" ht="18" customHeight="1" thickTop="1">
      <c r="A351" s="4623"/>
      <c r="B351" s="4624"/>
      <c r="C351" s="4624"/>
      <c r="D351" s="4624"/>
      <c r="E351" s="4624"/>
      <c r="F351" s="4624"/>
      <c r="G351" s="623">
        <v>3</v>
      </c>
      <c r="H351" s="4606" t="s">
        <v>1282</v>
      </c>
      <c r="I351" s="4606"/>
      <c r="J351" s="4628"/>
    </row>
    <row r="352" spans="1:37" s="2842" customFormat="1" ht="17.25" customHeight="1">
      <c r="A352" s="3389">
        <v>0</v>
      </c>
      <c r="B352" s="2839"/>
      <c r="C352" s="2968">
        <v>1200000</v>
      </c>
      <c r="D352" s="2846">
        <v>0</v>
      </c>
      <c r="E352" s="2968">
        <v>1200000</v>
      </c>
      <c r="F352" s="2839"/>
      <c r="G352" s="1326">
        <v>224</v>
      </c>
      <c r="H352" s="1354" t="s">
        <v>1345</v>
      </c>
      <c r="I352" s="2968">
        <v>0</v>
      </c>
      <c r="J352" s="2846">
        <v>0</v>
      </c>
    </row>
    <row r="353" spans="1:37" s="648" customFormat="1" ht="17.25" customHeight="1" thickBot="1">
      <c r="A353" s="2839"/>
      <c r="B353" s="2839"/>
      <c r="C353" s="2839">
        <v>0</v>
      </c>
      <c r="D353" s="2846">
        <v>0</v>
      </c>
      <c r="E353" s="2839"/>
      <c r="F353" s="2839"/>
      <c r="G353" s="1326">
        <v>234</v>
      </c>
      <c r="H353" s="1354" t="s">
        <v>1286</v>
      </c>
      <c r="I353" s="2839">
        <v>0</v>
      </c>
      <c r="J353" s="2846">
        <v>0</v>
      </c>
      <c r="K353" s="2842"/>
      <c r="L353" s="2842"/>
      <c r="M353" s="2842"/>
      <c r="N353" s="2842"/>
      <c r="O353" s="2842"/>
      <c r="P353" s="2842"/>
      <c r="Q353" s="2842"/>
      <c r="R353" s="2842"/>
      <c r="S353" s="2842"/>
      <c r="T353" s="2842"/>
      <c r="U353" s="2842"/>
      <c r="V353" s="2842"/>
      <c r="W353" s="2842"/>
      <c r="X353" s="2842"/>
      <c r="Y353" s="2842"/>
      <c r="Z353" s="2842"/>
      <c r="AA353" s="2842"/>
      <c r="AB353" s="2842"/>
      <c r="AC353" s="2842"/>
      <c r="AD353" s="2842"/>
      <c r="AE353" s="2842"/>
      <c r="AF353" s="2842"/>
      <c r="AG353" s="2842"/>
      <c r="AH353" s="2842"/>
      <c r="AI353" s="2842"/>
      <c r="AJ353" s="2842"/>
      <c r="AK353" s="2842"/>
    </row>
    <row r="354" spans="1:37" s="648" customFormat="1" ht="17.25" customHeight="1" thickTop="1" thickBot="1">
      <c r="A354" s="2839"/>
      <c r="B354" s="2839"/>
      <c r="C354" s="2839">
        <v>0</v>
      </c>
      <c r="D354" s="2846">
        <v>0</v>
      </c>
      <c r="E354" s="2839"/>
      <c r="F354" s="2839"/>
      <c r="G354" s="1326">
        <v>244</v>
      </c>
      <c r="H354" s="1354" t="s">
        <v>1346</v>
      </c>
      <c r="I354" s="2839">
        <v>0</v>
      </c>
      <c r="J354" s="2846">
        <v>0</v>
      </c>
      <c r="K354" s="2842"/>
      <c r="L354" s="2842"/>
      <c r="M354" s="2842"/>
      <c r="N354" s="2842"/>
      <c r="O354" s="2842"/>
      <c r="P354" s="2842"/>
      <c r="Q354" s="2842"/>
      <c r="R354" s="2842"/>
      <c r="S354" s="2842"/>
      <c r="T354" s="2842"/>
      <c r="U354" s="2842"/>
      <c r="V354" s="2842"/>
      <c r="W354" s="2842"/>
      <c r="X354" s="2842"/>
      <c r="Y354" s="2842"/>
      <c r="Z354" s="2842"/>
      <c r="AA354" s="2842"/>
      <c r="AB354" s="2842"/>
      <c r="AC354" s="2842"/>
      <c r="AD354" s="2842"/>
      <c r="AE354" s="2842"/>
      <c r="AF354" s="2842"/>
      <c r="AG354" s="2842"/>
      <c r="AH354" s="2842"/>
      <c r="AI354" s="2842"/>
      <c r="AJ354" s="2842"/>
      <c r="AK354" s="2842"/>
    </row>
    <row r="355" spans="1:37" s="650" customFormat="1" ht="21" customHeight="1" thickTop="1" thickBot="1">
      <c r="A355" s="2839"/>
      <c r="B355" s="2839"/>
      <c r="C355" s="2862">
        <v>0</v>
      </c>
      <c r="D355" s="2846">
        <v>0</v>
      </c>
      <c r="E355" s="2862"/>
      <c r="F355" s="2862"/>
      <c r="G355" s="1263">
        <v>253</v>
      </c>
      <c r="H355" s="2885" t="s">
        <v>1347</v>
      </c>
      <c r="I355" s="2862">
        <v>0</v>
      </c>
      <c r="J355" s="2846">
        <v>0</v>
      </c>
      <c r="K355" s="2842"/>
      <c r="L355" s="2842"/>
      <c r="M355" s="2842"/>
      <c r="N355" s="2842"/>
      <c r="O355" s="2842"/>
      <c r="P355" s="2842"/>
      <c r="Q355" s="2842"/>
      <c r="R355" s="2842"/>
      <c r="S355" s="2842"/>
      <c r="T355" s="2842"/>
      <c r="U355" s="2842"/>
      <c r="V355" s="2842"/>
      <c r="W355" s="2842"/>
      <c r="X355" s="2842"/>
      <c r="Y355" s="2842"/>
      <c r="Z355" s="2842"/>
      <c r="AA355" s="2842"/>
      <c r="AB355" s="2842"/>
      <c r="AC355" s="2842"/>
      <c r="AD355" s="2842"/>
      <c r="AE355" s="2842"/>
      <c r="AF355" s="2842"/>
      <c r="AG355" s="2842"/>
      <c r="AH355" s="2842"/>
      <c r="AI355" s="2842"/>
      <c r="AJ355" s="2842"/>
      <c r="AK355" s="2842"/>
    </row>
    <row r="356" spans="1:37" s="644" customFormat="1" ht="24.75" customHeight="1" thickTop="1" thickBot="1">
      <c r="A356" s="995">
        <f t="shared" ref="A356:F356" si="63">SUM(A352:A355)</f>
        <v>0</v>
      </c>
      <c r="B356" s="996">
        <f t="shared" si="63"/>
        <v>0</v>
      </c>
      <c r="C356" s="996">
        <f t="shared" si="63"/>
        <v>1200000</v>
      </c>
      <c r="D356" s="996">
        <f t="shared" si="63"/>
        <v>0</v>
      </c>
      <c r="E356" s="996">
        <f t="shared" si="63"/>
        <v>1200000</v>
      </c>
      <c r="F356" s="996">
        <f t="shared" si="63"/>
        <v>0</v>
      </c>
      <c r="G356" s="1013"/>
      <c r="H356" s="996" t="s">
        <v>1295</v>
      </c>
      <c r="I356" s="996">
        <f>SUM(I352:I355)</f>
        <v>0</v>
      </c>
      <c r="J356" s="997">
        <f>SUM(J352:J355)</f>
        <v>0</v>
      </c>
      <c r="K356" s="643"/>
      <c r="L356" s="643"/>
      <c r="M356" s="643"/>
      <c r="N356" s="643"/>
      <c r="O356" s="643"/>
      <c r="P356" s="643"/>
      <c r="Q356" s="643"/>
      <c r="R356" s="643"/>
      <c r="S356" s="643"/>
      <c r="T356" s="643"/>
      <c r="U356" s="643"/>
      <c r="V356" s="643"/>
      <c r="W356" s="643"/>
      <c r="X356" s="643"/>
      <c r="Y356" s="643"/>
      <c r="Z356" s="643"/>
      <c r="AA356" s="643"/>
      <c r="AB356" s="643"/>
      <c r="AC356" s="643"/>
      <c r="AD356" s="643"/>
      <c r="AE356" s="643"/>
      <c r="AF356" s="643"/>
      <c r="AG356" s="643"/>
      <c r="AH356" s="643"/>
      <c r="AI356" s="643"/>
      <c r="AJ356" s="643"/>
      <c r="AK356" s="643"/>
    </row>
    <row r="357" spans="1:37" s="2842" customFormat="1" ht="18" customHeight="1" thickTop="1">
      <c r="A357" s="4623"/>
      <c r="B357" s="4624"/>
      <c r="C357" s="4624"/>
      <c r="D357" s="4624"/>
      <c r="E357" s="4624"/>
      <c r="F357" s="4624"/>
      <c r="G357" s="623">
        <v>4</v>
      </c>
      <c r="H357" s="4693" t="s">
        <v>1296</v>
      </c>
      <c r="I357" s="4693"/>
      <c r="J357" s="4628"/>
    </row>
    <row r="358" spans="1:37" s="648" customFormat="1" ht="18" customHeight="1" thickBot="1">
      <c r="A358" s="4612"/>
      <c r="B358" s="4613"/>
      <c r="C358" s="4613"/>
      <c r="D358" s="4613"/>
      <c r="E358" s="4613"/>
      <c r="F358" s="4613"/>
      <c r="G358" s="624">
        <v>5</v>
      </c>
      <c r="H358" s="4610" t="s">
        <v>321</v>
      </c>
      <c r="I358" s="4610"/>
      <c r="J358" s="4630"/>
      <c r="K358" s="2842"/>
      <c r="L358" s="2842"/>
      <c r="M358" s="2842"/>
      <c r="N358" s="2842"/>
      <c r="O358" s="2842"/>
      <c r="P358" s="2842"/>
      <c r="Q358" s="2842"/>
      <c r="R358" s="2842"/>
      <c r="S358" s="2842"/>
      <c r="T358" s="2842"/>
      <c r="U358" s="2842"/>
      <c r="V358" s="2842"/>
      <c r="W358" s="2842"/>
      <c r="X358" s="2842"/>
      <c r="Y358" s="2842"/>
      <c r="Z358" s="2842"/>
      <c r="AA358" s="2842"/>
      <c r="AB358" s="2842"/>
      <c r="AC358" s="2842"/>
      <c r="AD358" s="2842"/>
      <c r="AE358" s="2842"/>
      <c r="AF358" s="2842"/>
      <c r="AG358" s="2842"/>
      <c r="AH358" s="2842"/>
      <c r="AI358" s="2842"/>
      <c r="AJ358" s="2842"/>
      <c r="AK358" s="2842"/>
    </row>
    <row r="359" spans="1:37" s="650" customFormat="1" ht="21" customHeight="1" thickTop="1" thickBot="1">
      <c r="A359" s="3389">
        <v>0</v>
      </c>
      <c r="B359" s="2839"/>
      <c r="C359" s="2862">
        <v>5000</v>
      </c>
      <c r="D359" s="2862"/>
      <c r="E359" s="2968">
        <v>5000</v>
      </c>
      <c r="F359" s="2862">
        <v>0</v>
      </c>
      <c r="G359" s="1263">
        <v>499</v>
      </c>
      <c r="H359" s="2862" t="s">
        <v>1348</v>
      </c>
      <c r="I359" s="3726">
        <v>0</v>
      </c>
      <c r="J359" s="989">
        <v>0</v>
      </c>
      <c r="K359" s="2842"/>
      <c r="L359" s="2842"/>
      <c r="M359" s="2842"/>
      <c r="N359" s="2842"/>
      <c r="O359" s="2842"/>
      <c r="P359" s="2842"/>
      <c r="Q359" s="2842"/>
      <c r="R359" s="2842"/>
      <c r="S359" s="2842"/>
      <c r="T359" s="2842"/>
      <c r="U359" s="2842"/>
      <c r="V359" s="2842"/>
      <c r="W359" s="2842"/>
      <c r="X359" s="2842"/>
      <c r="Y359" s="2842"/>
      <c r="Z359" s="2842"/>
      <c r="AA359" s="2842"/>
      <c r="AB359" s="2842"/>
      <c r="AC359" s="2842"/>
      <c r="AD359" s="2842"/>
      <c r="AE359" s="2842"/>
      <c r="AF359" s="2842"/>
      <c r="AG359" s="2842"/>
      <c r="AH359" s="2842"/>
      <c r="AI359" s="2842"/>
      <c r="AJ359" s="2842"/>
      <c r="AK359" s="2842"/>
    </row>
    <row r="360" spans="1:37" s="644" customFormat="1" ht="24.75" customHeight="1" thickTop="1" thickBot="1">
      <c r="A360" s="995">
        <f t="shared" ref="A360:F360" si="64">SUM(A359)</f>
        <v>0</v>
      </c>
      <c r="B360" s="996">
        <f t="shared" si="64"/>
        <v>0</v>
      </c>
      <c r="C360" s="996">
        <f t="shared" si="64"/>
        <v>5000</v>
      </c>
      <c r="D360" s="996">
        <f t="shared" si="64"/>
        <v>0</v>
      </c>
      <c r="E360" s="996">
        <f t="shared" si="64"/>
        <v>5000</v>
      </c>
      <c r="F360" s="996">
        <f t="shared" si="64"/>
        <v>0</v>
      </c>
      <c r="G360" s="996"/>
      <c r="H360" s="1096" t="s">
        <v>1321</v>
      </c>
      <c r="I360" s="996">
        <f>SUM(I359)</f>
        <v>0</v>
      </c>
      <c r="J360" s="1097">
        <f>SUM(J359)</f>
        <v>0</v>
      </c>
      <c r="K360" s="643"/>
      <c r="L360" s="643"/>
      <c r="M360" s="643"/>
      <c r="N360" s="643"/>
      <c r="O360" s="643"/>
      <c r="P360" s="643"/>
      <c r="Q360" s="643"/>
      <c r="R360" s="643"/>
      <c r="S360" s="643"/>
      <c r="T360" s="643"/>
      <c r="U360" s="643"/>
      <c r="V360" s="643"/>
      <c r="W360" s="643"/>
      <c r="X360" s="643"/>
      <c r="Y360" s="643"/>
      <c r="Z360" s="643"/>
      <c r="AA360" s="643"/>
      <c r="AB360" s="643"/>
      <c r="AC360" s="643"/>
      <c r="AD360" s="643"/>
      <c r="AE360" s="643"/>
      <c r="AF360" s="643"/>
      <c r="AG360" s="643"/>
      <c r="AH360" s="643"/>
      <c r="AI360" s="643"/>
      <c r="AJ360" s="643"/>
      <c r="AK360" s="643"/>
    </row>
    <row r="361" spans="1:37" s="644" customFormat="1" ht="36" customHeight="1" thickTop="1" thickBot="1">
      <c r="A361" s="1002">
        <f t="shared" ref="A361:F361" si="65">SUM(A360,A356,A350,A338)</f>
        <v>0</v>
      </c>
      <c r="B361" s="1003">
        <f t="shared" si="65"/>
        <v>0</v>
      </c>
      <c r="C361" s="1003">
        <f t="shared" si="65"/>
        <v>16105000</v>
      </c>
      <c r="D361" s="1003">
        <f t="shared" si="65"/>
        <v>700000</v>
      </c>
      <c r="E361" s="1003">
        <f t="shared" si="65"/>
        <v>16105000</v>
      </c>
      <c r="F361" s="1003">
        <f t="shared" si="65"/>
        <v>700000</v>
      </c>
      <c r="G361" s="1003"/>
      <c r="H361" s="1003" t="s">
        <v>1243</v>
      </c>
      <c r="I361" s="1003">
        <f>SUM(I360,I356,I350,I338)</f>
        <v>0</v>
      </c>
      <c r="J361" s="1004">
        <f>SUM(J360,J356,J350,J338)</f>
        <v>0</v>
      </c>
      <c r="K361" s="643"/>
      <c r="L361" s="643"/>
      <c r="M361" s="643"/>
      <c r="N361" s="643"/>
      <c r="O361" s="643"/>
      <c r="P361" s="643"/>
      <c r="Q361" s="643"/>
      <c r="R361" s="643"/>
      <c r="S361" s="643"/>
      <c r="T361" s="643"/>
      <c r="U361" s="643"/>
      <c r="V361" s="643"/>
      <c r="W361" s="643"/>
      <c r="X361" s="643"/>
      <c r="Y361" s="643"/>
      <c r="Z361" s="643"/>
      <c r="AA361" s="643"/>
      <c r="AB361" s="643"/>
      <c r="AC361" s="643"/>
      <c r="AD361" s="643"/>
      <c r="AE361" s="643"/>
      <c r="AF361" s="643"/>
      <c r="AG361" s="643"/>
      <c r="AH361" s="643"/>
      <c r="AI361" s="643"/>
      <c r="AJ361" s="643"/>
      <c r="AK361" s="643"/>
    </row>
    <row r="362" spans="1:37" s="643" customFormat="1" ht="28.5" customHeight="1" thickTop="1" thickBot="1">
      <c r="A362" s="999">
        <f t="shared" ref="A362:F362" si="66">SUM(A361,A328)</f>
        <v>0</v>
      </c>
      <c r="B362" s="1000">
        <f t="shared" si="66"/>
        <v>0</v>
      </c>
      <c r="C362" s="1000">
        <f t="shared" si="66"/>
        <v>146669000</v>
      </c>
      <c r="D362" s="1000">
        <f t="shared" si="66"/>
        <v>700000</v>
      </c>
      <c r="E362" s="1000">
        <f t="shared" si="66"/>
        <v>146669000</v>
      </c>
      <c r="F362" s="1000">
        <f t="shared" si="66"/>
        <v>700000</v>
      </c>
      <c r="G362" s="1000"/>
      <c r="H362" s="1000" t="s">
        <v>3011</v>
      </c>
      <c r="I362" s="1000">
        <f>SUM(I361,I328)</f>
        <v>0</v>
      </c>
      <c r="J362" s="1001">
        <f>SUM(J361,J328)</f>
        <v>0</v>
      </c>
    </row>
    <row r="363" spans="1:37" s="2842" customFormat="1" ht="24" customHeight="1">
      <c r="A363" s="4645" t="s">
        <v>1349</v>
      </c>
      <c r="B363" s="4646"/>
      <c r="C363" s="4646"/>
      <c r="D363" s="4646"/>
      <c r="E363" s="4646"/>
      <c r="F363" s="4646"/>
      <c r="G363" s="4646"/>
      <c r="H363" s="4646"/>
      <c r="I363" s="4646"/>
      <c r="J363" s="4646"/>
    </row>
    <row r="364" spans="1:37" s="2842" customFormat="1" ht="14.25" customHeight="1" thickBot="1">
      <c r="A364" s="1119"/>
      <c r="B364" s="781"/>
      <c r="C364" s="4608"/>
      <c r="D364" s="4608"/>
      <c r="E364" s="781"/>
      <c r="F364" s="781"/>
      <c r="G364" s="781"/>
      <c r="H364" s="781"/>
      <c r="I364" s="4608" t="s">
        <v>313</v>
      </c>
      <c r="J364" s="4608"/>
    </row>
    <row r="365" spans="1:37" s="2842" customFormat="1" ht="30.75" customHeight="1">
      <c r="A365" s="4453" t="s">
        <v>3785</v>
      </c>
      <c r="B365" s="4454"/>
      <c r="C365" s="4455" t="s">
        <v>3783</v>
      </c>
      <c r="D365" s="4454"/>
      <c r="E365" s="4455" t="s">
        <v>3784</v>
      </c>
      <c r="F365" s="4454"/>
      <c r="G365" s="4456" t="s">
        <v>117</v>
      </c>
      <c r="H365" s="4457"/>
      <c r="I365" s="4455" t="s">
        <v>3787</v>
      </c>
      <c r="J365" s="4454"/>
    </row>
    <row r="366" spans="1:37" s="2842" customFormat="1" ht="20.25" customHeight="1">
      <c r="A366" s="1050" t="s">
        <v>118</v>
      </c>
      <c r="B366" s="2819" t="s">
        <v>104</v>
      </c>
      <c r="C366" s="2819" t="s">
        <v>118</v>
      </c>
      <c r="D366" s="2819" t="s">
        <v>104</v>
      </c>
      <c r="E366" s="2819" t="s">
        <v>118</v>
      </c>
      <c r="F366" s="2819" t="s">
        <v>104</v>
      </c>
      <c r="G366" s="4458"/>
      <c r="H366" s="4459"/>
      <c r="I366" s="2819" t="s">
        <v>118</v>
      </c>
      <c r="J366" s="1051" t="s">
        <v>104</v>
      </c>
    </row>
    <row r="367" spans="1:37" s="2842" customFormat="1" ht="15" customHeight="1" thickBot="1">
      <c r="A367" s="1075">
        <v>1</v>
      </c>
      <c r="B367" s="2843">
        <v>2</v>
      </c>
      <c r="C367" s="2843">
        <v>3</v>
      </c>
      <c r="D367" s="2843">
        <v>4</v>
      </c>
      <c r="E367" s="2843">
        <v>5</v>
      </c>
      <c r="F367" s="2843">
        <v>6</v>
      </c>
      <c r="G367" s="4686">
        <v>7</v>
      </c>
      <c r="H367" s="4687"/>
      <c r="I367" s="2843">
        <v>8</v>
      </c>
      <c r="J367" s="1076">
        <v>9</v>
      </c>
    </row>
    <row r="368" spans="1:37" s="2842" customFormat="1" ht="18" customHeight="1">
      <c r="A368" s="4688" t="s">
        <v>318</v>
      </c>
      <c r="B368" s="4689"/>
      <c r="C368" s="4689"/>
      <c r="D368" s="4689"/>
      <c r="E368" s="4689"/>
      <c r="F368" s="4689"/>
      <c r="G368" s="4689"/>
      <c r="H368" s="4689"/>
      <c r="I368" s="4689"/>
      <c r="J368" s="4690"/>
    </row>
    <row r="369" spans="1:37" s="2842" customFormat="1" ht="18" customHeight="1">
      <c r="A369" s="4612"/>
      <c r="B369" s="4613"/>
      <c r="C369" s="4613"/>
      <c r="D369" s="4613"/>
      <c r="E369" s="4613"/>
      <c r="F369" s="4613"/>
      <c r="G369" s="624" t="s">
        <v>137</v>
      </c>
      <c r="H369" s="4610" t="s">
        <v>239</v>
      </c>
      <c r="I369" s="4610"/>
      <c r="J369" s="4611"/>
      <c r="Q369" s="2842">
        <f>D370+D371</f>
        <v>0</v>
      </c>
    </row>
    <row r="370" spans="1:37" s="648" customFormat="1" ht="17.25" customHeight="1" thickBot="1">
      <c r="A370" s="2834">
        <f t="shared" ref="A370:F370" si="67">SUM(A393)</f>
        <v>0</v>
      </c>
      <c r="B370" s="2834">
        <f t="shared" si="67"/>
        <v>0</v>
      </c>
      <c r="C370" s="2839">
        <f t="shared" si="67"/>
        <v>22143000</v>
      </c>
      <c r="D370" s="2834">
        <f t="shared" si="67"/>
        <v>0</v>
      </c>
      <c r="E370" s="2835">
        <f t="shared" si="67"/>
        <v>22143000</v>
      </c>
      <c r="F370" s="2834">
        <f t="shared" si="67"/>
        <v>0</v>
      </c>
      <c r="G370" s="623">
        <v>1</v>
      </c>
      <c r="H370" s="2835" t="s">
        <v>1235</v>
      </c>
      <c r="I370" s="2839">
        <f>SUM(I393)</f>
        <v>0</v>
      </c>
      <c r="J370" s="2834">
        <f>SUM(J393)</f>
        <v>0</v>
      </c>
      <c r="K370" s="2842"/>
      <c r="L370" s="2842"/>
      <c r="M370" s="2842"/>
      <c r="N370" s="2842"/>
      <c r="O370" s="2842"/>
      <c r="P370" s="2842"/>
      <c r="Q370" s="2842"/>
      <c r="R370" s="2842"/>
      <c r="S370" s="2842"/>
      <c r="T370" s="2842"/>
      <c r="U370" s="2842"/>
      <c r="V370" s="2842"/>
      <c r="W370" s="2842"/>
      <c r="X370" s="2842"/>
      <c r="Y370" s="2842"/>
      <c r="Z370" s="2842"/>
      <c r="AA370" s="2842"/>
      <c r="AB370" s="2842"/>
      <c r="AC370" s="2842"/>
      <c r="AD370" s="2842"/>
      <c r="AE370" s="2842"/>
      <c r="AF370" s="2842"/>
      <c r="AG370" s="2842"/>
      <c r="AH370" s="2842"/>
      <c r="AI370" s="2842"/>
      <c r="AJ370" s="2842"/>
      <c r="AK370" s="2842"/>
    </row>
    <row r="371" spans="1:37" s="650" customFormat="1" ht="18.75" customHeight="1" thickTop="1" thickBot="1">
      <c r="A371" s="2861">
        <f t="shared" ref="A371:F371" si="68">SUM(A396)</f>
        <v>0</v>
      </c>
      <c r="B371" s="2861">
        <f t="shared" si="68"/>
        <v>0</v>
      </c>
      <c r="C371" s="2862">
        <f t="shared" si="68"/>
        <v>15000</v>
      </c>
      <c r="D371" s="2861">
        <f t="shared" si="68"/>
        <v>0</v>
      </c>
      <c r="E371" s="2862">
        <f t="shared" si="68"/>
        <v>15000</v>
      </c>
      <c r="F371" s="2861">
        <f t="shared" si="68"/>
        <v>0</v>
      </c>
      <c r="G371" s="625">
        <v>2</v>
      </c>
      <c r="H371" s="2862" t="s">
        <v>1236</v>
      </c>
      <c r="I371" s="2862">
        <f>SUM(I396)</f>
        <v>0</v>
      </c>
      <c r="J371" s="2861">
        <f>SUM(J396)</f>
        <v>0</v>
      </c>
      <c r="K371" s="626"/>
      <c r="L371" s="626"/>
      <c r="M371" s="626"/>
      <c r="N371" s="626"/>
      <c r="O371" s="626"/>
      <c r="P371" s="626"/>
      <c r="Q371" s="626"/>
      <c r="R371" s="626"/>
      <c r="S371" s="626"/>
      <c r="T371" s="626"/>
      <c r="U371" s="626"/>
      <c r="V371" s="626"/>
      <c r="W371" s="626"/>
      <c r="X371" s="626"/>
      <c r="Y371" s="626"/>
      <c r="Z371" s="626"/>
      <c r="AA371" s="626"/>
      <c r="AB371" s="626"/>
      <c r="AC371" s="626"/>
      <c r="AD371" s="626"/>
      <c r="AE371" s="626"/>
      <c r="AF371" s="626"/>
      <c r="AG371" s="626"/>
      <c r="AH371" s="626"/>
      <c r="AI371" s="626"/>
      <c r="AJ371" s="626"/>
      <c r="AK371" s="626"/>
    </row>
    <row r="372" spans="1:37" s="733" customFormat="1" ht="33.75" customHeight="1" thickTop="1" thickBot="1">
      <c r="A372" s="995">
        <f t="shared" ref="A372:F372" si="69">SUM(A370:A371)</f>
        <v>0</v>
      </c>
      <c r="B372" s="996">
        <f t="shared" si="69"/>
        <v>0</v>
      </c>
      <c r="C372" s="996">
        <f t="shared" si="69"/>
        <v>22158000</v>
      </c>
      <c r="D372" s="996">
        <f t="shared" si="69"/>
        <v>0</v>
      </c>
      <c r="E372" s="996">
        <f t="shared" si="69"/>
        <v>22158000</v>
      </c>
      <c r="F372" s="996">
        <f t="shared" si="69"/>
        <v>0</v>
      </c>
      <c r="G372" s="996"/>
      <c r="H372" s="998" t="s">
        <v>1237</v>
      </c>
      <c r="I372" s="996">
        <f>SUM(I370:I371)</f>
        <v>0</v>
      </c>
      <c r="J372" s="997">
        <f>SUM(J370:J371)</f>
        <v>0</v>
      </c>
    </row>
    <row r="373" spans="1:37" s="2842" customFormat="1" ht="18.75" customHeight="1" thickTop="1">
      <c r="A373" s="4623"/>
      <c r="B373" s="4624"/>
      <c r="C373" s="4624"/>
      <c r="D373" s="4624"/>
      <c r="E373" s="4624"/>
      <c r="F373" s="4624"/>
      <c r="G373" s="623" t="s">
        <v>139</v>
      </c>
      <c r="H373" s="4606" t="s">
        <v>243</v>
      </c>
      <c r="I373" s="4606"/>
      <c r="J373" s="4628"/>
    </row>
    <row r="374" spans="1:37" s="2842" customFormat="1" ht="17.25" customHeight="1">
      <c r="A374" s="2838">
        <f t="shared" ref="A374:F374" si="70">SUM(A408)</f>
        <v>0</v>
      </c>
      <c r="B374" s="2839">
        <f t="shared" si="70"/>
        <v>0</v>
      </c>
      <c r="C374" s="2839">
        <f t="shared" si="70"/>
        <v>6228000</v>
      </c>
      <c r="D374" s="2846">
        <f t="shared" si="70"/>
        <v>1600000</v>
      </c>
      <c r="E374" s="2839">
        <f t="shared" si="70"/>
        <v>6228000</v>
      </c>
      <c r="F374" s="2839">
        <f t="shared" si="70"/>
        <v>1600000</v>
      </c>
      <c r="G374" s="624">
        <v>1</v>
      </c>
      <c r="H374" s="2839" t="s">
        <v>1258</v>
      </c>
      <c r="I374" s="2839">
        <f>SUM(I408)</f>
        <v>0</v>
      </c>
      <c r="J374" s="2846">
        <f>SUM(J408)</f>
        <v>0</v>
      </c>
    </row>
    <row r="375" spans="1:37" s="2842" customFormat="1" ht="17.25" customHeight="1">
      <c r="A375" s="2838">
        <f t="shared" ref="A375:F375" si="71">SUM(A421)</f>
        <v>0</v>
      </c>
      <c r="B375" s="2839">
        <f t="shared" si="71"/>
        <v>0</v>
      </c>
      <c r="C375" s="2839">
        <f t="shared" si="71"/>
        <v>35000</v>
      </c>
      <c r="D375" s="2846">
        <f t="shared" si="71"/>
        <v>27700000</v>
      </c>
      <c r="E375" s="2839">
        <f t="shared" si="71"/>
        <v>35000</v>
      </c>
      <c r="F375" s="2839">
        <f t="shared" si="71"/>
        <v>27700000</v>
      </c>
      <c r="G375" s="624">
        <v>2</v>
      </c>
      <c r="H375" s="2839" t="s">
        <v>1271</v>
      </c>
      <c r="I375" s="2839">
        <f>SUM(I421)</f>
        <v>0</v>
      </c>
      <c r="J375" s="2846">
        <f>SUM(J421)</f>
        <v>0</v>
      </c>
    </row>
    <row r="376" spans="1:37" s="2842" customFormat="1" ht="17.25" customHeight="1">
      <c r="A376" s="2838">
        <f t="shared" ref="A376:F376" si="72">SUM(A425)</f>
        <v>0</v>
      </c>
      <c r="B376" s="2839">
        <f t="shared" si="72"/>
        <v>0</v>
      </c>
      <c r="C376" s="2839">
        <f t="shared" si="72"/>
        <v>0</v>
      </c>
      <c r="D376" s="2846">
        <f t="shared" si="72"/>
        <v>350000</v>
      </c>
      <c r="E376" s="2839">
        <f t="shared" si="72"/>
        <v>0</v>
      </c>
      <c r="F376" s="2839">
        <f t="shared" si="72"/>
        <v>350000</v>
      </c>
      <c r="G376" s="624">
        <v>3</v>
      </c>
      <c r="H376" s="2839" t="s">
        <v>1282</v>
      </c>
      <c r="I376" s="2839">
        <f>SUM(I425)</f>
        <v>0</v>
      </c>
      <c r="J376" s="2846">
        <f>SUM(J425)</f>
        <v>0</v>
      </c>
    </row>
    <row r="377" spans="1:37" s="648" customFormat="1" ht="17.25" customHeight="1" thickBot="1">
      <c r="A377" s="2838">
        <v>0</v>
      </c>
      <c r="B377" s="2839">
        <f>SUM(B426)</f>
        <v>0</v>
      </c>
      <c r="C377" s="2839">
        <v>0</v>
      </c>
      <c r="D377" s="2846">
        <f>SUM(D426)</f>
        <v>0</v>
      </c>
      <c r="E377" s="2839">
        <v>0</v>
      </c>
      <c r="F377" s="2839">
        <f>SUM(F426)</f>
        <v>0</v>
      </c>
      <c r="G377" s="624">
        <v>4</v>
      </c>
      <c r="H377" s="2839" t="s">
        <v>1296</v>
      </c>
      <c r="I377" s="2839">
        <v>0</v>
      </c>
      <c r="J377" s="2846">
        <f>SUM(J426)</f>
        <v>0</v>
      </c>
      <c r="K377" s="2842"/>
      <c r="L377" s="2842"/>
      <c r="M377" s="2842"/>
      <c r="N377" s="2842"/>
      <c r="O377" s="2842"/>
      <c r="P377" s="2842"/>
      <c r="Q377" s="2842"/>
      <c r="R377" s="2842"/>
      <c r="S377" s="2842"/>
      <c r="T377" s="2842"/>
      <c r="U377" s="2842"/>
      <c r="V377" s="2842"/>
      <c r="W377" s="2842"/>
      <c r="X377" s="2842"/>
      <c r="Y377" s="2842"/>
      <c r="Z377" s="2842"/>
      <c r="AA377" s="2842"/>
      <c r="AB377" s="2842"/>
      <c r="AC377" s="2842"/>
      <c r="AD377" s="2842"/>
      <c r="AE377" s="2842"/>
      <c r="AF377" s="2842"/>
      <c r="AG377" s="2842"/>
      <c r="AH377" s="2842"/>
      <c r="AI377" s="2842"/>
      <c r="AJ377" s="2842"/>
      <c r="AK377" s="2842"/>
    </row>
    <row r="378" spans="1:37" s="650" customFormat="1" ht="18.75" customHeight="1" thickTop="1" thickBot="1">
      <c r="A378" s="2861">
        <f t="shared" ref="A378:F378" si="73">SUM(A429)</f>
        <v>0</v>
      </c>
      <c r="B378" s="2862">
        <f t="shared" si="73"/>
        <v>0</v>
      </c>
      <c r="C378" s="2862">
        <f t="shared" si="73"/>
        <v>20000</v>
      </c>
      <c r="D378" s="989">
        <f t="shared" si="73"/>
        <v>0</v>
      </c>
      <c r="E378" s="2862">
        <f t="shared" si="73"/>
        <v>20000</v>
      </c>
      <c r="F378" s="2862">
        <f t="shared" si="73"/>
        <v>0</v>
      </c>
      <c r="G378" s="625">
        <v>5</v>
      </c>
      <c r="H378" s="2862" t="s">
        <v>321</v>
      </c>
      <c r="I378" s="2862">
        <f>SUM(I429)</f>
        <v>0</v>
      </c>
      <c r="J378" s="989">
        <f>SUM(J429)</f>
        <v>0</v>
      </c>
      <c r="K378" s="626"/>
      <c r="L378" s="626"/>
      <c r="M378" s="626"/>
      <c r="N378" s="626"/>
      <c r="O378" s="626"/>
      <c r="P378" s="626"/>
      <c r="Q378" s="626"/>
      <c r="R378" s="626"/>
      <c r="S378" s="626"/>
      <c r="T378" s="626"/>
      <c r="U378" s="626"/>
      <c r="V378" s="626"/>
      <c r="W378" s="626"/>
      <c r="X378" s="626"/>
      <c r="Y378" s="626"/>
      <c r="Z378" s="626"/>
      <c r="AA378" s="626"/>
      <c r="AB378" s="626"/>
      <c r="AC378" s="626"/>
      <c r="AD378" s="626"/>
      <c r="AE378" s="626"/>
      <c r="AF378" s="626"/>
      <c r="AG378" s="626"/>
      <c r="AH378" s="626"/>
      <c r="AI378" s="626"/>
      <c r="AJ378" s="626"/>
      <c r="AK378" s="626"/>
    </row>
    <row r="379" spans="1:37" s="644" customFormat="1" ht="33.75" customHeight="1" thickTop="1" thickBot="1">
      <c r="A379" s="995">
        <f t="shared" ref="A379:F379" si="74">SUM(A374:A378)</f>
        <v>0</v>
      </c>
      <c r="B379" s="996">
        <f t="shared" si="74"/>
        <v>0</v>
      </c>
      <c r="C379" s="996">
        <f t="shared" si="74"/>
        <v>6283000</v>
      </c>
      <c r="D379" s="996">
        <f t="shared" si="74"/>
        <v>29650000</v>
      </c>
      <c r="E379" s="996">
        <f t="shared" si="74"/>
        <v>6283000</v>
      </c>
      <c r="F379" s="996">
        <f t="shared" si="74"/>
        <v>29650000</v>
      </c>
      <c r="G379" s="996"/>
      <c r="H379" s="998" t="s">
        <v>1243</v>
      </c>
      <c r="I379" s="996">
        <f>SUM(I374:I378)</f>
        <v>0</v>
      </c>
      <c r="J379" s="997">
        <f>SUM(J374:J378)</f>
        <v>0</v>
      </c>
    </row>
    <row r="380" spans="1:37" s="643" customFormat="1" ht="30" customHeight="1" thickTop="1" thickBot="1">
      <c r="A380" s="1005">
        <f t="shared" ref="A380:F380" si="75">SUM(A372+A379)</f>
        <v>0</v>
      </c>
      <c r="B380" s="1006">
        <f t="shared" si="75"/>
        <v>0</v>
      </c>
      <c r="C380" s="1006">
        <f t="shared" si="75"/>
        <v>28441000</v>
      </c>
      <c r="D380" s="1006">
        <f t="shared" si="75"/>
        <v>29650000</v>
      </c>
      <c r="E380" s="1006">
        <f t="shared" si="75"/>
        <v>28441000</v>
      </c>
      <c r="F380" s="1006">
        <f t="shared" si="75"/>
        <v>29650000</v>
      </c>
      <c r="G380" s="1006"/>
      <c r="H380" s="1006" t="s">
        <v>1244</v>
      </c>
      <c r="I380" s="1006">
        <f>SUM(I372+I379)</f>
        <v>0</v>
      </c>
      <c r="J380" s="1007">
        <f>SUM(J372+J379)</f>
        <v>0</v>
      </c>
      <c r="K380" s="2842"/>
      <c r="L380" s="2842"/>
      <c r="M380" s="2842"/>
      <c r="N380" s="2842"/>
    </row>
    <row r="381" spans="1:37" s="2842" customFormat="1" ht="8.25" customHeight="1">
      <c r="A381" s="2850"/>
      <c r="B381" s="2847"/>
      <c r="C381" s="2847"/>
      <c r="D381" s="2847"/>
      <c r="E381" s="2847"/>
      <c r="F381" s="2847"/>
      <c r="G381" s="1413"/>
      <c r="H381" s="749"/>
      <c r="I381" s="2847"/>
      <c r="J381" s="2847"/>
    </row>
    <row r="382" spans="1:37" s="2842" customFormat="1" ht="18" customHeight="1">
      <c r="A382" s="4638" t="s">
        <v>322</v>
      </c>
      <c r="B382" s="4608"/>
      <c r="C382" s="4608"/>
      <c r="D382" s="4608"/>
      <c r="E382" s="4608"/>
      <c r="F382" s="4608"/>
      <c r="G382" s="4608"/>
      <c r="H382" s="4608"/>
      <c r="I382" s="4608"/>
      <c r="J382" s="4608"/>
    </row>
    <row r="383" spans="1:37" s="2842" customFormat="1" ht="20.25" customHeight="1">
      <c r="A383" s="1383" t="s">
        <v>1350</v>
      </c>
      <c r="B383" s="1412"/>
      <c r="C383" s="1327"/>
      <c r="D383" s="1327"/>
      <c r="E383" s="1412"/>
      <c r="F383" s="1412"/>
      <c r="G383" s="1412"/>
      <c r="H383" s="1412"/>
      <c r="I383" s="1327"/>
      <c r="J383" s="1327"/>
    </row>
    <row r="384" spans="1:37" s="2842" customFormat="1" ht="18.75" customHeight="1" thickBot="1">
      <c r="A384" s="2848"/>
      <c r="C384" s="1411"/>
      <c r="D384" s="1411"/>
      <c r="I384" s="4608" t="s">
        <v>313</v>
      </c>
      <c r="J384" s="4608"/>
    </row>
    <row r="385" spans="1:37" s="2842" customFormat="1" ht="30" customHeight="1">
      <c r="A385" s="4453" t="s">
        <v>3785</v>
      </c>
      <c r="B385" s="4454"/>
      <c r="C385" s="4455" t="s">
        <v>3783</v>
      </c>
      <c r="D385" s="4454"/>
      <c r="E385" s="4455" t="s">
        <v>3784</v>
      </c>
      <c r="F385" s="4454"/>
      <c r="G385" s="4456" t="s">
        <v>117</v>
      </c>
      <c r="H385" s="4457"/>
      <c r="I385" s="4455" t="s">
        <v>3787</v>
      </c>
      <c r="J385" s="4454"/>
    </row>
    <row r="386" spans="1:37" s="2842" customFormat="1" ht="20.25" customHeight="1">
      <c r="A386" s="1050" t="s">
        <v>118</v>
      </c>
      <c r="B386" s="2819" t="s">
        <v>104</v>
      </c>
      <c r="C386" s="2819" t="s">
        <v>118</v>
      </c>
      <c r="D386" s="2819" t="s">
        <v>104</v>
      </c>
      <c r="E386" s="2819" t="s">
        <v>118</v>
      </c>
      <c r="F386" s="2819" t="s">
        <v>104</v>
      </c>
      <c r="G386" s="4458"/>
      <c r="H386" s="4459"/>
      <c r="I386" s="2819" t="s">
        <v>118</v>
      </c>
      <c r="J386" s="1051" t="s">
        <v>104</v>
      </c>
    </row>
    <row r="387" spans="1:37" s="2842" customFormat="1" ht="15" customHeight="1" thickBot="1">
      <c r="A387" s="1075">
        <v>1</v>
      </c>
      <c r="B387" s="2843">
        <v>2</v>
      </c>
      <c r="C387" s="2843">
        <v>3</v>
      </c>
      <c r="D387" s="2843">
        <v>4</v>
      </c>
      <c r="E387" s="2843">
        <v>5</v>
      </c>
      <c r="F387" s="2843">
        <v>6</v>
      </c>
      <c r="G387" s="4686">
        <v>7</v>
      </c>
      <c r="H387" s="4687"/>
      <c r="I387" s="2843">
        <v>8</v>
      </c>
      <c r="J387" s="1076">
        <v>9</v>
      </c>
    </row>
    <row r="388" spans="1:37" s="2842" customFormat="1" ht="20.25" customHeight="1">
      <c r="A388" s="4651" t="s">
        <v>626</v>
      </c>
      <c r="B388" s="4610"/>
      <c r="C388" s="4610"/>
      <c r="D388" s="4610"/>
      <c r="E388" s="4610"/>
      <c r="F388" s="4610"/>
      <c r="G388" s="4610"/>
      <c r="H388" s="4675"/>
      <c r="I388" s="4675"/>
      <c r="J388" s="4632"/>
    </row>
    <row r="389" spans="1:37" s="2842" customFormat="1" ht="18" customHeight="1">
      <c r="A389" s="4612"/>
      <c r="B389" s="4613"/>
      <c r="C389" s="4613"/>
      <c r="D389" s="4613"/>
      <c r="E389" s="4613"/>
      <c r="F389" s="4613"/>
      <c r="G389" s="624" t="s">
        <v>137</v>
      </c>
      <c r="H389" s="4610" t="s">
        <v>239</v>
      </c>
      <c r="I389" s="4610"/>
      <c r="J389" s="4630"/>
    </row>
    <row r="390" spans="1:37" s="2842" customFormat="1" ht="19.5" customHeight="1">
      <c r="A390" s="652"/>
      <c r="B390" s="1326"/>
      <c r="C390" s="1326"/>
      <c r="D390" s="1326"/>
      <c r="E390" s="1326"/>
      <c r="F390" s="1326"/>
      <c r="G390" s="624">
        <v>1</v>
      </c>
      <c r="H390" s="4610" t="s">
        <v>1235</v>
      </c>
      <c r="I390" s="4610"/>
      <c r="J390" s="4630"/>
      <c r="N390" s="2842">
        <v>5002991</v>
      </c>
    </row>
    <row r="391" spans="1:37" s="648" customFormat="1" ht="17.25" customHeight="1" thickBot="1">
      <c r="A391" s="3405">
        <v>0</v>
      </c>
      <c r="B391" s="2839"/>
      <c r="C391" s="4388">
        <v>18407000</v>
      </c>
      <c r="D391" s="2846">
        <v>0</v>
      </c>
      <c r="E391" s="4388">
        <v>18407000</v>
      </c>
      <c r="F391" s="2846">
        <v>0</v>
      </c>
      <c r="G391" s="1326" t="s">
        <v>327</v>
      </c>
      <c r="H391" s="1354" t="s">
        <v>1246</v>
      </c>
      <c r="I391" s="2839">
        <v>0</v>
      </c>
      <c r="J391" s="2846">
        <v>0</v>
      </c>
      <c r="K391" s="2842"/>
      <c r="L391" s="2842"/>
      <c r="M391" s="2842"/>
      <c r="N391" s="2842" t="e">
        <v>#REF!</v>
      </c>
      <c r="O391" s="2842"/>
      <c r="P391" s="2842"/>
      <c r="Q391" s="2842"/>
      <c r="R391" s="2842"/>
      <c r="S391" s="2842"/>
      <c r="T391" s="2842"/>
      <c r="U391" s="2842"/>
      <c r="V391" s="2842"/>
      <c r="W391" s="2842"/>
      <c r="X391" s="2842"/>
      <c r="Y391" s="2842"/>
      <c r="Z391" s="2842"/>
      <c r="AA391" s="2842"/>
      <c r="AB391" s="2842"/>
      <c r="AC391" s="2842"/>
      <c r="AD391" s="2842"/>
      <c r="AE391" s="2842"/>
      <c r="AF391" s="2842"/>
      <c r="AG391" s="2842"/>
      <c r="AH391" s="2842"/>
      <c r="AI391" s="2842"/>
      <c r="AJ391" s="2842"/>
      <c r="AK391" s="2842"/>
    </row>
    <row r="392" spans="1:37" s="653" customFormat="1" ht="18.75" customHeight="1" thickTop="1" thickBot="1">
      <c r="A392" s="3405">
        <v>0</v>
      </c>
      <c r="B392" s="2862"/>
      <c r="C392" s="4394">
        <v>3736000</v>
      </c>
      <c r="D392" s="2846">
        <v>0</v>
      </c>
      <c r="E392" s="4394">
        <v>3736000</v>
      </c>
      <c r="F392" s="2846">
        <v>0</v>
      </c>
      <c r="G392" s="1263">
        <v>100</v>
      </c>
      <c r="H392" s="2862" t="s">
        <v>1248</v>
      </c>
      <c r="I392" s="2862">
        <v>0</v>
      </c>
      <c r="J392" s="2846">
        <v>0</v>
      </c>
      <c r="K392" s="2842"/>
      <c r="L392" s="2842"/>
      <c r="M392" s="2842"/>
      <c r="N392" s="2842"/>
      <c r="O392" s="2842"/>
      <c r="P392" s="2842"/>
      <c r="Q392" s="2842"/>
      <c r="R392" s="2842"/>
      <c r="S392" s="2842"/>
      <c r="T392" s="2842"/>
      <c r="U392" s="2842"/>
      <c r="V392" s="2842"/>
      <c r="W392" s="2842"/>
      <c r="X392" s="2842"/>
      <c r="Y392" s="2842"/>
      <c r="Z392" s="2842"/>
      <c r="AA392" s="2842"/>
      <c r="AB392" s="2842"/>
      <c r="AC392" s="2842"/>
      <c r="AD392" s="2842"/>
      <c r="AE392" s="2842"/>
      <c r="AF392" s="2842"/>
      <c r="AG392" s="2842"/>
      <c r="AH392" s="2842"/>
      <c r="AI392" s="2842"/>
      <c r="AJ392" s="2842"/>
      <c r="AK392" s="2842"/>
    </row>
    <row r="393" spans="1:37" s="644" customFormat="1" ht="22.5" customHeight="1" thickTop="1" thickBot="1">
      <c r="A393" s="995">
        <f t="shared" ref="A393:F393" si="76">SUM(A391:A392)</f>
        <v>0</v>
      </c>
      <c r="B393" s="996">
        <f t="shared" si="76"/>
        <v>0</v>
      </c>
      <c r="C393" s="996">
        <f>SUM(C391:C392)</f>
        <v>22143000</v>
      </c>
      <c r="D393" s="997">
        <f>SUM(D391:D392)</f>
        <v>0</v>
      </c>
      <c r="E393" s="996">
        <f>SUM(E391:E392)</f>
        <v>22143000</v>
      </c>
      <c r="F393" s="996">
        <f t="shared" si="76"/>
        <v>0</v>
      </c>
      <c r="G393" s="1013"/>
      <c r="H393" s="998" t="s">
        <v>1249</v>
      </c>
      <c r="I393" s="996">
        <f>SUM(I391:I392)</f>
        <v>0</v>
      </c>
      <c r="J393" s="997">
        <f>SUM(J391:J392)</f>
        <v>0</v>
      </c>
      <c r="K393" s="643"/>
      <c r="L393" s="643"/>
      <c r="M393" s="643"/>
      <c r="N393" s="643"/>
      <c r="O393" s="643"/>
      <c r="P393" s="643"/>
      <c r="Q393" s="643"/>
      <c r="R393" s="643"/>
      <c r="S393" s="643"/>
      <c r="T393" s="643"/>
      <c r="U393" s="643"/>
      <c r="V393" s="643"/>
      <c r="W393" s="643"/>
      <c r="X393" s="643"/>
      <c r="Y393" s="643"/>
      <c r="Z393" s="643"/>
      <c r="AA393" s="643"/>
      <c r="AB393" s="643"/>
      <c r="AC393" s="643"/>
      <c r="AD393" s="643"/>
      <c r="AE393" s="643"/>
      <c r="AF393" s="643"/>
      <c r="AG393" s="643"/>
      <c r="AH393" s="643"/>
      <c r="AI393" s="643"/>
      <c r="AJ393" s="643"/>
      <c r="AK393" s="643"/>
    </row>
    <row r="394" spans="1:37" s="648" customFormat="1" ht="18" customHeight="1" thickTop="1" thickBot="1">
      <c r="A394" s="4623"/>
      <c r="B394" s="4624"/>
      <c r="C394" s="4624"/>
      <c r="D394" s="4624"/>
      <c r="E394" s="4624"/>
      <c r="F394" s="4624"/>
      <c r="G394" s="623">
        <v>2</v>
      </c>
      <c r="H394" s="4606" t="s">
        <v>1236</v>
      </c>
      <c r="I394" s="4606"/>
      <c r="J394" s="4628"/>
      <c r="K394" s="2842"/>
      <c r="L394" s="2842"/>
      <c r="M394" s="2842"/>
      <c r="N394" s="2842"/>
      <c r="O394" s="2842"/>
      <c r="P394" s="2842"/>
      <c r="Q394" s="2842"/>
      <c r="R394" s="2842"/>
      <c r="S394" s="2842"/>
      <c r="T394" s="2842"/>
      <c r="U394" s="2842"/>
      <c r="V394" s="2842"/>
      <c r="W394" s="2842"/>
      <c r="X394" s="2842"/>
      <c r="Y394" s="2842"/>
      <c r="Z394" s="2842"/>
      <c r="AA394" s="2842"/>
      <c r="AB394" s="2842"/>
      <c r="AC394" s="2842"/>
      <c r="AD394" s="2842"/>
      <c r="AE394" s="2842"/>
      <c r="AF394" s="2842"/>
      <c r="AG394" s="2842"/>
      <c r="AH394" s="2842"/>
      <c r="AI394" s="2842"/>
      <c r="AJ394" s="2842"/>
      <c r="AK394" s="2842"/>
    </row>
    <row r="395" spans="1:37" s="650" customFormat="1" ht="19.5" customHeight="1" thickTop="1" thickBot="1">
      <c r="A395" s="2838">
        <v>0</v>
      </c>
      <c r="B395" s="2838"/>
      <c r="C395" s="3723">
        <v>15000</v>
      </c>
      <c r="D395" s="2862"/>
      <c r="E395" s="2862">
        <v>15000</v>
      </c>
      <c r="F395" s="2862"/>
      <c r="G395" s="1263">
        <v>200</v>
      </c>
      <c r="H395" s="2862" t="s">
        <v>1335</v>
      </c>
      <c r="I395" s="3723">
        <v>0</v>
      </c>
      <c r="J395" s="2846">
        <v>0</v>
      </c>
      <c r="K395" s="2842"/>
      <c r="L395" s="2842"/>
      <c r="M395" s="2842"/>
      <c r="N395" s="2842"/>
      <c r="O395" s="2842"/>
      <c r="P395" s="2842"/>
      <c r="Q395" s="2842"/>
      <c r="R395" s="2842"/>
      <c r="S395" s="2842"/>
      <c r="T395" s="2842"/>
      <c r="U395" s="2842"/>
      <c r="V395" s="2842"/>
      <c r="W395" s="2842"/>
      <c r="X395" s="2842"/>
      <c r="Y395" s="2842"/>
      <c r="Z395" s="2842"/>
      <c r="AA395" s="2842"/>
      <c r="AB395" s="2842"/>
      <c r="AC395" s="2842"/>
      <c r="AD395" s="2842"/>
      <c r="AE395" s="2842"/>
      <c r="AF395" s="2842"/>
      <c r="AG395" s="2842"/>
      <c r="AH395" s="2842"/>
      <c r="AI395" s="2842"/>
      <c r="AJ395" s="2842"/>
      <c r="AK395" s="2842"/>
    </row>
    <row r="396" spans="1:37" s="644" customFormat="1" ht="24" customHeight="1" thickTop="1" thickBot="1">
      <c r="A396" s="995">
        <f t="shared" ref="A396:F396" si="77">SUM(A395)</f>
        <v>0</v>
      </c>
      <c r="B396" s="996">
        <f t="shared" si="77"/>
        <v>0</v>
      </c>
      <c r="C396" s="996">
        <f>SUM(C395)</f>
        <v>15000</v>
      </c>
      <c r="D396" s="996">
        <f t="shared" si="77"/>
        <v>0</v>
      </c>
      <c r="E396" s="996">
        <f t="shared" si="77"/>
        <v>15000</v>
      </c>
      <c r="F396" s="996">
        <f t="shared" si="77"/>
        <v>0</v>
      </c>
      <c r="G396" s="1013"/>
      <c r="H396" s="998" t="s">
        <v>1257</v>
      </c>
      <c r="I396" s="996">
        <f>SUM(I395)</f>
        <v>0</v>
      </c>
      <c r="J396" s="997">
        <f>SUM(J395)</f>
        <v>0</v>
      </c>
      <c r="K396" s="643"/>
      <c r="L396" s="643"/>
      <c r="M396" s="643"/>
      <c r="N396" s="643"/>
      <c r="O396" s="643"/>
      <c r="P396" s="643"/>
      <c r="Q396" s="643"/>
      <c r="R396" s="643"/>
      <c r="S396" s="643"/>
      <c r="T396" s="643"/>
      <c r="U396" s="643"/>
      <c r="V396" s="643"/>
      <c r="W396" s="643"/>
      <c r="X396" s="643"/>
      <c r="Y396" s="643"/>
      <c r="Z396" s="643"/>
      <c r="AA396" s="643"/>
      <c r="AB396" s="643"/>
      <c r="AC396" s="643"/>
      <c r="AD396" s="643"/>
      <c r="AE396" s="643"/>
      <c r="AF396" s="643"/>
      <c r="AG396" s="643"/>
      <c r="AH396" s="643"/>
      <c r="AI396" s="643"/>
      <c r="AJ396" s="643"/>
      <c r="AK396" s="643"/>
    </row>
    <row r="397" spans="1:37" s="644" customFormat="1" ht="33.75" customHeight="1" thickTop="1" thickBot="1">
      <c r="A397" s="2798">
        <f t="shared" ref="A397:F397" si="78">SUM(A396,A393)</f>
        <v>0</v>
      </c>
      <c r="B397" s="2799">
        <f t="shared" si="78"/>
        <v>0</v>
      </c>
      <c r="C397" s="2799">
        <f>SUM(C396,C393)</f>
        <v>22158000</v>
      </c>
      <c r="D397" s="2799">
        <f t="shared" si="78"/>
        <v>0</v>
      </c>
      <c r="E397" s="2799">
        <f t="shared" si="78"/>
        <v>22158000</v>
      </c>
      <c r="F397" s="2799">
        <f t="shared" si="78"/>
        <v>0</v>
      </c>
      <c r="G397" s="2795"/>
      <c r="H397" s="2796" t="s">
        <v>1341</v>
      </c>
      <c r="I397" s="2799">
        <f>SUM(I396,I393)</f>
        <v>0</v>
      </c>
      <c r="J397" s="2800">
        <f>SUM(J396,J393)</f>
        <v>0</v>
      </c>
      <c r="K397" s="643"/>
      <c r="L397" s="643"/>
      <c r="M397" s="643"/>
      <c r="N397" s="643"/>
      <c r="O397" s="643"/>
      <c r="P397" s="643"/>
      <c r="Q397" s="643"/>
      <c r="R397" s="643"/>
      <c r="S397" s="643"/>
      <c r="T397" s="643"/>
      <c r="U397" s="643"/>
      <c r="V397" s="643"/>
      <c r="W397" s="643"/>
      <c r="X397" s="643"/>
      <c r="Y397" s="643"/>
      <c r="Z397" s="643"/>
      <c r="AA397" s="643"/>
      <c r="AB397" s="643"/>
      <c r="AC397" s="643"/>
      <c r="AD397" s="643"/>
      <c r="AE397" s="643"/>
      <c r="AF397" s="643"/>
      <c r="AG397" s="643"/>
      <c r="AH397" s="643"/>
      <c r="AI397" s="643"/>
      <c r="AJ397" s="643"/>
      <c r="AK397" s="643"/>
    </row>
    <row r="398" spans="1:37" s="2847" customFormat="1" ht="19.5" customHeight="1" thickTop="1">
      <c r="A398" s="4613"/>
      <c r="B398" s="4613"/>
      <c r="C398" s="4613"/>
      <c r="D398" s="4613"/>
      <c r="E398" s="4613"/>
      <c r="F398" s="4613"/>
      <c r="G398" s="624" t="s">
        <v>139</v>
      </c>
      <c r="H398" s="4610" t="s">
        <v>243</v>
      </c>
      <c r="I398" s="4610"/>
      <c r="J398" s="4613"/>
      <c r="K398" s="2842"/>
      <c r="L398" s="2842"/>
      <c r="M398" s="2842"/>
      <c r="N398" s="2842"/>
      <c r="O398" s="2842"/>
      <c r="P398" s="2842"/>
      <c r="Q398" s="2842"/>
      <c r="R398" s="2842"/>
      <c r="S398" s="2842"/>
      <c r="T398" s="2842"/>
      <c r="U398" s="2842"/>
      <c r="V398" s="2842"/>
      <c r="W398" s="2842"/>
      <c r="X398" s="2842"/>
      <c r="Y398" s="2842"/>
      <c r="Z398" s="2842"/>
      <c r="AA398" s="2842"/>
      <c r="AB398" s="2842"/>
      <c r="AC398" s="2842"/>
      <c r="AD398" s="2842"/>
      <c r="AE398" s="2842"/>
      <c r="AF398" s="2842"/>
      <c r="AG398" s="2842"/>
      <c r="AH398" s="2842"/>
      <c r="AI398" s="2842"/>
      <c r="AJ398" s="2842"/>
      <c r="AK398" s="2842"/>
    </row>
    <row r="399" spans="1:37" s="2842" customFormat="1" ht="19.5" customHeight="1">
      <c r="A399" s="4613"/>
      <c r="B399" s="4613"/>
      <c r="C399" s="4613"/>
      <c r="D399" s="4613"/>
      <c r="E399" s="4613"/>
      <c r="F399" s="4613"/>
      <c r="G399" s="624">
        <v>1</v>
      </c>
      <c r="H399" s="4610" t="s">
        <v>1258</v>
      </c>
      <c r="I399" s="4610"/>
      <c r="J399" s="4613"/>
    </row>
    <row r="400" spans="1:37" s="2842" customFormat="1" ht="17.25" customHeight="1">
      <c r="A400" s="3403">
        <v>0</v>
      </c>
      <c r="B400" s="3403"/>
      <c r="C400" s="1421">
        <v>6000000</v>
      </c>
      <c r="D400" s="4388"/>
      <c r="E400" s="1421">
        <v>6000000</v>
      </c>
      <c r="F400" s="4388"/>
      <c r="G400" s="1326" t="s">
        <v>324</v>
      </c>
      <c r="H400" s="1234" t="s">
        <v>1259</v>
      </c>
      <c r="I400" s="1421">
        <v>0</v>
      </c>
      <c r="J400" s="2928"/>
    </row>
    <row r="401" spans="1:37" s="2842" customFormat="1" ht="17.25" customHeight="1">
      <c r="A401" s="3403">
        <v>0</v>
      </c>
      <c r="B401" s="3403"/>
      <c r="C401" s="3719">
        <v>20000</v>
      </c>
      <c r="D401" s="4388"/>
      <c r="E401" s="3719">
        <v>20000</v>
      </c>
      <c r="F401" s="4388"/>
      <c r="G401" s="1326" t="s">
        <v>326</v>
      </c>
      <c r="H401" s="2839" t="s">
        <v>1260</v>
      </c>
      <c r="I401" s="3719">
        <v>0</v>
      </c>
      <c r="J401" s="2928"/>
    </row>
    <row r="402" spans="1:37" s="2842" customFormat="1" ht="17.25" customHeight="1">
      <c r="A402" s="3403">
        <v>0</v>
      </c>
      <c r="B402" s="3403"/>
      <c r="C402" s="3719">
        <v>200000</v>
      </c>
      <c r="D402" s="4388"/>
      <c r="E402" s="3719">
        <v>200000</v>
      </c>
      <c r="F402" s="4388"/>
      <c r="G402" s="1326" t="s">
        <v>473</v>
      </c>
      <c r="H402" s="2839" t="s">
        <v>1351</v>
      </c>
      <c r="I402" s="3719">
        <v>0</v>
      </c>
      <c r="J402" s="2928"/>
    </row>
    <row r="403" spans="1:37" s="648" customFormat="1" ht="17.25" customHeight="1" thickBot="1">
      <c r="A403" s="3403">
        <v>0</v>
      </c>
      <c r="B403" s="3403"/>
      <c r="C403" s="4388">
        <v>8000</v>
      </c>
      <c r="D403" s="4388"/>
      <c r="E403" s="4388">
        <v>8000</v>
      </c>
      <c r="F403" s="4388"/>
      <c r="G403" s="1326" t="s">
        <v>1264</v>
      </c>
      <c r="H403" s="2839" t="s">
        <v>262</v>
      </c>
      <c r="I403" s="2928">
        <v>0</v>
      </c>
      <c r="J403" s="2928"/>
      <c r="K403" s="2842"/>
      <c r="L403" s="2842"/>
      <c r="M403" s="2842"/>
      <c r="N403" s="2842"/>
      <c r="O403" s="2842"/>
      <c r="P403" s="2842"/>
      <c r="Q403" s="2842"/>
      <c r="R403" s="2842"/>
      <c r="S403" s="2842"/>
      <c r="T403" s="2842"/>
      <c r="U403" s="2842"/>
      <c r="V403" s="2842"/>
      <c r="W403" s="2842"/>
      <c r="X403" s="2842"/>
      <c r="Y403" s="2842"/>
      <c r="Z403" s="2842"/>
      <c r="AA403" s="2842"/>
      <c r="AB403" s="2842"/>
      <c r="AC403" s="2842"/>
      <c r="AD403" s="2842"/>
      <c r="AE403" s="2842"/>
      <c r="AF403" s="2842"/>
      <c r="AG403" s="2842"/>
      <c r="AH403" s="2842"/>
      <c r="AI403" s="2842"/>
      <c r="AJ403" s="2842"/>
      <c r="AK403" s="2842"/>
    </row>
    <row r="404" spans="1:37" s="2842" customFormat="1" ht="17.25" customHeight="1" thickTop="1">
      <c r="A404" s="3406"/>
      <c r="B404" s="3403">
        <v>0</v>
      </c>
      <c r="C404" s="4393"/>
      <c r="D404" s="1421">
        <v>400000</v>
      </c>
      <c r="E404" s="4393"/>
      <c r="F404" s="1421">
        <v>400000</v>
      </c>
      <c r="G404" s="1326" t="s">
        <v>1352</v>
      </c>
      <c r="H404" s="2839" t="s">
        <v>264</v>
      </c>
      <c r="I404" s="2932"/>
      <c r="J404" s="1421">
        <v>0</v>
      </c>
    </row>
    <row r="405" spans="1:37" s="2842" customFormat="1" ht="17.25" customHeight="1">
      <c r="A405" s="3406"/>
      <c r="B405" s="355"/>
      <c r="C405" s="4393"/>
      <c r="D405" s="3719">
        <v>300000</v>
      </c>
      <c r="E405" s="4393"/>
      <c r="F405" s="3719">
        <v>300000</v>
      </c>
      <c r="G405" s="642" t="s">
        <v>492</v>
      </c>
      <c r="H405" s="2859" t="s">
        <v>265</v>
      </c>
      <c r="I405" s="2932"/>
      <c r="J405" s="3719">
        <v>0</v>
      </c>
    </row>
    <row r="406" spans="1:37" s="2842" customFormat="1" ht="30">
      <c r="A406" s="3395"/>
      <c r="B406" s="3403">
        <v>0</v>
      </c>
      <c r="C406" s="4388"/>
      <c r="D406" s="3719">
        <v>800000</v>
      </c>
      <c r="E406" s="4388"/>
      <c r="F406" s="3719">
        <v>800000</v>
      </c>
      <c r="G406" s="2839" t="s">
        <v>495</v>
      </c>
      <c r="H406" s="2722" t="s">
        <v>3490</v>
      </c>
      <c r="I406" s="2928"/>
      <c r="J406" s="3719">
        <v>0</v>
      </c>
    </row>
    <row r="407" spans="1:37" s="2570" customFormat="1" ht="15">
      <c r="A407" s="2859"/>
      <c r="B407" s="2859"/>
      <c r="C407" s="4393"/>
      <c r="D407" s="3719">
        <v>100000</v>
      </c>
      <c r="E407" s="4393"/>
      <c r="F407" s="3719">
        <v>100000</v>
      </c>
      <c r="G407" s="2718">
        <v>29</v>
      </c>
      <c r="H407" s="2568" t="s">
        <v>3489</v>
      </c>
      <c r="I407" s="2932"/>
      <c r="J407" s="3719">
        <v>0</v>
      </c>
    </row>
    <row r="408" spans="1:37" s="2842" customFormat="1" ht="25.5" customHeight="1">
      <c r="A408" s="2894">
        <f t="shared" ref="A408:F408" si="79">SUM(A400:A407)</f>
        <v>0</v>
      </c>
      <c r="B408" s="2894">
        <f t="shared" si="79"/>
        <v>0</v>
      </c>
      <c r="C408" s="2894">
        <f t="shared" si="79"/>
        <v>6228000</v>
      </c>
      <c r="D408" s="2894">
        <f t="shared" si="79"/>
        <v>1600000</v>
      </c>
      <c r="E408" s="2894">
        <f t="shared" si="79"/>
        <v>6228000</v>
      </c>
      <c r="F408" s="2894">
        <f t="shared" si="79"/>
        <v>1600000</v>
      </c>
      <c r="G408" s="2894"/>
      <c r="H408" s="2801" t="s">
        <v>1270</v>
      </c>
      <c r="I408" s="2894">
        <f>SUM(I400:I407)</f>
        <v>0</v>
      </c>
      <c r="J408" s="2894">
        <f>SUM(J400:J407)</f>
        <v>0</v>
      </c>
    </row>
    <row r="409" spans="1:37" s="2842" customFormat="1" ht="14.25" customHeight="1">
      <c r="A409" s="1385"/>
      <c r="B409" s="742"/>
      <c r="C409" s="742"/>
      <c r="D409" s="742"/>
      <c r="E409" s="742"/>
      <c r="F409" s="742"/>
      <c r="G409" s="742"/>
      <c r="H409" s="1024"/>
      <c r="I409" s="742"/>
      <c r="J409" s="775" t="s">
        <v>223</v>
      </c>
    </row>
    <row r="410" spans="1:37" s="2842" customFormat="1" ht="18.75" customHeight="1">
      <c r="A410" s="1383" t="s">
        <v>1350</v>
      </c>
      <c r="B410" s="1412"/>
      <c r="C410" s="1327"/>
      <c r="D410" s="1327"/>
      <c r="E410" s="1412"/>
      <c r="F410" s="1412"/>
      <c r="G410" s="1412"/>
      <c r="H410" s="1412"/>
      <c r="I410" s="1327"/>
      <c r="J410" s="1327"/>
    </row>
    <row r="411" spans="1:37" s="2842" customFormat="1" ht="17.25" customHeight="1" thickBot="1">
      <c r="A411" s="2848"/>
      <c r="C411" s="1411"/>
      <c r="D411" s="1411"/>
      <c r="I411" s="4608" t="s">
        <v>313</v>
      </c>
      <c r="J411" s="4608"/>
    </row>
    <row r="412" spans="1:37" s="2842" customFormat="1" ht="29.25" customHeight="1">
      <c r="A412" s="4453" t="s">
        <v>3785</v>
      </c>
      <c r="B412" s="4454"/>
      <c r="C412" s="4455" t="s">
        <v>3783</v>
      </c>
      <c r="D412" s="4454"/>
      <c r="E412" s="4455" t="s">
        <v>3784</v>
      </c>
      <c r="F412" s="4454"/>
      <c r="G412" s="4456" t="s">
        <v>117</v>
      </c>
      <c r="H412" s="4457"/>
      <c r="I412" s="4455" t="s">
        <v>3787</v>
      </c>
      <c r="J412" s="4454"/>
    </row>
    <row r="413" spans="1:37" s="2842" customFormat="1" ht="15" customHeight="1">
      <c r="A413" s="1050" t="s">
        <v>118</v>
      </c>
      <c r="B413" s="2819" t="s">
        <v>104</v>
      </c>
      <c r="C413" s="2819" t="s">
        <v>118</v>
      </c>
      <c r="D413" s="2819" t="s">
        <v>104</v>
      </c>
      <c r="E413" s="2819" t="s">
        <v>118</v>
      </c>
      <c r="F413" s="2819" t="s">
        <v>104</v>
      </c>
      <c r="G413" s="4458"/>
      <c r="H413" s="4459"/>
      <c r="I413" s="2819" t="s">
        <v>118</v>
      </c>
      <c r="J413" s="1051" t="s">
        <v>104</v>
      </c>
    </row>
    <row r="414" spans="1:37" s="2842" customFormat="1" ht="13.5" customHeight="1" thickBot="1">
      <c r="A414" s="1075">
        <v>1</v>
      </c>
      <c r="B414" s="2843">
        <v>2</v>
      </c>
      <c r="C414" s="2843">
        <v>3</v>
      </c>
      <c r="D414" s="2843">
        <v>4</v>
      </c>
      <c r="E414" s="2843">
        <v>5</v>
      </c>
      <c r="F414" s="2843">
        <v>6</v>
      </c>
      <c r="G414" s="4614">
        <v>7</v>
      </c>
      <c r="H414" s="4614"/>
      <c r="I414" s="2843">
        <v>8</v>
      </c>
      <c r="J414" s="1076">
        <v>9</v>
      </c>
      <c r="K414" s="654"/>
      <c r="L414" s="654"/>
      <c r="M414" s="654"/>
      <c r="N414" s="654"/>
    </row>
    <row r="415" spans="1:37" s="2842" customFormat="1" ht="18" customHeight="1">
      <c r="A415" s="4612"/>
      <c r="B415" s="4613"/>
      <c r="C415" s="4613"/>
      <c r="D415" s="4613"/>
      <c r="E415" s="4613"/>
      <c r="F415" s="4613"/>
      <c r="G415" s="624">
        <v>2</v>
      </c>
      <c r="H415" s="4610" t="s">
        <v>1271</v>
      </c>
      <c r="I415" s="4610"/>
      <c r="J415" s="4611"/>
    </row>
    <row r="416" spans="1:37" s="2842" customFormat="1" ht="18" customHeight="1">
      <c r="A416" s="2838"/>
      <c r="B416" s="2893"/>
      <c r="C416" s="4386"/>
      <c r="D416" s="4391">
        <v>200000</v>
      </c>
      <c r="E416" s="4386"/>
      <c r="F416" s="4391">
        <v>200000</v>
      </c>
      <c r="G416" s="1326">
        <v>103</v>
      </c>
      <c r="H416" s="2839" t="s">
        <v>3503</v>
      </c>
      <c r="I416" s="2929"/>
      <c r="J416" s="2934">
        <v>0</v>
      </c>
    </row>
    <row r="417" spans="1:14" s="2842" customFormat="1" ht="17.25" customHeight="1">
      <c r="A417" s="2838"/>
      <c r="B417" s="2838">
        <v>0</v>
      </c>
      <c r="C417" s="4388"/>
      <c r="D417" s="3720">
        <v>1000000</v>
      </c>
      <c r="E417" s="4388"/>
      <c r="F417" s="3720">
        <v>1000000</v>
      </c>
      <c r="G417" s="1326">
        <v>104</v>
      </c>
      <c r="H417" s="2839" t="s">
        <v>3492</v>
      </c>
      <c r="I417" s="2928"/>
      <c r="J417" s="3720">
        <v>0</v>
      </c>
    </row>
    <row r="418" spans="1:14" s="2842" customFormat="1" ht="17.25" customHeight="1">
      <c r="A418" s="2838"/>
      <c r="B418" s="2838"/>
      <c r="C418" s="4388"/>
      <c r="D418" s="3720">
        <v>1500000</v>
      </c>
      <c r="E418" s="4388"/>
      <c r="F418" s="3720">
        <v>1500000</v>
      </c>
      <c r="G418" s="1326">
        <v>105</v>
      </c>
      <c r="H418" s="2859" t="s">
        <v>3401</v>
      </c>
      <c r="I418" s="2928"/>
      <c r="J418" s="3720">
        <v>0</v>
      </c>
    </row>
    <row r="419" spans="1:14" s="648" customFormat="1" ht="17.25" customHeight="1" thickBot="1">
      <c r="A419" s="2838"/>
      <c r="B419" s="2838">
        <v>0</v>
      </c>
      <c r="C419" s="4388"/>
      <c r="D419" s="4294">
        <v>25000000</v>
      </c>
      <c r="E419" s="4388"/>
      <c r="F419" s="4294">
        <v>25000000</v>
      </c>
      <c r="G419" s="1326">
        <v>135</v>
      </c>
      <c r="H419" s="1354" t="s">
        <v>1353</v>
      </c>
      <c r="I419" s="2928"/>
      <c r="J419" s="4294">
        <v>0</v>
      </c>
      <c r="K419" s="655">
        <v>25000000</v>
      </c>
      <c r="L419" s="655"/>
      <c r="M419" s="655"/>
      <c r="N419" s="655"/>
    </row>
    <row r="420" spans="1:14" s="650" customFormat="1" ht="21" customHeight="1" thickTop="1" thickBot="1">
      <c r="A420" s="2838">
        <v>0</v>
      </c>
      <c r="B420" s="2838"/>
      <c r="C420" s="1033">
        <v>35000</v>
      </c>
      <c r="D420" s="989"/>
      <c r="E420" s="1033">
        <v>35000</v>
      </c>
      <c r="F420" s="989"/>
      <c r="G420" s="1263">
        <v>140</v>
      </c>
      <c r="H420" s="2862" t="s">
        <v>1280</v>
      </c>
      <c r="I420" s="1033">
        <v>0</v>
      </c>
      <c r="J420" s="989"/>
      <c r="K420" s="650">
        <v>35000</v>
      </c>
    </row>
    <row r="421" spans="1:14" s="644" customFormat="1" ht="26.25" customHeight="1" thickTop="1" thickBot="1">
      <c r="A421" s="995">
        <f t="shared" ref="A421:F421" si="80">SUM(A416:A420)</f>
        <v>0</v>
      </c>
      <c r="B421" s="995">
        <f t="shared" si="80"/>
        <v>0</v>
      </c>
      <c r="C421" s="995">
        <f t="shared" si="80"/>
        <v>35000</v>
      </c>
      <c r="D421" s="995">
        <f t="shared" si="80"/>
        <v>27700000</v>
      </c>
      <c r="E421" s="995">
        <f t="shared" si="80"/>
        <v>35000</v>
      </c>
      <c r="F421" s="995">
        <f t="shared" si="80"/>
        <v>27700000</v>
      </c>
      <c r="G421" s="1013"/>
      <c r="H421" s="998" t="s">
        <v>1344</v>
      </c>
      <c r="I421" s="996">
        <f>SUM(I416:I420)</f>
        <v>0</v>
      </c>
      <c r="J421" s="996">
        <f>SUM(J416:J420)</f>
        <v>0</v>
      </c>
    </row>
    <row r="422" spans="1:14" s="648" customFormat="1" ht="18" customHeight="1" thickTop="1" thickBot="1">
      <c r="A422" s="4623"/>
      <c r="B422" s="4624"/>
      <c r="C422" s="4624"/>
      <c r="D422" s="4624"/>
      <c r="E422" s="4624"/>
      <c r="F422" s="4624"/>
      <c r="G422" s="623">
        <v>3</v>
      </c>
      <c r="H422" s="4606" t="s">
        <v>1282</v>
      </c>
      <c r="I422" s="4606"/>
      <c r="J422" s="4607"/>
    </row>
    <row r="423" spans="1:14" s="650" customFormat="1" ht="19.5" customHeight="1" thickTop="1" thickBot="1">
      <c r="A423" s="2838"/>
      <c r="B423" s="2838">
        <v>0</v>
      </c>
      <c r="C423" s="2839">
        <v>0</v>
      </c>
      <c r="D423" s="890">
        <v>250000</v>
      </c>
      <c r="E423" s="2839"/>
      <c r="F423" s="890">
        <v>250000</v>
      </c>
      <c r="G423" s="1326">
        <v>230</v>
      </c>
      <c r="H423" s="2839" t="s">
        <v>1354</v>
      </c>
      <c r="I423" s="2839">
        <v>0</v>
      </c>
      <c r="J423" s="890">
        <v>0</v>
      </c>
    </row>
    <row r="424" spans="1:14" s="626" customFormat="1" ht="19.5" customHeight="1" thickTop="1" thickBot="1">
      <c r="A424" s="2838"/>
      <c r="B424" s="2838">
        <v>0</v>
      </c>
      <c r="C424" s="718">
        <v>0</v>
      </c>
      <c r="D424" s="1369">
        <v>100000</v>
      </c>
      <c r="E424" s="718"/>
      <c r="F424" s="1369">
        <v>100000</v>
      </c>
      <c r="G424" s="752">
        <v>259</v>
      </c>
      <c r="H424" s="718" t="s">
        <v>3191</v>
      </c>
      <c r="I424" s="718">
        <v>0</v>
      </c>
      <c r="J424" s="1369">
        <v>0</v>
      </c>
    </row>
    <row r="425" spans="1:14" s="644" customFormat="1" ht="24" customHeight="1" thickTop="1" thickBot="1">
      <c r="A425" s="995">
        <f t="shared" ref="A425:F425" si="81">SUM(A423:A424)</f>
        <v>0</v>
      </c>
      <c r="B425" s="996">
        <f t="shared" si="81"/>
        <v>0</v>
      </c>
      <c r="C425" s="996">
        <f t="shared" si="81"/>
        <v>0</v>
      </c>
      <c r="D425" s="996">
        <f t="shared" si="81"/>
        <v>350000</v>
      </c>
      <c r="E425" s="996">
        <f t="shared" si="81"/>
        <v>0</v>
      </c>
      <c r="F425" s="996">
        <f t="shared" si="81"/>
        <v>350000</v>
      </c>
      <c r="G425" s="1013"/>
      <c r="H425" s="998" t="s">
        <v>1295</v>
      </c>
      <c r="I425" s="996">
        <f>SUM(I423:I424)</f>
        <v>0</v>
      </c>
      <c r="J425" s="997">
        <f>SUM(J423:J424)</f>
        <v>0</v>
      </c>
    </row>
    <row r="426" spans="1:14" s="2842" customFormat="1" ht="18" customHeight="1" thickTop="1">
      <c r="A426" s="4623"/>
      <c r="B426" s="4624"/>
      <c r="C426" s="4624"/>
      <c r="D426" s="4624"/>
      <c r="E426" s="4624"/>
      <c r="F426" s="4624"/>
      <c r="G426" s="623">
        <v>4</v>
      </c>
      <c r="H426" s="4606" t="s">
        <v>1296</v>
      </c>
      <c r="I426" s="4606"/>
      <c r="J426" s="4607"/>
      <c r="K426" s="656"/>
      <c r="L426" s="656"/>
      <c r="M426" s="656"/>
      <c r="N426" s="656"/>
    </row>
    <row r="427" spans="1:14" s="648" customFormat="1" ht="18" customHeight="1" thickBot="1">
      <c r="A427" s="4612"/>
      <c r="B427" s="4613"/>
      <c r="C427" s="4613"/>
      <c r="D427" s="4613"/>
      <c r="E427" s="4613"/>
      <c r="F427" s="4613"/>
      <c r="G427" s="624">
        <v>5</v>
      </c>
      <c r="H427" s="4610" t="s">
        <v>321</v>
      </c>
      <c r="I427" s="4610"/>
      <c r="J427" s="4611"/>
    </row>
    <row r="428" spans="1:14" s="650" customFormat="1" ht="19.5" customHeight="1" thickTop="1" thickBot="1">
      <c r="A428" s="2838">
        <v>0</v>
      </c>
      <c r="B428" s="2838"/>
      <c r="C428" s="1033">
        <v>20000</v>
      </c>
      <c r="D428" s="989"/>
      <c r="E428" s="1033">
        <v>20000</v>
      </c>
      <c r="F428" s="2862">
        <v>0</v>
      </c>
      <c r="G428" s="1263">
        <v>499</v>
      </c>
      <c r="H428" s="2862" t="s">
        <v>1348</v>
      </c>
      <c r="I428" s="1033">
        <v>0</v>
      </c>
      <c r="J428" s="989">
        <v>0</v>
      </c>
      <c r="K428" s="650">
        <v>20000</v>
      </c>
    </row>
    <row r="429" spans="1:14" s="644" customFormat="1" ht="23.25" customHeight="1" thickTop="1" thickBot="1">
      <c r="A429" s="995">
        <f t="shared" ref="A429:F429" si="82">SUM(A428)</f>
        <v>0</v>
      </c>
      <c r="B429" s="996">
        <f t="shared" si="82"/>
        <v>0</v>
      </c>
      <c r="C429" s="996">
        <f t="shared" si="82"/>
        <v>20000</v>
      </c>
      <c r="D429" s="996">
        <f t="shared" si="82"/>
        <v>0</v>
      </c>
      <c r="E429" s="996">
        <f t="shared" si="82"/>
        <v>20000</v>
      </c>
      <c r="F429" s="996">
        <f t="shared" si="82"/>
        <v>0</v>
      </c>
      <c r="G429" s="1013"/>
      <c r="H429" s="996" t="s">
        <v>1321</v>
      </c>
      <c r="I429" s="996">
        <f>SUM(I428)</f>
        <v>0</v>
      </c>
      <c r="J429" s="997">
        <f>SUM(J428)</f>
        <v>0</v>
      </c>
    </row>
    <row r="430" spans="1:14" s="644" customFormat="1" ht="37.5" customHeight="1" thickTop="1" thickBot="1">
      <c r="A430" s="1093">
        <f t="shared" ref="A430:F430" si="83">SUM(A429,A425,A421,A408)</f>
        <v>0</v>
      </c>
      <c r="B430" s="998">
        <f t="shared" si="83"/>
        <v>0</v>
      </c>
      <c r="C430" s="998">
        <f t="shared" si="83"/>
        <v>6283000</v>
      </c>
      <c r="D430" s="998">
        <f t="shared" si="83"/>
        <v>29650000</v>
      </c>
      <c r="E430" s="998">
        <f t="shared" si="83"/>
        <v>6283000</v>
      </c>
      <c r="F430" s="998">
        <f t="shared" si="83"/>
        <v>29650000</v>
      </c>
      <c r="G430" s="998"/>
      <c r="H430" s="998" t="s">
        <v>1355</v>
      </c>
      <c r="I430" s="998">
        <f>SUM(I429,I425,I421,I408)</f>
        <v>0</v>
      </c>
      <c r="J430" s="1094">
        <f>SUM(J429,J425,J421,J408)</f>
        <v>0</v>
      </c>
    </row>
    <row r="431" spans="1:14" s="643" customFormat="1" ht="36" customHeight="1" thickTop="1" thickBot="1">
      <c r="A431" s="999">
        <f t="shared" ref="A431:F431" si="84">SUM(A430,A397)</f>
        <v>0</v>
      </c>
      <c r="B431" s="1000">
        <f t="shared" si="84"/>
        <v>0</v>
      </c>
      <c r="C431" s="1000">
        <f t="shared" si="84"/>
        <v>28441000</v>
      </c>
      <c r="D431" s="1000">
        <f t="shared" si="84"/>
        <v>29650000</v>
      </c>
      <c r="E431" s="1000">
        <f t="shared" si="84"/>
        <v>28441000</v>
      </c>
      <c r="F431" s="1000">
        <f t="shared" si="84"/>
        <v>29650000</v>
      </c>
      <c r="G431" s="1000"/>
      <c r="H431" s="1000" t="s">
        <v>1356</v>
      </c>
      <c r="I431" s="1000">
        <f>SUM(I430,I397)</f>
        <v>0</v>
      </c>
      <c r="J431" s="1001">
        <f>SUM(J430,J397)</f>
        <v>0</v>
      </c>
    </row>
    <row r="432" spans="1:14" s="2842" customFormat="1" ht="18.75" customHeight="1">
      <c r="A432" s="4645" t="s">
        <v>1357</v>
      </c>
      <c r="B432" s="4646"/>
      <c r="C432" s="4646"/>
      <c r="D432" s="4646"/>
      <c r="E432" s="4646"/>
      <c r="F432" s="4646"/>
      <c r="G432" s="4646"/>
      <c r="H432" s="4646"/>
      <c r="I432" s="4646"/>
      <c r="J432" s="4646"/>
    </row>
    <row r="433" spans="1:15" s="2842" customFormat="1" ht="15.75" customHeight="1" thickBot="1">
      <c r="A433" s="1119"/>
      <c r="B433" s="781"/>
      <c r="C433" s="4608"/>
      <c r="D433" s="4608"/>
      <c r="E433" s="781"/>
      <c r="F433" s="781"/>
      <c r="G433" s="781"/>
      <c r="H433" s="781"/>
      <c r="I433" s="4608" t="s">
        <v>313</v>
      </c>
      <c r="J433" s="4608"/>
    </row>
    <row r="434" spans="1:15" s="2842" customFormat="1" ht="32.25" customHeight="1">
      <c r="A434" s="4453" t="s">
        <v>3785</v>
      </c>
      <c r="B434" s="4454"/>
      <c r="C434" s="4455" t="s">
        <v>3783</v>
      </c>
      <c r="D434" s="4454"/>
      <c r="E434" s="4455" t="s">
        <v>3784</v>
      </c>
      <c r="F434" s="4454"/>
      <c r="G434" s="4456" t="s">
        <v>117</v>
      </c>
      <c r="H434" s="4457"/>
      <c r="I434" s="4455" t="s">
        <v>3787</v>
      </c>
      <c r="J434" s="4454"/>
    </row>
    <row r="435" spans="1:15" s="2842" customFormat="1" ht="19.5" customHeight="1">
      <c r="A435" s="1050" t="s">
        <v>118</v>
      </c>
      <c r="B435" s="2819" t="s">
        <v>104</v>
      </c>
      <c r="C435" s="2819" t="s">
        <v>118</v>
      </c>
      <c r="D435" s="2819" t="s">
        <v>104</v>
      </c>
      <c r="E435" s="2819" t="s">
        <v>118</v>
      </c>
      <c r="F435" s="2819" t="s">
        <v>104</v>
      </c>
      <c r="G435" s="4458"/>
      <c r="H435" s="4459"/>
      <c r="I435" s="2819" t="s">
        <v>118</v>
      </c>
      <c r="J435" s="1051" t="s">
        <v>104</v>
      </c>
    </row>
    <row r="436" spans="1:15" s="2842" customFormat="1" ht="15" customHeight="1" thickBot="1">
      <c r="A436" s="1075">
        <v>1</v>
      </c>
      <c r="B436" s="2843">
        <v>2</v>
      </c>
      <c r="C436" s="2843">
        <v>3</v>
      </c>
      <c r="D436" s="2843">
        <v>4</v>
      </c>
      <c r="E436" s="2843">
        <v>5</v>
      </c>
      <c r="F436" s="2843">
        <v>6</v>
      </c>
      <c r="G436" s="4614">
        <v>7</v>
      </c>
      <c r="H436" s="4614"/>
      <c r="I436" s="2843">
        <v>8</v>
      </c>
      <c r="J436" s="1076">
        <v>9</v>
      </c>
      <c r="K436" s="654"/>
      <c r="L436" s="654"/>
      <c r="M436" s="654"/>
      <c r="N436" s="654"/>
    </row>
    <row r="437" spans="1:15" s="2842" customFormat="1" ht="17.25" customHeight="1">
      <c r="A437" s="4609" t="s">
        <v>318</v>
      </c>
      <c r="B437" s="4610"/>
      <c r="C437" s="4610"/>
      <c r="D437" s="4610"/>
      <c r="E437" s="4610"/>
      <c r="F437" s="4610"/>
      <c r="G437" s="4610"/>
      <c r="H437" s="4610"/>
      <c r="I437" s="4610"/>
      <c r="J437" s="4611"/>
      <c r="K437" s="654"/>
      <c r="L437" s="654"/>
      <c r="M437" s="654"/>
      <c r="N437" s="654"/>
    </row>
    <row r="438" spans="1:15" s="2842" customFormat="1" ht="16.5" customHeight="1">
      <c r="A438" s="4612"/>
      <c r="B438" s="4613"/>
      <c r="C438" s="4613"/>
      <c r="D438" s="4613"/>
      <c r="E438" s="4613"/>
      <c r="F438" s="4613"/>
      <c r="G438" s="624" t="s">
        <v>137</v>
      </c>
      <c r="H438" s="4610" t="s">
        <v>239</v>
      </c>
      <c r="I438" s="4610"/>
      <c r="J438" s="4611"/>
      <c r="O438" s="2842">
        <f>I439-C439</f>
        <v>-3700000</v>
      </c>
    </row>
    <row r="439" spans="1:15" s="648" customFormat="1" ht="17.25" customHeight="1" thickBot="1">
      <c r="A439" s="2839">
        <f t="shared" ref="A439:F439" si="85">SUM(A462)</f>
        <v>0</v>
      </c>
      <c r="B439" s="2839">
        <f t="shared" si="85"/>
        <v>0</v>
      </c>
      <c r="C439" s="2839">
        <f t="shared" si="85"/>
        <v>3700000</v>
      </c>
      <c r="D439" s="2846">
        <f t="shared" si="85"/>
        <v>0</v>
      </c>
      <c r="E439" s="2839">
        <f t="shared" si="85"/>
        <v>3700000</v>
      </c>
      <c r="F439" s="2839">
        <f t="shared" si="85"/>
        <v>0</v>
      </c>
      <c r="G439" s="1326">
        <v>1</v>
      </c>
      <c r="H439" s="2839" t="s">
        <v>1235</v>
      </c>
      <c r="I439" s="2839">
        <f>SUM(I462)</f>
        <v>0</v>
      </c>
      <c r="J439" s="2839">
        <f>SUM(J462)</f>
        <v>0</v>
      </c>
    </row>
    <row r="440" spans="1:15" s="650" customFormat="1" ht="19.5" customHeight="1" thickTop="1" thickBot="1">
      <c r="A440" s="2862">
        <f t="shared" ref="A440:F440" si="86">SUM(A465)</f>
        <v>0</v>
      </c>
      <c r="B440" s="2862">
        <f t="shared" si="86"/>
        <v>0</v>
      </c>
      <c r="C440" s="2862">
        <f t="shared" si="86"/>
        <v>6000</v>
      </c>
      <c r="D440" s="989">
        <f t="shared" si="86"/>
        <v>0</v>
      </c>
      <c r="E440" s="2862">
        <f t="shared" si="86"/>
        <v>6000</v>
      </c>
      <c r="F440" s="2862">
        <f t="shared" si="86"/>
        <v>0</v>
      </c>
      <c r="G440" s="1263">
        <v>2</v>
      </c>
      <c r="H440" s="2862" t="s">
        <v>1236</v>
      </c>
      <c r="I440" s="2862">
        <f>SUM(I465)</f>
        <v>0</v>
      </c>
      <c r="J440" s="2862">
        <f>SUM(J465)</f>
        <v>0</v>
      </c>
      <c r="K440" s="657"/>
      <c r="L440" s="657"/>
    </row>
    <row r="441" spans="1:15" s="644" customFormat="1" ht="34.5" customHeight="1" thickTop="1" thickBot="1">
      <c r="A441" s="995">
        <f t="shared" ref="A441:F441" si="87">SUM(A439:A440)</f>
        <v>0</v>
      </c>
      <c r="B441" s="996">
        <f t="shared" si="87"/>
        <v>0</v>
      </c>
      <c r="C441" s="996">
        <f t="shared" si="87"/>
        <v>3706000</v>
      </c>
      <c r="D441" s="996">
        <f t="shared" si="87"/>
        <v>0</v>
      </c>
      <c r="E441" s="996">
        <f t="shared" si="87"/>
        <v>3706000</v>
      </c>
      <c r="F441" s="996">
        <f t="shared" si="87"/>
        <v>0</v>
      </c>
      <c r="G441" s="996"/>
      <c r="H441" s="998" t="s">
        <v>1358</v>
      </c>
      <c r="I441" s="996">
        <f>SUM(I439:I440)</f>
        <v>0</v>
      </c>
      <c r="J441" s="997">
        <f>SUM(J439:J440)</f>
        <v>0</v>
      </c>
    </row>
    <row r="442" spans="1:15" s="2842" customFormat="1" ht="18" customHeight="1" thickTop="1">
      <c r="A442" s="4623"/>
      <c r="B442" s="4624"/>
      <c r="C442" s="4624"/>
      <c r="D442" s="4624"/>
      <c r="E442" s="4624"/>
      <c r="F442" s="4624"/>
      <c r="G442" s="623" t="s">
        <v>139</v>
      </c>
      <c r="H442" s="4606" t="s">
        <v>243</v>
      </c>
      <c r="I442" s="4606"/>
      <c r="J442" s="4607"/>
      <c r="K442" s="656"/>
      <c r="L442" s="656"/>
      <c r="M442" s="656"/>
      <c r="N442" s="656"/>
    </row>
    <row r="443" spans="1:15" s="2842" customFormat="1" ht="17.25" customHeight="1">
      <c r="A443" s="2839">
        <f t="shared" ref="A443:F443" si="88">SUM(A475)</f>
        <v>0</v>
      </c>
      <c r="B443" s="2846">
        <f t="shared" si="88"/>
        <v>0</v>
      </c>
      <c r="C443" s="2839">
        <f t="shared" si="88"/>
        <v>517000</v>
      </c>
      <c r="D443" s="2846">
        <f t="shared" si="88"/>
        <v>70000</v>
      </c>
      <c r="E443" s="2839">
        <f t="shared" si="88"/>
        <v>517000</v>
      </c>
      <c r="F443" s="2846">
        <f t="shared" si="88"/>
        <v>70000</v>
      </c>
      <c r="G443" s="1326">
        <v>1</v>
      </c>
      <c r="H443" s="2839" t="s">
        <v>1258</v>
      </c>
      <c r="I443" s="2839">
        <f>SUM(I475)</f>
        <v>0</v>
      </c>
      <c r="J443" s="2846">
        <f>SUM(J475)</f>
        <v>0</v>
      </c>
      <c r="K443" s="654"/>
      <c r="L443" s="654"/>
      <c r="M443" s="654"/>
      <c r="N443" s="654"/>
    </row>
    <row r="444" spans="1:15" s="2842" customFormat="1" ht="17.25" customHeight="1">
      <c r="A444" s="2839">
        <f t="shared" ref="A444:F444" si="89">SUM(A487)</f>
        <v>0</v>
      </c>
      <c r="B444" s="2846">
        <f t="shared" si="89"/>
        <v>0</v>
      </c>
      <c r="C444" s="2839">
        <f t="shared" si="89"/>
        <v>465000</v>
      </c>
      <c r="D444" s="2846">
        <f t="shared" si="89"/>
        <v>40000</v>
      </c>
      <c r="E444" s="2839">
        <f t="shared" si="89"/>
        <v>465000</v>
      </c>
      <c r="F444" s="2846">
        <f t="shared" si="89"/>
        <v>40000</v>
      </c>
      <c r="G444" s="1326">
        <v>2</v>
      </c>
      <c r="H444" s="2839" t="s">
        <v>1271</v>
      </c>
      <c r="I444" s="2839">
        <f>SUM(I487)</f>
        <v>0</v>
      </c>
      <c r="J444" s="2846">
        <f>SUM(J487)</f>
        <v>0</v>
      </c>
      <c r="K444" s="654"/>
      <c r="L444" s="654"/>
      <c r="M444" s="654"/>
      <c r="N444" s="654"/>
    </row>
    <row r="445" spans="1:15" s="2842" customFormat="1" ht="17.25" customHeight="1">
      <c r="A445" s="2839">
        <f t="shared" ref="A445:F445" si="90">SUM(A491)</f>
        <v>0</v>
      </c>
      <c r="B445" s="2846">
        <f t="shared" si="90"/>
        <v>0</v>
      </c>
      <c r="C445" s="2839">
        <f t="shared" si="90"/>
        <v>1950000</v>
      </c>
      <c r="D445" s="2846">
        <f t="shared" si="90"/>
        <v>0</v>
      </c>
      <c r="E445" s="2839">
        <f t="shared" si="90"/>
        <v>1950000</v>
      </c>
      <c r="F445" s="2846">
        <f t="shared" si="90"/>
        <v>0</v>
      </c>
      <c r="G445" s="1326">
        <v>3</v>
      </c>
      <c r="H445" s="2839" t="s">
        <v>1282</v>
      </c>
      <c r="I445" s="2839">
        <f>SUM(I491)</f>
        <v>0</v>
      </c>
      <c r="J445" s="2846">
        <f>SUM(J491)</f>
        <v>0</v>
      </c>
    </row>
    <row r="446" spans="1:15" s="648" customFormat="1" ht="17.25" customHeight="1" thickBot="1">
      <c r="A446" s="2839">
        <v>0</v>
      </c>
      <c r="B446" s="2846">
        <v>0</v>
      </c>
      <c r="C446" s="2839">
        <v>0</v>
      </c>
      <c r="D446" s="2846">
        <v>0</v>
      </c>
      <c r="E446" s="2839">
        <v>0</v>
      </c>
      <c r="F446" s="2846">
        <v>0</v>
      </c>
      <c r="G446" s="1326">
        <v>4</v>
      </c>
      <c r="H446" s="2839" t="s">
        <v>1296</v>
      </c>
      <c r="I446" s="2839">
        <v>0</v>
      </c>
      <c r="J446" s="2846">
        <v>0</v>
      </c>
    </row>
    <row r="447" spans="1:15" s="650" customFormat="1" ht="18.75" customHeight="1" thickTop="1" thickBot="1">
      <c r="A447" s="2862">
        <f>SUM(A495)</f>
        <v>0</v>
      </c>
      <c r="B447" s="2862"/>
      <c r="C447" s="2862">
        <f>SUM(C495)</f>
        <v>10000</v>
      </c>
      <c r="D447" s="2862"/>
      <c r="E447" s="2862">
        <f>SUM(E495)</f>
        <v>10000</v>
      </c>
      <c r="F447" s="2862"/>
      <c r="G447" s="1263">
        <v>5</v>
      </c>
      <c r="H447" s="2862" t="s">
        <v>321</v>
      </c>
      <c r="I447" s="2862">
        <f>SUM(I495)</f>
        <v>0</v>
      </c>
      <c r="J447" s="989">
        <f>SUM(J495)</f>
        <v>0</v>
      </c>
    </row>
    <row r="448" spans="1:15" s="644" customFormat="1" ht="34.5" customHeight="1" thickTop="1" thickBot="1">
      <c r="A448" s="995">
        <f t="shared" ref="A448:F448" si="91">SUM(A443:A447)</f>
        <v>0</v>
      </c>
      <c r="B448" s="996">
        <f t="shared" si="91"/>
        <v>0</v>
      </c>
      <c r="C448" s="996">
        <f t="shared" si="91"/>
        <v>2942000</v>
      </c>
      <c r="D448" s="996">
        <f t="shared" si="91"/>
        <v>110000</v>
      </c>
      <c r="E448" s="996">
        <f t="shared" si="91"/>
        <v>2942000</v>
      </c>
      <c r="F448" s="996">
        <f t="shared" si="91"/>
        <v>110000</v>
      </c>
      <c r="G448" s="996"/>
      <c r="H448" s="998" t="s">
        <v>1243</v>
      </c>
      <c r="I448" s="996">
        <f>SUM(I443:I447)</f>
        <v>0</v>
      </c>
      <c r="J448" s="997">
        <f>SUM(J443:J447)</f>
        <v>0</v>
      </c>
    </row>
    <row r="449" spans="1:14" s="2842" customFormat="1" ht="30" customHeight="1" thickTop="1" thickBot="1">
      <c r="A449" s="1005">
        <f t="shared" ref="A449:F449" si="92">SUM(A441+A448)</f>
        <v>0</v>
      </c>
      <c r="B449" s="1006">
        <f t="shared" si="92"/>
        <v>0</v>
      </c>
      <c r="C449" s="1006">
        <f t="shared" si="92"/>
        <v>6648000</v>
      </c>
      <c r="D449" s="1006">
        <f t="shared" si="92"/>
        <v>110000</v>
      </c>
      <c r="E449" s="1006">
        <f t="shared" si="92"/>
        <v>6648000</v>
      </c>
      <c r="F449" s="1006">
        <f t="shared" si="92"/>
        <v>110000</v>
      </c>
      <c r="G449" s="1006"/>
      <c r="H449" s="1000" t="s">
        <v>1244</v>
      </c>
      <c r="I449" s="1006">
        <f>SUM(I441+I448)</f>
        <v>0</v>
      </c>
      <c r="J449" s="1007">
        <f>SUM(J441+J448)</f>
        <v>0</v>
      </c>
    </row>
    <row r="450" spans="1:14" s="2842" customFormat="1" ht="13.5" customHeight="1">
      <c r="A450" s="4638" t="s">
        <v>322</v>
      </c>
      <c r="B450" s="4608"/>
      <c r="C450" s="4608"/>
      <c r="D450" s="4608"/>
      <c r="E450" s="4608"/>
      <c r="F450" s="4608"/>
      <c r="G450" s="4608"/>
      <c r="H450" s="4608"/>
      <c r="I450" s="4608"/>
      <c r="J450" s="4608"/>
    </row>
    <row r="451" spans="1:14" s="2842" customFormat="1" ht="15.75" customHeight="1">
      <c r="A451" s="2850" t="s">
        <v>1359</v>
      </c>
      <c r="B451" s="782"/>
      <c r="E451" s="782"/>
      <c r="F451" s="782"/>
      <c r="G451" s="2847"/>
      <c r="H451" s="2847"/>
    </row>
    <row r="452" spans="1:14" s="2842" customFormat="1" ht="14.25" customHeight="1" thickBot="1">
      <c r="A452" s="2848"/>
      <c r="B452" s="782"/>
      <c r="E452" s="782"/>
      <c r="F452" s="782"/>
      <c r="G452" s="2847"/>
      <c r="H452" s="2847"/>
      <c r="I452" s="4608" t="s">
        <v>313</v>
      </c>
      <c r="J452" s="4608"/>
    </row>
    <row r="453" spans="1:14" s="2842" customFormat="1" ht="32.25" customHeight="1">
      <c r="A453" s="4453" t="s">
        <v>3785</v>
      </c>
      <c r="B453" s="4454"/>
      <c r="C453" s="4455" t="s">
        <v>3783</v>
      </c>
      <c r="D453" s="4454"/>
      <c r="E453" s="4455" t="s">
        <v>3784</v>
      </c>
      <c r="F453" s="4454"/>
      <c r="G453" s="4456" t="s">
        <v>117</v>
      </c>
      <c r="H453" s="4457"/>
      <c r="I453" s="4455" t="s">
        <v>3787</v>
      </c>
      <c r="J453" s="4454"/>
    </row>
    <row r="454" spans="1:14" s="2842" customFormat="1" ht="18" customHeight="1">
      <c r="A454" s="1050" t="s">
        <v>118</v>
      </c>
      <c r="B454" s="2819" t="s">
        <v>104</v>
      </c>
      <c r="C454" s="2819" t="s">
        <v>118</v>
      </c>
      <c r="D454" s="2819" t="s">
        <v>104</v>
      </c>
      <c r="E454" s="2819" t="s">
        <v>118</v>
      </c>
      <c r="F454" s="2819" t="s">
        <v>104</v>
      </c>
      <c r="G454" s="4458"/>
      <c r="H454" s="4459"/>
      <c r="I454" s="2819" t="s">
        <v>118</v>
      </c>
      <c r="J454" s="1051" t="s">
        <v>104</v>
      </c>
    </row>
    <row r="455" spans="1:14" s="2842" customFormat="1" ht="17.25" customHeight="1" thickBot="1">
      <c r="A455" s="1075">
        <v>1</v>
      </c>
      <c r="B455" s="2843">
        <v>2</v>
      </c>
      <c r="C455" s="2843">
        <v>3</v>
      </c>
      <c r="D455" s="2843">
        <v>4</v>
      </c>
      <c r="E455" s="2843">
        <v>5</v>
      </c>
      <c r="F455" s="2843">
        <v>6</v>
      </c>
      <c r="G455" s="4614">
        <v>7</v>
      </c>
      <c r="H455" s="4614"/>
      <c r="I455" s="2843">
        <v>8</v>
      </c>
      <c r="J455" s="1076">
        <v>9</v>
      </c>
    </row>
    <row r="456" spans="1:14" s="2847" customFormat="1" ht="20.25" customHeight="1">
      <c r="A456" s="4651" t="s">
        <v>626</v>
      </c>
      <c r="B456" s="4610"/>
      <c r="C456" s="4610"/>
      <c r="D456" s="4610"/>
      <c r="E456" s="4610"/>
      <c r="F456" s="4610"/>
      <c r="G456" s="4610"/>
      <c r="H456" s="4610"/>
      <c r="I456" s="4610"/>
      <c r="J456" s="4611"/>
      <c r="K456" s="658"/>
      <c r="L456" s="658"/>
      <c r="M456" s="658"/>
      <c r="N456" s="658"/>
    </row>
    <row r="457" spans="1:14" s="2842" customFormat="1" ht="20.25" customHeight="1" thickBot="1">
      <c r="A457" s="4612"/>
      <c r="B457" s="4613"/>
      <c r="C457" s="4613"/>
      <c r="D457" s="4613"/>
      <c r="E457" s="4613"/>
      <c r="F457" s="4613"/>
      <c r="G457" s="624" t="s">
        <v>137</v>
      </c>
      <c r="H457" s="4610" t="s">
        <v>239</v>
      </c>
      <c r="I457" s="4610"/>
      <c r="J457" s="4611"/>
      <c r="K457" s="655"/>
      <c r="L457" s="655"/>
      <c r="M457" s="655"/>
      <c r="N457" s="655"/>
    </row>
    <row r="458" spans="1:14" s="2842" customFormat="1" ht="18.75" customHeight="1" thickTop="1">
      <c r="A458" s="4612"/>
      <c r="B458" s="4613"/>
      <c r="C458" s="4613"/>
      <c r="D458" s="4613"/>
      <c r="E458" s="4613"/>
      <c r="F458" s="4613"/>
      <c r="G458" s="624">
        <v>1</v>
      </c>
      <c r="H458" s="4610" t="s">
        <v>1235</v>
      </c>
      <c r="I458" s="4610"/>
      <c r="J458" s="4611"/>
    </row>
    <row r="459" spans="1:14" s="2842" customFormat="1" ht="17.25" customHeight="1" thickBot="1">
      <c r="A459" s="2839">
        <v>0</v>
      </c>
      <c r="B459" s="2839"/>
      <c r="C459" s="2839">
        <v>2000000</v>
      </c>
      <c r="D459" s="2839"/>
      <c r="E459" s="4388">
        <v>2000000</v>
      </c>
      <c r="F459" s="2839"/>
      <c r="G459" s="1326" t="s">
        <v>324</v>
      </c>
      <c r="H459" s="2839" t="s">
        <v>1360</v>
      </c>
      <c r="I459" s="2839">
        <v>0</v>
      </c>
      <c r="J459" s="2846">
        <v>0</v>
      </c>
      <c r="K459" s="1412"/>
      <c r="L459" s="1412"/>
      <c r="N459" s="2842">
        <v>267700</v>
      </c>
    </row>
    <row r="460" spans="1:14" s="659" customFormat="1" ht="17.25" customHeight="1" thickBot="1">
      <c r="A460" s="2839"/>
      <c r="B460" s="2839"/>
      <c r="C460" s="2839">
        <v>0</v>
      </c>
      <c r="D460" s="2839"/>
      <c r="E460" s="4388">
        <v>0</v>
      </c>
      <c r="F460" s="2839"/>
      <c r="G460" s="1326" t="s">
        <v>327</v>
      </c>
      <c r="H460" s="1354" t="s">
        <v>1246</v>
      </c>
      <c r="I460" s="2839"/>
      <c r="J460" s="890">
        <v>0</v>
      </c>
    </row>
    <row r="461" spans="1:14" s="650" customFormat="1" ht="18" customHeight="1" thickTop="1" thickBot="1">
      <c r="A461" s="2839">
        <v>0</v>
      </c>
      <c r="B461" s="2839"/>
      <c r="C461" s="4388">
        <v>1700000</v>
      </c>
      <c r="D461" s="2862"/>
      <c r="E461" s="4388">
        <v>1700000</v>
      </c>
      <c r="F461" s="2862"/>
      <c r="G461" s="2862">
        <v>100</v>
      </c>
      <c r="H461" s="2862" t="s">
        <v>1248</v>
      </c>
      <c r="I461" s="2862">
        <v>0</v>
      </c>
      <c r="J461" s="989">
        <v>0</v>
      </c>
    </row>
    <row r="462" spans="1:14" s="644" customFormat="1" ht="24.75" customHeight="1" thickTop="1" thickBot="1">
      <c r="A462" s="995">
        <f t="shared" ref="A462:F462" si="93">SUM(A459:A461)</f>
        <v>0</v>
      </c>
      <c r="B462" s="996">
        <f t="shared" si="93"/>
        <v>0</v>
      </c>
      <c r="C462" s="996">
        <f t="shared" si="93"/>
        <v>3700000</v>
      </c>
      <c r="D462" s="996">
        <f t="shared" si="93"/>
        <v>0</v>
      </c>
      <c r="E462" s="996">
        <f t="shared" si="93"/>
        <v>3700000</v>
      </c>
      <c r="F462" s="996">
        <f t="shared" si="93"/>
        <v>0</v>
      </c>
      <c r="G462" s="996"/>
      <c r="H462" s="996" t="s">
        <v>1249</v>
      </c>
      <c r="I462" s="996">
        <f>SUM(I459:I461)</f>
        <v>0</v>
      </c>
      <c r="J462" s="997">
        <f>SUM(J459:J461)</f>
        <v>0</v>
      </c>
    </row>
    <row r="463" spans="1:14" s="648" customFormat="1" ht="18" customHeight="1" thickTop="1" thickBot="1">
      <c r="A463" s="4623"/>
      <c r="B463" s="4624"/>
      <c r="C463" s="4624"/>
      <c r="D463" s="4624"/>
      <c r="E463" s="4624"/>
      <c r="F463" s="4624"/>
      <c r="G463" s="623">
        <v>2</v>
      </c>
      <c r="H463" s="4606" t="s">
        <v>1236</v>
      </c>
      <c r="I463" s="4606"/>
      <c r="J463" s="4607"/>
    </row>
    <row r="464" spans="1:14" s="650" customFormat="1" ht="17.25" customHeight="1" thickTop="1" thickBot="1">
      <c r="A464" s="2839">
        <v>0</v>
      </c>
      <c r="B464" s="2839"/>
      <c r="C464" s="2862">
        <v>6000</v>
      </c>
      <c r="D464" s="2862"/>
      <c r="E464" s="3398">
        <v>6000</v>
      </c>
      <c r="F464" s="2862">
        <v>0</v>
      </c>
      <c r="G464" s="1263">
        <v>200</v>
      </c>
      <c r="H464" s="2862" t="s">
        <v>1335</v>
      </c>
      <c r="I464" s="2862">
        <v>0</v>
      </c>
      <c r="J464" s="989">
        <v>0</v>
      </c>
    </row>
    <row r="465" spans="1:14" s="725" customFormat="1" ht="22.5" customHeight="1" thickTop="1" thickBot="1">
      <c r="A465" s="995">
        <f t="shared" ref="A465:F465" si="94">SUM(A464)</f>
        <v>0</v>
      </c>
      <c r="B465" s="996">
        <f t="shared" si="94"/>
        <v>0</v>
      </c>
      <c r="C465" s="996">
        <f t="shared" si="94"/>
        <v>6000</v>
      </c>
      <c r="D465" s="996">
        <f t="shared" si="94"/>
        <v>0</v>
      </c>
      <c r="E465" s="996">
        <f t="shared" si="94"/>
        <v>6000</v>
      </c>
      <c r="F465" s="996">
        <f t="shared" si="94"/>
        <v>0</v>
      </c>
      <c r="G465" s="996"/>
      <c r="H465" s="996" t="s">
        <v>1257</v>
      </c>
      <c r="I465" s="996">
        <f>SUM(I464)</f>
        <v>0</v>
      </c>
      <c r="J465" s="997">
        <f>SUM(J464)</f>
        <v>0</v>
      </c>
    </row>
    <row r="466" spans="1:14" s="725" customFormat="1" ht="36" customHeight="1" thickTop="1" thickBot="1">
      <c r="A466" s="995">
        <f t="shared" ref="A466:F466" si="95">SUM(A465,A462)</f>
        <v>0</v>
      </c>
      <c r="B466" s="996">
        <f t="shared" si="95"/>
        <v>0</v>
      </c>
      <c r="C466" s="996">
        <f t="shared" si="95"/>
        <v>3706000</v>
      </c>
      <c r="D466" s="996">
        <f t="shared" si="95"/>
        <v>0</v>
      </c>
      <c r="E466" s="996">
        <f t="shared" si="95"/>
        <v>3706000</v>
      </c>
      <c r="F466" s="996">
        <f t="shared" si="95"/>
        <v>0</v>
      </c>
      <c r="G466" s="996"/>
      <c r="H466" s="998" t="s">
        <v>1341</v>
      </c>
      <c r="I466" s="996">
        <f>SUM(I465,I462)</f>
        <v>0</v>
      </c>
      <c r="J466" s="997">
        <f>SUM(J465,J462)</f>
        <v>0</v>
      </c>
    </row>
    <row r="467" spans="1:14" s="2842" customFormat="1" ht="18" customHeight="1" thickTop="1">
      <c r="A467" s="4623"/>
      <c r="B467" s="4624"/>
      <c r="C467" s="4624"/>
      <c r="D467" s="4624"/>
      <c r="E467" s="4624"/>
      <c r="F467" s="4624"/>
      <c r="G467" s="623" t="s">
        <v>139</v>
      </c>
      <c r="H467" s="4606" t="s">
        <v>243</v>
      </c>
      <c r="I467" s="4606"/>
      <c r="J467" s="4607"/>
    </row>
    <row r="468" spans="1:14" s="2842" customFormat="1" ht="18" customHeight="1">
      <c r="A468" s="4612"/>
      <c r="B468" s="4613"/>
      <c r="C468" s="4613"/>
      <c r="D468" s="4613"/>
      <c r="E468" s="4613"/>
      <c r="F468" s="4613"/>
      <c r="G468" s="624">
        <v>1</v>
      </c>
      <c r="H468" s="4610" t="s">
        <v>1258</v>
      </c>
      <c r="I468" s="4610"/>
      <c r="J468" s="4611"/>
    </row>
    <row r="469" spans="1:14" s="2842" customFormat="1" ht="17.25" customHeight="1">
      <c r="A469" s="2839">
        <v>0</v>
      </c>
      <c r="B469" s="2839"/>
      <c r="C469" s="1422">
        <v>500000</v>
      </c>
      <c r="D469" s="1326"/>
      <c r="E469" s="1422">
        <v>500000</v>
      </c>
      <c r="F469" s="1326"/>
      <c r="G469" s="1326" t="s">
        <v>324</v>
      </c>
      <c r="H469" s="1234" t="s">
        <v>1259</v>
      </c>
      <c r="I469" s="1422">
        <v>0</v>
      </c>
      <c r="J469" s="1326"/>
      <c r="K469" s="654"/>
      <c r="L469" s="654"/>
      <c r="M469" s="654"/>
      <c r="N469" s="654"/>
    </row>
    <row r="470" spans="1:14" s="2842" customFormat="1" ht="17.25" customHeight="1">
      <c r="A470" s="2839">
        <v>0</v>
      </c>
      <c r="B470" s="2839"/>
      <c r="C470" s="1422">
        <v>10000</v>
      </c>
      <c r="D470" s="1326"/>
      <c r="E470" s="1422">
        <v>10000</v>
      </c>
      <c r="F470" s="1326"/>
      <c r="G470" s="1326" t="s">
        <v>326</v>
      </c>
      <c r="H470" s="1234" t="s">
        <v>256</v>
      </c>
      <c r="I470" s="1422">
        <v>0</v>
      </c>
      <c r="J470" s="1326"/>
    </row>
    <row r="471" spans="1:14" s="648" customFormat="1" ht="17.25" customHeight="1" thickBot="1">
      <c r="A471" s="2839">
        <v>0</v>
      </c>
      <c r="B471" s="2839"/>
      <c r="C471" s="1422">
        <v>7000</v>
      </c>
      <c r="D471" s="4388"/>
      <c r="E471" s="1422">
        <v>7000</v>
      </c>
      <c r="F471" s="4388"/>
      <c r="G471" s="1326" t="s">
        <v>1264</v>
      </c>
      <c r="H471" s="2839" t="s">
        <v>262</v>
      </c>
      <c r="I471" s="1422">
        <v>0</v>
      </c>
      <c r="J471" s="2839"/>
    </row>
    <row r="472" spans="1:14" s="2842" customFormat="1" ht="17.25" customHeight="1" thickTop="1" thickBot="1">
      <c r="A472" s="2839"/>
      <c r="B472" s="2839"/>
      <c r="C472" s="1422"/>
      <c r="D472" s="4388">
        <v>5000</v>
      </c>
      <c r="E472" s="1422"/>
      <c r="F472" s="4388">
        <v>5000</v>
      </c>
      <c r="G472" s="2688">
        <v>23</v>
      </c>
      <c r="H472" s="2839" t="s">
        <v>265</v>
      </c>
      <c r="I472" s="1422"/>
      <c r="J472" s="2839">
        <v>0</v>
      </c>
    </row>
    <row r="473" spans="1:14" s="726" customFormat="1" ht="30.75" thickTop="1">
      <c r="A473" s="2839"/>
      <c r="B473" s="2839">
        <v>0</v>
      </c>
      <c r="C473" s="4388"/>
      <c r="D473" s="4388">
        <v>60000</v>
      </c>
      <c r="E473" s="4388"/>
      <c r="F473" s="4388">
        <v>60000</v>
      </c>
      <c r="G473" s="1326" t="s">
        <v>495</v>
      </c>
      <c r="H473" s="1234" t="s">
        <v>3490</v>
      </c>
      <c r="I473" s="2839"/>
      <c r="J473" s="2839">
        <v>0</v>
      </c>
    </row>
    <row r="474" spans="1:14" s="2842" customFormat="1" ht="19.5" customHeight="1">
      <c r="A474" s="2839"/>
      <c r="B474" s="2839"/>
      <c r="C474" s="4388"/>
      <c r="D474" s="4388">
        <v>5000</v>
      </c>
      <c r="E474" s="4388"/>
      <c r="F474" s="4388">
        <v>5000</v>
      </c>
      <c r="G474" s="2688">
        <v>29</v>
      </c>
      <c r="H474" s="1234" t="s">
        <v>3489</v>
      </c>
      <c r="I474" s="2839"/>
      <c r="J474" s="2839">
        <v>0</v>
      </c>
    </row>
    <row r="475" spans="1:14" s="876" customFormat="1" ht="27" customHeight="1" thickBot="1">
      <c r="A475" s="1006">
        <f t="shared" ref="A475:F475" si="96">SUM(A469:A474)</f>
        <v>0</v>
      </c>
      <c r="B475" s="1006">
        <f t="shared" si="96"/>
        <v>0</v>
      </c>
      <c r="C475" s="1006">
        <f t="shared" si="96"/>
        <v>517000</v>
      </c>
      <c r="D475" s="1006">
        <f t="shared" si="96"/>
        <v>70000</v>
      </c>
      <c r="E475" s="1006">
        <f t="shared" si="96"/>
        <v>517000</v>
      </c>
      <c r="F475" s="1006">
        <f t="shared" si="96"/>
        <v>70000</v>
      </c>
      <c r="G475" s="1006"/>
      <c r="H475" s="1006" t="s">
        <v>1270</v>
      </c>
      <c r="I475" s="1006">
        <f>SUM(I469:I474)</f>
        <v>0</v>
      </c>
      <c r="J475" s="1006">
        <f>SUM(J469:J474)</f>
        <v>0</v>
      </c>
      <c r="K475" s="727"/>
    </row>
    <row r="476" spans="1:14" s="877" customFormat="1" ht="18" customHeight="1">
      <c r="A476" s="1385"/>
      <c r="B476" s="742"/>
      <c r="C476" s="742"/>
      <c r="D476" s="742"/>
      <c r="E476" s="742"/>
      <c r="F476" s="742"/>
      <c r="G476" s="742"/>
      <c r="H476" s="742"/>
      <c r="I476" s="742"/>
      <c r="J476" s="775" t="s">
        <v>223</v>
      </c>
    </row>
    <row r="477" spans="1:14" s="2842" customFormat="1" ht="21" customHeight="1">
      <c r="A477" s="2850" t="s">
        <v>1359</v>
      </c>
      <c r="B477" s="782"/>
      <c r="E477" s="782"/>
      <c r="F477" s="782"/>
      <c r="G477" s="2847"/>
      <c r="H477" s="2847"/>
    </row>
    <row r="478" spans="1:14" s="2842" customFormat="1" ht="12.75" customHeight="1" thickBot="1">
      <c r="A478" s="2848"/>
      <c r="B478" s="782"/>
      <c r="E478" s="782"/>
      <c r="F478" s="782"/>
      <c r="G478" s="2847"/>
      <c r="H478" s="2847"/>
      <c r="I478" s="4608" t="s">
        <v>313</v>
      </c>
      <c r="J478" s="4608"/>
      <c r="K478" s="1411"/>
    </row>
    <row r="479" spans="1:14" s="2842" customFormat="1" ht="32.25" customHeight="1">
      <c r="A479" s="4453" t="s">
        <v>3785</v>
      </c>
      <c r="B479" s="4454"/>
      <c r="C479" s="4455" t="s">
        <v>3783</v>
      </c>
      <c r="D479" s="4454"/>
      <c r="E479" s="4455" t="s">
        <v>3784</v>
      </c>
      <c r="F479" s="4454"/>
      <c r="G479" s="4456" t="s">
        <v>117</v>
      </c>
      <c r="H479" s="4457"/>
      <c r="I479" s="4455" t="s">
        <v>3787</v>
      </c>
      <c r="J479" s="4454"/>
      <c r="K479" s="1411"/>
    </row>
    <row r="480" spans="1:14" s="2842" customFormat="1" ht="19.5" customHeight="1">
      <c r="A480" s="1050" t="s">
        <v>118</v>
      </c>
      <c r="B480" s="2819" t="s">
        <v>104</v>
      </c>
      <c r="C480" s="2819" t="s">
        <v>118</v>
      </c>
      <c r="D480" s="2819" t="s">
        <v>104</v>
      </c>
      <c r="E480" s="2819" t="s">
        <v>118</v>
      </c>
      <c r="F480" s="2819" t="s">
        <v>104</v>
      </c>
      <c r="G480" s="4458"/>
      <c r="H480" s="4459"/>
      <c r="I480" s="2819" t="s">
        <v>118</v>
      </c>
      <c r="J480" s="1051" t="s">
        <v>104</v>
      </c>
    </row>
    <row r="481" spans="1:15" s="2842" customFormat="1" ht="15" customHeight="1" thickBot="1">
      <c r="A481" s="1075">
        <v>1</v>
      </c>
      <c r="B481" s="2843">
        <v>2</v>
      </c>
      <c r="C481" s="2843">
        <v>3</v>
      </c>
      <c r="D481" s="2843">
        <v>4</v>
      </c>
      <c r="E481" s="2843">
        <v>5</v>
      </c>
      <c r="F481" s="2843">
        <v>6</v>
      </c>
      <c r="G481" s="4614">
        <v>7</v>
      </c>
      <c r="H481" s="4614"/>
      <c r="I481" s="2843">
        <v>8</v>
      </c>
      <c r="J481" s="1076">
        <v>9</v>
      </c>
    </row>
    <row r="482" spans="1:15" s="2842" customFormat="1" ht="19.5" customHeight="1">
      <c r="A482" s="4612"/>
      <c r="B482" s="4613"/>
      <c r="C482" s="4613"/>
      <c r="D482" s="4613"/>
      <c r="E482" s="4613"/>
      <c r="F482" s="4613"/>
      <c r="G482" s="624">
        <v>2</v>
      </c>
      <c r="H482" s="4610" t="s">
        <v>1271</v>
      </c>
      <c r="I482" s="4610"/>
      <c r="J482" s="4611"/>
      <c r="K482" s="654"/>
      <c r="L482" s="654"/>
      <c r="M482" s="654"/>
    </row>
    <row r="483" spans="1:15" s="2842" customFormat="1" ht="19.5" customHeight="1">
      <c r="A483" s="2893"/>
      <c r="B483" s="2839"/>
      <c r="C483" s="2840"/>
      <c r="D483" s="2846">
        <v>10000</v>
      </c>
      <c r="E483" s="2839"/>
      <c r="F483" s="1420">
        <v>10000</v>
      </c>
      <c r="G483" s="1326">
        <v>103</v>
      </c>
      <c r="H483" s="2839" t="s">
        <v>3503</v>
      </c>
      <c r="I483" s="2840"/>
      <c r="J483" s="2846">
        <v>0</v>
      </c>
    </row>
    <row r="484" spans="1:15" s="2842" customFormat="1" ht="17.25" customHeight="1">
      <c r="A484" s="2839"/>
      <c r="B484" s="2839">
        <v>0</v>
      </c>
      <c r="C484" s="2839"/>
      <c r="D484" s="2846">
        <v>30000</v>
      </c>
      <c r="E484" s="2839"/>
      <c r="F484" s="2846">
        <v>30000</v>
      </c>
      <c r="G484" s="2839">
        <v>104</v>
      </c>
      <c r="H484" s="2839" t="s">
        <v>3492</v>
      </c>
      <c r="I484" s="2839"/>
      <c r="J484" s="3720">
        <v>0</v>
      </c>
    </row>
    <row r="485" spans="1:15" s="648" customFormat="1" ht="17.25" customHeight="1" thickBot="1">
      <c r="A485" s="2839">
        <v>0</v>
      </c>
      <c r="B485" s="2839"/>
      <c r="C485" s="2839">
        <v>15000</v>
      </c>
      <c r="D485" s="2846"/>
      <c r="E485" s="3396">
        <v>15000</v>
      </c>
      <c r="F485" s="2846"/>
      <c r="G485" s="1326">
        <v>140</v>
      </c>
      <c r="H485" s="2839" t="s">
        <v>1280</v>
      </c>
      <c r="I485" s="2839">
        <v>0</v>
      </c>
      <c r="J485" s="2846"/>
      <c r="K485" s="661"/>
      <c r="L485" s="661"/>
    </row>
    <row r="486" spans="1:15" s="650" customFormat="1" ht="18" customHeight="1" thickTop="1" thickBot="1">
      <c r="A486" s="2839">
        <v>0</v>
      </c>
      <c r="B486" s="2839"/>
      <c r="C486" s="2862">
        <v>450000</v>
      </c>
      <c r="D486" s="989"/>
      <c r="E486" s="3398">
        <v>450000</v>
      </c>
      <c r="F486" s="989"/>
      <c r="G486" s="1263">
        <v>142</v>
      </c>
      <c r="H486" s="2862" t="s">
        <v>1361</v>
      </c>
      <c r="I486" s="1033">
        <v>0</v>
      </c>
      <c r="J486" s="989"/>
      <c r="K486" s="650">
        <v>450000</v>
      </c>
    </row>
    <row r="487" spans="1:15" s="644" customFormat="1" ht="22.5" customHeight="1" thickTop="1" thickBot="1">
      <c r="A487" s="995">
        <f t="shared" ref="A487:F487" si="97">SUM(A483:A486)</f>
        <v>0</v>
      </c>
      <c r="B487" s="995">
        <f t="shared" si="97"/>
        <v>0</v>
      </c>
      <c r="C487" s="995">
        <f t="shared" si="97"/>
        <v>465000</v>
      </c>
      <c r="D487" s="995">
        <f t="shared" si="97"/>
        <v>40000</v>
      </c>
      <c r="E487" s="995">
        <f t="shared" si="97"/>
        <v>465000</v>
      </c>
      <c r="F487" s="995">
        <f t="shared" si="97"/>
        <v>40000</v>
      </c>
      <c r="G487" s="1013"/>
      <c r="H487" s="996" t="s">
        <v>1344</v>
      </c>
      <c r="I487" s="996">
        <f>SUM(I483:I486)</f>
        <v>0</v>
      </c>
      <c r="J487" s="996">
        <f>SUM(J483:J486)</f>
        <v>0</v>
      </c>
    </row>
    <row r="488" spans="1:15" s="2842" customFormat="1" ht="18" customHeight="1" thickTop="1">
      <c r="A488" s="4623"/>
      <c r="B488" s="4624"/>
      <c r="C488" s="4624"/>
      <c r="D488" s="4624"/>
      <c r="E488" s="4624"/>
      <c r="F488" s="4624"/>
      <c r="G488" s="623">
        <v>3</v>
      </c>
      <c r="H488" s="4606" t="s">
        <v>1282</v>
      </c>
      <c r="I488" s="4606"/>
      <c r="J488" s="4607"/>
      <c r="K488" s="656"/>
      <c r="L488" s="656"/>
      <c r="M488" s="656"/>
      <c r="N488" s="656"/>
    </row>
    <row r="489" spans="1:15" s="648" customFormat="1" ht="17.25" customHeight="1" thickBot="1">
      <c r="A489" s="2839">
        <v>0</v>
      </c>
      <c r="B489" s="2839"/>
      <c r="C489" s="1422">
        <v>200000</v>
      </c>
      <c r="D489" s="1326"/>
      <c r="E489" s="1422">
        <v>200000</v>
      </c>
      <c r="F489" s="1326">
        <v>0</v>
      </c>
      <c r="G489" s="1326">
        <v>201</v>
      </c>
      <c r="H489" s="2839" t="s">
        <v>1362</v>
      </c>
      <c r="I489" s="4222">
        <v>0</v>
      </c>
      <c r="J489" s="616">
        <v>0</v>
      </c>
      <c r="K489" s="648">
        <v>200000</v>
      </c>
      <c r="O489" s="648" t="e">
        <v>#REF!</v>
      </c>
    </row>
    <row r="490" spans="1:15" s="650" customFormat="1" ht="21.75" customHeight="1" thickTop="1" thickBot="1">
      <c r="A490" s="2839">
        <v>0</v>
      </c>
      <c r="B490" s="2839"/>
      <c r="C490" s="2862">
        <v>1750000</v>
      </c>
      <c r="D490" s="2862"/>
      <c r="E490" s="3398">
        <v>1750000</v>
      </c>
      <c r="F490" s="2862">
        <v>0</v>
      </c>
      <c r="G490" s="1263">
        <v>203</v>
      </c>
      <c r="H490" s="2862" t="s">
        <v>273</v>
      </c>
      <c r="I490" s="4223">
        <v>0</v>
      </c>
      <c r="J490" s="989">
        <v>0</v>
      </c>
      <c r="K490" s="650">
        <v>1750000</v>
      </c>
    </row>
    <row r="491" spans="1:15" s="644" customFormat="1" ht="24.75" customHeight="1" thickTop="1" thickBot="1">
      <c r="A491" s="995">
        <f t="shared" ref="A491:F491" si="98">SUM(A489:A490)</f>
        <v>0</v>
      </c>
      <c r="B491" s="996">
        <f t="shared" si="98"/>
        <v>0</v>
      </c>
      <c r="C491" s="996">
        <f>SUM(C489:C490)</f>
        <v>1950000</v>
      </c>
      <c r="D491" s="996">
        <f t="shared" si="98"/>
        <v>0</v>
      </c>
      <c r="E491" s="996">
        <f t="shared" si="98"/>
        <v>1950000</v>
      </c>
      <c r="F491" s="996">
        <f t="shared" si="98"/>
        <v>0</v>
      </c>
      <c r="G491" s="1013"/>
      <c r="H491" s="996" t="s">
        <v>1295</v>
      </c>
      <c r="I491" s="996">
        <f>SUM(I489:I490)</f>
        <v>0</v>
      </c>
      <c r="J491" s="997">
        <f>SUM(J489:J490)</f>
        <v>0</v>
      </c>
    </row>
    <row r="492" spans="1:15" s="2842" customFormat="1" ht="18" customHeight="1" thickTop="1">
      <c r="A492" s="4623"/>
      <c r="B492" s="4624"/>
      <c r="C492" s="4624"/>
      <c r="D492" s="4624"/>
      <c r="E492" s="4624"/>
      <c r="F492" s="4624"/>
      <c r="G492" s="623">
        <v>4</v>
      </c>
      <c r="H492" s="4606" t="s">
        <v>1296</v>
      </c>
      <c r="I492" s="4606"/>
      <c r="J492" s="4607"/>
    </row>
    <row r="493" spans="1:15" s="2842" customFormat="1" ht="18" customHeight="1">
      <c r="A493" s="4681"/>
      <c r="B493" s="4682"/>
      <c r="C493" s="4682"/>
      <c r="D493" s="4682"/>
      <c r="E493" s="4682"/>
      <c r="F493" s="4682"/>
      <c r="G493" s="651">
        <v>5</v>
      </c>
      <c r="H493" s="4675" t="s">
        <v>321</v>
      </c>
      <c r="I493" s="4675"/>
      <c r="J493" s="4676"/>
      <c r="O493" s="2842" t="s">
        <v>1363</v>
      </c>
    </row>
    <row r="494" spans="1:15" s="2839" customFormat="1" ht="18" customHeight="1" thickBot="1">
      <c r="A494" s="2839">
        <v>0</v>
      </c>
      <c r="C494" s="2862">
        <v>10000</v>
      </c>
      <c r="D494" s="2862"/>
      <c r="E494" s="3398">
        <v>10000</v>
      </c>
      <c r="F494" s="2862">
        <v>0</v>
      </c>
      <c r="G494" s="1263">
        <v>499</v>
      </c>
      <c r="H494" s="2862" t="s">
        <v>290</v>
      </c>
      <c r="I494" s="1033">
        <v>0</v>
      </c>
      <c r="J494" s="989">
        <v>0</v>
      </c>
      <c r="K494" s="2893">
        <v>10000</v>
      </c>
    </row>
    <row r="495" spans="1:15" s="728" customFormat="1" ht="23.25" customHeight="1" thickTop="1" thickBot="1">
      <c r="A495" s="1034">
        <f t="shared" ref="A495:F495" si="99">SUM(A494)</f>
        <v>0</v>
      </c>
      <c r="B495" s="1020">
        <f t="shared" si="99"/>
        <v>0</v>
      </c>
      <c r="C495" s="1020">
        <f t="shared" si="99"/>
        <v>10000</v>
      </c>
      <c r="D495" s="1020">
        <f t="shared" si="99"/>
        <v>0</v>
      </c>
      <c r="E495" s="1020">
        <f t="shared" si="99"/>
        <v>10000</v>
      </c>
      <c r="F495" s="1020">
        <f t="shared" si="99"/>
        <v>0</v>
      </c>
      <c r="G495" s="1023"/>
      <c r="H495" s="1020" t="s">
        <v>1321</v>
      </c>
      <c r="I495" s="1020">
        <f>SUM(I494)</f>
        <v>0</v>
      </c>
      <c r="J495" s="1022">
        <f>SUM(J494)</f>
        <v>0</v>
      </c>
    </row>
    <row r="496" spans="1:15" s="644" customFormat="1" ht="35.25" customHeight="1" thickTop="1" thickBot="1">
      <c r="A496" s="995">
        <f t="shared" ref="A496:F496" si="100">SUM(A495,A491,A487,A475)</f>
        <v>0</v>
      </c>
      <c r="B496" s="996">
        <f t="shared" si="100"/>
        <v>0</v>
      </c>
      <c r="C496" s="996">
        <f t="shared" si="100"/>
        <v>2942000</v>
      </c>
      <c r="D496" s="996">
        <f t="shared" si="100"/>
        <v>110000</v>
      </c>
      <c r="E496" s="996">
        <f t="shared" si="100"/>
        <v>2942000</v>
      </c>
      <c r="F496" s="996">
        <f t="shared" si="100"/>
        <v>110000</v>
      </c>
      <c r="G496" s="996"/>
      <c r="H496" s="998" t="s">
        <v>1355</v>
      </c>
      <c r="I496" s="996">
        <f>SUM(I495,I491,I487,I475)</f>
        <v>0</v>
      </c>
      <c r="J496" s="997">
        <f>SUM(J495,J491,J487,J475)</f>
        <v>0</v>
      </c>
    </row>
    <row r="497" spans="1:15" s="643" customFormat="1" ht="39" customHeight="1" thickTop="1" thickBot="1">
      <c r="A497" s="1005">
        <f t="shared" ref="A497:F497" si="101">SUM(A496,A466)</f>
        <v>0</v>
      </c>
      <c r="B497" s="1006">
        <f t="shared" si="101"/>
        <v>0</v>
      </c>
      <c r="C497" s="1006">
        <f t="shared" si="101"/>
        <v>6648000</v>
      </c>
      <c r="D497" s="1006">
        <f t="shared" si="101"/>
        <v>110000</v>
      </c>
      <c r="E497" s="1006">
        <f t="shared" si="101"/>
        <v>6648000</v>
      </c>
      <c r="F497" s="1006">
        <f t="shared" si="101"/>
        <v>110000</v>
      </c>
      <c r="G497" s="1006"/>
      <c r="H497" s="1000" t="s">
        <v>1364</v>
      </c>
      <c r="I497" s="1006">
        <f>SUM(I496,I466)</f>
        <v>0</v>
      </c>
      <c r="J497" s="1007">
        <f>SUM(J496,J466)</f>
        <v>0</v>
      </c>
      <c r="K497" s="2842"/>
      <c r="L497" s="2842"/>
      <c r="M497" s="2842"/>
      <c r="N497" s="2842"/>
    </row>
    <row r="498" spans="1:15" s="2842" customFormat="1" ht="12.75" customHeight="1">
      <c r="A498" s="2848"/>
      <c r="K498" s="664"/>
      <c r="L498" s="664"/>
    </row>
    <row r="499" spans="1:15" s="2842" customFormat="1" ht="22.5" customHeight="1">
      <c r="A499" s="4645" t="s">
        <v>1365</v>
      </c>
      <c r="B499" s="4646"/>
      <c r="C499" s="4646"/>
      <c r="D499" s="4646"/>
      <c r="E499" s="4646"/>
      <c r="F499" s="4646"/>
      <c r="G499" s="4646"/>
      <c r="H499" s="4646"/>
      <c r="I499" s="4646"/>
      <c r="J499" s="4646"/>
    </row>
    <row r="500" spans="1:15" s="2842" customFormat="1" ht="15" customHeight="1" thickBot="1">
      <c r="A500" s="1119"/>
      <c r="B500" s="781"/>
      <c r="C500" s="4608"/>
      <c r="D500" s="4608"/>
      <c r="E500" s="781"/>
      <c r="F500" s="781"/>
      <c r="G500" s="781"/>
      <c r="H500" s="781"/>
      <c r="I500" s="4608" t="s">
        <v>313</v>
      </c>
      <c r="J500" s="4608"/>
      <c r="K500" s="654"/>
      <c r="L500" s="654"/>
      <c r="M500" s="654"/>
      <c r="N500" s="654"/>
    </row>
    <row r="501" spans="1:15" s="2842" customFormat="1" ht="30.75" customHeight="1">
      <c r="A501" s="4453" t="s">
        <v>3785</v>
      </c>
      <c r="B501" s="4454"/>
      <c r="C501" s="4455" t="s">
        <v>3783</v>
      </c>
      <c r="D501" s="4454"/>
      <c r="E501" s="4455" t="s">
        <v>3784</v>
      </c>
      <c r="F501" s="4454"/>
      <c r="G501" s="4456" t="s">
        <v>117</v>
      </c>
      <c r="H501" s="4457"/>
      <c r="I501" s="4455" t="s">
        <v>3787</v>
      </c>
      <c r="J501" s="4454"/>
      <c r="K501" s="654"/>
      <c r="L501" s="654"/>
      <c r="M501" s="654"/>
      <c r="N501" s="654"/>
    </row>
    <row r="502" spans="1:15" s="2842" customFormat="1" ht="20.25" customHeight="1">
      <c r="A502" s="1050" t="s">
        <v>118</v>
      </c>
      <c r="B502" s="2819" t="s">
        <v>104</v>
      </c>
      <c r="C502" s="2819" t="s">
        <v>118</v>
      </c>
      <c r="D502" s="2819" t="s">
        <v>104</v>
      </c>
      <c r="E502" s="2819" t="s">
        <v>118</v>
      </c>
      <c r="F502" s="2819" t="s">
        <v>104</v>
      </c>
      <c r="G502" s="4458"/>
      <c r="H502" s="4459"/>
      <c r="I502" s="2819" t="s">
        <v>118</v>
      </c>
      <c r="J502" s="1051" t="s">
        <v>104</v>
      </c>
      <c r="K502" s="654"/>
      <c r="L502" s="654"/>
      <c r="M502" s="654"/>
      <c r="N502" s="654"/>
    </row>
    <row r="503" spans="1:15" s="2842" customFormat="1" ht="15" customHeight="1" thickBot="1">
      <c r="A503" s="1075">
        <v>1</v>
      </c>
      <c r="B503" s="2843">
        <v>2</v>
      </c>
      <c r="C503" s="2843">
        <v>3</v>
      </c>
      <c r="D503" s="2843">
        <v>4</v>
      </c>
      <c r="E503" s="2843">
        <v>5</v>
      </c>
      <c r="F503" s="2843">
        <v>6</v>
      </c>
      <c r="G503" s="4614">
        <v>7</v>
      </c>
      <c r="H503" s="4614"/>
      <c r="I503" s="2843">
        <v>8</v>
      </c>
      <c r="J503" s="1076">
        <v>9</v>
      </c>
    </row>
    <row r="504" spans="1:15" s="2842" customFormat="1" ht="17.25" customHeight="1">
      <c r="A504" s="4683" t="s">
        <v>318</v>
      </c>
      <c r="B504" s="4684"/>
      <c r="C504" s="4684"/>
      <c r="D504" s="4684"/>
      <c r="E504" s="4684"/>
      <c r="F504" s="4684"/>
      <c r="G504" s="4684"/>
      <c r="H504" s="4684"/>
      <c r="I504" s="4684"/>
      <c r="J504" s="4685"/>
    </row>
    <row r="505" spans="1:15" s="2842" customFormat="1" ht="18.75" customHeight="1">
      <c r="A505" s="4612"/>
      <c r="B505" s="4613"/>
      <c r="C505" s="4613"/>
      <c r="D505" s="4613"/>
      <c r="E505" s="4613"/>
      <c r="F505" s="4613"/>
      <c r="G505" s="624" t="s">
        <v>137</v>
      </c>
      <c r="H505" s="4610" t="s">
        <v>1366</v>
      </c>
      <c r="I505" s="4610"/>
      <c r="J505" s="4611"/>
      <c r="O505" s="2842">
        <f>I506-C506</f>
        <v>-5600000</v>
      </c>
    </row>
    <row r="506" spans="1:15" s="648" customFormat="1" ht="17.25" customHeight="1" thickBot="1">
      <c r="A506" s="2839">
        <f t="shared" ref="A506:F506" si="102">SUM(A528)</f>
        <v>0</v>
      </c>
      <c r="B506" s="2839">
        <f t="shared" si="102"/>
        <v>0</v>
      </c>
      <c r="C506" s="2839">
        <f t="shared" si="102"/>
        <v>5600000</v>
      </c>
      <c r="D506" s="2839">
        <f t="shared" si="102"/>
        <v>0</v>
      </c>
      <c r="E506" s="2839">
        <f t="shared" si="102"/>
        <v>5600000</v>
      </c>
      <c r="F506" s="2839">
        <f t="shared" si="102"/>
        <v>0</v>
      </c>
      <c r="G506" s="1326">
        <v>1</v>
      </c>
      <c r="H506" s="2839" t="s">
        <v>1235</v>
      </c>
      <c r="I506" s="2839">
        <f>SUM(I528)</f>
        <v>0</v>
      </c>
      <c r="J506" s="2839">
        <f>SUM(J528)</f>
        <v>0</v>
      </c>
    </row>
    <row r="507" spans="1:15" s="653" customFormat="1" ht="18.75" customHeight="1" thickTop="1" thickBot="1">
      <c r="A507" s="2862">
        <f t="shared" ref="A507:F507" si="103">SUM(A532)</f>
        <v>0</v>
      </c>
      <c r="B507" s="2862">
        <f t="shared" si="103"/>
        <v>0</v>
      </c>
      <c r="C507" s="2862">
        <f t="shared" si="103"/>
        <v>3000</v>
      </c>
      <c r="D507" s="2862">
        <f t="shared" si="103"/>
        <v>0</v>
      </c>
      <c r="E507" s="2862">
        <f t="shared" si="103"/>
        <v>3000</v>
      </c>
      <c r="F507" s="2862">
        <f t="shared" si="103"/>
        <v>0</v>
      </c>
      <c r="G507" s="1263">
        <v>2</v>
      </c>
      <c r="H507" s="2862" t="s">
        <v>1236</v>
      </c>
      <c r="I507" s="2862">
        <f>SUM(I532)</f>
        <v>0</v>
      </c>
      <c r="J507" s="2862">
        <f>SUM(J532)</f>
        <v>0</v>
      </c>
    </row>
    <row r="508" spans="1:15" s="644" customFormat="1" ht="33.75" customHeight="1" thickTop="1" thickBot="1">
      <c r="A508" s="995">
        <f t="shared" ref="A508:F508" si="104">SUM(A506:A507)</f>
        <v>0</v>
      </c>
      <c r="B508" s="996">
        <f t="shared" si="104"/>
        <v>0</v>
      </c>
      <c r="C508" s="996">
        <f t="shared" si="104"/>
        <v>5603000</v>
      </c>
      <c r="D508" s="996">
        <f t="shared" si="104"/>
        <v>0</v>
      </c>
      <c r="E508" s="996">
        <f t="shared" si="104"/>
        <v>5603000</v>
      </c>
      <c r="F508" s="996">
        <f t="shared" si="104"/>
        <v>0</v>
      </c>
      <c r="G508" s="996"/>
      <c r="H508" s="998" t="s">
        <v>1358</v>
      </c>
      <c r="I508" s="996">
        <f>SUM(I506:I507)</f>
        <v>0</v>
      </c>
      <c r="J508" s="997">
        <f>SUM(J506:J507)</f>
        <v>0</v>
      </c>
    </row>
    <row r="509" spans="1:15" s="2842" customFormat="1" ht="18.75" customHeight="1" thickTop="1">
      <c r="A509" s="4623"/>
      <c r="B509" s="4624"/>
      <c r="C509" s="4624"/>
      <c r="D509" s="4624"/>
      <c r="E509" s="4624"/>
      <c r="F509" s="4624"/>
      <c r="G509" s="623" t="s">
        <v>139</v>
      </c>
      <c r="H509" s="4606" t="s">
        <v>243</v>
      </c>
      <c r="I509" s="4606"/>
      <c r="J509" s="4607"/>
    </row>
    <row r="510" spans="1:15" s="2842" customFormat="1" ht="17.25" customHeight="1">
      <c r="A510" s="2839">
        <f t="shared" ref="A510:F510" si="105">SUM(A544)</f>
        <v>0</v>
      </c>
      <c r="B510" s="2846">
        <f t="shared" si="105"/>
        <v>0</v>
      </c>
      <c r="C510" s="2839">
        <f t="shared" si="105"/>
        <v>1021000</v>
      </c>
      <c r="D510" s="2846">
        <f t="shared" si="105"/>
        <v>22000</v>
      </c>
      <c r="E510" s="2839">
        <f t="shared" si="105"/>
        <v>1021000</v>
      </c>
      <c r="F510" s="2846">
        <f t="shared" si="105"/>
        <v>22000</v>
      </c>
      <c r="G510" s="1326">
        <v>1</v>
      </c>
      <c r="H510" s="2839" t="s">
        <v>1258</v>
      </c>
      <c r="I510" s="2839">
        <f>SUM(I544)</f>
        <v>0</v>
      </c>
      <c r="J510" s="2846">
        <f>SUM(J544)</f>
        <v>0</v>
      </c>
    </row>
    <row r="511" spans="1:15" s="2842" customFormat="1" ht="17.25" customHeight="1">
      <c r="A511" s="2839">
        <f t="shared" ref="A511:F511" si="106">SUM(A552)</f>
        <v>0</v>
      </c>
      <c r="B511" s="2846">
        <f t="shared" si="106"/>
        <v>0</v>
      </c>
      <c r="C511" s="2839">
        <f t="shared" si="106"/>
        <v>120000</v>
      </c>
      <c r="D511" s="2846">
        <f t="shared" si="106"/>
        <v>170000</v>
      </c>
      <c r="E511" s="2839">
        <f t="shared" si="106"/>
        <v>120000</v>
      </c>
      <c r="F511" s="2846">
        <f t="shared" si="106"/>
        <v>170000</v>
      </c>
      <c r="G511" s="1326">
        <v>2</v>
      </c>
      <c r="H511" s="2839" t="s">
        <v>1271</v>
      </c>
      <c r="I511" s="2839">
        <f>SUM(I552)</f>
        <v>0</v>
      </c>
      <c r="J511" s="2846">
        <f>SUM(J552)</f>
        <v>0</v>
      </c>
    </row>
    <row r="512" spans="1:15" s="2842" customFormat="1" ht="17.25" customHeight="1">
      <c r="A512" s="2839">
        <f t="shared" ref="A512:F512" si="107">A564</f>
        <v>0</v>
      </c>
      <c r="B512" s="2846">
        <f t="shared" si="107"/>
        <v>0</v>
      </c>
      <c r="C512" s="2839">
        <f t="shared" si="107"/>
        <v>1000000</v>
      </c>
      <c r="D512" s="2846">
        <f t="shared" si="107"/>
        <v>575000</v>
      </c>
      <c r="E512" s="2839">
        <f t="shared" si="107"/>
        <v>1000000</v>
      </c>
      <c r="F512" s="2846">
        <f t="shared" si="107"/>
        <v>575000</v>
      </c>
      <c r="G512" s="1326">
        <v>3</v>
      </c>
      <c r="H512" s="2839" t="s">
        <v>1282</v>
      </c>
      <c r="I512" s="2839">
        <f>I564</f>
        <v>0</v>
      </c>
      <c r="J512" s="2846">
        <f>J564</f>
        <v>0</v>
      </c>
    </row>
    <row r="513" spans="1:14" s="648" customFormat="1" ht="17.25" customHeight="1" thickBot="1">
      <c r="A513" s="2839">
        <f t="shared" ref="A513:F513" si="108">A567</f>
        <v>0</v>
      </c>
      <c r="B513" s="2846">
        <f t="shared" si="108"/>
        <v>0</v>
      </c>
      <c r="C513" s="2839">
        <f t="shared" si="108"/>
        <v>600000</v>
      </c>
      <c r="D513" s="2846">
        <f t="shared" si="108"/>
        <v>0</v>
      </c>
      <c r="E513" s="2839">
        <f t="shared" si="108"/>
        <v>600000</v>
      </c>
      <c r="F513" s="2846">
        <f t="shared" si="108"/>
        <v>0</v>
      </c>
      <c r="G513" s="1326">
        <v>4</v>
      </c>
      <c r="H513" s="2839" t="s">
        <v>1296</v>
      </c>
      <c r="I513" s="2839">
        <f>I567</f>
        <v>0</v>
      </c>
      <c r="J513" s="2846">
        <f>J567</f>
        <v>0</v>
      </c>
    </row>
    <row r="514" spans="1:14" s="653" customFormat="1" ht="19.5" customHeight="1" thickTop="1" thickBot="1">
      <c r="A514" s="2862">
        <f t="shared" ref="A514:F514" si="109">A570</f>
        <v>0</v>
      </c>
      <c r="B514" s="989">
        <f t="shared" si="109"/>
        <v>0</v>
      </c>
      <c r="C514" s="2862">
        <f t="shared" si="109"/>
        <v>5000</v>
      </c>
      <c r="D514" s="989">
        <f t="shared" si="109"/>
        <v>0</v>
      </c>
      <c r="E514" s="2862">
        <f t="shared" si="109"/>
        <v>5000</v>
      </c>
      <c r="F514" s="989">
        <f t="shared" si="109"/>
        <v>0</v>
      </c>
      <c r="G514" s="1263">
        <v>5</v>
      </c>
      <c r="H514" s="2862" t="s">
        <v>321</v>
      </c>
      <c r="I514" s="2862">
        <f>I570</f>
        <v>0</v>
      </c>
      <c r="J514" s="989">
        <f>J570</f>
        <v>0</v>
      </c>
    </row>
    <row r="515" spans="1:14" s="644" customFormat="1" ht="38.25" customHeight="1" thickTop="1" thickBot="1">
      <c r="A515" s="995">
        <f t="shared" ref="A515:F515" si="110">SUM(A510:A514)</f>
        <v>0</v>
      </c>
      <c r="B515" s="996">
        <f t="shared" si="110"/>
        <v>0</v>
      </c>
      <c r="C515" s="996">
        <f t="shared" si="110"/>
        <v>2746000</v>
      </c>
      <c r="D515" s="996">
        <f t="shared" si="110"/>
        <v>767000</v>
      </c>
      <c r="E515" s="996">
        <f t="shared" si="110"/>
        <v>2746000</v>
      </c>
      <c r="F515" s="996">
        <f t="shared" si="110"/>
        <v>767000</v>
      </c>
      <c r="G515" s="996"/>
      <c r="H515" s="998" t="s">
        <v>1243</v>
      </c>
      <c r="I515" s="996">
        <f>SUM(I510:I514)</f>
        <v>0</v>
      </c>
      <c r="J515" s="997">
        <f>SUM(J510:J514)</f>
        <v>0</v>
      </c>
    </row>
    <row r="516" spans="1:14" s="643" customFormat="1" ht="30" customHeight="1" thickTop="1" thickBot="1">
      <c r="A516" s="1005">
        <f t="shared" ref="A516:F516" si="111">SUM(A508+A515)</f>
        <v>0</v>
      </c>
      <c r="B516" s="1006">
        <f t="shared" si="111"/>
        <v>0</v>
      </c>
      <c r="C516" s="1006">
        <f t="shared" si="111"/>
        <v>8349000</v>
      </c>
      <c r="D516" s="1006">
        <f t="shared" si="111"/>
        <v>767000</v>
      </c>
      <c r="E516" s="1006">
        <f t="shared" si="111"/>
        <v>8349000</v>
      </c>
      <c r="F516" s="1006">
        <f t="shared" si="111"/>
        <v>767000</v>
      </c>
      <c r="G516" s="1006"/>
      <c r="H516" s="1006" t="s">
        <v>294</v>
      </c>
      <c r="I516" s="1006">
        <f>SUM(I508+I515)</f>
        <v>0</v>
      </c>
      <c r="J516" s="1007">
        <f>SUM(J508+J515)</f>
        <v>0</v>
      </c>
    </row>
    <row r="517" spans="1:14" s="2842" customFormat="1" ht="30" customHeight="1">
      <c r="A517" s="4638" t="s">
        <v>322</v>
      </c>
      <c r="B517" s="4608"/>
      <c r="C517" s="4608"/>
      <c r="D517" s="4608"/>
      <c r="E517" s="4608"/>
      <c r="F517" s="4608"/>
      <c r="G517" s="4608"/>
      <c r="H517" s="4608"/>
      <c r="I517" s="4608"/>
      <c r="J517" s="4608"/>
    </row>
    <row r="518" spans="1:14" s="2842" customFormat="1" ht="22.5" customHeight="1" thickBot="1">
      <c r="A518" s="1383" t="s">
        <v>1367</v>
      </c>
      <c r="B518" s="664"/>
      <c r="E518" s="664"/>
      <c r="K518" s="654"/>
      <c r="L518" s="654"/>
      <c r="M518" s="654"/>
      <c r="N518" s="654"/>
    </row>
    <row r="519" spans="1:14" s="2842" customFormat="1" ht="29.25" customHeight="1">
      <c r="A519" s="4453" t="s">
        <v>3785</v>
      </c>
      <c r="B519" s="4454"/>
      <c r="C519" s="4455" t="s">
        <v>3783</v>
      </c>
      <c r="D519" s="4454"/>
      <c r="E519" s="4455" t="s">
        <v>3784</v>
      </c>
      <c r="F519" s="4454"/>
      <c r="G519" s="4456" t="s">
        <v>117</v>
      </c>
      <c r="H519" s="4457"/>
      <c r="I519" s="4455" t="s">
        <v>3787</v>
      </c>
      <c r="J519" s="4454"/>
      <c r="K519" s="654"/>
      <c r="L519" s="654"/>
      <c r="M519" s="654"/>
      <c r="N519" s="654"/>
    </row>
    <row r="520" spans="1:14" s="2842" customFormat="1" ht="20.25" customHeight="1">
      <c r="A520" s="1050" t="s">
        <v>118</v>
      </c>
      <c r="B520" s="2819" t="s">
        <v>104</v>
      </c>
      <c r="C520" s="2819" t="s">
        <v>118</v>
      </c>
      <c r="D520" s="2819" t="s">
        <v>104</v>
      </c>
      <c r="E520" s="2819" t="s">
        <v>118</v>
      </c>
      <c r="F520" s="2819" t="s">
        <v>104</v>
      </c>
      <c r="G520" s="4458"/>
      <c r="H520" s="4459"/>
      <c r="I520" s="2819" t="s">
        <v>118</v>
      </c>
      <c r="J520" s="1051" t="s">
        <v>104</v>
      </c>
      <c r="K520" s="654"/>
      <c r="L520" s="654"/>
      <c r="M520" s="654"/>
      <c r="N520" s="654"/>
    </row>
    <row r="521" spans="1:14" s="2842" customFormat="1" ht="15" customHeight="1" thickBot="1">
      <c r="A521" s="1075">
        <v>1</v>
      </c>
      <c r="B521" s="2843">
        <v>2</v>
      </c>
      <c r="C521" s="2843">
        <v>3</v>
      </c>
      <c r="D521" s="2843">
        <v>4</v>
      </c>
      <c r="E521" s="2843">
        <v>5</v>
      </c>
      <c r="F521" s="2843">
        <v>6</v>
      </c>
      <c r="G521" s="4614">
        <v>7</v>
      </c>
      <c r="H521" s="4614"/>
      <c r="I521" s="2843">
        <v>8</v>
      </c>
      <c r="J521" s="1076">
        <v>9</v>
      </c>
    </row>
    <row r="522" spans="1:14" s="2842" customFormat="1" ht="18.75" customHeight="1">
      <c r="A522" s="4651" t="s">
        <v>626</v>
      </c>
      <c r="B522" s="4610"/>
      <c r="C522" s="4610"/>
      <c r="D522" s="4610"/>
      <c r="E522" s="4610"/>
      <c r="F522" s="4610"/>
      <c r="G522" s="4610"/>
      <c r="H522" s="4610"/>
      <c r="I522" s="4610"/>
      <c r="J522" s="4611"/>
    </row>
    <row r="523" spans="1:14" s="2842" customFormat="1" ht="18.75" customHeight="1">
      <c r="A523" s="4612"/>
      <c r="B523" s="4613"/>
      <c r="C523" s="4613"/>
      <c r="D523" s="4613"/>
      <c r="E523" s="4613"/>
      <c r="F523" s="4613"/>
      <c r="G523" s="624" t="s">
        <v>137</v>
      </c>
      <c r="H523" s="4610" t="s">
        <v>239</v>
      </c>
      <c r="I523" s="4610"/>
      <c r="J523" s="4611"/>
    </row>
    <row r="524" spans="1:14" s="648" customFormat="1" ht="18" customHeight="1" thickBot="1">
      <c r="A524" s="4703"/>
      <c r="B524" s="4704"/>
      <c r="C524" s="4704"/>
      <c r="D524" s="4704"/>
      <c r="E524" s="4704"/>
      <c r="F524" s="4704"/>
      <c r="G524" s="624">
        <v>1</v>
      </c>
      <c r="H524" s="4610" t="s">
        <v>1235</v>
      </c>
      <c r="I524" s="4610"/>
      <c r="J524" s="4611"/>
      <c r="N524" s="648">
        <v>256012</v>
      </c>
    </row>
    <row r="525" spans="1:14" s="2570" customFormat="1" ht="18" customHeight="1" thickTop="1" thickBot="1">
      <c r="A525" s="2858"/>
      <c r="B525" s="2859"/>
      <c r="C525" s="4393">
        <v>0</v>
      </c>
      <c r="D525" s="2569"/>
      <c r="E525" s="4393">
        <v>0</v>
      </c>
      <c r="F525" s="2569"/>
      <c r="G525" s="2567" t="s">
        <v>324</v>
      </c>
      <c r="H525" s="2568" t="s">
        <v>1409</v>
      </c>
      <c r="I525" s="2859">
        <v>0</v>
      </c>
      <c r="J525" s="2569"/>
    </row>
    <row r="526" spans="1:14" s="650" customFormat="1" ht="18.75" customHeight="1" thickTop="1" thickBot="1">
      <c r="A526" s="2838">
        <v>0</v>
      </c>
      <c r="B526" s="2839"/>
      <c r="C526" s="1357">
        <v>5000000</v>
      </c>
      <c r="D526" s="4388">
        <v>0</v>
      </c>
      <c r="E526" s="1357">
        <v>5000000</v>
      </c>
      <c r="F526" s="4388">
        <v>0</v>
      </c>
      <c r="G526" s="1326" t="s">
        <v>327</v>
      </c>
      <c r="H526" s="1354" t="s">
        <v>1246</v>
      </c>
      <c r="I526" s="1357">
        <v>0</v>
      </c>
      <c r="J526" s="2839">
        <v>0</v>
      </c>
      <c r="K526" s="650">
        <v>3000000</v>
      </c>
    </row>
    <row r="527" spans="1:14" s="626" customFormat="1" ht="18.75" customHeight="1" thickTop="1" thickBot="1">
      <c r="A527" s="917">
        <v>0</v>
      </c>
      <c r="B527" s="1229"/>
      <c r="C527" s="1229">
        <v>600000</v>
      </c>
      <c r="D527" s="1417"/>
      <c r="E527" s="1229">
        <v>600000</v>
      </c>
      <c r="F527" s="1417"/>
      <c r="G527" s="778">
        <v>100</v>
      </c>
      <c r="H527" s="1252" t="s">
        <v>1248</v>
      </c>
      <c r="I527" s="1229">
        <v>0</v>
      </c>
      <c r="J527" s="1417"/>
    </row>
    <row r="528" spans="1:14" s="644" customFormat="1" ht="24" customHeight="1" thickTop="1" thickBot="1">
      <c r="A528" s="1096">
        <f t="shared" ref="A528:F528" si="112">SUM(A525:A527)</f>
        <v>0</v>
      </c>
      <c r="B528" s="2894">
        <f t="shared" si="112"/>
        <v>0</v>
      </c>
      <c r="C528" s="2894">
        <f t="shared" si="112"/>
        <v>5600000</v>
      </c>
      <c r="D528" s="2894">
        <f t="shared" si="112"/>
        <v>0</v>
      </c>
      <c r="E528" s="2894">
        <f t="shared" si="112"/>
        <v>5600000</v>
      </c>
      <c r="F528" s="2894">
        <f t="shared" si="112"/>
        <v>0</v>
      </c>
      <c r="G528" s="1357"/>
      <c r="H528" s="2894" t="s">
        <v>1249</v>
      </c>
      <c r="I528" s="2894">
        <f>SUM(I525:I527)</f>
        <v>0</v>
      </c>
      <c r="J528" s="2894">
        <f>SUM(J526:J527)</f>
        <v>0</v>
      </c>
    </row>
    <row r="529" spans="1:11" s="2842" customFormat="1" ht="18" customHeight="1" thickTop="1">
      <c r="A529" s="4623"/>
      <c r="B529" s="4624"/>
      <c r="C529" s="4624"/>
      <c r="D529" s="4624"/>
      <c r="E529" s="4624"/>
      <c r="F529" s="4624"/>
      <c r="G529" s="623">
        <v>2</v>
      </c>
      <c r="H529" s="4606" t="s">
        <v>1236</v>
      </c>
      <c r="I529" s="4606"/>
      <c r="J529" s="4607"/>
    </row>
    <row r="530" spans="1:11" s="648" customFormat="1" ht="17.25" customHeight="1" thickBot="1">
      <c r="A530" s="2838"/>
      <c r="B530" s="2839"/>
      <c r="C530" s="2839">
        <v>3000</v>
      </c>
      <c r="D530" s="2846">
        <v>0</v>
      </c>
      <c r="E530" s="2943">
        <v>3000</v>
      </c>
      <c r="F530" s="2839"/>
      <c r="G530" s="1326">
        <v>200</v>
      </c>
      <c r="H530" s="2839" t="s">
        <v>1335</v>
      </c>
      <c r="I530" s="2943">
        <v>0</v>
      </c>
      <c r="J530" s="2846">
        <v>0</v>
      </c>
    </row>
    <row r="531" spans="1:11" s="650" customFormat="1" ht="18.75" customHeight="1" thickTop="1" thickBot="1">
      <c r="A531" s="2861"/>
      <c r="B531" s="2862"/>
      <c r="C531" s="2862">
        <v>0</v>
      </c>
      <c r="D531" s="989">
        <v>0</v>
      </c>
      <c r="E531" s="2862"/>
      <c r="F531" s="2862"/>
      <c r="G531" s="1263">
        <v>277</v>
      </c>
      <c r="H531" s="2885" t="s">
        <v>1368</v>
      </c>
      <c r="I531" s="2862">
        <v>0</v>
      </c>
      <c r="J531" s="989">
        <v>0</v>
      </c>
    </row>
    <row r="532" spans="1:11" s="644" customFormat="1" ht="19.5" customHeight="1" thickTop="1" thickBot="1">
      <c r="A532" s="995">
        <f t="shared" ref="A532:F532" si="113">SUM(A530:A531)</f>
        <v>0</v>
      </c>
      <c r="B532" s="996">
        <f t="shared" si="113"/>
        <v>0</v>
      </c>
      <c r="C532" s="996">
        <f t="shared" si="113"/>
        <v>3000</v>
      </c>
      <c r="D532" s="996">
        <f t="shared" si="113"/>
        <v>0</v>
      </c>
      <c r="E532" s="996">
        <f t="shared" si="113"/>
        <v>3000</v>
      </c>
      <c r="F532" s="996">
        <f t="shared" si="113"/>
        <v>0</v>
      </c>
      <c r="G532" s="1013"/>
      <c r="H532" s="998" t="s">
        <v>1257</v>
      </c>
      <c r="I532" s="996">
        <f>SUM(I530:I531)</f>
        <v>0</v>
      </c>
      <c r="J532" s="997">
        <f>SUM(J530:J531)</f>
        <v>0</v>
      </c>
    </row>
    <row r="533" spans="1:11" s="644" customFormat="1" ht="33.75" customHeight="1" thickTop="1" thickBot="1">
      <c r="A533" s="1039">
        <f t="shared" ref="A533:F533" si="114">SUM(A532,A528)</f>
        <v>0</v>
      </c>
      <c r="B533" s="1040">
        <f t="shared" si="114"/>
        <v>0</v>
      </c>
      <c r="C533" s="1040">
        <f t="shared" si="114"/>
        <v>5603000</v>
      </c>
      <c r="D533" s="1040">
        <f t="shared" si="114"/>
        <v>0</v>
      </c>
      <c r="E533" s="1040">
        <f t="shared" si="114"/>
        <v>5603000</v>
      </c>
      <c r="F533" s="1040">
        <f t="shared" si="114"/>
        <v>0</v>
      </c>
      <c r="G533" s="1013"/>
      <c r="H533" s="998" t="s">
        <v>1369</v>
      </c>
      <c r="I533" s="1040">
        <f>SUM(I532,I528)</f>
        <v>0</v>
      </c>
      <c r="J533" s="1074">
        <f>SUM(J532,J528)</f>
        <v>0</v>
      </c>
    </row>
    <row r="534" spans="1:11" s="2842" customFormat="1" ht="18" customHeight="1" thickTop="1">
      <c r="A534" s="4623"/>
      <c r="B534" s="4624"/>
      <c r="C534" s="4624"/>
      <c r="D534" s="4624"/>
      <c r="E534" s="4624"/>
      <c r="F534" s="4624"/>
      <c r="G534" s="623" t="s">
        <v>139</v>
      </c>
      <c r="H534" s="4606" t="s">
        <v>243</v>
      </c>
      <c r="I534" s="4606"/>
      <c r="J534" s="4607"/>
    </row>
    <row r="535" spans="1:11" s="2842" customFormat="1" ht="18" customHeight="1">
      <c r="A535" s="4612"/>
      <c r="B535" s="4613"/>
      <c r="C535" s="4613"/>
      <c r="D535" s="4613"/>
      <c r="E535" s="4613"/>
      <c r="F535" s="4613"/>
      <c r="G535" s="624">
        <v>1</v>
      </c>
      <c r="H535" s="4610" t="s">
        <v>1258</v>
      </c>
      <c r="I535" s="4610"/>
      <c r="J535" s="4611"/>
    </row>
    <row r="536" spans="1:11" s="2842" customFormat="1" ht="17.25" customHeight="1">
      <c r="A536" s="2838">
        <v>0</v>
      </c>
      <c r="B536" s="2839"/>
      <c r="C536" s="3719">
        <v>1000000</v>
      </c>
      <c r="D536" s="4391"/>
      <c r="E536" s="3719">
        <v>1000000</v>
      </c>
      <c r="F536" s="4391"/>
      <c r="G536" s="2839" t="s">
        <v>324</v>
      </c>
      <c r="H536" s="2839" t="s">
        <v>1259</v>
      </c>
      <c r="I536" s="3719">
        <v>0</v>
      </c>
      <c r="J536" s="2846"/>
    </row>
    <row r="537" spans="1:11" s="648" customFormat="1" ht="17.25" customHeight="1" thickBot="1">
      <c r="A537" s="2838">
        <v>0</v>
      </c>
      <c r="B537" s="2839"/>
      <c r="C537" s="4222">
        <v>10000</v>
      </c>
      <c r="D537" s="4391"/>
      <c r="E537" s="4222">
        <v>10000</v>
      </c>
      <c r="F537" s="4391"/>
      <c r="G537" s="1326" t="s">
        <v>326</v>
      </c>
      <c r="H537" s="1234" t="s">
        <v>256</v>
      </c>
      <c r="I537" s="4222">
        <v>0</v>
      </c>
      <c r="J537" s="2846"/>
      <c r="K537" s="648">
        <v>10000</v>
      </c>
    </row>
    <row r="538" spans="1:11" s="648" customFormat="1" ht="17.25" customHeight="1" thickTop="1" thickBot="1">
      <c r="A538" s="1230"/>
      <c r="B538" s="2839"/>
      <c r="C538" s="4222"/>
      <c r="D538" s="4391"/>
      <c r="E538" s="4222"/>
      <c r="F538" s="4391"/>
      <c r="G538" s="642" t="s">
        <v>455</v>
      </c>
      <c r="H538" s="3728" t="s">
        <v>257</v>
      </c>
      <c r="I538" s="4222"/>
      <c r="J538" s="2846"/>
    </row>
    <row r="539" spans="1:11" s="648" customFormat="1" ht="17.25" customHeight="1" thickTop="1" thickBot="1">
      <c r="A539" s="2948"/>
      <c r="B539" s="2943"/>
      <c r="C539" s="4222">
        <v>10000</v>
      </c>
      <c r="D539" s="4391"/>
      <c r="E539" s="4222">
        <v>10000</v>
      </c>
      <c r="F539" s="4391"/>
      <c r="G539" s="642" t="s">
        <v>473</v>
      </c>
      <c r="H539" s="1234" t="s">
        <v>3271</v>
      </c>
      <c r="I539" s="4222">
        <v>0</v>
      </c>
      <c r="J539" s="2947"/>
      <c r="K539" s="648">
        <v>10000</v>
      </c>
    </row>
    <row r="540" spans="1:11" s="648" customFormat="1" ht="17.25" customHeight="1" thickTop="1" thickBot="1">
      <c r="A540" s="2838"/>
      <c r="B540" s="2839"/>
      <c r="C540" s="4222">
        <v>1000</v>
      </c>
      <c r="D540" s="4391"/>
      <c r="E540" s="4222">
        <v>1000</v>
      </c>
      <c r="F540" s="4391"/>
      <c r="G540" s="1326" t="s">
        <v>1264</v>
      </c>
      <c r="H540" s="2839" t="s">
        <v>262</v>
      </c>
      <c r="I540" s="4222">
        <v>0</v>
      </c>
      <c r="J540" s="2846"/>
      <c r="K540" s="648">
        <v>1000</v>
      </c>
    </row>
    <row r="541" spans="1:11" s="2842" customFormat="1" ht="17.25" customHeight="1" thickTop="1" thickBot="1">
      <c r="A541" s="2853"/>
      <c r="B541" s="2839"/>
      <c r="C541" s="4392"/>
      <c r="D541" s="3729">
        <v>5000</v>
      </c>
      <c r="E541" s="4392"/>
      <c r="F541" s="3729">
        <v>5000</v>
      </c>
      <c r="G541" s="2719">
        <v>23</v>
      </c>
      <c r="H541" s="2839" t="s">
        <v>3502</v>
      </c>
      <c r="I541" s="2854"/>
      <c r="J541" s="3729">
        <v>0</v>
      </c>
    </row>
    <row r="542" spans="1:11" s="650" customFormat="1" ht="31.5" thickTop="1" thickBot="1">
      <c r="A542" s="2861"/>
      <c r="B542" s="2839">
        <v>0</v>
      </c>
      <c r="C542" s="4394"/>
      <c r="D542" s="3730">
        <v>10000</v>
      </c>
      <c r="E542" s="4394"/>
      <c r="F542" s="3730">
        <v>10000</v>
      </c>
      <c r="G542" s="2711">
        <v>25</v>
      </c>
      <c r="H542" s="1234" t="s">
        <v>3496</v>
      </c>
      <c r="I542" s="2862"/>
      <c r="J542" s="3730">
        <v>0</v>
      </c>
    </row>
    <row r="543" spans="1:11" s="626" customFormat="1" ht="19.5" customHeight="1" thickTop="1" thickBot="1">
      <c r="A543" s="917"/>
      <c r="B543" s="1229"/>
      <c r="C543" s="718"/>
      <c r="D543" s="753">
        <v>7000</v>
      </c>
      <c r="E543" s="718"/>
      <c r="F543" s="753">
        <v>7000</v>
      </c>
      <c r="G543" s="2720">
        <v>29</v>
      </c>
      <c r="H543" s="2708" t="s">
        <v>3489</v>
      </c>
      <c r="I543" s="718"/>
      <c r="J543" s="753">
        <v>0</v>
      </c>
    </row>
    <row r="544" spans="1:11" s="644" customFormat="1" ht="22.5" customHeight="1" thickTop="1" thickBot="1">
      <c r="A544" s="995">
        <f t="shared" ref="A544:F544" si="115">SUM(A535:A543)</f>
        <v>0</v>
      </c>
      <c r="B544" s="995">
        <f t="shared" si="115"/>
        <v>0</v>
      </c>
      <c r="C544" s="995">
        <f t="shared" si="115"/>
        <v>1021000</v>
      </c>
      <c r="D544" s="995">
        <f t="shared" si="115"/>
        <v>22000</v>
      </c>
      <c r="E544" s="995">
        <f t="shared" si="115"/>
        <v>1021000</v>
      </c>
      <c r="F544" s="995">
        <f t="shared" si="115"/>
        <v>22000</v>
      </c>
      <c r="G544" s="996">
        <f>SUM(G535:G542)</f>
        <v>49</v>
      </c>
      <c r="H544" s="996" t="s">
        <v>1270</v>
      </c>
      <c r="I544" s="996">
        <f>SUM(I535:I543)</f>
        <v>0</v>
      </c>
      <c r="J544" s="996">
        <f>SUM(J535:J543)</f>
        <v>0</v>
      </c>
    </row>
    <row r="545" spans="1:14" s="2842" customFormat="1" ht="18.75" customHeight="1" thickTop="1">
      <c r="A545" s="4623"/>
      <c r="B545" s="4624"/>
      <c r="C545" s="4624"/>
      <c r="D545" s="4624"/>
      <c r="E545" s="4624"/>
      <c r="F545" s="4624"/>
      <c r="G545" s="623">
        <v>2</v>
      </c>
      <c r="H545" s="4606" t="s">
        <v>1271</v>
      </c>
      <c r="I545" s="4606"/>
      <c r="J545" s="4607"/>
    </row>
    <row r="546" spans="1:14" s="2842" customFormat="1" ht="18.75" customHeight="1">
      <c r="A546" s="2712"/>
      <c r="B546" s="2835"/>
      <c r="C546" s="4389"/>
      <c r="D546" s="4390">
        <v>20000</v>
      </c>
      <c r="E546" s="4389"/>
      <c r="F546" s="4390">
        <v>20000</v>
      </c>
      <c r="G546" s="696">
        <v>103</v>
      </c>
      <c r="H546" s="2835" t="s">
        <v>3491</v>
      </c>
      <c r="I546" s="2942"/>
      <c r="J546" s="2946">
        <v>0</v>
      </c>
    </row>
    <row r="547" spans="1:14" s="648" customFormat="1" ht="17.25" customHeight="1" thickBot="1">
      <c r="A547" s="2839">
        <v>0</v>
      </c>
      <c r="B547" s="2839">
        <v>0</v>
      </c>
      <c r="C547" s="1421">
        <v>0</v>
      </c>
      <c r="D547" s="3720">
        <v>30000</v>
      </c>
      <c r="E547" s="1421">
        <v>0</v>
      </c>
      <c r="F547" s="3720">
        <v>30000</v>
      </c>
      <c r="G547" s="1326">
        <v>104</v>
      </c>
      <c r="H547" s="2839" t="s">
        <v>3492</v>
      </c>
      <c r="I547" s="1421">
        <v>0</v>
      </c>
      <c r="J547" s="3720">
        <v>0</v>
      </c>
    </row>
    <row r="548" spans="1:14" s="648" customFormat="1" ht="17.25" customHeight="1" thickTop="1" thickBot="1">
      <c r="A548" s="2943"/>
      <c r="B548" s="2943"/>
      <c r="C548" s="1421"/>
      <c r="D548" s="3720">
        <v>60000</v>
      </c>
      <c r="E548" s="1421"/>
      <c r="F548" s="3720">
        <v>60000</v>
      </c>
      <c r="G548" s="642" t="s">
        <v>1275</v>
      </c>
      <c r="H548" s="2943" t="s">
        <v>268</v>
      </c>
      <c r="I548" s="1421"/>
      <c r="J548" s="3720">
        <v>0</v>
      </c>
    </row>
    <row r="549" spans="1:14" s="648" customFormat="1" ht="17.25" customHeight="1" thickTop="1" thickBot="1">
      <c r="A549" s="2839"/>
      <c r="B549" s="2839">
        <v>0</v>
      </c>
      <c r="C549" s="4388">
        <v>0</v>
      </c>
      <c r="D549" s="4391">
        <v>60000</v>
      </c>
      <c r="E549" s="4388">
        <v>0</v>
      </c>
      <c r="F549" s="4391">
        <v>60000</v>
      </c>
      <c r="G549" s="1326">
        <v>135</v>
      </c>
      <c r="H549" s="2839" t="s">
        <v>1370</v>
      </c>
      <c r="I549" s="2943">
        <v>0</v>
      </c>
      <c r="J549" s="2947">
        <v>0</v>
      </c>
    </row>
    <row r="550" spans="1:14" s="650" customFormat="1" ht="18" customHeight="1" thickTop="1" thickBot="1">
      <c r="A550" s="2949">
        <v>0</v>
      </c>
      <c r="B550" s="2949"/>
      <c r="C550" s="4224">
        <v>20000</v>
      </c>
      <c r="D550" s="1232"/>
      <c r="E550" s="4224">
        <v>20000</v>
      </c>
      <c r="F550" s="1232"/>
      <c r="G550" s="2862">
        <v>140</v>
      </c>
      <c r="H550" s="2862" t="s">
        <v>1280</v>
      </c>
      <c r="I550" s="4224">
        <v>0</v>
      </c>
      <c r="J550" s="1232"/>
      <c r="K550" s="650">
        <v>20000</v>
      </c>
    </row>
    <row r="551" spans="1:14" s="626" customFormat="1" ht="18" customHeight="1" thickTop="1" thickBot="1">
      <c r="A551" s="2943"/>
      <c r="B551" s="2952"/>
      <c r="C551" s="3732">
        <v>100000</v>
      </c>
      <c r="D551" s="4395"/>
      <c r="E551" s="3732">
        <v>100000</v>
      </c>
      <c r="F551" s="4395"/>
      <c r="G551" s="2953" t="s">
        <v>3552</v>
      </c>
      <c r="H551" s="1229" t="s">
        <v>3553</v>
      </c>
      <c r="I551" s="3732">
        <v>0</v>
      </c>
      <c r="J551" s="2952"/>
    </row>
    <row r="552" spans="1:14" s="667" customFormat="1" ht="24.75" customHeight="1" thickTop="1" thickBot="1">
      <c r="A552" s="1005">
        <f>SUM(A546:A551)</f>
        <v>0</v>
      </c>
      <c r="B552" s="1005">
        <f>SUM(B546:B551)</f>
        <v>0</v>
      </c>
      <c r="C552" s="1005">
        <f>SUM(C546:C551)</f>
        <v>120000</v>
      </c>
      <c r="D552" s="1005">
        <f>SUM(D546:D551)</f>
        <v>170000</v>
      </c>
      <c r="E552" s="1005">
        <f>SUM(E546:E551)</f>
        <v>120000</v>
      </c>
      <c r="F552" s="1005">
        <f>SUM(F546:F550)</f>
        <v>170000</v>
      </c>
      <c r="G552" s="1006" t="s">
        <v>1315</v>
      </c>
      <c r="H552" s="1006" t="s">
        <v>1344</v>
      </c>
      <c r="I552" s="1006">
        <f>SUM(I546:I551)</f>
        <v>0</v>
      </c>
      <c r="J552" s="1006">
        <f>SUM(J546:J551)</f>
        <v>0</v>
      </c>
    </row>
    <row r="553" spans="1:14" s="643" customFormat="1" ht="16.5" customHeight="1">
      <c r="A553" s="1385"/>
      <c r="B553" s="742"/>
      <c r="C553" s="742"/>
      <c r="D553" s="742"/>
      <c r="E553" s="742"/>
      <c r="F553" s="742"/>
      <c r="G553" s="742"/>
      <c r="H553" s="742"/>
      <c r="I553" s="742"/>
      <c r="J553" s="742" t="s">
        <v>223</v>
      </c>
    </row>
    <row r="554" spans="1:14" s="2842" customFormat="1" ht="21.75" customHeight="1" thickBot="1">
      <c r="A554" s="2850" t="s">
        <v>1367</v>
      </c>
      <c r="B554" s="664"/>
      <c r="E554" s="664"/>
      <c r="K554" s="664"/>
      <c r="L554" s="664"/>
    </row>
    <row r="555" spans="1:14" s="2842" customFormat="1" ht="34.5" customHeight="1" thickBot="1">
      <c r="A555" s="4453" t="s">
        <v>3785</v>
      </c>
      <c r="B555" s="4454"/>
      <c r="C555" s="4455" t="s">
        <v>3783</v>
      </c>
      <c r="D555" s="4454"/>
      <c r="E555" s="4455" t="s">
        <v>3784</v>
      </c>
      <c r="F555" s="4454"/>
      <c r="G555" s="4456" t="s">
        <v>117</v>
      </c>
      <c r="H555" s="4457"/>
      <c r="I555" s="4455" t="s">
        <v>3787</v>
      </c>
      <c r="J555" s="4454"/>
      <c r="K555" s="654"/>
      <c r="L555" s="654"/>
      <c r="M555" s="654"/>
      <c r="N555" s="654"/>
    </row>
    <row r="556" spans="1:14" s="660" customFormat="1" ht="20.25" customHeight="1" thickTop="1" thickBot="1">
      <c r="A556" s="1050" t="s">
        <v>118</v>
      </c>
      <c r="B556" s="2819" t="s">
        <v>104</v>
      </c>
      <c r="C556" s="2819" t="s">
        <v>118</v>
      </c>
      <c r="D556" s="2819" t="s">
        <v>104</v>
      </c>
      <c r="E556" s="2819" t="s">
        <v>118</v>
      </c>
      <c r="F556" s="2819" t="s">
        <v>104</v>
      </c>
      <c r="G556" s="4458"/>
      <c r="H556" s="4459"/>
      <c r="I556" s="2819" t="s">
        <v>118</v>
      </c>
      <c r="J556" s="1051" t="s">
        <v>104</v>
      </c>
    </row>
    <row r="557" spans="1:14" s="2842" customFormat="1" ht="15" customHeight="1" thickTop="1" thickBot="1">
      <c r="A557" s="1075">
        <v>1</v>
      </c>
      <c r="B557" s="2843">
        <v>2</v>
      </c>
      <c r="C557" s="2843">
        <v>3</v>
      </c>
      <c r="D557" s="2843">
        <v>4</v>
      </c>
      <c r="E557" s="2843">
        <v>5</v>
      </c>
      <c r="F557" s="2843">
        <v>6</v>
      </c>
      <c r="G557" s="4614">
        <v>7</v>
      </c>
      <c r="H557" s="4614"/>
      <c r="I557" s="2843">
        <v>8</v>
      </c>
      <c r="J557" s="1076">
        <v>9</v>
      </c>
    </row>
    <row r="558" spans="1:14" s="2842" customFormat="1" ht="19.5" customHeight="1">
      <c r="A558" s="4612"/>
      <c r="B558" s="4613"/>
      <c r="C558" s="4613"/>
      <c r="D558" s="4613"/>
      <c r="E558" s="4613"/>
      <c r="F558" s="4613"/>
      <c r="G558" s="624">
        <v>3</v>
      </c>
      <c r="H558" s="4610" t="s">
        <v>1282</v>
      </c>
      <c r="I558" s="4610"/>
      <c r="J558" s="4611"/>
    </row>
    <row r="559" spans="1:14" s="2945" customFormat="1" ht="19.5" customHeight="1">
      <c r="A559" s="2952"/>
      <c r="B559" s="2943"/>
      <c r="C559" s="4226">
        <v>0</v>
      </c>
      <c r="D559" s="4387"/>
      <c r="E559" s="4226">
        <v>0</v>
      </c>
      <c r="F559" s="4387"/>
      <c r="G559" s="2954" t="s">
        <v>3554</v>
      </c>
      <c r="H559" s="2943" t="s">
        <v>272</v>
      </c>
      <c r="I559" s="4226">
        <v>0</v>
      </c>
      <c r="J559" s="2944"/>
      <c r="K559" s="2945" t="s">
        <v>3747</v>
      </c>
    </row>
    <row r="560" spans="1:14" s="2842" customFormat="1" ht="17.25" customHeight="1">
      <c r="A560" s="2839">
        <v>0</v>
      </c>
      <c r="B560" s="2839"/>
      <c r="C560" s="3719">
        <v>1000000</v>
      </c>
      <c r="D560" s="4391">
        <v>0</v>
      </c>
      <c r="E560" s="3719">
        <v>1000000</v>
      </c>
      <c r="F560" s="4391">
        <v>0</v>
      </c>
      <c r="G560" s="1326">
        <v>202</v>
      </c>
      <c r="H560" s="2839" t="s">
        <v>1371</v>
      </c>
      <c r="I560" s="3719">
        <v>0</v>
      </c>
      <c r="J560" s="2846">
        <v>0</v>
      </c>
    </row>
    <row r="561" spans="1:15" s="2842" customFormat="1" ht="17.25" customHeight="1">
      <c r="A561" s="2839"/>
      <c r="B561" s="3719">
        <v>0</v>
      </c>
      <c r="C561" s="4295"/>
      <c r="D561" s="4289">
        <v>325000</v>
      </c>
      <c r="E561" s="4295"/>
      <c r="F561" s="4289">
        <v>325000</v>
      </c>
      <c r="G561" s="4298">
        <v>212</v>
      </c>
      <c r="H561" s="4289" t="s">
        <v>1372</v>
      </c>
      <c r="I561" s="4295"/>
      <c r="J561" s="4289">
        <v>0</v>
      </c>
      <c r="K561" s="1411"/>
    </row>
    <row r="562" spans="1:15" s="626" customFormat="1" ht="18" customHeight="1" thickBot="1">
      <c r="A562" s="2839"/>
      <c r="B562" s="3719">
        <v>0</v>
      </c>
      <c r="C562" s="4295"/>
      <c r="D562" s="4297">
        <v>200000</v>
      </c>
      <c r="E562" s="4295"/>
      <c r="F562" s="4297">
        <v>200000</v>
      </c>
      <c r="G562" s="4299">
        <v>213</v>
      </c>
      <c r="H562" s="4296" t="s">
        <v>1373</v>
      </c>
      <c r="I562" s="4295"/>
      <c r="J562" s="4297">
        <v>0</v>
      </c>
    </row>
    <row r="563" spans="1:15" s="626" customFormat="1" ht="18" customHeight="1" thickTop="1" thickBot="1">
      <c r="A563" s="2715"/>
      <c r="B563" s="1229"/>
      <c r="D563" s="4225">
        <v>50000</v>
      </c>
      <c r="F563" s="4225">
        <v>50000</v>
      </c>
      <c r="G563" s="2955" t="s">
        <v>3555</v>
      </c>
      <c r="H563" s="2943" t="s">
        <v>1354</v>
      </c>
      <c r="J563" s="4225">
        <v>0</v>
      </c>
      <c r="K563" s="626">
        <v>50000</v>
      </c>
    </row>
    <row r="564" spans="1:15" s="644" customFormat="1" ht="24" customHeight="1" thickTop="1" thickBot="1">
      <c r="A564" s="1034">
        <f t="shared" ref="A564:F564" si="116">SUM(A559:A563)</f>
        <v>0</v>
      </c>
      <c r="B564" s="996">
        <f t="shared" si="116"/>
        <v>0</v>
      </c>
      <c r="C564" s="996">
        <f t="shared" si="116"/>
        <v>1000000</v>
      </c>
      <c r="D564" s="996">
        <f t="shared" si="116"/>
        <v>575000</v>
      </c>
      <c r="E564" s="996">
        <f t="shared" si="116"/>
        <v>1000000</v>
      </c>
      <c r="F564" s="996">
        <f t="shared" si="116"/>
        <v>575000</v>
      </c>
      <c r="G564" s="1013"/>
      <c r="H564" s="996" t="s">
        <v>1374</v>
      </c>
      <c r="I564" s="996">
        <f>SUM(I559:I563)</f>
        <v>0</v>
      </c>
      <c r="J564" s="997">
        <f>SUM(J559:J563)</f>
        <v>0</v>
      </c>
    </row>
    <row r="565" spans="1:15" s="648" customFormat="1" ht="18" customHeight="1" thickTop="1" thickBot="1">
      <c r="A565" s="4623"/>
      <c r="B565" s="4624"/>
      <c r="C565" s="4624"/>
      <c r="D565" s="4624"/>
      <c r="E565" s="4624"/>
      <c r="F565" s="4624"/>
      <c r="G565" s="623">
        <v>4</v>
      </c>
      <c r="H565" s="4606" t="s">
        <v>1296</v>
      </c>
      <c r="I565" s="4606"/>
      <c r="J565" s="4607"/>
    </row>
    <row r="566" spans="1:15" s="626" customFormat="1" ht="21" customHeight="1" thickTop="1" thickBot="1">
      <c r="A566" s="2839">
        <v>0</v>
      </c>
      <c r="B566" s="2839">
        <v>0</v>
      </c>
      <c r="C566" s="1033">
        <v>600000</v>
      </c>
      <c r="D566" s="2862">
        <v>0</v>
      </c>
      <c r="E566" s="1033">
        <v>600000</v>
      </c>
      <c r="F566" s="2862">
        <v>0</v>
      </c>
      <c r="G566" s="1263">
        <v>399</v>
      </c>
      <c r="H566" s="2885" t="s">
        <v>1375</v>
      </c>
      <c r="I566" s="1033">
        <v>0</v>
      </c>
      <c r="J566" s="989">
        <v>0</v>
      </c>
      <c r="K566" s="626">
        <v>600000</v>
      </c>
    </row>
    <row r="567" spans="1:15" s="644" customFormat="1" ht="23.25" customHeight="1" thickTop="1" thickBot="1">
      <c r="A567" s="995">
        <f t="shared" ref="A567:F567" si="117">SUM(A566)</f>
        <v>0</v>
      </c>
      <c r="B567" s="996">
        <f t="shared" si="117"/>
        <v>0</v>
      </c>
      <c r="C567" s="996">
        <f t="shared" si="117"/>
        <v>600000</v>
      </c>
      <c r="D567" s="996">
        <f t="shared" si="117"/>
        <v>0</v>
      </c>
      <c r="E567" s="996">
        <f t="shared" si="117"/>
        <v>600000</v>
      </c>
      <c r="F567" s="996">
        <f t="shared" si="117"/>
        <v>0</v>
      </c>
      <c r="G567" s="1013"/>
      <c r="H567" s="996" t="s">
        <v>1376</v>
      </c>
      <c r="I567" s="996">
        <f>SUM(I566)</f>
        <v>0</v>
      </c>
      <c r="J567" s="997">
        <f>SUM(J566)</f>
        <v>0</v>
      </c>
    </row>
    <row r="568" spans="1:15" s="2842" customFormat="1" ht="18.75" customHeight="1" thickTop="1">
      <c r="A568" s="4623"/>
      <c r="B568" s="4624"/>
      <c r="C568" s="4624"/>
      <c r="D568" s="4624"/>
      <c r="E568" s="4624"/>
      <c r="F568" s="4624"/>
      <c r="G568" s="623">
        <v>5</v>
      </c>
      <c r="H568" s="4606" t="s">
        <v>321</v>
      </c>
      <c r="I568" s="4606"/>
      <c r="J568" s="4607"/>
    </row>
    <row r="569" spans="1:15" s="626" customFormat="1" ht="19.5" customHeight="1" thickBot="1">
      <c r="A569" s="2839">
        <v>0</v>
      </c>
      <c r="B569" s="2839">
        <v>0</v>
      </c>
      <c r="C569" s="2862">
        <v>5000</v>
      </c>
      <c r="D569" s="2862">
        <v>0</v>
      </c>
      <c r="E569" s="2862">
        <v>5000</v>
      </c>
      <c r="F569" s="2862">
        <v>0</v>
      </c>
      <c r="G569" s="1263">
        <v>499</v>
      </c>
      <c r="H569" s="2862" t="s">
        <v>1348</v>
      </c>
      <c r="I569" s="3723">
        <v>0</v>
      </c>
      <c r="J569" s="989">
        <v>0</v>
      </c>
    </row>
    <row r="570" spans="1:15" s="644" customFormat="1" ht="23.25" customHeight="1" thickTop="1" thickBot="1">
      <c r="A570" s="995">
        <f t="shared" ref="A570:F570" si="118">SUM(A569)</f>
        <v>0</v>
      </c>
      <c r="B570" s="996">
        <f t="shared" si="118"/>
        <v>0</v>
      </c>
      <c r="C570" s="996">
        <f t="shared" si="118"/>
        <v>5000</v>
      </c>
      <c r="D570" s="996">
        <f t="shared" si="118"/>
        <v>0</v>
      </c>
      <c r="E570" s="996">
        <f t="shared" si="118"/>
        <v>5000</v>
      </c>
      <c r="F570" s="996">
        <f t="shared" si="118"/>
        <v>0</v>
      </c>
      <c r="G570" s="1013"/>
      <c r="H570" s="996" t="s">
        <v>1321</v>
      </c>
      <c r="I570" s="996">
        <f>SUM(I569)</f>
        <v>0</v>
      </c>
      <c r="J570" s="997">
        <f>SUM(J569)</f>
        <v>0</v>
      </c>
    </row>
    <row r="571" spans="1:15" s="644" customFormat="1" ht="36" customHeight="1" thickTop="1" thickBot="1">
      <c r="A571" s="1034">
        <f t="shared" ref="A571:F571" si="119">SUM(A570,A567,A564,A552,A544)</f>
        <v>0</v>
      </c>
      <c r="B571" s="1020">
        <f t="shared" si="119"/>
        <v>0</v>
      </c>
      <c r="C571" s="1020">
        <f t="shared" si="119"/>
        <v>2746000</v>
      </c>
      <c r="D571" s="1020">
        <f t="shared" si="119"/>
        <v>767000</v>
      </c>
      <c r="E571" s="1020">
        <f t="shared" si="119"/>
        <v>2746000</v>
      </c>
      <c r="F571" s="1020">
        <f t="shared" si="119"/>
        <v>767000</v>
      </c>
      <c r="G571" s="1020"/>
      <c r="H571" s="1003" t="s">
        <v>1355</v>
      </c>
      <c r="I571" s="1020">
        <f>SUM(I570,I567,I564,I552,I544)</f>
        <v>0</v>
      </c>
      <c r="J571" s="1022">
        <f>SUM(J570,J567,J564,J552,J544)</f>
        <v>0</v>
      </c>
    </row>
    <row r="572" spans="1:15" s="643" customFormat="1" ht="35.25" customHeight="1" thickTop="1" thickBot="1">
      <c r="A572" s="1005">
        <f t="shared" ref="A572:F572" si="120">A571+A533</f>
        <v>0</v>
      </c>
      <c r="B572" s="1006">
        <f t="shared" si="120"/>
        <v>0</v>
      </c>
      <c r="C572" s="1006">
        <f t="shared" si="120"/>
        <v>8349000</v>
      </c>
      <c r="D572" s="1006">
        <f t="shared" si="120"/>
        <v>767000</v>
      </c>
      <c r="E572" s="1006">
        <f t="shared" si="120"/>
        <v>8349000</v>
      </c>
      <c r="F572" s="1006">
        <f t="shared" si="120"/>
        <v>767000</v>
      </c>
      <c r="G572" s="1006"/>
      <c r="H572" s="1000" t="s">
        <v>1377</v>
      </c>
      <c r="I572" s="1006">
        <f>I571+I533</f>
        <v>0</v>
      </c>
      <c r="J572" s="1007">
        <f>J571+J533</f>
        <v>0</v>
      </c>
      <c r="K572" s="2842"/>
    </row>
    <row r="573" spans="1:15" s="2842" customFormat="1" ht="20.25" customHeight="1">
      <c r="A573" s="4645" t="s">
        <v>1378</v>
      </c>
      <c r="B573" s="4646"/>
      <c r="C573" s="4646"/>
      <c r="D573" s="4646"/>
      <c r="E573" s="4646"/>
      <c r="F573" s="4646"/>
      <c r="G573" s="4646"/>
      <c r="H573" s="4646"/>
      <c r="I573" s="4646"/>
      <c r="J573" s="4646"/>
      <c r="K573" s="654"/>
      <c r="L573" s="654"/>
      <c r="M573" s="654"/>
      <c r="N573" s="654"/>
    </row>
    <row r="574" spans="1:15" s="2842" customFormat="1" ht="16.5" customHeight="1" thickBot="1">
      <c r="A574" s="1119"/>
      <c r="B574" s="781"/>
      <c r="C574" s="4608"/>
      <c r="D574" s="4608"/>
      <c r="E574" s="781"/>
      <c r="F574" s="781"/>
      <c r="G574" s="781"/>
      <c r="H574" s="781"/>
      <c r="I574" s="4608" t="s">
        <v>313</v>
      </c>
      <c r="J574" s="4608"/>
      <c r="K574" s="654"/>
      <c r="L574" s="654"/>
      <c r="M574" s="654"/>
      <c r="N574" s="654"/>
      <c r="O574" s="2842">
        <f>I580-C580</f>
        <v>0</v>
      </c>
    </row>
    <row r="575" spans="1:15" s="648" customFormat="1" ht="34.5" customHeight="1" thickBot="1">
      <c r="A575" s="4453" t="s">
        <v>3785</v>
      </c>
      <c r="B575" s="4454"/>
      <c r="C575" s="4455" t="s">
        <v>3783</v>
      </c>
      <c r="D575" s="4454"/>
      <c r="E575" s="4455" t="s">
        <v>3784</v>
      </c>
      <c r="F575" s="4454"/>
      <c r="G575" s="4456" t="s">
        <v>117</v>
      </c>
      <c r="H575" s="4457"/>
      <c r="I575" s="4455" t="s">
        <v>3787</v>
      </c>
      <c r="J575" s="4454"/>
      <c r="K575" s="655"/>
      <c r="L575" s="655"/>
      <c r="M575" s="655"/>
      <c r="N575" s="655"/>
    </row>
    <row r="576" spans="1:15" s="660" customFormat="1" ht="20.25" customHeight="1" thickTop="1" thickBot="1">
      <c r="A576" s="1050" t="s">
        <v>118</v>
      </c>
      <c r="B576" s="2819" t="s">
        <v>104</v>
      </c>
      <c r="C576" s="2819" t="s">
        <v>118</v>
      </c>
      <c r="D576" s="2819" t="s">
        <v>104</v>
      </c>
      <c r="E576" s="2819" t="s">
        <v>118</v>
      </c>
      <c r="F576" s="2819" t="s">
        <v>104</v>
      </c>
      <c r="G576" s="4458"/>
      <c r="H576" s="4459"/>
      <c r="I576" s="2819" t="s">
        <v>118</v>
      </c>
      <c r="J576" s="1051" t="s">
        <v>104</v>
      </c>
      <c r="K576" s="665"/>
      <c r="L576" s="665"/>
    </row>
    <row r="577" spans="1:14" s="2842" customFormat="1" ht="15" customHeight="1" thickTop="1" thickBot="1">
      <c r="A577" s="1075">
        <v>1</v>
      </c>
      <c r="B577" s="2843">
        <v>2</v>
      </c>
      <c r="C577" s="2843">
        <v>3</v>
      </c>
      <c r="D577" s="2843">
        <v>4</v>
      </c>
      <c r="E577" s="2843">
        <v>5</v>
      </c>
      <c r="F577" s="2843">
        <v>6</v>
      </c>
      <c r="G577" s="4614">
        <v>7</v>
      </c>
      <c r="H577" s="4614"/>
      <c r="I577" s="2843">
        <v>8</v>
      </c>
      <c r="J577" s="1076">
        <v>9</v>
      </c>
    </row>
    <row r="578" spans="1:14" s="2842" customFormat="1" ht="19.5" customHeight="1">
      <c r="A578" s="4651" t="s">
        <v>318</v>
      </c>
      <c r="B578" s="4610"/>
      <c r="C578" s="4610"/>
      <c r="D578" s="4610"/>
      <c r="E578" s="4610"/>
      <c r="F578" s="4610"/>
      <c r="G578" s="4610"/>
      <c r="H578" s="4610"/>
      <c r="I578" s="4610"/>
      <c r="J578" s="4611"/>
      <c r="K578" s="654"/>
      <c r="L578" s="654"/>
      <c r="M578" s="654"/>
      <c r="N578" s="654"/>
    </row>
    <row r="579" spans="1:14" s="2842" customFormat="1" ht="18.75" customHeight="1">
      <c r="A579" s="4612"/>
      <c r="B579" s="4613"/>
      <c r="C579" s="4613"/>
      <c r="D579" s="4613"/>
      <c r="E579" s="4613"/>
      <c r="F579" s="4613"/>
      <c r="G579" s="624" t="s">
        <v>137</v>
      </c>
      <c r="H579" s="4610" t="s">
        <v>239</v>
      </c>
      <c r="I579" s="4610"/>
      <c r="J579" s="4611"/>
      <c r="K579" s="654"/>
      <c r="L579" s="654"/>
      <c r="M579" s="654"/>
      <c r="N579" s="654"/>
    </row>
    <row r="580" spans="1:14" s="2842" customFormat="1" ht="17.25" customHeight="1">
      <c r="A580" s="2839">
        <f t="shared" ref="A580:F580" si="121">A602</f>
        <v>0</v>
      </c>
      <c r="B580" s="2839">
        <f t="shared" si="121"/>
        <v>0</v>
      </c>
      <c r="C580" s="2839">
        <f t="shared" si="121"/>
        <v>0</v>
      </c>
      <c r="D580" s="2839">
        <f t="shared" si="121"/>
        <v>0</v>
      </c>
      <c r="E580" s="2839">
        <f t="shared" si="121"/>
        <v>0</v>
      </c>
      <c r="F580" s="2839">
        <f t="shared" si="121"/>
        <v>0</v>
      </c>
      <c r="G580" s="1326">
        <v>1</v>
      </c>
      <c r="H580" s="2839" t="s">
        <v>1235</v>
      </c>
      <c r="I580" s="2839">
        <f>I602</f>
        <v>0</v>
      </c>
      <c r="J580" s="2839">
        <f>J602</f>
        <v>0</v>
      </c>
      <c r="K580" s="654"/>
      <c r="L580" s="654"/>
      <c r="M580" s="654"/>
      <c r="N580" s="654"/>
    </row>
    <row r="581" spans="1:14" s="626" customFormat="1" ht="18.75" customHeight="1" thickBot="1">
      <c r="A581" s="2862">
        <f>SUM(A606)</f>
        <v>0</v>
      </c>
      <c r="B581" s="2862"/>
      <c r="C581" s="2862">
        <f>SUM(C606)</f>
        <v>13000</v>
      </c>
      <c r="D581" s="2862"/>
      <c r="E581" s="2862">
        <f>SUM(E606)</f>
        <v>13000</v>
      </c>
      <c r="F581" s="2862"/>
      <c r="G581" s="1263">
        <v>2</v>
      </c>
      <c r="H581" s="2862" t="s">
        <v>1236</v>
      </c>
      <c r="I581" s="2862">
        <f>SUM(I606)</f>
        <v>0</v>
      </c>
      <c r="J581" s="2862">
        <f>SUM(J606)</f>
        <v>0</v>
      </c>
    </row>
    <row r="582" spans="1:14" s="644" customFormat="1" ht="36" customHeight="1" thickTop="1" thickBot="1">
      <c r="A582" s="995">
        <f t="shared" ref="A582:F582" si="122">SUM(A580:A581)</f>
        <v>0</v>
      </c>
      <c r="B582" s="996">
        <f t="shared" si="122"/>
        <v>0</v>
      </c>
      <c r="C582" s="996">
        <f t="shared" si="122"/>
        <v>13000</v>
      </c>
      <c r="D582" s="996">
        <f t="shared" si="122"/>
        <v>0</v>
      </c>
      <c r="E582" s="996">
        <f t="shared" si="122"/>
        <v>13000</v>
      </c>
      <c r="F582" s="996">
        <f t="shared" si="122"/>
        <v>0</v>
      </c>
      <c r="G582" s="996"/>
      <c r="H582" s="998" t="s">
        <v>1358</v>
      </c>
      <c r="I582" s="996">
        <f>SUM(I580:I581)</f>
        <v>0</v>
      </c>
      <c r="J582" s="997">
        <f>SUM(J580:J581)</f>
        <v>0</v>
      </c>
    </row>
    <row r="583" spans="1:14" s="648" customFormat="1" ht="18" customHeight="1" thickTop="1" thickBot="1">
      <c r="A583" s="4623"/>
      <c r="B583" s="4624"/>
      <c r="C583" s="4624"/>
      <c r="D583" s="4624"/>
      <c r="E583" s="4624"/>
      <c r="F583" s="4624"/>
      <c r="G583" s="623" t="s">
        <v>139</v>
      </c>
      <c r="H583" s="4606" t="s">
        <v>243</v>
      </c>
      <c r="I583" s="4606"/>
      <c r="J583" s="4607"/>
    </row>
    <row r="584" spans="1:14" s="2842" customFormat="1" ht="17.25" customHeight="1" thickTop="1">
      <c r="A584" s="2839">
        <f t="shared" ref="A584:F584" si="123">SUM(A614)</f>
        <v>0</v>
      </c>
      <c r="B584" s="2839">
        <f t="shared" si="123"/>
        <v>0</v>
      </c>
      <c r="C584" s="2846">
        <f t="shared" si="123"/>
        <v>411000</v>
      </c>
      <c r="D584" s="2846">
        <f t="shared" si="123"/>
        <v>5000</v>
      </c>
      <c r="E584" s="2846">
        <f t="shared" si="123"/>
        <v>411000</v>
      </c>
      <c r="F584" s="2846">
        <f t="shared" si="123"/>
        <v>5000</v>
      </c>
      <c r="G584" s="1326">
        <v>1</v>
      </c>
      <c r="H584" s="2839" t="s">
        <v>1258</v>
      </c>
      <c r="I584" s="2846">
        <f>SUM(I614)</f>
        <v>0</v>
      </c>
      <c r="J584" s="2846">
        <f>SUM(J614)</f>
        <v>0</v>
      </c>
    </row>
    <row r="585" spans="1:14" s="2842" customFormat="1" ht="17.25" customHeight="1">
      <c r="A585" s="2839">
        <f t="shared" ref="A585:F585" si="124">A625</f>
        <v>0</v>
      </c>
      <c r="B585" s="2839">
        <f t="shared" si="124"/>
        <v>0</v>
      </c>
      <c r="C585" s="2846">
        <f t="shared" si="124"/>
        <v>3000</v>
      </c>
      <c r="D585" s="2846">
        <f t="shared" si="124"/>
        <v>60000</v>
      </c>
      <c r="E585" s="2846">
        <f t="shared" si="124"/>
        <v>3000</v>
      </c>
      <c r="F585" s="2846">
        <f t="shared" si="124"/>
        <v>60000</v>
      </c>
      <c r="G585" s="1326">
        <v>2</v>
      </c>
      <c r="H585" s="2839" t="s">
        <v>1271</v>
      </c>
      <c r="I585" s="2846">
        <f>I625</f>
        <v>0</v>
      </c>
      <c r="J585" s="2846">
        <f>J625</f>
        <v>0</v>
      </c>
    </row>
    <row r="586" spans="1:14" s="2847" customFormat="1" ht="17.25" customHeight="1">
      <c r="A586" s="2839">
        <f t="shared" ref="A586:F586" si="125">A631</f>
        <v>0</v>
      </c>
      <c r="B586" s="2839">
        <f t="shared" si="125"/>
        <v>0</v>
      </c>
      <c r="C586" s="2846">
        <f t="shared" si="125"/>
        <v>1500000</v>
      </c>
      <c r="D586" s="2846">
        <f t="shared" si="125"/>
        <v>0</v>
      </c>
      <c r="E586" s="2846">
        <f t="shared" si="125"/>
        <v>1500000</v>
      </c>
      <c r="F586" s="2846">
        <f t="shared" si="125"/>
        <v>0</v>
      </c>
      <c r="G586" s="1326">
        <v>3</v>
      </c>
      <c r="H586" s="2839" t="s">
        <v>1282</v>
      </c>
      <c r="I586" s="2846">
        <f>I631</f>
        <v>0</v>
      </c>
      <c r="J586" s="2846">
        <f>J631</f>
        <v>0</v>
      </c>
      <c r="K586" s="658"/>
      <c r="L586" s="658"/>
      <c r="M586" s="658"/>
      <c r="N586" s="658"/>
    </row>
    <row r="587" spans="1:14" s="2842" customFormat="1" ht="17.25" customHeight="1">
      <c r="A587" s="2839">
        <v>0</v>
      </c>
      <c r="B587" s="2839">
        <v>0</v>
      </c>
      <c r="C587" s="2846">
        <v>0</v>
      </c>
      <c r="D587" s="2846">
        <v>0</v>
      </c>
      <c r="E587" s="2846">
        <v>0</v>
      </c>
      <c r="F587" s="2846">
        <v>0</v>
      </c>
      <c r="G587" s="1326">
        <v>4</v>
      </c>
      <c r="H587" s="2839" t="s">
        <v>1296</v>
      </c>
      <c r="I587" s="2846">
        <v>0</v>
      </c>
      <c r="J587" s="2846">
        <v>0</v>
      </c>
    </row>
    <row r="588" spans="1:14" s="626" customFormat="1" ht="18" customHeight="1" thickBot="1">
      <c r="A588" s="2862">
        <f t="shared" ref="A588:F588" si="126">A635</f>
        <v>0</v>
      </c>
      <c r="B588" s="2862">
        <f t="shared" si="126"/>
        <v>0</v>
      </c>
      <c r="C588" s="989">
        <f t="shared" si="126"/>
        <v>5000</v>
      </c>
      <c r="D588" s="989">
        <f t="shared" si="126"/>
        <v>0</v>
      </c>
      <c r="E588" s="989">
        <f t="shared" si="126"/>
        <v>5000</v>
      </c>
      <c r="F588" s="989">
        <f t="shared" si="126"/>
        <v>0</v>
      </c>
      <c r="G588" s="2862">
        <v>5</v>
      </c>
      <c r="H588" s="2862" t="s">
        <v>321</v>
      </c>
      <c r="I588" s="989">
        <f>I635</f>
        <v>0</v>
      </c>
      <c r="J588" s="989">
        <f>J635</f>
        <v>0</v>
      </c>
    </row>
    <row r="589" spans="1:14" s="644" customFormat="1" ht="36" customHeight="1" thickTop="1" thickBot="1">
      <c r="A589" s="995">
        <f t="shared" ref="A589:F589" si="127">SUM(A584:A588)</f>
        <v>0</v>
      </c>
      <c r="B589" s="996">
        <f t="shared" si="127"/>
        <v>0</v>
      </c>
      <c r="C589" s="996">
        <f t="shared" si="127"/>
        <v>1919000</v>
      </c>
      <c r="D589" s="996">
        <f t="shared" si="127"/>
        <v>65000</v>
      </c>
      <c r="E589" s="996">
        <f t="shared" si="127"/>
        <v>1919000</v>
      </c>
      <c r="F589" s="996">
        <f t="shared" si="127"/>
        <v>65000</v>
      </c>
      <c r="G589" s="996"/>
      <c r="H589" s="998" t="s">
        <v>1243</v>
      </c>
      <c r="I589" s="996">
        <f>SUM(I584:I588)</f>
        <v>0</v>
      </c>
      <c r="J589" s="997">
        <f>SUM(J584:J588)</f>
        <v>0</v>
      </c>
    </row>
    <row r="590" spans="1:14" s="643" customFormat="1" ht="27.75" customHeight="1" thickTop="1" thickBot="1">
      <c r="A590" s="1005">
        <f t="shared" ref="A590:F590" si="128">SUM(A582+A589)</f>
        <v>0</v>
      </c>
      <c r="B590" s="1006">
        <f t="shared" si="128"/>
        <v>0</v>
      </c>
      <c r="C590" s="1006">
        <f t="shared" si="128"/>
        <v>1932000</v>
      </c>
      <c r="D590" s="1006">
        <f t="shared" si="128"/>
        <v>65000</v>
      </c>
      <c r="E590" s="1006">
        <f t="shared" si="128"/>
        <v>1932000</v>
      </c>
      <c r="F590" s="1006">
        <f t="shared" si="128"/>
        <v>65000</v>
      </c>
      <c r="G590" s="1006"/>
      <c r="H590" s="1000" t="s">
        <v>1244</v>
      </c>
      <c r="I590" s="1006">
        <f>SUM(I582+I589)</f>
        <v>0</v>
      </c>
      <c r="J590" s="1007">
        <f>SUM(J582+J589)</f>
        <v>0</v>
      </c>
    </row>
    <row r="591" spans="1:14" s="2842" customFormat="1" ht="13.5" customHeight="1">
      <c r="A591" s="4623" t="s">
        <v>322</v>
      </c>
      <c r="B591" s="4624"/>
      <c r="C591" s="4624"/>
      <c r="D591" s="4624"/>
      <c r="E591" s="4624"/>
      <c r="F591" s="4624"/>
      <c r="G591" s="4624"/>
      <c r="H591" s="4624"/>
      <c r="I591" s="4624"/>
      <c r="J591" s="4624"/>
    </row>
    <row r="592" spans="1:14" s="2847" customFormat="1" ht="21.75" customHeight="1">
      <c r="A592" s="1383" t="s">
        <v>1379</v>
      </c>
      <c r="B592" s="1412"/>
      <c r="C592" s="1412"/>
      <c r="D592" s="1412"/>
      <c r="E592" s="1412"/>
      <c r="F592" s="1412"/>
      <c r="G592" s="1412"/>
      <c r="H592" s="1412"/>
      <c r="I592" s="1412"/>
      <c r="J592" s="1412"/>
      <c r="K592" s="658"/>
      <c r="L592" s="658"/>
      <c r="M592" s="658"/>
      <c r="N592" s="658"/>
    </row>
    <row r="593" spans="1:14" s="2842" customFormat="1" ht="18" customHeight="1" thickBot="1">
      <c r="A593" s="1381"/>
      <c r="B593" s="1412"/>
      <c r="C593" s="1412"/>
      <c r="D593" s="1412"/>
      <c r="E593" s="1412"/>
      <c r="F593" s="1412"/>
      <c r="G593" s="1412"/>
      <c r="H593" s="1412"/>
      <c r="I593" s="4608" t="s">
        <v>313</v>
      </c>
      <c r="J593" s="4608"/>
      <c r="K593" s="655"/>
      <c r="L593" s="655"/>
      <c r="M593" s="655"/>
      <c r="N593" s="655"/>
    </row>
    <row r="594" spans="1:14" s="2842" customFormat="1" ht="34.5" customHeight="1" thickTop="1">
      <c r="A594" s="4453" t="s">
        <v>3785</v>
      </c>
      <c r="B594" s="4454"/>
      <c r="C594" s="4455" t="s">
        <v>3783</v>
      </c>
      <c r="D594" s="4454"/>
      <c r="E594" s="4455" t="s">
        <v>3784</v>
      </c>
      <c r="F594" s="4454"/>
      <c r="G594" s="4456" t="s">
        <v>117</v>
      </c>
      <c r="H594" s="4457"/>
      <c r="I594" s="4455" t="s">
        <v>3787</v>
      </c>
      <c r="J594" s="4454"/>
      <c r="N594" s="2842">
        <v>270023</v>
      </c>
    </row>
    <row r="595" spans="1:14" s="648" customFormat="1" ht="20.25" customHeight="1" thickBot="1">
      <c r="A595" s="1050" t="s">
        <v>118</v>
      </c>
      <c r="B595" s="2819" t="s">
        <v>104</v>
      </c>
      <c r="C595" s="2819" t="s">
        <v>118</v>
      </c>
      <c r="D595" s="2819" t="s">
        <v>104</v>
      </c>
      <c r="E595" s="2819" t="s">
        <v>118</v>
      </c>
      <c r="F595" s="2819" t="s">
        <v>104</v>
      </c>
      <c r="G595" s="4458"/>
      <c r="H595" s="4459"/>
      <c r="I595" s="2819" t="s">
        <v>118</v>
      </c>
      <c r="J595" s="1051" t="s">
        <v>104</v>
      </c>
      <c r="K595" s="666"/>
      <c r="L595" s="666"/>
      <c r="N595" s="648" t="e">
        <v>#REF!</v>
      </c>
    </row>
    <row r="596" spans="1:14" s="660" customFormat="1" ht="15" customHeight="1" thickTop="1" thickBot="1">
      <c r="A596" s="1075">
        <v>1</v>
      </c>
      <c r="B596" s="2843">
        <v>2</v>
      </c>
      <c r="C596" s="2843">
        <v>3</v>
      </c>
      <c r="D596" s="2843">
        <v>4</v>
      </c>
      <c r="E596" s="2843">
        <v>5</v>
      </c>
      <c r="F596" s="2843">
        <v>6</v>
      </c>
      <c r="G596" s="4614">
        <v>7</v>
      </c>
      <c r="H596" s="4614"/>
      <c r="I596" s="2843">
        <v>8</v>
      </c>
      <c r="J596" s="1076">
        <v>9</v>
      </c>
    </row>
    <row r="597" spans="1:14" s="2842" customFormat="1" ht="19.5" customHeight="1">
      <c r="A597" s="4651" t="s">
        <v>626</v>
      </c>
      <c r="B597" s="4610"/>
      <c r="C597" s="4610"/>
      <c r="D597" s="4610"/>
      <c r="E597" s="4610"/>
      <c r="F597" s="4610"/>
      <c r="G597" s="4610"/>
      <c r="H597" s="4610"/>
      <c r="I597" s="4610"/>
      <c r="J597" s="4611"/>
      <c r="K597" s="656"/>
      <c r="L597" s="656"/>
      <c r="M597" s="656"/>
      <c r="N597" s="656"/>
    </row>
    <row r="598" spans="1:14" s="2842" customFormat="1" ht="19.5" customHeight="1">
      <c r="A598" s="4612"/>
      <c r="B598" s="4613"/>
      <c r="C598" s="4613"/>
      <c r="D598" s="4613"/>
      <c r="E598" s="4613"/>
      <c r="F598" s="4613"/>
      <c r="G598" s="624" t="s">
        <v>137</v>
      </c>
      <c r="H598" s="4610" t="s">
        <v>239</v>
      </c>
      <c r="I598" s="4610"/>
      <c r="J598" s="4611"/>
      <c r="K598" s="654"/>
      <c r="L598" s="654"/>
      <c r="M598" s="654"/>
      <c r="N598" s="654"/>
    </row>
    <row r="599" spans="1:14" s="648" customFormat="1" ht="19.5" customHeight="1" thickBot="1">
      <c r="A599" s="4612"/>
      <c r="B599" s="4613"/>
      <c r="C599" s="4613"/>
      <c r="D599" s="4613"/>
      <c r="E599" s="4613"/>
      <c r="F599" s="4613"/>
      <c r="G599" s="624">
        <v>1</v>
      </c>
      <c r="H599" s="4610" t="s">
        <v>1235</v>
      </c>
      <c r="I599" s="4610"/>
      <c r="J599" s="4611"/>
      <c r="K599" s="655"/>
      <c r="L599" s="655"/>
      <c r="M599" s="655"/>
      <c r="N599" s="655"/>
    </row>
    <row r="600" spans="1:14" s="660" customFormat="1" ht="17.25" customHeight="1" thickTop="1" thickBot="1">
      <c r="A600" s="2838"/>
      <c r="B600" s="2839">
        <v>0</v>
      </c>
      <c r="C600" s="2839">
        <v>0</v>
      </c>
      <c r="D600" s="2839">
        <v>0</v>
      </c>
      <c r="E600" s="2839">
        <v>0</v>
      </c>
      <c r="F600" s="2839">
        <v>0</v>
      </c>
      <c r="G600" s="1326" t="s">
        <v>327</v>
      </c>
      <c r="H600" s="2839" t="s">
        <v>1246</v>
      </c>
      <c r="I600" s="729">
        <v>0</v>
      </c>
      <c r="J600" s="2846">
        <v>0</v>
      </c>
    </row>
    <row r="601" spans="1:14" s="650" customFormat="1" ht="18.75" customHeight="1" thickTop="1" thickBot="1">
      <c r="A601" s="2861">
        <v>0</v>
      </c>
      <c r="B601" s="2862">
        <v>0</v>
      </c>
      <c r="C601" s="2862">
        <v>0</v>
      </c>
      <c r="D601" s="2862">
        <v>0</v>
      </c>
      <c r="E601" s="2862">
        <v>0</v>
      </c>
      <c r="F601" s="2862">
        <v>0</v>
      </c>
      <c r="G601" s="1263">
        <v>100</v>
      </c>
      <c r="H601" s="2862" t="s">
        <v>1380</v>
      </c>
      <c r="I601" s="2862">
        <v>0</v>
      </c>
      <c r="J601" s="989">
        <v>0</v>
      </c>
    </row>
    <row r="602" spans="1:14" s="644" customFormat="1" ht="25.5" customHeight="1" thickTop="1" thickBot="1">
      <c r="A602" s="995">
        <f t="shared" ref="A602:F602" si="129">SUM(A600:A601)</f>
        <v>0</v>
      </c>
      <c r="B602" s="996">
        <f t="shared" si="129"/>
        <v>0</v>
      </c>
      <c r="C602" s="996">
        <f t="shared" si="129"/>
        <v>0</v>
      </c>
      <c r="D602" s="996">
        <f t="shared" si="129"/>
        <v>0</v>
      </c>
      <c r="E602" s="996">
        <f t="shared" si="129"/>
        <v>0</v>
      </c>
      <c r="F602" s="996">
        <f t="shared" si="129"/>
        <v>0</v>
      </c>
      <c r="G602" s="1013"/>
      <c r="H602" s="996" t="s">
        <v>1249</v>
      </c>
      <c r="I602" s="996">
        <f>SUM(I600:I601)</f>
        <v>0</v>
      </c>
      <c r="J602" s="997">
        <f>SUM(J600:J601)</f>
        <v>0</v>
      </c>
    </row>
    <row r="603" spans="1:14" s="2842" customFormat="1" ht="18.75" customHeight="1" thickTop="1">
      <c r="A603" s="4623"/>
      <c r="B603" s="4624"/>
      <c r="C603" s="4624"/>
      <c r="D603" s="4624"/>
      <c r="E603" s="4624"/>
      <c r="F603" s="4624"/>
      <c r="G603" s="623">
        <v>2</v>
      </c>
      <c r="H603" s="4606" t="s">
        <v>1236</v>
      </c>
      <c r="I603" s="4606"/>
      <c r="J603" s="4607"/>
    </row>
    <row r="604" spans="1:14" s="2842" customFormat="1" ht="17.25" customHeight="1">
      <c r="A604" s="2838"/>
      <c r="B604" s="2839"/>
      <c r="C604" s="2839">
        <v>3000</v>
      </c>
      <c r="D604" s="2846">
        <v>0</v>
      </c>
      <c r="E604" s="2943">
        <v>3000</v>
      </c>
      <c r="F604" s="2839">
        <v>0</v>
      </c>
      <c r="G604" s="1326">
        <v>200</v>
      </c>
      <c r="H604" s="2839" t="s">
        <v>1335</v>
      </c>
      <c r="I604" s="2943">
        <v>0</v>
      </c>
      <c r="J604" s="2846">
        <v>0</v>
      </c>
    </row>
    <row r="605" spans="1:14" s="626" customFormat="1" ht="19.5" customHeight="1" thickBot="1">
      <c r="A605" s="2861"/>
      <c r="B605" s="2862"/>
      <c r="C605" s="2862">
        <v>10000</v>
      </c>
      <c r="D605" s="989">
        <v>0</v>
      </c>
      <c r="E605" s="2951">
        <v>10000</v>
      </c>
      <c r="F605" s="2862">
        <v>0</v>
      </c>
      <c r="G605" s="1263">
        <v>277</v>
      </c>
      <c r="H605" s="2862" t="s">
        <v>1368</v>
      </c>
      <c r="I605" s="2951">
        <v>0</v>
      </c>
      <c r="J605" s="989">
        <v>0</v>
      </c>
    </row>
    <row r="606" spans="1:14" s="644" customFormat="1" ht="26.25" customHeight="1" thickTop="1" thickBot="1">
      <c r="A606" s="995">
        <f t="shared" ref="A606:F606" si="130">SUM(A604:A605)</f>
        <v>0</v>
      </c>
      <c r="B606" s="996">
        <f t="shared" si="130"/>
        <v>0</v>
      </c>
      <c r="C606" s="996">
        <f t="shared" si="130"/>
        <v>13000</v>
      </c>
      <c r="D606" s="996">
        <f t="shared" si="130"/>
        <v>0</v>
      </c>
      <c r="E606" s="996">
        <f t="shared" si="130"/>
        <v>13000</v>
      </c>
      <c r="F606" s="996">
        <f t="shared" si="130"/>
        <v>0</v>
      </c>
      <c r="G606" s="1013"/>
      <c r="H606" s="998" t="s">
        <v>1257</v>
      </c>
      <c r="I606" s="996">
        <f>SUM(I604:I605)</f>
        <v>0</v>
      </c>
      <c r="J606" s="997">
        <f>SUM(J604:J605)</f>
        <v>0</v>
      </c>
    </row>
    <row r="607" spans="1:14" s="662" customFormat="1" ht="39" customHeight="1" thickTop="1" thickBot="1">
      <c r="A607" s="995">
        <f t="shared" ref="A607:F607" si="131">SUM(A606,A602)</f>
        <v>0</v>
      </c>
      <c r="B607" s="996">
        <f t="shared" si="131"/>
        <v>0</v>
      </c>
      <c r="C607" s="996">
        <f t="shared" si="131"/>
        <v>13000</v>
      </c>
      <c r="D607" s="996">
        <f t="shared" si="131"/>
        <v>0</v>
      </c>
      <c r="E607" s="996">
        <f t="shared" si="131"/>
        <v>13000</v>
      </c>
      <c r="F607" s="996">
        <f t="shared" si="131"/>
        <v>0</v>
      </c>
      <c r="G607" s="1013"/>
      <c r="H607" s="998" t="s">
        <v>1237</v>
      </c>
      <c r="I607" s="996">
        <f>SUM(I606,I602)</f>
        <v>0</v>
      </c>
      <c r="J607" s="997">
        <f>SUM(J606,J602)</f>
        <v>0</v>
      </c>
    </row>
    <row r="608" spans="1:14" s="648" customFormat="1" ht="21" customHeight="1" thickTop="1" thickBot="1">
      <c r="A608" s="4623"/>
      <c r="B608" s="4624"/>
      <c r="C608" s="4624"/>
      <c r="D608" s="4624"/>
      <c r="E608" s="4624"/>
      <c r="F608" s="4624"/>
      <c r="G608" s="623" t="s">
        <v>139</v>
      </c>
      <c r="H608" s="4606" t="s">
        <v>243</v>
      </c>
      <c r="I608" s="4606"/>
      <c r="J608" s="4607"/>
    </row>
    <row r="609" spans="1:15" s="2842" customFormat="1" ht="20.25" customHeight="1" thickTop="1">
      <c r="A609" s="4612"/>
      <c r="B609" s="4613"/>
      <c r="C609" s="4613"/>
      <c r="D609" s="4613"/>
      <c r="E609" s="4613"/>
      <c r="F609" s="4613"/>
      <c r="G609" s="624">
        <v>1</v>
      </c>
      <c r="H609" s="4610" t="s">
        <v>1258</v>
      </c>
      <c r="I609" s="4610"/>
      <c r="J609" s="4611"/>
    </row>
    <row r="610" spans="1:15" s="2842" customFormat="1" ht="17.25" customHeight="1">
      <c r="A610" s="2839">
        <v>0</v>
      </c>
      <c r="B610" s="2839"/>
      <c r="C610" s="1422">
        <v>400000</v>
      </c>
      <c r="D610" s="616"/>
      <c r="E610" s="1422">
        <v>400000</v>
      </c>
      <c r="F610" s="616"/>
      <c r="G610" s="1326" t="s">
        <v>324</v>
      </c>
      <c r="H610" s="1234" t="s">
        <v>1381</v>
      </c>
      <c r="I610" s="1422">
        <v>0</v>
      </c>
      <c r="J610" s="616"/>
    </row>
    <row r="611" spans="1:15" s="2842" customFormat="1" ht="17.25" customHeight="1">
      <c r="A611" s="2839">
        <v>0</v>
      </c>
      <c r="B611" s="2839"/>
      <c r="C611" s="1422">
        <v>10000</v>
      </c>
      <c r="D611" s="616"/>
      <c r="E611" s="1422">
        <v>10000</v>
      </c>
      <c r="F611" s="616"/>
      <c r="G611" s="1326" t="s">
        <v>326</v>
      </c>
      <c r="H611" s="1234" t="s">
        <v>256</v>
      </c>
      <c r="I611" s="1422">
        <v>0</v>
      </c>
      <c r="J611" s="616"/>
    </row>
    <row r="612" spans="1:15" s="648" customFormat="1" ht="17.25" customHeight="1" thickBot="1">
      <c r="A612" s="2839"/>
      <c r="B612" s="2839"/>
      <c r="C612" s="1357">
        <v>1000</v>
      </c>
      <c r="D612" s="4391"/>
      <c r="E612" s="1357">
        <v>1000</v>
      </c>
      <c r="F612" s="4391"/>
      <c r="G612" s="1326" t="s">
        <v>1264</v>
      </c>
      <c r="H612" s="2839" t="s">
        <v>262</v>
      </c>
      <c r="I612" s="1357">
        <v>0</v>
      </c>
      <c r="J612" s="2947"/>
      <c r="K612" s="655">
        <v>1000</v>
      </c>
      <c r="L612" s="655"/>
      <c r="M612" s="655"/>
      <c r="N612" s="655"/>
    </row>
    <row r="613" spans="1:15" s="2842" customFormat="1" ht="31.5" thickTop="1" thickBot="1">
      <c r="A613" s="2839"/>
      <c r="B613" s="2839">
        <v>0</v>
      </c>
      <c r="C613" s="4394"/>
      <c r="D613" s="3730">
        <v>5000</v>
      </c>
      <c r="E613" s="4394"/>
      <c r="F613" s="3730">
        <v>5000</v>
      </c>
      <c r="G613" s="1263" t="s">
        <v>495</v>
      </c>
      <c r="H613" s="663" t="s">
        <v>3490</v>
      </c>
      <c r="I613" s="2951"/>
      <c r="J613" s="3730">
        <v>0</v>
      </c>
    </row>
    <row r="614" spans="1:15" s="876" customFormat="1" ht="27" customHeight="1" thickTop="1" thickBot="1">
      <c r="A614" s="1005">
        <f t="shared" ref="A614:F614" si="132">SUM(A610:A613)</f>
        <v>0</v>
      </c>
      <c r="B614" s="1006">
        <f t="shared" si="132"/>
        <v>0</v>
      </c>
      <c r="C614" s="1006">
        <f t="shared" si="132"/>
        <v>411000</v>
      </c>
      <c r="D614" s="1006">
        <f t="shared" si="132"/>
        <v>5000</v>
      </c>
      <c r="E614" s="1006">
        <f t="shared" si="132"/>
        <v>411000</v>
      </c>
      <c r="F614" s="1006">
        <f t="shared" si="132"/>
        <v>5000</v>
      </c>
      <c r="G614" s="1006"/>
      <c r="H614" s="1006" t="s">
        <v>1270</v>
      </c>
      <c r="I614" s="1006">
        <f>SUM(I610:I613)</f>
        <v>0</v>
      </c>
      <c r="J614" s="1007">
        <f>SUM(J610:J613)</f>
        <v>0</v>
      </c>
      <c r="K614" s="727"/>
    </row>
    <row r="615" spans="1:15" s="742" customFormat="1" ht="17.25" customHeight="1">
      <c r="A615" s="1385"/>
      <c r="J615" s="742" t="s">
        <v>223</v>
      </c>
    </row>
    <row r="616" spans="1:15" s="2842" customFormat="1" ht="21.75" customHeight="1">
      <c r="A616" s="4651" t="s">
        <v>1379</v>
      </c>
      <c r="B616" s="4631"/>
      <c r="C616" s="4631"/>
      <c r="D616" s="4631"/>
      <c r="E616" s="4631"/>
      <c r="F616" s="4631"/>
      <c r="G616" s="4631"/>
      <c r="H616" s="4631"/>
      <c r="I616" s="4631"/>
      <c r="J616" s="4631"/>
    </row>
    <row r="617" spans="1:15" s="2842" customFormat="1" ht="16.5" customHeight="1" thickBot="1">
      <c r="A617" s="1381"/>
      <c r="B617" s="664"/>
      <c r="C617" s="664"/>
      <c r="D617" s="664"/>
      <c r="E617" s="664"/>
      <c r="F617" s="664"/>
      <c r="G617" s="664"/>
      <c r="H617" s="664"/>
      <c r="I617" s="4608" t="s">
        <v>313</v>
      </c>
      <c r="J617" s="4608"/>
    </row>
    <row r="618" spans="1:15" s="648" customFormat="1" ht="34.5" customHeight="1" thickBot="1">
      <c r="A618" s="4453" t="s">
        <v>3785</v>
      </c>
      <c r="B618" s="4454"/>
      <c r="C618" s="4455" t="s">
        <v>3783</v>
      </c>
      <c r="D618" s="4454"/>
      <c r="E618" s="4455" t="s">
        <v>3784</v>
      </c>
      <c r="F618" s="4454"/>
      <c r="G618" s="4456" t="s">
        <v>117</v>
      </c>
      <c r="H618" s="4457"/>
      <c r="I618" s="4455" t="s">
        <v>3787</v>
      </c>
      <c r="J618" s="4454"/>
      <c r="O618" s="648" t="e">
        <v>#REF!</v>
      </c>
    </row>
    <row r="619" spans="1:15" s="660" customFormat="1" ht="20.25" customHeight="1" thickTop="1" thickBot="1">
      <c r="A619" s="1050" t="s">
        <v>118</v>
      </c>
      <c r="B619" s="2819" t="s">
        <v>104</v>
      </c>
      <c r="C619" s="2819" t="s">
        <v>118</v>
      </c>
      <c r="D619" s="2819" t="s">
        <v>104</v>
      </c>
      <c r="E619" s="2819" t="s">
        <v>118</v>
      </c>
      <c r="F619" s="2819" t="s">
        <v>104</v>
      </c>
      <c r="G619" s="4458"/>
      <c r="H619" s="4459"/>
      <c r="I619" s="2819" t="s">
        <v>118</v>
      </c>
      <c r="J619" s="1051" t="s">
        <v>104</v>
      </c>
    </row>
    <row r="620" spans="1:15" s="2842" customFormat="1" ht="15" customHeight="1" thickTop="1" thickBot="1">
      <c r="A620" s="1075">
        <v>1</v>
      </c>
      <c r="B620" s="2843">
        <v>2</v>
      </c>
      <c r="C620" s="2843">
        <v>3</v>
      </c>
      <c r="D620" s="2843">
        <v>4</v>
      </c>
      <c r="E620" s="2843">
        <v>5</v>
      </c>
      <c r="F620" s="2843">
        <v>6</v>
      </c>
      <c r="G620" s="4614">
        <v>7</v>
      </c>
      <c r="H620" s="4614"/>
      <c r="I620" s="2843">
        <v>8</v>
      </c>
      <c r="J620" s="1076">
        <v>9</v>
      </c>
      <c r="K620" s="656"/>
      <c r="L620" s="656"/>
      <c r="M620" s="656"/>
      <c r="N620" s="656"/>
    </row>
    <row r="621" spans="1:15" s="2842" customFormat="1" ht="18.75" customHeight="1">
      <c r="A621" s="4612"/>
      <c r="B621" s="4613"/>
      <c r="C621" s="4613"/>
      <c r="D621" s="4613"/>
      <c r="E621" s="4613"/>
      <c r="F621" s="4613"/>
      <c r="G621" s="624">
        <v>2</v>
      </c>
      <c r="H621" s="4610" t="s">
        <v>1271</v>
      </c>
      <c r="I621" s="4610"/>
      <c r="J621" s="4611"/>
    </row>
    <row r="622" spans="1:15" s="648" customFormat="1" ht="17.25" customHeight="1" thickBot="1">
      <c r="A622" s="2839"/>
      <c r="B622" s="2839">
        <v>0</v>
      </c>
      <c r="C622" s="624"/>
      <c r="D622" s="3733">
        <v>30000</v>
      </c>
      <c r="E622" s="624"/>
      <c r="F622" s="3733">
        <v>30000</v>
      </c>
      <c r="G622" s="1326">
        <v>104</v>
      </c>
      <c r="H622" s="2839" t="s">
        <v>1274</v>
      </c>
      <c r="I622" s="624"/>
      <c r="J622" s="3733">
        <v>0</v>
      </c>
    </row>
    <row r="623" spans="1:15" s="660" customFormat="1" ht="17.25" customHeight="1" thickTop="1" thickBot="1">
      <c r="A623" s="2839"/>
      <c r="B623" s="2839"/>
      <c r="C623" s="4388"/>
      <c r="D623" s="4227">
        <v>30000</v>
      </c>
      <c r="E623" s="4388"/>
      <c r="F623" s="4227">
        <v>30000</v>
      </c>
      <c r="G623" s="1326">
        <v>135</v>
      </c>
      <c r="H623" s="2839" t="s">
        <v>1382</v>
      </c>
      <c r="I623" s="2839"/>
      <c r="J623" s="4227">
        <v>0</v>
      </c>
      <c r="K623" s="660">
        <v>30000</v>
      </c>
    </row>
    <row r="624" spans="1:15" s="650" customFormat="1" ht="18.75" customHeight="1" thickTop="1" thickBot="1">
      <c r="A624" s="2839">
        <v>0</v>
      </c>
      <c r="B624" s="2839"/>
      <c r="C624" s="1033">
        <v>3000</v>
      </c>
      <c r="D624" s="989"/>
      <c r="E624" s="1033">
        <v>3000</v>
      </c>
      <c r="F624" s="989"/>
      <c r="G624" s="1263">
        <v>140</v>
      </c>
      <c r="H624" s="2862" t="s">
        <v>1280</v>
      </c>
      <c r="I624" s="1033">
        <v>0</v>
      </c>
      <c r="J624" s="989"/>
      <c r="K624" s="650">
        <v>3000</v>
      </c>
    </row>
    <row r="625" spans="1:15" s="644" customFormat="1" ht="24.75" customHeight="1" thickTop="1" thickBot="1">
      <c r="A625" s="995">
        <f t="shared" ref="A625:F625" si="133">SUM(A622:A624)</f>
        <v>0</v>
      </c>
      <c r="B625" s="996">
        <f t="shared" si="133"/>
        <v>0</v>
      </c>
      <c r="C625" s="996">
        <f t="shared" si="133"/>
        <v>3000</v>
      </c>
      <c r="D625" s="996">
        <f t="shared" si="133"/>
        <v>60000</v>
      </c>
      <c r="E625" s="996">
        <f t="shared" si="133"/>
        <v>3000</v>
      </c>
      <c r="F625" s="996">
        <f t="shared" si="133"/>
        <v>60000</v>
      </c>
      <c r="G625" s="1013"/>
      <c r="H625" s="996" t="s">
        <v>1344</v>
      </c>
      <c r="I625" s="996">
        <f>SUM(I622:I624)</f>
        <v>0</v>
      </c>
      <c r="J625" s="997">
        <f>SUM(J622:J624)</f>
        <v>0</v>
      </c>
    </row>
    <row r="626" spans="1:15" s="2842" customFormat="1" ht="18.75" customHeight="1" thickTop="1">
      <c r="A626" s="4623"/>
      <c r="B626" s="4624"/>
      <c r="C626" s="4624"/>
      <c r="D626" s="4624"/>
      <c r="E626" s="4624"/>
      <c r="F626" s="4624"/>
      <c r="G626" s="623">
        <v>3</v>
      </c>
      <c r="H626" s="4606" t="s">
        <v>1282</v>
      </c>
      <c r="I626" s="4606"/>
      <c r="J626" s="4607"/>
    </row>
    <row r="627" spans="1:15" s="2842" customFormat="1" ht="17.25" customHeight="1">
      <c r="A627" s="2839">
        <v>0</v>
      </c>
      <c r="B627" s="2839"/>
      <c r="C627" s="1326">
        <v>100000</v>
      </c>
      <c r="D627" s="2845">
        <v>0</v>
      </c>
      <c r="E627" s="1326">
        <v>100000</v>
      </c>
      <c r="F627" s="1326"/>
      <c r="G627" s="1326">
        <v>211</v>
      </c>
      <c r="H627" s="2839" t="s">
        <v>1383</v>
      </c>
      <c r="I627" s="3734">
        <v>0</v>
      </c>
      <c r="J627" s="2845">
        <v>0</v>
      </c>
    </row>
    <row r="628" spans="1:15" s="626" customFormat="1" ht="20.25" customHeight="1" thickBot="1">
      <c r="A628" s="2839">
        <v>0</v>
      </c>
      <c r="B628" s="2839"/>
      <c r="C628" s="617">
        <v>1200000</v>
      </c>
      <c r="D628" s="989">
        <v>0</v>
      </c>
      <c r="E628" s="617">
        <v>1200000</v>
      </c>
      <c r="F628" s="2862"/>
      <c r="G628" s="1263">
        <v>227</v>
      </c>
      <c r="H628" s="2862" t="s">
        <v>1384</v>
      </c>
      <c r="I628" s="1033">
        <v>0</v>
      </c>
      <c r="J628" s="989">
        <v>0</v>
      </c>
      <c r="K628" s="626">
        <v>1200000</v>
      </c>
    </row>
    <row r="629" spans="1:15" s="626" customFormat="1" ht="20.25" customHeight="1" thickTop="1" thickBot="1">
      <c r="A629" s="2943"/>
      <c r="B629" s="2943"/>
      <c r="C629" s="2956"/>
      <c r="D629" s="753"/>
      <c r="E629" s="2956"/>
      <c r="F629" s="718"/>
      <c r="G629" s="2955" t="s">
        <v>3555</v>
      </c>
      <c r="H629" s="3735" t="s">
        <v>1473</v>
      </c>
      <c r="I629" s="2956"/>
      <c r="J629" s="753"/>
    </row>
    <row r="630" spans="1:15" s="2784" customFormat="1" ht="20.25" customHeight="1" thickTop="1" thickBot="1">
      <c r="A630" s="2950">
        <v>0</v>
      </c>
      <c r="B630" s="2950"/>
      <c r="C630" s="2781">
        <v>200000</v>
      </c>
      <c r="D630" s="2783"/>
      <c r="E630" s="2781">
        <v>200000</v>
      </c>
      <c r="F630" s="2781"/>
      <c r="G630" s="2782">
        <v>250</v>
      </c>
      <c r="H630" s="2781" t="s">
        <v>3523</v>
      </c>
      <c r="I630" s="1023">
        <v>0</v>
      </c>
      <c r="J630" s="2783"/>
      <c r="K630" s="2784">
        <v>200000</v>
      </c>
    </row>
    <row r="631" spans="1:15" s="644" customFormat="1" ht="24" customHeight="1" thickTop="1" thickBot="1">
      <c r="A631" s="1034">
        <f t="shared" ref="A631:F631" si="134">SUM(A627:A630)</f>
        <v>0</v>
      </c>
      <c r="B631" s="1034">
        <f t="shared" si="134"/>
        <v>0</v>
      </c>
      <c r="C631" s="995">
        <f t="shared" si="134"/>
        <v>1500000</v>
      </c>
      <c r="D631" s="995">
        <f t="shared" si="134"/>
        <v>0</v>
      </c>
      <c r="E631" s="995">
        <f t="shared" si="134"/>
        <v>1500000</v>
      </c>
      <c r="F631" s="995">
        <f t="shared" si="134"/>
        <v>0</v>
      </c>
      <c r="G631" s="1013"/>
      <c r="H631" s="996" t="s">
        <v>1295</v>
      </c>
      <c r="I631" s="995">
        <f>SUM(I627:I630)</f>
        <v>0</v>
      </c>
      <c r="J631" s="995">
        <f>SUM(J627:J630)</f>
        <v>0</v>
      </c>
    </row>
    <row r="632" spans="1:15" s="2842" customFormat="1" ht="18" customHeight="1" thickTop="1">
      <c r="A632" s="4623"/>
      <c r="B632" s="4624"/>
      <c r="C632" s="4624"/>
      <c r="D632" s="4624"/>
      <c r="E632" s="4624"/>
      <c r="F632" s="4624"/>
      <c r="G632" s="623">
        <v>4</v>
      </c>
      <c r="H632" s="4606" t="s">
        <v>1296</v>
      </c>
      <c r="I632" s="4606"/>
      <c r="J632" s="4607"/>
    </row>
    <row r="633" spans="1:15" s="2842" customFormat="1" ht="18" customHeight="1">
      <c r="A633" s="4612"/>
      <c r="B633" s="4613"/>
      <c r="C633" s="4613"/>
      <c r="D633" s="4613"/>
      <c r="E633" s="4613"/>
      <c r="F633" s="4613"/>
      <c r="G633" s="624">
        <v>5</v>
      </c>
      <c r="H633" s="4610" t="s">
        <v>321</v>
      </c>
      <c r="I633" s="4610"/>
      <c r="J633" s="4611"/>
      <c r="K633" s="654"/>
      <c r="L633" s="654"/>
      <c r="M633" s="654"/>
      <c r="N633" s="654"/>
    </row>
    <row r="634" spans="1:15" s="2842" customFormat="1" ht="18.75" customHeight="1">
      <c r="A634" s="2838">
        <v>0</v>
      </c>
      <c r="B634" s="2839"/>
      <c r="C634" s="2839">
        <v>5000</v>
      </c>
      <c r="D634" s="2839"/>
      <c r="E634" s="4388">
        <v>5000</v>
      </c>
      <c r="F634" s="2839">
        <v>0</v>
      </c>
      <c r="G634" s="1326">
        <v>499</v>
      </c>
      <c r="H634" s="2839" t="s">
        <v>1348</v>
      </c>
      <c r="I634" s="2839">
        <v>0</v>
      </c>
      <c r="J634" s="2846">
        <v>0</v>
      </c>
    </row>
    <row r="635" spans="1:15" s="626" customFormat="1" ht="23.25" customHeight="1" thickBot="1">
      <c r="A635" s="1011">
        <f t="shared" ref="A635:F635" si="135">SUM(A634)</f>
        <v>0</v>
      </c>
      <c r="B635" s="1415">
        <f t="shared" si="135"/>
        <v>0</v>
      </c>
      <c r="C635" s="1415">
        <f t="shared" si="135"/>
        <v>5000</v>
      </c>
      <c r="D635" s="1415">
        <f t="shared" si="135"/>
        <v>0</v>
      </c>
      <c r="E635" s="1415">
        <f t="shared" si="135"/>
        <v>5000</v>
      </c>
      <c r="F635" s="1415">
        <f t="shared" si="135"/>
        <v>0</v>
      </c>
      <c r="G635" s="1033"/>
      <c r="H635" s="1415" t="s">
        <v>1321</v>
      </c>
      <c r="I635" s="1415">
        <f>SUM(I634)</f>
        <v>0</v>
      </c>
      <c r="J635" s="1012">
        <f>SUM(J634)</f>
        <v>0</v>
      </c>
    </row>
    <row r="636" spans="1:15" s="644" customFormat="1" ht="35.25" customHeight="1" thickTop="1" thickBot="1">
      <c r="A636" s="995">
        <f t="shared" ref="A636:F636" si="136">SUM(A635,A631,A625,A614)</f>
        <v>0</v>
      </c>
      <c r="B636" s="996">
        <f t="shared" si="136"/>
        <v>0</v>
      </c>
      <c r="C636" s="996">
        <f t="shared" si="136"/>
        <v>1919000</v>
      </c>
      <c r="D636" s="996">
        <f t="shared" si="136"/>
        <v>65000</v>
      </c>
      <c r="E636" s="996">
        <f t="shared" si="136"/>
        <v>1919000</v>
      </c>
      <c r="F636" s="996">
        <f t="shared" si="136"/>
        <v>65000</v>
      </c>
      <c r="G636" s="996"/>
      <c r="H636" s="998" t="s">
        <v>1243</v>
      </c>
      <c r="I636" s="996">
        <f>SUM(I635,I631,I625,I614)</f>
        <v>0</v>
      </c>
      <c r="J636" s="997">
        <f>SUM(J635,J631,J625,J614)</f>
        <v>0</v>
      </c>
    </row>
    <row r="637" spans="1:15" s="643" customFormat="1" ht="34.5" customHeight="1" thickTop="1" thickBot="1">
      <c r="A637" s="1005">
        <f t="shared" ref="A637:F637" si="137">SUM(A636,A607)</f>
        <v>0</v>
      </c>
      <c r="B637" s="1006">
        <f t="shared" si="137"/>
        <v>0</v>
      </c>
      <c r="C637" s="1006">
        <f t="shared" si="137"/>
        <v>1932000</v>
      </c>
      <c r="D637" s="1006">
        <f t="shared" si="137"/>
        <v>65000</v>
      </c>
      <c r="E637" s="1006">
        <f t="shared" si="137"/>
        <v>1932000</v>
      </c>
      <c r="F637" s="1006">
        <f t="shared" si="137"/>
        <v>65000</v>
      </c>
      <c r="G637" s="1006"/>
      <c r="H637" s="1000" t="s">
        <v>1385</v>
      </c>
      <c r="I637" s="1006">
        <f>SUM(I636,I607)</f>
        <v>0</v>
      </c>
      <c r="J637" s="1006">
        <f>SUM(J636,J607)</f>
        <v>0</v>
      </c>
      <c r="K637" s="2842"/>
      <c r="L637" s="2842"/>
      <c r="M637" s="2842"/>
      <c r="N637" s="2842"/>
      <c r="O637" s="643">
        <f>I646-C646</f>
        <v>-10500000</v>
      </c>
    </row>
    <row r="638" spans="1:15" s="648" customFormat="1" ht="11.25" customHeight="1" thickBot="1">
      <c r="A638" s="2850"/>
      <c r="B638" s="2847"/>
      <c r="C638" s="2847"/>
      <c r="D638" s="2847"/>
      <c r="E638" s="2847"/>
      <c r="F638" s="2847"/>
      <c r="G638" s="2842"/>
      <c r="H638" s="749"/>
      <c r="I638" s="2847"/>
      <c r="J638" s="2847"/>
      <c r="K638" s="655"/>
      <c r="L638" s="655"/>
      <c r="M638" s="655"/>
      <c r="N638" s="655"/>
    </row>
    <row r="639" spans="1:15" s="660" customFormat="1" ht="21" customHeight="1" thickTop="1" thickBot="1">
      <c r="A639" s="4753" t="s">
        <v>1386</v>
      </c>
      <c r="B639" s="4754"/>
      <c r="C639" s="4754"/>
      <c r="D639" s="4754"/>
      <c r="E639" s="4754"/>
      <c r="F639" s="4754"/>
      <c r="G639" s="4754"/>
      <c r="H639" s="4754"/>
      <c r="I639" s="4754"/>
      <c r="J639" s="4754"/>
    </row>
    <row r="640" spans="1:15" s="2842" customFormat="1" ht="14.25" customHeight="1" thickTop="1" thickBot="1">
      <c r="A640" s="1119"/>
      <c r="B640" s="781"/>
      <c r="C640" s="4608"/>
      <c r="D640" s="4608"/>
      <c r="E640" s="781"/>
      <c r="F640" s="781"/>
      <c r="G640" s="781"/>
      <c r="H640" s="781"/>
      <c r="I640" s="4608" t="s">
        <v>313</v>
      </c>
      <c r="J640" s="4608"/>
    </row>
    <row r="641" spans="1:14" s="2842" customFormat="1" ht="35.25" customHeight="1">
      <c r="A641" s="4453" t="s">
        <v>3785</v>
      </c>
      <c r="B641" s="4454"/>
      <c r="C641" s="4455" t="s">
        <v>3783</v>
      </c>
      <c r="D641" s="4454"/>
      <c r="E641" s="4455" t="s">
        <v>3784</v>
      </c>
      <c r="F641" s="4454"/>
      <c r="G641" s="4456" t="s">
        <v>117</v>
      </c>
      <c r="H641" s="4457"/>
      <c r="I641" s="4455" t="s">
        <v>3787</v>
      </c>
      <c r="J641" s="4454"/>
      <c r="K641" s="654"/>
      <c r="L641" s="654"/>
      <c r="M641" s="654"/>
      <c r="N641" s="654"/>
    </row>
    <row r="642" spans="1:14" s="2842" customFormat="1" ht="21" customHeight="1">
      <c r="A642" s="1050" t="s">
        <v>118</v>
      </c>
      <c r="B642" s="2819" t="s">
        <v>104</v>
      </c>
      <c r="C642" s="2819" t="s">
        <v>118</v>
      </c>
      <c r="D642" s="2819" t="s">
        <v>104</v>
      </c>
      <c r="E642" s="2819" t="s">
        <v>118</v>
      </c>
      <c r="F642" s="2819" t="s">
        <v>104</v>
      </c>
      <c r="G642" s="4458"/>
      <c r="H642" s="4459"/>
      <c r="I642" s="2819" t="s">
        <v>118</v>
      </c>
      <c r="J642" s="1051" t="s">
        <v>104</v>
      </c>
      <c r="K642" s="654"/>
      <c r="L642" s="654"/>
      <c r="M642" s="654"/>
      <c r="N642" s="654"/>
    </row>
    <row r="643" spans="1:14" s="2842" customFormat="1" ht="15" customHeight="1" thickBot="1">
      <c r="A643" s="1075">
        <v>1</v>
      </c>
      <c r="B643" s="2843">
        <v>2</v>
      </c>
      <c r="C643" s="2843">
        <v>3</v>
      </c>
      <c r="D643" s="2843">
        <v>4</v>
      </c>
      <c r="E643" s="2843">
        <v>5</v>
      </c>
      <c r="F643" s="2843">
        <v>6</v>
      </c>
      <c r="G643" s="4614">
        <v>7</v>
      </c>
      <c r="H643" s="4614"/>
      <c r="I643" s="2843">
        <v>8</v>
      </c>
      <c r="J643" s="1076">
        <v>9</v>
      </c>
      <c r="K643" s="654"/>
      <c r="L643" s="654"/>
      <c r="M643" s="654"/>
      <c r="N643" s="654"/>
    </row>
    <row r="644" spans="1:14" s="2842" customFormat="1" ht="20.25" customHeight="1">
      <c r="A644" s="4651" t="s">
        <v>318</v>
      </c>
      <c r="B644" s="4610"/>
      <c r="C644" s="4610"/>
      <c r="D644" s="4610"/>
      <c r="E644" s="4610"/>
      <c r="F644" s="4610"/>
      <c r="G644" s="4610"/>
      <c r="H644" s="4610"/>
      <c r="I644" s="4610"/>
      <c r="J644" s="4611"/>
    </row>
    <row r="645" spans="1:14" s="648" customFormat="1" ht="18.75" customHeight="1" thickBot="1">
      <c r="A645" s="4612"/>
      <c r="B645" s="4613"/>
      <c r="C645" s="4613"/>
      <c r="D645" s="4613"/>
      <c r="E645" s="4613"/>
      <c r="F645" s="4613"/>
      <c r="G645" s="624" t="s">
        <v>137</v>
      </c>
      <c r="H645" s="4610" t="s">
        <v>239</v>
      </c>
      <c r="I645" s="4610"/>
      <c r="J645" s="4611"/>
    </row>
    <row r="646" spans="1:14" s="660" customFormat="1" ht="17.25" customHeight="1" thickTop="1" thickBot="1">
      <c r="A646" s="2839">
        <f t="shared" ref="A646:F646" si="138">SUM(A668)</f>
        <v>0</v>
      </c>
      <c r="B646" s="2846">
        <f t="shared" si="138"/>
        <v>0</v>
      </c>
      <c r="C646" s="2839">
        <f t="shared" si="138"/>
        <v>10500000</v>
      </c>
      <c r="D646" s="2846">
        <f t="shared" si="138"/>
        <v>0</v>
      </c>
      <c r="E646" s="2839">
        <f t="shared" si="138"/>
        <v>10500000</v>
      </c>
      <c r="F646" s="2846">
        <f t="shared" si="138"/>
        <v>0</v>
      </c>
      <c r="G646" s="1326">
        <v>1</v>
      </c>
      <c r="H646" s="2839" t="s">
        <v>1235</v>
      </c>
      <c r="I646" s="2839">
        <f>SUM(I668)</f>
        <v>0</v>
      </c>
      <c r="J646" s="2846">
        <f>SUM(J668)</f>
        <v>0</v>
      </c>
    </row>
    <row r="647" spans="1:14" s="626" customFormat="1" ht="18" customHeight="1" thickTop="1" thickBot="1">
      <c r="A647" s="2862">
        <f t="shared" ref="A647:F647" si="139">SUM(A672)</f>
        <v>0</v>
      </c>
      <c r="B647" s="989">
        <f t="shared" si="139"/>
        <v>0</v>
      </c>
      <c r="C647" s="2862">
        <f t="shared" si="139"/>
        <v>401000</v>
      </c>
      <c r="D647" s="989">
        <f t="shared" si="139"/>
        <v>0</v>
      </c>
      <c r="E647" s="2862">
        <f t="shared" si="139"/>
        <v>401000</v>
      </c>
      <c r="F647" s="989">
        <f t="shared" si="139"/>
        <v>0</v>
      </c>
      <c r="G647" s="1263">
        <v>2</v>
      </c>
      <c r="H647" s="2862" t="s">
        <v>1236</v>
      </c>
      <c r="I647" s="2862">
        <f>SUM(I672)</f>
        <v>0</v>
      </c>
      <c r="J647" s="989">
        <f>SUM(J672)</f>
        <v>0</v>
      </c>
    </row>
    <row r="648" spans="1:14" s="644" customFormat="1" ht="33.75" customHeight="1" thickTop="1" thickBot="1">
      <c r="A648" s="996">
        <f>SUM(A646:A647)</f>
        <v>0</v>
      </c>
      <c r="B648" s="996">
        <f>SUM(B646:B647)</f>
        <v>0</v>
      </c>
      <c r="C648" s="996">
        <f>SUM(C646:C647)</f>
        <v>10901000</v>
      </c>
      <c r="D648" s="996">
        <f>SUM(D646:D647)</f>
        <v>0</v>
      </c>
      <c r="E648" s="996">
        <f>SUM(E646:E647)</f>
        <v>10901000</v>
      </c>
      <c r="F648" s="996"/>
      <c r="G648" s="996"/>
      <c r="H648" s="998" t="s">
        <v>1358</v>
      </c>
      <c r="I648" s="996">
        <f>SUM(I646:I647)</f>
        <v>0</v>
      </c>
      <c r="J648" s="997">
        <f>SUM(J646:J647)</f>
        <v>0</v>
      </c>
    </row>
    <row r="649" spans="1:14" s="2842" customFormat="1" ht="19.5" customHeight="1" thickTop="1">
      <c r="A649" s="4623"/>
      <c r="B649" s="4624"/>
      <c r="C649" s="4624"/>
      <c r="D649" s="4624"/>
      <c r="E649" s="4624"/>
      <c r="F649" s="4624"/>
      <c r="G649" s="623" t="s">
        <v>139</v>
      </c>
      <c r="H649" s="4606" t="s">
        <v>243</v>
      </c>
      <c r="I649" s="4606"/>
      <c r="J649" s="4607"/>
      <c r="K649" s="656"/>
      <c r="L649" s="656"/>
      <c r="M649" s="656"/>
      <c r="N649" s="656"/>
    </row>
    <row r="650" spans="1:14" s="2842" customFormat="1" ht="17.25" customHeight="1">
      <c r="A650" s="2839">
        <f t="shared" ref="A650:F650" si="140">SUM(A683)</f>
        <v>0</v>
      </c>
      <c r="B650" s="2846">
        <f t="shared" si="140"/>
        <v>0</v>
      </c>
      <c r="C650" s="2839">
        <f t="shared" si="140"/>
        <v>4056000</v>
      </c>
      <c r="D650" s="2846">
        <f t="shared" si="140"/>
        <v>80000</v>
      </c>
      <c r="E650" s="2839">
        <f t="shared" si="140"/>
        <v>4056000</v>
      </c>
      <c r="F650" s="2846">
        <f t="shared" si="140"/>
        <v>80000</v>
      </c>
      <c r="G650" s="1326">
        <v>1</v>
      </c>
      <c r="H650" s="2839" t="s">
        <v>1258</v>
      </c>
      <c r="I650" s="2839">
        <f>SUM(I683)</f>
        <v>0</v>
      </c>
      <c r="J650" s="2846">
        <f>SUM(J683)</f>
        <v>0</v>
      </c>
    </row>
    <row r="651" spans="1:14" s="2842" customFormat="1" ht="17.25" customHeight="1">
      <c r="A651" s="2839">
        <f t="shared" ref="A651:F651" si="141">A696</f>
        <v>0</v>
      </c>
      <c r="B651" s="2846">
        <f t="shared" si="141"/>
        <v>0</v>
      </c>
      <c r="C651" s="2839">
        <f t="shared" si="141"/>
        <v>100000</v>
      </c>
      <c r="D651" s="2846">
        <f t="shared" si="141"/>
        <v>90000</v>
      </c>
      <c r="E651" s="2839">
        <f t="shared" si="141"/>
        <v>100000</v>
      </c>
      <c r="F651" s="2846">
        <f t="shared" si="141"/>
        <v>90000</v>
      </c>
      <c r="G651" s="1326">
        <v>2</v>
      </c>
      <c r="H651" s="2839" t="s">
        <v>1271</v>
      </c>
      <c r="I651" s="2839">
        <f>I696</f>
        <v>0</v>
      </c>
      <c r="J651" s="2846">
        <f>J696</f>
        <v>0</v>
      </c>
    </row>
    <row r="652" spans="1:14" s="2842" customFormat="1" ht="17.25" customHeight="1">
      <c r="A652" s="2839">
        <v>0</v>
      </c>
      <c r="B652" s="2846">
        <v>0</v>
      </c>
      <c r="C652" s="2839">
        <v>0</v>
      </c>
      <c r="D652" s="2846">
        <v>0</v>
      </c>
      <c r="E652" s="2839">
        <v>0</v>
      </c>
      <c r="F652" s="2846">
        <v>0</v>
      </c>
      <c r="G652" s="1326">
        <v>3</v>
      </c>
      <c r="H652" s="2839" t="s">
        <v>1282</v>
      </c>
      <c r="I652" s="2839">
        <v>0</v>
      </c>
      <c r="J652" s="2846">
        <v>0</v>
      </c>
    </row>
    <row r="653" spans="1:14" s="2842" customFormat="1" ht="17.25" customHeight="1">
      <c r="A653" s="2839">
        <f t="shared" ref="A653:F653" si="142">A700</f>
        <v>0</v>
      </c>
      <c r="B653" s="2846">
        <f t="shared" si="142"/>
        <v>0</v>
      </c>
      <c r="C653" s="2839">
        <f t="shared" si="142"/>
        <v>5000</v>
      </c>
      <c r="D653" s="2846">
        <f t="shared" si="142"/>
        <v>0</v>
      </c>
      <c r="E653" s="2839">
        <f t="shared" si="142"/>
        <v>5000</v>
      </c>
      <c r="F653" s="2846">
        <f t="shared" si="142"/>
        <v>0</v>
      </c>
      <c r="G653" s="1326">
        <v>4</v>
      </c>
      <c r="H653" s="2839" t="s">
        <v>1296</v>
      </c>
      <c r="I653" s="2839">
        <f>I700</f>
        <v>0</v>
      </c>
      <c r="J653" s="2846">
        <f>J700</f>
        <v>0</v>
      </c>
    </row>
    <row r="654" spans="1:14" s="626" customFormat="1" ht="18.75" customHeight="1" thickBot="1">
      <c r="A654" s="2862">
        <f t="shared" ref="A654:F654" si="143">A703</f>
        <v>0</v>
      </c>
      <c r="B654" s="989">
        <f t="shared" si="143"/>
        <v>0</v>
      </c>
      <c r="C654" s="2862">
        <f t="shared" si="143"/>
        <v>5000</v>
      </c>
      <c r="D654" s="989">
        <f t="shared" si="143"/>
        <v>0</v>
      </c>
      <c r="E654" s="2862">
        <f t="shared" si="143"/>
        <v>5000</v>
      </c>
      <c r="F654" s="989">
        <f t="shared" si="143"/>
        <v>0</v>
      </c>
      <c r="G654" s="1263">
        <v>5</v>
      </c>
      <c r="H654" s="2862" t="s">
        <v>321</v>
      </c>
      <c r="I654" s="2862">
        <f>I703</f>
        <v>0</v>
      </c>
      <c r="J654" s="989">
        <f>J703</f>
        <v>0</v>
      </c>
    </row>
    <row r="655" spans="1:14" s="644" customFormat="1" ht="36" customHeight="1" thickTop="1" thickBot="1">
      <c r="A655" s="996">
        <f t="shared" ref="A655:F655" si="144">SUM(A650:A654)</f>
        <v>0</v>
      </c>
      <c r="B655" s="997">
        <f t="shared" si="144"/>
        <v>0</v>
      </c>
      <c r="C655" s="996">
        <f t="shared" si="144"/>
        <v>4166000</v>
      </c>
      <c r="D655" s="997">
        <f t="shared" si="144"/>
        <v>170000</v>
      </c>
      <c r="E655" s="996">
        <f t="shared" si="144"/>
        <v>4166000</v>
      </c>
      <c r="F655" s="997">
        <f t="shared" si="144"/>
        <v>170000</v>
      </c>
      <c r="G655" s="996"/>
      <c r="H655" s="998" t="s">
        <v>1243</v>
      </c>
      <c r="I655" s="996">
        <f>SUM(I650:I654)</f>
        <v>0</v>
      </c>
      <c r="J655" s="997">
        <f>SUM(J650:J654)</f>
        <v>0</v>
      </c>
    </row>
    <row r="656" spans="1:14" s="643" customFormat="1" ht="29.25" customHeight="1" thickTop="1" thickBot="1">
      <c r="A656" s="1006">
        <f t="shared" ref="A656:F656" si="145">SUM(A648+A655)</f>
        <v>0</v>
      </c>
      <c r="B656" s="1007">
        <f t="shared" si="145"/>
        <v>0</v>
      </c>
      <c r="C656" s="1006">
        <f t="shared" si="145"/>
        <v>15067000</v>
      </c>
      <c r="D656" s="1007">
        <f t="shared" si="145"/>
        <v>170000</v>
      </c>
      <c r="E656" s="1006">
        <f t="shared" si="145"/>
        <v>15067000</v>
      </c>
      <c r="F656" s="1007">
        <f t="shared" si="145"/>
        <v>170000</v>
      </c>
      <c r="G656" s="1006"/>
      <c r="H656" s="1006" t="s">
        <v>1244</v>
      </c>
      <c r="I656" s="1006">
        <f>SUM(I648+I655)</f>
        <v>0</v>
      </c>
      <c r="J656" s="1007">
        <f>SUM(J648+J655)</f>
        <v>0</v>
      </c>
      <c r="K656" s="2842"/>
      <c r="L656" s="2842"/>
      <c r="M656" s="2842"/>
      <c r="N656" s="2842"/>
    </row>
    <row r="657" spans="1:14" s="2842" customFormat="1" ht="13.5" customHeight="1">
      <c r="A657" s="4638" t="s">
        <v>322</v>
      </c>
      <c r="B657" s="4608"/>
      <c r="C657" s="4608"/>
      <c r="D657" s="4608"/>
      <c r="E657" s="4608"/>
      <c r="F657" s="4608"/>
      <c r="G657" s="4608"/>
      <c r="H657" s="4608"/>
      <c r="I657" s="4608"/>
      <c r="J657" s="4608"/>
      <c r="N657" s="2842">
        <v>315925</v>
      </c>
    </row>
    <row r="658" spans="1:14" s="648" customFormat="1" ht="20.25" customHeight="1" thickBot="1">
      <c r="A658" s="1383" t="s">
        <v>1387</v>
      </c>
      <c r="B658" s="664"/>
      <c r="C658" s="664"/>
      <c r="D658" s="664"/>
      <c r="E658" s="664"/>
      <c r="F658" s="664"/>
      <c r="G658" s="664"/>
      <c r="H658" s="664"/>
      <c r="I658" s="664"/>
      <c r="J658" s="664"/>
      <c r="N658" s="648" t="e">
        <v>#REF!</v>
      </c>
    </row>
    <row r="659" spans="1:14" s="660" customFormat="1" ht="20.25" customHeight="1" thickTop="1" thickBot="1">
      <c r="A659" s="2848"/>
      <c r="B659" s="2842"/>
      <c r="C659" s="2842"/>
      <c r="D659" s="2842"/>
      <c r="E659" s="2842"/>
      <c r="F659" s="2842"/>
      <c r="G659" s="2842"/>
      <c r="H659" s="2842"/>
      <c r="I659" s="4608" t="s">
        <v>313</v>
      </c>
      <c r="J659" s="4608"/>
    </row>
    <row r="660" spans="1:14" s="2842" customFormat="1" ht="34.5" customHeight="1" thickTop="1">
      <c r="A660" s="4453" t="s">
        <v>3785</v>
      </c>
      <c r="B660" s="4454"/>
      <c r="C660" s="4455" t="s">
        <v>3783</v>
      </c>
      <c r="D660" s="4454"/>
      <c r="E660" s="4455" t="s">
        <v>3784</v>
      </c>
      <c r="F660" s="4454"/>
      <c r="G660" s="4456" t="s">
        <v>117</v>
      </c>
      <c r="H660" s="4457"/>
      <c r="I660" s="4455" t="s">
        <v>3787</v>
      </c>
      <c r="J660" s="4454"/>
      <c r="K660" s="656"/>
      <c r="L660" s="656"/>
      <c r="M660" s="656"/>
      <c r="N660" s="656"/>
    </row>
    <row r="661" spans="1:14" s="2842" customFormat="1" ht="21" customHeight="1">
      <c r="A661" s="1050" t="s">
        <v>118</v>
      </c>
      <c r="B661" s="2819" t="s">
        <v>104</v>
      </c>
      <c r="C661" s="2819" t="s">
        <v>118</v>
      </c>
      <c r="D661" s="2819" t="s">
        <v>104</v>
      </c>
      <c r="E661" s="2819" t="s">
        <v>118</v>
      </c>
      <c r="F661" s="2819" t="s">
        <v>104</v>
      </c>
      <c r="G661" s="4458"/>
      <c r="H661" s="4459"/>
      <c r="I661" s="2819" t="s">
        <v>118</v>
      </c>
      <c r="J661" s="1051" t="s">
        <v>104</v>
      </c>
      <c r="K661" s="654"/>
      <c r="L661" s="654"/>
      <c r="M661" s="654"/>
      <c r="N661" s="654"/>
    </row>
    <row r="662" spans="1:14" s="648" customFormat="1" ht="15" customHeight="1" thickBot="1">
      <c r="A662" s="1075">
        <v>1</v>
      </c>
      <c r="B662" s="2843">
        <v>2</v>
      </c>
      <c r="C662" s="2843">
        <v>3</v>
      </c>
      <c r="D662" s="2843">
        <v>4</v>
      </c>
      <c r="E662" s="2843">
        <v>5</v>
      </c>
      <c r="F662" s="2843">
        <v>6</v>
      </c>
      <c r="G662" s="4614">
        <v>7</v>
      </c>
      <c r="H662" s="4614"/>
      <c r="I662" s="2843">
        <v>8</v>
      </c>
      <c r="J662" s="1076">
        <v>9</v>
      </c>
      <c r="K662" s="655"/>
      <c r="L662" s="655"/>
      <c r="M662" s="655"/>
      <c r="N662" s="655"/>
    </row>
    <row r="663" spans="1:14" s="660" customFormat="1" ht="20.25" customHeight="1" thickTop="1" thickBot="1">
      <c r="A663" s="4651" t="s">
        <v>626</v>
      </c>
      <c r="B663" s="4631"/>
      <c r="C663" s="4631"/>
      <c r="D663" s="4631"/>
      <c r="E663" s="4631"/>
      <c r="F663" s="4631"/>
      <c r="G663" s="4631"/>
      <c r="H663" s="4631"/>
      <c r="I663" s="4631"/>
      <c r="J663" s="4632"/>
    </row>
    <row r="664" spans="1:14" s="660" customFormat="1" ht="19.5" customHeight="1" thickTop="1" thickBot="1">
      <c r="A664" s="4612"/>
      <c r="B664" s="4613"/>
      <c r="C664" s="4613"/>
      <c r="D664" s="4613"/>
      <c r="E664" s="4613"/>
      <c r="F664" s="4613"/>
      <c r="G664" s="624" t="s">
        <v>137</v>
      </c>
      <c r="H664" s="4610" t="s">
        <v>239</v>
      </c>
      <c r="I664" s="4610"/>
      <c r="J664" s="4611"/>
    </row>
    <row r="665" spans="1:14" s="2842" customFormat="1" ht="18.75" customHeight="1" thickTop="1">
      <c r="A665" s="4612"/>
      <c r="B665" s="4613"/>
      <c r="C665" s="4613"/>
      <c r="D665" s="4613"/>
      <c r="E665" s="4613"/>
      <c r="F665" s="4613"/>
      <c r="G665" s="624">
        <v>1</v>
      </c>
      <c r="H665" s="4610" t="s">
        <v>1235</v>
      </c>
      <c r="I665" s="4610"/>
      <c r="J665" s="4611"/>
    </row>
    <row r="666" spans="1:14" s="2842" customFormat="1" ht="17.25" customHeight="1">
      <c r="A666" s="2839">
        <v>0</v>
      </c>
      <c r="B666" s="2839"/>
      <c r="C666" s="4388">
        <v>2000000</v>
      </c>
      <c r="D666" s="2839">
        <v>0</v>
      </c>
      <c r="E666" s="4388">
        <v>2000000</v>
      </c>
      <c r="F666" s="729"/>
      <c r="G666" s="1419" t="s">
        <v>327</v>
      </c>
      <c r="H666" s="1354" t="s">
        <v>1246</v>
      </c>
      <c r="I666" s="2839">
        <v>0</v>
      </c>
      <c r="J666" s="2839">
        <v>0</v>
      </c>
    </row>
    <row r="667" spans="1:14" s="626" customFormat="1" ht="21.75" customHeight="1" thickBot="1">
      <c r="A667" s="2839">
        <v>0</v>
      </c>
      <c r="B667" s="2839"/>
      <c r="C667" s="4388">
        <v>8500000</v>
      </c>
      <c r="D667" s="2839">
        <v>0</v>
      </c>
      <c r="E667" s="4388">
        <v>8500000</v>
      </c>
      <c r="F667" s="2862"/>
      <c r="G667" s="1418">
        <v>100</v>
      </c>
      <c r="H667" s="2839" t="s">
        <v>1380</v>
      </c>
      <c r="I667" s="2839">
        <v>0</v>
      </c>
      <c r="J667" s="2839">
        <v>0</v>
      </c>
    </row>
    <row r="668" spans="1:14" s="732" customFormat="1" ht="24.75" customHeight="1" thickTop="1" thickBot="1">
      <c r="A668" s="1034">
        <f t="shared" ref="A668:F668" si="146">SUM(A666:A667)</f>
        <v>0</v>
      </c>
      <c r="B668" s="1020">
        <f t="shared" si="146"/>
        <v>0</v>
      </c>
      <c r="C668" s="996">
        <f t="shared" si="146"/>
        <v>10500000</v>
      </c>
      <c r="D668" s="996">
        <f t="shared" si="146"/>
        <v>0</v>
      </c>
      <c r="E668" s="996">
        <f t="shared" si="146"/>
        <v>10500000</v>
      </c>
      <c r="F668" s="996">
        <f t="shared" si="146"/>
        <v>0</v>
      </c>
      <c r="G668" s="996"/>
      <c r="H668" s="1020" t="s">
        <v>1249</v>
      </c>
      <c r="I668" s="1020">
        <f>SUM(I666:I667)</f>
        <v>0</v>
      </c>
      <c r="J668" s="1020">
        <f>SUM(J666:J667)</f>
        <v>0</v>
      </c>
      <c r="K668" s="692"/>
      <c r="L668" s="692"/>
      <c r="M668" s="692"/>
      <c r="N668" s="692"/>
    </row>
    <row r="669" spans="1:14" s="2842" customFormat="1" ht="20.25" customHeight="1" thickTop="1">
      <c r="A669" s="4623"/>
      <c r="B669" s="4624"/>
      <c r="C669" s="4624"/>
      <c r="D669" s="4624"/>
      <c r="E669" s="4624"/>
      <c r="F669" s="4624"/>
      <c r="G669" s="623">
        <v>2</v>
      </c>
      <c r="H669" s="4606" t="s">
        <v>1236</v>
      </c>
      <c r="I669" s="4606"/>
      <c r="J669" s="4607"/>
    </row>
    <row r="670" spans="1:14" s="2842" customFormat="1" ht="17.25" customHeight="1">
      <c r="A670" s="2839">
        <v>0</v>
      </c>
      <c r="B670" s="2839"/>
      <c r="C670" s="729">
        <v>1000</v>
      </c>
      <c r="D670" s="731">
        <v>0</v>
      </c>
      <c r="E670" s="729">
        <v>1000</v>
      </c>
      <c r="F670" s="729"/>
      <c r="G670" s="730">
        <v>200</v>
      </c>
      <c r="H670" s="729" t="s">
        <v>1335</v>
      </c>
      <c r="I670" s="729">
        <v>0</v>
      </c>
      <c r="J670" s="731">
        <v>0</v>
      </c>
    </row>
    <row r="671" spans="1:14" s="626" customFormat="1" ht="18" customHeight="1" thickBot="1">
      <c r="A671" s="2839">
        <v>0</v>
      </c>
      <c r="B671" s="2839"/>
      <c r="C671" s="4394">
        <v>400000</v>
      </c>
      <c r="D671" s="989">
        <v>0</v>
      </c>
      <c r="E671" s="4394">
        <v>400000</v>
      </c>
      <c r="F671" s="2862"/>
      <c r="G671" s="2862">
        <v>277</v>
      </c>
      <c r="H671" s="2885" t="s">
        <v>1368</v>
      </c>
      <c r="I671" s="2862">
        <v>0</v>
      </c>
      <c r="J671" s="989">
        <v>0</v>
      </c>
      <c r="K671" s="674"/>
      <c r="L671" s="674"/>
      <c r="M671" s="674"/>
      <c r="N671" s="674"/>
    </row>
    <row r="672" spans="1:14" s="644" customFormat="1" ht="23.25" customHeight="1" thickTop="1" thickBot="1">
      <c r="A672" s="1034">
        <f t="shared" ref="A672:F672" si="147">SUM(A670:A671)</f>
        <v>0</v>
      </c>
      <c r="B672" s="1020">
        <f t="shared" si="147"/>
        <v>0</v>
      </c>
      <c r="C672" s="996">
        <f t="shared" si="147"/>
        <v>401000</v>
      </c>
      <c r="D672" s="996">
        <f t="shared" si="147"/>
        <v>0</v>
      </c>
      <c r="E672" s="996">
        <f t="shared" si="147"/>
        <v>401000</v>
      </c>
      <c r="F672" s="996">
        <f t="shared" si="147"/>
        <v>0</v>
      </c>
      <c r="G672" s="996"/>
      <c r="H672" s="998" t="s">
        <v>1257</v>
      </c>
      <c r="I672" s="996">
        <f>SUM(I670:I671)</f>
        <v>0</v>
      </c>
      <c r="J672" s="997">
        <f>SUM(J670:J671)</f>
        <v>0</v>
      </c>
      <c r="K672" s="662"/>
      <c r="L672" s="662"/>
      <c r="M672" s="662"/>
      <c r="N672" s="662"/>
    </row>
    <row r="673" spans="1:15" s="644" customFormat="1" ht="36" customHeight="1" thickTop="1" thickBot="1">
      <c r="A673" s="995">
        <f t="shared" ref="A673:F673" si="148">SUM(A672,A668)</f>
        <v>0</v>
      </c>
      <c r="B673" s="996">
        <f t="shared" si="148"/>
        <v>0</v>
      </c>
      <c r="C673" s="996">
        <f t="shared" si="148"/>
        <v>10901000</v>
      </c>
      <c r="D673" s="996">
        <f t="shared" si="148"/>
        <v>0</v>
      </c>
      <c r="E673" s="996">
        <f t="shared" si="148"/>
        <v>10901000</v>
      </c>
      <c r="F673" s="996">
        <f t="shared" si="148"/>
        <v>0</v>
      </c>
      <c r="G673" s="996"/>
      <c r="H673" s="998" t="s">
        <v>1388</v>
      </c>
      <c r="I673" s="996">
        <f>SUM(I672,I668)</f>
        <v>0</v>
      </c>
      <c r="J673" s="997">
        <f>SUM(J672,J668)</f>
        <v>0</v>
      </c>
    </row>
    <row r="674" spans="1:15" s="2842" customFormat="1" ht="18.75" customHeight="1" thickTop="1">
      <c r="A674" s="4623"/>
      <c r="B674" s="4624"/>
      <c r="C674" s="4624"/>
      <c r="D674" s="4624"/>
      <c r="E674" s="4624"/>
      <c r="F674" s="4624"/>
      <c r="G674" s="623" t="s">
        <v>139</v>
      </c>
      <c r="H674" s="4606" t="s">
        <v>243</v>
      </c>
      <c r="I674" s="4606"/>
      <c r="J674" s="4607"/>
    </row>
    <row r="675" spans="1:15" s="2842" customFormat="1" ht="18.75" customHeight="1">
      <c r="A675" s="4612"/>
      <c r="B675" s="4613"/>
      <c r="C675" s="4613"/>
      <c r="D675" s="4613"/>
      <c r="E675" s="4613"/>
      <c r="F675" s="4613"/>
      <c r="G675" s="1326">
        <v>1</v>
      </c>
      <c r="H675" s="4610" t="s">
        <v>1258</v>
      </c>
      <c r="I675" s="4610"/>
      <c r="J675" s="4611"/>
    </row>
    <row r="676" spans="1:15" s="2842" customFormat="1" ht="17.25" customHeight="1">
      <c r="A676" s="2839">
        <v>0</v>
      </c>
      <c r="B676" s="2839"/>
      <c r="C676" s="3719">
        <v>4000000</v>
      </c>
      <c r="D676" s="4388"/>
      <c r="E676" s="3719">
        <v>4000000</v>
      </c>
      <c r="F676" s="4388"/>
      <c r="G676" s="2839" t="s">
        <v>324</v>
      </c>
      <c r="H676" s="2839" t="s">
        <v>1389</v>
      </c>
      <c r="I676" s="3719">
        <v>0</v>
      </c>
      <c r="J676" s="2839"/>
    </row>
    <row r="677" spans="1:15" s="2842" customFormat="1" ht="17.25" customHeight="1">
      <c r="A677" s="2839">
        <v>0</v>
      </c>
      <c r="B677" s="2839"/>
      <c r="C677" s="4388">
        <v>15000</v>
      </c>
      <c r="D677" s="4388"/>
      <c r="E677" s="4388">
        <v>15000</v>
      </c>
      <c r="F677" s="4388"/>
      <c r="G677" s="1326" t="s">
        <v>326</v>
      </c>
      <c r="H677" s="1234" t="s">
        <v>256</v>
      </c>
      <c r="I677" s="2839">
        <v>0</v>
      </c>
      <c r="J677" s="2839"/>
    </row>
    <row r="678" spans="1:15" s="2842" customFormat="1" ht="17.25" customHeight="1">
      <c r="A678" s="2839">
        <v>0</v>
      </c>
      <c r="B678" s="2839"/>
      <c r="C678" s="4388">
        <v>40000</v>
      </c>
      <c r="D678" s="4388"/>
      <c r="E678" s="4388">
        <v>40000</v>
      </c>
      <c r="F678" s="4388"/>
      <c r="G678" s="1326" t="s">
        <v>473</v>
      </c>
      <c r="H678" s="1234" t="s">
        <v>1390</v>
      </c>
      <c r="I678" s="2839">
        <v>0</v>
      </c>
      <c r="J678" s="2839"/>
    </row>
    <row r="679" spans="1:15" s="2842" customFormat="1" ht="17.25" customHeight="1">
      <c r="A679" s="2839">
        <v>0</v>
      </c>
      <c r="B679" s="2839"/>
      <c r="C679" s="4388">
        <v>1000</v>
      </c>
      <c r="D679" s="4388"/>
      <c r="E679" s="4388">
        <v>1000</v>
      </c>
      <c r="F679" s="4388"/>
      <c r="G679" s="1326" t="s">
        <v>1264</v>
      </c>
      <c r="H679" s="2839" t="s">
        <v>262</v>
      </c>
      <c r="I679" s="2839">
        <v>0</v>
      </c>
      <c r="J679" s="2839"/>
      <c r="K679" s="654"/>
      <c r="L679" s="654"/>
      <c r="M679" s="654"/>
      <c r="N679" s="654"/>
    </row>
    <row r="680" spans="1:15" s="2842" customFormat="1" ht="17.25" customHeight="1">
      <c r="A680" s="2839"/>
      <c r="B680" s="2839"/>
      <c r="C680" s="4388"/>
      <c r="D680" s="3719">
        <v>10000</v>
      </c>
      <c r="E680" s="4388"/>
      <c r="F680" s="3719">
        <v>10000</v>
      </c>
      <c r="G680" s="2672">
        <v>23</v>
      </c>
      <c r="H680" s="2839" t="s">
        <v>3502</v>
      </c>
      <c r="I680" s="2839"/>
      <c r="J680" s="3719">
        <v>0</v>
      </c>
    </row>
    <row r="681" spans="1:15" s="626" customFormat="1" ht="30.75" thickBot="1">
      <c r="A681" s="2839"/>
      <c r="B681" s="2839">
        <v>0</v>
      </c>
      <c r="C681" s="4388"/>
      <c r="D681" s="3719">
        <v>20000</v>
      </c>
      <c r="E681" s="4388"/>
      <c r="F681" s="3719">
        <v>20000</v>
      </c>
      <c r="G681" s="2688">
        <v>25</v>
      </c>
      <c r="H681" s="1234" t="s">
        <v>3496</v>
      </c>
      <c r="I681" s="2839"/>
      <c r="J681" s="3719">
        <v>0</v>
      </c>
    </row>
    <row r="682" spans="1:15" s="2842" customFormat="1" ht="19.5" customHeight="1" thickTop="1">
      <c r="A682" s="2839"/>
      <c r="B682" s="2839"/>
      <c r="C682" s="4388"/>
      <c r="D682" s="3719">
        <v>50000</v>
      </c>
      <c r="E682" s="4388"/>
      <c r="F682" s="3719">
        <v>50000</v>
      </c>
      <c r="G682" s="2688">
        <v>29</v>
      </c>
      <c r="H682" s="1234" t="s">
        <v>3489</v>
      </c>
      <c r="I682" s="2839"/>
      <c r="J682" s="3719">
        <v>0</v>
      </c>
    </row>
    <row r="683" spans="1:15" s="877" customFormat="1" ht="24.75" customHeight="1" thickBot="1">
      <c r="A683" s="2897">
        <f t="shared" ref="A683:F683" si="149">SUM(A676:A682)</f>
        <v>0</v>
      </c>
      <c r="B683" s="2897">
        <f t="shared" si="149"/>
        <v>0</v>
      </c>
      <c r="C683" s="2897">
        <f t="shared" si="149"/>
        <v>4056000</v>
      </c>
      <c r="D683" s="2897">
        <f t="shared" si="149"/>
        <v>80000</v>
      </c>
      <c r="E683" s="2897">
        <f t="shared" si="149"/>
        <v>4056000</v>
      </c>
      <c r="F683" s="2897">
        <f t="shared" si="149"/>
        <v>80000</v>
      </c>
      <c r="G683" s="1006"/>
      <c r="H683" s="1006" t="s">
        <v>1270</v>
      </c>
      <c r="I683" s="1006">
        <f>SUM(I676:I682)</f>
        <v>0</v>
      </c>
      <c r="J683" s="1006">
        <f>SUM(J676:J682)</f>
        <v>0</v>
      </c>
      <c r="O683" s="877" t="e">
        <v>#REF!</v>
      </c>
    </row>
    <row r="684" spans="1:15" s="742" customFormat="1" ht="15.75" customHeight="1">
      <c r="A684" s="1385"/>
      <c r="J684" s="742" t="s">
        <v>223</v>
      </c>
    </row>
    <row r="685" spans="1:15" s="648" customFormat="1" ht="18" customHeight="1" thickBot="1">
      <c r="A685" s="2850" t="s">
        <v>1387</v>
      </c>
      <c r="B685" s="664"/>
      <c r="C685" s="664"/>
      <c r="D685" s="664"/>
      <c r="E685" s="664"/>
      <c r="F685" s="664"/>
      <c r="G685" s="664"/>
      <c r="H685" s="664"/>
      <c r="I685" s="664"/>
      <c r="J685" s="664"/>
      <c r="O685" s="648" t="e">
        <v>#REF!</v>
      </c>
    </row>
    <row r="686" spans="1:15" s="660" customFormat="1" ht="15.75" customHeight="1" thickTop="1" thickBot="1">
      <c r="A686" s="2848"/>
      <c r="B686" s="2842"/>
      <c r="C686" s="2842"/>
      <c r="D686" s="2842"/>
      <c r="E686" s="2842"/>
      <c r="F686" s="2842"/>
      <c r="G686" s="2842"/>
      <c r="H686" s="2842"/>
      <c r="I686" s="4608" t="s">
        <v>313</v>
      </c>
      <c r="J686" s="4608"/>
    </row>
    <row r="687" spans="1:15" s="2842" customFormat="1" ht="34.5" customHeight="1" thickTop="1">
      <c r="A687" s="4453" t="s">
        <v>3785</v>
      </c>
      <c r="B687" s="4454"/>
      <c r="C687" s="4455" t="s">
        <v>3783</v>
      </c>
      <c r="D687" s="4454"/>
      <c r="E687" s="4455" t="s">
        <v>3784</v>
      </c>
      <c r="F687" s="4454"/>
      <c r="G687" s="4456" t="s">
        <v>117</v>
      </c>
      <c r="H687" s="4457"/>
      <c r="I687" s="4455" t="s">
        <v>3787</v>
      </c>
      <c r="J687" s="4454"/>
      <c r="K687" s="656"/>
      <c r="L687" s="656"/>
      <c r="M687" s="656"/>
      <c r="N687" s="656"/>
    </row>
    <row r="688" spans="1:15" s="2842" customFormat="1" ht="20.25" customHeight="1">
      <c r="A688" s="1050" t="s">
        <v>118</v>
      </c>
      <c r="B688" s="2819" t="s">
        <v>104</v>
      </c>
      <c r="C688" s="2819" t="s">
        <v>118</v>
      </c>
      <c r="D688" s="2819" t="s">
        <v>104</v>
      </c>
      <c r="E688" s="2819" t="s">
        <v>118</v>
      </c>
      <c r="F688" s="2819" t="s">
        <v>104</v>
      </c>
      <c r="G688" s="4458"/>
      <c r="H688" s="4459"/>
      <c r="I688" s="2819" t="s">
        <v>118</v>
      </c>
      <c r="J688" s="1051" t="s">
        <v>104</v>
      </c>
    </row>
    <row r="689" spans="1:14" s="648" customFormat="1" ht="15" customHeight="1" thickBot="1">
      <c r="A689" s="1075">
        <v>1</v>
      </c>
      <c r="B689" s="2843">
        <v>2</v>
      </c>
      <c r="C689" s="2843">
        <v>3</v>
      </c>
      <c r="D689" s="2843">
        <v>4</v>
      </c>
      <c r="E689" s="2843">
        <v>5</v>
      </c>
      <c r="F689" s="2843">
        <v>6</v>
      </c>
      <c r="G689" s="4614">
        <v>7</v>
      </c>
      <c r="H689" s="4614"/>
      <c r="I689" s="2843">
        <v>8</v>
      </c>
      <c r="J689" s="1076">
        <v>9</v>
      </c>
    </row>
    <row r="690" spans="1:14" s="660" customFormat="1" ht="19.5" customHeight="1" thickTop="1" thickBot="1">
      <c r="A690" s="4638"/>
      <c r="B690" s="4608"/>
      <c r="C690" s="4608"/>
      <c r="D690" s="4608"/>
      <c r="E690" s="4608"/>
      <c r="F690" s="4608"/>
      <c r="G690" s="2721">
        <v>2</v>
      </c>
      <c r="H690" s="4631" t="s">
        <v>1271</v>
      </c>
      <c r="I690" s="4631"/>
      <c r="J690" s="4632"/>
    </row>
    <row r="691" spans="1:14" s="2842" customFormat="1" ht="19.5" customHeight="1" thickTop="1">
      <c r="A691" s="2839"/>
      <c r="B691" s="2839"/>
      <c r="C691" s="4386"/>
      <c r="D691" s="3719">
        <v>10000</v>
      </c>
      <c r="E691" s="4386"/>
      <c r="F691" s="3719">
        <v>10000</v>
      </c>
      <c r="G691" s="1326">
        <v>103</v>
      </c>
      <c r="H691" s="2839" t="s">
        <v>3491</v>
      </c>
      <c r="I691" s="2840"/>
      <c r="J691" s="3719">
        <v>0</v>
      </c>
    </row>
    <row r="692" spans="1:14" s="2842" customFormat="1" ht="17.25" customHeight="1">
      <c r="A692" s="2835"/>
      <c r="B692" s="2835">
        <v>0</v>
      </c>
      <c r="C692" s="635"/>
      <c r="D692" s="3736">
        <v>30000</v>
      </c>
      <c r="E692" s="635"/>
      <c r="F692" s="3736">
        <v>30000</v>
      </c>
      <c r="G692" s="759">
        <v>104</v>
      </c>
      <c r="H692" s="635" t="s">
        <v>3492</v>
      </c>
      <c r="I692" s="635"/>
      <c r="J692" s="3736">
        <v>0</v>
      </c>
    </row>
    <row r="693" spans="1:14" s="648" customFormat="1" ht="17.25" customHeight="1" thickBot="1">
      <c r="A693" s="2839"/>
      <c r="B693" s="2839">
        <v>0</v>
      </c>
      <c r="C693" s="602"/>
      <c r="D693" s="4228">
        <v>50000</v>
      </c>
      <c r="E693" s="602"/>
      <c r="F693" s="4228">
        <v>50000</v>
      </c>
      <c r="G693" s="670">
        <v>135</v>
      </c>
      <c r="H693" s="770" t="s">
        <v>270</v>
      </c>
      <c r="I693" s="602"/>
      <c r="J693" s="4228">
        <v>0</v>
      </c>
      <c r="K693" s="655">
        <v>50000</v>
      </c>
      <c r="L693" s="655"/>
      <c r="M693" s="655"/>
      <c r="N693" s="655"/>
    </row>
    <row r="694" spans="1:14" s="673" customFormat="1" ht="17.25" customHeight="1" thickTop="1" thickBot="1">
      <c r="A694" s="2839">
        <v>0</v>
      </c>
      <c r="B694" s="2839"/>
      <c r="C694" s="4229">
        <v>50000</v>
      </c>
      <c r="D694" s="669"/>
      <c r="E694" s="4229">
        <v>50000</v>
      </c>
      <c r="F694" s="669"/>
      <c r="G694" s="672">
        <v>140</v>
      </c>
      <c r="H694" s="603" t="s">
        <v>1280</v>
      </c>
      <c r="I694" s="4229">
        <v>0</v>
      </c>
      <c r="J694" s="669"/>
      <c r="K694" s="673">
        <v>50000</v>
      </c>
    </row>
    <row r="695" spans="1:14" s="650" customFormat="1" ht="19.5" customHeight="1" thickTop="1" thickBot="1">
      <c r="A695" s="2839"/>
      <c r="B695" s="2839"/>
      <c r="C695" s="4394">
        <v>50000</v>
      </c>
      <c r="D695" s="989"/>
      <c r="E695" s="4394">
        <v>50000</v>
      </c>
      <c r="F695" s="989"/>
      <c r="G695" s="1263">
        <v>143</v>
      </c>
      <c r="H695" s="2862" t="s">
        <v>1391</v>
      </c>
      <c r="I695" s="2862">
        <v>0</v>
      </c>
      <c r="J695" s="989"/>
    </row>
    <row r="696" spans="1:14" s="725" customFormat="1" ht="26.25" customHeight="1" thickTop="1" thickBot="1">
      <c r="A696" s="1034">
        <f t="shared" ref="A696:F696" si="150">SUM(A691:A695)</f>
        <v>0</v>
      </c>
      <c r="B696" s="1034">
        <f t="shared" si="150"/>
        <v>0</v>
      </c>
      <c r="C696" s="1034">
        <f t="shared" si="150"/>
        <v>100000</v>
      </c>
      <c r="D696" s="1034">
        <f t="shared" si="150"/>
        <v>90000</v>
      </c>
      <c r="E696" s="1034">
        <f t="shared" si="150"/>
        <v>100000</v>
      </c>
      <c r="F696" s="1034">
        <f t="shared" si="150"/>
        <v>90000</v>
      </c>
      <c r="G696" s="996"/>
      <c r="H696" s="996" t="s">
        <v>1344</v>
      </c>
      <c r="I696" s="996">
        <f>SUM(I691:I695)</f>
        <v>0</v>
      </c>
      <c r="J696" s="996">
        <f>SUM(J691:J695)</f>
        <v>0</v>
      </c>
    </row>
    <row r="697" spans="1:14" s="2842" customFormat="1" ht="18" customHeight="1" thickTop="1">
      <c r="A697" s="4623"/>
      <c r="B697" s="4624"/>
      <c r="C697" s="4624"/>
      <c r="D697" s="4624"/>
      <c r="E697" s="4624"/>
      <c r="F697" s="4624"/>
      <c r="G697" s="623">
        <v>3</v>
      </c>
      <c r="H697" s="4606" t="s">
        <v>1282</v>
      </c>
      <c r="I697" s="4606"/>
      <c r="J697" s="4607"/>
    </row>
    <row r="698" spans="1:14" s="2842" customFormat="1" ht="18" customHeight="1">
      <c r="A698" s="4612"/>
      <c r="B698" s="4613"/>
      <c r="C698" s="4613"/>
      <c r="D698" s="4613"/>
      <c r="E698" s="4613"/>
      <c r="F698" s="4613"/>
      <c r="G698" s="624">
        <v>4</v>
      </c>
      <c r="H698" s="4610" t="s">
        <v>1296</v>
      </c>
      <c r="I698" s="4610"/>
      <c r="J698" s="4611"/>
    </row>
    <row r="699" spans="1:14" s="626" customFormat="1" ht="19.5" customHeight="1" thickBot="1">
      <c r="A699" s="729">
        <v>0</v>
      </c>
      <c r="B699" s="729"/>
      <c r="C699" s="2862">
        <v>5000</v>
      </c>
      <c r="D699" s="2862"/>
      <c r="E699" s="2941">
        <v>5000</v>
      </c>
      <c r="F699" s="2862"/>
      <c r="G699" s="2862">
        <v>399</v>
      </c>
      <c r="H699" s="2862" t="s">
        <v>288</v>
      </c>
      <c r="I699" s="2941">
        <v>0</v>
      </c>
      <c r="J699" s="989">
        <v>0</v>
      </c>
      <c r="K699" s="674"/>
      <c r="L699" s="674"/>
      <c r="M699" s="674"/>
      <c r="N699" s="674"/>
    </row>
    <row r="700" spans="1:14" s="725" customFormat="1" ht="24.75" customHeight="1" thickTop="1" thickBot="1">
      <c r="A700" s="995">
        <f t="shared" ref="A700:F700" si="151">SUM(A699)</f>
        <v>0</v>
      </c>
      <c r="B700" s="996">
        <f t="shared" si="151"/>
        <v>0</v>
      </c>
      <c r="C700" s="996">
        <f t="shared" si="151"/>
        <v>5000</v>
      </c>
      <c r="D700" s="996">
        <f t="shared" si="151"/>
        <v>0</v>
      </c>
      <c r="E700" s="996">
        <f t="shared" si="151"/>
        <v>5000</v>
      </c>
      <c r="F700" s="996">
        <f t="shared" si="151"/>
        <v>0</v>
      </c>
      <c r="G700" s="996"/>
      <c r="H700" s="996" t="s">
        <v>1313</v>
      </c>
      <c r="I700" s="996">
        <f>SUM(I699)</f>
        <v>0</v>
      </c>
      <c r="J700" s="997">
        <f>SUM(J699)</f>
        <v>0</v>
      </c>
    </row>
    <row r="701" spans="1:14" s="2842" customFormat="1" ht="18" customHeight="1" thickTop="1">
      <c r="A701" s="4623"/>
      <c r="B701" s="4624"/>
      <c r="C701" s="4624"/>
      <c r="D701" s="4624"/>
      <c r="E701" s="4624"/>
      <c r="F701" s="4624"/>
      <c r="G701" s="623">
        <v>5</v>
      </c>
      <c r="H701" s="4606" t="s">
        <v>321</v>
      </c>
      <c r="I701" s="4606"/>
      <c r="J701" s="4607"/>
      <c r="K701" s="656"/>
      <c r="L701" s="656"/>
      <c r="M701" s="656"/>
      <c r="N701" s="656"/>
    </row>
    <row r="702" spans="1:14" s="626" customFormat="1" ht="20.25" customHeight="1" thickBot="1">
      <c r="A702" s="729">
        <v>0</v>
      </c>
      <c r="B702" s="729"/>
      <c r="C702" s="2862">
        <v>5000</v>
      </c>
      <c r="D702" s="989">
        <v>0</v>
      </c>
      <c r="E702" s="2941">
        <v>5000</v>
      </c>
      <c r="F702" s="2862"/>
      <c r="G702" s="2862">
        <v>499</v>
      </c>
      <c r="H702" s="2862" t="s">
        <v>290</v>
      </c>
      <c r="I702" s="3723">
        <v>0</v>
      </c>
      <c r="J702" s="989">
        <v>0</v>
      </c>
    </row>
    <row r="703" spans="1:14" s="662" customFormat="1" ht="24.75" customHeight="1" thickTop="1" thickBot="1">
      <c r="A703" s="995">
        <f t="shared" ref="A703:F703" si="152">SUM(A702)</f>
        <v>0</v>
      </c>
      <c r="B703" s="995">
        <f t="shared" si="152"/>
        <v>0</v>
      </c>
      <c r="C703" s="996">
        <f t="shared" si="152"/>
        <v>5000</v>
      </c>
      <c r="D703" s="995">
        <f t="shared" si="152"/>
        <v>0</v>
      </c>
      <c r="E703" s="995">
        <f t="shared" si="152"/>
        <v>5000</v>
      </c>
      <c r="F703" s="995">
        <f t="shared" si="152"/>
        <v>0</v>
      </c>
      <c r="G703" s="996"/>
      <c r="H703" s="996" t="s">
        <v>1321</v>
      </c>
      <c r="I703" s="996">
        <f>SUM(I702)</f>
        <v>0</v>
      </c>
      <c r="J703" s="997">
        <f>SUM(J702)</f>
        <v>0</v>
      </c>
    </row>
    <row r="704" spans="1:14" s="644" customFormat="1" ht="34.5" customHeight="1" thickTop="1" thickBot="1">
      <c r="A704" s="995">
        <f t="shared" ref="A704:F704" si="153">SUM(A703,A700,A696,A683)</f>
        <v>0</v>
      </c>
      <c r="B704" s="996">
        <f t="shared" si="153"/>
        <v>0</v>
      </c>
      <c r="C704" s="996">
        <f t="shared" si="153"/>
        <v>4166000</v>
      </c>
      <c r="D704" s="996">
        <f t="shared" si="153"/>
        <v>170000</v>
      </c>
      <c r="E704" s="996">
        <f t="shared" si="153"/>
        <v>4166000</v>
      </c>
      <c r="F704" s="996">
        <f t="shared" si="153"/>
        <v>170000</v>
      </c>
      <c r="G704" s="996"/>
      <c r="H704" s="998" t="s">
        <v>1243</v>
      </c>
      <c r="I704" s="996">
        <f>SUM(I703,I700,I696,I683)</f>
        <v>0</v>
      </c>
      <c r="J704" s="997">
        <f>SUM(J703,J700,J696,J683)</f>
        <v>0</v>
      </c>
    </row>
    <row r="705" spans="1:14" s="643" customFormat="1" ht="27.75" customHeight="1" thickTop="1" thickBot="1">
      <c r="A705" s="1005">
        <f t="shared" ref="A705:F705" si="154">SUM(A704,A673)</f>
        <v>0</v>
      </c>
      <c r="B705" s="1006">
        <f t="shared" si="154"/>
        <v>0</v>
      </c>
      <c r="C705" s="1006">
        <f t="shared" si="154"/>
        <v>15067000</v>
      </c>
      <c r="D705" s="1006">
        <f t="shared" si="154"/>
        <v>170000</v>
      </c>
      <c r="E705" s="1006">
        <f t="shared" si="154"/>
        <v>15067000</v>
      </c>
      <c r="F705" s="1006">
        <f t="shared" si="154"/>
        <v>170000</v>
      </c>
      <c r="G705" s="1006"/>
      <c r="H705" s="1000" t="s">
        <v>1392</v>
      </c>
      <c r="I705" s="1006">
        <f>SUM(I704,I673)</f>
        <v>0</v>
      </c>
      <c r="J705" s="1007">
        <f>SUM(J704,J673)</f>
        <v>0</v>
      </c>
    </row>
    <row r="706" spans="1:14" s="648" customFormat="1" ht="15" customHeight="1" thickBot="1">
      <c r="A706" s="2850"/>
      <c r="B706" s="2847"/>
      <c r="C706" s="2847"/>
      <c r="D706" s="2847"/>
      <c r="E706" s="2847"/>
      <c r="F706" s="2847"/>
      <c r="G706" s="2842"/>
      <c r="H706" s="749"/>
      <c r="I706" s="2847"/>
      <c r="J706" s="2847"/>
      <c r="K706" s="655"/>
      <c r="L706" s="655"/>
      <c r="M706" s="655"/>
      <c r="N706" s="655"/>
    </row>
    <row r="707" spans="1:14" s="660" customFormat="1" ht="23.25" customHeight="1" thickTop="1" thickBot="1">
      <c r="A707" s="4645" t="s">
        <v>1393</v>
      </c>
      <c r="B707" s="4646"/>
      <c r="C707" s="4646"/>
      <c r="D707" s="4646"/>
      <c r="E707" s="4646"/>
      <c r="F707" s="4646"/>
      <c r="G707" s="4646"/>
      <c r="H707" s="4646"/>
      <c r="I707" s="4646"/>
      <c r="J707" s="4646"/>
      <c r="K707" s="675"/>
      <c r="L707" s="675"/>
    </row>
    <row r="708" spans="1:14" s="2842" customFormat="1" ht="15" customHeight="1" thickTop="1" thickBot="1">
      <c r="A708" s="1119"/>
      <c r="B708" s="781"/>
      <c r="C708" s="4608"/>
      <c r="D708" s="4608"/>
      <c r="E708" s="781"/>
      <c r="F708" s="781"/>
      <c r="G708" s="781"/>
      <c r="H708" s="781"/>
      <c r="I708" s="4608" t="s">
        <v>313</v>
      </c>
      <c r="J708" s="4608"/>
    </row>
    <row r="709" spans="1:14" s="2842" customFormat="1" ht="29.25" customHeight="1">
      <c r="A709" s="4453" t="s">
        <v>3785</v>
      </c>
      <c r="B709" s="4454"/>
      <c r="C709" s="4455" t="s">
        <v>3783</v>
      </c>
      <c r="D709" s="4454"/>
      <c r="E709" s="4455" t="s">
        <v>3784</v>
      </c>
      <c r="F709" s="4454"/>
      <c r="G709" s="4456" t="s">
        <v>117</v>
      </c>
      <c r="H709" s="4457"/>
      <c r="I709" s="4455" t="s">
        <v>3787</v>
      </c>
      <c r="J709" s="4454"/>
    </row>
    <row r="710" spans="1:14" s="2842" customFormat="1" ht="23.25" customHeight="1">
      <c r="A710" s="1050" t="s">
        <v>118</v>
      </c>
      <c r="B710" s="2819" t="s">
        <v>104</v>
      </c>
      <c r="C710" s="2819" t="s">
        <v>118</v>
      </c>
      <c r="D710" s="2819" t="s">
        <v>104</v>
      </c>
      <c r="E710" s="2819" t="s">
        <v>118</v>
      </c>
      <c r="F710" s="2819" t="s">
        <v>104</v>
      </c>
      <c r="G710" s="4458"/>
      <c r="H710" s="4459"/>
      <c r="I710" s="2819" t="s">
        <v>118</v>
      </c>
      <c r="J710" s="1051" t="s">
        <v>104</v>
      </c>
    </row>
    <row r="711" spans="1:14" s="2842" customFormat="1" ht="13.5" customHeight="1" thickBot="1">
      <c r="A711" s="1075">
        <v>1</v>
      </c>
      <c r="B711" s="2843">
        <v>2</v>
      </c>
      <c r="C711" s="2843">
        <v>3</v>
      </c>
      <c r="D711" s="2843">
        <v>4</v>
      </c>
      <c r="E711" s="2843">
        <v>5</v>
      </c>
      <c r="F711" s="2843">
        <v>6</v>
      </c>
      <c r="G711" s="4614">
        <v>7</v>
      </c>
      <c r="H711" s="4614"/>
      <c r="I711" s="2843">
        <v>8</v>
      </c>
      <c r="J711" s="1076">
        <v>9</v>
      </c>
    </row>
    <row r="712" spans="1:14" s="2842" customFormat="1" ht="18.75" customHeight="1">
      <c r="A712" s="4651" t="s">
        <v>318</v>
      </c>
      <c r="B712" s="4631"/>
      <c r="C712" s="4631"/>
      <c r="D712" s="4631"/>
      <c r="E712" s="4631"/>
      <c r="F712" s="4631"/>
      <c r="G712" s="4631"/>
      <c r="H712" s="4631"/>
      <c r="I712" s="4631"/>
      <c r="J712" s="4632"/>
    </row>
    <row r="713" spans="1:14" s="648" customFormat="1" ht="18.75" customHeight="1" thickBot="1">
      <c r="A713" s="4612"/>
      <c r="B713" s="4613"/>
      <c r="C713" s="4613"/>
      <c r="D713" s="4613"/>
      <c r="E713" s="4613"/>
      <c r="F713" s="4613"/>
      <c r="G713" s="624" t="s">
        <v>137</v>
      </c>
      <c r="H713" s="4610" t="s">
        <v>239</v>
      </c>
      <c r="I713" s="4610"/>
      <c r="J713" s="4611"/>
      <c r="K713" s="655"/>
      <c r="L713" s="655"/>
      <c r="M713" s="655"/>
      <c r="N713" s="655"/>
    </row>
    <row r="714" spans="1:14" s="660" customFormat="1" ht="17.25" customHeight="1" thickTop="1" thickBot="1">
      <c r="A714" s="2839">
        <f t="shared" ref="A714:F714" si="155">SUM(A737)</f>
        <v>0</v>
      </c>
      <c r="B714" s="2846">
        <f t="shared" si="155"/>
        <v>0</v>
      </c>
      <c r="C714" s="2839">
        <f t="shared" si="155"/>
        <v>0</v>
      </c>
      <c r="D714" s="2846">
        <f t="shared" si="155"/>
        <v>0</v>
      </c>
      <c r="E714" s="2839">
        <f t="shared" si="155"/>
        <v>0</v>
      </c>
      <c r="F714" s="2846">
        <f t="shared" si="155"/>
        <v>0</v>
      </c>
      <c r="G714" s="1326">
        <v>1</v>
      </c>
      <c r="H714" s="2839" t="s">
        <v>1235</v>
      </c>
      <c r="I714" s="2839">
        <f>SUM(I737)</f>
        <v>0</v>
      </c>
      <c r="J714" s="2846">
        <f>SUM(J737)</f>
        <v>0</v>
      </c>
    </row>
    <row r="715" spans="1:14" s="626" customFormat="1" ht="18" customHeight="1" thickTop="1" thickBot="1">
      <c r="A715" s="2862">
        <f t="shared" ref="A715:F715" si="156">A742</f>
        <v>0</v>
      </c>
      <c r="B715" s="989">
        <f t="shared" si="156"/>
        <v>0</v>
      </c>
      <c r="C715" s="2862">
        <f t="shared" si="156"/>
        <v>1000000</v>
      </c>
      <c r="D715" s="989">
        <f t="shared" si="156"/>
        <v>0</v>
      </c>
      <c r="E715" s="2862">
        <f t="shared" si="156"/>
        <v>1000000</v>
      </c>
      <c r="F715" s="989">
        <f t="shared" si="156"/>
        <v>0</v>
      </c>
      <c r="G715" s="1263">
        <v>2</v>
      </c>
      <c r="H715" s="2862" t="s">
        <v>1236</v>
      </c>
      <c r="I715" s="2862">
        <f>I742</f>
        <v>0</v>
      </c>
      <c r="J715" s="989">
        <f>J742</f>
        <v>0</v>
      </c>
    </row>
    <row r="716" spans="1:14" s="644" customFormat="1" ht="33" customHeight="1" thickTop="1" thickBot="1">
      <c r="A716" s="995">
        <f t="shared" ref="A716:F716" si="157">SUM(A714:A715)</f>
        <v>0</v>
      </c>
      <c r="B716" s="996">
        <f t="shared" si="157"/>
        <v>0</v>
      </c>
      <c r="C716" s="996">
        <f t="shared" si="157"/>
        <v>1000000</v>
      </c>
      <c r="D716" s="996">
        <f t="shared" si="157"/>
        <v>0</v>
      </c>
      <c r="E716" s="996">
        <f t="shared" si="157"/>
        <v>1000000</v>
      </c>
      <c r="F716" s="996">
        <f t="shared" si="157"/>
        <v>0</v>
      </c>
      <c r="G716" s="996"/>
      <c r="H716" s="998" t="s">
        <v>1358</v>
      </c>
      <c r="I716" s="996">
        <f>SUM(I714:I715)</f>
        <v>0</v>
      </c>
      <c r="J716" s="997">
        <f>SUM(J714:J715)</f>
        <v>0</v>
      </c>
    </row>
    <row r="717" spans="1:14" s="2842" customFormat="1" ht="18" customHeight="1" thickTop="1">
      <c r="A717" s="4623"/>
      <c r="B717" s="4624"/>
      <c r="C717" s="4624"/>
      <c r="D717" s="4624"/>
      <c r="E717" s="4624"/>
      <c r="F717" s="4624"/>
      <c r="G717" s="623" t="s">
        <v>139</v>
      </c>
      <c r="H717" s="4606" t="s">
        <v>243</v>
      </c>
      <c r="I717" s="4606"/>
      <c r="J717" s="4607"/>
    </row>
    <row r="718" spans="1:14" s="2842" customFormat="1" ht="17.25" customHeight="1">
      <c r="A718" s="2839">
        <f t="shared" ref="A718:F718" si="158">A747</f>
        <v>0</v>
      </c>
      <c r="B718" s="2846">
        <f t="shared" si="158"/>
        <v>0</v>
      </c>
      <c r="C718" s="2839">
        <f t="shared" si="158"/>
        <v>0</v>
      </c>
      <c r="D718" s="2846">
        <f t="shared" si="158"/>
        <v>0</v>
      </c>
      <c r="E718" s="2839">
        <f t="shared" si="158"/>
        <v>0</v>
      </c>
      <c r="F718" s="2846">
        <f t="shared" si="158"/>
        <v>0</v>
      </c>
      <c r="G718" s="1326">
        <v>1</v>
      </c>
      <c r="H718" s="2839" t="s">
        <v>1258</v>
      </c>
      <c r="I718" s="2839">
        <f>I747</f>
        <v>0</v>
      </c>
      <c r="J718" s="2846">
        <f>J747</f>
        <v>0</v>
      </c>
    </row>
    <row r="719" spans="1:14" s="2842" customFormat="1" ht="17.25" customHeight="1">
      <c r="A719" s="2839">
        <f t="shared" ref="A719:F719" si="159">A752</f>
        <v>0</v>
      </c>
      <c r="B719" s="2846">
        <f t="shared" si="159"/>
        <v>0</v>
      </c>
      <c r="C719" s="2839">
        <f t="shared" si="159"/>
        <v>1000</v>
      </c>
      <c r="D719" s="2846">
        <f t="shared" si="159"/>
        <v>0</v>
      </c>
      <c r="E719" s="2839">
        <f t="shared" si="159"/>
        <v>1000</v>
      </c>
      <c r="F719" s="2846">
        <f t="shared" si="159"/>
        <v>0</v>
      </c>
      <c r="G719" s="1326">
        <v>2</v>
      </c>
      <c r="H719" s="2839" t="s">
        <v>1271</v>
      </c>
      <c r="I719" s="2839">
        <f>I752</f>
        <v>0</v>
      </c>
      <c r="J719" s="2846">
        <f>J752</f>
        <v>0</v>
      </c>
      <c r="K719" s="654"/>
      <c r="L719" s="654"/>
      <c r="M719" s="654"/>
      <c r="N719" s="654"/>
    </row>
    <row r="720" spans="1:14" s="2842" customFormat="1" ht="17.25" customHeight="1">
      <c r="A720" s="2839">
        <f>0</f>
        <v>0</v>
      </c>
      <c r="B720" s="2846">
        <f>0</f>
        <v>0</v>
      </c>
      <c r="C720" s="2839">
        <f>0</f>
        <v>0</v>
      </c>
      <c r="D720" s="2846">
        <f>0</f>
        <v>0</v>
      </c>
      <c r="E720" s="2839">
        <f>0</f>
        <v>0</v>
      </c>
      <c r="F720" s="2846">
        <f>0</f>
        <v>0</v>
      </c>
      <c r="G720" s="1326">
        <v>3</v>
      </c>
      <c r="H720" s="2839" t="s">
        <v>1282</v>
      </c>
      <c r="I720" s="2839">
        <f>0</f>
        <v>0</v>
      </c>
      <c r="J720" s="2846">
        <f>0</f>
        <v>0</v>
      </c>
      <c r="K720" s="654"/>
      <c r="L720" s="654"/>
      <c r="M720" s="654"/>
      <c r="N720" s="654"/>
    </row>
    <row r="721" spans="1:14" s="2842" customFormat="1" ht="17.25" customHeight="1">
      <c r="A721" s="2839">
        <f t="shared" ref="A721:F721" si="160">A762</f>
        <v>0</v>
      </c>
      <c r="B721" s="2846">
        <f t="shared" si="160"/>
        <v>0</v>
      </c>
      <c r="C721" s="2839">
        <f t="shared" si="160"/>
        <v>10000</v>
      </c>
      <c r="D721" s="2846">
        <f t="shared" si="160"/>
        <v>0</v>
      </c>
      <c r="E721" s="2839">
        <f t="shared" si="160"/>
        <v>10000</v>
      </c>
      <c r="F721" s="2846">
        <f t="shared" si="160"/>
        <v>0</v>
      </c>
      <c r="G721" s="1326">
        <v>4</v>
      </c>
      <c r="H721" s="2839" t="s">
        <v>1296</v>
      </c>
      <c r="I721" s="2839">
        <f>I762</f>
        <v>0</v>
      </c>
      <c r="J721" s="2846">
        <f>J762</f>
        <v>0</v>
      </c>
      <c r="K721" s="654"/>
      <c r="L721" s="654"/>
      <c r="M721" s="654"/>
      <c r="N721" s="654"/>
    </row>
    <row r="722" spans="1:14" s="626" customFormat="1" ht="18" customHeight="1" thickBot="1">
      <c r="A722" s="2862">
        <f t="shared" ref="A722:F722" si="161">A765</f>
        <v>0</v>
      </c>
      <c r="B722" s="989">
        <f t="shared" si="161"/>
        <v>0</v>
      </c>
      <c r="C722" s="2862">
        <f t="shared" si="161"/>
        <v>1000</v>
      </c>
      <c r="D722" s="989">
        <f t="shared" si="161"/>
        <v>0</v>
      </c>
      <c r="E722" s="2862">
        <f t="shared" si="161"/>
        <v>1000</v>
      </c>
      <c r="F722" s="989">
        <f t="shared" si="161"/>
        <v>0</v>
      </c>
      <c r="G722" s="1263">
        <v>5</v>
      </c>
      <c r="H722" s="2862" t="s">
        <v>321</v>
      </c>
      <c r="I722" s="2862">
        <f>I765</f>
        <v>0</v>
      </c>
      <c r="J722" s="989">
        <f>J765</f>
        <v>0</v>
      </c>
    </row>
    <row r="723" spans="1:14" s="662" customFormat="1" ht="34.5" customHeight="1" thickTop="1" thickBot="1">
      <c r="A723" s="995">
        <f t="shared" ref="A723:F723" si="162">SUM(A718:A722)</f>
        <v>0</v>
      </c>
      <c r="B723" s="996">
        <f t="shared" si="162"/>
        <v>0</v>
      </c>
      <c r="C723" s="996">
        <f t="shared" si="162"/>
        <v>12000</v>
      </c>
      <c r="D723" s="996">
        <f t="shared" si="162"/>
        <v>0</v>
      </c>
      <c r="E723" s="996">
        <f t="shared" si="162"/>
        <v>12000</v>
      </c>
      <c r="F723" s="996">
        <f t="shared" si="162"/>
        <v>0</v>
      </c>
      <c r="G723" s="996"/>
      <c r="H723" s="998" t="s">
        <v>1243</v>
      </c>
      <c r="I723" s="996">
        <f>SUM(I718:I722)</f>
        <v>0</v>
      </c>
      <c r="J723" s="997">
        <f>SUM(J718:J722)</f>
        <v>0</v>
      </c>
    </row>
    <row r="724" spans="1:14" s="2842" customFormat="1" ht="31.5" customHeight="1" thickTop="1" thickBot="1">
      <c r="A724" s="1005">
        <f t="shared" ref="A724:F724" si="163">SUM(A716+A723)</f>
        <v>0</v>
      </c>
      <c r="B724" s="1006">
        <f t="shared" si="163"/>
        <v>0</v>
      </c>
      <c r="C724" s="1006">
        <f t="shared" si="163"/>
        <v>1012000</v>
      </c>
      <c r="D724" s="1006">
        <f t="shared" si="163"/>
        <v>0</v>
      </c>
      <c r="E724" s="1006">
        <f t="shared" si="163"/>
        <v>1012000</v>
      </c>
      <c r="F724" s="1006">
        <f t="shared" si="163"/>
        <v>0</v>
      </c>
      <c r="G724" s="1006"/>
      <c r="H724" s="1006" t="s">
        <v>1244</v>
      </c>
      <c r="I724" s="1006">
        <f>SUM(I716+I723)</f>
        <v>0</v>
      </c>
      <c r="J724" s="1007">
        <f>SUM(J716+J723)</f>
        <v>0</v>
      </c>
    </row>
    <row r="725" spans="1:14" s="2842" customFormat="1" ht="8.25" customHeight="1">
      <c r="A725" s="2850"/>
      <c r="B725" s="2847"/>
      <c r="C725" s="2847"/>
      <c r="D725" s="2847"/>
      <c r="E725" s="2847"/>
      <c r="F725" s="2847"/>
      <c r="H725" s="749"/>
      <c r="I725" s="2847"/>
      <c r="J725" s="2847"/>
    </row>
    <row r="726" spans="1:14" s="2842" customFormat="1" ht="14.25" customHeight="1">
      <c r="A726" s="4638" t="s">
        <v>322</v>
      </c>
      <c r="B726" s="4608"/>
      <c r="C726" s="4608"/>
      <c r="D726" s="4608"/>
      <c r="E726" s="4608"/>
      <c r="F726" s="4608"/>
      <c r="G726" s="4608"/>
      <c r="H726" s="4608"/>
      <c r="I726" s="4608"/>
      <c r="J726" s="4608"/>
    </row>
    <row r="727" spans="1:14" s="648" customFormat="1" ht="21.75" customHeight="1" thickBot="1">
      <c r="A727" s="1383" t="s">
        <v>1394</v>
      </c>
      <c r="B727" s="664"/>
      <c r="C727" s="664"/>
      <c r="D727" s="664"/>
      <c r="E727" s="664"/>
      <c r="F727" s="664"/>
      <c r="G727" s="664"/>
      <c r="H727" s="664"/>
      <c r="I727" s="664"/>
      <c r="J727" s="664"/>
      <c r="K727" s="655"/>
      <c r="L727" s="655"/>
      <c r="M727" s="655"/>
      <c r="N727" s="655"/>
    </row>
    <row r="728" spans="1:14" s="660" customFormat="1" ht="12" customHeight="1" thickTop="1" thickBot="1">
      <c r="A728" s="2848"/>
      <c r="B728" s="2842"/>
      <c r="C728" s="2842"/>
      <c r="D728" s="2842"/>
      <c r="E728" s="2842"/>
      <c r="F728" s="2842"/>
      <c r="G728" s="2842"/>
      <c r="H728" s="2842"/>
      <c r="I728" s="4608" t="s">
        <v>313</v>
      </c>
      <c r="J728" s="4608"/>
    </row>
    <row r="729" spans="1:14" s="2847" customFormat="1" ht="29.25" customHeight="1" thickTop="1">
      <c r="A729" s="4453" t="s">
        <v>3785</v>
      </c>
      <c r="B729" s="4454"/>
      <c r="C729" s="4455" t="s">
        <v>3783</v>
      </c>
      <c r="D729" s="4454"/>
      <c r="E729" s="4455" t="s">
        <v>3784</v>
      </c>
      <c r="F729" s="4454"/>
      <c r="G729" s="4456" t="s">
        <v>117</v>
      </c>
      <c r="H729" s="4457"/>
      <c r="I729" s="4455" t="s">
        <v>3787</v>
      </c>
      <c r="J729" s="4454"/>
    </row>
    <row r="730" spans="1:14" s="2842" customFormat="1" ht="24" customHeight="1">
      <c r="A730" s="1050" t="s">
        <v>118</v>
      </c>
      <c r="B730" s="2819" t="s">
        <v>104</v>
      </c>
      <c r="C730" s="2819" t="s">
        <v>118</v>
      </c>
      <c r="D730" s="2819" t="s">
        <v>104</v>
      </c>
      <c r="E730" s="2819" t="s">
        <v>118</v>
      </c>
      <c r="F730" s="2819" t="s">
        <v>104</v>
      </c>
      <c r="G730" s="4458"/>
      <c r="H730" s="4459"/>
      <c r="I730" s="2819" t="s">
        <v>118</v>
      </c>
      <c r="J730" s="1051" t="s">
        <v>104</v>
      </c>
      <c r="K730" s="654"/>
      <c r="L730" s="654"/>
      <c r="M730" s="654"/>
      <c r="N730" s="654"/>
    </row>
    <row r="731" spans="1:14" s="2842" customFormat="1" ht="21" customHeight="1" thickBot="1">
      <c r="A731" s="1075">
        <v>1</v>
      </c>
      <c r="B731" s="2843">
        <v>2</v>
      </c>
      <c r="C731" s="2843">
        <v>3</v>
      </c>
      <c r="D731" s="2843">
        <v>4</v>
      </c>
      <c r="E731" s="2843">
        <v>5</v>
      </c>
      <c r="F731" s="2843">
        <v>6</v>
      </c>
      <c r="G731" s="4614">
        <v>7</v>
      </c>
      <c r="H731" s="4614"/>
      <c r="I731" s="2843">
        <v>8</v>
      </c>
      <c r="J731" s="1076">
        <v>9</v>
      </c>
      <c r="K731" s="654"/>
      <c r="L731" s="654"/>
      <c r="M731" s="654"/>
      <c r="N731" s="654"/>
    </row>
    <row r="732" spans="1:14" s="648" customFormat="1" ht="18.75" customHeight="1" thickBot="1">
      <c r="A732" s="4651" t="s">
        <v>626</v>
      </c>
      <c r="B732" s="4631"/>
      <c r="C732" s="4631"/>
      <c r="D732" s="4631"/>
      <c r="E732" s="4631"/>
      <c r="F732" s="4631"/>
      <c r="G732" s="4631"/>
      <c r="H732" s="4631"/>
      <c r="I732" s="4631"/>
      <c r="J732" s="4632"/>
      <c r="K732" s="655"/>
      <c r="L732" s="655"/>
      <c r="M732" s="655"/>
      <c r="N732" s="655"/>
    </row>
    <row r="733" spans="1:14" s="660" customFormat="1" ht="19.5" customHeight="1" thickTop="1" thickBot="1">
      <c r="A733" s="4612"/>
      <c r="B733" s="4613"/>
      <c r="C733" s="4613"/>
      <c r="D733" s="4613"/>
      <c r="E733" s="4613"/>
      <c r="F733" s="4613"/>
      <c r="G733" s="624" t="s">
        <v>137</v>
      </c>
      <c r="H733" s="4610" t="s">
        <v>239</v>
      </c>
      <c r="I733" s="4610"/>
      <c r="J733" s="4611"/>
    </row>
    <row r="734" spans="1:14" s="660" customFormat="1" ht="19.5" customHeight="1" thickTop="1" thickBot="1">
      <c r="A734" s="4612"/>
      <c r="B734" s="4613"/>
      <c r="C734" s="4613"/>
      <c r="D734" s="4613"/>
      <c r="E734" s="4613"/>
      <c r="F734" s="4613"/>
      <c r="G734" s="624">
        <v>1</v>
      </c>
      <c r="H734" s="4610" t="s">
        <v>1235</v>
      </c>
      <c r="I734" s="4610"/>
      <c r="J734" s="4611"/>
    </row>
    <row r="735" spans="1:14" s="2842" customFormat="1" ht="17.25" customHeight="1" thickTop="1">
      <c r="A735" s="2838">
        <v>0</v>
      </c>
      <c r="B735" s="2839">
        <v>0</v>
      </c>
      <c r="C735" s="2839">
        <v>0</v>
      </c>
      <c r="D735" s="2846">
        <v>0</v>
      </c>
      <c r="E735" s="2839">
        <v>0</v>
      </c>
      <c r="F735" s="2839">
        <v>0</v>
      </c>
      <c r="G735" s="1326" t="s">
        <v>327</v>
      </c>
      <c r="H735" s="1354" t="s">
        <v>1246</v>
      </c>
      <c r="I735" s="2839">
        <v>0</v>
      </c>
      <c r="J735" s="2846">
        <v>0</v>
      </c>
    </row>
    <row r="736" spans="1:14" s="626" customFormat="1" ht="17.25" customHeight="1" thickBot="1">
      <c r="A736" s="2861">
        <v>0</v>
      </c>
      <c r="B736" s="2862">
        <v>0</v>
      </c>
      <c r="C736" s="2862">
        <v>0</v>
      </c>
      <c r="D736" s="989">
        <v>0</v>
      </c>
      <c r="E736" s="2862">
        <v>0</v>
      </c>
      <c r="F736" s="2862">
        <v>0</v>
      </c>
      <c r="G736" s="2862">
        <v>100</v>
      </c>
      <c r="H736" s="2862" t="s">
        <v>1380</v>
      </c>
      <c r="I736" s="2862">
        <v>0</v>
      </c>
      <c r="J736" s="989">
        <v>0</v>
      </c>
    </row>
    <row r="737" spans="1:14" s="692" customFormat="1" ht="24" customHeight="1" thickTop="1" thickBot="1">
      <c r="A737" s="995">
        <f t="shared" ref="A737:F737" si="164">SUM(A735:A736)</f>
        <v>0</v>
      </c>
      <c r="B737" s="996">
        <f t="shared" si="164"/>
        <v>0</v>
      </c>
      <c r="C737" s="996">
        <f t="shared" si="164"/>
        <v>0</v>
      </c>
      <c r="D737" s="996">
        <f t="shared" si="164"/>
        <v>0</v>
      </c>
      <c r="E737" s="996">
        <f t="shared" si="164"/>
        <v>0</v>
      </c>
      <c r="F737" s="996">
        <f t="shared" si="164"/>
        <v>0</v>
      </c>
      <c r="G737" s="996"/>
      <c r="H737" s="996" t="s">
        <v>1249</v>
      </c>
      <c r="I737" s="996">
        <f>SUM(I735:I736)</f>
        <v>0</v>
      </c>
      <c r="J737" s="997">
        <f>SUM(J735:J736)</f>
        <v>0</v>
      </c>
    </row>
    <row r="738" spans="1:14" s="648" customFormat="1" ht="19.5" customHeight="1" thickTop="1" thickBot="1">
      <c r="A738" s="4623"/>
      <c r="B738" s="4624"/>
      <c r="C738" s="4624"/>
      <c r="D738" s="4624"/>
      <c r="E738" s="4624"/>
      <c r="F738" s="4624"/>
      <c r="G738" s="2836">
        <v>2</v>
      </c>
      <c r="H738" s="4606" t="s">
        <v>1236</v>
      </c>
      <c r="I738" s="4606"/>
      <c r="J738" s="4607"/>
    </row>
    <row r="739" spans="1:14" s="2842" customFormat="1" ht="17.25" customHeight="1" thickTop="1">
      <c r="A739" s="2838">
        <v>0</v>
      </c>
      <c r="B739" s="2839">
        <v>0</v>
      </c>
      <c r="C739" s="2839">
        <v>0</v>
      </c>
      <c r="D739" s="2846">
        <v>0</v>
      </c>
      <c r="E739" s="2839"/>
      <c r="F739" s="2839">
        <v>0</v>
      </c>
      <c r="G739" s="1326">
        <v>200</v>
      </c>
      <c r="H739" s="2839" t="s">
        <v>1335</v>
      </c>
      <c r="I739" s="2839">
        <v>0</v>
      </c>
      <c r="J739" s="2846">
        <v>0</v>
      </c>
    </row>
    <row r="740" spans="1:14" s="2842" customFormat="1" ht="17.25" customHeight="1">
      <c r="A740" s="2838">
        <v>0</v>
      </c>
      <c r="B740" s="2838"/>
      <c r="C740" s="1357">
        <v>1000000</v>
      </c>
      <c r="D740" s="2846"/>
      <c r="E740" s="1357">
        <v>1000000</v>
      </c>
      <c r="F740" s="2846">
        <v>0</v>
      </c>
      <c r="G740" s="1326">
        <v>276</v>
      </c>
      <c r="H740" s="1354" t="s">
        <v>1395</v>
      </c>
      <c r="I740" s="1357">
        <v>0</v>
      </c>
      <c r="J740" s="2846">
        <v>0</v>
      </c>
      <c r="K740" s="2842">
        <v>600000</v>
      </c>
    </row>
    <row r="741" spans="1:14" s="626" customFormat="1" ht="21" customHeight="1" thickBot="1">
      <c r="A741" s="2838">
        <v>0</v>
      </c>
      <c r="B741" s="2838">
        <v>0</v>
      </c>
      <c r="C741" s="2862">
        <v>0</v>
      </c>
      <c r="D741" s="989">
        <v>0</v>
      </c>
      <c r="E741" s="2862">
        <v>0</v>
      </c>
      <c r="F741" s="989">
        <v>0</v>
      </c>
      <c r="G741" s="2862">
        <v>277</v>
      </c>
      <c r="H741" s="2885" t="s">
        <v>1368</v>
      </c>
      <c r="I741" s="2862">
        <v>0</v>
      </c>
      <c r="J741" s="989">
        <v>0</v>
      </c>
    </row>
    <row r="742" spans="1:14" s="692" customFormat="1" ht="24" customHeight="1" thickTop="1" thickBot="1">
      <c r="A742" s="995">
        <f t="shared" ref="A742:F742" si="165">SUM(A739:A741)</f>
        <v>0</v>
      </c>
      <c r="B742" s="996">
        <f t="shared" si="165"/>
        <v>0</v>
      </c>
      <c r="C742" s="996">
        <f t="shared" si="165"/>
        <v>1000000</v>
      </c>
      <c r="D742" s="996">
        <f t="shared" si="165"/>
        <v>0</v>
      </c>
      <c r="E742" s="996">
        <f t="shared" si="165"/>
        <v>1000000</v>
      </c>
      <c r="F742" s="996">
        <f t="shared" si="165"/>
        <v>0</v>
      </c>
      <c r="G742" s="996"/>
      <c r="H742" s="998" t="s">
        <v>1257</v>
      </c>
      <c r="I742" s="996">
        <f>SUM(I739:I741)</f>
        <v>0</v>
      </c>
      <c r="J742" s="997">
        <f>SUM(J739:J741)</f>
        <v>0</v>
      </c>
    </row>
    <row r="743" spans="1:14" s="692" customFormat="1" ht="34.5" customHeight="1" thickTop="1" thickBot="1">
      <c r="A743" s="995">
        <f t="shared" ref="A743:F743" si="166">SUM(A742,A737)</f>
        <v>0</v>
      </c>
      <c r="B743" s="996">
        <f t="shared" si="166"/>
        <v>0</v>
      </c>
      <c r="C743" s="996">
        <f t="shared" si="166"/>
        <v>1000000</v>
      </c>
      <c r="D743" s="996">
        <f t="shared" si="166"/>
        <v>0</v>
      </c>
      <c r="E743" s="996">
        <f t="shared" si="166"/>
        <v>1000000</v>
      </c>
      <c r="F743" s="996">
        <f t="shared" si="166"/>
        <v>0</v>
      </c>
      <c r="G743" s="996"/>
      <c r="H743" s="998" t="s">
        <v>1237</v>
      </c>
      <c r="I743" s="996">
        <f>SUM(I742,I737)</f>
        <v>0</v>
      </c>
      <c r="J743" s="997">
        <f>SUM(J742,J737)</f>
        <v>0</v>
      </c>
    </row>
    <row r="744" spans="1:14" s="2842" customFormat="1" ht="19.5" customHeight="1" thickTop="1">
      <c r="A744" s="4623"/>
      <c r="B744" s="4624"/>
      <c r="C744" s="4624"/>
      <c r="D744" s="4624"/>
      <c r="E744" s="4624"/>
      <c r="F744" s="4624"/>
      <c r="G744" s="623" t="s">
        <v>139</v>
      </c>
      <c r="H744" s="4606" t="s">
        <v>243</v>
      </c>
      <c r="I744" s="4606"/>
      <c r="J744" s="4607"/>
    </row>
    <row r="745" spans="1:14" s="2842" customFormat="1" ht="20.25" customHeight="1">
      <c r="A745" s="4612"/>
      <c r="B745" s="4613"/>
      <c r="C745" s="4613"/>
      <c r="D745" s="4613"/>
      <c r="E745" s="4613"/>
      <c r="F745" s="4613"/>
      <c r="G745" s="624">
        <v>1</v>
      </c>
      <c r="H745" s="4610" t="s">
        <v>1258</v>
      </c>
      <c r="I745" s="4610"/>
      <c r="J745" s="4611"/>
      <c r="K745" s="654"/>
      <c r="L745" s="654"/>
      <c r="M745" s="654"/>
      <c r="N745" s="654"/>
    </row>
    <row r="746" spans="1:14" s="626" customFormat="1" ht="19.5" customHeight="1" thickBot="1">
      <c r="A746" s="2861">
        <v>0</v>
      </c>
      <c r="B746" s="2862">
        <v>0</v>
      </c>
      <c r="C746" s="2862">
        <v>0</v>
      </c>
      <c r="D746" s="2862">
        <v>0</v>
      </c>
      <c r="E746" s="2862">
        <v>0</v>
      </c>
      <c r="F746" s="2862">
        <v>0</v>
      </c>
      <c r="G746" s="1263" t="s">
        <v>326</v>
      </c>
      <c r="H746" s="2862" t="s">
        <v>256</v>
      </c>
      <c r="I746" s="2862">
        <v>0</v>
      </c>
      <c r="J746" s="989">
        <v>0</v>
      </c>
      <c r="K746" s="674"/>
      <c r="L746" s="674"/>
      <c r="M746" s="674"/>
      <c r="N746" s="674"/>
    </row>
    <row r="747" spans="1:14" s="725" customFormat="1" ht="25.5" customHeight="1" thickTop="1" thickBot="1">
      <c r="A747" s="995">
        <f t="shared" ref="A747:F747" si="167">SUM(A746)</f>
        <v>0</v>
      </c>
      <c r="B747" s="996">
        <f t="shared" si="167"/>
        <v>0</v>
      </c>
      <c r="C747" s="996">
        <f t="shared" si="167"/>
        <v>0</v>
      </c>
      <c r="D747" s="996">
        <f t="shared" si="167"/>
        <v>0</v>
      </c>
      <c r="E747" s="996">
        <f t="shared" si="167"/>
        <v>0</v>
      </c>
      <c r="F747" s="996">
        <f t="shared" si="167"/>
        <v>0</v>
      </c>
      <c r="G747" s="996"/>
      <c r="H747" s="996" t="s">
        <v>1270</v>
      </c>
      <c r="I747" s="996">
        <f>SUM(I746)</f>
        <v>0</v>
      </c>
      <c r="J747" s="997">
        <f>SUM(J746)</f>
        <v>0</v>
      </c>
    </row>
    <row r="748" spans="1:14" s="2842" customFormat="1" ht="20.25" customHeight="1" thickTop="1">
      <c r="A748" s="4623"/>
      <c r="B748" s="4624"/>
      <c r="C748" s="4624"/>
      <c r="D748" s="4624"/>
      <c r="E748" s="4624"/>
      <c r="F748" s="4624"/>
      <c r="G748" s="2836">
        <v>2</v>
      </c>
      <c r="H748" s="4606" t="s">
        <v>1271</v>
      </c>
      <c r="I748" s="4606"/>
      <c r="J748" s="4607"/>
    </row>
    <row r="749" spans="1:14" s="648" customFormat="1" ht="17.25" customHeight="1" thickBot="1">
      <c r="A749" s="2838"/>
      <c r="B749" s="2839"/>
      <c r="C749" s="2839">
        <v>0</v>
      </c>
      <c r="D749" s="2846">
        <v>0</v>
      </c>
      <c r="E749" s="2839"/>
      <c r="F749" s="2839"/>
      <c r="G749" s="1326">
        <v>104</v>
      </c>
      <c r="H749" s="2839" t="s">
        <v>3492</v>
      </c>
      <c r="I749" s="2839">
        <v>0</v>
      </c>
      <c r="J749" s="2846">
        <v>0</v>
      </c>
    </row>
    <row r="750" spans="1:14" s="660" customFormat="1" ht="17.25" customHeight="1" thickTop="1" thickBot="1">
      <c r="A750" s="2838"/>
      <c r="B750" s="2839"/>
      <c r="C750" s="2839">
        <v>1000</v>
      </c>
      <c r="D750" s="2846">
        <v>0</v>
      </c>
      <c r="E750" s="3261">
        <v>1000</v>
      </c>
      <c r="F750" s="2839"/>
      <c r="G750" s="1326">
        <v>140</v>
      </c>
      <c r="H750" s="2839" t="s">
        <v>1280</v>
      </c>
      <c r="I750" s="2839">
        <v>0</v>
      </c>
      <c r="J750" s="2846">
        <v>0</v>
      </c>
    </row>
    <row r="751" spans="1:14" s="660" customFormat="1" ht="21.75" customHeight="1" thickTop="1" thickBot="1">
      <c r="A751" s="2861"/>
      <c r="B751" s="2862"/>
      <c r="C751" s="2862"/>
      <c r="D751" s="989">
        <v>0</v>
      </c>
      <c r="E751" s="2862"/>
      <c r="F751" s="2862"/>
      <c r="G751" s="2862">
        <v>146</v>
      </c>
      <c r="H751" s="2885" t="s">
        <v>1396</v>
      </c>
      <c r="I751" s="2862"/>
      <c r="J751" s="989">
        <v>0</v>
      </c>
    </row>
    <row r="752" spans="1:14" s="877" customFormat="1" ht="26.25" customHeight="1" thickTop="1" thickBot="1">
      <c r="A752" s="1005">
        <f t="shared" ref="A752:F752" si="168">SUM(A749:A751)</f>
        <v>0</v>
      </c>
      <c r="B752" s="1006">
        <f t="shared" si="168"/>
        <v>0</v>
      </c>
      <c r="C752" s="1006">
        <f t="shared" si="168"/>
        <v>1000</v>
      </c>
      <c r="D752" s="1006">
        <f t="shared" si="168"/>
        <v>0</v>
      </c>
      <c r="E752" s="1006">
        <f t="shared" si="168"/>
        <v>1000</v>
      </c>
      <c r="F752" s="1006">
        <f t="shared" si="168"/>
        <v>0</v>
      </c>
      <c r="G752" s="1006"/>
      <c r="H752" s="1006" t="s">
        <v>1344</v>
      </c>
      <c r="I752" s="1006">
        <f>SUM(I749:I751)</f>
        <v>0</v>
      </c>
      <c r="J752" s="1007">
        <f>SUM(J749:J751)</f>
        <v>0</v>
      </c>
    </row>
    <row r="753" spans="1:18" s="742" customFormat="1" ht="16.5" customHeight="1">
      <c r="A753" s="1385"/>
      <c r="H753" s="1027"/>
      <c r="J753" s="742" t="s">
        <v>223</v>
      </c>
    </row>
    <row r="754" spans="1:18" s="2842" customFormat="1" ht="24" customHeight="1">
      <c r="A754" s="1383" t="s">
        <v>1394</v>
      </c>
      <c r="B754" s="664"/>
      <c r="C754" s="664"/>
      <c r="D754" s="664"/>
      <c r="E754" s="664"/>
      <c r="F754" s="664"/>
      <c r="G754" s="664"/>
      <c r="H754" s="664"/>
      <c r="I754" s="664"/>
      <c r="J754" s="664"/>
    </row>
    <row r="755" spans="1:18" s="2842" customFormat="1" ht="13.5" customHeight="1" thickBot="1">
      <c r="A755" s="2848"/>
      <c r="I755" s="4608" t="s">
        <v>313</v>
      </c>
      <c r="J755" s="4608"/>
    </row>
    <row r="756" spans="1:18" s="2842" customFormat="1" ht="29.25" customHeight="1">
      <c r="A756" s="4453" t="s">
        <v>3785</v>
      </c>
      <c r="B756" s="4454"/>
      <c r="C756" s="4455" t="s">
        <v>3783</v>
      </c>
      <c r="D756" s="4454"/>
      <c r="E756" s="4455" t="s">
        <v>3784</v>
      </c>
      <c r="F756" s="4454"/>
      <c r="G756" s="4456" t="s">
        <v>117</v>
      </c>
      <c r="H756" s="4457"/>
      <c r="I756" s="4455" t="s">
        <v>3787</v>
      </c>
      <c r="J756" s="4454"/>
    </row>
    <row r="757" spans="1:18" s="2842" customFormat="1" ht="18.75" customHeight="1">
      <c r="A757" s="1050" t="s">
        <v>118</v>
      </c>
      <c r="B757" s="2819" t="s">
        <v>104</v>
      </c>
      <c r="C757" s="2819" t="s">
        <v>118</v>
      </c>
      <c r="D757" s="2819" t="s">
        <v>104</v>
      </c>
      <c r="E757" s="2819" t="s">
        <v>118</v>
      </c>
      <c r="F757" s="2819" t="s">
        <v>104</v>
      </c>
      <c r="G757" s="4458"/>
      <c r="H757" s="4459"/>
      <c r="I757" s="2819" t="s">
        <v>118</v>
      </c>
      <c r="J757" s="1051" t="s">
        <v>104</v>
      </c>
    </row>
    <row r="758" spans="1:18" s="2842" customFormat="1" ht="18.75" customHeight="1">
      <c r="A758" s="1099">
        <v>1</v>
      </c>
      <c r="B758" s="2865">
        <v>2</v>
      </c>
      <c r="C758" s="2865">
        <v>3</v>
      </c>
      <c r="D758" s="2865">
        <v>4</v>
      </c>
      <c r="E758" s="2865">
        <v>5</v>
      </c>
      <c r="F758" s="2865">
        <v>6</v>
      </c>
      <c r="G758" s="4733">
        <v>7</v>
      </c>
      <c r="H758" s="4733"/>
      <c r="I758" s="2865">
        <v>8</v>
      </c>
      <c r="J758" s="1100">
        <v>9</v>
      </c>
      <c r="K758" s="654"/>
      <c r="L758" s="654"/>
      <c r="M758" s="654"/>
      <c r="N758" s="654"/>
    </row>
    <row r="759" spans="1:18" s="2842" customFormat="1" ht="19.5" customHeight="1">
      <c r="A759" s="4612"/>
      <c r="B759" s="4613"/>
      <c r="C759" s="4613"/>
      <c r="D759" s="4613"/>
      <c r="E759" s="4613"/>
      <c r="F759" s="4613"/>
      <c r="G759" s="624">
        <v>3</v>
      </c>
      <c r="H759" s="4610" t="s">
        <v>1282</v>
      </c>
      <c r="I759" s="4610"/>
      <c r="J759" s="4611"/>
      <c r="K759" s="654"/>
      <c r="L759" s="654"/>
      <c r="M759" s="654"/>
      <c r="N759" s="654"/>
    </row>
    <row r="760" spans="1:18" s="2842" customFormat="1" ht="19.5" customHeight="1">
      <c r="A760" s="4612"/>
      <c r="B760" s="4613"/>
      <c r="C760" s="4613"/>
      <c r="D760" s="4613"/>
      <c r="E760" s="4613"/>
      <c r="F760" s="4613"/>
      <c r="G760" s="624">
        <v>4</v>
      </c>
      <c r="H760" s="4610" t="s">
        <v>1296</v>
      </c>
      <c r="I760" s="4610"/>
      <c r="J760" s="4611"/>
      <c r="K760" s="654"/>
      <c r="L760" s="654"/>
      <c r="M760" s="654"/>
      <c r="N760" s="654"/>
    </row>
    <row r="761" spans="1:18" s="626" customFormat="1" ht="18.75" customHeight="1" thickBot="1">
      <c r="A761" s="2861">
        <v>0</v>
      </c>
      <c r="B761" s="2862">
        <v>0</v>
      </c>
      <c r="C761" s="2862">
        <v>10000</v>
      </c>
      <c r="D761" s="2862"/>
      <c r="E761" s="3262">
        <v>10000</v>
      </c>
      <c r="F761" s="2862">
        <v>0</v>
      </c>
      <c r="G761" s="2862">
        <v>300</v>
      </c>
      <c r="H761" s="2862" t="s">
        <v>1397</v>
      </c>
      <c r="I761" s="3262">
        <v>0</v>
      </c>
      <c r="J761" s="989">
        <v>0</v>
      </c>
    </row>
    <row r="762" spans="1:18" s="733" customFormat="1" ht="25.5" customHeight="1" thickTop="1" thickBot="1">
      <c r="A762" s="995">
        <f t="shared" ref="A762:F762" si="169">SUM(A761)</f>
        <v>0</v>
      </c>
      <c r="B762" s="996">
        <f t="shared" si="169"/>
        <v>0</v>
      </c>
      <c r="C762" s="996">
        <f t="shared" si="169"/>
        <v>10000</v>
      </c>
      <c r="D762" s="996">
        <f t="shared" si="169"/>
        <v>0</v>
      </c>
      <c r="E762" s="996">
        <f t="shared" si="169"/>
        <v>10000</v>
      </c>
      <c r="F762" s="996">
        <f t="shared" si="169"/>
        <v>0</v>
      </c>
      <c r="G762" s="1013"/>
      <c r="H762" s="996" t="s">
        <v>1313</v>
      </c>
      <c r="I762" s="996">
        <f>SUM(I761)</f>
        <v>0</v>
      </c>
      <c r="J762" s="997">
        <f>SUM(J761)</f>
        <v>0</v>
      </c>
    </row>
    <row r="763" spans="1:18" s="2842" customFormat="1" ht="18.75" customHeight="1" thickTop="1">
      <c r="A763" s="4623"/>
      <c r="B763" s="4624"/>
      <c r="C763" s="4624"/>
      <c r="D763" s="4624"/>
      <c r="E763" s="4624"/>
      <c r="F763" s="4624"/>
      <c r="G763" s="623">
        <v>5</v>
      </c>
      <c r="H763" s="4606" t="s">
        <v>321</v>
      </c>
      <c r="I763" s="4606"/>
      <c r="J763" s="4607"/>
      <c r="O763" s="2842">
        <f>I775-C775</f>
        <v>-50393220</v>
      </c>
    </row>
    <row r="764" spans="1:18" s="626" customFormat="1" ht="18.75" customHeight="1" thickBot="1">
      <c r="A764" s="2861">
        <v>0</v>
      </c>
      <c r="B764" s="2862">
        <v>0</v>
      </c>
      <c r="C764" s="2862">
        <v>1000</v>
      </c>
      <c r="D764" s="989">
        <v>0</v>
      </c>
      <c r="E764" s="3262">
        <v>1000</v>
      </c>
      <c r="F764" s="2862">
        <v>0</v>
      </c>
      <c r="G764" s="2862">
        <v>499</v>
      </c>
      <c r="H764" s="2862" t="s">
        <v>290</v>
      </c>
      <c r="I764" s="3262">
        <v>0</v>
      </c>
      <c r="J764" s="989">
        <v>0</v>
      </c>
    </row>
    <row r="765" spans="1:18" s="733" customFormat="1" ht="26.25" customHeight="1" thickTop="1" thickBot="1">
      <c r="A765" s="995">
        <f t="shared" ref="A765:F765" si="170">SUM(A764)</f>
        <v>0</v>
      </c>
      <c r="B765" s="996">
        <f t="shared" si="170"/>
        <v>0</v>
      </c>
      <c r="C765" s="996">
        <f t="shared" si="170"/>
        <v>1000</v>
      </c>
      <c r="D765" s="996">
        <f t="shared" si="170"/>
        <v>0</v>
      </c>
      <c r="E765" s="996">
        <f t="shared" si="170"/>
        <v>1000</v>
      </c>
      <c r="F765" s="996">
        <f t="shared" si="170"/>
        <v>0</v>
      </c>
      <c r="G765" s="996"/>
      <c r="H765" s="996" t="s">
        <v>1321</v>
      </c>
      <c r="I765" s="996">
        <f>SUM(I764)</f>
        <v>0</v>
      </c>
      <c r="J765" s="997">
        <f>SUM(J764)</f>
        <v>0</v>
      </c>
    </row>
    <row r="766" spans="1:18" s="733" customFormat="1" ht="34.5" customHeight="1" thickTop="1" thickBot="1">
      <c r="A766" s="995">
        <f t="shared" ref="A766:F766" si="171">SUM(A765,A762,A752,A747)</f>
        <v>0</v>
      </c>
      <c r="B766" s="996">
        <f t="shared" si="171"/>
        <v>0</v>
      </c>
      <c r="C766" s="996">
        <f t="shared" si="171"/>
        <v>12000</v>
      </c>
      <c r="D766" s="996">
        <f t="shared" si="171"/>
        <v>0</v>
      </c>
      <c r="E766" s="996">
        <f t="shared" si="171"/>
        <v>12000</v>
      </c>
      <c r="F766" s="996">
        <f t="shared" si="171"/>
        <v>0</v>
      </c>
      <c r="G766" s="996"/>
      <c r="H766" s="998" t="s">
        <v>1243</v>
      </c>
      <c r="I766" s="996">
        <f>SUM(I765,I762,I752,I747)</f>
        <v>0</v>
      </c>
      <c r="J766" s="997">
        <f>SUM(J765,J762,J752,J747)</f>
        <v>0</v>
      </c>
    </row>
    <row r="767" spans="1:18" s="761" customFormat="1" ht="34.5" customHeight="1" thickTop="1" thickBot="1">
      <c r="A767" s="1005">
        <f t="shared" ref="A767:F767" si="172">SUM(A766,A743)</f>
        <v>0</v>
      </c>
      <c r="B767" s="1006">
        <f t="shared" si="172"/>
        <v>0</v>
      </c>
      <c r="C767" s="1006">
        <f t="shared" si="172"/>
        <v>1012000</v>
      </c>
      <c r="D767" s="1006">
        <f t="shared" si="172"/>
        <v>0</v>
      </c>
      <c r="E767" s="1006">
        <f t="shared" si="172"/>
        <v>1012000</v>
      </c>
      <c r="F767" s="1006">
        <f t="shared" si="172"/>
        <v>0</v>
      </c>
      <c r="G767" s="1006"/>
      <c r="H767" s="1000" t="s">
        <v>1398</v>
      </c>
      <c r="I767" s="1006">
        <f>SUM(I766,I743)</f>
        <v>0</v>
      </c>
      <c r="J767" s="1007">
        <f>SUM(J766,J743)</f>
        <v>0</v>
      </c>
    </row>
    <row r="768" spans="1:18" s="2842" customFormat="1" ht="27" customHeight="1">
      <c r="A768" s="4731" t="s">
        <v>1399</v>
      </c>
      <c r="B768" s="4732"/>
      <c r="C768" s="4732"/>
      <c r="D768" s="4732"/>
      <c r="E768" s="4732"/>
      <c r="F768" s="4732"/>
      <c r="G768" s="4732"/>
      <c r="H768" s="4732"/>
      <c r="I768" s="4732"/>
      <c r="J768" s="4732"/>
      <c r="K768" s="628"/>
      <c r="L768" s="628"/>
      <c r="M768" s="628"/>
      <c r="N768" s="628"/>
      <c r="O768" s="628"/>
      <c r="P768" s="628"/>
      <c r="Q768" s="628"/>
      <c r="R768" s="628"/>
    </row>
    <row r="769" spans="1:14" s="2842" customFormat="1" ht="15" customHeight="1" thickBot="1">
      <c r="A769" s="1119"/>
      <c r="B769" s="781"/>
      <c r="C769" s="4608"/>
      <c r="D769" s="4608"/>
      <c r="E769" s="781"/>
      <c r="F769" s="781"/>
      <c r="G769" s="781"/>
      <c r="H769" s="781"/>
      <c r="I769" s="4608" t="s">
        <v>313</v>
      </c>
      <c r="J769" s="4608"/>
      <c r="K769" s="654"/>
      <c r="L769" s="654"/>
      <c r="M769" s="654"/>
      <c r="N769" s="654"/>
    </row>
    <row r="770" spans="1:14" s="2842" customFormat="1" ht="29.25" customHeight="1">
      <c r="A770" s="4453" t="s">
        <v>3785</v>
      </c>
      <c r="B770" s="4454"/>
      <c r="C770" s="4455" t="s">
        <v>3783</v>
      </c>
      <c r="D770" s="4454"/>
      <c r="E770" s="4455" t="s">
        <v>3784</v>
      </c>
      <c r="F770" s="4454"/>
      <c r="G770" s="4456" t="s">
        <v>117</v>
      </c>
      <c r="H770" s="4457"/>
      <c r="I770" s="4455" t="s">
        <v>3787</v>
      </c>
      <c r="J770" s="4454"/>
    </row>
    <row r="771" spans="1:14" s="648" customFormat="1" ht="21" customHeight="1" thickBot="1">
      <c r="A771" s="1050" t="s">
        <v>118</v>
      </c>
      <c r="B771" s="2819" t="s">
        <v>104</v>
      </c>
      <c r="C771" s="2819" t="s">
        <v>118</v>
      </c>
      <c r="D771" s="2819" t="s">
        <v>104</v>
      </c>
      <c r="E771" s="2819" t="s">
        <v>118</v>
      </c>
      <c r="F771" s="2819" t="s">
        <v>104</v>
      </c>
      <c r="G771" s="4458"/>
      <c r="H771" s="4459"/>
      <c r="I771" s="2819" t="s">
        <v>118</v>
      </c>
      <c r="J771" s="1051" t="s">
        <v>104</v>
      </c>
    </row>
    <row r="772" spans="1:14" s="660" customFormat="1" ht="18" customHeight="1" thickTop="1" thickBot="1">
      <c r="A772" s="1075">
        <v>1</v>
      </c>
      <c r="B772" s="2843">
        <v>2</v>
      </c>
      <c r="C772" s="2843">
        <v>3</v>
      </c>
      <c r="D772" s="2843">
        <v>4</v>
      </c>
      <c r="E772" s="2843">
        <v>5</v>
      </c>
      <c r="F772" s="2843">
        <v>6</v>
      </c>
      <c r="G772" s="4614">
        <v>7</v>
      </c>
      <c r="H772" s="4614"/>
      <c r="I772" s="2843">
        <v>8</v>
      </c>
      <c r="J772" s="1076">
        <v>9</v>
      </c>
    </row>
    <row r="773" spans="1:14" s="2842" customFormat="1" ht="18" customHeight="1">
      <c r="A773" s="4651" t="s">
        <v>318</v>
      </c>
      <c r="B773" s="4610"/>
      <c r="C773" s="4610"/>
      <c r="D773" s="4610"/>
      <c r="E773" s="4610"/>
      <c r="F773" s="4610"/>
      <c r="G773" s="4610"/>
      <c r="H773" s="4610"/>
      <c r="I773" s="4610"/>
      <c r="J773" s="4611"/>
      <c r="K773" s="676"/>
      <c r="L773" s="676"/>
      <c r="M773" s="656"/>
      <c r="N773" s="656"/>
    </row>
    <row r="774" spans="1:14" s="2842" customFormat="1" ht="19.5" customHeight="1">
      <c r="A774" s="4612"/>
      <c r="B774" s="4613"/>
      <c r="C774" s="4613"/>
      <c r="D774" s="4613"/>
      <c r="E774" s="4613"/>
      <c r="F774" s="4613"/>
      <c r="G774" s="624" t="s">
        <v>137</v>
      </c>
      <c r="H774" s="4610" t="s">
        <v>239</v>
      </c>
      <c r="I774" s="4610"/>
      <c r="J774" s="4611"/>
      <c r="K774" s="677"/>
      <c r="L774" s="677"/>
      <c r="M774" s="654"/>
      <c r="N774" s="654"/>
    </row>
    <row r="775" spans="1:14" s="2842" customFormat="1" ht="17.25" customHeight="1">
      <c r="A775" s="2839">
        <f t="shared" ref="A775:F775" si="173">A797</f>
        <v>0</v>
      </c>
      <c r="B775" s="2839">
        <f t="shared" si="173"/>
        <v>0</v>
      </c>
      <c r="C775" s="2839">
        <f t="shared" si="173"/>
        <v>50393220</v>
      </c>
      <c r="D775" s="2839">
        <f t="shared" si="173"/>
        <v>0</v>
      </c>
      <c r="E775" s="2839">
        <f t="shared" si="173"/>
        <v>50393220</v>
      </c>
      <c r="F775" s="2839">
        <f t="shared" si="173"/>
        <v>0</v>
      </c>
      <c r="G775" s="1326">
        <v>1</v>
      </c>
      <c r="H775" s="2839" t="s">
        <v>1235</v>
      </c>
      <c r="I775" s="2839">
        <f>I797</f>
        <v>0</v>
      </c>
      <c r="J775" s="2839">
        <f>J797</f>
        <v>0</v>
      </c>
      <c r="K775" s="654"/>
      <c r="L775" s="654"/>
      <c r="M775" s="654"/>
      <c r="N775" s="654"/>
    </row>
    <row r="776" spans="1:14" s="626" customFormat="1" ht="18.75" customHeight="1" thickBot="1">
      <c r="A776" s="2862">
        <f t="shared" ref="A776:F776" si="174">A800</f>
        <v>0</v>
      </c>
      <c r="B776" s="2862">
        <f t="shared" si="174"/>
        <v>0</v>
      </c>
      <c r="C776" s="2862">
        <f t="shared" si="174"/>
        <v>20000</v>
      </c>
      <c r="D776" s="2862">
        <f t="shared" si="174"/>
        <v>0</v>
      </c>
      <c r="E776" s="2862">
        <f t="shared" si="174"/>
        <v>20000</v>
      </c>
      <c r="F776" s="2862">
        <f t="shared" si="174"/>
        <v>0</v>
      </c>
      <c r="G776" s="1263">
        <v>2</v>
      </c>
      <c r="H776" s="2862" t="s">
        <v>1236</v>
      </c>
      <c r="I776" s="2862">
        <f>I800</f>
        <v>0</v>
      </c>
      <c r="J776" s="2862">
        <f>J800</f>
        <v>0</v>
      </c>
      <c r="K776" s="674"/>
      <c r="L776" s="674"/>
      <c r="M776" s="674"/>
      <c r="N776" s="674"/>
    </row>
    <row r="777" spans="1:14" s="644" customFormat="1" ht="33" customHeight="1" thickTop="1" thickBot="1">
      <c r="A777" s="995">
        <f t="shared" ref="A777:F777" si="175">SUM(A775:A776)</f>
        <v>0</v>
      </c>
      <c r="B777" s="996">
        <f t="shared" si="175"/>
        <v>0</v>
      </c>
      <c r="C777" s="996">
        <f t="shared" si="175"/>
        <v>50413220</v>
      </c>
      <c r="D777" s="996">
        <f t="shared" si="175"/>
        <v>0</v>
      </c>
      <c r="E777" s="996">
        <f t="shared" si="175"/>
        <v>50413220</v>
      </c>
      <c r="F777" s="996">
        <f t="shared" si="175"/>
        <v>0</v>
      </c>
      <c r="G777" s="996"/>
      <c r="H777" s="998" t="s">
        <v>1358</v>
      </c>
      <c r="I777" s="996">
        <f>SUM(I775:I776)</f>
        <v>0</v>
      </c>
      <c r="J777" s="997">
        <f>SUM(J775:J776)</f>
        <v>0</v>
      </c>
    </row>
    <row r="778" spans="1:14" s="2842" customFormat="1" ht="21.75" customHeight="1" thickTop="1">
      <c r="A778" s="4623"/>
      <c r="B778" s="4624"/>
      <c r="C778" s="4624"/>
      <c r="D778" s="4624"/>
      <c r="E778" s="4624"/>
      <c r="F778" s="4624"/>
      <c r="G778" s="623" t="s">
        <v>139</v>
      </c>
      <c r="H778" s="4631" t="s">
        <v>243</v>
      </c>
      <c r="I778" s="4631"/>
      <c r="J778" s="4632"/>
    </row>
    <row r="779" spans="1:14" s="2842" customFormat="1" ht="17.25" customHeight="1">
      <c r="A779" s="2839">
        <f t="shared" ref="A779:F779" si="176">A816</f>
        <v>0</v>
      </c>
      <c r="B779" s="2846">
        <f t="shared" si="176"/>
        <v>0</v>
      </c>
      <c r="C779" s="2839">
        <f t="shared" si="176"/>
        <v>50790000</v>
      </c>
      <c r="D779" s="2846">
        <f t="shared" si="176"/>
        <v>110000</v>
      </c>
      <c r="E779" s="2839">
        <f t="shared" si="176"/>
        <v>50790000</v>
      </c>
      <c r="F779" s="2846">
        <f t="shared" si="176"/>
        <v>110000</v>
      </c>
      <c r="G779" s="1326">
        <v>1</v>
      </c>
      <c r="H779" s="2839" t="s">
        <v>1258</v>
      </c>
      <c r="I779" s="2839">
        <f>I816</f>
        <v>0</v>
      </c>
      <c r="J779" s="2846">
        <f>J816</f>
        <v>0</v>
      </c>
    </row>
    <row r="780" spans="1:14" s="2842" customFormat="1" ht="17.25" customHeight="1">
      <c r="A780" s="2839">
        <f t="shared" ref="A780:F780" si="177">A828</f>
        <v>0</v>
      </c>
      <c r="B780" s="2846">
        <f t="shared" si="177"/>
        <v>0</v>
      </c>
      <c r="C780" s="2839">
        <f t="shared" si="177"/>
        <v>810000</v>
      </c>
      <c r="D780" s="2846">
        <f t="shared" si="177"/>
        <v>110000</v>
      </c>
      <c r="E780" s="2839">
        <f t="shared" si="177"/>
        <v>810000</v>
      </c>
      <c r="F780" s="2846">
        <f t="shared" si="177"/>
        <v>110000</v>
      </c>
      <c r="G780" s="1326">
        <v>2</v>
      </c>
      <c r="H780" s="2839" t="s">
        <v>1271</v>
      </c>
      <c r="I780" s="2839">
        <f>I828</f>
        <v>0</v>
      </c>
      <c r="J780" s="2846">
        <f>J828</f>
        <v>0</v>
      </c>
    </row>
    <row r="781" spans="1:14" s="2842" customFormat="1" ht="17.25" customHeight="1">
      <c r="A781" s="2839">
        <f t="shared" ref="A781:F781" si="178">A831</f>
        <v>0</v>
      </c>
      <c r="B781" s="2846">
        <f t="shared" si="178"/>
        <v>0</v>
      </c>
      <c r="C781" s="2839">
        <f t="shared" si="178"/>
        <v>0</v>
      </c>
      <c r="D781" s="2846">
        <f t="shared" si="178"/>
        <v>0</v>
      </c>
      <c r="E781" s="2839">
        <f t="shared" si="178"/>
        <v>0</v>
      </c>
      <c r="F781" s="2846">
        <f t="shared" si="178"/>
        <v>0</v>
      </c>
      <c r="G781" s="1326">
        <v>3</v>
      </c>
      <c r="H781" s="2839" t="s">
        <v>1282</v>
      </c>
      <c r="I781" s="2839">
        <f>I831</f>
        <v>0</v>
      </c>
      <c r="J781" s="2846">
        <f>J831</f>
        <v>0</v>
      </c>
      <c r="K781" s="2847"/>
      <c r="L781" s="2847"/>
    </row>
    <row r="782" spans="1:14" s="2842" customFormat="1" ht="17.25" customHeight="1">
      <c r="A782" s="2839">
        <f>0</f>
        <v>0</v>
      </c>
      <c r="B782" s="2846">
        <f>0</f>
        <v>0</v>
      </c>
      <c r="C782" s="2839">
        <f>0</f>
        <v>0</v>
      </c>
      <c r="D782" s="2846">
        <f>0</f>
        <v>0</v>
      </c>
      <c r="E782" s="2839">
        <f>0</f>
        <v>0</v>
      </c>
      <c r="F782" s="2846">
        <f>0</f>
        <v>0</v>
      </c>
      <c r="G782" s="1326">
        <v>4</v>
      </c>
      <c r="H782" s="2839" t="s">
        <v>1296</v>
      </c>
      <c r="I782" s="2839">
        <f>0</f>
        <v>0</v>
      </c>
      <c r="J782" s="2846">
        <f>0</f>
        <v>0</v>
      </c>
      <c r="K782" s="654"/>
      <c r="L782" s="654"/>
      <c r="M782" s="654"/>
      <c r="N782" s="654"/>
    </row>
    <row r="783" spans="1:14" s="626" customFormat="1" ht="22.5" customHeight="1" thickBot="1">
      <c r="A783" s="2862">
        <f t="shared" ref="A783:F783" si="179">A836</f>
        <v>0</v>
      </c>
      <c r="B783" s="989">
        <f t="shared" si="179"/>
        <v>0</v>
      </c>
      <c r="C783" s="2862">
        <f t="shared" si="179"/>
        <v>75000</v>
      </c>
      <c r="D783" s="989">
        <f t="shared" si="179"/>
        <v>0</v>
      </c>
      <c r="E783" s="2862">
        <f t="shared" si="179"/>
        <v>75000</v>
      </c>
      <c r="F783" s="989">
        <f t="shared" si="179"/>
        <v>0</v>
      </c>
      <c r="G783" s="1263">
        <v>5</v>
      </c>
      <c r="H783" s="2862" t="s">
        <v>321</v>
      </c>
      <c r="I783" s="2862">
        <f>I836</f>
        <v>0</v>
      </c>
      <c r="J783" s="989">
        <f>J836</f>
        <v>0</v>
      </c>
      <c r="K783" s="674"/>
      <c r="L783" s="674"/>
      <c r="M783" s="674"/>
      <c r="N783" s="674"/>
    </row>
    <row r="784" spans="1:14" s="644" customFormat="1" ht="36.75" customHeight="1" thickTop="1" thickBot="1">
      <c r="A784" s="1034">
        <f t="shared" ref="A784:F784" si="180">SUM(A779:A783)</f>
        <v>0</v>
      </c>
      <c r="B784" s="1020">
        <f t="shared" si="180"/>
        <v>0</v>
      </c>
      <c r="C784" s="1020">
        <f t="shared" si="180"/>
        <v>51675000</v>
      </c>
      <c r="D784" s="1020">
        <f t="shared" si="180"/>
        <v>220000</v>
      </c>
      <c r="E784" s="1020">
        <f t="shared" si="180"/>
        <v>51675000</v>
      </c>
      <c r="F784" s="1020">
        <f t="shared" si="180"/>
        <v>220000</v>
      </c>
      <c r="G784" s="1020"/>
      <c r="H784" s="1003" t="s">
        <v>1243</v>
      </c>
      <c r="I784" s="1020">
        <f>SUM(I779:I783)</f>
        <v>0</v>
      </c>
      <c r="J784" s="1020">
        <f>SUM(J779:J783)</f>
        <v>0</v>
      </c>
      <c r="N784" s="644">
        <v>6092105</v>
      </c>
    </row>
    <row r="785" spans="1:14" s="2842" customFormat="1" ht="32.25" customHeight="1" thickTop="1" thickBot="1">
      <c r="A785" s="1014">
        <f t="shared" ref="A785:F785" si="181">SUM(A777+A784)</f>
        <v>0</v>
      </c>
      <c r="B785" s="1015">
        <f t="shared" si="181"/>
        <v>0</v>
      </c>
      <c r="C785" s="1015">
        <f t="shared" si="181"/>
        <v>102088220</v>
      </c>
      <c r="D785" s="1015">
        <f t="shared" si="181"/>
        <v>220000</v>
      </c>
      <c r="E785" s="1015">
        <f t="shared" si="181"/>
        <v>102088220</v>
      </c>
      <c r="F785" s="1015">
        <f t="shared" si="181"/>
        <v>220000</v>
      </c>
      <c r="G785" s="1015"/>
      <c r="H785" s="1015" t="s">
        <v>1244</v>
      </c>
      <c r="I785" s="1015">
        <f>SUM(I777+I784)</f>
        <v>0</v>
      </c>
      <c r="J785" s="1015">
        <f>SUM(J777+J784)</f>
        <v>0</v>
      </c>
      <c r="N785" s="2842" t="e">
        <v>#REF!</v>
      </c>
    </row>
    <row r="786" spans="1:14" s="2842" customFormat="1" ht="13.5" customHeight="1">
      <c r="A786" s="4638" t="s">
        <v>322</v>
      </c>
      <c r="B786" s="4608"/>
      <c r="C786" s="4608"/>
      <c r="D786" s="4608"/>
      <c r="E786" s="4608"/>
      <c r="F786" s="4608"/>
      <c r="G786" s="4608"/>
      <c r="H786" s="4608"/>
      <c r="I786" s="4608"/>
      <c r="J786" s="4608"/>
    </row>
    <row r="787" spans="1:14" s="648" customFormat="1" ht="21" customHeight="1" thickBot="1">
      <c r="A787" s="1383" t="s">
        <v>1400</v>
      </c>
      <c r="B787" s="664"/>
      <c r="C787" s="2842"/>
      <c r="D787" s="2842"/>
      <c r="E787" s="664"/>
      <c r="F787" s="664"/>
      <c r="G787" s="664"/>
      <c r="H787" s="664"/>
      <c r="I787" s="2842"/>
      <c r="J787" s="2842"/>
      <c r="K787" s="678"/>
      <c r="L787" s="678"/>
    </row>
    <row r="788" spans="1:14" s="660" customFormat="1" ht="12" customHeight="1" thickTop="1" thickBot="1">
      <c r="A788" s="1381"/>
      <c r="B788" s="664"/>
      <c r="C788" s="2842"/>
      <c r="D788" s="2842"/>
      <c r="E788" s="664"/>
      <c r="F788" s="664"/>
      <c r="G788" s="664"/>
      <c r="H788" s="664"/>
      <c r="I788" s="4608" t="s">
        <v>313</v>
      </c>
      <c r="J788" s="4608"/>
    </row>
    <row r="789" spans="1:14" s="660" customFormat="1" ht="29.25" customHeight="1" thickTop="1" thickBot="1">
      <c r="A789" s="4453" t="s">
        <v>3785</v>
      </c>
      <c r="B789" s="4454"/>
      <c r="C789" s="4455" t="s">
        <v>3783</v>
      </c>
      <c r="D789" s="4454"/>
      <c r="E789" s="4455" t="s">
        <v>3784</v>
      </c>
      <c r="F789" s="4454"/>
      <c r="G789" s="4456" t="s">
        <v>117</v>
      </c>
      <c r="H789" s="4457"/>
      <c r="I789" s="4455" t="s">
        <v>3782</v>
      </c>
      <c r="J789" s="4467"/>
    </row>
    <row r="790" spans="1:14" s="2842" customFormat="1" ht="19.5" customHeight="1" thickTop="1">
      <c r="A790" s="1050" t="s">
        <v>118</v>
      </c>
      <c r="B790" s="2819" t="s">
        <v>104</v>
      </c>
      <c r="C790" s="2819" t="s">
        <v>118</v>
      </c>
      <c r="D790" s="2819" t="s">
        <v>104</v>
      </c>
      <c r="E790" s="2819" t="s">
        <v>118</v>
      </c>
      <c r="F790" s="2819" t="s">
        <v>104</v>
      </c>
      <c r="G790" s="4458"/>
      <c r="H790" s="4459"/>
      <c r="I790" s="2819" t="s">
        <v>118</v>
      </c>
      <c r="J790" s="1051" t="s">
        <v>104</v>
      </c>
    </row>
    <row r="791" spans="1:14" s="2842" customFormat="1" ht="16.5" customHeight="1" thickBot="1">
      <c r="A791" s="1075">
        <v>1</v>
      </c>
      <c r="B791" s="2843">
        <v>2</v>
      </c>
      <c r="C791" s="2843">
        <v>3</v>
      </c>
      <c r="D791" s="2843">
        <v>4</v>
      </c>
      <c r="E791" s="2843">
        <v>5</v>
      </c>
      <c r="F791" s="2843">
        <v>6</v>
      </c>
      <c r="G791" s="4614">
        <v>7</v>
      </c>
      <c r="H791" s="4614"/>
      <c r="I791" s="2843">
        <v>8</v>
      </c>
      <c r="J791" s="1076">
        <v>9</v>
      </c>
    </row>
    <row r="792" spans="1:14" s="2842" customFormat="1" ht="20.25" customHeight="1">
      <c r="A792" s="4651" t="s">
        <v>626</v>
      </c>
      <c r="B792" s="4610"/>
      <c r="C792" s="4610"/>
      <c r="D792" s="4610"/>
      <c r="E792" s="4610"/>
      <c r="F792" s="4610"/>
      <c r="G792" s="4610"/>
      <c r="H792" s="4610"/>
      <c r="I792" s="4610"/>
      <c r="J792" s="4611"/>
    </row>
    <row r="793" spans="1:14" s="2842" customFormat="1" ht="20.25" customHeight="1">
      <c r="A793" s="4612"/>
      <c r="B793" s="4613"/>
      <c r="C793" s="4613"/>
      <c r="D793" s="4613"/>
      <c r="E793" s="4613"/>
      <c r="F793" s="4613"/>
      <c r="G793" s="624" t="s">
        <v>137</v>
      </c>
      <c r="H793" s="4610" t="s">
        <v>239</v>
      </c>
      <c r="I793" s="4610"/>
      <c r="J793" s="4611"/>
    </row>
    <row r="794" spans="1:14" s="2842" customFormat="1" ht="18.75" customHeight="1">
      <c r="A794" s="4612"/>
      <c r="B794" s="4613"/>
      <c r="C794" s="4613"/>
      <c r="D794" s="4613"/>
      <c r="E794" s="4613"/>
      <c r="F794" s="4613"/>
      <c r="G794" s="624">
        <v>1</v>
      </c>
      <c r="H794" s="4610" t="s">
        <v>1235</v>
      </c>
      <c r="I794" s="4610"/>
      <c r="J794" s="4611"/>
    </row>
    <row r="795" spans="1:14" s="2842" customFormat="1" ht="17.25" customHeight="1">
      <c r="A795" s="2846">
        <v>0</v>
      </c>
      <c r="B795" s="2846"/>
      <c r="C795" s="4388">
        <v>25347000</v>
      </c>
      <c r="D795" s="2846">
        <v>0</v>
      </c>
      <c r="E795" s="4388">
        <v>25347000</v>
      </c>
      <c r="F795" s="2846">
        <v>0</v>
      </c>
      <c r="G795" s="1326" t="s">
        <v>327</v>
      </c>
      <c r="H795" s="1354" t="s">
        <v>1246</v>
      </c>
      <c r="I795" s="2839">
        <v>0</v>
      </c>
      <c r="J795" s="2846">
        <v>0</v>
      </c>
      <c r="K795" s="654"/>
      <c r="L795" s="654"/>
      <c r="M795" s="654"/>
      <c r="N795" s="654"/>
    </row>
    <row r="796" spans="1:14" s="626" customFormat="1" ht="18" customHeight="1" thickBot="1">
      <c r="A796" s="2846">
        <v>0</v>
      </c>
      <c r="B796" s="2846"/>
      <c r="C796" s="4394">
        <v>25046220</v>
      </c>
      <c r="D796" s="989">
        <v>0</v>
      </c>
      <c r="E796" s="4394">
        <v>25046220</v>
      </c>
      <c r="F796" s="989">
        <v>0</v>
      </c>
      <c r="G796" s="1263">
        <v>100</v>
      </c>
      <c r="H796" s="2862" t="s">
        <v>1380</v>
      </c>
      <c r="I796" s="2862">
        <v>0</v>
      </c>
      <c r="J796" s="989">
        <v>0</v>
      </c>
      <c r="K796" s="674"/>
      <c r="L796" s="674"/>
      <c r="M796" s="674"/>
      <c r="N796" s="674"/>
    </row>
    <row r="797" spans="1:14" s="644" customFormat="1" ht="25.5" customHeight="1" thickTop="1" thickBot="1">
      <c r="A797" s="995">
        <f t="shared" ref="A797:F797" si="182">SUM(A795:A796)</f>
        <v>0</v>
      </c>
      <c r="B797" s="996">
        <f t="shared" si="182"/>
        <v>0</v>
      </c>
      <c r="C797" s="996">
        <f t="shared" si="182"/>
        <v>50393220</v>
      </c>
      <c r="D797" s="996">
        <f t="shared" si="182"/>
        <v>0</v>
      </c>
      <c r="E797" s="996">
        <f t="shared" si="182"/>
        <v>50393220</v>
      </c>
      <c r="F797" s="996">
        <f t="shared" si="182"/>
        <v>0</v>
      </c>
      <c r="G797" s="1013"/>
      <c r="H797" s="996" t="s">
        <v>1249</v>
      </c>
      <c r="I797" s="996">
        <f>SUM(I795:I796)</f>
        <v>0</v>
      </c>
      <c r="J797" s="997">
        <f>SUM(J795:J796)</f>
        <v>0</v>
      </c>
    </row>
    <row r="798" spans="1:14" s="2842" customFormat="1" ht="20.25" customHeight="1" thickTop="1" thickBot="1">
      <c r="A798" s="4623"/>
      <c r="B798" s="4624"/>
      <c r="C798" s="4624"/>
      <c r="D798" s="4624"/>
      <c r="E798" s="4624"/>
      <c r="F798" s="4624"/>
      <c r="G798" s="623">
        <v>2</v>
      </c>
      <c r="H798" s="4606" t="s">
        <v>1236</v>
      </c>
      <c r="I798" s="4606"/>
      <c r="J798" s="4607"/>
      <c r="K798" s="648"/>
      <c r="L798" s="648"/>
      <c r="M798" s="648"/>
      <c r="N798" s="648"/>
    </row>
    <row r="799" spans="1:14" s="626" customFormat="1" ht="19.5" customHeight="1" thickTop="1" thickBot="1">
      <c r="A799" s="2846">
        <v>0</v>
      </c>
      <c r="B799" s="2846"/>
      <c r="C799" s="3723">
        <v>20000</v>
      </c>
      <c r="D799" s="2862"/>
      <c r="E799" s="3723">
        <v>20000</v>
      </c>
      <c r="F799" s="2862">
        <v>0</v>
      </c>
      <c r="G799" s="1263">
        <v>200</v>
      </c>
      <c r="H799" s="2862" t="s">
        <v>1335</v>
      </c>
      <c r="I799" s="3723">
        <v>0</v>
      </c>
      <c r="J799" s="989">
        <v>0</v>
      </c>
    </row>
    <row r="800" spans="1:14" s="644" customFormat="1" ht="24.75" customHeight="1" thickTop="1" thickBot="1">
      <c r="A800" s="995">
        <f t="shared" ref="A800:F800" si="183">SUM(A799:A799)</f>
        <v>0</v>
      </c>
      <c r="B800" s="996">
        <f t="shared" si="183"/>
        <v>0</v>
      </c>
      <c r="C800" s="996">
        <f t="shared" si="183"/>
        <v>20000</v>
      </c>
      <c r="D800" s="996">
        <f t="shared" si="183"/>
        <v>0</v>
      </c>
      <c r="E800" s="996">
        <f t="shared" si="183"/>
        <v>20000</v>
      </c>
      <c r="F800" s="996">
        <f t="shared" si="183"/>
        <v>0</v>
      </c>
      <c r="G800" s="1013"/>
      <c r="H800" s="1003" t="s">
        <v>1257</v>
      </c>
      <c r="I800" s="1020">
        <f>SUM(I799:I799)</f>
        <v>0</v>
      </c>
      <c r="J800" s="1022">
        <f>SUM(J799:J799)</f>
        <v>0</v>
      </c>
    </row>
    <row r="801" spans="1:15" s="644" customFormat="1" ht="34.5" customHeight="1" thickTop="1" thickBot="1">
      <c r="A801" s="995">
        <f t="shared" ref="A801:F801" si="184">SUM(A800,A797)</f>
        <v>0</v>
      </c>
      <c r="B801" s="996">
        <f t="shared" si="184"/>
        <v>0</v>
      </c>
      <c r="C801" s="996">
        <f t="shared" si="184"/>
        <v>50413220</v>
      </c>
      <c r="D801" s="996">
        <f t="shared" si="184"/>
        <v>0</v>
      </c>
      <c r="E801" s="996">
        <f t="shared" si="184"/>
        <v>50413220</v>
      </c>
      <c r="F801" s="996">
        <f t="shared" si="184"/>
        <v>0</v>
      </c>
      <c r="G801" s="1013"/>
      <c r="H801" s="998" t="s">
        <v>1341</v>
      </c>
      <c r="I801" s="996">
        <f>SUM(I800,I797)</f>
        <v>0</v>
      </c>
      <c r="J801" s="1089">
        <f>SUM(J800,J797)</f>
        <v>0</v>
      </c>
      <c r="K801" s="662"/>
      <c r="L801" s="662"/>
    </row>
    <row r="802" spans="1:15" s="2842" customFormat="1" ht="18.75" customHeight="1" thickTop="1">
      <c r="A802" s="4623"/>
      <c r="B802" s="4624"/>
      <c r="C802" s="4624"/>
      <c r="D802" s="4624"/>
      <c r="E802" s="4624"/>
      <c r="F802" s="4624"/>
      <c r="G802" s="623" t="s">
        <v>139</v>
      </c>
      <c r="H802" s="4606" t="s">
        <v>243</v>
      </c>
      <c r="I802" s="4606"/>
      <c r="J802" s="4607"/>
      <c r="K802" s="656"/>
      <c r="L802" s="656"/>
      <c r="M802" s="656"/>
      <c r="N802" s="656"/>
    </row>
    <row r="803" spans="1:15" s="2842" customFormat="1" ht="18.75" customHeight="1">
      <c r="A803" s="4612"/>
      <c r="B803" s="4613"/>
      <c r="C803" s="4613"/>
      <c r="D803" s="4613"/>
      <c r="E803" s="4613"/>
      <c r="F803" s="4613"/>
      <c r="G803" s="624">
        <v>1</v>
      </c>
      <c r="H803" s="4610" t="s">
        <v>1258</v>
      </c>
      <c r="I803" s="4610"/>
      <c r="J803" s="4611"/>
      <c r="K803" s="654"/>
      <c r="L803" s="654"/>
      <c r="M803" s="654"/>
      <c r="N803" s="654"/>
    </row>
    <row r="804" spans="1:15" s="2842" customFormat="1" ht="17.25" customHeight="1">
      <c r="A804" s="3403">
        <v>0</v>
      </c>
      <c r="B804" s="2859"/>
      <c r="C804" s="3738">
        <v>5000000</v>
      </c>
      <c r="D804" s="2645"/>
      <c r="E804" s="3738">
        <v>5000000</v>
      </c>
      <c r="F804" s="2645"/>
      <c r="G804" s="2691" t="s">
        <v>324</v>
      </c>
      <c r="H804" s="2722" t="s">
        <v>1401</v>
      </c>
      <c r="I804" s="3738">
        <v>0</v>
      </c>
      <c r="J804" s="2645"/>
      <c r="K804" s="654"/>
      <c r="L804" s="654"/>
      <c r="M804" s="654"/>
      <c r="N804" s="654"/>
    </row>
    <row r="805" spans="1:15" s="2842" customFormat="1" ht="17.25" customHeight="1">
      <c r="A805" s="3403">
        <v>0</v>
      </c>
      <c r="B805" s="2859"/>
      <c r="C805" s="3738">
        <v>25000</v>
      </c>
      <c r="D805" s="2645"/>
      <c r="E805" s="3738">
        <v>25000</v>
      </c>
      <c r="F805" s="2645"/>
      <c r="G805" s="2691" t="s">
        <v>326</v>
      </c>
      <c r="H805" s="2722" t="s">
        <v>256</v>
      </c>
      <c r="I805" s="3738">
        <v>0</v>
      </c>
      <c r="J805" s="2645"/>
      <c r="K805" s="2847"/>
      <c r="L805" s="2847"/>
    </row>
    <row r="806" spans="1:15" s="2842" customFormat="1" ht="17.25" customHeight="1">
      <c r="A806" s="3403">
        <v>0</v>
      </c>
      <c r="B806" s="2859"/>
      <c r="C806" s="3738">
        <v>200000</v>
      </c>
      <c r="D806" s="3400"/>
      <c r="E806" s="3738">
        <v>200000</v>
      </c>
      <c r="F806" s="3400"/>
      <c r="G806" s="2567" t="s">
        <v>697</v>
      </c>
      <c r="H806" s="2722" t="s">
        <v>258</v>
      </c>
      <c r="I806" s="3738">
        <v>0</v>
      </c>
      <c r="J806" s="3400"/>
      <c r="K806" s="2847"/>
      <c r="L806" s="2847"/>
    </row>
    <row r="807" spans="1:15" s="2842" customFormat="1" ht="17.25" customHeight="1">
      <c r="A807" s="3403">
        <v>0</v>
      </c>
      <c r="B807" s="2859"/>
      <c r="C807" s="3738">
        <v>5000000</v>
      </c>
      <c r="D807" s="2645"/>
      <c r="E807" s="3738">
        <v>5000000</v>
      </c>
      <c r="F807" s="2645"/>
      <c r="G807" s="2691" t="s">
        <v>699</v>
      </c>
      <c r="H807" s="2722" t="s">
        <v>1402</v>
      </c>
      <c r="I807" s="3738">
        <v>0</v>
      </c>
      <c r="J807" s="2645"/>
    </row>
    <row r="808" spans="1:15" s="2842" customFormat="1" ht="17.25" customHeight="1">
      <c r="A808" s="3403">
        <v>0</v>
      </c>
      <c r="B808" s="2859"/>
      <c r="C808" s="3399">
        <v>40000000</v>
      </c>
      <c r="D808" s="2645"/>
      <c r="E808" s="3399">
        <v>40000000</v>
      </c>
      <c r="F808" s="2645"/>
      <c r="G808" s="2691" t="s">
        <v>701</v>
      </c>
      <c r="H808" s="2722" t="s">
        <v>1403</v>
      </c>
      <c r="I808" s="3399">
        <v>0</v>
      </c>
      <c r="J808" s="2645"/>
    </row>
    <row r="809" spans="1:15" s="2842" customFormat="1" ht="17.25" customHeight="1">
      <c r="A809" s="3403">
        <v>0</v>
      </c>
      <c r="B809" s="2859"/>
      <c r="C809" s="3399">
        <v>60000</v>
      </c>
      <c r="D809" s="2645"/>
      <c r="E809" s="3399">
        <v>60000</v>
      </c>
      <c r="F809" s="2645"/>
      <c r="G809" s="2691" t="s">
        <v>473</v>
      </c>
      <c r="H809" s="2722" t="s">
        <v>261</v>
      </c>
      <c r="I809" s="3399">
        <v>0</v>
      </c>
      <c r="J809" s="2645"/>
      <c r="O809" s="2842" t="e">
        <v>#REF!</v>
      </c>
    </row>
    <row r="810" spans="1:15" s="648" customFormat="1" ht="17.25" customHeight="1" thickBot="1">
      <c r="A810" s="3403">
        <v>0</v>
      </c>
      <c r="B810" s="2859"/>
      <c r="C810" s="3738">
        <v>500000</v>
      </c>
      <c r="D810" s="2645"/>
      <c r="E810" s="3738">
        <v>500000</v>
      </c>
      <c r="F810" s="2645"/>
      <c r="G810" s="2691" t="s">
        <v>476</v>
      </c>
      <c r="H810" s="2722" t="s">
        <v>1404</v>
      </c>
      <c r="I810" s="3738">
        <v>0</v>
      </c>
      <c r="J810" s="2645"/>
      <c r="O810" s="648" t="e">
        <v>#REF!</v>
      </c>
    </row>
    <row r="811" spans="1:15" s="660" customFormat="1" ht="17.25" customHeight="1" thickTop="1" thickBot="1">
      <c r="A811" s="3403">
        <v>0</v>
      </c>
      <c r="B811" s="2859"/>
      <c r="C811" s="3738">
        <v>5000</v>
      </c>
      <c r="D811" s="2645"/>
      <c r="E811" s="3738">
        <v>5000</v>
      </c>
      <c r="F811" s="2645"/>
      <c r="G811" s="2691" t="s">
        <v>1264</v>
      </c>
      <c r="H811" s="2722" t="s">
        <v>262</v>
      </c>
      <c r="I811" s="3738">
        <v>0</v>
      </c>
      <c r="J811" s="2645"/>
    </row>
    <row r="812" spans="1:15" s="660" customFormat="1" ht="17.25" customHeight="1" thickTop="1" thickBot="1">
      <c r="A812" s="2859"/>
      <c r="B812" s="2859"/>
      <c r="D812" s="3737">
        <v>10000</v>
      </c>
      <c r="F812" s="3737">
        <v>10000</v>
      </c>
      <c r="G812" s="2705">
        <v>23</v>
      </c>
      <c r="H812" s="2722" t="s">
        <v>3502</v>
      </c>
      <c r="J812" s="3737">
        <v>0</v>
      </c>
    </row>
    <row r="813" spans="1:15" s="660" customFormat="1" ht="31.5" thickTop="1" thickBot="1">
      <c r="A813" s="2859"/>
      <c r="B813" s="2859">
        <v>0</v>
      </c>
      <c r="D813" s="3738">
        <v>75000</v>
      </c>
      <c r="F813" s="3738">
        <v>75000</v>
      </c>
      <c r="G813" s="2705">
        <v>25</v>
      </c>
      <c r="H813" s="2722" t="s">
        <v>3490</v>
      </c>
      <c r="J813" s="3738">
        <v>0</v>
      </c>
    </row>
    <row r="814" spans="1:15" s="650" customFormat="1" ht="21.75" customHeight="1" thickTop="1" thickBot="1">
      <c r="A814" s="2859"/>
      <c r="B814" s="2859">
        <v>0</v>
      </c>
      <c r="D814" s="3738">
        <v>15000</v>
      </c>
      <c r="F814" s="3738">
        <v>15000</v>
      </c>
      <c r="G814" s="2859" t="s">
        <v>497</v>
      </c>
      <c r="H814" s="2568" t="s">
        <v>2977</v>
      </c>
      <c r="J814" s="3738">
        <v>0</v>
      </c>
    </row>
    <row r="815" spans="1:15" s="626" customFormat="1" ht="21.75" customHeight="1" thickTop="1" thickBot="1">
      <c r="A815" s="2859"/>
      <c r="B815" s="2859"/>
      <c r="D815" s="3738">
        <v>10000</v>
      </c>
      <c r="F815" s="3738">
        <v>10000</v>
      </c>
      <c r="G815" s="2705">
        <v>29</v>
      </c>
      <c r="H815" s="2568" t="s">
        <v>3489</v>
      </c>
      <c r="J815" s="3738">
        <v>0</v>
      </c>
    </row>
    <row r="816" spans="1:15" s="735" customFormat="1" ht="26.25" customHeight="1" thickTop="1" thickBot="1">
      <c r="A816" s="1005">
        <f t="shared" ref="A816:F816" si="185">SUM(A804:A815)</f>
        <v>0</v>
      </c>
      <c r="B816" s="1005">
        <f t="shared" si="185"/>
        <v>0</v>
      </c>
      <c r="C816" s="1005">
        <f t="shared" si="185"/>
        <v>50790000</v>
      </c>
      <c r="D816" s="1005">
        <f t="shared" si="185"/>
        <v>110000</v>
      </c>
      <c r="E816" s="1005">
        <f t="shared" si="185"/>
        <v>50790000</v>
      </c>
      <c r="F816" s="1005">
        <f t="shared" si="185"/>
        <v>110000</v>
      </c>
      <c r="G816" s="1006"/>
      <c r="H816" s="1006" t="s">
        <v>1270</v>
      </c>
      <c r="I816" s="1006">
        <f>SUM(I804:I815)</f>
        <v>0</v>
      </c>
      <c r="J816" s="1006">
        <f>SUM(J804:J815)</f>
        <v>0</v>
      </c>
    </row>
    <row r="817" spans="1:15" s="742" customFormat="1" ht="16.5" customHeight="1">
      <c r="A817" s="1385"/>
      <c r="J817" s="742" t="s">
        <v>223</v>
      </c>
    </row>
    <row r="818" spans="1:15" s="2842" customFormat="1" ht="21" customHeight="1">
      <c r="A818" s="1383" t="s">
        <v>1400</v>
      </c>
      <c r="B818" s="664"/>
      <c r="E818" s="664"/>
      <c r="F818" s="664"/>
      <c r="G818" s="664"/>
      <c r="H818" s="664"/>
    </row>
    <row r="819" spans="1:15" s="2842" customFormat="1" ht="12.75" customHeight="1" thickBot="1">
      <c r="A819" s="1381"/>
      <c r="B819" s="664"/>
      <c r="E819" s="664"/>
      <c r="F819" s="664"/>
      <c r="G819" s="664"/>
      <c r="H819" s="664"/>
      <c r="I819" s="4608" t="s">
        <v>313</v>
      </c>
      <c r="J819" s="4608"/>
    </row>
    <row r="820" spans="1:15" s="2842" customFormat="1" ht="29.25" customHeight="1">
      <c r="A820" s="4453" t="s">
        <v>3785</v>
      </c>
      <c r="B820" s="4454"/>
      <c r="C820" s="4455" t="s">
        <v>3783</v>
      </c>
      <c r="D820" s="4454"/>
      <c r="E820" s="4455" t="s">
        <v>3784</v>
      </c>
      <c r="F820" s="4454"/>
      <c r="G820" s="4456" t="s">
        <v>117</v>
      </c>
      <c r="H820" s="4457"/>
      <c r="I820" s="4455" t="s">
        <v>3787</v>
      </c>
      <c r="J820" s="4454"/>
      <c r="K820" s="654"/>
      <c r="L820" s="654"/>
      <c r="M820" s="654"/>
      <c r="N820" s="654"/>
      <c r="O820" s="2842" t="e">
        <v>#REF!</v>
      </c>
    </row>
    <row r="821" spans="1:15" s="648" customFormat="1" ht="15" customHeight="1" thickBot="1">
      <c r="A821" s="1050" t="s">
        <v>118</v>
      </c>
      <c r="B821" s="2819" t="s">
        <v>104</v>
      </c>
      <c r="C821" s="2819" t="s">
        <v>118</v>
      </c>
      <c r="D821" s="2819" t="s">
        <v>104</v>
      </c>
      <c r="E821" s="2819" t="s">
        <v>118</v>
      </c>
      <c r="F821" s="2819" t="s">
        <v>104</v>
      </c>
      <c r="G821" s="4458"/>
      <c r="H821" s="4459"/>
      <c r="I821" s="2819" t="s">
        <v>118</v>
      </c>
      <c r="J821" s="1051" t="s">
        <v>104</v>
      </c>
      <c r="K821" s="655"/>
      <c r="L821" s="655"/>
      <c r="M821" s="655"/>
      <c r="N821" s="655"/>
      <c r="O821" s="648" t="e">
        <v>#REF!</v>
      </c>
    </row>
    <row r="822" spans="1:15" s="660" customFormat="1" ht="13.5" customHeight="1" thickTop="1" thickBot="1">
      <c r="A822" s="1069">
        <v>1</v>
      </c>
      <c r="B822" s="2864">
        <v>2</v>
      </c>
      <c r="C822" s="2864">
        <v>3</v>
      </c>
      <c r="D822" s="2864">
        <v>4</v>
      </c>
      <c r="E822" s="2864">
        <v>5</v>
      </c>
      <c r="F822" s="2864">
        <v>6</v>
      </c>
      <c r="G822" s="4730">
        <v>7</v>
      </c>
      <c r="H822" s="4730"/>
      <c r="I822" s="2864">
        <v>8</v>
      </c>
      <c r="J822" s="1070">
        <v>9</v>
      </c>
    </row>
    <row r="823" spans="1:15" s="660" customFormat="1" ht="19.5" customHeight="1" thickTop="1" thickBot="1">
      <c r="A823" s="4612"/>
      <c r="B823" s="4613"/>
      <c r="C823" s="4613"/>
      <c r="D823" s="4613"/>
      <c r="E823" s="4613"/>
      <c r="F823" s="4613"/>
      <c r="G823" s="624">
        <v>2</v>
      </c>
      <c r="H823" s="4610" t="s">
        <v>1271</v>
      </c>
      <c r="I823" s="4610"/>
      <c r="J823" s="4611"/>
    </row>
    <row r="824" spans="1:15" s="2842" customFormat="1" ht="19.5" customHeight="1" thickTop="1">
      <c r="A824" s="2723"/>
      <c r="B824" s="1420"/>
      <c r="C824" s="4385"/>
      <c r="D824" s="3738">
        <v>10000</v>
      </c>
      <c r="E824" s="4385"/>
      <c r="F824" s="3738">
        <v>10000</v>
      </c>
      <c r="G824" s="3401">
        <v>103</v>
      </c>
      <c r="H824" s="2839" t="s">
        <v>3491</v>
      </c>
      <c r="J824" s="3738">
        <v>0</v>
      </c>
    </row>
    <row r="825" spans="1:15" s="2842" customFormat="1" ht="17.25" customHeight="1">
      <c r="A825" s="2846"/>
      <c r="B825" s="2846">
        <v>0</v>
      </c>
      <c r="C825" s="4385"/>
      <c r="D825" s="3738">
        <v>100000</v>
      </c>
      <c r="E825" s="4385"/>
      <c r="F825" s="3738">
        <v>100000</v>
      </c>
      <c r="G825" s="3401">
        <v>104</v>
      </c>
      <c r="H825" s="1234" t="s">
        <v>3492</v>
      </c>
      <c r="J825" s="3738">
        <v>0</v>
      </c>
    </row>
    <row r="826" spans="1:15" s="2842" customFormat="1" ht="17.25" customHeight="1">
      <c r="A826" s="2846">
        <v>0</v>
      </c>
      <c r="B826" s="2846"/>
      <c r="C826" s="3399">
        <v>750000</v>
      </c>
      <c r="D826" s="3083"/>
      <c r="E826" s="3399">
        <v>750000</v>
      </c>
      <c r="F826" s="3083"/>
      <c r="G826" s="3401">
        <v>125</v>
      </c>
      <c r="H826" s="1234" t="s">
        <v>269</v>
      </c>
      <c r="I826" s="3399">
        <v>0</v>
      </c>
      <c r="J826" s="3083"/>
    </row>
    <row r="827" spans="1:15" s="626" customFormat="1" ht="19.5" customHeight="1" thickBot="1">
      <c r="A827" s="2846">
        <v>0</v>
      </c>
      <c r="B827" s="2846"/>
      <c r="C827" s="3399">
        <v>60000</v>
      </c>
      <c r="D827" s="3075"/>
      <c r="E827" s="3399">
        <v>60000</v>
      </c>
      <c r="F827" s="3075"/>
      <c r="G827" s="3402">
        <v>140</v>
      </c>
      <c r="H827" s="2854" t="s">
        <v>1280</v>
      </c>
      <c r="I827" s="3399">
        <v>0</v>
      </c>
      <c r="J827" s="3075"/>
    </row>
    <row r="828" spans="1:15" s="644" customFormat="1" ht="24.75" customHeight="1" thickTop="1" thickBot="1">
      <c r="A828" s="2896">
        <f t="shared" ref="A828:F828" si="186">SUM(A824:A827)</f>
        <v>0</v>
      </c>
      <c r="B828" s="2894">
        <f t="shared" si="186"/>
        <v>0</v>
      </c>
      <c r="C828" s="2894">
        <f t="shared" si="186"/>
        <v>810000</v>
      </c>
      <c r="D828" s="2894">
        <f t="shared" si="186"/>
        <v>110000</v>
      </c>
      <c r="E828" s="2894">
        <f t="shared" si="186"/>
        <v>810000</v>
      </c>
      <c r="F828" s="2894">
        <f t="shared" si="186"/>
        <v>110000</v>
      </c>
      <c r="G828" s="1357"/>
      <c r="H828" s="2894" t="s">
        <v>1344</v>
      </c>
      <c r="I828" s="2894">
        <f>SUM(I824:I827)</f>
        <v>0</v>
      </c>
      <c r="J828" s="2894">
        <f>SUM(J824:J827)</f>
        <v>0</v>
      </c>
    </row>
    <row r="829" spans="1:15" s="644" customFormat="1" ht="24.75" customHeight="1" thickTop="1" thickBot="1">
      <c r="A829" s="2846">
        <v>0</v>
      </c>
      <c r="B829" s="2846">
        <v>0</v>
      </c>
      <c r="C829" s="1358"/>
      <c r="D829" s="1358"/>
      <c r="E829" s="1358"/>
      <c r="F829" s="1358"/>
      <c r="G829" s="1359">
        <v>3</v>
      </c>
      <c r="H829" s="4631" t="s">
        <v>1282</v>
      </c>
      <c r="I829" s="4631"/>
      <c r="J829" s="4632"/>
    </row>
    <row r="830" spans="1:15" s="662" customFormat="1" ht="21" customHeight="1" thickTop="1" thickBot="1">
      <c r="A830" s="2846">
        <v>0</v>
      </c>
      <c r="B830" s="2846">
        <v>0</v>
      </c>
      <c r="C830" s="2839">
        <v>0</v>
      </c>
      <c r="D830" s="2839">
        <v>0</v>
      </c>
      <c r="E830" s="2839">
        <v>0</v>
      </c>
      <c r="F830" s="2839">
        <v>0</v>
      </c>
      <c r="G830" s="2839">
        <v>289</v>
      </c>
      <c r="H830" s="2839" t="s">
        <v>1417</v>
      </c>
      <c r="I830" s="2839">
        <v>0</v>
      </c>
      <c r="J830" s="2839">
        <v>0</v>
      </c>
    </row>
    <row r="831" spans="1:15" s="644" customFormat="1" ht="24.75" customHeight="1" thickTop="1" thickBot="1">
      <c r="A831" s="1034">
        <f>A830</f>
        <v>0</v>
      </c>
      <c r="B831" s="1034">
        <f t="shared" ref="B831:F831" si="187">B830</f>
        <v>0</v>
      </c>
      <c r="C831" s="1034">
        <f t="shared" si="187"/>
        <v>0</v>
      </c>
      <c r="D831" s="1034">
        <f t="shared" si="187"/>
        <v>0</v>
      </c>
      <c r="E831" s="1034">
        <f t="shared" si="187"/>
        <v>0</v>
      </c>
      <c r="F831" s="1034">
        <f t="shared" si="187"/>
        <v>0</v>
      </c>
      <c r="G831" s="1023"/>
      <c r="H831" s="1020" t="s">
        <v>1374</v>
      </c>
      <c r="I831" s="1019">
        <f>I830</f>
        <v>0</v>
      </c>
      <c r="J831" s="1022">
        <f t="shared" ref="J831" si="188">J830</f>
        <v>0</v>
      </c>
    </row>
    <row r="832" spans="1:15" s="2842" customFormat="1" ht="18" customHeight="1" thickTop="1">
      <c r="A832" s="4623"/>
      <c r="B832" s="4624"/>
      <c r="C832" s="4624"/>
      <c r="D832" s="4624"/>
      <c r="E832" s="4624"/>
      <c r="F832" s="4624"/>
      <c r="G832" s="623">
        <v>4</v>
      </c>
      <c r="H832" s="4606" t="s">
        <v>1296</v>
      </c>
      <c r="I832" s="4606"/>
      <c r="J832" s="4607"/>
      <c r="K832" s="656"/>
      <c r="L832" s="656"/>
      <c r="M832" s="656"/>
      <c r="N832" s="656"/>
    </row>
    <row r="833" spans="1:19" s="2842" customFormat="1" ht="18" customHeight="1">
      <c r="A833" s="4612"/>
      <c r="B833" s="4613"/>
      <c r="C833" s="4613"/>
      <c r="D833" s="4613"/>
      <c r="E833" s="4613"/>
      <c r="F833" s="4613"/>
      <c r="G833" s="624">
        <v>5</v>
      </c>
      <c r="H833" s="4610" t="s">
        <v>321</v>
      </c>
      <c r="I833" s="4610"/>
      <c r="J833" s="4611"/>
      <c r="K833" s="656"/>
      <c r="L833" s="656"/>
      <c r="M833" s="656"/>
      <c r="N833" s="656"/>
    </row>
    <row r="834" spans="1:19" s="2842" customFormat="1" ht="17.25" customHeight="1">
      <c r="A834" s="2846">
        <v>0</v>
      </c>
      <c r="B834" s="2846"/>
      <c r="C834" s="1422">
        <v>25000</v>
      </c>
      <c r="D834" s="1259">
        <v>0</v>
      </c>
      <c r="E834" s="1422">
        <v>25000</v>
      </c>
      <c r="F834" s="1422"/>
      <c r="G834" s="1326">
        <v>402</v>
      </c>
      <c r="H834" s="2839" t="s">
        <v>1405</v>
      </c>
      <c r="I834" s="1422">
        <v>0</v>
      </c>
      <c r="J834" s="1259"/>
      <c r="K834" s="654"/>
      <c r="L834" s="654"/>
      <c r="M834" s="654"/>
      <c r="N834" s="654"/>
    </row>
    <row r="835" spans="1:19" s="626" customFormat="1" ht="20.25" customHeight="1" thickBot="1">
      <c r="A835" s="2846">
        <v>0</v>
      </c>
      <c r="B835" s="2846"/>
      <c r="C835" s="1261">
        <v>50000</v>
      </c>
      <c r="D835" s="989">
        <v>0</v>
      </c>
      <c r="E835" s="1261">
        <v>50000</v>
      </c>
      <c r="F835" s="1261"/>
      <c r="G835" s="1263">
        <v>499</v>
      </c>
      <c r="H835" s="2862" t="s">
        <v>290</v>
      </c>
      <c r="I835" s="3739">
        <v>0</v>
      </c>
      <c r="J835" s="989"/>
      <c r="K835" s="674"/>
      <c r="L835" s="674"/>
      <c r="M835" s="674"/>
      <c r="N835" s="674"/>
      <c r="O835" s="626">
        <f>I847-C847</f>
        <v>-3850000</v>
      </c>
    </row>
    <row r="836" spans="1:19" s="644" customFormat="1" ht="24.75" customHeight="1" thickTop="1" thickBot="1">
      <c r="A836" s="995">
        <f>SUM(A834:A835)</f>
        <v>0</v>
      </c>
      <c r="B836" s="996"/>
      <c r="C836" s="996">
        <f>SUM(C834:C835)</f>
        <v>75000</v>
      </c>
      <c r="D836" s="996">
        <f>SUM(D834:D835)</f>
        <v>0</v>
      </c>
      <c r="E836" s="996">
        <f>SUM(E834:E835)</f>
        <v>75000</v>
      </c>
      <c r="F836" s="996">
        <f>SUM(F834:F835)</f>
        <v>0</v>
      </c>
      <c r="G836" s="996"/>
      <c r="H836" s="998" t="s">
        <v>1321</v>
      </c>
      <c r="I836" s="996">
        <f>SUM(I834:I835)</f>
        <v>0</v>
      </c>
      <c r="J836" s="997">
        <f>SUM(J834:J835)</f>
        <v>0</v>
      </c>
    </row>
    <row r="837" spans="1:19" s="644" customFormat="1" ht="36" customHeight="1" thickTop="1" thickBot="1">
      <c r="A837" s="995">
        <f>SUM(A836,B831,A828,A816)</f>
        <v>0</v>
      </c>
      <c r="B837" s="996">
        <f>SUM(B836,C831,B828,B816)</f>
        <v>0</v>
      </c>
      <c r="C837" s="996">
        <f>SUM(C836,C831,C828,C816)</f>
        <v>51675000</v>
      </c>
      <c r="D837" s="996">
        <f>SUM(D836,D831,D828,D816)</f>
        <v>220000</v>
      </c>
      <c r="E837" s="996">
        <f>SUM(E836,E831,E828,E816)</f>
        <v>51675000</v>
      </c>
      <c r="F837" s="996">
        <f>SUM(F836,F831,F828,F816)</f>
        <v>220000</v>
      </c>
      <c r="G837" s="996"/>
      <c r="H837" s="998" t="s">
        <v>1355</v>
      </c>
      <c r="I837" s="996">
        <f>SUM(I836,I831,I828,I816)</f>
        <v>0</v>
      </c>
      <c r="J837" s="997">
        <f>SUM(J836,K831,J828,J816)</f>
        <v>0</v>
      </c>
    </row>
    <row r="838" spans="1:19" s="643" customFormat="1" ht="37.5" customHeight="1" thickTop="1" thickBot="1">
      <c r="A838" s="1005">
        <f t="shared" ref="A838:F838" si="189">SUM(A837,A801)</f>
        <v>0</v>
      </c>
      <c r="B838" s="1006">
        <f t="shared" si="189"/>
        <v>0</v>
      </c>
      <c r="C838" s="1006">
        <f t="shared" si="189"/>
        <v>102088220</v>
      </c>
      <c r="D838" s="1006">
        <f t="shared" si="189"/>
        <v>220000</v>
      </c>
      <c r="E838" s="1006">
        <f t="shared" si="189"/>
        <v>102088220</v>
      </c>
      <c r="F838" s="1006">
        <f t="shared" si="189"/>
        <v>220000</v>
      </c>
      <c r="G838" s="1006"/>
      <c r="H838" s="1000" t="s">
        <v>1406</v>
      </c>
      <c r="I838" s="1006">
        <f>SUM(I837,I801)</f>
        <v>0</v>
      </c>
      <c r="J838" s="1007">
        <f>SUM(J837,J801)</f>
        <v>0</v>
      </c>
    </row>
    <row r="839" spans="1:19" s="2842" customFormat="1" ht="15" customHeight="1">
      <c r="A839" s="2850"/>
      <c r="B839" s="2847"/>
      <c r="C839" s="2847"/>
      <c r="D839" s="2847"/>
      <c r="E839" s="2847"/>
      <c r="F839" s="2847"/>
      <c r="H839" s="749"/>
      <c r="I839" s="2847"/>
      <c r="J839" s="2847"/>
    </row>
    <row r="840" spans="1:19" s="2842" customFormat="1" ht="21.75" customHeight="1">
      <c r="A840" s="4645" t="s">
        <v>1407</v>
      </c>
      <c r="B840" s="4646"/>
      <c r="C840" s="4646"/>
      <c r="D840" s="4646"/>
      <c r="E840" s="4646"/>
      <c r="F840" s="4646"/>
      <c r="G840" s="4646"/>
      <c r="H840" s="4646"/>
      <c r="I840" s="4646"/>
      <c r="J840" s="4646"/>
      <c r="K840" s="654"/>
      <c r="L840" s="654"/>
      <c r="M840" s="654"/>
      <c r="N840" s="654"/>
    </row>
    <row r="841" spans="1:19" s="2842" customFormat="1" ht="15" customHeight="1" thickBot="1">
      <c r="A841" s="1119"/>
      <c r="B841" s="781"/>
      <c r="C841" s="4608"/>
      <c r="D841" s="4608"/>
      <c r="E841" s="781"/>
      <c r="F841" s="781"/>
      <c r="G841" s="781"/>
      <c r="H841" s="781"/>
      <c r="I841" s="4608" t="s">
        <v>313</v>
      </c>
      <c r="J841" s="4608"/>
      <c r="K841" s="654"/>
      <c r="L841" s="654"/>
      <c r="M841" s="654"/>
      <c r="N841" s="654"/>
    </row>
    <row r="842" spans="1:19" s="2842" customFormat="1" ht="29.25" customHeight="1">
      <c r="A842" s="4453" t="s">
        <v>3785</v>
      </c>
      <c r="B842" s="4454"/>
      <c r="C842" s="4455" t="s">
        <v>3783</v>
      </c>
      <c r="D842" s="4454"/>
      <c r="E842" s="4455" t="s">
        <v>3784</v>
      </c>
      <c r="F842" s="4454"/>
      <c r="G842" s="4456" t="s">
        <v>117</v>
      </c>
      <c r="H842" s="4457"/>
      <c r="I842" s="4455" t="s">
        <v>3787</v>
      </c>
      <c r="J842" s="4454"/>
      <c r="K842" s="654"/>
      <c r="L842" s="654"/>
      <c r="M842" s="654"/>
      <c r="N842" s="654"/>
    </row>
    <row r="843" spans="1:19" s="648" customFormat="1" ht="20.25" customHeight="1" thickBot="1">
      <c r="A843" s="1050" t="s">
        <v>118</v>
      </c>
      <c r="B843" s="2819" t="s">
        <v>104</v>
      </c>
      <c r="C843" s="2819" t="s">
        <v>118</v>
      </c>
      <c r="D843" s="2819" t="s">
        <v>104</v>
      </c>
      <c r="E843" s="2819" t="s">
        <v>118</v>
      </c>
      <c r="F843" s="2819" t="s">
        <v>104</v>
      </c>
      <c r="G843" s="4458"/>
      <c r="H843" s="4459"/>
      <c r="I843" s="2819" t="s">
        <v>118</v>
      </c>
      <c r="J843" s="1051" t="s">
        <v>104</v>
      </c>
      <c r="K843" s="679"/>
      <c r="L843" s="679"/>
      <c r="M843" s="679"/>
      <c r="N843" s="679"/>
      <c r="O843" s="680"/>
      <c r="P843" s="680"/>
      <c r="Q843" s="680"/>
      <c r="R843" s="680"/>
      <c r="S843" s="680"/>
    </row>
    <row r="844" spans="1:19" s="660" customFormat="1" ht="22.5" customHeight="1" thickTop="1" thickBot="1">
      <c r="A844" s="1069">
        <v>1</v>
      </c>
      <c r="B844" s="2864">
        <v>2</v>
      </c>
      <c r="C844" s="2864">
        <v>3</v>
      </c>
      <c r="D844" s="2864">
        <v>4</v>
      </c>
      <c r="E844" s="2864">
        <v>5</v>
      </c>
      <c r="F844" s="2864">
        <v>6</v>
      </c>
      <c r="G844" s="4730">
        <v>7</v>
      </c>
      <c r="H844" s="4730"/>
      <c r="I844" s="2864">
        <v>8</v>
      </c>
      <c r="J844" s="1070">
        <v>9</v>
      </c>
    </row>
    <row r="845" spans="1:19" s="2842" customFormat="1" ht="17.25" customHeight="1">
      <c r="A845" s="4651" t="s">
        <v>318</v>
      </c>
      <c r="B845" s="4610"/>
      <c r="C845" s="4610"/>
      <c r="D845" s="4610"/>
      <c r="E845" s="4610"/>
      <c r="F845" s="4610"/>
      <c r="G845" s="4610"/>
      <c r="H845" s="4610"/>
      <c r="I845" s="4610"/>
      <c r="J845" s="4611"/>
    </row>
    <row r="846" spans="1:19" s="2842" customFormat="1" ht="19.5" customHeight="1">
      <c r="A846" s="4612"/>
      <c r="B846" s="4613"/>
      <c r="C846" s="4613"/>
      <c r="D846" s="4613"/>
      <c r="E846" s="4613"/>
      <c r="F846" s="4613"/>
      <c r="G846" s="624" t="s">
        <v>137</v>
      </c>
      <c r="H846" s="4610" t="s">
        <v>239</v>
      </c>
      <c r="I846" s="4610"/>
      <c r="J846" s="4611"/>
    </row>
    <row r="847" spans="1:19" s="2842" customFormat="1" ht="17.25" customHeight="1">
      <c r="A847" s="2839">
        <f t="shared" ref="A847:F847" si="190">A871</f>
        <v>0</v>
      </c>
      <c r="B847" s="2846">
        <f t="shared" si="190"/>
        <v>0</v>
      </c>
      <c r="C847" s="2839">
        <f t="shared" si="190"/>
        <v>3850000</v>
      </c>
      <c r="D847" s="2846">
        <f t="shared" si="190"/>
        <v>0</v>
      </c>
      <c r="E847" s="2839">
        <f t="shared" si="190"/>
        <v>3850000</v>
      </c>
      <c r="F847" s="2846">
        <f t="shared" si="190"/>
        <v>0</v>
      </c>
      <c r="G847" s="1326">
        <v>1</v>
      </c>
      <c r="H847" s="2839" t="s">
        <v>1235</v>
      </c>
      <c r="I847" s="2839">
        <f>I871</f>
        <v>0</v>
      </c>
      <c r="J847" s="2846">
        <f>J871</f>
        <v>0</v>
      </c>
    </row>
    <row r="848" spans="1:19" s="626" customFormat="1" ht="18.75" customHeight="1" thickBot="1">
      <c r="A848" s="2862">
        <f t="shared" ref="A848:F848" si="191">A875</f>
        <v>0</v>
      </c>
      <c r="B848" s="989">
        <f t="shared" si="191"/>
        <v>0</v>
      </c>
      <c r="C848" s="2862">
        <f t="shared" si="191"/>
        <v>0</v>
      </c>
      <c r="D848" s="989">
        <f t="shared" si="191"/>
        <v>26000</v>
      </c>
      <c r="E848" s="2862">
        <f t="shared" si="191"/>
        <v>0</v>
      </c>
      <c r="F848" s="989">
        <f t="shared" si="191"/>
        <v>26000</v>
      </c>
      <c r="G848" s="1263">
        <v>2</v>
      </c>
      <c r="H848" s="2862" t="s">
        <v>1236</v>
      </c>
      <c r="I848" s="2862">
        <f>I875</f>
        <v>0</v>
      </c>
      <c r="J848" s="989">
        <f>J875</f>
        <v>0</v>
      </c>
      <c r="K848" s="681"/>
      <c r="L848" s="681"/>
    </row>
    <row r="849" spans="1:14" s="644" customFormat="1" ht="34.5" customHeight="1" thickTop="1" thickBot="1">
      <c r="A849" s="995">
        <f t="shared" ref="A849:F849" si="192">SUM(A847:A848)</f>
        <v>0</v>
      </c>
      <c r="B849" s="996">
        <f t="shared" si="192"/>
        <v>0</v>
      </c>
      <c r="C849" s="996">
        <f t="shared" si="192"/>
        <v>3850000</v>
      </c>
      <c r="D849" s="996">
        <f t="shared" si="192"/>
        <v>26000</v>
      </c>
      <c r="E849" s="996">
        <f t="shared" si="192"/>
        <v>3850000</v>
      </c>
      <c r="F849" s="996">
        <f t="shared" si="192"/>
        <v>26000</v>
      </c>
      <c r="G849" s="996"/>
      <c r="H849" s="998" t="s">
        <v>1358</v>
      </c>
      <c r="I849" s="996">
        <f>SUM(I847:I848)</f>
        <v>0</v>
      </c>
      <c r="J849" s="997">
        <f>SUM(J847:J848)</f>
        <v>0</v>
      </c>
    </row>
    <row r="850" spans="1:14" s="2842" customFormat="1" ht="19.5" customHeight="1" thickTop="1">
      <c r="A850" s="4623"/>
      <c r="B850" s="4624"/>
      <c r="C850" s="4624"/>
      <c r="D850" s="4624"/>
      <c r="E850" s="4624"/>
      <c r="F850" s="4624"/>
      <c r="G850" s="623" t="s">
        <v>139</v>
      </c>
      <c r="H850" s="4606" t="s">
        <v>243</v>
      </c>
      <c r="I850" s="4606"/>
      <c r="J850" s="4607"/>
      <c r="K850" s="656"/>
      <c r="L850" s="656"/>
      <c r="M850" s="656"/>
      <c r="N850" s="656"/>
    </row>
    <row r="851" spans="1:14" s="2842" customFormat="1" ht="17.25" customHeight="1">
      <c r="A851" s="2839">
        <f t="shared" ref="A851:F851" si="193">A887</f>
        <v>0</v>
      </c>
      <c r="B851" s="2846">
        <f t="shared" si="193"/>
        <v>0</v>
      </c>
      <c r="C851" s="2839">
        <f t="shared" si="193"/>
        <v>0</v>
      </c>
      <c r="D851" s="2846">
        <f t="shared" si="193"/>
        <v>1688000</v>
      </c>
      <c r="E851" s="2839">
        <f t="shared" si="193"/>
        <v>0</v>
      </c>
      <c r="F851" s="2846">
        <f t="shared" si="193"/>
        <v>1688000</v>
      </c>
      <c r="G851" s="1326">
        <v>1</v>
      </c>
      <c r="H851" s="2839" t="s">
        <v>1258</v>
      </c>
      <c r="I851" s="2839">
        <f>I887</f>
        <v>0</v>
      </c>
      <c r="J851" s="2846">
        <f>J887</f>
        <v>0</v>
      </c>
    </row>
    <row r="852" spans="1:14" s="2842" customFormat="1" ht="17.25" customHeight="1">
      <c r="A852" s="2839">
        <f t="shared" ref="A852:F852" si="194">A899</f>
        <v>0</v>
      </c>
      <c r="B852" s="2846">
        <f t="shared" si="194"/>
        <v>0</v>
      </c>
      <c r="C852" s="2839">
        <f t="shared" si="194"/>
        <v>0</v>
      </c>
      <c r="D852" s="2846">
        <f t="shared" si="194"/>
        <v>91000</v>
      </c>
      <c r="E852" s="2839">
        <f t="shared" si="194"/>
        <v>0</v>
      </c>
      <c r="F852" s="2846">
        <f t="shared" si="194"/>
        <v>91000</v>
      </c>
      <c r="G852" s="1326">
        <v>2</v>
      </c>
      <c r="H852" s="2839" t="s">
        <v>1271</v>
      </c>
      <c r="I852" s="2839">
        <f>I899</f>
        <v>0</v>
      </c>
      <c r="J852" s="2846">
        <f>J899</f>
        <v>0</v>
      </c>
    </row>
    <row r="853" spans="1:14" s="2842" customFormat="1" ht="17.25" customHeight="1">
      <c r="A853" s="2839">
        <f t="shared" ref="A853:F853" si="195">A904</f>
        <v>0</v>
      </c>
      <c r="B853" s="2846">
        <f t="shared" si="195"/>
        <v>0</v>
      </c>
      <c r="C853" s="2839">
        <f t="shared" si="195"/>
        <v>0</v>
      </c>
      <c r="D853" s="2846">
        <f t="shared" si="195"/>
        <v>225000</v>
      </c>
      <c r="E853" s="2839">
        <f t="shared" si="195"/>
        <v>0</v>
      </c>
      <c r="F853" s="2846">
        <f t="shared" si="195"/>
        <v>225000</v>
      </c>
      <c r="G853" s="1326">
        <v>3</v>
      </c>
      <c r="H853" s="2839" t="s">
        <v>1282</v>
      </c>
      <c r="I853" s="2839">
        <f>I904</f>
        <v>0</v>
      </c>
      <c r="J853" s="2846">
        <f>J904</f>
        <v>0</v>
      </c>
    </row>
    <row r="854" spans="1:14" s="2842" customFormat="1" ht="17.25" customHeight="1">
      <c r="A854" s="2839">
        <f>0</f>
        <v>0</v>
      </c>
      <c r="B854" s="2846">
        <f>0</f>
        <v>0</v>
      </c>
      <c r="C854" s="2839">
        <f>0</f>
        <v>0</v>
      </c>
      <c r="D854" s="2846">
        <f>0</f>
        <v>0</v>
      </c>
      <c r="E854" s="2839">
        <f>0</f>
        <v>0</v>
      </c>
      <c r="F854" s="2846">
        <f>0</f>
        <v>0</v>
      </c>
      <c r="G854" s="1326">
        <v>4</v>
      </c>
      <c r="H854" s="2839" t="s">
        <v>1296</v>
      </c>
      <c r="I854" s="2839">
        <f>0</f>
        <v>0</v>
      </c>
      <c r="J854" s="2846">
        <f>0</f>
        <v>0</v>
      </c>
    </row>
    <row r="855" spans="1:14" s="626" customFormat="1" ht="20.25" customHeight="1" thickBot="1">
      <c r="A855" s="2862">
        <f t="shared" ref="A855:F855" si="196">A908</f>
        <v>0</v>
      </c>
      <c r="B855" s="989">
        <f t="shared" si="196"/>
        <v>0</v>
      </c>
      <c r="C855" s="2862">
        <f t="shared" si="196"/>
        <v>0</v>
      </c>
      <c r="D855" s="989">
        <f t="shared" si="196"/>
        <v>5000</v>
      </c>
      <c r="E855" s="2862">
        <f t="shared" si="196"/>
        <v>0</v>
      </c>
      <c r="F855" s="989">
        <f t="shared" si="196"/>
        <v>5000</v>
      </c>
      <c r="G855" s="1263">
        <v>5</v>
      </c>
      <c r="H855" s="2862" t="s">
        <v>321</v>
      </c>
      <c r="I855" s="2862">
        <f>I908</f>
        <v>0</v>
      </c>
      <c r="J855" s="989">
        <f>J908</f>
        <v>0</v>
      </c>
    </row>
    <row r="856" spans="1:14" s="662" customFormat="1" ht="39.75" customHeight="1" thickTop="1" thickBot="1">
      <c r="A856" s="996">
        <f t="shared" ref="A856:F856" si="197">SUM(A851:A855)</f>
        <v>0</v>
      </c>
      <c r="B856" s="996">
        <f t="shared" si="197"/>
        <v>0</v>
      </c>
      <c r="C856" s="996">
        <f t="shared" si="197"/>
        <v>0</v>
      </c>
      <c r="D856" s="996">
        <f t="shared" si="197"/>
        <v>2009000</v>
      </c>
      <c r="E856" s="996">
        <f t="shared" si="197"/>
        <v>0</v>
      </c>
      <c r="F856" s="996">
        <f t="shared" si="197"/>
        <v>2009000</v>
      </c>
      <c r="G856" s="996"/>
      <c r="H856" s="998" t="s">
        <v>1243</v>
      </c>
      <c r="I856" s="996">
        <f>SUM(I851:I855)</f>
        <v>0</v>
      </c>
      <c r="J856" s="996">
        <f>SUM(J851:J855)</f>
        <v>0</v>
      </c>
    </row>
    <row r="857" spans="1:14" s="2842" customFormat="1" ht="35.25" customHeight="1" thickTop="1" thickBot="1">
      <c r="A857" s="1005">
        <f t="shared" ref="A857:F857" si="198">SUM(A849+A856)</f>
        <v>0</v>
      </c>
      <c r="B857" s="1006">
        <f t="shared" si="198"/>
        <v>0</v>
      </c>
      <c r="C857" s="1006">
        <f t="shared" si="198"/>
        <v>3850000</v>
      </c>
      <c r="D857" s="1006">
        <f t="shared" si="198"/>
        <v>2035000</v>
      </c>
      <c r="E857" s="1006">
        <f t="shared" si="198"/>
        <v>3850000</v>
      </c>
      <c r="F857" s="1006">
        <f t="shared" si="198"/>
        <v>2035000</v>
      </c>
      <c r="G857" s="1006"/>
      <c r="H857" s="1006" t="s">
        <v>1244</v>
      </c>
      <c r="I857" s="1006">
        <f>SUM(I849+I856)</f>
        <v>0</v>
      </c>
      <c r="J857" s="1007">
        <f>SUM(J849+J856)</f>
        <v>0</v>
      </c>
    </row>
    <row r="858" spans="1:14" s="648" customFormat="1" ht="7.5" customHeight="1" thickBot="1">
      <c r="A858" s="2850"/>
      <c r="B858" s="2847"/>
      <c r="C858" s="2847"/>
      <c r="D858" s="2847"/>
      <c r="E858" s="2847"/>
      <c r="F858" s="2847"/>
      <c r="G858" s="2842"/>
      <c r="H858" s="749"/>
      <c r="I858" s="2847"/>
      <c r="J858" s="2847"/>
      <c r="N858" s="648" t="e">
        <f>#REF!</f>
        <v>#REF!</v>
      </c>
    </row>
    <row r="859" spans="1:14" s="660" customFormat="1" ht="15.75" customHeight="1" thickTop="1" thickBot="1">
      <c r="A859" s="4638" t="s">
        <v>322</v>
      </c>
      <c r="B859" s="4608"/>
      <c r="C859" s="4608"/>
      <c r="D859" s="4608"/>
      <c r="E859" s="4608"/>
      <c r="F859" s="4608"/>
      <c r="G859" s="4608"/>
      <c r="H859" s="4608"/>
      <c r="I859" s="4608"/>
      <c r="J859" s="4608"/>
    </row>
    <row r="860" spans="1:14" s="2842" customFormat="1" ht="21" customHeight="1" thickTop="1" thickBot="1">
      <c r="A860" s="1383" t="s">
        <v>1408</v>
      </c>
      <c r="B860" s="664"/>
      <c r="E860" s="664"/>
      <c r="F860" s="664"/>
      <c r="G860" s="664"/>
      <c r="H860" s="664"/>
      <c r="K860" s="648"/>
      <c r="L860" s="648"/>
      <c r="M860" s="648"/>
      <c r="N860" s="648"/>
    </row>
    <row r="861" spans="1:14" s="2842" customFormat="1" ht="14.25" customHeight="1" thickTop="1" thickBot="1">
      <c r="A861" s="1381"/>
      <c r="B861" s="664"/>
      <c r="E861" s="664"/>
      <c r="F861" s="664"/>
      <c r="G861" s="664"/>
      <c r="H861" s="664"/>
      <c r="I861" s="4608" t="s">
        <v>313</v>
      </c>
      <c r="J861" s="4608"/>
    </row>
    <row r="862" spans="1:14" s="2842" customFormat="1" ht="29.25" customHeight="1">
      <c r="A862" s="4453" t="s">
        <v>3785</v>
      </c>
      <c r="B862" s="4454"/>
      <c r="C862" s="4455" t="s">
        <v>3783</v>
      </c>
      <c r="D862" s="4454"/>
      <c r="E862" s="4455" t="s">
        <v>3784</v>
      </c>
      <c r="F862" s="4454"/>
      <c r="G862" s="4456" t="s">
        <v>117</v>
      </c>
      <c r="H862" s="4457"/>
      <c r="I862" s="4455" t="s">
        <v>3787</v>
      </c>
      <c r="J862" s="4454"/>
    </row>
    <row r="863" spans="1:14" s="648" customFormat="1" ht="18" customHeight="1" thickBot="1">
      <c r="A863" s="1050" t="s">
        <v>118</v>
      </c>
      <c r="B863" s="2819" t="s">
        <v>104</v>
      </c>
      <c r="C863" s="2819" t="s">
        <v>118</v>
      </c>
      <c r="D863" s="2819" t="s">
        <v>104</v>
      </c>
      <c r="E863" s="2819" t="s">
        <v>118</v>
      </c>
      <c r="F863" s="2819" t="s">
        <v>104</v>
      </c>
      <c r="G863" s="4458"/>
      <c r="H863" s="4459"/>
      <c r="I863" s="2819" t="s">
        <v>118</v>
      </c>
      <c r="J863" s="1051" t="s">
        <v>104</v>
      </c>
    </row>
    <row r="864" spans="1:14" s="660" customFormat="1" ht="21" customHeight="1" thickTop="1" thickBot="1">
      <c r="A864" s="1069">
        <v>1</v>
      </c>
      <c r="B864" s="2864">
        <v>2</v>
      </c>
      <c r="C864" s="2864">
        <v>3</v>
      </c>
      <c r="D864" s="2864">
        <v>4</v>
      </c>
      <c r="E864" s="2864">
        <v>5</v>
      </c>
      <c r="F864" s="2864">
        <v>6</v>
      </c>
      <c r="G864" s="4730">
        <v>7</v>
      </c>
      <c r="H864" s="4730"/>
      <c r="I864" s="2864">
        <v>8</v>
      </c>
      <c r="J864" s="1070">
        <v>9</v>
      </c>
    </row>
    <row r="865" spans="1:51" s="2842" customFormat="1" ht="17.25" customHeight="1">
      <c r="A865" s="4651" t="s">
        <v>626</v>
      </c>
      <c r="B865" s="4610"/>
      <c r="C865" s="4610"/>
      <c r="D865" s="4610"/>
      <c r="E865" s="4610"/>
      <c r="F865" s="4610"/>
      <c r="G865" s="4610"/>
      <c r="H865" s="4610"/>
      <c r="I865" s="4610"/>
      <c r="J865" s="4611"/>
      <c r="K865" s="682"/>
      <c r="L865" s="682"/>
      <c r="M865" s="682"/>
      <c r="N865" s="682"/>
      <c r="O865" s="4608"/>
      <c r="P865" s="4608"/>
      <c r="Q865" s="628"/>
      <c r="R865" s="628"/>
      <c r="S865" s="628"/>
    </row>
    <row r="866" spans="1:51" s="2842" customFormat="1" ht="19.5" customHeight="1">
      <c r="A866" s="4612"/>
      <c r="B866" s="4613"/>
      <c r="C866" s="4613"/>
      <c r="D866" s="4613"/>
      <c r="E866" s="4613"/>
      <c r="F866" s="4613"/>
      <c r="G866" s="624" t="s">
        <v>137</v>
      </c>
      <c r="H866" s="4610" t="s">
        <v>239</v>
      </c>
      <c r="I866" s="4610"/>
      <c r="J866" s="4611"/>
      <c r="K866" s="654"/>
      <c r="L866" s="654"/>
      <c r="M866" s="654"/>
      <c r="N866" s="654"/>
    </row>
    <row r="867" spans="1:51" s="2842" customFormat="1" ht="19.5" customHeight="1">
      <c r="A867" s="4612"/>
      <c r="B867" s="4613"/>
      <c r="C867" s="4613"/>
      <c r="D867" s="4613"/>
      <c r="E867" s="4613"/>
      <c r="F867" s="4613"/>
      <c r="G867" s="624">
        <v>1</v>
      </c>
      <c r="H867" s="4610" t="s">
        <v>1235</v>
      </c>
      <c r="I867" s="4610"/>
      <c r="J867" s="4611"/>
    </row>
    <row r="868" spans="1:51" s="2842" customFormat="1" ht="17.25" customHeight="1">
      <c r="A868" s="2839">
        <v>0</v>
      </c>
      <c r="B868" s="2839"/>
      <c r="C868" s="4388">
        <v>1750000</v>
      </c>
      <c r="D868" s="2846"/>
      <c r="E868" s="4388">
        <v>1750000</v>
      </c>
      <c r="F868" s="2846"/>
      <c r="G868" s="1326" t="s">
        <v>324</v>
      </c>
      <c r="H868" s="2839" t="s">
        <v>1409</v>
      </c>
      <c r="I868" s="2839"/>
      <c r="J868" s="2846"/>
    </row>
    <row r="869" spans="1:51" s="2842" customFormat="1" ht="17.25" customHeight="1">
      <c r="A869" s="2839"/>
      <c r="B869" s="2839"/>
      <c r="C869" s="4388"/>
      <c r="D869" s="2846"/>
      <c r="E869" s="4388"/>
      <c r="F869" s="2846"/>
      <c r="G869" s="1326" t="s">
        <v>327</v>
      </c>
      <c r="H869" s="1354" t="s">
        <v>1246</v>
      </c>
      <c r="I869" s="2839"/>
      <c r="J869" s="2846"/>
    </row>
    <row r="870" spans="1:51" s="626" customFormat="1" ht="22.5" customHeight="1" thickBot="1">
      <c r="A870" s="2839">
        <v>0</v>
      </c>
      <c r="B870" s="2839"/>
      <c r="C870" s="4394">
        <v>2100000</v>
      </c>
      <c r="D870" s="989"/>
      <c r="E870" s="4394">
        <v>2100000</v>
      </c>
      <c r="F870" s="989"/>
      <c r="G870" s="1263">
        <v>100</v>
      </c>
      <c r="H870" s="2862" t="s">
        <v>1380</v>
      </c>
      <c r="I870" s="2862"/>
      <c r="J870" s="989"/>
    </row>
    <row r="871" spans="1:51" s="644" customFormat="1" ht="27" customHeight="1" thickTop="1" thickBot="1">
      <c r="A871" s="995">
        <f t="shared" ref="A871:F871" si="199">SUM(A868:A870)</f>
        <v>0</v>
      </c>
      <c r="B871" s="996">
        <f t="shared" si="199"/>
        <v>0</v>
      </c>
      <c r="C871" s="996">
        <f t="shared" si="199"/>
        <v>3850000</v>
      </c>
      <c r="D871" s="996">
        <f t="shared" si="199"/>
        <v>0</v>
      </c>
      <c r="E871" s="996">
        <f t="shared" si="199"/>
        <v>3850000</v>
      </c>
      <c r="F871" s="996">
        <f t="shared" si="199"/>
        <v>0</v>
      </c>
      <c r="G871" s="1013"/>
      <c r="H871" s="996" t="s">
        <v>1249</v>
      </c>
      <c r="I871" s="996">
        <f>SUM(I868:I870)</f>
        <v>0</v>
      </c>
      <c r="J871" s="997">
        <f>SUM(J868:J870)</f>
        <v>0</v>
      </c>
    </row>
    <row r="872" spans="1:51" s="648" customFormat="1" ht="20.25" customHeight="1" thickTop="1" thickBot="1">
      <c r="A872" s="4623"/>
      <c r="B872" s="4624"/>
      <c r="C872" s="4624"/>
      <c r="D872" s="4624"/>
      <c r="E872" s="4624"/>
      <c r="F872" s="4624"/>
      <c r="G872" s="623">
        <v>2</v>
      </c>
      <c r="H872" s="4606" t="s">
        <v>1236</v>
      </c>
      <c r="I872" s="4606"/>
      <c r="J872" s="4607"/>
      <c r="U872" s="648" t="e">
        <f>#REF!</f>
        <v>#REF!</v>
      </c>
      <c r="V872" s="648" t="e">
        <f>#REF!</f>
        <v>#REF!</v>
      </c>
      <c r="W872" s="648" t="e">
        <f>#REF!</f>
        <v>#REF!</v>
      </c>
      <c r="X872" s="648" t="e">
        <f>#REF!</f>
        <v>#REF!</v>
      </c>
      <c r="Y872" s="648" t="e">
        <f>#REF!</f>
        <v>#REF!</v>
      </c>
      <c r="Z872" s="648" t="e">
        <f>#REF!</f>
        <v>#REF!</v>
      </c>
      <c r="AA872" s="648" t="e">
        <f>#REF!</f>
        <v>#REF!</v>
      </c>
      <c r="AB872" s="648" t="e">
        <f>#REF!</f>
        <v>#REF!</v>
      </c>
      <c r="AC872" s="648" t="e">
        <f>#REF!</f>
        <v>#REF!</v>
      </c>
      <c r="AD872" s="648" t="e">
        <f>#REF!</f>
        <v>#REF!</v>
      </c>
      <c r="AE872" s="648" t="e">
        <f>#REF!</f>
        <v>#REF!</v>
      </c>
      <c r="AF872" s="648" t="e">
        <f>#REF!</f>
        <v>#REF!</v>
      </c>
      <c r="AG872" s="648" t="e">
        <f>#REF!</f>
        <v>#REF!</v>
      </c>
      <c r="AH872" s="648" t="e">
        <f>#REF!</f>
        <v>#REF!</v>
      </c>
      <c r="AI872" s="648" t="e">
        <f>#REF!</f>
        <v>#REF!</v>
      </c>
      <c r="AJ872" s="648" t="e">
        <f>#REF!</f>
        <v>#REF!</v>
      </c>
      <c r="AK872" s="648" t="e">
        <f>#REF!</f>
        <v>#REF!</v>
      </c>
      <c r="AL872" s="648" t="e">
        <f>#REF!</f>
        <v>#REF!</v>
      </c>
      <c r="AM872" s="648" t="e">
        <f>#REF!</f>
        <v>#REF!</v>
      </c>
      <c r="AN872" s="648" t="e">
        <f>#REF!</f>
        <v>#REF!</v>
      </c>
      <c r="AO872" s="648" t="e">
        <f>#REF!</f>
        <v>#REF!</v>
      </c>
      <c r="AP872" s="648" t="e">
        <f>#REF!</f>
        <v>#REF!</v>
      </c>
      <c r="AQ872" s="648" t="e">
        <f>#REF!</f>
        <v>#REF!</v>
      </c>
      <c r="AR872" s="648" t="e">
        <f>#REF!</f>
        <v>#REF!</v>
      </c>
      <c r="AS872" s="648" t="e">
        <f>#REF!</f>
        <v>#REF!</v>
      </c>
      <c r="AT872" s="648" t="e">
        <f>#REF!</f>
        <v>#REF!</v>
      </c>
      <c r="AU872" s="648" t="e">
        <f>#REF!</f>
        <v>#REF!</v>
      </c>
      <c r="AV872" s="648" t="e">
        <f>#REF!</f>
        <v>#REF!</v>
      </c>
      <c r="AW872" s="648" t="e">
        <f>#REF!</f>
        <v>#REF!</v>
      </c>
      <c r="AX872" s="648" t="e">
        <f>#REF!</f>
        <v>#REF!</v>
      </c>
      <c r="AY872" s="648" t="e">
        <f>#REF!</f>
        <v>#REF!</v>
      </c>
    </row>
    <row r="873" spans="1:51" s="2842" customFormat="1" ht="17.25" customHeight="1" thickTop="1">
      <c r="A873" s="2839">
        <v>0</v>
      </c>
      <c r="B873" s="2839"/>
      <c r="C873" s="2839">
        <v>0</v>
      </c>
      <c r="D873" s="4391">
        <v>2000</v>
      </c>
      <c r="E873" s="2839">
        <v>0</v>
      </c>
      <c r="F873" s="4391">
        <v>2000</v>
      </c>
      <c r="G873" s="1326">
        <v>200</v>
      </c>
      <c r="H873" s="2839" t="s">
        <v>1335</v>
      </c>
      <c r="I873" s="4289">
        <v>0</v>
      </c>
      <c r="J873" s="2846"/>
      <c r="K873" s="683" t="s">
        <v>3758</v>
      </c>
      <c r="L873" s="683"/>
      <c r="M873" s="656"/>
      <c r="N873" s="656"/>
    </row>
    <row r="874" spans="1:51" s="626" customFormat="1" ht="19.5" customHeight="1" thickBot="1">
      <c r="A874" s="2839">
        <v>0</v>
      </c>
      <c r="B874" s="2839">
        <v>0</v>
      </c>
      <c r="C874" s="2862"/>
      <c r="D874" s="3730">
        <v>24000</v>
      </c>
      <c r="E874" s="2862"/>
      <c r="F874" s="3730">
        <v>24000</v>
      </c>
      <c r="G874" s="1263">
        <v>277</v>
      </c>
      <c r="H874" s="2885" t="s">
        <v>1410</v>
      </c>
      <c r="I874" s="2862"/>
      <c r="J874" s="3730"/>
    </row>
    <row r="875" spans="1:51" s="2842" customFormat="1" ht="25.5" customHeight="1" thickTop="1" thickBot="1">
      <c r="A875" s="995">
        <f t="shared" ref="A875:F875" si="200">SUM(A873:A874)</f>
        <v>0</v>
      </c>
      <c r="B875" s="996">
        <f t="shared" si="200"/>
        <v>0</v>
      </c>
      <c r="C875" s="996">
        <f t="shared" si="200"/>
        <v>0</v>
      </c>
      <c r="D875" s="996">
        <f t="shared" si="200"/>
        <v>26000</v>
      </c>
      <c r="E875" s="996">
        <f t="shared" si="200"/>
        <v>0</v>
      </c>
      <c r="F875" s="996">
        <f t="shared" si="200"/>
        <v>26000</v>
      </c>
      <c r="G875" s="1013"/>
      <c r="H875" s="998" t="s">
        <v>1257</v>
      </c>
      <c r="I875" s="996">
        <f>SUM(I873:I874)</f>
        <v>0</v>
      </c>
      <c r="J875" s="997">
        <f>SUM(J873:J874)</f>
        <v>0</v>
      </c>
    </row>
    <row r="876" spans="1:51" s="2842" customFormat="1" ht="36.75" customHeight="1" thickTop="1" thickBot="1">
      <c r="A876" s="995">
        <f t="shared" ref="A876:F876" si="201">SUM(A875,A871)</f>
        <v>0</v>
      </c>
      <c r="B876" s="996">
        <f t="shared" si="201"/>
        <v>0</v>
      </c>
      <c r="C876" s="996">
        <f t="shared" si="201"/>
        <v>3850000</v>
      </c>
      <c r="D876" s="996">
        <f t="shared" si="201"/>
        <v>26000</v>
      </c>
      <c r="E876" s="996">
        <f t="shared" si="201"/>
        <v>3850000</v>
      </c>
      <c r="F876" s="996">
        <f t="shared" si="201"/>
        <v>26000</v>
      </c>
      <c r="G876" s="1013"/>
      <c r="H876" s="998" t="s">
        <v>1341</v>
      </c>
      <c r="I876" s="996">
        <f>SUM(I875,I871)</f>
        <v>0</v>
      </c>
      <c r="J876" s="997">
        <f>SUM(J875,J871)</f>
        <v>0</v>
      </c>
    </row>
    <row r="877" spans="1:51" s="2842" customFormat="1" ht="21.75" customHeight="1" thickTop="1">
      <c r="A877" s="4623"/>
      <c r="B877" s="4624"/>
      <c r="C877" s="4624"/>
      <c r="D877" s="4624"/>
      <c r="E877" s="4624"/>
      <c r="F877" s="4624"/>
      <c r="G877" s="623" t="s">
        <v>139</v>
      </c>
      <c r="H877" s="4606" t="s">
        <v>243</v>
      </c>
      <c r="I877" s="4606"/>
      <c r="J877" s="4607"/>
    </row>
    <row r="878" spans="1:51" s="2842" customFormat="1" ht="18.75" customHeight="1">
      <c r="A878" s="4612"/>
      <c r="B878" s="4613"/>
      <c r="C878" s="4613"/>
      <c r="D878" s="4613"/>
      <c r="E878" s="4613"/>
      <c r="F878" s="4613"/>
      <c r="G878" s="624">
        <v>1</v>
      </c>
      <c r="H878" s="4610" t="s">
        <v>1258</v>
      </c>
      <c r="I878" s="4610"/>
      <c r="J878" s="4611"/>
    </row>
    <row r="879" spans="1:51" s="2842" customFormat="1" ht="17.25" customHeight="1">
      <c r="A879" s="2839">
        <v>0</v>
      </c>
      <c r="B879" s="2839">
        <v>0</v>
      </c>
      <c r="C879" s="2839"/>
      <c r="D879" s="3719">
        <v>1500000</v>
      </c>
      <c r="E879" s="2839"/>
      <c r="F879" s="3719">
        <v>1500000</v>
      </c>
      <c r="G879" s="1326" t="s">
        <v>324</v>
      </c>
      <c r="H879" s="1234" t="s">
        <v>1401</v>
      </c>
      <c r="I879" s="2839"/>
      <c r="J879" s="3719"/>
    </row>
    <row r="880" spans="1:51" s="2842" customFormat="1" ht="17.25" customHeight="1">
      <c r="A880" s="2839">
        <v>0</v>
      </c>
      <c r="B880" s="2839">
        <v>0</v>
      </c>
      <c r="C880" s="2839"/>
      <c r="D880" s="3719">
        <v>10000</v>
      </c>
      <c r="E880" s="2839"/>
      <c r="F880" s="3719">
        <v>10000</v>
      </c>
      <c r="G880" s="1326" t="s">
        <v>326</v>
      </c>
      <c r="H880" s="1234" t="s">
        <v>256</v>
      </c>
      <c r="I880" s="2839"/>
      <c r="J880" s="3719"/>
      <c r="N880" s="1386">
        <v>746575</v>
      </c>
    </row>
    <row r="881" spans="1:15" s="2842" customFormat="1" ht="17.25" customHeight="1">
      <c r="A881" s="2839">
        <v>0</v>
      </c>
      <c r="B881" s="2839">
        <v>0</v>
      </c>
      <c r="C881" s="2839"/>
      <c r="D881" s="4388">
        <v>50000</v>
      </c>
      <c r="E881" s="2839"/>
      <c r="F881" s="4388">
        <v>50000</v>
      </c>
      <c r="G881" s="1326" t="s">
        <v>473</v>
      </c>
      <c r="H881" s="1234" t="s">
        <v>1411</v>
      </c>
      <c r="I881" s="2839"/>
      <c r="J881" s="2943"/>
      <c r="N881" s="1387">
        <v>905709</v>
      </c>
    </row>
    <row r="882" spans="1:15" s="648" customFormat="1" ht="17.25" customHeight="1" thickBot="1">
      <c r="A882" s="2839">
        <v>0</v>
      </c>
      <c r="B882" s="2839"/>
      <c r="C882" s="2839"/>
      <c r="D882" s="3719">
        <v>10000</v>
      </c>
      <c r="E882" s="2839"/>
      <c r="F882" s="3719">
        <v>10000</v>
      </c>
      <c r="G882" s="1326" t="s">
        <v>476</v>
      </c>
      <c r="H882" s="1234" t="s">
        <v>1262</v>
      </c>
      <c r="I882" s="2839"/>
      <c r="J882" s="3719"/>
      <c r="K882" s="655"/>
      <c r="L882" s="655"/>
      <c r="M882" s="655"/>
      <c r="N882" s="655"/>
      <c r="O882" s="648" t="s">
        <v>1315</v>
      </c>
    </row>
    <row r="883" spans="1:15" s="660" customFormat="1" ht="17.25" customHeight="1" thickTop="1" thickBot="1">
      <c r="A883" s="2839">
        <v>0</v>
      </c>
      <c r="B883" s="2839"/>
      <c r="C883" s="2839"/>
      <c r="D883" s="3719">
        <v>3000</v>
      </c>
      <c r="E883" s="2839"/>
      <c r="F883" s="3719">
        <v>3000</v>
      </c>
      <c r="G883" s="1326" t="s">
        <v>1264</v>
      </c>
      <c r="H883" s="1234" t="s">
        <v>262</v>
      </c>
      <c r="I883" s="2839"/>
      <c r="J883" s="3719"/>
    </row>
    <row r="884" spans="1:15" s="2842" customFormat="1" ht="17.25" customHeight="1" thickTop="1">
      <c r="A884" s="2839"/>
      <c r="B884" s="2839"/>
      <c r="C884" s="2839"/>
      <c r="D884" s="3719">
        <v>5000</v>
      </c>
      <c r="E884" s="2839"/>
      <c r="F884" s="3719">
        <v>5000</v>
      </c>
      <c r="G884" s="2688">
        <v>23</v>
      </c>
      <c r="H884" s="1234" t="s">
        <v>3502</v>
      </c>
      <c r="I884" s="2839"/>
      <c r="J884" s="3719"/>
    </row>
    <row r="885" spans="1:15" s="626" customFormat="1" ht="30.75" thickBot="1">
      <c r="A885" s="2839">
        <v>0</v>
      </c>
      <c r="B885" s="2839">
        <v>0</v>
      </c>
      <c r="C885" s="2839"/>
      <c r="D885" s="4388">
        <v>100000</v>
      </c>
      <c r="E885" s="2839"/>
      <c r="F885" s="4388">
        <v>100000</v>
      </c>
      <c r="G885" s="2688">
        <v>25</v>
      </c>
      <c r="H885" s="1234" t="s">
        <v>3496</v>
      </c>
      <c r="I885" s="2839"/>
      <c r="J885" s="2943"/>
    </row>
    <row r="886" spans="1:15" s="626" customFormat="1" ht="21" customHeight="1" thickTop="1" thickBot="1">
      <c r="A886" s="2839"/>
      <c r="B886" s="2839"/>
      <c r="C886" s="2839"/>
      <c r="D886" s="3719">
        <v>10000</v>
      </c>
      <c r="E886" s="2839"/>
      <c r="F886" s="3719">
        <v>10000</v>
      </c>
      <c r="G886" s="2688">
        <v>29</v>
      </c>
      <c r="H886" s="1234" t="s">
        <v>3489</v>
      </c>
      <c r="I886" s="2839"/>
      <c r="J886" s="3719"/>
    </row>
    <row r="887" spans="1:15" s="736" customFormat="1" ht="30" customHeight="1" thickTop="1" thickBot="1">
      <c r="A887" s="1006">
        <f t="shared" ref="A887:F887" si="202">SUM(A879:A886)</f>
        <v>0</v>
      </c>
      <c r="B887" s="1006">
        <f t="shared" si="202"/>
        <v>0</v>
      </c>
      <c r="C887" s="1006">
        <f t="shared" si="202"/>
        <v>0</v>
      </c>
      <c r="D887" s="1006">
        <f t="shared" si="202"/>
        <v>1688000</v>
      </c>
      <c r="E887" s="1006">
        <f t="shared" si="202"/>
        <v>0</v>
      </c>
      <c r="F887" s="1006">
        <f t="shared" si="202"/>
        <v>1688000</v>
      </c>
      <c r="G887" s="1006"/>
      <c r="H887" s="1006" t="s">
        <v>1270</v>
      </c>
      <c r="I887" s="1006">
        <f>SUM(I879:I886)</f>
        <v>0</v>
      </c>
      <c r="J887" s="1006">
        <f>SUM(J879:J886)</f>
        <v>0</v>
      </c>
    </row>
    <row r="888" spans="1:15" s="741" customFormat="1" ht="15.75" customHeight="1">
      <c r="A888" s="1385"/>
      <c r="B888" s="742"/>
      <c r="C888" s="742"/>
      <c r="D888" s="742"/>
      <c r="E888" s="742"/>
      <c r="F888" s="742"/>
      <c r="G888" s="742"/>
      <c r="H888" s="742"/>
      <c r="I888" s="742"/>
      <c r="J888" s="742" t="s">
        <v>223</v>
      </c>
    </row>
    <row r="889" spans="1:15" s="2842" customFormat="1" ht="24" customHeight="1">
      <c r="A889" s="1383" t="s">
        <v>1408</v>
      </c>
      <c r="B889" s="664"/>
      <c r="E889" s="664"/>
      <c r="F889" s="664"/>
      <c r="G889" s="664"/>
      <c r="H889" s="664"/>
    </row>
    <row r="890" spans="1:15" s="648" customFormat="1" ht="13.5" customHeight="1" thickBot="1">
      <c r="A890" s="1381"/>
      <c r="B890" s="664"/>
      <c r="C890" s="2842"/>
      <c r="D890" s="2842"/>
      <c r="E890" s="664"/>
      <c r="F890" s="664"/>
      <c r="G890" s="664"/>
      <c r="H890" s="664"/>
      <c r="I890" s="4608" t="s">
        <v>313</v>
      </c>
      <c r="J890" s="4608"/>
      <c r="O890" s="648" t="s">
        <v>1315</v>
      </c>
    </row>
    <row r="891" spans="1:15" s="660" customFormat="1" ht="29.25" customHeight="1" thickTop="1" thickBot="1">
      <c r="A891" s="4453" t="s">
        <v>3785</v>
      </c>
      <c r="B891" s="4454"/>
      <c r="C891" s="4455" t="s">
        <v>3783</v>
      </c>
      <c r="D891" s="4454"/>
      <c r="E891" s="4455" t="s">
        <v>3784</v>
      </c>
      <c r="F891" s="4454"/>
      <c r="G891" s="4456" t="s">
        <v>117</v>
      </c>
      <c r="H891" s="4457"/>
      <c r="I891" s="4455" t="s">
        <v>3787</v>
      </c>
      <c r="J891" s="4454"/>
    </row>
    <row r="892" spans="1:15" s="2842" customFormat="1" ht="20.25" customHeight="1" thickTop="1">
      <c r="A892" s="1050" t="s">
        <v>118</v>
      </c>
      <c r="B892" s="2819" t="s">
        <v>104</v>
      </c>
      <c r="C892" s="2819" t="s">
        <v>118</v>
      </c>
      <c r="D892" s="2819" t="s">
        <v>104</v>
      </c>
      <c r="E892" s="2819" t="s">
        <v>118</v>
      </c>
      <c r="F892" s="2819" t="s">
        <v>104</v>
      </c>
      <c r="G892" s="4458"/>
      <c r="H892" s="4459"/>
      <c r="I892" s="2819" t="s">
        <v>118</v>
      </c>
      <c r="J892" s="1051" t="s">
        <v>104</v>
      </c>
    </row>
    <row r="893" spans="1:15" s="2842" customFormat="1" ht="18" customHeight="1" thickBot="1">
      <c r="A893" s="1075">
        <v>1</v>
      </c>
      <c r="B893" s="2843">
        <v>2</v>
      </c>
      <c r="C893" s="2843">
        <v>3</v>
      </c>
      <c r="D893" s="2843">
        <v>4</v>
      </c>
      <c r="E893" s="2843">
        <v>5</v>
      </c>
      <c r="F893" s="2843">
        <v>6</v>
      </c>
      <c r="G893" s="4614">
        <v>7</v>
      </c>
      <c r="H893" s="4614"/>
      <c r="I893" s="2843">
        <v>8</v>
      </c>
      <c r="J893" s="1076">
        <v>9</v>
      </c>
    </row>
    <row r="894" spans="1:15" s="648" customFormat="1" ht="19.5" customHeight="1" thickBot="1">
      <c r="A894" s="4612"/>
      <c r="B894" s="4613"/>
      <c r="C894" s="4613"/>
      <c r="D894" s="4613"/>
      <c r="E894" s="4613"/>
      <c r="F894" s="4613"/>
      <c r="G894" s="624">
        <v>2</v>
      </c>
      <c r="H894" s="4610" t="s">
        <v>1271</v>
      </c>
      <c r="I894" s="4610"/>
      <c r="J894" s="4611"/>
    </row>
    <row r="895" spans="1:15" s="648" customFormat="1" ht="19.5" customHeight="1" thickTop="1" thickBot="1">
      <c r="A895" s="2893"/>
      <c r="B895" s="2839"/>
      <c r="C895" s="2839"/>
      <c r="D895" s="4391">
        <v>25000</v>
      </c>
      <c r="E895" s="2839"/>
      <c r="F895" s="4391">
        <v>25000</v>
      </c>
      <c r="G895" s="1326">
        <v>103</v>
      </c>
      <c r="H895" s="2839" t="s">
        <v>3491</v>
      </c>
      <c r="I895" s="2839"/>
      <c r="J895" s="2947"/>
    </row>
    <row r="896" spans="1:15" s="660" customFormat="1" ht="17.25" customHeight="1" thickTop="1" thickBot="1">
      <c r="A896" s="2839"/>
      <c r="B896" s="2839">
        <v>0</v>
      </c>
      <c r="C896" s="2839"/>
      <c r="D896" s="3720">
        <v>50000</v>
      </c>
      <c r="E896" s="2839"/>
      <c r="F896" s="3720">
        <v>50000</v>
      </c>
      <c r="G896" s="1326">
        <v>104</v>
      </c>
      <c r="H896" s="1234" t="s">
        <v>3492</v>
      </c>
      <c r="I896" s="2839"/>
      <c r="J896" s="3720"/>
    </row>
    <row r="897" spans="1:11" s="660" customFormat="1" ht="17.25" customHeight="1" thickTop="1" thickBot="1">
      <c r="A897" s="2839"/>
      <c r="B897" s="2839">
        <v>0</v>
      </c>
      <c r="C897" s="2839"/>
      <c r="D897" s="3720">
        <v>10000</v>
      </c>
      <c r="E897" s="2839"/>
      <c r="F897" s="3720">
        <v>10000</v>
      </c>
      <c r="G897" s="1326">
        <v>135</v>
      </c>
      <c r="H897" s="1234" t="s">
        <v>270</v>
      </c>
      <c r="I897" s="2839"/>
      <c r="J897" s="3720"/>
    </row>
    <row r="898" spans="1:11" s="626" customFormat="1" ht="21.75" customHeight="1" thickTop="1" thickBot="1">
      <c r="A898" s="2839"/>
      <c r="B898" s="2839">
        <v>0</v>
      </c>
      <c r="C898" s="2862"/>
      <c r="D898" s="3730">
        <v>6000</v>
      </c>
      <c r="E898" s="2862"/>
      <c r="F898" s="3730">
        <v>6000</v>
      </c>
      <c r="G898" s="1263">
        <v>140</v>
      </c>
      <c r="H898" s="2862" t="s">
        <v>1280</v>
      </c>
      <c r="I898" s="2862"/>
      <c r="J898" s="3730"/>
    </row>
    <row r="899" spans="1:11" s="644" customFormat="1" ht="27" customHeight="1" thickTop="1" thickBot="1">
      <c r="A899" s="995">
        <f t="shared" ref="A899:F899" si="203">SUM(A895:A898)</f>
        <v>0</v>
      </c>
      <c r="B899" s="995">
        <f t="shared" si="203"/>
        <v>0</v>
      </c>
      <c r="C899" s="995">
        <f t="shared" si="203"/>
        <v>0</v>
      </c>
      <c r="D899" s="995">
        <f t="shared" si="203"/>
        <v>91000</v>
      </c>
      <c r="E899" s="995">
        <f t="shared" si="203"/>
        <v>0</v>
      </c>
      <c r="F899" s="995">
        <f t="shared" si="203"/>
        <v>91000</v>
      </c>
      <c r="G899" s="996"/>
      <c r="H899" s="996" t="s">
        <v>1344</v>
      </c>
      <c r="I899" s="996">
        <f>SUM(I895:I898)</f>
        <v>0</v>
      </c>
      <c r="J899" s="996">
        <f>SUM(J895:J898)</f>
        <v>0</v>
      </c>
    </row>
    <row r="900" spans="1:11" s="2842" customFormat="1" ht="18" customHeight="1" thickTop="1">
      <c r="A900" s="4623"/>
      <c r="B900" s="4624"/>
      <c r="C900" s="4624"/>
      <c r="D900" s="4624"/>
      <c r="E900" s="4624"/>
      <c r="F900" s="4624"/>
      <c r="G900" s="623">
        <v>3</v>
      </c>
      <c r="H900" s="4606" t="s">
        <v>1282</v>
      </c>
      <c r="I900" s="4606"/>
      <c r="J900" s="4607"/>
    </row>
    <row r="901" spans="1:11" s="2842" customFormat="1" ht="17.25" customHeight="1">
      <c r="A901" s="2839"/>
      <c r="B901" s="2839"/>
      <c r="C901" s="2839"/>
      <c r="D901" s="4391">
        <v>25000</v>
      </c>
      <c r="E901" s="2839"/>
      <c r="F901" s="4391">
        <v>25000</v>
      </c>
      <c r="G901" s="1326">
        <v>230</v>
      </c>
      <c r="H901" s="1354" t="s">
        <v>1412</v>
      </c>
      <c r="I901" s="2839"/>
      <c r="J901" s="2947"/>
    </row>
    <row r="902" spans="1:11" s="2842" customFormat="1" ht="17.25" customHeight="1">
      <c r="A902" s="2839"/>
      <c r="B902" s="2839">
        <v>0</v>
      </c>
      <c r="C902" s="2839"/>
      <c r="D902" s="4221">
        <v>100000</v>
      </c>
      <c r="E902" s="2859"/>
      <c r="F902" s="4221">
        <v>100000</v>
      </c>
      <c r="G902" s="1326">
        <v>261</v>
      </c>
      <c r="H902" s="1354" t="s">
        <v>1413</v>
      </c>
      <c r="I902" s="2839"/>
      <c r="J902" s="4221"/>
      <c r="K902" s="2842">
        <v>100000</v>
      </c>
    </row>
    <row r="903" spans="1:11" s="626" customFormat="1" ht="17.25" customHeight="1" thickBot="1">
      <c r="A903" s="2839"/>
      <c r="B903" s="2839">
        <v>0</v>
      </c>
      <c r="C903" s="2862"/>
      <c r="D903" s="4221">
        <v>100000</v>
      </c>
      <c r="E903" s="2692"/>
      <c r="F903" s="4221">
        <v>100000</v>
      </c>
      <c r="G903" s="1263">
        <v>237</v>
      </c>
      <c r="H903" s="2862" t="s">
        <v>1414</v>
      </c>
      <c r="I903" s="2862"/>
      <c r="J903" s="4221"/>
      <c r="K903" s="626">
        <v>100000</v>
      </c>
    </row>
    <row r="904" spans="1:11" s="733" customFormat="1" ht="21" customHeight="1" thickTop="1" thickBot="1">
      <c r="A904" s="995">
        <f t="shared" ref="A904:F904" si="204">SUM(A901:A903)</f>
        <v>0</v>
      </c>
      <c r="B904" s="996">
        <f t="shared" si="204"/>
        <v>0</v>
      </c>
      <c r="C904" s="996">
        <f t="shared" si="204"/>
        <v>0</v>
      </c>
      <c r="D904" s="996">
        <f t="shared" si="204"/>
        <v>225000</v>
      </c>
      <c r="E904" s="996">
        <f t="shared" si="204"/>
        <v>0</v>
      </c>
      <c r="F904" s="996">
        <f t="shared" si="204"/>
        <v>225000</v>
      </c>
      <c r="G904" s="1098"/>
      <c r="H904" s="996" t="s">
        <v>1374</v>
      </c>
      <c r="I904" s="996">
        <f>SUM(I901:I903)</f>
        <v>0</v>
      </c>
      <c r="J904" s="1022">
        <f>SUM(J901:J903)</f>
        <v>0</v>
      </c>
    </row>
    <row r="905" spans="1:11" s="2842" customFormat="1" ht="18" customHeight="1" thickTop="1">
      <c r="A905" s="4623"/>
      <c r="B905" s="4624"/>
      <c r="C905" s="4624"/>
      <c r="D905" s="4624"/>
      <c r="E905" s="4624"/>
      <c r="F905" s="4624"/>
      <c r="G905" s="623">
        <v>4</v>
      </c>
      <c r="H905" s="4606" t="s">
        <v>1296</v>
      </c>
      <c r="I905" s="4606"/>
      <c r="J905" s="4607"/>
    </row>
    <row r="906" spans="1:11" s="2842" customFormat="1" ht="18" customHeight="1">
      <c r="A906" s="4612"/>
      <c r="B906" s="4613"/>
      <c r="C906" s="4613"/>
      <c r="D906" s="4613"/>
      <c r="E906" s="4613"/>
      <c r="F906" s="4613"/>
      <c r="G906" s="624">
        <v>5</v>
      </c>
      <c r="H906" s="4610" t="s">
        <v>321</v>
      </c>
      <c r="I906" s="4610"/>
      <c r="J906" s="4611"/>
    </row>
    <row r="907" spans="1:11" s="626" customFormat="1" ht="17.25" customHeight="1" thickBot="1">
      <c r="A907" s="2839">
        <v>0</v>
      </c>
      <c r="B907" s="2839">
        <v>0</v>
      </c>
      <c r="C907" s="2862"/>
      <c r="D907" s="1357">
        <v>5000</v>
      </c>
      <c r="E907" s="2862"/>
      <c r="F907" s="1357">
        <v>5000</v>
      </c>
      <c r="G907" s="1263">
        <v>499</v>
      </c>
      <c r="H907" s="2862" t="s">
        <v>290</v>
      </c>
      <c r="I907" s="2862">
        <v>0</v>
      </c>
      <c r="J907" s="1357"/>
      <c r="K907" s="626">
        <v>5000</v>
      </c>
    </row>
    <row r="908" spans="1:11" s="2842" customFormat="1" ht="23.25" customHeight="1" thickTop="1" thickBot="1">
      <c r="A908" s="995">
        <f t="shared" ref="A908:F908" si="205">SUM(A907)</f>
        <v>0</v>
      </c>
      <c r="B908" s="996">
        <f t="shared" si="205"/>
        <v>0</v>
      </c>
      <c r="C908" s="996">
        <f>SUM(C907)</f>
        <v>0</v>
      </c>
      <c r="D908" s="997">
        <f>SUM(D907)</f>
        <v>5000</v>
      </c>
      <c r="E908" s="996">
        <f t="shared" si="205"/>
        <v>0</v>
      </c>
      <c r="F908" s="996">
        <f t="shared" si="205"/>
        <v>5000</v>
      </c>
      <c r="G908" s="1013"/>
      <c r="H908" s="996" t="s">
        <v>1321</v>
      </c>
      <c r="I908" s="996">
        <f>SUM(I907)</f>
        <v>0</v>
      </c>
      <c r="J908" s="1022">
        <f>SUM(J907)</f>
        <v>0</v>
      </c>
    </row>
    <row r="909" spans="1:11" s="626" customFormat="1" ht="38.25" customHeight="1" thickTop="1" thickBot="1">
      <c r="A909" s="1034">
        <f t="shared" ref="A909:F909" si="206">SUM(A908,A904,A899,A887)</f>
        <v>0</v>
      </c>
      <c r="B909" s="1020">
        <f t="shared" si="206"/>
        <v>0</v>
      </c>
      <c r="C909" s="1020">
        <f>SUM(C908,C904,C899,C887)</f>
        <v>0</v>
      </c>
      <c r="D909" s="1020">
        <f>SUM(D908,D904,D899,D887)</f>
        <v>2009000</v>
      </c>
      <c r="E909" s="1020">
        <f t="shared" si="206"/>
        <v>0</v>
      </c>
      <c r="F909" s="1020">
        <f t="shared" si="206"/>
        <v>2009000</v>
      </c>
      <c r="G909" s="1020"/>
      <c r="H909" s="1003" t="s">
        <v>1355</v>
      </c>
      <c r="I909" s="1020">
        <f>SUM(I908,I904,I899,I887)</f>
        <v>0</v>
      </c>
      <c r="J909" s="1020">
        <f>SUM(J908,J904,J899,J887)</f>
        <v>0</v>
      </c>
    </row>
    <row r="910" spans="1:11" s="2842" customFormat="1" ht="38.25" customHeight="1" thickTop="1" thickBot="1">
      <c r="A910" s="1014">
        <f t="shared" ref="A910:F910" si="207">SUM(A909,A876)</f>
        <v>0</v>
      </c>
      <c r="B910" s="1015">
        <f t="shared" si="207"/>
        <v>0</v>
      </c>
      <c r="C910" s="1015">
        <f t="shared" si="207"/>
        <v>3850000</v>
      </c>
      <c r="D910" s="1015">
        <f t="shared" si="207"/>
        <v>2035000</v>
      </c>
      <c r="E910" s="1015">
        <f t="shared" si="207"/>
        <v>3850000</v>
      </c>
      <c r="F910" s="1015">
        <f t="shared" si="207"/>
        <v>2035000</v>
      </c>
      <c r="G910" s="1015"/>
      <c r="H910" s="1095" t="s">
        <v>1415</v>
      </c>
      <c r="I910" s="1015">
        <f>SUM(I909,I876)</f>
        <v>0</v>
      </c>
      <c r="J910" s="1015">
        <f>SUM(J909,J876)</f>
        <v>0</v>
      </c>
    </row>
    <row r="911" spans="1:11" s="2842" customFormat="1" ht="27.75" customHeight="1" thickBot="1">
      <c r="A911" s="4737" t="s">
        <v>1424</v>
      </c>
      <c r="B911" s="4738"/>
      <c r="C911" s="4738"/>
      <c r="D911" s="4738"/>
      <c r="E911" s="4738"/>
      <c r="F911" s="4738"/>
      <c r="G911" s="4738"/>
      <c r="H911" s="4738"/>
      <c r="I911" s="4738"/>
      <c r="J911" s="4738"/>
    </row>
    <row r="912" spans="1:11" s="2842" customFormat="1" ht="33" customHeight="1">
      <c r="A912" s="4735" t="s">
        <v>3785</v>
      </c>
      <c r="B912" s="4723"/>
      <c r="C912" s="4722" t="s">
        <v>3783</v>
      </c>
      <c r="D912" s="4723"/>
      <c r="E912" s="4722" t="s">
        <v>3784</v>
      </c>
      <c r="F912" s="4723"/>
      <c r="G912" s="4718" t="s">
        <v>117</v>
      </c>
      <c r="H912" s="4719"/>
      <c r="I912" s="4722" t="s">
        <v>3787</v>
      </c>
      <c r="J912" s="4723"/>
    </row>
    <row r="913" spans="1:10" s="2842" customFormat="1" ht="18" customHeight="1">
      <c r="A913" s="3264" t="s">
        <v>118</v>
      </c>
      <c r="B913" s="3265" t="s">
        <v>104</v>
      </c>
      <c r="C913" s="3265" t="s">
        <v>118</v>
      </c>
      <c r="D913" s="3265" t="s">
        <v>104</v>
      </c>
      <c r="E913" s="3265" t="s">
        <v>118</v>
      </c>
      <c r="F913" s="3265" t="s">
        <v>104</v>
      </c>
      <c r="G913" s="4720"/>
      <c r="H913" s="4721"/>
      <c r="I913" s="3265" t="s">
        <v>118</v>
      </c>
      <c r="J913" s="3266" t="s">
        <v>104</v>
      </c>
    </row>
    <row r="914" spans="1:10" s="2842" customFormat="1" ht="21.75" customHeight="1" thickBot="1">
      <c r="A914" s="3267">
        <v>1</v>
      </c>
      <c r="B914" s="3268">
        <v>2</v>
      </c>
      <c r="C914" s="3268">
        <v>3</v>
      </c>
      <c r="D914" s="3268">
        <v>4</v>
      </c>
      <c r="E914" s="3268">
        <v>5</v>
      </c>
      <c r="F914" s="3268">
        <v>6</v>
      </c>
      <c r="G914" s="4734">
        <v>7</v>
      </c>
      <c r="H914" s="4734"/>
      <c r="I914" s="3268">
        <v>8</v>
      </c>
      <c r="J914" s="3269">
        <v>9</v>
      </c>
    </row>
    <row r="915" spans="1:10" s="2842" customFormat="1" ht="19.5" customHeight="1">
      <c r="A915" s="4715" t="s">
        <v>318</v>
      </c>
      <c r="B915" s="4716"/>
      <c r="C915" s="4716"/>
      <c r="D915" s="4716"/>
      <c r="E915" s="4716"/>
      <c r="F915" s="4716"/>
      <c r="G915" s="4716"/>
      <c r="H915" s="4716"/>
      <c r="I915" s="4716"/>
      <c r="J915" s="4717"/>
    </row>
    <row r="916" spans="1:10" s="2842" customFormat="1" ht="21.75" customHeight="1">
      <c r="A916" s="4725"/>
      <c r="B916" s="4726"/>
      <c r="C916" s="4726"/>
      <c r="D916" s="4726"/>
      <c r="E916" s="4726"/>
      <c r="F916" s="4726"/>
      <c r="G916" s="3270" t="s">
        <v>137</v>
      </c>
      <c r="H916" s="4716" t="s">
        <v>239</v>
      </c>
      <c r="I916" s="4716"/>
      <c r="J916" s="4717"/>
    </row>
    <row r="917" spans="1:10" s="2842" customFormat="1" ht="17.25" customHeight="1">
      <c r="A917" s="3271">
        <f t="shared" ref="A917:F917" si="208">A940</f>
        <v>0</v>
      </c>
      <c r="B917" s="3272">
        <f t="shared" si="208"/>
        <v>0</v>
      </c>
      <c r="C917" s="3272">
        <f t="shared" si="208"/>
        <v>0</v>
      </c>
      <c r="D917" s="3272">
        <f t="shared" si="208"/>
        <v>0</v>
      </c>
      <c r="E917" s="3272">
        <f t="shared" si="208"/>
        <v>0</v>
      </c>
      <c r="F917" s="3272">
        <f t="shared" si="208"/>
        <v>0</v>
      </c>
      <c r="G917" s="3273">
        <v>1</v>
      </c>
      <c r="H917" s="3272" t="s">
        <v>1235</v>
      </c>
      <c r="I917" s="3272">
        <f>I940</f>
        <v>0</v>
      </c>
      <c r="J917" s="3274">
        <f>J940</f>
        <v>0</v>
      </c>
    </row>
    <row r="918" spans="1:10" s="626" customFormat="1" ht="19.5" customHeight="1" thickBot="1">
      <c r="A918" s="3275">
        <f t="shared" ref="A918:F918" si="209">A944</f>
        <v>0</v>
      </c>
      <c r="B918" s="3276">
        <f t="shared" si="209"/>
        <v>0</v>
      </c>
      <c r="C918" s="3276">
        <f t="shared" si="209"/>
        <v>0</v>
      </c>
      <c r="D918" s="3276">
        <f t="shared" si="209"/>
        <v>0</v>
      </c>
      <c r="E918" s="3276">
        <f t="shared" si="209"/>
        <v>0</v>
      </c>
      <c r="F918" s="3276">
        <f t="shared" si="209"/>
        <v>0</v>
      </c>
      <c r="G918" s="3277">
        <v>2</v>
      </c>
      <c r="H918" s="3276" t="s">
        <v>1236</v>
      </c>
      <c r="I918" s="3276">
        <f>I944</f>
        <v>0</v>
      </c>
      <c r="J918" s="3278">
        <f>J944</f>
        <v>0</v>
      </c>
    </row>
    <row r="919" spans="1:10" s="644" customFormat="1" ht="33.75" customHeight="1" thickTop="1" thickBot="1">
      <c r="A919" s="3279">
        <f t="shared" ref="A919:F919" si="210">SUM(A917:A918)</f>
        <v>0</v>
      </c>
      <c r="B919" s="3280">
        <f t="shared" si="210"/>
        <v>0</v>
      </c>
      <c r="C919" s="3280">
        <f t="shared" si="210"/>
        <v>0</v>
      </c>
      <c r="D919" s="3280">
        <f t="shared" si="210"/>
        <v>0</v>
      </c>
      <c r="E919" s="3280">
        <f t="shared" si="210"/>
        <v>0</v>
      </c>
      <c r="F919" s="3280">
        <f t="shared" si="210"/>
        <v>0</v>
      </c>
      <c r="G919" s="3281"/>
      <c r="H919" s="3282" t="s">
        <v>1358</v>
      </c>
      <c r="I919" s="3280">
        <f>SUM(I917:I918)</f>
        <v>0</v>
      </c>
      <c r="J919" s="3283">
        <f>SUM(J917:J918)</f>
        <v>0</v>
      </c>
    </row>
    <row r="920" spans="1:10" s="2842" customFormat="1" ht="20.25" customHeight="1" thickTop="1">
      <c r="A920" s="4711"/>
      <c r="B920" s="4712"/>
      <c r="C920" s="4712"/>
      <c r="D920" s="4712"/>
      <c r="E920" s="4712"/>
      <c r="F920" s="4712"/>
      <c r="G920" s="3284" t="s">
        <v>139</v>
      </c>
      <c r="H920" s="4713" t="s">
        <v>243</v>
      </c>
      <c r="I920" s="4713"/>
      <c r="J920" s="4714"/>
    </row>
    <row r="921" spans="1:10" s="2842" customFormat="1" ht="17.25" customHeight="1">
      <c r="A921" s="3271">
        <f>A944</f>
        <v>0</v>
      </c>
      <c r="B921" s="3272">
        <f>B954</f>
        <v>0</v>
      </c>
      <c r="C921" s="3272">
        <f>C944</f>
        <v>0</v>
      </c>
      <c r="D921" s="3272">
        <f>D954</f>
        <v>0</v>
      </c>
      <c r="E921" s="3272">
        <f>E944</f>
        <v>0</v>
      </c>
      <c r="F921" s="3272">
        <f>F954</f>
        <v>0</v>
      </c>
      <c r="G921" s="3273">
        <v>1</v>
      </c>
      <c r="H921" s="3272" t="s">
        <v>1258</v>
      </c>
      <c r="I921" s="3272">
        <f>I954</f>
        <v>0</v>
      </c>
      <c r="J921" s="3274">
        <f>J954</f>
        <v>0</v>
      </c>
    </row>
    <row r="922" spans="1:10" s="2842" customFormat="1" ht="17.25" customHeight="1">
      <c r="A922" s="3271">
        <f>A945</f>
        <v>0</v>
      </c>
      <c r="B922" s="3272">
        <f>B965</f>
        <v>0</v>
      </c>
      <c r="C922" s="3272">
        <f>C945</f>
        <v>0</v>
      </c>
      <c r="D922" s="3272">
        <f>D965</f>
        <v>0</v>
      </c>
      <c r="E922" s="3272">
        <f>E945</f>
        <v>0</v>
      </c>
      <c r="F922" s="3272">
        <f>F965</f>
        <v>0</v>
      </c>
      <c r="G922" s="3273">
        <v>2</v>
      </c>
      <c r="H922" s="3272" t="s">
        <v>1271</v>
      </c>
      <c r="I922" s="3272">
        <f>I965</f>
        <v>0</v>
      </c>
      <c r="J922" s="3274">
        <f>J965</f>
        <v>0</v>
      </c>
    </row>
    <row r="923" spans="1:10" s="648" customFormat="1" ht="17.25" customHeight="1" thickBot="1">
      <c r="A923" s="3271">
        <f>A971</f>
        <v>0</v>
      </c>
      <c r="B923" s="3272">
        <f>B971</f>
        <v>0</v>
      </c>
      <c r="C923" s="3272">
        <f>C946</f>
        <v>0</v>
      </c>
      <c r="D923" s="3272">
        <f>D971</f>
        <v>0</v>
      </c>
      <c r="E923" s="3272">
        <f>E946</f>
        <v>0</v>
      </c>
      <c r="F923" s="3272">
        <f>F971</f>
        <v>0</v>
      </c>
      <c r="G923" s="3273">
        <v>3</v>
      </c>
      <c r="H923" s="3272" t="s">
        <v>1282</v>
      </c>
      <c r="I923" s="3272">
        <f>I971</f>
        <v>0</v>
      </c>
      <c r="J923" s="3274">
        <f>J971</f>
        <v>0</v>
      </c>
    </row>
    <row r="924" spans="1:10" s="660" customFormat="1" ht="17.25" customHeight="1" thickTop="1" thickBot="1">
      <c r="A924" s="3271">
        <f>A947</f>
        <v>0</v>
      </c>
      <c r="B924" s="3272">
        <f>B947</f>
        <v>0</v>
      </c>
      <c r="C924" s="3272">
        <f>C947</f>
        <v>0</v>
      </c>
      <c r="D924" s="3272">
        <f>D947</f>
        <v>0</v>
      </c>
      <c r="E924" s="3272">
        <f>E947</f>
        <v>0</v>
      </c>
      <c r="F924" s="3272">
        <f>F947</f>
        <v>0</v>
      </c>
      <c r="G924" s="3273">
        <v>4</v>
      </c>
      <c r="H924" s="3272" t="s">
        <v>1296</v>
      </c>
      <c r="I924" s="3272">
        <f>0</f>
        <v>0</v>
      </c>
      <c r="J924" s="3274">
        <f>0</f>
        <v>0</v>
      </c>
    </row>
    <row r="925" spans="1:10" s="626" customFormat="1" ht="21" customHeight="1" thickTop="1" thickBot="1">
      <c r="A925" s="3275">
        <f t="shared" ref="A925:F925" si="211">A975</f>
        <v>0</v>
      </c>
      <c r="B925" s="3276">
        <f t="shared" si="211"/>
        <v>0</v>
      </c>
      <c r="C925" s="3276">
        <f t="shared" si="211"/>
        <v>0</v>
      </c>
      <c r="D925" s="3276">
        <f t="shared" si="211"/>
        <v>0</v>
      </c>
      <c r="E925" s="3276">
        <f t="shared" si="211"/>
        <v>0</v>
      </c>
      <c r="F925" s="3276">
        <f t="shared" si="211"/>
        <v>0</v>
      </c>
      <c r="G925" s="3277">
        <v>5</v>
      </c>
      <c r="H925" s="3276" t="s">
        <v>321</v>
      </c>
      <c r="I925" s="3276">
        <f>I975</f>
        <v>0</v>
      </c>
      <c r="J925" s="3278">
        <f>J975</f>
        <v>0</v>
      </c>
    </row>
    <row r="926" spans="1:10" s="644" customFormat="1" ht="36" customHeight="1" thickTop="1" thickBot="1">
      <c r="A926" s="3285">
        <f t="shared" ref="A926:F926" si="212">SUM(A921:A925)</f>
        <v>0</v>
      </c>
      <c r="B926" s="3286">
        <f t="shared" si="212"/>
        <v>0</v>
      </c>
      <c r="C926" s="3286">
        <f t="shared" si="212"/>
        <v>0</v>
      </c>
      <c r="D926" s="3286">
        <f t="shared" si="212"/>
        <v>0</v>
      </c>
      <c r="E926" s="3286">
        <f t="shared" si="212"/>
        <v>0</v>
      </c>
      <c r="F926" s="3286">
        <f t="shared" si="212"/>
        <v>0</v>
      </c>
      <c r="G926" s="3286"/>
      <c r="H926" s="3286" t="s">
        <v>1243</v>
      </c>
      <c r="I926" s="3286">
        <f>SUM(I921:I925)</f>
        <v>0</v>
      </c>
      <c r="J926" s="3287">
        <f>SUM(J921:J925)</f>
        <v>0</v>
      </c>
    </row>
    <row r="927" spans="1:10" s="2842" customFormat="1" ht="31.5" customHeight="1" thickTop="1" thickBot="1">
      <c r="A927" s="3288">
        <f t="shared" ref="A927:F927" si="213">SUM(A919+A926)</f>
        <v>0</v>
      </c>
      <c r="B927" s="3289">
        <f t="shared" si="213"/>
        <v>0</v>
      </c>
      <c r="C927" s="3289">
        <f t="shared" si="213"/>
        <v>0</v>
      </c>
      <c r="D927" s="3289">
        <f t="shared" si="213"/>
        <v>0</v>
      </c>
      <c r="E927" s="3289">
        <f t="shared" si="213"/>
        <v>0</v>
      </c>
      <c r="F927" s="3289">
        <f t="shared" si="213"/>
        <v>0</v>
      </c>
      <c r="G927" s="3289"/>
      <c r="H927" s="3289" t="s">
        <v>1244</v>
      </c>
      <c r="I927" s="3289">
        <f>SUM(I919+I926)</f>
        <v>0</v>
      </c>
      <c r="J927" s="3290">
        <f>SUM(J919+J926)</f>
        <v>0</v>
      </c>
    </row>
    <row r="928" spans="1:10" s="660" customFormat="1" ht="14.25" customHeight="1" thickTop="1" thickBot="1">
      <c r="A928" s="4736" t="s">
        <v>322</v>
      </c>
      <c r="B928" s="4724"/>
      <c r="C928" s="4724"/>
      <c r="D928" s="4724"/>
      <c r="E928" s="4724"/>
      <c r="F928" s="4724"/>
      <c r="G928" s="4724"/>
      <c r="H928" s="4724"/>
      <c r="I928" s="4724"/>
      <c r="J928" s="4724"/>
    </row>
    <row r="929" spans="1:14" s="2842" customFormat="1" ht="15.75" customHeight="1" thickTop="1">
      <c r="A929" s="3291" t="s">
        <v>1425</v>
      </c>
      <c r="B929" s="3292"/>
      <c r="C929" s="3293"/>
      <c r="D929" s="3293"/>
      <c r="E929" s="3292"/>
      <c r="F929" s="3292"/>
      <c r="G929" s="3292"/>
      <c r="H929" s="3292"/>
      <c r="I929" s="3293"/>
      <c r="J929" s="3293"/>
    </row>
    <row r="930" spans="1:14" s="2842" customFormat="1" ht="13.5" customHeight="1" thickBot="1">
      <c r="A930" s="3294"/>
      <c r="B930" s="3292"/>
      <c r="C930" s="3293"/>
      <c r="D930" s="3293"/>
      <c r="E930" s="3292"/>
      <c r="F930" s="3292"/>
      <c r="G930" s="3292"/>
      <c r="H930" s="3292"/>
      <c r="I930" s="4724" t="s">
        <v>313</v>
      </c>
      <c r="J930" s="4724"/>
    </row>
    <row r="931" spans="1:14" s="2842" customFormat="1" ht="29.25" customHeight="1">
      <c r="A931" s="4735" t="s">
        <v>3785</v>
      </c>
      <c r="B931" s="4723"/>
      <c r="C931" s="4722" t="s">
        <v>3783</v>
      </c>
      <c r="D931" s="4723"/>
      <c r="E931" s="4722" t="s">
        <v>3784</v>
      </c>
      <c r="F931" s="4723"/>
      <c r="G931" s="4718" t="s">
        <v>117</v>
      </c>
      <c r="H931" s="4719"/>
      <c r="I931" s="4722" t="s">
        <v>3787</v>
      </c>
      <c r="J931" s="4723"/>
    </row>
    <row r="932" spans="1:14" s="2842" customFormat="1" ht="21" customHeight="1">
      <c r="A932" s="3264" t="s">
        <v>118</v>
      </c>
      <c r="B932" s="3265" t="s">
        <v>104</v>
      </c>
      <c r="C932" s="3265" t="s">
        <v>118</v>
      </c>
      <c r="D932" s="3265" t="s">
        <v>104</v>
      </c>
      <c r="E932" s="3265" t="s">
        <v>118</v>
      </c>
      <c r="F932" s="3265" t="s">
        <v>104</v>
      </c>
      <c r="G932" s="4720"/>
      <c r="H932" s="4721"/>
      <c r="I932" s="3265" t="s">
        <v>118</v>
      </c>
      <c r="J932" s="3266" t="s">
        <v>104</v>
      </c>
    </row>
    <row r="933" spans="1:14" s="2842" customFormat="1" ht="18" customHeight="1" thickBot="1">
      <c r="A933" s="3295">
        <v>1</v>
      </c>
      <c r="B933" s="3296">
        <v>2</v>
      </c>
      <c r="C933" s="3296">
        <v>3</v>
      </c>
      <c r="D933" s="3296">
        <v>4</v>
      </c>
      <c r="E933" s="3296">
        <v>5</v>
      </c>
      <c r="F933" s="3296">
        <v>6</v>
      </c>
      <c r="G933" s="4739">
        <v>7</v>
      </c>
      <c r="H933" s="4739"/>
      <c r="I933" s="3296">
        <v>8</v>
      </c>
      <c r="J933" s="3297">
        <v>9</v>
      </c>
    </row>
    <row r="934" spans="1:14" s="2842" customFormat="1" ht="18.75" customHeight="1">
      <c r="A934" s="4715" t="s">
        <v>626</v>
      </c>
      <c r="B934" s="4716"/>
      <c r="C934" s="4716"/>
      <c r="D934" s="4716"/>
      <c r="E934" s="4716"/>
      <c r="F934" s="4716"/>
      <c r="G934" s="4716"/>
      <c r="H934" s="4716"/>
      <c r="I934" s="4716"/>
      <c r="J934" s="4717"/>
    </row>
    <row r="935" spans="1:14" s="2842" customFormat="1" ht="18" customHeight="1">
      <c r="A935" s="4725"/>
      <c r="B935" s="4726"/>
      <c r="C935" s="4726"/>
      <c r="D935" s="4726"/>
      <c r="E935" s="4726"/>
      <c r="F935" s="4726"/>
      <c r="G935" s="3270" t="s">
        <v>137</v>
      </c>
      <c r="H935" s="4716" t="s">
        <v>239</v>
      </c>
      <c r="I935" s="4716"/>
      <c r="J935" s="4717"/>
    </row>
    <row r="936" spans="1:14" s="648" customFormat="1" ht="18" customHeight="1" thickBot="1">
      <c r="A936" s="4725"/>
      <c r="B936" s="4726"/>
      <c r="C936" s="4726"/>
      <c r="D936" s="4726"/>
      <c r="E936" s="4726"/>
      <c r="F936" s="4726"/>
      <c r="G936" s="3270">
        <v>1</v>
      </c>
      <c r="H936" s="3298" t="s">
        <v>1235</v>
      </c>
      <c r="I936" s="3273"/>
      <c r="J936" s="3299"/>
    </row>
    <row r="937" spans="1:14" s="2842" customFormat="1" ht="17.25" customHeight="1" thickTop="1">
      <c r="A937" s="3271">
        <v>0</v>
      </c>
      <c r="B937" s="3272">
        <v>0</v>
      </c>
      <c r="C937" s="3272">
        <v>0</v>
      </c>
      <c r="D937" s="3272">
        <v>0</v>
      </c>
      <c r="E937" s="3272">
        <v>0</v>
      </c>
      <c r="F937" s="3272">
        <v>0</v>
      </c>
      <c r="G937" s="3273" t="s">
        <v>324</v>
      </c>
      <c r="H937" s="3272" t="s">
        <v>1409</v>
      </c>
      <c r="I937" s="3272">
        <v>0</v>
      </c>
      <c r="J937" s="3274">
        <v>0</v>
      </c>
    </row>
    <row r="938" spans="1:14" s="2842" customFormat="1" ht="17.25" customHeight="1">
      <c r="A938" s="3271">
        <v>0</v>
      </c>
      <c r="B938" s="3272">
        <v>0</v>
      </c>
      <c r="C938" s="3272">
        <v>0</v>
      </c>
      <c r="D938" s="3272">
        <v>0</v>
      </c>
      <c r="E938" s="3272">
        <v>0</v>
      </c>
      <c r="F938" s="3272">
        <v>0</v>
      </c>
      <c r="G938" s="3273" t="s">
        <v>327</v>
      </c>
      <c r="H938" s="3300" t="s">
        <v>1246</v>
      </c>
      <c r="I938" s="3272">
        <v>0</v>
      </c>
      <c r="J938" s="3274">
        <v>0</v>
      </c>
    </row>
    <row r="939" spans="1:14" s="626" customFormat="1" ht="19.5" customHeight="1" thickBot="1">
      <c r="A939" s="3275">
        <v>0</v>
      </c>
      <c r="B939" s="3276">
        <v>0</v>
      </c>
      <c r="C939" s="3276">
        <v>0</v>
      </c>
      <c r="D939" s="3276">
        <v>0</v>
      </c>
      <c r="E939" s="3276">
        <v>0</v>
      </c>
      <c r="F939" s="3276">
        <v>0</v>
      </c>
      <c r="G939" s="3277">
        <v>100</v>
      </c>
      <c r="H939" s="3276" t="s">
        <v>1380</v>
      </c>
      <c r="I939" s="3276">
        <v>0</v>
      </c>
      <c r="J939" s="3278">
        <v>0</v>
      </c>
      <c r="K939" s="674"/>
      <c r="L939" s="674"/>
      <c r="M939" s="674"/>
      <c r="N939" s="674"/>
    </row>
    <row r="940" spans="1:14" s="644" customFormat="1" ht="24.75" customHeight="1" thickTop="1" thickBot="1">
      <c r="A940" s="3279">
        <f>SUM(A937:A939)</f>
        <v>0</v>
      </c>
      <c r="B940" s="3280">
        <f>SUM(B937:B939)</f>
        <v>0</v>
      </c>
      <c r="C940" s="3280">
        <f>SUM(C937:C939)</f>
        <v>0</v>
      </c>
      <c r="D940" s="3280">
        <f>SUM(D937:D939)</f>
        <v>0</v>
      </c>
      <c r="E940" s="3280">
        <v>0</v>
      </c>
      <c r="F940" s="3280">
        <f>SUM(F937:F939)</f>
        <v>0</v>
      </c>
      <c r="G940" s="3281"/>
      <c r="H940" s="3280" t="s">
        <v>1249</v>
      </c>
      <c r="I940" s="3280">
        <f>SUM(I937:I939)</f>
        <v>0</v>
      </c>
      <c r="J940" s="3283">
        <f>SUM(J937:J939)</f>
        <v>0</v>
      </c>
    </row>
    <row r="941" spans="1:14" s="2842" customFormat="1" ht="18.75" customHeight="1" thickTop="1">
      <c r="A941" s="4711"/>
      <c r="B941" s="4712"/>
      <c r="C941" s="4712"/>
      <c r="D941" s="4712"/>
      <c r="E941" s="4712"/>
      <c r="F941" s="4712"/>
      <c r="G941" s="3284">
        <v>2</v>
      </c>
      <c r="H941" s="4713" t="s">
        <v>1236</v>
      </c>
      <c r="I941" s="4713"/>
      <c r="J941" s="4714"/>
      <c r="K941" s="656"/>
      <c r="L941" s="656"/>
      <c r="M941" s="656"/>
      <c r="N941" s="656"/>
    </row>
    <row r="942" spans="1:14" s="2842" customFormat="1" ht="17.25" customHeight="1">
      <c r="A942" s="3271">
        <v>0</v>
      </c>
      <c r="B942" s="3272">
        <v>0</v>
      </c>
      <c r="C942" s="3272">
        <v>0</v>
      </c>
      <c r="D942" s="3272">
        <v>0</v>
      </c>
      <c r="E942" s="3272">
        <v>0</v>
      </c>
      <c r="F942" s="3272">
        <v>0</v>
      </c>
      <c r="G942" s="3273">
        <v>200</v>
      </c>
      <c r="H942" s="3272" t="s">
        <v>1335</v>
      </c>
      <c r="I942" s="3272">
        <v>0</v>
      </c>
      <c r="J942" s="3274">
        <v>0</v>
      </c>
    </row>
    <row r="943" spans="1:14" s="626" customFormat="1" ht="21" customHeight="1" thickBot="1">
      <c r="A943" s="3275">
        <v>0</v>
      </c>
      <c r="B943" s="3276">
        <v>0</v>
      </c>
      <c r="C943" s="3276">
        <v>0</v>
      </c>
      <c r="D943" s="3276">
        <v>0</v>
      </c>
      <c r="E943" s="3276">
        <v>0</v>
      </c>
      <c r="F943" s="3276">
        <v>0</v>
      </c>
      <c r="G943" s="3277">
        <v>277</v>
      </c>
      <c r="H943" s="3276" t="s">
        <v>1410</v>
      </c>
      <c r="I943" s="3276">
        <v>0</v>
      </c>
      <c r="J943" s="3278">
        <v>0</v>
      </c>
    </row>
    <row r="944" spans="1:14" s="725" customFormat="1" ht="23.25" customHeight="1" thickTop="1" thickBot="1">
      <c r="A944" s="3301">
        <f t="shared" ref="A944:F944" si="214">SUM(A942:A943)</f>
        <v>0</v>
      </c>
      <c r="B944" s="3280">
        <f t="shared" si="214"/>
        <v>0</v>
      </c>
      <c r="C944" s="3280">
        <f t="shared" si="214"/>
        <v>0</v>
      </c>
      <c r="D944" s="3280">
        <f t="shared" si="214"/>
        <v>0</v>
      </c>
      <c r="E944" s="3280">
        <f t="shared" si="214"/>
        <v>0</v>
      </c>
      <c r="F944" s="3280">
        <f t="shared" si="214"/>
        <v>0</v>
      </c>
      <c r="G944" s="3280"/>
      <c r="H944" s="3302" t="s">
        <v>1257</v>
      </c>
      <c r="I944" s="3280">
        <f>SUM(I942:I943)</f>
        <v>0</v>
      </c>
      <c r="J944" s="3303">
        <f>SUM(J942:J943)</f>
        <v>0</v>
      </c>
    </row>
    <row r="945" spans="1:14" s="737" customFormat="1" ht="33.75" customHeight="1" thickTop="1" thickBot="1">
      <c r="A945" s="3285">
        <f t="shared" ref="A945:F945" si="215">SUM(A944,A940)</f>
        <v>0</v>
      </c>
      <c r="B945" s="3286">
        <f t="shared" si="215"/>
        <v>0</v>
      </c>
      <c r="C945" s="3286">
        <f t="shared" si="215"/>
        <v>0</v>
      </c>
      <c r="D945" s="3286">
        <f t="shared" si="215"/>
        <v>0</v>
      </c>
      <c r="E945" s="3286">
        <f t="shared" si="215"/>
        <v>0</v>
      </c>
      <c r="F945" s="3286">
        <f t="shared" si="215"/>
        <v>0</v>
      </c>
      <c r="G945" s="3286"/>
      <c r="H945" s="3286" t="s">
        <v>1341</v>
      </c>
      <c r="I945" s="3286">
        <f>SUM(I944,I940)</f>
        <v>0</v>
      </c>
      <c r="J945" s="3287">
        <f>SUM(J944,J940)</f>
        <v>0</v>
      </c>
    </row>
    <row r="946" spans="1:14" s="648" customFormat="1" ht="18.75" customHeight="1" thickTop="1" thickBot="1">
      <c r="A946" s="4711"/>
      <c r="B946" s="4712"/>
      <c r="C946" s="4712"/>
      <c r="D946" s="4712"/>
      <c r="E946" s="4712"/>
      <c r="F946" s="4712"/>
      <c r="G946" s="3284" t="s">
        <v>139</v>
      </c>
      <c r="H946" s="4713" t="s">
        <v>243</v>
      </c>
      <c r="I946" s="4713"/>
      <c r="J946" s="4714"/>
    </row>
    <row r="947" spans="1:14" s="660" customFormat="1" ht="19.5" customHeight="1" thickTop="1" thickBot="1">
      <c r="A947" s="4725"/>
      <c r="B947" s="4726"/>
      <c r="C947" s="4726"/>
      <c r="D947" s="4726"/>
      <c r="E947" s="4726"/>
      <c r="F947" s="4726"/>
      <c r="G947" s="3270">
        <v>1</v>
      </c>
      <c r="H947" s="4716" t="s">
        <v>1258</v>
      </c>
      <c r="I947" s="4716"/>
      <c r="J947" s="4717"/>
    </row>
    <row r="948" spans="1:14" s="2842" customFormat="1" ht="17.25" customHeight="1" thickTop="1">
      <c r="A948" s="3271">
        <v>0</v>
      </c>
      <c r="B948" s="3272">
        <v>0</v>
      </c>
      <c r="C948" s="3272">
        <v>0</v>
      </c>
      <c r="D948" s="3272">
        <v>0</v>
      </c>
      <c r="E948" s="3272">
        <v>0</v>
      </c>
      <c r="F948" s="3272">
        <v>0</v>
      </c>
      <c r="G948" s="3273" t="s">
        <v>324</v>
      </c>
      <c r="H948" s="3304" t="s">
        <v>1401</v>
      </c>
      <c r="I948" s="3272">
        <v>0</v>
      </c>
      <c r="J948" s="3274">
        <v>0</v>
      </c>
    </row>
    <row r="949" spans="1:14" s="2842" customFormat="1" ht="17.25" customHeight="1">
      <c r="A949" s="3271">
        <v>0</v>
      </c>
      <c r="B949" s="3272">
        <v>0</v>
      </c>
      <c r="C949" s="3272">
        <v>0</v>
      </c>
      <c r="D949" s="3272">
        <v>0</v>
      </c>
      <c r="E949" s="3272">
        <v>0</v>
      </c>
      <c r="F949" s="3272">
        <v>0</v>
      </c>
      <c r="G949" s="3273" t="s">
        <v>326</v>
      </c>
      <c r="H949" s="3304" t="s">
        <v>256</v>
      </c>
      <c r="I949" s="3272">
        <v>0</v>
      </c>
      <c r="J949" s="3274">
        <v>0</v>
      </c>
    </row>
    <row r="950" spans="1:14" s="2842" customFormat="1" ht="17.25" customHeight="1">
      <c r="A950" s="3271">
        <v>0</v>
      </c>
      <c r="B950" s="3272">
        <v>0</v>
      </c>
      <c r="C950" s="3272">
        <v>0</v>
      </c>
      <c r="D950" s="3272">
        <v>0</v>
      </c>
      <c r="E950" s="3272">
        <v>0</v>
      </c>
      <c r="F950" s="3272">
        <v>0</v>
      </c>
      <c r="G950" s="3273" t="s">
        <v>701</v>
      </c>
      <c r="H950" s="3272" t="s">
        <v>259</v>
      </c>
      <c r="I950" s="3272">
        <v>0</v>
      </c>
      <c r="J950" s="3274">
        <v>0</v>
      </c>
    </row>
    <row r="951" spans="1:14" s="2842" customFormat="1" ht="17.25" customHeight="1">
      <c r="A951" s="3271">
        <v>0</v>
      </c>
      <c r="B951" s="3272">
        <v>0</v>
      </c>
      <c r="C951" s="3272">
        <v>0</v>
      </c>
      <c r="D951" s="3272">
        <v>0</v>
      </c>
      <c r="E951" s="3272">
        <v>0</v>
      </c>
      <c r="F951" s="3272">
        <v>0</v>
      </c>
      <c r="G951" s="3273" t="s">
        <v>473</v>
      </c>
      <c r="H951" s="3304" t="s">
        <v>1411</v>
      </c>
      <c r="I951" s="3272">
        <v>0</v>
      </c>
      <c r="J951" s="3274">
        <v>0</v>
      </c>
    </row>
    <row r="952" spans="1:14" s="626" customFormat="1" ht="17.25" customHeight="1" thickBot="1">
      <c r="A952" s="3271">
        <v>0</v>
      </c>
      <c r="B952" s="3272">
        <v>0</v>
      </c>
      <c r="C952" s="3272">
        <v>0</v>
      </c>
      <c r="D952" s="3272">
        <v>0</v>
      </c>
      <c r="E952" s="3272">
        <v>0</v>
      </c>
      <c r="F952" s="3272">
        <v>0</v>
      </c>
      <c r="G952" s="3272" t="s">
        <v>1264</v>
      </c>
      <c r="H952" s="3272" t="s">
        <v>262</v>
      </c>
      <c r="I952" s="3272">
        <v>0</v>
      </c>
      <c r="J952" s="3274">
        <v>0</v>
      </c>
      <c r="K952" s="685"/>
      <c r="L952" s="685"/>
    </row>
    <row r="953" spans="1:14" s="644" customFormat="1" ht="31.5" thickTop="1" thickBot="1">
      <c r="A953" s="3275">
        <f>SUM(A948:A952)</f>
        <v>0</v>
      </c>
      <c r="B953" s="3276">
        <v>0</v>
      </c>
      <c r="C953" s="3276">
        <f>SUM(C948:C952)</f>
        <v>0</v>
      </c>
      <c r="D953" s="3276">
        <v>0</v>
      </c>
      <c r="E953" s="3276">
        <f>SUM(E948:E952)</f>
        <v>0</v>
      </c>
      <c r="F953" s="3276">
        <v>0</v>
      </c>
      <c r="G953" s="3276" t="s">
        <v>495</v>
      </c>
      <c r="H953" s="3305" t="s">
        <v>3490</v>
      </c>
      <c r="I953" s="3276">
        <f>SUM(I948:I952)</f>
        <v>0</v>
      </c>
      <c r="J953" s="3278">
        <v>0</v>
      </c>
    </row>
    <row r="954" spans="1:14" s="877" customFormat="1" ht="27.75" customHeight="1" thickTop="1" thickBot="1">
      <c r="A954" s="3306">
        <f t="shared" ref="A954:F954" si="216">SUM(A948:A953)</f>
        <v>0</v>
      </c>
      <c r="B954" s="3307">
        <f t="shared" si="216"/>
        <v>0</v>
      </c>
      <c r="C954" s="3307">
        <f t="shared" si="216"/>
        <v>0</v>
      </c>
      <c r="D954" s="3307">
        <f t="shared" si="216"/>
        <v>0</v>
      </c>
      <c r="E954" s="3307">
        <f t="shared" si="216"/>
        <v>0</v>
      </c>
      <c r="F954" s="3307">
        <f t="shared" si="216"/>
        <v>0</v>
      </c>
      <c r="G954" s="3307"/>
      <c r="H954" s="3307" t="s">
        <v>1270</v>
      </c>
      <c r="I954" s="3307">
        <f>SUM(I948:I953)</f>
        <v>0</v>
      </c>
      <c r="J954" s="3308">
        <f>SUM(J948:J953)</f>
        <v>0</v>
      </c>
    </row>
    <row r="955" spans="1:14" s="742" customFormat="1" ht="15" customHeight="1">
      <c r="A955" s="3309"/>
      <c r="B955" s="3310"/>
      <c r="C955" s="3310"/>
      <c r="D955" s="3310"/>
      <c r="E955" s="3310"/>
      <c r="F955" s="3310"/>
      <c r="G955" s="3310"/>
      <c r="H955" s="3310"/>
      <c r="I955" s="3310"/>
      <c r="J955" s="3310" t="s">
        <v>223</v>
      </c>
    </row>
    <row r="956" spans="1:14" s="2842" customFormat="1" ht="19.5" customHeight="1">
      <c r="A956" s="3291" t="s">
        <v>1425</v>
      </c>
      <c r="B956" s="3292"/>
      <c r="C956" s="3293"/>
      <c r="D956" s="3293"/>
      <c r="E956" s="3292"/>
      <c r="F956" s="3292"/>
      <c r="G956" s="3292"/>
      <c r="H956" s="3292"/>
      <c r="I956" s="3293"/>
      <c r="J956" s="3293"/>
      <c r="K956" s="654"/>
      <c r="L956" s="654"/>
      <c r="M956" s="654"/>
      <c r="N956" s="654"/>
    </row>
    <row r="957" spans="1:14" s="648" customFormat="1" ht="13.5" customHeight="1" thickBot="1">
      <c r="A957" s="3294"/>
      <c r="B957" s="3292"/>
      <c r="C957" s="3293"/>
      <c r="D957" s="3293"/>
      <c r="E957" s="3292"/>
      <c r="F957" s="3292"/>
      <c r="G957" s="3292"/>
      <c r="H957" s="3292"/>
      <c r="I957" s="4724" t="s">
        <v>313</v>
      </c>
      <c r="J957" s="4724"/>
      <c r="K957" s="655"/>
      <c r="L957" s="655"/>
      <c r="M957" s="655"/>
      <c r="N957" s="655"/>
    </row>
    <row r="958" spans="1:14" s="660" customFormat="1" ht="29.25" customHeight="1" thickTop="1" thickBot="1">
      <c r="A958" s="4735" t="s">
        <v>3785</v>
      </c>
      <c r="B958" s="4723"/>
      <c r="C958" s="4722" t="s">
        <v>3783</v>
      </c>
      <c r="D958" s="4723"/>
      <c r="E958" s="4722" t="s">
        <v>3784</v>
      </c>
      <c r="F958" s="4723"/>
      <c r="G958" s="4718" t="s">
        <v>117</v>
      </c>
      <c r="H958" s="4719"/>
      <c r="I958" s="4722" t="s">
        <v>3787</v>
      </c>
      <c r="J958" s="4723"/>
    </row>
    <row r="959" spans="1:14" s="660" customFormat="1" ht="17.25" customHeight="1" thickTop="1" thickBot="1">
      <c r="A959" s="3264" t="s">
        <v>118</v>
      </c>
      <c r="B959" s="3265" t="s">
        <v>104</v>
      </c>
      <c r="C959" s="3265" t="s">
        <v>118</v>
      </c>
      <c r="D959" s="3265" t="s">
        <v>104</v>
      </c>
      <c r="E959" s="3265" t="s">
        <v>118</v>
      </c>
      <c r="F959" s="3265" t="s">
        <v>104</v>
      </c>
      <c r="G959" s="4720"/>
      <c r="H959" s="4721"/>
      <c r="I959" s="3265" t="s">
        <v>118</v>
      </c>
      <c r="J959" s="3266" t="s">
        <v>104</v>
      </c>
    </row>
    <row r="960" spans="1:14" s="2842" customFormat="1" ht="21.75" customHeight="1" thickTop="1" thickBot="1">
      <c r="A960" s="3295">
        <v>1</v>
      </c>
      <c r="B960" s="3296">
        <v>2</v>
      </c>
      <c r="C960" s="3296">
        <v>3</v>
      </c>
      <c r="D960" s="3296">
        <v>4</v>
      </c>
      <c r="E960" s="3296">
        <v>5</v>
      </c>
      <c r="F960" s="3296">
        <v>6</v>
      </c>
      <c r="G960" s="4739">
        <v>7</v>
      </c>
      <c r="H960" s="4739"/>
      <c r="I960" s="3296">
        <v>8</v>
      </c>
      <c r="J960" s="3297">
        <v>9</v>
      </c>
      <c r="K960" s="656"/>
      <c r="L960" s="656"/>
      <c r="M960" s="656"/>
      <c r="N960" s="656"/>
    </row>
    <row r="961" spans="1:14" s="2842" customFormat="1" ht="20.25" customHeight="1">
      <c r="A961" s="4725"/>
      <c r="B961" s="4726"/>
      <c r="C961" s="4726"/>
      <c r="D961" s="4726"/>
      <c r="E961" s="4726"/>
      <c r="F961" s="4726"/>
      <c r="G961" s="3270">
        <v>2</v>
      </c>
      <c r="H961" s="4716" t="s">
        <v>1271</v>
      </c>
      <c r="I961" s="4716"/>
      <c r="J961" s="4717"/>
      <c r="K961" s="654"/>
      <c r="L961" s="654"/>
      <c r="M961" s="654"/>
      <c r="N961" s="654"/>
    </row>
    <row r="962" spans="1:14" s="2842" customFormat="1" ht="17.25" customHeight="1">
      <c r="A962" s="3271">
        <v>0</v>
      </c>
      <c r="B962" s="3272">
        <v>0</v>
      </c>
      <c r="C962" s="3272">
        <v>0</v>
      </c>
      <c r="D962" s="3272">
        <v>0</v>
      </c>
      <c r="E962" s="3272">
        <v>0</v>
      </c>
      <c r="F962" s="3272">
        <v>0</v>
      </c>
      <c r="G962" s="3273">
        <v>104</v>
      </c>
      <c r="H962" s="3304" t="s">
        <v>3492</v>
      </c>
      <c r="I962" s="3272">
        <v>0</v>
      </c>
      <c r="J962" s="3274">
        <v>0</v>
      </c>
      <c r="K962" s="654"/>
      <c r="L962" s="654"/>
      <c r="M962" s="654"/>
      <c r="N962" s="654"/>
    </row>
    <row r="963" spans="1:14" s="2842" customFormat="1" ht="17.25" customHeight="1">
      <c r="A963" s="3271">
        <v>0</v>
      </c>
      <c r="B963" s="3272">
        <v>0</v>
      </c>
      <c r="C963" s="3272">
        <v>0</v>
      </c>
      <c r="D963" s="3272">
        <v>0</v>
      </c>
      <c r="E963" s="3272">
        <v>0</v>
      </c>
      <c r="F963" s="3272">
        <v>0</v>
      </c>
      <c r="G963" s="3273">
        <v>135</v>
      </c>
      <c r="H963" s="3304" t="s">
        <v>270</v>
      </c>
      <c r="I963" s="3272">
        <v>0</v>
      </c>
      <c r="J963" s="3274">
        <v>0</v>
      </c>
      <c r="K963" s="654"/>
      <c r="L963" s="654"/>
      <c r="M963" s="654"/>
      <c r="N963" s="654"/>
    </row>
    <row r="964" spans="1:14" s="626" customFormat="1" ht="20.25" customHeight="1" thickBot="1">
      <c r="A964" s="3275">
        <v>0</v>
      </c>
      <c r="B964" s="3276">
        <v>0</v>
      </c>
      <c r="C964" s="3276">
        <v>0</v>
      </c>
      <c r="D964" s="3276">
        <v>0</v>
      </c>
      <c r="E964" s="3276">
        <v>0</v>
      </c>
      <c r="F964" s="3276">
        <v>0</v>
      </c>
      <c r="G964" s="3293">
        <v>140</v>
      </c>
      <c r="H964" s="3276" t="s">
        <v>1280</v>
      </c>
      <c r="I964" s="3276">
        <v>0</v>
      </c>
      <c r="J964" s="3278">
        <v>0</v>
      </c>
      <c r="K964" s="674"/>
      <c r="L964" s="674"/>
      <c r="M964" s="674"/>
      <c r="N964" s="674"/>
    </row>
    <row r="965" spans="1:14" s="644" customFormat="1" ht="26.25" customHeight="1" thickTop="1" thickBot="1">
      <c r="A965" s="3279">
        <f t="shared" ref="A965:F965" si="217">SUM(A962:A964)</f>
        <v>0</v>
      </c>
      <c r="B965" s="3280">
        <f t="shared" si="217"/>
        <v>0</v>
      </c>
      <c r="C965" s="3280">
        <f t="shared" si="217"/>
        <v>0</v>
      </c>
      <c r="D965" s="3280">
        <f t="shared" si="217"/>
        <v>0</v>
      </c>
      <c r="E965" s="3280">
        <f t="shared" si="217"/>
        <v>0</v>
      </c>
      <c r="F965" s="3280">
        <f t="shared" si="217"/>
        <v>0</v>
      </c>
      <c r="G965" s="3280"/>
      <c r="H965" s="3280" t="s">
        <v>1344</v>
      </c>
      <c r="I965" s="3280">
        <f>SUM(I962:I964)</f>
        <v>0</v>
      </c>
      <c r="J965" s="3283">
        <f>SUM(J962:J964)</f>
        <v>0</v>
      </c>
    </row>
    <row r="966" spans="1:14" s="2842" customFormat="1" ht="19.5" customHeight="1" thickTop="1">
      <c r="A966" s="4711"/>
      <c r="B966" s="4712"/>
      <c r="C966" s="4712"/>
      <c r="D966" s="4712"/>
      <c r="E966" s="4712"/>
      <c r="F966" s="4712"/>
      <c r="G966" s="3284">
        <v>3</v>
      </c>
      <c r="H966" s="4713" t="s">
        <v>1282</v>
      </c>
      <c r="I966" s="4713"/>
      <c r="J966" s="4714"/>
      <c r="K966" s="656"/>
      <c r="L966" s="656"/>
      <c r="M966" s="656"/>
      <c r="N966" s="656"/>
    </row>
    <row r="967" spans="1:14" s="2842" customFormat="1" ht="17.25" customHeight="1">
      <c r="A967" s="3271">
        <v>0</v>
      </c>
      <c r="B967" s="3272">
        <v>0</v>
      </c>
      <c r="C967" s="3272">
        <v>0</v>
      </c>
      <c r="D967" s="3272">
        <v>0</v>
      </c>
      <c r="E967" s="3272">
        <v>0</v>
      </c>
      <c r="F967" s="3272">
        <v>0</v>
      </c>
      <c r="G967" s="3273">
        <v>206</v>
      </c>
      <c r="H967" s="3272" t="s">
        <v>1426</v>
      </c>
      <c r="I967" s="3273">
        <v>0</v>
      </c>
      <c r="J967" s="3311">
        <v>0</v>
      </c>
      <c r="K967" s="654"/>
      <c r="L967" s="654"/>
      <c r="M967" s="654"/>
      <c r="N967" s="654"/>
    </row>
    <row r="968" spans="1:14" s="2842" customFormat="1" ht="17.25" customHeight="1">
      <c r="A968" s="3271">
        <v>0</v>
      </c>
      <c r="B968" s="3272">
        <v>0</v>
      </c>
      <c r="C968" s="3272">
        <v>0</v>
      </c>
      <c r="D968" s="3272">
        <v>0</v>
      </c>
      <c r="E968" s="3272">
        <v>0</v>
      </c>
      <c r="F968" s="3272">
        <v>0</v>
      </c>
      <c r="G968" s="3273">
        <v>230</v>
      </c>
      <c r="H968" s="3272" t="s">
        <v>3028</v>
      </c>
      <c r="I968" s="3272">
        <v>0</v>
      </c>
      <c r="J968" s="3274">
        <v>0</v>
      </c>
      <c r="K968" s="654"/>
      <c r="L968" s="654"/>
      <c r="M968" s="654"/>
      <c r="N968" s="654"/>
    </row>
    <row r="969" spans="1:14" s="2842" customFormat="1" ht="17.25" customHeight="1">
      <c r="A969" s="3271">
        <v>0</v>
      </c>
      <c r="B969" s="3272"/>
      <c r="C969" s="3272">
        <v>0</v>
      </c>
      <c r="D969" s="3272">
        <v>0</v>
      </c>
      <c r="E969" s="3272">
        <v>0</v>
      </c>
      <c r="F969" s="3272">
        <v>0</v>
      </c>
      <c r="G969" s="3273">
        <v>234</v>
      </c>
      <c r="H969" s="3272" t="s">
        <v>1427</v>
      </c>
      <c r="I969" s="3272">
        <v>0</v>
      </c>
      <c r="J969" s="3274">
        <v>0</v>
      </c>
      <c r="K969" s="654"/>
      <c r="L969" s="654"/>
      <c r="M969" s="654"/>
      <c r="N969" s="654"/>
    </row>
    <row r="970" spans="1:14" s="626" customFormat="1" ht="18.75" customHeight="1" thickBot="1">
      <c r="A970" s="3275">
        <v>0</v>
      </c>
      <c r="B970" s="3276">
        <v>0</v>
      </c>
      <c r="C970" s="3276">
        <v>0</v>
      </c>
      <c r="D970" s="3276">
        <v>0</v>
      </c>
      <c r="E970" s="3276">
        <v>0</v>
      </c>
      <c r="F970" s="3276">
        <v>0</v>
      </c>
      <c r="G970" s="3277">
        <v>289</v>
      </c>
      <c r="H970" s="3276" t="s">
        <v>281</v>
      </c>
      <c r="I970" s="3276">
        <v>0</v>
      </c>
      <c r="J970" s="3278">
        <v>0</v>
      </c>
      <c r="K970" s="674"/>
      <c r="L970" s="674"/>
      <c r="M970" s="674"/>
      <c r="N970" s="674"/>
    </row>
    <row r="971" spans="1:14" s="644" customFormat="1" ht="27" customHeight="1" thickTop="1" thickBot="1">
      <c r="A971" s="3279">
        <f t="shared" ref="A971:F971" si="218">SUM(A968:A970)</f>
        <v>0</v>
      </c>
      <c r="B971" s="3280">
        <f t="shared" si="218"/>
        <v>0</v>
      </c>
      <c r="C971" s="3280">
        <f t="shared" si="218"/>
        <v>0</v>
      </c>
      <c r="D971" s="3280">
        <f t="shared" si="218"/>
        <v>0</v>
      </c>
      <c r="E971" s="3280">
        <f t="shared" si="218"/>
        <v>0</v>
      </c>
      <c r="F971" s="3280">
        <f t="shared" si="218"/>
        <v>0</v>
      </c>
      <c r="G971" s="3280"/>
      <c r="H971" s="3280" t="s">
        <v>1374</v>
      </c>
      <c r="I971" s="3280">
        <f>SUM(I968:I970)</f>
        <v>0</v>
      </c>
      <c r="J971" s="3283">
        <f>SUM(J968:J970)</f>
        <v>0</v>
      </c>
    </row>
    <row r="972" spans="1:14" s="2842" customFormat="1" ht="18.75" customHeight="1" thickTop="1">
      <c r="A972" s="4711"/>
      <c r="B972" s="4712"/>
      <c r="C972" s="4712"/>
      <c r="D972" s="4712"/>
      <c r="E972" s="4712"/>
      <c r="F972" s="4712"/>
      <c r="G972" s="3284">
        <v>4</v>
      </c>
      <c r="H972" s="4713" t="s">
        <v>1296</v>
      </c>
      <c r="I972" s="4713"/>
      <c r="J972" s="4714"/>
      <c r="K972" s="656"/>
      <c r="L972" s="656"/>
      <c r="M972" s="656"/>
      <c r="N972" s="656"/>
    </row>
    <row r="973" spans="1:14" s="2842" customFormat="1" ht="19.5" customHeight="1">
      <c r="A973" s="4725"/>
      <c r="B973" s="4726"/>
      <c r="C973" s="4726"/>
      <c r="D973" s="4726"/>
      <c r="E973" s="4726"/>
      <c r="F973" s="4726"/>
      <c r="G973" s="3270">
        <v>5</v>
      </c>
      <c r="H973" s="4716" t="s">
        <v>321</v>
      </c>
      <c r="I973" s="4716"/>
      <c r="J973" s="4717"/>
      <c r="K973" s="654"/>
      <c r="L973" s="654"/>
      <c r="M973" s="654"/>
      <c r="N973" s="654"/>
    </row>
    <row r="974" spans="1:14" s="626" customFormat="1" ht="18" customHeight="1" thickBot="1">
      <c r="A974" s="3275">
        <v>0</v>
      </c>
      <c r="B974" s="3276">
        <v>0</v>
      </c>
      <c r="C974" s="3276">
        <v>0</v>
      </c>
      <c r="D974" s="3276">
        <v>0</v>
      </c>
      <c r="E974" s="3276">
        <v>0</v>
      </c>
      <c r="F974" s="3276">
        <v>0</v>
      </c>
      <c r="G974" s="3277">
        <v>499</v>
      </c>
      <c r="H974" s="3276" t="s">
        <v>290</v>
      </c>
      <c r="I974" s="3276">
        <v>0</v>
      </c>
      <c r="J974" s="3278">
        <v>0</v>
      </c>
      <c r="K974" s="674"/>
      <c r="L974" s="674"/>
      <c r="M974" s="674"/>
      <c r="N974" s="674"/>
    </row>
    <row r="975" spans="1:14" s="644" customFormat="1" ht="26.25" customHeight="1" thickTop="1" thickBot="1">
      <c r="A975" s="3279">
        <f t="shared" ref="A975:F975" si="219">SUM(A974)</f>
        <v>0</v>
      </c>
      <c r="B975" s="3280">
        <f t="shared" si="219"/>
        <v>0</v>
      </c>
      <c r="C975" s="3280">
        <f t="shared" si="219"/>
        <v>0</v>
      </c>
      <c r="D975" s="3280">
        <f t="shared" si="219"/>
        <v>0</v>
      </c>
      <c r="E975" s="3280">
        <f t="shared" si="219"/>
        <v>0</v>
      </c>
      <c r="F975" s="3280">
        <f t="shared" si="219"/>
        <v>0</v>
      </c>
      <c r="G975" s="3281"/>
      <c r="H975" s="3280" t="s">
        <v>1321</v>
      </c>
      <c r="I975" s="3280">
        <f>SUM(I974)</f>
        <v>0</v>
      </c>
      <c r="J975" s="3283">
        <f>SUM(J974)</f>
        <v>0</v>
      </c>
    </row>
    <row r="976" spans="1:14" s="733" customFormat="1" ht="33" customHeight="1" thickTop="1" thickBot="1">
      <c r="A976" s="3312">
        <f t="shared" ref="A976:F976" si="220">SUM(A975,A971,A965,A954)</f>
        <v>0</v>
      </c>
      <c r="B976" s="3282">
        <f t="shared" si="220"/>
        <v>0</v>
      </c>
      <c r="C976" s="3282">
        <f t="shared" si="220"/>
        <v>0</v>
      </c>
      <c r="D976" s="3282">
        <f t="shared" si="220"/>
        <v>0</v>
      </c>
      <c r="E976" s="3282">
        <f t="shared" si="220"/>
        <v>0</v>
      </c>
      <c r="F976" s="3282">
        <f t="shared" si="220"/>
        <v>0</v>
      </c>
      <c r="G976" s="3313"/>
      <c r="H976" s="3314" t="s">
        <v>1355</v>
      </c>
      <c r="I976" s="3282">
        <f>SUM(I975,I971,I965,I954)</f>
        <v>0</v>
      </c>
      <c r="J976" s="3315">
        <f>SUM(J975,J971,J965,J954)</f>
        <v>0</v>
      </c>
      <c r="K976" s="733" t="s">
        <v>1315</v>
      </c>
    </row>
    <row r="977" spans="1:10" s="2842" customFormat="1" ht="37.5" customHeight="1" thickTop="1" thickBot="1">
      <c r="A977" s="3316">
        <f t="shared" ref="A977:F977" si="221">SUM(A976,A945)</f>
        <v>0</v>
      </c>
      <c r="B977" s="3317">
        <f t="shared" si="221"/>
        <v>0</v>
      </c>
      <c r="C977" s="3317">
        <f t="shared" si="221"/>
        <v>0</v>
      </c>
      <c r="D977" s="3317">
        <f t="shared" si="221"/>
        <v>0</v>
      </c>
      <c r="E977" s="3317">
        <f t="shared" si="221"/>
        <v>0</v>
      </c>
      <c r="F977" s="3317">
        <f t="shared" si="221"/>
        <v>0</v>
      </c>
      <c r="G977" s="3317"/>
      <c r="H977" s="3317" t="s">
        <v>1428</v>
      </c>
      <c r="I977" s="3317">
        <f>SUM(I976,I945)</f>
        <v>0</v>
      </c>
      <c r="J977" s="3318">
        <f>SUM(J976,J945)</f>
        <v>0</v>
      </c>
    </row>
    <row r="978" spans="1:10" s="2842" customFormat="1" ht="24.75" customHeight="1">
      <c r="A978" s="4645" t="s">
        <v>1432</v>
      </c>
      <c r="B978" s="4649"/>
      <c r="C978" s="4649"/>
      <c r="D978" s="4649"/>
      <c r="E978" s="4649"/>
      <c r="F978" s="4649"/>
      <c r="G978" s="4649"/>
      <c r="H978" s="4649"/>
      <c r="I978" s="4649"/>
      <c r="J978" s="4649"/>
    </row>
    <row r="979" spans="1:10" s="2842" customFormat="1" ht="15.75" customHeight="1" thickBot="1">
      <c r="A979" s="1119"/>
      <c r="B979" s="781"/>
      <c r="C979" s="4608"/>
      <c r="D979" s="4608"/>
      <c r="E979" s="781"/>
      <c r="F979" s="781"/>
      <c r="G979" s="781"/>
      <c r="H979" s="781"/>
      <c r="I979" s="4608" t="s">
        <v>313</v>
      </c>
      <c r="J979" s="4608"/>
    </row>
    <row r="980" spans="1:10" s="2842" customFormat="1" ht="32.25" customHeight="1">
      <c r="A980" s="4453" t="s">
        <v>3785</v>
      </c>
      <c r="B980" s="4454"/>
      <c r="C980" s="4455" t="s">
        <v>3783</v>
      </c>
      <c r="D980" s="4454"/>
      <c r="E980" s="4455" t="s">
        <v>3784</v>
      </c>
      <c r="F980" s="4454"/>
      <c r="G980" s="4456" t="s">
        <v>117</v>
      </c>
      <c r="H980" s="4457"/>
      <c r="I980" s="4455" t="s">
        <v>3787</v>
      </c>
      <c r="J980" s="4454"/>
    </row>
    <row r="981" spans="1:10" s="2842" customFormat="1" ht="18" customHeight="1">
      <c r="A981" s="1050" t="s">
        <v>118</v>
      </c>
      <c r="B981" s="2819" t="s">
        <v>104</v>
      </c>
      <c r="C981" s="2819" t="s">
        <v>118</v>
      </c>
      <c r="D981" s="2819" t="s">
        <v>104</v>
      </c>
      <c r="E981" s="2819" t="s">
        <v>118</v>
      </c>
      <c r="F981" s="2819" t="s">
        <v>104</v>
      </c>
      <c r="G981" s="4458"/>
      <c r="H981" s="4459"/>
      <c r="I981" s="2819" t="s">
        <v>118</v>
      </c>
      <c r="J981" s="1051" t="s">
        <v>104</v>
      </c>
    </row>
    <row r="982" spans="1:10" s="2842" customFormat="1" ht="18" customHeight="1" thickBot="1">
      <c r="A982" s="1075">
        <v>1</v>
      </c>
      <c r="B982" s="2843">
        <v>2</v>
      </c>
      <c r="C982" s="2843">
        <v>3</v>
      </c>
      <c r="D982" s="2843">
        <v>4</v>
      </c>
      <c r="E982" s="2843">
        <v>5</v>
      </c>
      <c r="F982" s="2843">
        <v>6</v>
      </c>
      <c r="G982" s="4614">
        <v>7</v>
      </c>
      <c r="H982" s="4614"/>
      <c r="I982" s="2843">
        <v>8</v>
      </c>
      <c r="J982" s="1076">
        <v>9</v>
      </c>
    </row>
    <row r="983" spans="1:10" s="2842" customFormat="1" ht="18" customHeight="1">
      <c r="A983" s="4651" t="s">
        <v>318</v>
      </c>
      <c r="B983" s="4610"/>
      <c r="C983" s="4610"/>
      <c r="D983" s="4610"/>
      <c r="E983" s="4610"/>
      <c r="F983" s="4610"/>
      <c r="G983" s="4610"/>
      <c r="H983" s="4610"/>
      <c r="I983" s="4610"/>
      <c r="J983" s="4611"/>
    </row>
    <row r="984" spans="1:10" s="2842" customFormat="1" ht="18" customHeight="1">
      <c r="A984" s="4612"/>
      <c r="B984" s="4613"/>
      <c r="C984" s="4613"/>
      <c r="D984" s="4613"/>
      <c r="E984" s="4613"/>
      <c r="F984" s="4613"/>
      <c r="G984" s="624" t="s">
        <v>137</v>
      </c>
      <c r="H984" s="4610" t="s">
        <v>239</v>
      </c>
      <c r="I984" s="4610"/>
      <c r="J984" s="4611"/>
    </row>
    <row r="985" spans="1:10" s="2842" customFormat="1" ht="17.25" customHeight="1">
      <c r="A985" s="2838">
        <f t="shared" ref="A985:F985" si="222">A1008</f>
        <v>0</v>
      </c>
      <c r="B985" s="2839">
        <f t="shared" si="222"/>
        <v>0</v>
      </c>
      <c r="C985" s="2839">
        <f t="shared" si="222"/>
        <v>0</v>
      </c>
      <c r="D985" s="2839">
        <f t="shared" si="222"/>
        <v>0</v>
      </c>
      <c r="E985" s="2839">
        <f t="shared" si="222"/>
        <v>0</v>
      </c>
      <c r="F985" s="2839">
        <f t="shared" si="222"/>
        <v>0</v>
      </c>
      <c r="G985" s="1326">
        <v>1</v>
      </c>
      <c r="H985" s="2839" t="s">
        <v>1235</v>
      </c>
      <c r="I985" s="2839">
        <f>I1008</f>
        <v>0</v>
      </c>
      <c r="J985" s="2846">
        <f>J1008</f>
        <v>0</v>
      </c>
    </row>
    <row r="986" spans="1:10" s="626" customFormat="1" ht="19.5" customHeight="1" thickBot="1">
      <c r="A986" s="2861">
        <f t="shared" ref="A986:F986" si="223">A1011</f>
        <v>0</v>
      </c>
      <c r="B986" s="2862">
        <f t="shared" si="223"/>
        <v>0</v>
      </c>
      <c r="C986" s="2862">
        <f t="shared" si="223"/>
        <v>0</v>
      </c>
      <c r="D986" s="2862">
        <f t="shared" si="223"/>
        <v>30000</v>
      </c>
      <c r="E986" s="4412">
        <f t="shared" si="223"/>
        <v>0</v>
      </c>
      <c r="F986" s="2862">
        <f t="shared" si="223"/>
        <v>30000</v>
      </c>
      <c r="G986" s="1263">
        <v>2</v>
      </c>
      <c r="H986" s="2862" t="s">
        <v>1236</v>
      </c>
      <c r="I986" s="2862">
        <f>I1011</f>
        <v>0</v>
      </c>
      <c r="J986" s="989">
        <f>J1011</f>
        <v>0</v>
      </c>
    </row>
    <row r="987" spans="1:10" s="644" customFormat="1" ht="30.75" customHeight="1" thickTop="1" thickBot="1">
      <c r="A987" s="995">
        <f t="shared" ref="A987:G987" si="224">SUM(A985:A986)</f>
        <v>0</v>
      </c>
      <c r="B987" s="996">
        <f t="shared" si="224"/>
        <v>0</v>
      </c>
      <c r="C987" s="996">
        <f t="shared" si="224"/>
        <v>0</v>
      </c>
      <c r="D987" s="996">
        <f t="shared" si="224"/>
        <v>30000</v>
      </c>
      <c r="E987" s="996">
        <f t="shared" si="224"/>
        <v>0</v>
      </c>
      <c r="F987" s="996">
        <f t="shared" si="224"/>
        <v>30000</v>
      </c>
      <c r="G987" s="996">
        <f t="shared" si="224"/>
        <v>3</v>
      </c>
      <c r="H987" s="998" t="s">
        <v>1358</v>
      </c>
      <c r="I987" s="996">
        <f>SUM(I985:I986)</f>
        <v>0</v>
      </c>
      <c r="J987" s="997">
        <f>SUM(J985:J986)</f>
        <v>0</v>
      </c>
    </row>
    <row r="988" spans="1:10" s="2842" customFormat="1" ht="18" customHeight="1" thickTop="1">
      <c r="A988" s="4623"/>
      <c r="B988" s="4624"/>
      <c r="C988" s="4624"/>
      <c r="D988" s="4624"/>
      <c r="E988" s="4624"/>
      <c r="F988" s="4624"/>
      <c r="G988" s="623" t="s">
        <v>139</v>
      </c>
      <c r="H988" s="4606" t="s">
        <v>243</v>
      </c>
      <c r="I988" s="4606"/>
      <c r="J988" s="4607"/>
    </row>
    <row r="989" spans="1:10" s="2842" customFormat="1" ht="17.25" customHeight="1">
      <c r="A989" s="652">
        <f t="shared" ref="A989:F989" si="225">A1016</f>
        <v>0</v>
      </c>
      <c r="B989" s="1326">
        <f t="shared" si="225"/>
        <v>0</v>
      </c>
      <c r="C989" s="1326">
        <f t="shared" si="225"/>
        <v>0</v>
      </c>
      <c r="D989" s="1326">
        <f t="shared" si="225"/>
        <v>50000</v>
      </c>
      <c r="E989" s="1326">
        <f t="shared" si="225"/>
        <v>0</v>
      </c>
      <c r="F989" s="1326">
        <f t="shared" si="225"/>
        <v>50000</v>
      </c>
      <c r="G989" s="1326">
        <v>1</v>
      </c>
      <c r="H989" s="2839" t="s">
        <v>1258</v>
      </c>
      <c r="I989" s="1326">
        <f>I1016</f>
        <v>0</v>
      </c>
      <c r="J989" s="1326">
        <f>J1016</f>
        <v>0</v>
      </c>
    </row>
    <row r="990" spans="1:10" s="648" customFormat="1" ht="17.25" customHeight="1" thickBot="1">
      <c r="A990" s="652">
        <v>0</v>
      </c>
      <c r="B990" s="1326">
        <v>0</v>
      </c>
      <c r="C990" s="1326">
        <v>0</v>
      </c>
      <c r="D990" s="1326">
        <v>0</v>
      </c>
      <c r="E990" s="1326">
        <v>0</v>
      </c>
      <c r="F990" s="1326">
        <v>0</v>
      </c>
      <c r="G990" s="1326">
        <v>2</v>
      </c>
      <c r="H990" s="2839" t="s">
        <v>1271</v>
      </c>
      <c r="I990" s="1326">
        <v>0</v>
      </c>
      <c r="J990" s="1326">
        <v>0</v>
      </c>
    </row>
    <row r="991" spans="1:10" s="660" customFormat="1" ht="17.25" customHeight="1" thickTop="1" thickBot="1">
      <c r="A991" s="652">
        <v>0</v>
      </c>
      <c r="B991" s="1326">
        <v>0</v>
      </c>
      <c r="C991" s="1326">
        <v>0</v>
      </c>
      <c r="D991" s="1326">
        <v>0</v>
      </c>
      <c r="E991" s="1326">
        <v>0</v>
      </c>
      <c r="F991" s="1326">
        <v>0</v>
      </c>
      <c r="G991" s="1326">
        <v>3</v>
      </c>
      <c r="H991" s="2839" t="s">
        <v>1282</v>
      </c>
      <c r="I991" s="1326">
        <v>0</v>
      </c>
      <c r="J991" s="1326">
        <v>0</v>
      </c>
    </row>
    <row r="992" spans="1:10" s="2842" customFormat="1" ht="17.25" customHeight="1" thickTop="1">
      <c r="A992" s="652">
        <v>0</v>
      </c>
      <c r="B992" s="1326">
        <v>0</v>
      </c>
      <c r="C992" s="1326">
        <v>0</v>
      </c>
      <c r="D992" s="1326">
        <v>0</v>
      </c>
      <c r="E992" s="1326">
        <v>0</v>
      </c>
      <c r="F992" s="1326">
        <v>0</v>
      </c>
      <c r="G992" s="1326">
        <v>4</v>
      </c>
      <c r="H992" s="2839" t="s">
        <v>1296</v>
      </c>
      <c r="I992" s="1326">
        <v>0</v>
      </c>
      <c r="J992" s="1326">
        <v>0</v>
      </c>
    </row>
    <row r="993" spans="1:10" s="626" customFormat="1" ht="19.5" customHeight="1" thickBot="1">
      <c r="A993" s="2861">
        <f t="shared" ref="A993:F993" si="226">A1019</f>
        <v>0</v>
      </c>
      <c r="B993" s="2862">
        <f t="shared" si="226"/>
        <v>0</v>
      </c>
      <c r="C993" s="2862">
        <f t="shared" si="226"/>
        <v>0</v>
      </c>
      <c r="D993" s="2862">
        <f t="shared" si="226"/>
        <v>20000</v>
      </c>
      <c r="E993" s="2862">
        <f t="shared" si="226"/>
        <v>0</v>
      </c>
      <c r="F993" s="3070">
        <f t="shared" si="226"/>
        <v>20000</v>
      </c>
      <c r="G993" s="1263">
        <v>5</v>
      </c>
      <c r="H993" s="2862" t="s">
        <v>321</v>
      </c>
      <c r="I993" s="2862">
        <f>I1019</f>
        <v>0</v>
      </c>
      <c r="J993" s="2862">
        <f>J1019</f>
        <v>0</v>
      </c>
    </row>
    <row r="994" spans="1:10" s="644" customFormat="1" ht="36.75" customHeight="1" thickTop="1" thickBot="1">
      <c r="A994" s="1002">
        <f t="shared" ref="A994:F994" si="227">SUM(A989:A993)</f>
        <v>0</v>
      </c>
      <c r="B994" s="1003">
        <f t="shared" si="227"/>
        <v>0</v>
      </c>
      <c r="C994" s="1003">
        <f t="shared" si="227"/>
        <v>0</v>
      </c>
      <c r="D994" s="1003">
        <f t="shared" si="227"/>
        <v>70000</v>
      </c>
      <c r="E994" s="1003">
        <f t="shared" si="227"/>
        <v>0</v>
      </c>
      <c r="F994" s="1003">
        <f t="shared" si="227"/>
        <v>70000</v>
      </c>
      <c r="G994" s="1003"/>
      <c r="H994" s="1003" t="s">
        <v>1243</v>
      </c>
      <c r="I994" s="1003">
        <f>SUM(I989:I993)</f>
        <v>0</v>
      </c>
      <c r="J994" s="1003">
        <f>SUM(J989:J993)</f>
        <v>0</v>
      </c>
    </row>
    <row r="995" spans="1:10" s="2842" customFormat="1" ht="30" customHeight="1" thickTop="1" thickBot="1">
      <c r="A995" s="999">
        <f t="shared" ref="A995:F995" si="228">A987+A994</f>
        <v>0</v>
      </c>
      <c r="B995" s="1000">
        <f t="shared" si="228"/>
        <v>0</v>
      </c>
      <c r="C995" s="1000">
        <f t="shared" si="228"/>
        <v>0</v>
      </c>
      <c r="D995" s="1000">
        <f t="shared" si="228"/>
        <v>100000</v>
      </c>
      <c r="E995" s="1000">
        <f t="shared" si="228"/>
        <v>0</v>
      </c>
      <c r="F995" s="1000">
        <f t="shared" si="228"/>
        <v>100000</v>
      </c>
      <c r="G995" s="1000"/>
      <c r="H995" s="1000" t="s">
        <v>1244</v>
      </c>
      <c r="I995" s="1000">
        <f>I987+I994</f>
        <v>0</v>
      </c>
      <c r="J995" s="1001">
        <f>J987+J994</f>
        <v>0</v>
      </c>
    </row>
    <row r="996" spans="1:10" s="2842" customFormat="1" ht="17.25" customHeight="1" thickBot="1">
      <c r="A996" s="4727" t="s">
        <v>322</v>
      </c>
      <c r="B996" s="4728"/>
      <c r="C996" s="4728"/>
      <c r="D996" s="4728"/>
      <c r="E996" s="4728"/>
      <c r="F996" s="4728"/>
      <c r="G996" s="4728"/>
      <c r="H996" s="4728"/>
      <c r="I996" s="4728"/>
      <c r="J996" s="4729"/>
    </row>
    <row r="997" spans="1:10" s="2842" customFormat="1" ht="21" customHeight="1">
      <c r="A997" s="4651" t="s">
        <v>1433</v>
      </c>
      <c r="B997" s="4631"/>
      <c r="C997" s="4631"/>
      <c r="D997" s="4631"/>
      <c r="E997" s="4631"/>
      <c r="F997" s="4631"/>
      <c r="G997" s="4631"/>
      <c r="H997" s="4631"/>
      <c r="I997" s="4631"/>
      <c r="J997" s="4631"/>
    </row>
    <row r="998" spans="1:10" s="648" customFormat="1" ht="13.5" customHeight="1" thickBot="1">
      <c r="A998" s="1119"/>
      <c r="B998" s="781"/>
      <c r="C998" s="4608"/>
      <c r="D998" s="4608"/>
      <c r="E998" s="781"/>
      <c r="F998" s="781"/>
      <c r="G998" s="781"/>
      <c r="H998" s="781"/>
      <c r="I998" s="4608" t="s">
        <v>313</v>
      </c>
      <c r="J998" s="4608"/>
    </row>
    <row r="999" spans="1:10" s="660" customFormat="1" ht="29.25" customHeight="1" thickTop="1" thickBot="1">
      <c r="A999" s="4453" t="s">
        <v>3785</v>
      </c>
      <c r="B999" s="4454"/>
      <c r="C999" s="4455" t="s">
        <v>3783</v>
      </c>
      <c r="D999" s="4454"/>
      <c r="E999" s="4455" t="s">
        <v>3784</v>
      </c>
      <c r="F999" s="4454"/>
      <c r="G999" s="4456" t="s">
        <v>117</v>
      </c>
      <c r="H999" s="4457"/>
      <c r="I999" s="4455" t="s">
        <v>3787</v>
      </c>
      <c r="J999" s="4454"/>
    </row>
    <row r="1000" spans="1:10" s="660" customFormat="1" ht="18" customHeight="1" thickTop="1" thickBot="1">
      <c r="A1000" s="1050" t="s">
        <v>118</v>
      </c>
      <c r="B1000" s="2819" t="s">
        <v>104</v>
      </c>
      <c r="C1000" s="2819" t="s">
        <v>118</v>
      </c>
      <c r="D1000" s="2819" t="s">
        <v>104</v>
      </c>
      <c r="E1000" s="2819" t="s">
        <v>118</v>
      </c>
      <c r="F1000" s="2819" t="s">
        <v>104</v>
      </c>
      <c r="G1000" s="4458"/>
      <c r="H1000" s="4459"/>
      <c r="I1000" s="2819" t="s">
        <v>118</v>
      </c>
      <c r="J1000" s="1051" t="s">
        <v>104</v>
      </c>
    </row>
    <row r="1001" spans="1:10" s="2842" customFormat="1" ht="16.5" customHeight="1" thickTop="1" thickBot="1">
      <c r="A1001" s="1075">
        <v>1</v>
      </c>
      <c r="B1001" s="2843">
        <v>2</v>
      </c>
      <c r="C1001" s="2843">
        <v>3</v>
      </c>
      <c r="D1001" s="2843">
        <v>4</v>
      </c>
      <c r="E1001" s="2843">
        <v>5</v>
      </c>
      <c r="F1001" s="2843">
        <v>6</v>
      </c>
      <c r="G1001" s="4614">
        <v>7</v>
      </c>
      <c r="H1001" s="4614"/>
      <c r="I1001" s="2843">
        <v>8</v>
      </c>
      <c r="J1001" s="1076">
        <v>9</v>
      </c>
    </row>
    <row r="1002" spans="1:10" s="2842" customFormat="1" ht="18.75" customHeight="1">
      <c r="A1002" s="4651" t="s">
        <v>626</v>
      </c>
      <c r="B1002" s="4610"/>
      <c r="C1002" s="4610"/>
      <c r="D1002" s="4610"/>
      <c r="E1002" s="4610"/>
      <c r="F1002" s="4610"/>
      <c r="G1002" s="4610"/>
      <c r="H1002" s="687"/>
      <c r="I1002" s="2839"/>
      <c r="J1002" s="2846"/>
    </row>
    <row r="1003" spans="1:10" s="2842" customFormat="1" ht="18.75" customHeight="1">
      <c r="A1003" s="4612"/>
      <c r="B1003" s="4613"/>
      <c r="C1003" s="4613"/>
      <c r="D1003" s="4613"/>
      <c r="E1003" s="4613"/>
      <c r="F1003" s="4613"/>
      <c r="G1003" s="624" t="s">
        <v>137</v>
      </c>
      <c r="H1003" s="4610" t="s">
        <v>239</v>
      </c>
      <c r="I1003" s="4610"/>
      <c r="J1003" s="4611"/>
    </row>
    <row r="1004" spans="1:10" s="2842" customFormat="1" ht="18" customHeight="1">
      <c r="A1004" s="4612"/>
      <c r="B1004" s="4613"/>
      <c r="C1004" s="4613"/>
      <c r="D1004" s="4613"/>
      <c r="E1004" s="4613"/>
      <c r="F1004" s="4613"/>
      <c r="G1004" s="624">
        <v>1</v>
      </c>
      <c r="H1004" s="4610" t="s">
        <v>1235</v>
      </c>
      <c r="I1004" s="4610"/>
      <c r="J1004" s="4611"/>
    </row>
    <row r="1005" spans="1:10" s="2842" customFormat="1" ht="17.25" customHeight="1">
      <c r="A1005" s="1325"/>
      <c r="B1005" s="1422">
        <v>0</v>
      </c>
      <c r="C1005" s="2839">
        <v>0</v>
      </c>
      <c r="D1005" s="2839">
        <v>0</v>
      </c>
      <c r="E1005" s="2839">
        <v>0</v>
      </c>
      <c r="F1005" s="1422">
        <v>0</v>
      </c>
      <c r="G1005" s="1326" t="s">
        <v>324</v>
      </c>
      <c r="H1005" s="2839" t="s">
        <v>1409</v>
      </c>
      <c r="I1005" s="2839">
        <v>0</v>
      </c>
      <c r="J1005" s="2846">
        <v>0</v>
      </c>
    </row>
    <row r="1006" spans="1:10" s="2842" customFormat="1" ht="17.25" customHeight="1">
      <c r="A1006" s="1325">
        <v>0</v>
      </c>
      <c r="B1006" s="1422">
        <v>0</v>
      </c>
      <c r="C1006" s="2839">
        <v>0</v>
      </c>
      <c r="D1006" s="2839">
        <v>0</v>
      </c>
      <c r="E1006" s="2839">
        <v>0</v>
      </c>
      <c r="F1006" s="1422">
        <v>0</v>
      </c>
      <c r="G1006" s="1326" t="s">
        <v>327</v>
      </c>
      <c r="H1006" s="915" t="s">
        <v>1246</v>
      </c>
      <c r="I1006" s="2839">
        <v>0</v>
      </c>
      <c r="J1006" s="2846">
        <v>0</v>
      </c>
    </row>
    <row r="1007" spans="1:10" s="626" customFormat="1" ht="18" customHeight="1" thickBot="1">
      <c r="A1007" s="1262">
        <v>0</v>
      </c>
      <c r="B1007" s="1261">
        <v>0</v>
      </c>
      <c r="C1007" s="2862">
        <v>0</v>
      </c>
      <c r="D1007" s="2862">
        <v>0</v>
      </c>
      <c r="E1007" s="1261">
        <v>0</v>
      </c>
      <c r="F1007" s="1261">
        <v>0</v>
      </c>
      <c r="G1007" s="1263">
        <v>100</v>
      </c>
      <c r="H1007" s="2862" t="s">
        <v>1380</v>
      </c>
      <c r="I1007" s="2862">
        <v>0</v>
      </c>
      <c r="J1007" s="989">
        <v>0</v>
      </c>
    </row>
    <row r="1008" spans="1:10" s="644" customFormat="1" ht="23.25" customHeight="1" thickTop="1" thickBot="1">
      <c r="A1008" s="995">
        <f t="shared" ref="A1008:F1008" si="229">SUM(A1005:A1007)</f>
        <v>0</v>
      </c>
      <c r="B1008" s="996">
        <f t="shared" si="229"/>
        <v>0</v>
      </c>
      <c r="C1008" s="996">
        <f t="shared" si="229"/>
        <v>0</v>
      </c>
      <c r="D1008" s="996">
        <f t="shared" si="229"/>
        <v>0</v>
      </c>
      <c r="E1008" s="996">
        <f t="shared" si="229"/>
        <v>0</v>
      </c>
      <c r="F1008" s="996">
        <f t="shared" si="229"/>
        <v>0</v>
      </c>
      <c r="G1008" s="996"/>
      <c r="H1008" s="996" t="s">
        <v>1249</v>
      </c>
      <c r="I1008" s="996">
        <f>SUM(I1005:I1007)</f>
        <v>0</v>
      </c>
      <c r="J1008" s="997">
        <f>SUM(J1005:J1007)</f>
        <v>0</v>
      </c>
    </row>
    <row r="1009" spans="1:11" s="2842" customFormat="1" ht="18" customHeight="1" thickTop="1">
      <c r="A1009" s="4623"/>
      <c r="B1009" s="4624"/>
      <c r="C1009" s="4624"/>
      <c r="D1009" s="4624"/>
      <c r="E1009" s="4624"/>
      <c r="F1009" s="4624"/>
      <c r="G1009" s="623">
        <v>2</v>
      </c>
      <c r="H1009" s="4606" t="s">
        <v>1236</v>
      </c>
      <c r="I1009" s="4606"/>
      <c r="J1009" s="4607"/>
    </row>
    <row r="1010" spans="1:11" s="626" customFormat="1" ht="19.5" customHeight="1" thickBot="1">
      <c r="A1010" s="1262">
        <v>0</v>
      </c>
      <c r="B1010" s="1261">
        <v>0</v>
      </c>
      <c r="C1010" s="2862">
        <v>0</v>
      </c>
      <c r="D1010" s="4328">
        <v>30000</v>
      </c>
      <c r="E1010" s="1261">
        <v>0</v>
      </c>
      <c r="F1010" s="4328">
        <v>30000</v>
      </c>
      <c r="G1010" s="1263">
        <v>299</v>
      </c>
      <c r="H1010" s="2885" t="s">
        <v>1429</v>
      </c>
      <c r="I1010" s="2862">
        <v>0</v>
      </c>
      <c r="J1010" s="4328">
        <v>0</v>
      </c>
    </row>
    <row r="1011" spans="1:11" s="733" customFormat="1" ht="20.25" customHeight="1" thickTop="1" thickBot="1">
      <c r="A1011" s="995">
        <f t="shared" ref="A1011:F1011" si="230">SUM(A1010:A1010)</f>
        <v>0</v>
      </c>
      <c r="B1011" s="996">
        <f t="shared" si="230"/>
        <v>0</v>
      </c>
      <c r="C1011" s="996">
        <f t="shared" si="230"/>
        <v>0</v>
      </c>
      <c r="D1011" s="996">
        <f t="shared" si="230"/>
        <v>30000</v>
      </c>
      <c r="E1011" s="996">
        <f t="shared" si="230"/>
        <v>0</v>
      </c>
      <c r="F1011" s="996">
        <f t="shared" si="230"/>
        <v>30000</v>
      </c>
      <c r="G1011" s="1013"/>
      <c r="H1011" s="998" t="s">
        <v>1257</v>
      </c>
      <c r="I1011" s="996">
        <f>SUM(I1010:I1010)</f>
        <v>0</v>
      </c>
      <c r="J1011" s="997">
        <f>SUM(J1010:J1010)</f>
        <v>0</v>
      </c>
    </row>
    <row r="1012" spans="1:11" s="733" customFormat="1" ht="31.5" customHeight="1" thickTop="1" thickBot="1">
      <c r="A1012" s="995">
        <f t="shared" ref="A1012:F1012" si="231">A1008+A1011</f>
        <v>0</v>
      </c>
      <c r="B1012" s="996">
        <f t="shared" si="231"/>
        <v>0</v>
      </c>
      <c r="C1012" s="996">
        <f t="shared" si="231"/>
        <v>0</v>
      </c>
      <c r="D1012" s="996">
        <f t="shared" si="231"/>
        <v>30000</v>
      </c>
      <c r="E1012" s="996">
        <f t="shared" si="231"/>
        <v>0</v>
      </c>
      <c r="F1012" s="996">
        <f t="shared" si="231"/>
        <v>30000</v>
      </c>
      <c r="G1012" s="1013"/>
      <c r="H1012" s="998" t="s">
        <v>1237</v>
      </c>
      <c r="I1012" s="996">
        <f>I1008+I1011</f>
        <v>0</v>
      </c>
      <c r="J1012" s="997">
        <f>J1008+J1011</f>
        <v>0</v>
      </c>
    </row>
    <row r="1013" spans="1:11" s="2842" customFormat="1" ht="18" customHeight="1" thickTop="1">
      <c r="A1013" s="4638"/>
      <c r="B1013" s="4608"/>
      <c r="C1013" s="4608"/>
      <c r="D1013" s="4608"/>
      <c r="E1013" s="4608"/>
      <c r="F1013" s="4608"/>
      <c r="G1013" s="623" t="s">
        <v>139</v>
      </c>
      <c r="H1013" s="4606" t="s">
        <v>243</v>
      </c>
      <c r="I1013" s="4606"/>
      <c r="J1013" s="4607"/>
    </row>
    <row r="1014" spans="1:11" s="2842" customFormat="1" ht="18" customHeight="1">
      <c r="A1014" s="1325"/>
      <c r="B1014" s="1422"/>
      <c r="C1014" s="1422"/>
      <c r="D1014" s="1422"/>
      <c r="E1014" s="1422"/>
      <c r="F1014" s="1422"/>
      <c r="G1014" s="624">
        <v>1</v>
      </c>
      <c r="H1014" s="874" t="s">
        <v>1258</v>
      </c>
      <c r="I1014" s="874"/>
      <c r="J1014" s="2845"/>
    </row>
    <row r="1015" spans="1:11" s="626" customFormat="1" ht="18" customHeight="1" thickBot="1">
      <c r="A1015" s="1262"/>
      <c r="B1015" s="1261">
        <v>0</v>
      </c>
      <c r="C1015" s="1261"/>
      <c r="D1015" s="1261">
        <v>50000</v>
      </c>
      <c r="E1015" s="1261">
        <v>0</v>
      </c>
      <c r="F1015" s="4329">
        <v>50000</v>
      </c>
      <c r="G1015" s="2811" t="s">
        <v>324</v>
      </c>
      <c r="H1015" s="645" t="s">
        <v>1401</v>
      </c>
      <c r="I1015" s="645">
        <v>0</v>
      </c>
      <c r="J1015" s="4329">
        <v>0</v>
      </c>
      <c r="K1015" s="626">
        <v>0</v>
      </c>
    </row>
    <row r="1016" spans="1:11" s="644" customFormat="1" ht="21.75" customHeight="1" thickTop="1" thickBot="1">
      <c r="A1016" s="995">
        <f>SUM(A1015:A1015)</f>
        <v>0</v>
      </c>
      <c r="B1016" s="996">
        <f>B1015</f>
        <v>0</v>
      </c>
      <c r="C1016" s="996">
        <f>SUM(C1015:C1015)</f>
        <v>0</v>
      </c>
      <c r="D1016" s="996">
        <f>SUM(D1015:D1015)</f>
        <v>50000</v>
      </c>
      <c r="E1016" s="996">
        <f>SUM(E1015:E1015)</f>
        <v>0</v>
      </c>
      <c r="F1016" s="996">
        <f>SUM(F1015:F1015)</f>
        <v>50000</v>
      </c>
      <c r="G1016" s="1013"/>
      <c r="H1016" s="996" t="s">
        <v>2965</v>
      </c>
      <c r="I1016" s="996">
        <f>SUM(I1015:I1015)</f>
        <v>0</v>
      </c>
      <c r="J1016" s="997">
        <f>SUM(J1015:J1015)</f>
        <v>0</v>
      </c>
    </row>
    <row r="1017" spans="1:11" s="2842" customFormat="1" ht="18" customHeight="1" thickTop="1">
      <c r="A1017" s="4623"/>
      <c r="B1017" s="4624"/>
      <c r="C1017" s="4624"/>
      <c r="D1017" s="4624"/>
      <c r="E1017" s="4624"/>
      <c r="F1017" s="4624"/>
      <c r="G1017" s="623">
        <v>5</v>
      </c>
      <c r="H1017" s="4606" t="s">
        <v>321</v>
      </c>
      <c r="I1017" s="4606"/>
      <c r="J1017" s="4607"/>
    </row>
    <row r="1018" spans="1:11" s="626" customFormat="1" ht="18.75" customHeight="1" thickBot="1">
      <c r="A1018" s="1262">
        <v>0</v>
      </c>
      <c r="B1018" s="1261">
        <v>0</v>
      </c>
      <c r="C1018" s="2862">
        <v>0</v>
      </c>
      <c r="D1018" s="2862">
        <v>20000</v>
      </c>
      <c r="E1018" s="2862">
        <v>0</v>
      </c>
      <c r="F1018" s="2862">
        <v>20000</v>
      </c>
      <c r="G1018" s="1263">
        <v>499</v>
      </c>
      <c r="H1018" s="2862" t="s">
        <v>290</v>
      </c>
      <c r="I1018" s="2862">
        <v>0</v>
      </c>
      <c r="J1018" s="4328">
        <v>0</v>
      </c>
    </row>
    <row r="1019" spans="1:11" s="644" customFormat="1" ht="25.5" customHeight="1" thickTop="1" thickBot="1">
      <c r="A1019" s="995">
        <f>A1018</f>
        <v>0</v>
      </c>
      <c r="B1019" s="996">
        <f>B1018</f>
        <v>0</v>
      </c>
      <c r="C1019" s="996">
        <f>SUM(C1018:C1018)</f>
        <v>0</v>
      </c>
      <c r="D1019" s="996">
        <f>SUM(D1018:D1018)</f>
        <v>20000</v>
      </c>
      <c r="E1019" s="996">
        <f>SUM(E1018:E1018)</f>
        <v>0</v>
      </c>
      <c r="F1019" s="996">
        <f>SUM(F1018:F1018)</f>
        <v>20000</v>
      </c>
      <c r="G1019" s="1013"/>
      <c r="H1019" s="996" t="s">
        <v>1321</v>
      </c>
      <c r="I1019" s="996">
        <f>SUM(I1018:I1018)</f>
        <v>0</v>
      </c>
      <c r="J1019" s="997">
        <f>J1018</f>
        <v>0</v>
      </c>
    </row>
    <row r="1020" spans="1:11" s="644" customFormat="1" ht="36" customHeight="1" thickTop="1" thickBot="1">
      <c r="A1020" s="995">
        <f t="shared" ref="A1020:F1020" si="232">A1015+A1019</f>
        <v>0</v>
      </c>
      <c r="B1020" s="996">
        <f t="shared" si="232"/>
        <v>0</v>
      </c>
      <c r="C1020" s="996">
        <f t="shared" si="232"/>
        <v>0</v>
      </c>
      <c r="D1020" s="996">
        <f t="shared" si="232"/>
        <v>70000</v>
      </c>
      <c r="E1020" s="996">
        <f t="shared" si="232"/>
        <v>0</v>
      </c>
      <c r="F1020" s="996">
        <f t="shared" si="232"/>
        <v>70000</v>
      </c>
      <c r="G1020" s="996"/>
      <c r="H1020" s="998" t="s">
        <v>1355</v>
      </c>
      <c r="I1020" s="996">
        <f>I1015+I1019</f>
        <v>0</v>
      </c>
      <c r="J1020" s="997">
        <f>J1015+J1019</f>
        <v>0</v>
      </c>
    </row>
    <row r="1021" spans="1:11" s="2842" customFormat="1" ht="27.75" customHeight="1" thickTop="1" thickBot="1">
      <c r="A1021" s="1005">
        <f t="shared" ref="A1021:F1021" si="233">A1020+A1012</f>
        <v>0</v>
      </c>
      <c r="B1021" s="1006">
        <f t="shared" si="233"/>
        <v>0</v>
      </c>
      <c r="C1021" s="1006">
        <f t="shared" si="233"/>
        <v>0</v>
      </c>
      <c r="D1021" s="1006">
        <f t="shared" si="233"/>
        <v>100000</v>
      </c>
      <c r="E1021" s="1006">
        <f t="shared" si="233"/>
        <v>0</v>
      </c>
      <c r="F1021" s="1006">
        <f t="shared" si="233"/>
        <v>100000</v>
      </c>
      <c r="G1021" s="1006"/>
      <c r="H1021" s="1000" t="s">
        <v>1434</v>
      </c>
      <c r="I1021" s="1006">
        <f>I1020+I1012</f>
        <v>0</v>
      </c>
      <c r="J1021" s="1007">
        <f>J1020+J1012</f>
        <v>0</v>
      </c>
    </row>
    <row r="1022" spans="1:11" s="2842" customFormat="1" ht="25.5" customHeight="1">
      <c r="A1022" s="4645" t="s">
        <v>3008</v>
      </c>
      <c r="B1022" s="4649"/>
      <c r="C1022" s="4649"/>
      <c r="D1022" s="4649"/>
      <c r="E1022" s="4649"/>
      <c r="F1022" s="4649"/>
      <c r="G1022" s="4649"/>
      <c r="H1022" s="4649"/>
      <c r="I1022" s="4649"/>
      <c r="J1022" s="4649"/>
    </row>
    <row r="1023" spans="1:11" s="2842" customFormat="1" ht="15.75" customHeight="1" thickBot="1">
      <c r="A1023" s="1119"/>
      <c r="B1023" s="781"/>
      <c r="C1023" s="4608"/>
      <c r="D1023" s="4608"/>
      <c r="E1023" s="781"/>
      <c r="F1023" s="781"/>
      <c r="G1023" s="781"/>
      <c r="H1023" s="781"/>
      <c r="I1023" s="4608" t="s">
        <v>313</v>
      </c>
      <c r="J1023" s="4608"/>
    </row>
    <row r="1024" spans="1:11" s="2842" customFormat="1" ht="29.25" customHeight="1">
      <c r="A1024" s="4453" t="s">
        <v>3785</v>
      </c>
      <c r="B1024" s="4454"/>
      <c r="C1024" s="4455" t="s">
        <v>3783</v>
      </c>
      <c r="D1024" s="4454"/>
      <c r="E1024" s="4455" t="s">
        <v>3784</v>
      </c>
      <c r="F1024" s="4454"/>
      <c r="G1024" s="4456" t="s">
        <v>117</v>
      </c>
      <c r="H1024" s="4457"/>
      <c r="I1024" s="4455" t="s">
        <v>3787</v>
      </c>
      <c r="J1024" s="4454"/>
    </row>
    <row r="1025" spans="1:13" s="2842" customFormat="1" ht="15" customHeight="1">
      <c r="A1025" s="1050" t="s">
        <v>118</v>
      </c>
      <c r="B1025" s="2819" t="s">
        <v>104</v>
      </c>
      <c r="C1025" s="2819" t="s">
        <v>118</v>
      </c>
      <c r="D1025" s="2819" t="s">
        <v>104</v>
      </c>
      <c r="E1025" s="2819" t="s">
        <v>118</v>
      </c>
      <c r="F1025" s="2819" t="s">
        <v>104</v>
      </c>
      <c r="G1025" s="4458"/>
      <c r="H1025" s="4459"/>
      <c r="I1025" s="2819" t="s">
        <v>118</v>
      </c>
      <c r="J1025" s="1051" t="s">
        <v>104</v>
      </c>
    </row>
    <row r="1026" spans="1:13" s="2842" customFormat="1" ht="13.5" customHeight="1" thickBot="1">
      <c r="A1026" s="1075">
        <v>1</v>
      </c>
      <c r="B1026" s="2843">
        <v>2</v>
      </c>
      <c r="C1026" s="2843">
        <v>3</v>
      </c>
      <c r="D1026" s="2843">
        <v>4</v>
      </c>
      <c r="E1026" s="2843">
        <v>5</v>
      </c>
      <c r="F1026" s="2843">
        <v>6</v>
      </c>
      <c r="G1026" s="4614">
        <v>7</v>
      </c>
      <c r="H1026" s="4614"/>
      <c r="I1026" s="2843">
        <v>8</v>
      </c>
      <c r="J1026" s="1076">
        <v>9</v>
      </c>
    </row>
    <row r="1027" spans="1:13" s="2842" customFormat="1" ht="19.5" customHeight="1">
      <c r="A1027" s="4651" t="s">
        <v>318</v>
      </c>
      <c r="B1027" s="4610"/>
      <c r="C1027" s="4610"/>
      <c r="D1027" s="4610"/>
      <c r="E1027" s="4610"/>
      <c r="F1027" s="4610"/>
      <c r="G1027" s="4610"/>
      <c r="H1027" s="4610"/>
      <c r="I1027" s="4610"/>
      <c r="J1027" s="4611"/>
    </row>
    <row r="1028" spans="1:13" s="2842" customFormat="1" ht="20.25" customHeight="1">
      <c r="A1028" s="4612"/>
      <c r="B1028" s="4613"/>
      <c r="C1028" s="4613"/>
      <c r="D1028" s="4613"/>
      <c r="E1028" s="4613"/>
      <c r="F1028" s="4613"/>
      <c r="G1028" s="624" t="s">
        <v>137</v>
      </c>
      <c r="H1028" s="4610" t="s">
        <v>239</v>
      </c>
      <c r="I1028" s="4610"/>
      <c r="J1028" s="4611"/>
    </row>
    <row r="1029" spans="1:13" s="2842" customFormat="1" ht="17.25" customHeight="1">
      <c r="A1029" s="2839">
        <f t="shared" ref="A1029:F1029" si="234">A1052</f>
        <v>0</v>
      </c>
      <c r="B1029" s="2839">
        <f t="shared" si="234"/>
        <v>0</v>
      </c>
      <c r="C1029" s="2839">
        <f t="shared" si="234"/>
        <v>1700000</v>
      </c>
      <c r="D1029" s="2839">
        <f t="shared" si="234"/>
        <v>0</v>
      </c>
      <c r="E1029" s="2839">
        <f t="shared" si="234"/>
        <v>1700000</v>
      </c>
      <c r="F1029" s="2839">
        <f t="shared" si="234"/>
        <v>0</v>
      </c>
      <c r="G1029" s="1326">
        <v>1</v>
      </c>
      <c r="H1029" s="2839" t="s">
        <v>1235</v>
      </c>
      <c r="I1029" s="2839">
        <f>I1052</f>
        <v>0</v>
      </c>
      <c r="J1029" s="2839">
        <f>J1052</f>
        <v>0</v>
      </c>
    </row>
    <row r="1030" spans="1:13" s="626" customFormat="1" ht="18" customHeight="1" thickBot="1">
      <c r="A1030" s="2862">
        <f t="shared" ref="A1030:F1030" si="235">A1057</f>
        <v>0</v>
      </c>
      <c r="B1030" s="2862">
        <f t="shared" si="235"/>
        <v>0</v>
      </c>
      <c r="C1030" s="2862">
        <f t="shared" si="235"/>
        <v>1005000</v>
      </c>
      <c r="D1030" s="2862">
        <f t="shared" si="235"/>
        <v>0</v>
      </c>
      <c r="E1030" s="2862">
        <f t="shared" si="235"/>
        <v>1005000</v>
      </c>
      <c r="F1030" s="2862">
        <f t="shared" si="235"/>
        <v>0</v>
      </c>
      <c r="G1030" s="1263">
        <v>2</v>
      </c>
      <c r="H1030" s="2862" t="s">
        <v>1236</v>
      </c>
      <c r="I1030" s="2862">
        <f>I1057</f>
        <v>0</v>
      </c>
      <c r="J1030" s="2862">
        <f>J1057</f>
        <v>0</v>
      </c>
    </row>
    <row r="1031" spans="1:13" s="644" customFormat="1" ht="33.75" customHeight="1" thickTop="1" thickBot="1">
      <c r="A1031" s="995">
        <f t="shared" ref="A1031:F1031" si="236">SUM(A1029:A1030)</f>
        <v>0</v>
      </c>
      <c r="B1031" s="996">
        <f t="shared" si="236"/>
        <v>0</v>
      </c>
      <c r="C1031" s="996">
        <f t="shared" si="236"/>
        <v>2705000</v>
      </c>
      <c r="D1031" s="996">
        <f t="shared" si="236"/>
        <v>0</v>
      </c>
      <c r="E1031" s="996">
        <f t="shared" si="236"/>
        <v>2705000</v>
      </c>
      <c r="F1031" s="996">
        <f t="shared" si="236"/>
        <v>0</v>
      </c>
      <c r="G1031" s="1013"/>
      <c r="H1031" s="998" t="s">
        <v>1358</v>
      </c>
      <c r="I1031" s="996">
        <f>SUM(I1029:I1030)</f>
        <v>0</v>
      </c>
      <c r="J1031" s="997">
        <f>SUM(J1029:J1030)</f>
        <v>0</v>
      </c>
      <c r="M1031" s="2839"/>
    </row>
    <row r="1032" spans="1:13" s="2842" customFormat="1" ht="18" customHeight="1" thickTop="1">
      <c r="A1032" s="4623"/>
      <c r="B1032" s="4624"/>
      <c r="C1032" s="4624"/>
      <c r="D1032" s="4624"/>
      <c r="E1032" s="4624"/>
      <c r="F1032" s="4624"/>
      <c r="G1032" s="623" t="s">
        <v>139</v>
      </c>
      <c r="H1032" s="4606" t="s">
        <v>243</v>
      </c>
      <c r="I1032" s="4606"/>
      <c r="J1032" s="4607"/>
    </row>
    <row r="1033" spans="1:13" s="2842" customFormat="1" ht="17.25" customHeight="1">
      <c r="A1033" s="2839">
        <f t="shared" ref="A1033:F1033" si="237">A1070</f>
        <v>0</v>
      </c>
      <c r="B1033" s="2846">
        <f t="shared" si="237"/>
        <v>0</v>
      </c>
      <c r="C1033" s="2839">
        <f t="shared" si="237"/>
        <v>443000</v>
      </c>
      <c r="D1033" s="2846">
        <f t="shared" si="237"/>
        <v>0</v>
      </c>
      <c r="E1033" s="2839">
        <f t="shared" si="237"/>
        <v>443000</v>
      </c>
      <c r="F1033" s="2846">
        <f t="shared" si="237"/>
        <v>0</v>
      </c>
      <c r="G1033" s="1326">
        <v>1</v>
      </c>
      <c r="H1033" s="2839" t="s">
        <v>1258</v>
      </c>
      <c r="I1033" s="2839">
        <f>I1070</f>
        <v>0</v>
      </c>
      <c r="J1033" s="2846">
        <f>J1070</f>
        <v>0</v>
      </c>
    </row>
    <row r="1034" spans="1:13" s="648" customFormat="1" ht="17.25" customHeight="1" thickBot="1">
      <c r="A1034" s="1326">
        <f t="shared" ref="A1034:F1034" si="238">A1082</f>
        <v>0</v>
      </c>
      <c r="B1034" s="616">
        <f t="shared" si="238"/>
        <v>0</v>
      </c>
      <c r="C1034" s="1326">
        <f t="shared" si="238"/>
        <v>360000</v>
      </c>
      <c r="D1034" s="616">
        <f t="shared" si="238"/>
        <v>0</v>
      </c>
      <c r="E1034" s="1326">
        <f t="shared" si="238"/>
        <v>360000</v>
      </c>
      <c r="F1034" s="616">
        <f t="shared" si="238"/>
        <v>0</v>
      </c>
      <c r="G1034" s="1326">
        <v>2</v>
      </c>
      <c r="H1034" s="2839" t="s">
        <v>1271</v>
      </c>
      <c r="I1034" s="1326">
        <f>I1082</f>
        <v>0</v>
      </c>
      <c r="J1034" s="616">
        <f>J1082</f>
        <v>0</v>
      </c>
    </row>
    <row r="1035" spans="1:13" s="660" customFormat="1" ht="17.25" customHeight="1" thickTop="1" thickBot="1">
      <c r="A1035" s="1326">
        <f t="shared" ref="A1035:F1035" si="239">A1087</f>
        <v>0</v>
      </c>
      <c r="B1035" s="616">
        <f t="shared" si="239"/>
        <v>0</v>
      </c>
      <c r="C1035" s="1326">
        <f t="shared" si="239"/>
        <v>225000</v>
      </c>
      <c r="D1035" s="616">
        <f t="shared" si="239"/>
        <v>0</v>
      </c>
      <c r="E1035" s="1326">
        <f t="shared" si="239"/>
        <v>225000</v>
      </c>
      <c r="F1035" s="616">
        <f t="shared" si="239"/>
        <v>0</v>
      </c>
      <c r="G1035" s="1326">
        <v>3</v>
      </c>
      <c r="H1035" s="2839" t="s">
        <v>1282</v>
      </c>
      <c r="I1035" s="1326">
        <f>I1087</f>
        <v>0</v>
      </c>
      <c r="J1035" s="616">
        <f>J1087</f>
        <v>0</v>
      </c>
    </row>
    <row r="1036" spans="1:13" s="2842" customFormat="1" ht="17.25" customHeight="1" thickTop="1">
      <c r="A1036" s="1326">
        <f t="shared" ref="A1036:F1036" si="240">A1090</f>
        <v>0</v>
      </c>
      <c r="B1036" s="616">
        <f t="shared" si="240"/>
        <v>0</v>
      </c>
      <c r="C1036" s="1326">
        <f t="shared" si="240"/>
        <v>100000</v>
      </c>
      <c r="D1036" s="616">
        <f t="shared" si="240"/>
        <v>0</v>
      </c>
      <c r="E1036" s="1326">
        <f t="shared" si="240"/>
        <v>100000</v>
      </c>
      <c r="F1036" s="616">
        <f t="shared" si="240"/>
        <v>0</v>
      </c>
      <c r="G1036" s="1326">
        <v>4</v>
      </c>
      <c r="H1036" s="2839" t="s">
        <v>1296</v>
      </c>
      <c r="I1036" s="1326">
        <f>I1090</f>
        <v>0</v>
      </c>
      <c r="J1036" s="616">
        <f>J1090</f>
        <v>0</v>
      </c>
    </row>
    <row r="1037" spans="1:13" s="626" customFormat="1" ht="18" customHeight="1" thickBot="1">
      <c r="A1037" s="2862">
        <f t="shared" ref="A1037:F1037" si="241">A1093</f>
        <v>0</v>
      </c>
      <c r="B1037" s="989">
        <f t="shared" si="241"/>
        <v>0</v>
      </c>
      <c r="C1037" s="2862">
        <f t="shared" si="241"/>
        <v>20000</v>
      </c>
      <c r="D1037" s="989">
        <f t="shared" si="241"/>
        <v>0</v>
      </c>
      <c r="E1037" s="2862">
        <f t="shared" si="241"/>
        <v>20000</v>
      </c>
      <c r="F1037" s="989">
        <f t="shared" si="241"/>
        <v>0</v>
      </c>
      <c r="G1037" s="1263">
        <v>5</v>
      </c>
      <c r="H1037" s="2862" t="s">
        <v>321</v>
      </c>
      <c r="I1037" s="2862">
        <f>I1093</f>
        <v>0</v>
      </c>
      <c r="J1037" s="989">
        <f>J1093</f>
        <v>0</v>
      </c>
    </row>
    <row r="1038" spans="1:13" s="644" customFormat="1" ht="36" customHeight="1" thickTop="1" thickBot="1">
      <c r="A1038" s="995">
        <f t="shared" ref="A1038:F1038" si="242">SUM(A1033:A1037)</f>
        <v>0</v>
      </c>
      <c r="B1038" s="996">
        <f t="shared" si="242"/>
        <v>0</v>
      </c>
      <c r="C1038" s="996">
        <f t="shared" si="242"/>
        <v>1148000</v>
      </c>
      <c r="D1038" s="996">
        <f t="shared" si="242"/>
        <v>0</v>
      </c>
      <c r="E1038" s="996">
        <f t="shared" si="242"/>
        <v>1148000</v>
      </c>
      <c r="F1038" s="996">
        <f t="shared" si="242"/>
        <v>0</v>
      </c>
      <c r="G1038" s="996"/>
      <c r="H1038" s="998" t="s">
        <v>1243</v>
      </c>
      <c r="I1038" s="996">
        <f>SUM(I1033:I1037)</f>
        <v>0</v>
      </c>
      <c r="J1038" s="997">
        <f>SUM(J1033:J1037)</f>
        <v>0</v>
      </c>
    </row>
    <row r="1039" spans="1:13" s="2842" customFormat="1" ht="28.5" customHeight="1" thickTop="1" thickBot="1">
      <c r="A1039" s="1005">
        <f t="shared" ref="A1039:F1039" si="243">A1031+A1038</f>
        <v>0</v>
      </c>
      <c r="B1039" s="1006">
        <f t="shared" si="243"/>
        <v>0</v>
      </c>
      <c r="C1039" s="1006">
        <f t="shared" si="243"/>
        <v>3853000</v>
      </c>
      <c r="D1039" s="1006">
        <f t="shared" si="243"/>
        <v>0</v>
      </c>
      <c r="E1039" s="1006">
        <f t="shared" si="243"/>
        <v>3853000</v>
      </c>
      <c r="F1039" s="1006">
        <f t="shared" si="243"/>
        <v>0</v>
      </c>
      <c r="G1039" s="1006"/>
      <c r="H1039" s="1000" t="s">
        <v>1244</v>
      </c>
      <c r="I1039" s="1006">
        <f>I1031+I1038</f>
        <v>0</v>
      </c>
      <c r="J1039" s="1007">
        <f>J1031+J1038</f>
        <v>0</v>
      </c>
    </row>
    <row r="1040" spans="1:13" s="688" customFormat="1" ht="17.25" customHeight="1" thickTop="1" thickBot="1">
      <c r="A1040" s="4638" t="s">
        <v>322</v>
      </c>
      <c r="B1040" s="4608"/>
      <c r="C1040" s="4608"/>
      <c r="D1040" s="4608"/>
      <c r="E1040" s="4608"/>
      <c r="F1040" s="4608"/>
      <c r="G1040" s="4608"/>
      <c r="H1040" s="4608"/>
      <c r="I1040" s="4608"/>
      <c r="J1040" s="4608"/>
    </row>
    <row r="1041" spans="1:10" s="648" customFormat="1" ht="18.75" customHeight="1" thickTop="1" thickBot="1">
      <c r="A1041" s="2850" t="s">
        <v>3009</v>
      </c>
      <c r="B1041" s="2842"/>
      <c r="C1041" s="2842"/>
      <c r="D1041" s="2842"/>
      <c r="E1041" s="2842"/>
      <c r="F1041" s="2842"/>
      <c r="G1041" s="2842"/>
      <c r="H1041" s="2842"/>
      <c r="I1041" s="2842"/>
      <c r="J1041" s="2842"/>
    </row>
    <row r="1042" spans="1:10" s="2842" customFormat="1" ht="13.5" customHeight="1" thickTop="1" thickBot="1">
      <c r="A1042" s="1119"/>
      <c r="B1042" s="781"/>
      <c r="C1042" s="4608"/>
      <c r="D1042" s="4608"/>
      <c r="E1042" s="781"/>
      <c r="F1042" s="781"/>
      <c r="G1042" s="781"/>
      <c r="H1042" s="781"/>
      <c r="I1042" s="4608" t="s">
        <v>313</v>
      </c>
      <c r="J1042" s="4608"/>
    </row>
    <row r="1043" spans="1:10" s="2842" customFormat="1" ht="36.75" customHeight="1">
      <c r="A1043" s="4453" t="s">
        <v>3785</v>
      </c>
      <c r="B1043" s="4454"/>
      <c r="C1043" s="4455" t="s">
        <v>3783</v>
      </c>
      <c r="D1043" s="4454"/>
      <c r="E1043" s="4455" t="s">
        <v>3784</v>
      </c>
      <c r="F1043" s="4454"/>
      <c r="G1043" s="4456" t="s">
        <v>117</v>
      </c>
      <c r="H1043" s="4457"/>
      <c r="I1043" s="4455" t="s">
        <v>3787</v>
      </c>
      <c r="J1043" s="4454"/>
    </row>
    <row r="1044" spans="1:10" s="2842" customFormat="1" ht="22.5" customHeight="1">
      <c r="A1044" s="1050" t="s">
        <v>118</v>
      </c>
      <c r="B1044" s="2819" t="s">
        <v>104</v>
      </c>
      <c r="C1044" s="2819" t="s">
        <v>118</v>
      </c>
      <c r="D1044" s="2819" t="s">
        <v>104</v>
      </c>
      <c r="E1044" s="2819" t="s">
        <v>118</v>
      </c>
      <c r="F1044" s="2819" t="s">
        <v>104</v>
      </c>
      <c r="G1044" s="4458"/>
      <c r="H1044" s="4459"/>
      <c r="I1044" s="2819" t="s">
        <v>118</v>
      </c>
      <c r="J1044" s="1051" t="s">
        <v>104</v>
      </c>
    </row>
    <row r="1045" spans="1:10" s="2842" customFormat="1" ht="16.5" customHeight="1" thickBot="1">
      <c r="A1045" s="1075">
        <v>1</v>
      </c>
      <c r="B1045" s="2843">
        <v>2</v>
      </c>
      <c r="C1045" s="2843">
        <v>3</v>
      </c>
      <c r="D1045" s="2843">
        <v>4</v>
      </c>
      <c r="E1045" s="2843">
        <v>5</v>
      </c>
      <c r="F1045" s="2843">
        <v>6</v>
      </c>
      <c r="G1045" s="4614">
        <v>7</v>
      </c>
      <c r="H1045" s="4614"/>
      <c r="I1045" s="2843">
        <v>8</v>
      </c>
      <c r="J1045" s="1076">
        <v>9</v>
      </c>
    </row>
    <row r="1046" spans="1:10" s="2842" customFormat="1" ht="18" customHeight="1">
      <c r="A1046" s="4651" t="s">
        <v>626</v>
      </c>
      <c r="B1046" s="4610"/>
      <c r="C1046" s="4610"/>
      <c r="D1046" s="4610"/>
      <c r="E1046" s="4610"/>
      <c r="F1046" s="4610"/>
      <c r="G1046" s="4610"/>
      <c r="H1046" s="4610"/>
      <c r="I1046" s="4610"/>
      <c r="J1046" s="4611"/>
    </row>
    <row r="1047" spans="1:10" s="2842" customFormat="1" ht="18.75" customHeight="1">
      <c r="A1047" s="4612"/>
      <c r="B1047" s="4613"/>
      <c r="C1047" s="4613"/>
      <c r="D1047" s="4613"/>
      <c r="E1047" s="4613"/>
      <c r="F1047" s="4613"/>
      <c r="G1047" s="624" t="s">
        <v>137</v>
      </c>
      <c r="H1047" s="4610" t="s">
        <v>239</v>
      </c>
      <c r="I1047" s="4610"/>
      <c r="J1047" s="4611"/>
    </row>
    <row r="1048" spans="1:10" s="2842" customFormat="1" ht="18" customHeight="1">
      <c r="A1048" s="4612"/>
      <c r="B1048" s="4613"/>
      <c r="C1048" s="4613"/>
      <c r="D1048" s="4613"/>
      <c r="E1048" s="4613"/>
      <c r="F1048" s="4613"/>
      <c r="G1048" s="624">
        <v>1</v>
      </c>
      <c r="H1048" s="4610" t="s">
        <v>1235</v>
      </c>
      <c r="I1048" s="4610"/>
      <c r="J1048" s="4611"/>
    </row>
    <row r="1049" spans="1:10" s="2842" customFormat="1" ht="17.25" customHeight="1">
      <c r="A1049" s="2839"/>
      <c r="B1049" s="2839"/>
      <c r="C1049" s="4388">
        <v>0</v>
      </c>
      <c r="D1049" s="4391">
        <v>0</v>
      </c>
      <c r="E1049" s="4388">
        <v>0</v>
      </c>
      <c r="F1049" s="4391">
        <v>0</v>
      </c>
      <c r="G1049" s="1326" t="s">
        <v>324</v>
      </c>
      <c r="H1049" s="2839" t="s">
        <v>1409</v>
      </c>
      <c r="I1049" s="2839">
        <v>0</v>
      </c>
      <c r="J1049" s="2846">
        <v>0</v>
      </c>
    </row>
    <row r="1050" spans="1:10" s="2842" customFormat="1" ht="17.25" customHeight="1">
      <c r="A1050" s="2839">
        <v>0</v>
      </c>
      <c r="B1050" s="2839"/>
      <c r="C1050" s="4388">
        <v>1500000</v>
      </c>
      <c r="D1050" s="4391">
        <v>0</v>
      </c>
      <c r="E1050" s="4388">
        <v>1500000</v>
      </c>
      <c r="F1050" s="4391">
        <v>0</v>
      </c>
      <c r="G1050" s="1326" t="s">
        <v>327</v>
      </c>
      <c r="H1050" s="1354" t="s">
        <v>1246</v>
      </c>
      <c r="I1050" s="2839">
        <v>0</v>
      </c>
      <c r="J1050" s="2846">
        <v>0</v>
      </c>
    </row>
    <row r="1051" spans="1:10" s="626" customFormat="1" ht="20.25" customHeight="1" thickBot="1">
      <c r="A1051" s="2839">
        <v>0</v>
      </c>
      <c r="B1051" s="2839"/>
      <c r="C1051" s="4394">
        <v>200000</v>
      </c>
      <c r="D1051" s="989">
        <v>0</v>
      </c>
      <c r="E1051" s="4394">
        <v>200000</v>
      </c>
      <c r="F1051" s="989">
        <v>0</v>
      </c>
      <c r="G1051" s="1263">
        <v>100</v>
      </c>
      <c r="H1051" s="2862" t="s">
        <v>1380</v>
      </c>
      <c r="I1051" s="2862">
        <v>0</v>
      </c>
      <c r="J1051" s="989">
        <v>0</v>
      </c>
    </row>
    <row r="1052" spans="1:10" s="644" customFormat="1" ht="24" customHeight="1" thickTop="1" thickBot="1">
      <c r="A1052" s="995">
        <f t="shared" ref="A1052:F1052" si="244">SUM(A1049:A1051)</f>
        <v>0</v>
      </c>
      <c r="B1052" s="996">
        <f t="shared" si="244"/>
        <v>0</v>
      </c>
      <c r="C1052" s="996">
        <f>SUM(C1049:C1051)</f>
        <v>1700000</v>
      </c>
      <c r="D1052" s="1020">
        <f t="shared" si="244"/>
        <v>0</v>
      </c>
      <c r="E1052" s="996">
        <f t="shared" si="244"/>
        <v>1700000</v>
      </c>
      <c r="F1052" s="996">
        <f t="shared" si="244"/>
        <v>0</v>
      </c>
      <c r="G1052" s="996"/>
      <c r="H1052" s="996" t="s">
        <v>1249</v>
      </c>
      <c r="I1052" s="996">
        <f>SUM(I1049:I1051)</f>
        <v>0</v>
      </c>
      <c r="J1052" s="997">
        <f>SUM(J1049:J1051)</f>
        <v>0</v>
      </c>
    </row>
    <row r="1053" spans="1:10" s="2842" customFormat="1" ht="18" customHeight="1" thickTop="1">
      <c r="A1053" s="4623"/>
      <c r="B1053" s="4624"/>
      <c r="C1053" s="4624"/>
      <c r="D1053" s="4624"/>
      <c r="E1053" s="4624"/>
      <c r="F1053" s="4624"/>
      <c r="G1053" s="623">
        <v>2</v>
      </c>
      <c r="H1053" s="689" t="s">
        <v>1236</v>
      </c>
      <c r="I1053" s="4624"/>
      <c r="J1053" s="4629"/>
    </row>
    <row r="1054" spans="1:10" s="2842" customFormat="1" ht="17.25" customHeight="1">
      <c r="A1054" s="2839">
        <v>0</v>
      </c>
      <c r="B1054" s="2839"/>
      <c r="C1054" s="3740">
        <v>5000</v>
      </c>
      <c r="D1054" s="3063"/>
      <c r="E1054" s="3740">
        <v>5000</v>
      </c>
      <c r="F1054" s="3063"/>
      <c r="G1054" s="1326">
        <v>200</v>
      </c>
      <c r="H1054" s="1354" t="s">
        <v>1435</v>
      </c>
      <c r="I1054" s="3740">
        <v>0</v>
      </c>
      <c r="J1054" s="3063"/>
    </row>
    <row r="1055" spans="1:10" s="2842" customFormat="1" ht="17.25" customHeight="1">
      <c r="A1055" s="2839"/>
      <c r="B1055" s="2839"/>
      <c r="C1055" s="3740"/>
      <c r="D1055" s="3063"/>
      <c r="E1055" s="3740"/>
      <c r="F1055" s="3063"/>
      <c r="G1055" s="1326">
        <v>249</v>
      </c>
      <c r="H1055" s="1354" t="s">
        <v>1436</v>
      </c>
      <c r="I1055" s="3740"/>
      <c r="J1055" s="3063"/>
    </row>
    <row r="1056" spans="1:10" s="647" customFormat="1" ht="18.75" customHeight="1" thickBot="1">
      <c r="A1056" s="2839">
        <v>0</v>
      </c>
      <c r="B1056" s="2839"/>
      <c r="C1056" s="4394">
        <v>1000000</v>
      </c>
      <c r="D1056" s="668">
        <v>0</v>
      </c>
      <c r="E1056" s="4394">
        <v>1000000</v>
      </c>
      <c r="F1056" s="668">
        <v>0</v>
      </c>
      <c r="G1056" s="1263">
        <v>282</v>
      </c>
      <c r="H1056" s="2885" t="s">
        <v>1437</v>
      </c>
      <c r="I1056" s="2862">
        <v>0</v>
      </c>
      <c r="J1056" s="668">
        <v>0</v>
      </c>
    </row>
    <row r="1057" spans="1:10" s="733" customFormat="1" ht="22.5" customHeight="1" thickTop="1" thickBot="1">
      <c r="A1057" s="995">
        <f t="shared" ref="A1057:F1057" si="245">SUM(A1054:A1056)</f>
        <v>0</v>
      </c>
      <c r="B1057" s="996">
        <f t="shared" si="245"/>
        <v>0</v>
      </c>
      <c r="C1057" s="996">
        <f t="shared" si="245"/>
        <v>1005000</v>
      </c>
      <c r="D1057" s="996">
        <f t="shared" si="245"/>
        <v>0</v>
      </c>
      <c r="E1057" s="996">
        <f t="shared" si="245"/>
        <v>1005000</v>
      </c>
      <c r="F1057" s="996">
        <f t="shared" si="245"/>
        <v>0</v>
      </c>
      <c r="G1057" s="1013"/>
      <c r="H1057" s="996" t="s">
        <v>1257</v>
      </c>
      <c r="I1057" s="996">
        <f>SUM(I1054:I1056)</f>
        <v>0</v>
      </c>
      <c r="J1057" s="997">
        <f>SUM(J1054:J1056)</f>
        <v>0</v>
      </c>
    </row>
    <row r="1058" spans="1:10" s="733" customFormat="1" ht="34.5" customHeight="1" thickTop="1" thickBot="1">
      <c r="A1058" s="995">
        <f t="shared" ref="A1058:F1058" si="246">A1052+A1057</f>
        <v>0</v>
      </c>
      <c r="B1058" s="996">
        <f t="shared" si="246"/>
        <v>0</v>
      </c>
      <c r="C1058" s="996">
        <f t="shared" si="246"/>
        <v>2705000</v>
      </c>
      <c r="D1058" s="996">
        <f t="shared" si="246"/>
        <v>0</v>
      </c>
      <c r="E1058" s="996">
        <f t="shared" si="246"/>
        <v>2705000</v>
      </c>
      <c r="F1058" s="996">
        <f t="shared" si="246"/>
        <v>0</v>
      </c>
      <c r="G1058" s="1013"/>
      <c r="H1058" s="998" t="s">
        <v>1237</v>
      </c>
      <c r="I1058" s="996">
        <f>I1052+I1057</f>
        <v>0</v>
      </c>
      <c r="J1058" s="997">
        <f>J1052+J1057</f>
        <v>0</v>
      </c>
    </row>
    <row r="1059" spans="1:10" s="2842" customFormat="1" ht="18" customHeight="1" thickTop="1">
      <c r="A1059" s="4623"/>
      <c r="B1059" s="4624"/>
      <c r="C1059" s="4624"/>
      <c r="D1059" s="4624"/>
      <c r="E1059" s="4624"/>
      <c r="F1059" s="4624"/>
      <c r="G1059" s="623" t="s">
        <v>139</v>
      </c>
      <c r="H1059" s="4606" t="s">
        <v>243</v>
      </c>
      <c r="I1059" s="4606"/>
      <c r="J1059" s="4607"/>
    </row>
    <row r="1060" spans="1:10" s="2842" customFormat="1" ht="18.75" customHeight="1">
      <c r="A1060" s="2839"/>
      <c r="B1060" s="2839"/>
      <c r="C1060" s="1422"/>
      <c r="D1060" s="1422"/>
      <c r="E1060" s="1422"/>
      <c r="F1060" s="1422"/>
      <c r="G1060" s="624">
        <v>1</v>
      </c>
      <c r="H1060" s="4610" t="s">
        <v>1258</v>
      </c>
      <c r="I1060" s="4610"/>
      <c r="J1060" s="4610"/>
    </row>
    <row r="1061" spans="1:10" s="2842" customFormat="1" ht="17.25" customHeight="1">
      <c r="A1061" s="2839">
        <v>0</v>
      </c>
      <c r="B1061" s="2839"/>
      <c r="C1061" s="3719">
        <v>350000</v>
      </c>
      <c r="D1061" s="2839"/>
      <c r="E1061" s="3719">
        <v>350000</v>
      </c>
      <c r="F1061" s="1422">
        <v>0</v>
      </c>
      <c r="G1061" s="1326" t="s">
        <v>324</v>
      </c>
      <c r="H1061" s="1234" t="s">
        <v>1401</v>
      </c>
      <c r="I1061" s="3719">
        <v>0</v>
      </c>
      <c r="J1061" s="2839"/>
    </row>
    <row r="1062" spans="1:10" s="2842" customFormat="1" ht="17.25" customHeight="1">
      <c r="A1062" s="2839">
        <v>0</v>
      </c>
      <c r="B1062" s="2839"/>
      <c r="C1062" s="4388">
        <v>10000</v>
      </c>
      <c r="D1062" s="2839"/>
      <c r="E1062" s="4388">
        <v>10000</v>
      </c>
      <c r="F1062" s="2839">
        <v>0</v>
      </c>
      <c r="G1062" s="1326" t="s">
        <v>326</v>
      </c>
      <c r="H1062" s="1234" t="s">
        <v>256</v>
      </c>
      <c r="I1062" s="2839">
        <v>0</v>
      </c>
      <c r="J1062" s="2839"/>
    </row>
    <row r="1063" spans="1:10" s="2842" customFormat="1" ht="17.25" customHeight="1">
      <c r="A1063" s="2839">
        <v>0</v>
      </c>
      <c r="B1063" s="2839"/>
      <c r="C1063" s="3719">
        <v>10000</v>
      </c>
      <c r="D1063" s="2839"/>
      <c r="E1063" s="3719">
        <v>10000</v>
      </c>
      <c r="F1063" s="2839">
        <v>0</v>
      </c>
      <c r="G1063" s="1326" t="s">
        <v>473</v>
      </c>
      <c r="H1063" s="1234" t="s">
        <v>1411</v>
      </c>
      <c r="I1063" s="3719">
        <v>0</v>
      </c>
      <c r="J1063" s="2839"/>
    </row>
    <row r="1064" spans="1:10" s="2842" customFormat="1" ht="17.25" customHeight="1">
      <c r="A1064" s="2839"/>
      <c r="B1064" s="2839"/>
      <c r="C1064" s="3719">
        <v>15000</v>
      </c>
      <c r="D1064" s="2839"/>
      <c r="E1064" s="3719">
        <v>15000</v>
      </c>
      <c r="F1064" s="2839">
        <v>0</v>
      </c>
      <c r="G1064" s="1326" t="s">
        <v>476</v>
      </c>
      <c r="H1064" s="1234" t="s">
        <v>1438</v>
      </c>
      <c r="I1064" s="3719">
        <v>0</v>
      </c>
      <c r="J1064" s="2839"/>
    </row>
    <row r="1065" spans="1:10" s="2842" customFormat="1" ht="17.25" customHeight="1">
      <c r="A1065" s="2839"/>
      <c r="B1065" s="2839"/>
      <c r="C1065" s="3719">
        <v>8000</v>
      </c>
      <c r="D1065" s="2839"/>
      <c r="E1065" s="3719">
        <v>8000</v>
      </c>
      <c r="F1065" s="2839">
        <v>0</v>
      </c>
      <c r="G1065" s="2688" t="s">
        <v>1264</v>
      </c>
      <c r="H1065" s="1234" t="s">
        <v>262</v>
      </c>
      <c r="I1065" s="3719">
        <v>0</v>
      </c>
      <c r="J1065" s="2839"/>
    </row>
    <row r="1066" spans="1:10" s="2842" customFormat="1" ht="17.25" customHeight="1">
      <c r="A1066" s="2839"/>
      <c r="B1066" s="2839"/>
      <c r="C1066" s="4388"/>
      <c r="D1066" s="2839"/>
      <c r="E1066" s="4388"/>
      <c r="F1066" s="2839"/>
      <c r="G1066" s="2688">
        <v>23</v>
      </c>
      <c r="H1066" s="1234" t="s">
        <v>265</v>
      </c>
      <c r="I1066" s="2839"/>
      <c r="J1066" s="2839"/>
    </row>
    <row r="1067" spans="1:10" s="648" customFormat="1" ht="17.25" customHeight="1" thickBot="1">
      <c r="A1067" s="2839">
        <v>0</v>
      </c>
      <c r="B1067" s="2839"/>
      <c r="C1067" s="3719">
        <v>15000</v>
      </c>
      <c r="D1067" s="2839"/>
      <c r="E1067" s="3719">
        <v>15000</v>
      </c>
      <c r="F1067" s="1422">
        <v>0</v>
      </c>
      <c r="G1067" s="2688" t="s">
        <v>493</v>
      </c>
      <c r="H1067" s="1234" t="s">
        <v>1439</v>
      </c>
      <c r="I1067" s="3719">
        <v>0</v>
      </c>
      <c r="J1067" s="2839"/>
    </row>
    <row r="1068" spans="1:10" s="650" customFormat="1" ht="31.5" thickTop="1" thickBot="1">
      <c r="A1068" s="2839">
        <v>0</v>
      </c>
      <c r="B1068" s="2839"/>
      <c r="C1068" s="3719">
        <v>25000</v>
      </c>
      <c r="D1068" s="2839"/>
      <c r="E1068" s="3719">
        <v>25000</v>
      </c>
      <c r="F1068" s="2839">
        <v>0</v>
      </c>
      <c r="G1068" s="2688">
        <v>25</v>
      </c>
      <c r="H1068" s="1234" t="s">
        <v>3496</v>
      </c>
      <c r="I1068" s="3719">
        <v>0</v>
      </c>
      <c r="J1068" s="2839"/>
    </row>
    <row r="1069" spans="1:10" s="626" customFormat="1" ht="16.5" thickTop="1" thickBot="1">
      <c r="A1069" s="2839"/>
      <c r="B1069" s="2839"/>
      <c r="C1069" s="3719">
        <v>10000</v>
      </c>
      <c r="D1069" s="2839"/>
      <c r="E1069" s="3719">
        <v>10000</v>
      </c>
      <c r="F1069" s="2839"/>
      <c r="G1069" s="2688">
        <v>29</v>
      </c>
      <c r="H1069" s="1234" t="s">
        <v>3497</v>
      </c>
      <c r="I1069" s="3719">
        <v>0</v>
      </c>
      <c r="J1069" s="2839"/>
    </row>
    <row r="1070" spans="1:10" s="735" customFormat="1" ht="26.25" customHeight="1" thickTop="1" thickBot="1">
      <c r="A1070" s="1005">
        <f t="shared" ref="A1070:F1070" si="247">SUM(A1061:A1069)</f>
        <v>0</v>
      </c>
      <c r="B1070" s="1005">
        <f t="shared" si="247"/>
        <v>0</v>
      </c>
      <c r="C1070" s="1005">
        <f t="shared" si="247"/>
        <v>443000</v>
      </c>
      <c r="D1070" s="1005">
        <f t="shared" si="247"/>
        <v>0</v>
      </c>
      <c r="E1070" s="1005">
        <f t="shared" si="247"/>
        <v>443000</v>
      </c>
      <c r="F1070" s="1005">
        <f t="shared" si="247"/>
        <v>0</v>
      </c>
      <c r="G1070" s="1006"/>
      <c r="H1070" s="1006" t="s">
        <v>1270</v>
      </c>
      <c r="I1070" s="1006">
        <f>SUM(I1061:I1069)</f>
        <v>0</v>
      </c>
      <c r="J1070" s="1006">
        <f>SUM(J1061:J1069)</f>
        <v>0</v>
      </c>
    </row>
    <row r="1071" spans="1:10" s="742" customFormat="1" ht="15.75" customHeight="1">
      <c r="A1071" s="1385"/>
      <c r="J1071" s="742" t="s">
        <v>223</v>
      </c>
    </row>
    <row r="1072" spans="1:10" s="2842" customFormat="1" ht="20.25" customHeight="1">
      <c r="A1072" s="2850" t="s">
        <v>3010</v>
      </c>
      <c r="B1072" s="1327"/>
      <c r="C1072" s="1327"/>
      <c r="D1072" s="1327"/>
      <c r="E1072" s="1327"/>
      <c r="F1072" s="1327"/>
      <c r="H1072" s="2847"/>
      <c r="I1072" s="775"/>
      <c r="J1072" s="1327"/>
    </row>
    <row r="1073" spans="1:16" s="2842" customFormat="1" ht="12" customHeight="1" thickBot="1">
      <c r="A1073" s="1119"/>
      <c r="B1073" s="781"/>
      <c r="C1073" s="4608"/>
      <c r="D1073" s="4608"/>
      <c r="E1073" s="781"/>
      <c r="F1073" s="781"/>
      <c r="G1073" s="781"/>
      <c r="H1073" s="781"/>
      <c r="I1073" s="4608" t="s">
        <v>313</v>
      </c>
      <c r="J1073" s="4608"/>
    </row>
    <row r="1074" spans="1:16" s="2842" customFormat="1" ht="29.25" customHeight="1">
      <c r="A1074" s="4453" t="s">
        <v>3785</v>
      </c>
      <c r="B1074" s="4454"/>
      <c r="C1074" s="4455" t="s">
        <v>3783</v>
      </c>
      <c r="D1074" s="4454"/>
      <c r="E1074" s="4455" t="s">
        <v>3784</v>
      </c>
      <c r="F1074" s="4454"/>
      <c r="G1074" s="4456" t="s">
        <v>117</v>
      </c>
      <c r="H1074" s="4457"/>
      <c r="I1074" s="4455" t="s">
        <v>3787</v>
      </c>
      <c r="J1074" s="4454"/>
    </row>
    <row r="1075" spans="1:16" s="2842" customFormat="1" ht="15" customHeight="1">
      <c r="A1075" s="1050" t="s">
        <v>118</v>
      </c>
      <c r="B1075" s="2819" t="s">
        <v>104</v>
      </c>
      <c r="C1075" s="2819" t="s">
        <v>118</v>
      </c>
      <c r="D1075" s="2819" t="s">
        <v>104</v>
      </c>
      <c r="E1075" s="2819" t="s">
        <v>118</v>
      </c>
      <c r="F1075" s="2819" t="s">
        <v>104</v>
      </c>
      <c r="G1075" s="4458"/>
      <c r="H1075" s="4459"/>
      <c r="I1075" s="2819" t="s">
        <v>118</v>
      </c>
      <c r="J1075" s="1051" t="s">
        <v>104</v>
      </c>
    </row>
    <row r="1076" spans="1:16" s="2842" customFormat="1" ht="18" customHeight="1" thickBot="1">
      <c r="A1076" s="1075">
        <v>1</v>
      </c>
      <c r="B1076" s="2843">
        <v>2</v>
      </c>
      <c r="C1076" s="2843">
        <v>3</v>
      </c>
      <c r="D1076" s="2843">
        <v>4</v>
      </c>
      <c r="E1076" s="2843">
        <v>5</v>
      </c>
      <c r="F1076" s="2843">
        <v>6</v>
      </c>
      <c r="G1076" s="4614">
        <v>7</v>
      </c>
      <c r="H1076" s="4614"/>
      <c r="I1076" s="2843">
        <v>8</v>
      </c>
      <c r="J1076" s="1076">
        <v>9</v>
      </c>
    </row>
    <row r="1077" spans="1:16" s="2842" customFormat="1" ht="20.25" customHeight="1">
      <c r="A1077" s="4612"/>
      <c r="B1077" s="4613"/>
      <c r="C1077" s="4613"/>
      <c r="D1077" s="4613"/>
      <c r="E1077" s="4613"/>
      <c r="F1077" s="4613"/>
      <c r="G1077" s="624">
        <v>2</v>
      </c>
      <c r="H1077" s="4610" t="s">
        <v>1271</v>
      </c>
      <c r="I1077" s="4610"/>
      <c r="J1077" s="4611"/>
    </row>
    <row r="1078" spans="1:16" s="2842" customFormat="1" ht="17.25" customHeight="1">
      <c r="A1078" s="2839">
        <v>0</v>
      </c>
      <c r="B1078" s="2839"/>
      <c r="C1078" s="3719">
        <v>50000</v>
      </c>
      <c r="D1078" s="2846"/>
      <c r="E1078" s="3719">
        <v>50000</v>
      </c>
      <c r="F1078" s="1422"/>
      <c r="G1078" s="1326">
        <v>104</v>
      </c>
      <c r="H1078" s="1234" t="s">
        <v>3492</v>
      </c>
      <c r="I1078" s="3719">
        <v>0</v>
      </c>
      <c r="J1078" s="2846"/>
    </row>
    <row r="1079" spans="1:16" s="2842" customFormat="1" ht="17.25" customHeight="1">
      <c r="A1079" s="2839">
        <v>0</v>
      </c>
      <c r="B1079" s="2839"/>
      <c r="C1079" s="3719">
        <v>200000</v>
      </c>
      <c r="D1079" s="2846"/>
      <c r="E1079" s="3719">
        <v>200000</v>
      </c>
      <c r="F1079" s="1422"/>
      <c r="G1079" s="1326">
        <v>105</v>
      </c>
      <c r="H1079" s="1234" t="s">
        <v>1440</v>
      </c>
      <c r="I1079" s="3719">
        <v>0</v>
      </c>
      <c r="J1079" s="2846"/>
      <c r="K1079" s="1388"/>
      <c r="L1079" s="1388"/>
    </row>
    <row r="1080" spans="1:16" s="2842" customFormat="1" ht="17.25" customHeight="1">
      <c r="A1080" s="2839">
        <v>0</v>
      </c>
      <c r="B1080" s="2839"/>
      <c r="C1080" s="3719">
        <v>100000</v>
      </c>
      <c r="D1080" s="2846"/>
      <c r="E1080" s="3719">
        <v>100000</v>
      </c>
      <c r="F1080" s="2846"/>
      <c r="G1080" s="1326">
        <v>135</v>
      </c>
      <c r="H1080" s="1234" t="s">
        <v>270</v>
      </c>
      <c r="I1080" s="3719">
        <v>0</v>
      </c>
      <c r="J1080" s="2846"/>
    </row>
    <row r="1081" spans="1:16" s="626" customFormat="1" ht="18.75" customHeight="1" thickBot="1">
      <c r="A1081" s="2839">
        <v>0</v>
      </c>
      <c r="B1081" s="2839"/>
      <c r="C1081" s="3723">
        <v>10000</v>
      </c>
      <c r="D1081" s="989">
        <v>0</v>
      </c>
      <c r="E1081" s="3723">
        <v>10000</v>
      </c>
      <c r="F1081" s="989"/>
      <c r="G1081" s="1263">
        <v>140</v>
      </c>
      <c r="H1081" s="2862" t="s">
        <v>1280</v>
      </c>
      <c r="I1081" s="3723">
        <v>0</v>
      </c>
      <c r="J1081" s="989">
        <v>0</v>
      </c>
      <c r="O1081" s="690"/>
      <c r="P1081" s="690"/>
    </row>
    <row r="1082" spans="1:16" s="644" customFormat="1" ht="23.25" customHeight="1" thickTop="1" thickBot="1">
      <c r="A1082" s="1039">
        <f t="shared" ref="A1082:F1082" si="248">SUM(A1078:A1081)</f>
        <v>0</v>
      </c>
      <c r="B1082" s="1040">
        <f t="shared" si="248"/>
        <v>0</v>
      </c>
      <c r="C1082" s="1040">
        <f t="shared" si="248"/>
        <v>360000</v>
      </c>
      <c r="D1082" s="1040">
        <f t="shared" si="248"/>
        <v>0</v>
      </c>
      <c r="E1082" s="1040">
        <f t="shared" si="248"/>
        <v>360000</v>
      </c>
      <c r="F1082" s="1040">
        <f t="shared" si="248"/>
        <v>0</v>
      </c>
      <c r="G1082" s="996"/>
      <c r="H1082" s="996" t="s">
        <v>1344</v>
      </c>
      <c r="I1082" s="1040">
        <f>SUM(I1078:I1081)</f>
        <v>0</v>
      </c>
      <c r="J1082" s="1074">
        <f>SUM(J1078:J1081)</f>
        <v>0</v>
      </c>
      <c r="O1082" s="2842">
        <f>I1238-D1238</f>
        <v>0</v>
      </c>
      <c r="P1082" s="2842"/>
    </row>
    <row r="1083" spans="1:16" s="648" customFormat="1" ht="19.5" customHeight="1" thickTop="1" thickBot="1">
      <c r="A1083" s="4603">
        <v>0</v>
      </c>
      <c r="B1083" s="4604"/>
      <c r="C1083" s="4604"/>
      <c r="D1083" s="4604"/>
      <c r="E1083" s="4604"/>
      <c r="F1083" s="4605"/>
      <c r="G1083" s="623">
        <v>3</v>
      </c>
      <c r="H1083" s="4606" t="s">
        <v>1282</v>
      </c>
      <c r="I1083" s="4606"/>
      <c r="J1083" s="4607"/>
    </row>
    <row r="1084" spans="1:16" s="660" customFormat="1" ht="17.25" customHeight="1" thickTop="1" thickBot="1">
      <c r="A1084" s="2839">
        <v>0</v>
      </c>
      <c r="B1084" s="2839">
        <v>0</v>
      </c>
      <c r="C1084" s="3719">
        <v>100000</v>
      </c>
      <c r="D1084" s="2846"/>
      <c r="E1084" s="3719">
        <v>100000</v>
      </c>
      <c r="F1084" s="2846">
        <v>0</v>
      </c>
      <c r="G1084" s="1326">
        <v>230</v>
      </c>
      <c r="H1084" s="1354" t="s">
        <v>1412</v>
      </c>
      <c r="I1084" s="3719">
        <v>0</v>
      </c>
      <c r="J1084" s="2846"/>
    </row>
    <row r="1085" spans="1:16" s="2842" customFormat="1" ht="17.25" customHeight="1" thickTop="1">
      <c r="A1085" s="2839">
        <v>0</v>
      </c>
      <c r="B1085" s="2839">
        <v>0</v>
      </c>
      <c r="C1085" s="3719">
        <v>75000</v>
      </c>
      <c r="D1085" s="2846"/>
      <c r="E1085" s="3719">
        <v>75000</v>
      </c>
      <c r="F1085" s="2846">
        <v>0</v>
      </c>
      <c r="G1085" s="1326">
        <v>259</v>
      </c>
      <c r="H1085" s="2839" t="s">
        <v>1441</v>
      </c>
      <c r="I1085" s="3719">
        <v>0</v>
      </c>
      <c r="J1085" s="2846">
        <v>0</v>
      </c>
    </row>
    <row r="1086" spans="1:16" s="626" customFormat="1" ht="19.5" customHeight="1" thickBot="1">
      <c r="A1086" s="2839">
        <v>0</v>
      </c>
      <c r="B1086" s="2839">
        <v>0</v>
      </c>
      <c r="C1086" s="3723">
        <v>50000</v>
      </c>
      <c r="D1086" s="1261">
        <v>0</v>
      </c>
      <c r="E1086" s="3723">
        <v>50000</v>
      </c>
      <c r="F1086" s="1261">
        <v>0</v>
      </c>
      <c r="G1086" s="1263">
        <v>289</v>
      </c>
      <c r="H1086" s="2862" t="s">
        <v>281</v>
      </c>
      <c r="I1086" s="3723">
        <v>0</v>
      </c>
      <c r="J1086" s="989">
        <v>0</v>
      </c>
    </row>
    <row r="1087" spans="1:16" s="644" customFormat="1" ht="27.75" customHeight="1" thickTop="1" thickBot="1">
      <c r="A1087" s="1039">
        <f t="shared" ref="A1087:F1087" si="249">SUM(A1084:A1086)</f>
        <v>0</v>
      </c>
      <c r="B1087" s="1040">
        <f t="shared" si="249"/>
        <v>0</v>
      </c>
      <c r="C1087" s="1040">
        <f t="shared" si="249"/>
        <v>225000</v>
      </c>
      <c r="D1087" s="1040">
        <f t="shared" si="249"/>
        <v>0</v>
      </c>
      <c r="E1087" s="1040">
        <f t="shared" si="249"/>
        <v>225000</v>
      </c>
      <c r="F1087" s="1040">
        <f t="shared" si="249"/>
        <v>0</v>
      </c>
      <c r="G1087" s="1040"/>
      <c r="H1087" s="996" t="s">
        <v>1374</v>
      </c>
      <c r="I1087" s="1040">
        <f>SUM(I1084:I1086)</f>
        <v>0</v>
      </c>
      <c r="J1087" s="1074">
        <f>SUM(J1084:J1086)</f>
        <v>0</v>
      </c>
    </row>
    <row r="1088" spans="1:16" s="2842" customFormat="1" ht="18" customHeight="1" thickTop="1">
      <c r="A1088" s="4623"/>
      <c r="B1088" s="4624"/>
      <c r="C1088" s="4624"/>
      <c r="D1088" s="4624"/>
      <c r="E1088" s="4624"/>
      <c r="F1088" s="4624"/>
      <c r="G1088" s="623">
        <v>4</v>
      </c>
      <c r="H1088" s="4606" t="s">
        <v>1296</v>
      </c>
      <c r="I1088" s="4606"/>
      <c r="J1088" s="4607"/>
      <c r="K1088" s="683"/>
      <c r="L1088" s="683"/>
      <c r="M1088" s="656"/>
      <c r="N1088" s="656"/>
    </row>
    <row r="1089" spans="1:12" s="626" customFormat="1" ht="20.25" customHeight="1" thickBot="1">
      <c r="A1089" s="2839"/>
      <c r="B1089" s="2839"/>
      <c r="C1089" s="1261">
        <v>100000</v>
      </c>
      <c r="D1089" s="2845">
        <v>0</v>
      </c>
      <c r="E1089" s="1263">
        <v>100000</v>
      </c>
      <c r="F1089" s="1263"/>
      <c r="G1089" s="1263">
        <v>305</v>
      </c>
      <c r="H1089" s="663" t="s">
        <v>1303</v>
      </c>
      <c r="I1089" s="3739">
        <v>0</v>
      </c>
      <c r="J1089" s="2845">
        <v>0</v>
      </c>
      <c r="K1089" s="647"/>
      <c r="L1089" s="647"/>
    </row>
    <row r="1090" spans="1:12" s="644" customFormat="1" ht="23.25" customHeight="1" thickTop="1" thickBot="1">
      <c r="A1090" s="1039">
        <f t="shared" ref="A1090:F1090" si="250">SUM(A1089)</f>
        <v>0</v>
      </c>
      <c r="B1090" s="1040">
        <f t="shared" si="250"/>
        <v>0</v>
      </c>
      <c r="C1090" s="1040">
        <f t="shared" si="250"/>
        <v>100000</v>
      </c>
      <c r="D1090" s="1040">
        <f t="shared" si="250"/>
        <v>0</v>
      </c>
      <c r="E1090" s="1040">
        <f t="shared" si="250"/>
        <v>100000</v>
      </c>
      <c r="F1090" s="1040">
        <f t="shared" si="250"/>
        <v>0</v>
      </c>
      <c r="G1090" s="1040"/>
      <c r="H1090" s="996" t="s">
        <v>1376</v>
      </c>
      <c r="I1090" s="1040">
        <f>SUM(I1089)</f>
        <v>0</v>
      </c>
      <c r="J1090" s="1074">
        <f>SUM(J1089)</f>
        <v>0</v>
      </c>
    </row>
    <row r="1091" spans="1:12" s="648" customFormat="1" ht="18" customHeight="1" thickTop="1" thickBot="1">
      <c r="A1091" s="4623"/>
      <c r="B1091" s="4624"/>
      <c r="C1091" s="4624"/>
      <c r="D1091" s="4624"/>
      <c r="E1091" s="4624"/>
      <c r="F1091" s="4624"/>
      <c r="G1091" s="623">
        <v>5</v>
      </c>
      <c r="H1091" s="4606" t="s">
        <v>321</v>
      </c>
      <c r="I1091" s="4606"/>
      <c r="J1091" s="4607"/>
    </row>
    <row r="1092" spans="1:12" s="650" customFormat="1" ht="18.75" customHeight="1" thickTop="1" thickBot="1">
      <c r="A1092" s="2839">
        <v>0</v>
      </c>
      <c r="B1092" s="2839"/>
      <c r="C1092" s="2862">
        <v>20000</v>
      </c>
      <c r="D1092" s="2862"/>
      <c r="E1092" s="2862">
        <v>20000</v>
      </c>
      <c r="F1092" s="2862"/>
      <c r="G1092" s="1263">
        <v>499</v>
      </c>
      <c r="H1092" s="2862" t="s">
        <v>290</v>
      </c>
      <c r="I1092" s="3723">
        <v>0</v>
      </c>
      <c r="J1092" s="989">
        <v>0</v>
      </c>
    </row>
    <row r="1093" spans="1:12" s="644" customFormat="1" ht="25.5" customHeight="1" thickTop="1" thickBot="1">
      <c r="A1093" s="995">
        <f>SUM(A1092:A1092)</f>
        <v>0</v>
      </c>
      <c r="B1093" s="996">
        <f>SUM(B1092:B1092)</f>
        <v>0</v>
      </c>
      <c r="C1093" s="996">
        <f>SUM(C1092:C1092)</f>
        <v>20000</v>
      </c>
      <c r="D1093" s="996">
        <f>SUM(D1092:D1092)</f>
        <v>0</v>
      </c>
      <c r="E1093" s="996">
        <f>SUM(E1092:E1092)</f>
        <v>20000</v>
      </c>
      <c r="F1093" s="996">
        <v>0</v>
      </c>
      <c r="G1093" s="1013"/>
      <c r="H1093" s="996" t="s">
        <v>1321</v>
      </c>
      <c r="I1093" s="996">
        <f>SUM(I1092:I1092)</f>
        <v>0</v>
      </c>
      <c r="J1093" s="997">
        <f>SUM(J1092:J1092)</f>
        <v>0</v>
      </c>
    </row>
    <row r="1094" spans="1:12" s="733" customFormat="1" ht="36" customHeight="1" thickTop="1" thickBot="1">
      <c r="A1094" s="1034">
        <f t="shared" ref="A1094:F1094" si="251">A1070+A1082+A1087+A1093+A1090</f>
        <v>0</v>
      </c>
      <c r="B1094" s="1020">
        <f t="shared" si="251"/>
        <v>0</v>
      </c>
      <c r="C1094" s="1020">
        <f t="shared" si="251"/>
        <v>1148000</v>
      </c>
      <c r="D1094" s="1020">
        <f t="shared" si="251"/>
        <v>0</v>
      </c>
      <c r="E1094" s="1020">
        <f t="shared" si="251"/>
        <v>1148000</v>
      </c>
      <c r="F1094" s="1020">
        <f t="shared" si="251"/>
        <v>0</v>
      </c>
      <c r="G1094" s="1020"/>
      <c r="H1094" s="1003" t="s">
        <v>1355</v>
      </c>
      <c r="I1094" s="1020">
        <f>I1070+I1082+I1087+I1093+I1090</f>
        <v>0</v>
      </c>
      <c r="J1094" s="1022">
        <f>J1070+J1082+J1087+J1093+J1090</f>
        <v>0</v>
      </c>
    </row>
    <row r="1095" spans="1:12" s="761" customFormat="1" ht="35.25" customHeight="1" thickTop="1" thickBot="1">
      <c r="A1095" s="1005">
        <f t="shared" ref="A1095:F1095" si="252">A1058+A1094</f>
        <v>0</v>
      </c>
      <c r="B1095" s="1006">
        <f t="shared" si="252"/>
        <v>0</v>
      </c>
      <c r="C1095" s="1006">
        <f t="shared" si="252"/>
        <v>3853000</v>
      </c>
      <c r="D1095" s="1006">
        <f t="shared" si="252"/>
        <v>0</v>
      </c>
      <c r="E1095" s="1006">
        <f t="shared" si="252"/>
        <v>3853000</v>
      </c>
      <c r="F1095" s="1006">
        <f t="shared" si="252"/>
        <v>0</v>
      </c>
      <c r="G1095" s="1006"/>
      <c r="H1095" s="1000" t="s">
        <v>1442</v>
      </c>
      <c r="I1095" s="1006">
        <f>I1058+I1094</f>
        <v>0</v>
      </c>
      <c r="J1095" s="1007">
        <f>J1058+J1094</f>
        <v>0</v>
      </c>
    </row>
    <row r="1096" spans="1:12" s="2842" customFormat="1" ht="38.25" customHeight="1" thickBot="1">
      <c r="A1096" s="4645" t="s">
        <v>1443</v>
      </c>
      <c r="B1096" s="4649"/>
      <c r="C1096" s="4649"/>
      <c r="D1096" s="4649"/>
      <c r="E1096" s="4649"/>
      <c r="F1096" s="4649"/>
      <c r="G1096" s="4649"/>
      <c r="H1096" s="4649"/>
      <c r="I1096" s="4649"/>
      <c r="J1096" s="4649"/>
    </row>
    <row r="1097" spans="1:12" s="2842" customFormat="1" ht="33" customHeight="1">
      <c r="A1097" s="4453" t="s">
        <v>3785</v>
      </c>
      <c r="B1097" s="4454"/>
      <c r="C1097" s="4455" t="s">
        <v>3783</v>
      </c>
      <c r="D1097" s="4454"/>
      <c r="E1097" s="4455" t="s">
        <v>3784</v>
      </c>
      <c r="F1097" s="4454"/>
      <c r="G1097" s="4456" t="s">
        <v>117</v>
      </c>
      <c r="H1097" s="4457"/>
      <c r="I1097" s="4455" t="s">
        <v>3787</v>
      </c>
      <c r="J1097" s="4454"/>
    </row>
    <row r="1098" spans="1:12" s="2842" customFormat="1" ht="28.5" customHeight="1">
      <c r="A1098" s="1050" t="s">
        <v>118</v>
      </c>
      <c r="B1098" s="2819" t="s">
        <v>104</v>
      </c>
      <c r="C1098" s="2819" t="s">
        <v>118</v>
      </c>
      <c r="D1098" s="2819" t="s">
        <v>104</v>
      </c>
      <c r="E1098" s="2819" t="s">
        <v>118</v>
      </c>
      <c r="F1098" s="2819" t="s">
        <v>104</v>
      </c>
      <c r="G1098" s="4458"/>
      <c r="H1098" s="4459"/>
      <c r="I1098" s="2819" t="s">
        <v>118</v>
      </c>
      <c r="J1098" s="1051" t="s">
        <v>104</v>
      </c>
    </row>
    <row r="1099" spans="1:12" s="2842" customFormat="1" ht="21" customHeight="1" thickBot="1">
      <c r="A1099" s="1075">
        <v>1</v>
      </c>
      <c r="B1099" s="2843">
        <v>2</v>
      </c>
      <c r="C1099" s="2843">
        <v>3</v>
      </c>
      <c r="D1099" s="2843">
        <v>4</v>
      </c>
      <c r="E1099" s="2843">
        <v>5</v>
      </c>
      <c r="F1099" s="2843">
        <v>6</v>
      </c>
      <c r="G1099" s="4614">
        <v>7</v>
      </c>
      <c r="H1099" s="4614"/>
      <c r="I1099" s="2843">
        <v>8</v>
      </c>
      <c r="J1099" s="1076">
        <v>9</v>
      </c>
    </row>
    <row r="1100" spans="1:12" s="2842" customFormat="1" ht="19.5" customHeight="1">
      <c r="A1100" s="4609" t="s">
        <v>318</v>
      </c>
      <c r="B1100" s="4610"/>
      <c r="C1100" s="4610"/>
      <c r="D1100" s="4610"/>
      <c r="E1100" s="4610"/>
      <c r="F1100" s="4610"/>
      <c r="G1100" s="4610"/>
      <c r="H1100" s="4610"/>
      <c r="I1100" s="4610"/>
      <c r="J1100" s="4611"/>
    </row>
    <row r="1101" spans="1:12" s="2842" customFormat="1" ht="18.75" customHeight="1">
      <c r="A1101" s="4612"/>
      <c r="B1101" s="4613"/>
      <c r="C1101" s="4613"/>
      <c r="D1101" s="4613"/>
      <c r="E1101" s="4613"/>
      <c r="F1101" s="4613"/>
      <c r="G1101" s="624" t="s">
        <v>137</v>
      </c>
      <c r="H1101" s="4610" t="s">
        <v>239</v>
      </c>
      <c r="I1101" s="4610"/>
      <c r="J1101" s="4611"/>
    </row>
    <row r="1102" spans="1:12" s="2842" customFormat="1" ht="17.25" customHeight="1">
      <c r="A1102" s="2839">
        <f t="shared" ref="A1102:F1102" si="253">A1125</f>
        <v>0</v>
      </c>
      <c r="B1102" s="2846">
        <f t="shared" si="253"/>
        <v>0</v>
      </c>
      <c r="C1102" s="2839">
        <f t="shared" si="253"/>
        <v>1800000</v>
      </c>
      <c r="D1102" s="2846">
        <f t="shared" si="253"/>
        <v>7900000</v>
      </c>
      <c r="E1102" s="2839">
        <f t="shared" si="253"/>
        <v>1800000</v>
      </c>
      <c r="F1102" s="2846">
        <f t="shared" si="253"/>
        <v>7900000</v>
      </c>
      <c r="G1102" s="1326">
        <v>1</v>
      </c>
      <c r="H1102" s="2839" t="s">
        <v>1235</v>
      </c>
      <c r="I1102" s="2839">
        <f>I1125</f>
        <v>0</v>
      </c>
      <c r="J1102" s="2846">
        <f>J1125</f>
        <v>0</v>
      </c>
    </row>
    <row r="1103" spans="1:12" s="626" customFormat="1" ht="18" customHeight="1" thickBot="1">
      <c r="A1103" s="2862">
        <f t="shared" ref="A1103:F1103" si="254">A1131</f>
        <v>0</v>
      </c>
      <c r="B1103" s="989">
        <f t="shared" si="254"/>
        <v>0</v>
      </c>
      <c r="C1103" s="2862">
        <f t="shared" si="254"/>
        <v>0</v>
      </c>
      <c r="D1103" s="989">
        <f t="shared" si="254"/>
        <v>2500000</v>
      </c>
      <c r="E1103" s="2862">
        <f t="shared" si="254"/>
        <v>0</v>
      </c>
      <c r="F1103" s="989">
        <f t="shared" si="254"/>
        <v>2500000</v>
      </c>
      <c r="G1103" s="1263">
        <v>2</v>
      </c>
      <c r="H1103" s="2862" t="s">
        <v>1236</v>
      </c>
      <c r="I1103" s="2862">
        <f>I1131</f>
        <v>0</v>
      </c>
      <c r="J1103" s="989">
        <f>J1131</f>
        <v>0</v>
      </c>
    </row>
    <row r="1104" spans="1:12" s="733" customFormat="1" ht="34.5" customHeight="1" thickTop="1" thickBot="1">
      <c r="A1104" s="995">
        <f t="shared" ref="A1104:F1104" si="255">SUM(A1102:A1103)</f>
        <v>0</v>
      </c>
      <c r="B1104" s="996">
        <f t="shared" si="255"/>
        <v>0</v>
      </c>
      <c r="C1104" s="996">
        <f t="shared" si="255"/>
        <v>1800000</v>
      </c>
      <c r="D1104" s="996">
        <f t="shared" si="255"/>
        <v>10400000</v>
      </c>
      <c r="E1104" s="996">
        <f t="shared" si="255"/>
        <v>1800000</v>
      </c>
      <c r="F1104" s="996">
        <f t="shared" si="255"/>
        <v>10400000</v>
      </c>
      <c r="G1104" s="1008"/>
      <c r="H1104" s="998" t="s">
        <v>1358</v>
      </c>
      <c r="I1104" s="996">
        <f>SUM(I1102:I1103)</f>
        <v>0</v>
      </c>
      <c r="J1104" s="997">
        <f>SUM(J1102:J1103)</f>
        <v>0</v>
      </c>
    </row>
    <row r="1105" spans="1:10" s="2842" customFormat="1" ht="18" customHeight="1" thickTop="1">
      <c r="A1105" s="4623"/>
      <c r="B1105" s="4624"/>
      <c r="C1105" s="4624"/>
      <c r="D1105" s="4624"/>
      <c r="E1105" s="4624"/>
      <c r="F1105" s="4624"/>
      <c r="G1105" s="623" t="s">
        <v>139</v>
      </c>
      <c r="H1105" s="4606" t="s">
        <v>243</v>
      </c>
      <c r="I1105" s="4606"/>
      <c r="J1105" s="4607"/>
    </row>
    <row r="1106" spans="1:10" s="2842" customFormat="1" ht="17.25" customHeight="1">
      <c r="A1106" s="2839">
        <f t="shared" ref="A1106:F1106" si="256">A1150</f>
        <v>0</v>
      </c>
      <c r="B1106" s="2846">
        <f t="shared" si="256"/>
        <v>0</v>
      </c>
      <c r="C1106" s="2839">
        <f t="shared" si="256"/>
        <v>500000</v>
      </c>
      <c r="D1106" s="2846">
        <f t="shared" si="256"/>
        <v>846000</v>
      </c>
      <c r="E1106" s="2839">
        <f t="shared" si="256"/>
        <v>500000</v>
      </c>
      <c r="F1106" s="2846">
        <f t="shared" si="256"/>
        <v>846000</v>
      </c>
      <c r="G1106" s="1326">
        <v>1</v>
      </c>
      <c r="H1106" s="2839" t="s">
        <v>1258</v>
      </c>
      <c r="I1106" s="2839">
        <f>I1150</f>
        <v>0</v>
      </c>
      <c r="J1106" s="2846">
        <f>J1150</f>
        <v>0</v>
      </c>
    </row>
    <row r="1107" spans="1:10" s="2842" customFormat="1" ht="17.25" customHeight="1">
      <c r="A1107" s="1326">
        <f t="shared" ref="A1107:F1107" si="257">A1162</f>
        <v>0</v>
      </c>
      <c r="B1107" s="616">
        <f t="shared" si="257"/>
        <v>0</v>
      </c>
      <c r="C1107" s="1326">
        <f t="shared" si="257"/>
        <v>0</v>
      </c>
      <c r="D1107" s="616">
        <f t="shared" si="257"/>
        <v>2300000</v>
      </c>
      <c r="E1107" s="1326">
        <f t="shared" si="257"/>
        <v>0</v>
      </c>
      <c r="F1107" s="616">
        <f t="shared" si="257"/>
        <v>2300000</v>
      </c>
      <c r="G1107" s="1326">
        <v>2</v>
      </c>
      <c r="H1107" s="2839" t="s">
        <v>1271</v>
      </c>
      <c r="I1107" s="1326">
        <f>I1162</f>
        <v>0</v>
      </c>
      <c r="J1107" s="616">
        <f>J1162</f>
        <v>0</v>
      </c>
    </row>
    <row r="1108" spans="1:10" s="2842" customFormat="1" ht="17.25" customHeight="1">
      <c r="A1108" s="1326">
        <f t="shared" ref="A1108:F1108" si="258">A1170</f>
        <v>0</v>
      </c>
      <c r="B1108" s="616">
        <f t="shared" si="258"/>
        <v>0</v>
      </c>
      <c r="C1108" s="1326">
        <f t="shared" si="258"/>
        <v>0</v>
      </c>
      <c r="D1108" s="616">
        <f t="shared" si="258"/>
        <v>1110000</v>
      </c>
      <c r="E1108" s="1326">
        <f t="shared" si="258"/>
        <v>0</v>
      </c>
      <c r="F1108" s="616">
        <f t="shared" si="258"/>
        <v>1110000</v>
      </c>
      <c r="G1108" s="1326">
        <v>3</v>
      </c>
      <c r="H1108" s="2839" t="s">
        <v>1282</v>
      </c>
      <c r="I1108" s="1326">
        <f>I1170</f>
        <v>0</v>
      </c>
      <c r="J1108" s="616">
        <f>J1170</f>
        <v>0</v>
      </c>
    </row>
    <row r="1109" spans="1:10" s="2842" customFormat="1" ht="17.25" customHeight="1">
      <c r="A1109" s="1245">
        <v>0</v>
      </c>
      <c r="B1109" s="2632">
        <v>0</v>
      </c>
      <c r="C1109" s="1245">
        <v>0</v>
      </c>
      <c r="D1109" s="2632">
        <v>0</v>
      </c>
      <c r="E1109" s="1245">
        <v>0</v>
      </c>
      <c r="F1109" s="2632">
        <v>0</v>
      </c>
      <c r="G1109" s="1245">
        <v>4</v>
      </c>
      <c r="H1109" s="2854" t="s">
        <v>1296</v>
      </c>
      <c r="I1109" s="1245">
        <v>0</v>
      </c>
      <c r="J1109" s="2632">
        <v>0</v>
      </c>
    </row>
    <row r="1110" spans="1:10" s="626" customFormat="1" ht="19.5" customHeight="1" thickBot="1">
      <c r="A1110" s="2862">
        <f t="shared" ref="A1110:F1110" si="259">A1173</f>
        <v>0</v>
      </c>
      <c r="B1110" s="989">
        <f t="shared" si="259"/>
        <v>0</v>
      </c>
      <c r="C1110" s="2862">
        <f t="shared" si="259"/>
        <v>0</v>
      </c>
      <c r="D1110" s="989">
        <f t="shared" si="259"/>
        <v>50000</v>
      </c>
      <c r="E1110" s="2862">
        <f t="shared" si="259"/>
        <v>0</v>
      </c>
      <c r="F1110" s="989">
        <f t="shared" si="259"/>
        <v>50000</v>
      </c>
      <c r="G1110" s="1263">
        <v>5</v>
      </c>
      <c r="H1110" s="2862" t="s">
        <v>321</v>
      </c>
      <c r="I1110" s="2862">
        <f>I1173</f>
        <v>0</v>
      </c>
      <c r="J1110" s="989">
        <f>J1173</f>
        <v>0</v>
      </c>
    </row>
    <row r="1111" spans="1:10" s="733" customFormat="1" ht="38.25" customHeight="1" thickTop="1" thickBot="1">
      <c r="A1111" s="995">
        <f t="shared" ref="A1111:F1111" si="260">SUM(A1106:A1110)</f>
        <v>0</v>
      </c>
      <c r="B1111" s="996">
        <f t="shared" si="260"/>
        <v>0</v>
      </c>
      <c r="C1111" s="996">
        <f t="shared" si="260"/>
        <v>500000</v>
      </c>
      <c r="D1111" s="996">
        <f t="shared" si="260"/>
        <v>4306000</v>
      </c>
      <c r="E1111" s="996">
        <f t="shared" si="260"/>
        <v>500000</v>
      </c>
      <c r="F1111" s="996">
        <f t="shared" si="260"/>
        <v>4306000</v>
      </c>
      <c r="G1111" s="1008"/>
      <c r="H1111" s="998" t="s">
        <v>1243</v>
      </c>
      <c r="I1111" s="996">
        <f>SUM(I1106:I1110)</f>
        <v>0</v>
      </c>
      <c r="J1111" s="997">
        <f>SUM(J1106:J1110)</f>
        <v>0</v>
      </c>
    </row>
    <row r="1112" spans="1:10" s="761" customFormat="1" ht="33" customHeight="1" thickTop="1" thickBot="1">
      <c r="A1112" s="1005">
        <f t="shared" ref="A1112:F1112" si="261">A1104+A1111</f>
        <v>0</v>
      </c>
      <c r="B1112" s="1006">
        <f t="shared" si="261"/>
        <v>0</v>
      </c>
      <c r="C1112" s="1006">
        <f t="shared" si="261"/>
        <v>2300000</v>
      </c>
      <c r="D1112" s="1006">
        <f t="shared" si="261"/>
        <v>14706000</v>
      </c>
      <c r="E1112" s="1006">
        <f t="shared" si="261"/>
        <v>2300000</v>
      </c>
      <c r="F1112" s="1006">
        <f t="shared" si="261"/>
        <v>14706000</v>
      </c>
      <c r="G1112" s="1067"/>
      <c r="H1112" s="1068" t="s">
        <v>1244</v>
      </c>
      <c r="I1112" s="1006">
        <f>I1104+I1111</f>
        <v>0</v>
      </c>
      <c r="J1112" s="1007">
        <f>J1104+J1111</f>
        <v>0</v>
      </c>
    </row>
    <row r="1113" spans="1:10" s="2842" customFormat="1" ht="18" customHeight="1">
      <c r="A1113" s="4638" t="s">
        <v>322</v>
      </c>
      <c r="B1113" s="4608"/>
      <c r="C1113" s="4608"/>
      <c r="D1113" s="4608"/>
      <c r="E1113" s="4608"/>
      <c r="F1113" s="4608"/>
      <c r="G1113" s="4608"/>
      <c r="H1113" s="4608"/>
      <c r="I1113" s="4608"/>
      <c r="J1113" s="4608"/>
    </row>
    <row r="1114" spans="1:10" s="2842" customFormat="1" ht="20.100000000000001" customHeight="1">
      <c r="A1114" s="2850" t="s">
        <v>1444</v>
      </c>
    </row>
    <row r="1115" spans="1:10" s="2842" customFormat="1" ht="16.5" customHeight="1" thickBot="1">
      <c r="A1115" s="1119"/>
      <c r="B1115" s="781"/>
      <c r="C1115" s="4608"/>
      <c r="D1115" s="4608"/>
      <c r="E1115" s="781"/>
      <c r="F1115" s="781"/>
      <c r="G1115" s="781"/>
      <c r="H1115" s="781"/>
      <c r="I1115" s="4608" t="s">
        <v>313</v>
      </c>
      <c r="J1115" s="4608"/>
    </row>
    <row r="1116" spans="1:10" s="2842" customFormat="1" ht="35.25" customHeight="1">
      <c r="A1116" s="4453" t="s">
        <v>3785</v>
      </c>
      <c r="B1116" s="4454"/>
      <c r="C1116" s="4455" t="s">
        <v>3783</v>
      </c>
      <c r="D1116" s="4454"/>
      <c r="E1116" s="4455" t="s">
        <v>3784</v>
      </c>
      <c r="F1116" s="4454"/>
      <c r="G1116" s="4456" t="s">
        <v>117</v>
      </c>
      <c r="H1116" s="4457"/>
      <c r="I1116" s="4455" t="s">
        <v>3787</v>
      </c>
      <c r="J1116" s="4454"/>
    </row>
    <row r="1117" spans="1:10" s="2842" customFormat="1" ht="20.100000000000001" customHeight="1">
      <c r="A1117" s="1050" t="s">
        <v>118</v>
      </c>
      <c r="B1117" s="2819" t="s">
        <v>104</v>
      </c>
      <c r="C1117" s="2819" t="s">
        <v>118</v>
      </c>
      <c r="D1117" s="2819" t="s">
        <v>104</v>
      </c>
      <c r="E1117" s="2819" t="s">
        <v>118</v>
      </c>
      <c r="F1117" s="2819" t="s">
        <v>104</v>
      </c>
      <c r="G1117" s="4458"/>
      <c r="H1117" s="4459"/>
      <c r="I1117" s="2819" t="s">
        <v>118</v>
      </c>
      <c r="J1117" s="1051" t="s">
        <v>104</v>
      </c>
    </row>
    <row r="1118" spans="1:10" s="2842" customFormat="1" ht="20.100000000000001" customHeight="1" thickBot="1">
      <c r="A1118" s="1075">
        <v>1</v>
      </c>
      <c r="B1118" s="2843">
        <v>2</v>
      </c>
      <c r="C1118" s="2843">
        <v>3</v>
      </c>
      <c r="D1118" s="2843">
        <v>4</v>
      </c>
      <c r="E1118" s="2843">
        <v>5</v>
      </c>
      <c r="F1118" s="2843">
        <v>6</v>
      </c>
      <c r="G1118" s="4614">
        <v>7</v>
      </c>
      <c r="H1118" s="4614"/>
      <c r="I1118" s="2843">
        <v>8</v>
      </c>
      <c r="J1118" s="1076">
        <v>9</v>
      </c>
    </row>
    <row r="1119" spans="1:10" s="2842" customFormat="1" ht="18.75" customHeight="1">
      <c r="A1119" s="4609" t="s">
        <v>626</v>
      </c>
      <c r="B1119" s="4610"/>
      <c r="C1119" s="4610"/>
      <c r="D1119" s="4610"/>
      <c r="E1119" s="4610"/>
      <c r="F1119" s="4610"/>
      <c r="G1119" s="4610"/>
      <c r="H1119" s="4610"/>
      <c r="I1119" s="4610"/>
      <c r="J1119" s="4611"/>
    </row>
    <row r="1120" spans="1:10" s="2842" customFormat="1" ht="18.75" customHeight="1">
      <c r="A1120" s="4612"/>
      <c r="B1120" s="4613"/>
      <c r="C1120" s="4613"/>
      <c r="D1120" s="4613"/>
      <c r="E1120" s="4613"/>
      <c r="F1120" s="4613"/>
      <c r="G1120" s="624" t="s">
        <v>137</v>
      </c>
      <c r="H1120" s="4610" t="s">
        <v>239</v>
      </c>
      <c r="I1120" s="4610"/>
      <c r="J1120" s="4611"/>
    </row>
    <row r="1121" spans="1:12" s="2842" customFormat="1" ht="20.25" customHeight="1">
      <c r="A1121" s="4612"/>
      <c r="B1121" s="4613"/>
      <c r="C1121" s="4613"/>
      <c r="D1121" s="4613"/>
      <c r="E1121" s="4613"/>
      <c r="F1121" s="4613"/>
      <c r="G1121" s="624">
        <v>1</v>
      </c>
      <c r="H1121" s="4610" t="s">
        <v>1235</v>
      </c>
      <c r="I1121" s="4610"/>
      <c r="J1121" s="4611"/>
    </row>
    <row r="1122" spans="1:12" s="2842" customFormat="1" ht="17.25" customHeight="1">
      <c r="A1122" s="4289"/>
      <c r="B1122" s="2839">
        <v>0</v>
      </c>
      <c r="C1122" s="4388"/>
      <c r="D1122" s="3719">
        <v>6500000</v>
      </c>
      <c r="E1122" s="4388"/>
      <c r="F1122" s="3719">
        <v>6500000</v>
      </c>
      <c r="G1122" s="1326" t="s">
        <v>324</v>
      </c>
      <c r="H1122" s="2839" t="s">
        <v>1409</v>
      </c>
      <c r="I1122" s="2839"/>
      <c r="J1122" s="3719">
        <v>0</v>
      </c>
      <c r="L1122" s="2842">
        <v>2150000</v>
      </c>
    </row>
    <row r="1123" spans="1:12" s="2842" customFormat="1" ht="17.25" customHeight="1">
      <c r="A1123" s="4289">
        <v>0</v>
      </c>
      <c r="B1123" s="2839"/>
      <c r="C1123" s="4388"/>
      <c r="D1123" s="3719">
        <v>1400000</v>
      </c>
      <c r="E1123" s="4388"/>
      <c r="F1123" s="3719">
        <v>1400000</v>
      </c>
      <c r="G1123" s="1326" t="s">
        <v>327</v>
      </c>
      <c r="H1123" s="1354" t="s">
        <v>1246</v>
      </c>
      <c r="I1123" s="2839"/>
      <c r="J1123" s="3719">
        <v>0</v>
      </c>
      <c r="L1123" s="2842">
        <v>250000</v>
      </c>
    </row>
    <row r="1124" spans="1:12" s="626" customFormat="1" ht="19.5" customHeight="1" thickBot="1">
      <c r="A1124" s="2839">
        <v>0</v>
      </c>
      <c r="B1124" s="2839">
        <v>0</v>
      </c>
      <c r="C1124" s="4394">
        <v>1800000</v>
      </c>
      <c r="D1124" s="2692"/>
      <c r="E1124" s="4394">
        <v>1800000</v>
      </c>
      <c r="F1124" s="2692"/>
      <c r="G1124" s="1263">
        <v>100</v>
      </c>
      <c r="H1124" s="2862" t="s">
        <v>1380</v>
      </c>
      <c r="I1124" s="2862">
        <v>0</v>
      </c>
      <c r="J1124" s="2692"/>
    </row>
    <row r="1125" spans="1:12" s="733" customFormat="1" ht="22.5" customHeight="1" thickTop="1" thickBot="1">
      <c r="A1125" s="995">
        <f t="shared" ref="A1125:F1125" si="262">SUM(A1122:A1124)</f>
        <v>0</v>
      </c>
      <c r="B1125" s="996">
        <f t="shared" si="262"/>
        <v>0</v>
      </c>
      <c r="C1125" s="996">
        <f t="shared" si="262"/>
        <v>1800000</v>
      </c>
      <c r="D1125" s="996">
        <f t="shared" si="262"/>
        <v>7900000</v>
      </c>
      <c r="E1125" s="996">
        <f t="shared" si="262"/>
        <v>1800000</v>
      </c>
      <c r="F1125" s="996">
        <f t="shared" si="262"/>
        <v>7900000</v>
      </c>
      <c r="G1125" s="1009"/>
      <c r="H1125" s="996" t="s">
        <v>1249</v>
      </c>
      <c r="I1125" s="996">
        <f>SUM(I1122:I1124)</f>
        <v>0</v>
      </c>
      <c r="J1125" s="997">
        <f>SUM(J1122:J1124)</f>
        <v>0</v>
      </c>
      <c r="L1125" s="725">
        <f>SUM(L1122:L1124)</f>
        <v>2400000</v>
      </c>
    </row>
    <row r="1126" spans="1:12" s="2842" customFormat="1" ht="20.100000000000001" customHeight="1" thickTop="1">
      <c r="A1126" s="4623"/>
      <c r="B1126" s="4624"/>
      <c r="C1126" s="4624"/>
      <c r="D1126" s="4624"/>
      <c r="E1126" s="4624"/>
      <c r="F1126" s="4624"/>
      <c r="G1126" s="623">
        <v>2</v>
      </c>
      <c r="H1126" s="1037" t="s">
        <v>1236</v>
      </c>
      <c r="I1126" s="4624"/>
      <c r="J1126" s="4629"/>
    </row>
    <row r="1127" spans="1:12" s="2842" customFormat="1" ht="17.25" customHeight="1">
      <c r="A1127" s="2839">
        <v>0</v>
      </c>
      <c r="B1127" s="2839"/>
      <c r="C1127" s="2839">
        <v>0</v>
      </c>
      <c r="D1127" s="1326">
        <v>50000</v>
      </c>
      <c r="E1127" s="1326"/>
      <c r="F1127" s="1326">
        <v>50000</v>
      </c>
      <c r="G1127" s="1326">
        <v>200</v>
      </c>
      <c r="H1127" s="1354" t="s">
        <v>1435</v>
      </c>
      <c r="J1127" s="1326">
        <v>0</v>
      </c>
    </row>
    <row r="1128" spans="1:12" s="2842" customFormat="1" ht="17.25" customHeight="1">
      <c r="A1128" s="2839"/>
      <c r="B1128" s="2839">
        <v>0</v>
      </c>
      <c r="C1128" s="2839">
        <v>0</v>
      </c>
      <c r="D1128" s="1326">
        <v>2000000</v>
      </c>
      <c r="E1128" s="1326"/>
      <c r="F1128" s="1326">
        <v>2000000</v>
      </c>
      <c r="G1128" s="1326">
        <v>275</v>
      </c>
      <c r="H1128" s="1354" t="s">
        <v>1445</v>
      </c>
      <c r="J1128" s="1326">
        <v>0</v>
      </c>
    </row>
    <row r="1129" spans="1:12" s="2842" customFormat="1" ht="17.25" customHeight="1">
      <c r="A1129" s="2839"/>
      <c r="B1129" s="2839"/>
      <c r="C1129" s="2839">
        <v>0</v>
      </c>
      <c r="D1129" s="1326">
        <v>150000</v>
      </c>
      <c r="E1129" s="1326"/>
      <c r="F1129" s="1326">
        <v>150000</v>
      </c>
      <c r="G1129" s="1326">
        <v>277</v>
      </c>
      <c r="H1129" s="1354" t="s">
        <v>3473</v>
      </c>
      <c r="J1129" s="1326">
        <v>0</v>
      </c>
    </row>
    <row r="1130" spans="1:12" s="626" customFormat="1" ht="18.75" customHeight="1" thickBot="1">
      <c r="A1130" s="2839"/>
      <c r="B1130" s="2839">
        <v>0</v>
      </c>
      <c r="C1130" s="2839">
        <v>0</v>
      </c>
      <c r="D1130" s="4394">
        <v>300000</v>
      </c>
      <c r="E1130" s="2862"/>
      <c r="F1130" s="4394">
        <v>300000</v>
      </c>
      <c r="G1130" s="1263">
        <v>299</v>
      </c>
      <c r="H1130" s="2885" t="s">
        <v>1446</v>
      </c>
      <c r="J1130" s="3070">
        <v>0</v>
      </c>
      <c r="L1130" s="626">
        <v>950000</v>
      </c>
    </row>
    <row r="1131" spans="1:12" s="733" customFormat="1" ht="24.75" customHeight="1" thickTop="1" thickBot="1">
      <c r="A1131" s="995">
        <f t="shared" ref="A1131:F1131" si="263">SUM(A1127:A1130)</f>
        <v>0</v>
      </c>
      <c r="B1131" s="996">
        <f t="shared" si="263"/>
        <v>0</v>
      </c>
      <c r="C1131" s="996">
        <f t="shared" si="263"/>
        <v>0</v>
      </c>
      <c r="D1131" s="996">
        <f t="shared" si="263"/>
        <v>2500000</v>
      </c>
      <c r="E1131" s="996">
        <f t="shared" si="263"/>
        <v>0</v>
      </c>
      <c r="F1131" s="996">
        <f t="shared" si="263"/>
        <v>2500000</v>
      </c>
      <c r="G1131" s="1009"/>
      <c r="H1131" s="1010" t="s">
        <v>1257</v>
      </c>
      <c r="I1131" s="1020">
        <f>SUM(I1127:I1130)</f>
        <v>0</v>
      </c>
      <c r="J1131" s="996">
        <f>SUM(J1127:J1130)</f>
        <v>0</v>
      </c>
      <c r="L1131" s="739">
        <f>SUM(L1127:L1130)</f>
        <v>950000</v>
      </c>
    </row>
    <row r="1132" spans="1:12" s="733" customFormat="1" ht="37.5" customHeight="1" thickTop="1" thickBot="1">
      <c r="A1132" s="1014">
        <f t="shared" ref="A1132:F1132" si="264">A1125+A1131</f>
        <v>0</v>
      </c>
      <c r="B1132" s="1015">
        <f t="shared" si="264"/>
        <v>0</v>
      </c>
      <c r="C1132" s="1015">
        <f t="shared" si="264"/>
        <v>1800000</v>
      </c>
      <c r="D1132" s="1015">
        <f t="shared" si="264"/>
        <v>10400000</v>
      </c>
      <c r="E1132" s="1015">
        <f t="shared" si="264"/>
        <v>1800000</v>
      </c>
      <c r="F1132" s="1015">
        <f t="shared" si="264"/>
        <v>10400000</v>
      </c>
      <c r="G1132" s="1079"/>
      <c r="H1132" s="1080" t="s">
        <v>1237</v>
      </c>
      <c r="I1132" s="1015">
        <f>I1125+I1131</f>
        <v>0</v>
      </c>
      <c r="J1132" s="1015">
        <f>J1125+J1131</f>
        <v>0</v>
      </c>
      <c r="L1132" s="739">
        <f>L1125+L1131</f>
        <v>3350000</v>
      </c>
    </row>
    <row r="1133" spans="1:12" s="741" customFormat="1" ht="15.75" customHeight="1">
      <c r="A1133" s="1385"/>
      <c r="B1133" s="742"/>
      <c r="C1133" s="742"/>
      <c r="D1133" s="742"/>
      <c r="E1133" s="742"/>
      <c r="F1133" s="742"/>
      <c r="G1133" s="743"/>
      <c r="H1133" s="744"/>
      <c r="I1133" s="742"/>
      <c r="J1133" s="742" t="s">
        <v>223</v>
      </c>
      <c r="L1133" s="742"/>
    </row>
    <row r="1134" spans="1:12" s="741" customFormat="1" ht="29.25" customHeight="1" thickBot="1">
      <c r="A1134" s="2850" t="s">
        <v>1444</v>
      </c>
      <c r="B1134" s="742"/>
      <c r="C1134" s="742"/>
      <c r="D1134" s="742"/>
      <c r="E1134" s="742"/>
      <c r="F1134" s="742"/>
      <c r="G1134" s="743"/>
      <c r="H1134" s="744"/>
      <c r="I1134" s="4608" t="s">
        <v>313</v>
      </c>
      <c r="J1134" s="4608"/>
      <c r="L1134" s="742"/>
    </row>
    <row r="1135" spans="1:12" s="2842" customFormat="1" ht="29.25" customHeight="1">
      <c r="A1135" s="4453" t="s">
        <v>3785</v>
      </c>
      <c r="B1135" s="4454"/>
      <c r="C1135" s="4455" t="s">
        <v>3783</v>
      </c>
      <c r="D1135" s="4454"/>
      <c r="E1135" s="4455" t="s">
        <v>3784</v>
      </c>
      <c r="F1135" s="4454"/>
      <c r="G1135" s="4456" t="s">
        <v>117</v>
      </c>
      <c r="H1135" s="4457"/>
      <c r="I1135" s="4455" t="s">
        <v>3787</v>
      </c>
      <c r="J1135" s="4454"/>
    </row>
    <row r="1136" spans="1:12" s="2842" customFormat="1" ht="23.1" customHeight="1">
      <c r="A1136" s="1050" t="s">
        <v>118</v>
      </c>
      <c r="B1136" s="2819" t="s">
        <v>104</v>
      </c>
      <c r="C1136" s="2819" t="s">
        <v>118</v>
      </c>
      <c r="D1136" s="2819" t="s">
        <v>104</v>
      </c>
      <c r="E1136" s="2819" t="s">
        <v>118</v>
      </c>
      <c r="F1136" s="2819" t="s">
        <v>104</v>
      </c>
      <c r="G1136" s="4458"/>
      <c r="H1136" s="4459"/>
      <c r="I1136" s="2819" t="s">
        <v>118</v>
      </c>
      <c r="J1136" s="1051" t="s">
        <v>104</v>
      </c>
    </row>
    <row r="1137" spans="1:14" s="2842" customFormat="1" ht="23.1" customHeight="1" thickBot="1">
      <c r="A1137" s="1075">
        <v>1</v>
      </c>
      <c r="B1137" s="2843">
        <v>2</v>
      </c>
      <c r="C1137" s="2843">
        <v>3</v>
      </c>
      <c r="D1137" s="2843">
        <v>4</v>
      </c>
      <c r="E1137" s="2843">
        <v>5</v>
      </c>
      <c r="F1137" s="2843">
        <v>6</v>
      </c>
      <c r="G1137" s="4614">
        <v>7</v>
      </c>
      <c r="H1137" s="4614"/>
      <c r="I1137" s="2843">
        <v>8</v>
      </c>
      <c r="J1137" s="1076">
        <v>9</v>
      </c>
    </row>
    <row r="1138" spans="1:14" s="2842" customFormat="1" ht="19.5" customHeight="1">
      <c r="A1138" s="4664"/>
      <c r="B1138" s="4665"/>
      <c r="C1138" s="4665"/>
      <c r="D1138" s="4665"/>
      <c r="E1138" s="4665"/>
      <c r="F1138" s="4666"/>
      <c r="G1138" s="740">
        <v>1</v>
      </c>
      <c r="H1138" s="4636" t="s">
        <v>1258</v>
      </c>
      <c r="I1138" s="4636"/>
      <c r="J1138" s="4644"/>
    </row>
    <row r="1139" spans="1:14" s="2842" customFormat="1" ht="17.25" customHeight="1">
      <c r="A1139" s="2839">
        <v>0</v>
      </c>
      <c r="B1139" s="2839">
        <v>0</v>
      </c>
      <c r="C1139" s="4295">
        <v>500000</v>
      </c>
      <c r="D1139" s="4294">
        <v>500000</v>
      </c>
      <c r="E1139" s="4295">
        <v>500000</v>
      </c>
      <c r="F1139" s="4294">
        <v>500000</v>
      </c>
      <c r="G1139" s="2688" t="s">
        <v>324</v>
      </c>
      <c r="H1139" s="1234" t="s">
        <v>1401</v>
      </c>
      <c r="I1139" s="4295">
        <v>0</v>
      </c>
      <c r="J1139" s="4294">
        <v>0</v>
      </c>
      <c r="L1139" s="2842">
        <v>300000</v>
      </c>
    </row>
    <row r="1140" spans="1:14" s="2842" customFormat="1" ht="17.25" customHeight="1">
      <c r="A1140" s="2839"/>
      <c r="B1140" s="2839">
        <v>0</v>
      </c>
      <c r="C1140" s="3741"/>
      <c r="D1140" s="3720">
        <v>50000</v>
      </c>
      <c r="E1140" s="3741"/>
      <c r="F1140" s="3720">
        <v>50000</v>
      </c>
      <c r="G1140" s="2688" t="s">
        <v>326</v>
      </c>
      <c r="H1140" s="1234" t="s">
        <v>256</v>
      </c>
      <c r="I1140" s="3741"/>
      <c r="J1140" s="3720">
        <v>0</v>
      </c>
      <c r="L1140" s="2842">
        <v>99000</v>
      </c>
    </row>
    <row r="1141" spans="1:14" s="2842" customFormat="1" ht="17.25" customHeight="1">
      <c r="A1141" s="2839"/>
      <c r="B1141" s="2839"/>
      <c r="C1141" s="3741"/>
      <c r="D1141" s="4391">
        <v>0</v>
      </c>
      <c r="E1141" s="3741"/>
      <c r="F1141" s="4391">
        <v>0</v>
      </c>
      <c r="G1141" s="2688" t="s">
        <v>701</v>
      </c>
      <c r="H1141" s="1234" t="s">
        <v>1403</v>
      </c>
      <c r="I1141" s="3741"/>
      <c r="J1141" s="3069">
        <v>0</v>
      </c>
      <c r="L1141" s="2842">
        <v>50000</v>
      </c>
    </row>
    <row r="1142" spans="1:14" s="2842" customFormat="1" ht="17.25" customHeight="1">
      <c r="A1142" s="2839"/>
      <c r="B1142" s="2839">
        <v>0</v>
      </c>
      <c r="C1142" s="3741"/>
      <c r="D1142" s="3720">
        <v>50000</v>
      </c>
      <c r="E1142" s="3741"/>
      <c r="F1142" s="3720">
        <v>50000</v>
      </c>
      <c r="G1142" s="2688" t="s">
        <v>473</v>
      </c>
      <c r="H1142" s="1234" t="s">
        <v>1411</v>
      </c>
      <c r="I1142" s="3741"/>
      <c r="J1142" s="3720">
        <v>0</v>
      </c>
      <c r="L1142" s="2842">
        <v>70000</v>
      </c>
    </row>
    <row r="1143" spans="1:14" s="2842" customFormat="1" ht="17.25" customHeight="1">
      <c r="A1143" s="2839"/>
      <c r="B1143" s="2839"/>
      <c r="C1143" s="3741"/>
      <c r="D1143" s="3720">
        <v>100000</v>
      </c>
      <c r="E1143" s="3741"/>
      <c r="F1143" s="3720">
        <v>100000</v>
      </c>
      <c r="G1143" s="2688" t="s">
        <v>476</v>
      </c>
      <c r="H1143" s="1234" t="s">
        <v>1438</v>
      </c>
      <c r="I1143" s="3741"/>
      <c r="J1143" s="3720">
        <v>0</v>
      </c>
      <c r="N1143" s="2842" t="s">
        <v>1315</v>
      </c>
    </row>
    <row r="1144" spans="1:14" s="2842" customFormat="1" ht="17.25" customHeight="1">
      <c r="A1144" s="2839"/>
      <c r="B1144" s="2839"/>
      <c r="C1144" s="3741"/>
      <c r="D1144" s="4391">
        <v>10000</v>
      </c>
      <c r="E1144" s="3741"/>
      <c r="F1144" s="4391">
        <v>10000</v>
      </c>
      <c r="G1144" s="2688" t="s">
        <v>1264</v>
      </c>
      <c r="H1144" s="1234" t="s">
        <v>262</v>
      </c>
      <c r="I1144" s="3741"/>
      <c r="J1144" s="3069">
        <v>0</v>
      </c>
    </row>
    <row r="1145" spans="1:14" s="2842" customFormat="1" ht="17.25" customHeight="1">
      <c r="A1145" s="2839"/>
      <c r="B1145" s="2839"/>
      <c r="C1145" s="3741"/>
      <c r="D1145" s="3720">
        <v>10000</v>
      </c>
      <c r="E1145" s="3741"/>
      <c r="F1145" s="3720">
        <v>10000</v>
      </c>
      <c r="G1145" s="2688">
        <v>23</v>
      </c>
      <c r="H1145" s="1234" t="s">
        <v>3502</v>
      </c>
      <c r="I1145" s="3741"/>
      <c r="J1145" s="3720">
        <v>0</v>
      </c>
    </row>
    <row r="1146" spans="1:14" s="2842" customFormat="1" ht="17.25" customHeight="1">
      <c r="A1146" s="2839"/>
      <c r="B1146" s="2839"/>
      <c r="C1146" s="3741"/>
      <c r="D1146" s="4391">
        <v>100000</v>
      </c>
      <c r="E1146" s="3741"/>
      <c r="F1146" s="4391">
        <v>100000</v>
      </c>
      <c r="G1146" s="2688" t="s">
        <v>493</v>
      </c>
      <c r="H1146" s="1234" t="s">
        <v>1439</v>
      </c>
      <c r="I1146" s="3741"/>
      <c r="J1146" s="3069">
        <v>0</v>
      </c>
      <c r="L1146" s="2842">
        <v>45000</v>
      </c>
    </row>
    <row r="1147" spans="1:14" s="2842" customFormat="1" ht="30">
      <c r="A1147" s="2839"/>
      <c r="B1147" s="2839">
        <v>0</v>
      </c>
      <c r="C1147" s="3741"/>
      <c r="D1147" s="3720">
        <v>25000</v>
      </c>
      <c r="E1147" s="3741"/>
      <c r="F1147" s="3720">
        <v>25000</v>
      </c>
      <c r="G1147" s="2688" t="s">
        <v>495</v>
      </c>
      <c r="H1147" s="1234" t="s">
        <v>3490</v>
      </c>
      <c r="I1147" s="3741"/>
      <c r="J1147" s="3720">
        <v>0</v>
      </c>
    </row>
    <row r="1148" spans="1:14" s="2842" customFormat="1" ht="17.25" customHeight="1">
      <c r="A1148" s="2839"/>
      <c r="B1148" s="2839"/>
      <c r="C1148" s="3741"/>
      <c r="D1148" s="3729">
        <v>1000</v>
      </c>
      <c r="E1148" s="3741"/>
      <c r="F1148" s="3729">
        <v>1000</v>
      </c>
      <c r="G1148" s="2719">
        <v>29</v>
      </c>
      <c r="H1148" s="2724" t="s">
        <v>3489</v>
      </c>
      <c r="I1148" s="3741"/>
      <c r="J1148" s="3729">
        <v>0</v>
      </c>
    </row>
    <row r="1149" spans="1:14" s="626" customFormat="1" ht="19.5" customHeight="1" thickBot="1">
      <c r="A1149" s="2839"/>
      <c r="B1149" s="2839"/>
      <c r="C1149" s="989">
        <v>0</v>
      </c>
      <c r="D1149" s="989">
        <v>0</v>
      </c>
      <c r="E1149" s="989">
        <v>0</v>
      </c>
      <c r="F1149" s="989">
        <v>0</v>
      </c>
      <c r="G1149" s="2711" t="s">
        <v>510</v>
      </c>
      <c r="H1149" s="663" t="s">
        <v>1269</v>
      </c>
      <c r="I1149" s="989">
        <v>0</v>
      </c>
      <c r="J1149" s="989">
        <v>0</v>
      </c>
    </row>
    <row r="1150" spans="1:14" s="733" customFormat="1" ht="29.25" customHeight="1" thickTop="1" thickBot="1">
      <c r="A1150" s="1083">
        <f t="shared" ref="A1150:F1150" si="265">SUM(A1139:A1149)</f>
        <v>0</v>
      </c>
      <c r="B1150" s="1084">
        <f t="shared" si="265"/>
        <v>0</v>
      </c>
      <c r="C1150" s="1084">
        <f t="shared" si="265"/>
        <v>500000</v>
      </c>
      <c r="D1150" s="1084">
        <f t="shared" si="265"/>
        <v>846000</v>
      </c>
      <c r="E1150" s="1084">
        <f t="shared" si="265"/>
        <v>500000</v>
      </c>
      <c r="F1150" s="1084">
        <f t="shared" si="265"/>
        <v>846000</v>
      </c>
      <c r="G1150" s="1016"/>
      <c r="H1150" s="1015" t="s">
        <v>1270</v>
      </c>
      <c r="I1150" s="1084">
        <f>SUM(I1139:I1149)</f>
        <v>0</v>
      </c>
      <c r="J1150" s="1085">
        <f>SUM(J1139:J1149)</f>
        <v>0</v>
      </c>
      <c r="L1150" s="745">
        <f>SUM(L1139:L1149)</f>
        <v>564000</v>
      </c>
    </row>
    <row r="1151" spans="1:14" s="2842" customFormat="1" ht="23.1" customHeight="1">
      <c r="A1151" s="2850" t="s">
        <v>1444</v>
      </c>
      <c r="B1151" s="1327"/>
      <c r="C1151" s="1327"/>
      <c r="D1151" s="1327"/>
      <c r="E1151" s="1327"/>
      <c r="F1151" s="1327"/>
      <c r="H1151" s="2847"/>
      <c r="I1151" s="775"/>
      <c r="J1151" s="1327"/>
    </row>
    <row r="1152" spans="1:14" s="2842" customFormat="1" ht="15" customHeight="1" thickBot="1">
      <c r="A1152" s="1119"/>
      <c r="B1152" s="781"/>
      <c r="C1152" s="4608"/>
      <c r="D1152" s="4608"/>
      <c r="E1152" s="781"/>
      <c r="F1152" s="781"/>
      <c r="G1152" s="781"/>
      <c r="H1152" s="781"/>
      <c r="I1152" s="4608" t="s">
        <v>313</v>
      </c>
      <c r="J1152" s="4608"/>
    </row>
    <row r="1153" spans="1:12" s="2842" customFormat="1" ht="28.5" customHeight="1">
      <c r="A1153" s="4453" t="s">
        <v>3785</v>
      </c>
      <c r="B1153" s="4454"/>
      <c r="C1153" s="4455" t="s">
        <v>3783</v>
      </c>
      <c r="D1153" s="4454"/>
      <c r="E1153" s="4455" t="s">
        <v>3784</v>
      </c>
      <c r="F1153" s="4454"/>
      <c r="G1153" s="4456" t="s">
        <v>117</v>
      </c>
      <c r="H1153" s="4457"/>
      <c r="I1153" s="4455" t="s">
        <v>3787</v>
      </c>
      <c r="J1153" s="4454"/>
    </row>
    <row r="1154" spans="1:12" s="2842" customFormat="1" ht="20.100000000000001" customHeight="1">
      <c r="A1154" s="1050" t="s">
        <v>118</v>
      </c>
      <c r="B1154" s="2819" t="s">
        <v>104</v>
      </c>
      <c r="C1154" s="2819" t="s">
        <v>118</v>
      </c>
      <c r="D1154" s="2819" t="s">
        <v>104</v>
      </c>
      <c r="E1154" s="2819" t="s">
        <v>118</v>
      </c>
      <c r="F1154" s="2819" t="s">
        <v>104</v>
      </c>
      <c r="G1154" s="4458"/>
      <c r="H1154" s="4459"/>
      <c r="I1154" s="2819" t="s">
        <v>118</v>
      </c>
      <c r="J1154" s="1051" t="s">
        <v>104</v>
      </c>
    </row>
    <row r="1155" spans="1:12" s="2842" customFormat="1" ht="20.100000000000001" customHeight="1" thickBot="1">
      <c r="A1155" s="1075">
        <v>1</v>
      </c>
      <c r="B1155" s="2843">
        <v>2</v>
      </c>
      <c r="C1155" s="2843">
        <v>3</v>
      </c>
      <c r="D1155" s="2843">
        <v>4</v>
      </c>
      <c r="E1155" s="2843">
        <v>5</v>
      </c>
      <c r="F1155" s="2843">
        <v>6</v>
      </c>
      <c r="G1155" s="4614">
        <v>7</v>
      </c>
      <c r="H1155" s="4614"/>
      <c r="I1155" s="2843">
        <v>8</v>
      </c>
      <c r="J1155" s="1076">
        <v>9</v>
      </c>
    </row>
    <row r="1156" spans="1:12" s="2842" customFormat="1" ht="20.100000000000001" customHeight="1">
      <c r="A1156" s="4612"/>
      <c r="B1156" s="4613"/>
      <c r="C1156" s="4613"/>
      <c r="D1156" s="4613"/>
      <c r="E1156" s="4613"/>
      <c r="F1156" s="4613"/>
      <c r="G1156" s="624">
        <v>2</v>
      </c>
      <c r="H1156" s="4610" t="s">
        <v>1271</v>
      </c>
      <c r="I1156" s="4610"/>
      <c r="J1156" s="4611"/>
    </row>
    <row r="1157" spans="1:12" s="2842" customFormat="1" ht="20.100000000000001" customHeight="1">
      <c r="A1157" s="2893"/>
      <c r="B1157" s="2839"/>
      <c r="C1157" s="2840"/>
      <c r="D1157" s="4391">
        <v>500000</v>
      </c>
      <c r="E1157" s="2839"/>
      <c r="F1157" s="4391">
        <v>500000</v>
      </c>
      <c r="G1157" s="1326">
        <v>103</v>
      </c>
      <c r="H1157" s="2839" t="s">
        <v>3491</v>
      </c>
      <c r="I1157" s="3741"/>
      <c r="J1157" s="3069">
        <v>0</v>
      </c>
    </row>
    <row r="1158" spans="1:12" s="2842" customFormat="1" ht="17.25" customHeight="1">
      <c r="A1158" s="2839"/>
      <c r="B1158" s="2839">
        <v>0</v>
      </c>
      <c r="C1158" s="2839">
        <v>0</v>
      </c>
      <c r="D1158" s="3720">
        <v>1200000</v>
      </c>
      <c r="E1158" s="2839"/>
      <c r="F1158" s="3720">
        <v>1200000</v>
      </c>
      <c r="G1158" s="1326">
        <v>104</v>
      </c>
      <c r="H1158" s="1234" t="s">
        <v>3492</v>
      </c>
      <c r="I1158" s="3741"/>
      <c r="J1158" s="3720">
        <v>0</v>
      </c>
      <c r="L1158" s="2842">
        <v>3486000</v>
      </c>
    </row>
    <row r="1159" spans="1:12" s="2842" customFormat="1" ht="17.25" customHeight="1">
      <c r="A1159" s="2839"/>
      <c r="B1159" s="2839">
        <v>0</v>
      </c>
      <c r="C1159" s="2839">
        <v>0</v>
      </c>
      <c r="D1159" s="4391">
        <v>400000</v>
      </c>
      <c r="E1159" s="2839"/>
      <c r="F1159" s="4391">
        <v>400000</v>
      </c>
      <c r="G1159" s="1326">
        <v>105</v>
      </c>
      <c r="H1159" s="1234" t="s">
        <v>1440</v>
      </c>
      <c r="I1159" s="3741"/>
      <c r="J1159" s="3069">
        <v>0</v>
      </c>
      <c r="L1159" s="2842">
        <v>2500000</v>
      </c>
    </row>
    <row r="1160" spans="1:12" s="2842" customFormat="1" ht="17.25" customHeight="1">
      <c r="A1160" s="2839"/>
      <c r="B1160" s="2839">
        <v>0</v>
      </c>
      <c r="C1160" s="2839">
        <v>0</v>
      </c>
      <c r="D1160" s="3720">
        <v>150000</v>
      </c>
      <c r="E1160" s="2839"/>
      <c r="F1160" s="3720">
        <v>150000</v>
      </c>
      <c r="G1160" s="1326">
        <v>135</v>
      </c>
      <c r="H1160" s="1234" t="s">
        <v>270</v>
      </c>
      <c r="I1160" s="3741"/>
      <c r="J1160" s="3720">
        <v>0</v>
      </c>
      <c r="L1160" s="2842">
        <v>800000</v>
      </c>
    </row>
    <row r="1161" spans="1:12" s="626" customFormat="1" ht="19.5" customHeight="1" thickBot="1">
      <c r="A1161" s="2839"/>
      <c r="B1161" s="2839">
        <v>0</v>
      </c>
      <c r="C1161" s="2862">
        <v>0</v>
      </c>
      <c r="D1161" s="3730">
        <v>50000</v>
      </c>
      <c r="E1161" s="2839"/>
      <c r="F1161" s="3730">
        <v>50000</v>
      </c>
      <c r="G1161" s="1263">
        <v>140</v>
      </c>
      <c r="H1161" s="2862" t="s">
        <v>1280</v>
      </c>
      <c r="I1161" s="3064"/>
      <c r="J1161" s="3730">
        <v>0</v>
      </c>
      <c r="L1161" s="626">
        <v>138000</v>
      </c>
    </row>
    <row r="1162" spans="1:12" s="733" customFormat="1" ht="24" customHeight="1" thickTop="1" thickBot="1">
      <c r="A1162" s="1039">
        <f t="shared" ref="A1162:F1162" si="266">SUM(A1157:A1161)</f>
        <v>0</v>
      </c>
      <c r="B1162" s="1039">
        <f t="shared" si="266"/>
        <v>0</v>
      </c>
      <c r="C1162" s="1039">
        <f t="shared" si="266"/>
        <v>0</v>
      </c>
      <c r="D1162" s="1039">
        <f t="shared" si="266"/>
        <v>2300000</v>
      </c>
      <c r="E1162" s="1039">
        <f t="shared" si="266"/>
        <v>0</v>
      </c>
      <c r="F1162" s="1039">
        <f t="shared" si="266"/>
        <v>2300000</v>
      </c>
      <c r="G1162" s="1009"/>
      <c r="H1162" s="996" t="s">
        <v>1344</v>
      </c>
      <c r="I1162" s="1019">
        <f>SUM(I1157:I1161)</f>
        <v>0</v>
      </c>
      <c r="J1162" s="1040">
        <f>SUM(J1157:J1161)</f>
        <v>0</v>
      </c>
      <c r="L1162" s="745">
        <f>SUM(L1158:L1161)</f>
        <v>6924000</v>
      </c>
    </row>
    <row r="1163" spans="1:12" s="2842" customFormat="1" ht="20.100000000000001" customHeight="1" thickTop="1">
      <c r="A1163" s="4603"/>
      <c r="B1163" s="4604"/>
      <c r="C1163" s="4604"/>
      <c r="D1163" s="4604"/>
      <c r="E1163" s="4604"/>
      <c r="F1163" s="4605"/>
      <c r="G1163" s="623">
        <v>3</v>
      </c>
      <c r="H1163" s="4606" t="s">
        <v>1282</v>
      </c>
      <c r="I1163" s="4606"/>
      <c r="J1163" s="4607"/>
    </row>
    <row r="1164" spans="1:12" s="2842" customFormat="1" ht="17.25" customHeight="1">
      <c r="A1164" s="2839"/>
      <c r="B1164" s="2839"/>
      <c r="C1164" s="4391">
        <v>0</v>
      </c>
      <c r="D1164" s="4391">
        <v>0</v>
      </c>
      <c r="E1164" s="4391">
        <v>0</v>
      </c>
      <c r="F1164" s="4391">
        <v>0</v>
      </c>
      <c r="G1164" s="1326">
        <v>206</v>
      </c>
      <c r="H1164" s="621" t="s">
        <v>1447</v>
      </c>
      <c r="I1164" s="3069">
        <v>0</v>
      </c>
      <c r="J1164" s="2846">
        <v>0</v>
      </c>
    </row>
    <row r="1165" spans="1:12" s="2842" customFormat="1" ht="17.25" customHeight="1">
      <c r="A1165" s="2839"/>
      <c r="B1165" s="2839"/>
      <c r="C1165" s="3741"/>
      <c r="D1165" s="4391">
        <v>250000</v>
      </c>
      <c r="E1165" s="3741"/>
      <c r="F1165" s="4391">
        <v>250000</v>
      </c>
      <c r="G1165" s="1326">
        <v>208</v>
      </c>
      <c r="H1165" s="621" t="s">
        <v>274</v>
      </c>
      <c r="I1165" s="3741"/>
      <c r="J1165" s="3069">
        <v>0</v>
      </c>
    </row>
    <row r="1166" spans="1:12" s="2842" customFormat="1" ht="17.25" customHeight="1">
      <c r="A1166" s="2839"/>
      <c r="B1166" s="2839">
        <v>0</v>
      </c>
      <c r="C1166" s="3741"/>
      <c r="D1166" s="4391">
        <v>500000</v>
      </c>
      <c r="E1166" s="3741"/>
      <c r="F1166" s="4391">
        <v>500000</v>
      </c>
      <c r="G1166" s="1326">
        <v>230</v>
      </c>
      <c r="H1166" s="1354" t="s">
        <v>1412</v>
      </c>
      <c r="I1166" s="3741"/>
      <c r="J1166" s="3069">
        <v>0</v>
      </c>
    </row>
    <row r="1167" spans="1:12" s="2842" customFormat="1" ht="17.25" customHeight="1">
      <c r="A1167" s="2839"/>
      <c r="B1167" s="2839"/>
      <c r="C1167" s="3741"/>
      <c r="D1167" s="4391">
        <v>10000</v>
      </c>
      <c r="E1167" s="3741"/>
      <c r="F1167" s="4391">
        <v>10000</v>
      </c>
      <c r="G1167" s="1326">
        <v>234</v>
      </c>
      <c r="H1167" s="2839" t="s">
        <v>1427</v>
      </c>
      <c r="I1167" s="3741"/>
      <c r="J1167" s="3069">
        <v>0</v>
      </c>
    </row>
    <row r="1168" spans="1:12" s="2842" customFormat="1" ht="17.25" customHeight="1">
      <c r="A1168" s="2839"/>
      <c r="B1168" s="2839"/>
      <c r="C1168" s="3741"/>
      <c r="D1168" s="4391">
        <v>100000</v>
      </c>
      <c r="E1168" s="3741"/>
      <c r="F1168" s="4391">
        <v>100000</v>
      </c>
      <c r="G1168" s="1326">
        <v>259</v>
      </c>
      <c r="H1168" s="2839" t="s">
        <v>1441</v>
      </c>
      <c r="I1168" s="3741"/>
      <c r="J1168" s="3069">
        <v>0</v>
      </c>
    </row>
    <row r="1169" spans="1:12" s="626" customFormat="1" ht="20.25" customHeight="1" thickBot="1">
      <c r="A1169" s="2839"/>
      <c r="B1169" s="2839">
        <v>0</v>
      </c>
      <c r="D1169" s="989">
        <v>250000</v>
      </c>
      <c r="F1169" s="989">
        <v>250000</v>
      </c>
      <c r="G1169" s="1263">
        <v>289</v>
      </c>
      <c r="H1169" s="2862" t="s">
        <v>281</v>
      </c>
      <c r="J1169" s="989">
        <v>0</v>
      </c>
    </row>
    <row r="1170" spans="1:12" s="733" customFormat="1" ht="27" customHeight="1" thickTop="1" thickBot="1">
      <c r="A1170" s="1091">
        <f t="shared" ref="A1170:F1170" si="267">SUM(A1164:A1169)</f>
        <v>0</v>
      </c>
      <c r="B1170" s="1092">
        <f t="shared" si="267"/>
        <v>0</v>
      </c>
      <c r="C1170" s="1092">
        <f t="shared" si="267"/>
        <v>0</v>
      </c>
      <c r="D1170" s="1040">
        <f t="shared" si="267"/>
        <v>1110000</v>
      </c>
      <c r="E1170" s="1092">
        <f t="shared" si="267"/>
        <v>0</v>
      </c>
      <c r="F1170" s="1040">
        <f t="shared" si="267"/>
        <v>1110000</v>
      </c>
      <c r="G1170" s="1009"/>
      <c r="H1170" s="996" t="s">
        <v>1374</v>
      </c>
      <c r="I1170" s="1040">
        <f>SUM(I1164:I1169)</f>
        <v>0</v>
      </c>
      <c r="J1170" s="1074">
        <f>SUM(J1164:J1169)</f>
        <v>0</v>
      </c>
      <c r="L1170" s="745"/>
    </row>
    <row r="1171" spans="1:12" s="2842" customFormat="1" ht="18.75" customHeight="1" thickTop="1">
      <c r="A1171" s="4623"/>
      <c r="B1171" s="4624"/>
      <c r="C1171" s="4624"/>
      <c r="D1171" s="4624"/>
      <c r="E1171" s="4624"/>
      <c r="F1171" s="4624"/>
      <c r="G1171" s="623">
        <v>5</v>
      </c>
      <c r="H1171" s="4606" t="s">
        <v>321</v>
      </c>
      <c r="I1171" s="4606"/>
      <c r="J1171" s="4607"/>
    </row>
    <row r="1172" spans="1:12" s="626" customFormat="1" ht="20.25" customHeight="1" thickBot="1">
      <c r="A1172" s="2839">
        <v>0</v>
      </c>
      <c r="B1172" s="2839">
        <v>0</v>
      </c>
      <c r="C1172" s="2862">
        <v>0</v>
      </c>
      <c r="D1172" s="3723">
        <v>50000</v>
      </c>
      <c r="E1172" s="2862">
        <v>0</v>
      </c>
      <c r="F1172" s="3723">
        <v>50000</v>
      </c>
      <c r="G1172" s="1263">
        <v>499</v>
      </c>
      <c r="H1172" s="2862" t="s">
        <v>290</v>
      </c>
      <c r="J1172" s="3723">
        <v>0</v>
      </c>
    </row>
    <row r="1173" spans="1:12" s="733" customFormat="1" ht="24" customHeight="1" thickTop="1" thickBot="1">
      <c r="A1173" s="995">
        <f t="shared" ref="A1173:F1173" si="268">SUM(A1172:A1172)</f>
        <v>0</v>
      </c>
      <c r="B1173" s="996">
        <f t="shared" si="268"/>
        <v>0</v>
      </c>
      <c r="C1173" s="996">
        <f t="shared" si="268"/>
        <v>0</v>
      </c>
      <c r="D1173" s="996">
        <f t="shared" si="268"/>
        <v>50000</v>
      </c>
      <c r="E1173" s="996">
        <f t="shared" si="268"/>
        <v>0</v>
      </c>
      <c r="F1173" s="996">
        <f t="shared" si="268"/>
        <v>50000</v>
      </c>
      <c r="G1173" s="1013"/>
      <c r="H1173" s="996" t="s">
        <v>1321</v>
      </c>
      <c r="I1173" s="996">
        <f>SUM(I1172:I1172)</f>
        <v>0</v>
      </c>
      <c r="J1173" s="996">
        <f>SUM(J1172:J1172)</f>
        <v>0</v>
      </c>
      <c r="L1173" s="739"/>
    </row>
    <row r="1174" spans="1:12" s="733" customFormat="1" ht="34.5" customHeight="1" thickTop="1" thickBot="1">
      <c r="A1174" s="995">
        <f t="shared" ref="A1174:F1174" si="269">A1150+A1162+A1170+A1173</f>
        <v>0</v>
      </c>
      <c r="B1174" s="996">
        <f t="shared" si="269"/>
        <v>0</v>
      </c>
      <c r="C1174" s="996">
        <f t="shared" si="269"/>
        <v>500000</v>
      </c>
      <c r="D1174" s="996">
        <f t="shared" si="269"/>
        <v>4306000</v>
      </c>
      <c r="E1174" s="996">
        <f t="shared" si="269"/>
        <v>500000</v>
      </c>
      <c r="F1174" s="996">
        <f t="shared" si="269"/>
        <v>4306000</v>
      </c>
      <c r="G1174" s="1013"/>
      <c r="H1174" s="1010" t="s">
        <v>1355</v>
      </c>
      <c r="I1174" s="996">
        <f>I1150+I1162+I1170+I1173</f>
        <v>0</v>
      </c>
      <c r="J1174" s="996">
        <f>J1150+J1162+J1170+J1173</f>
        <v>0</v>
      </c>
      <c r="L1174" s="746"/>
    </row>
    <row r="1175" spans="1:12" s="761" customFormat="1" ht="35.25" customHeight="1" thickTop="1" thickBot="1">
      <c r="A1175" s="999">
        <f t="shared" ref="A1175:F1175" si="270">A1132+A1174</f>
        <v>0</v>
      </c>
      <c r="B1175" s="1000">
        <f t="shared" si="270"/>
        <v>0</v>
      </c>
      <c r="C1175" s="1000">
        <f t="shared" si="270"/>
        <v>2300000</v>
      </c>
      <c r="D1175" s="1000">
        <f t="shared" si="270"/>
        <v>14706000</v>
      </c>
      <c r="E1175" s="1000">
        <f t="shared" si="270"/>
        <v>2300000</v>
      </c>
      <c r="F1175" s="1000">
        <f t="shared" si="270"/>
        <v>14706000</v>
      </c>
      <c r="G1175" s="1067"/>
      <c r="H1175" s="1082" t="s">
        <v>1448</v>
      </c>
      <c r="I1175" s="1000">
        <f>I1132+I1174</f>
        <v>0</v>
      </c>
      <c r="J1175" s="1000">
        <f>J1132+J1174</f>
        <v>0</v>
      </c>
      <c r="L1175" s="747"/>
    </row>
    <row r="1176" spans="1:12" s="2842" customFormat="1" ht="30.75" customHeight="1">
      <c r="A1176" s="4709" t="s">
        <v>1449</v>
      </c>
      <c r="B1176" s="4710"/>
      <c r="C1176" s="4710"/>
      <c r="D1176" s="4710"/>
      <c r="E1176" s="4710"/>
      <c r="F1176" s="4710"/>
      <c r="G1176" s="4710"/>
      <c r="H1176" s="4710"/>
      <c r="I1176" s="4710"/>
      <c r="J1176" s="4710"/>
    </row>
    <row r="1177" spans="1:12" s="2842" customFormat="1" ht="16.5" customHeight="1" thickBot="1">
      <c r="A1177" s="1119"/>
      <c r="B1177" s="781"/>
      <c r="C1177" s="4608"/>
      <c r="D1177" s="4608"/>
      <c r="E1177" s="781"/>
      <c r="F1177" s="781"/>
      <c r="G1177" s="781"/>
      <c r="H1177" s="781"/>
      <c r="I1177" s="4608" t="s">
        <v>313</v>
      </c>
      <c r="J1177" s="4608"/>
    </row>
    <row r="1178" spans="1:12" s="2842" customFormat="1" ht="33.75" customHeight="1" thickBot="1">
      <c r="A1178" s="4453" t="s">
        <v>3785</v>
      </c>
      <c r="B1178" s="4454"/>
      <c r="C1178" s="4455" t="s">
        <v>3783</v>
      </c>
      <c r="D1178" s="4454"/>
      <c r="E1178" s="4455" t="s">
        <v>3784</v>
      </c>
      <c r="F1178" s="4454"/>
      <c r="G1178" s="4456" t="s">
        <v>117</v>
      </c>
      <c r="H1178" s="4457"/>
      <c r="I1178" s="4763" t="s">
        <v>3787</v>
      </c>
      <c r="J1178" s="4614"/>
    </row>
    <row r="1179" spans="1:12" s="2842" customFormat="1" ht="16.5" customHeight="1">
      <c r="A1179" s="1050" t="s">
        <v>118</v>
      </c>
      <c r="B1179" s="2819" t="s">
        <v>104</v>
      </c>
      <c r="C1179" s="2819" t="s">
        <v>118</v>
      </c>
      <c r="D1179" s="2819" t="s">
        <v>104</v>
      </c>
      <c r="E1179" s="2819" t="s">
        <v>118</v>
      </c>
      <c r="F1179" s="2819" t="s">
        <v>104</v>
      </c>
      <c r="G1179" s="4458"/>
      <c r="H1179" s="4459"/>
      <c r="I1179" s="2819" t="s">
        <v>118</v>
      </c>
      <c r="J1179" s="1051" t="s">
        <v>104</v>
      </c>
    </row>
    <row r="1180" spans="1:12" s="2842" customFormat="1" ht="16.5" customHeight="1" thickBot="1">
      <c r="A1180" s="1075">
        <v>1</v>
      </c>
      <c r="B1180" s="2843">
        <v>2</v>
      </c>
      <c r="C1180" s="2843">
        <v>3</v>
      </c>
      <c r="D1180" s="2843">
        <v>4</v>
      </c>
      <c r="E1180" s="2843">
        <v>5</v>
      </c>
      <c r="F1180" s="2843">
        <v>6</v>
      </c>
      <c r="G1180" s="4614">
        <v>7</v>
      </c>
      <c r="H1180" s="4614"/>
      <c r="I1180" s="2843">
        <v>8</v>
      </c>
      <c r="J1180" s="1076">
        <v>9</v>
      </c>
    </row>
    <row r="1181" spans="1:12" s="2842" customFormat="1" ht="18" customHeight="1">
      <c r="A1181" s="4609" t="s">
        <v>318</v>
      </c>
      <c r="B1181" s="4610"/>
      <c r="C1181" s="4610"/>
      <c r="D1181" s="4610"/>
      <c r="E1181" s="4610"/>
      <c r="F1181" s="4610"/>
      <c r="G1181" s="4610"/>
      <c r="H1181" s="4610"/>
      <c r="I1181" s="4610"/>
      <c r="J1181" s="4611"/>
    </row>
    <row r="1182" spans="1:12" s="2842" customFormat="1" ht="18" customHeight="1">
      <c r="A1182" s="4612"/>
      <c r="B1182" s="4613"/>
      <c r="C1182" s="4613"/>
      <c r="D1182" s="4613"/>
      <c r="E1182" s="4613"/>
      <c r="F1182" s="4613"/>
      <c r="G1182" s="624" t="s">
        <v>137</v>
      </c>
      <c r="H1182" s="4610" t="s">
        <v>239</v>
      </c>
      <c r="I1182" s="4610"/>
      <c r="J1182" s="4611"/>
    </row>
    <row r="1183" spans="1:12" s="2842" customFormat="1" ht="17.25" customHeight="1">
      <c r="A1183" s="2838">
        <f t="shared" ref="A1183:F1183" si="271">A1206</f>
        <v>0</v>
      </c>
      <c r="B1183" s="2839">
        <f t="shared" si="271"/>
        <v>0</v>
      </c>
      <c r="C1183" s="2839">
        <f t="shared" si="271"/>
        <v>2700000</v>
      </c>
      <c r="D1183" s="2839">
        <f t="shared" si="271"/>
        <v>0</v>
      </c>
      <c r="E1183" s="2839">
        <f t="shared" si="271"/>
        <v>2700000</v>
      </c>
      <c r="F1183" s="2839">
        <f t="shared" si="271"/>
        <v>0</v>
      </c>
      <c r="G1183" s="2839">
        <v>1</v>
      </c>
      <c r="H1183" s="2839" t="s">
        <v>1235</v>
      </c>
      <c r="I1183" s="2839">
        <f>I1206</f>
        <v>0</v>
      </c>
      <c r="J1183" s="2846">
        <f>J1206</f>
        <v>0</v>
      </c>
    </row>
    <row r="1184" spans="1:12" s="626" customFormat="1" ht="18" customHeight="1" thickBot="1">
      <c r="A1184" s="2861">
        <f t="shared" ref="A1184:F1184" si="272">A1209</f>
        <v>0</v>
      </c>
      <c r="B1184" s="2862">
        <f t="shared" si="272"/>
        <v>0</v>
      </c>
      <c r="C1184" s="2862">
        <f t="shared" si="272"/>
        <v>0</v>
      </c>
      <c r="D1184" s="2862">
        <f t="shared" si="272"/>
        <v>0</v>
      </c>
      <c r="E1184" s="2862">
        <f t="shared" si="272"/>
        <v>0</v>
      </c>
      <c r="F1184" s="2862">
        <f t="shared" si="272"/>
        <v>0</v>
      </c>
      <c r="G1184" s="1263">
        <v>2</v>
      </c>
      <c r="H1184" s="2862" t="s">
        <v>1236</v>
      </c>
      <c r="I1184" s="2862">
        <f>I1209</f>
        <v>0</v>
      </c>
      <c r="J1184" s="989">
        <f>J1209</f>
        <v>0</v>
      </c>
    </row>
    <row r="1185" spans="1:10" s="662" customFormat="1" ht="33" customHeight="1" thickTop="1" thickBot="1">
      <c r="A1185" s="995">
        <f t="shared" ref="A1185:F1185" si="273">SUM(A1183:A1184)</f>
        <v>0</v>
      </c>
      <c r="B1185" s="996">
        <f t="shared" si="273"/>
        <v>0</v>
      </c>
      <c r="C1185" s="996">
        <f t="shared" si="273"/>
        <v>2700000</v>
      </c>
      <c r="D1185" s="996">
        <f t="shared" si="273"/>
        <v>0</v>
      </c>
      <c r="E1185" s="996">
        <f t="shared" si="273"/>
        <v>2700000</v>
      </c>
      <c r="F1185" s="996">
        <f t="shared" si="273"/>
        <v>0</v>
      </c>
      <c r="G1185" s="1008"/>
      <c r="H1185" s="998" t="s">
        <v>1358</v>
      </c>
      <c r="I1185" s="996">
        <f>SUM(I1183:I1184)</f>
        <v>0</v>
      </c>
      <c r="J1185" s="997">
        <f>SUM(J1183:J1184)</f>
        <v>0</v>
      </c>
    </row>
    <row r="1186" spans="1:10" s="2842" customFormat="1" ht="18" customHeight="1" thickTop="1">
      <c r="A1186" s="4623"/>
      <c r="B1186" s="4624"/>
      <c r="C1186" s="4624"/>
      <c r="D1186" s="4624"/>
      <c r="E1186" s="4624"/>
      <c r="F1186" s="4624"/>
      <c r="G1186" s="623" t="s">
        <v>139</v>
      </c>
      <c r="H1186" s="4606" t="s">
        <v>243</v>
      </c>
      <c r="I1186" s="4606"/>
      <c r="J1186" s="4607"/>
    </row>
    <row r="1187" spans="1:10" s="2842" customFormat="1" ht="17.25" customHeight="1">
      <c r="A1187" s="2839">
        <f t="shared" ref="A1187:F1187" si="274">A1217</f>
        <v>0</v>
      </c>
      <c r="B1187" s="2839">
        <f t="shared" si="274"/>
        <v>0</v>
      </c>
      <c r="C1187" s="2839">
        <f t="shared" si="274"/>
        <v>0</v>
      </c>
      <c r="D1187" s="2839">
        <f t="shared" si="274"/>
        <v>0</v>
      </c>
      <c r="E1187" s="2839">
        <f t="shared" si="274"/>
        <v>0</v>
      </c>
      <c r="F1187" s="2839">
        <f t="shared" si="274"/>
        <v>0</v>
      </c>
      <c r="G1187" s="2839">
        <v>1</v>
      </c>
      <c r="H1187" s="2839" t="s">
        <v>1258</v>
      </c>
      <c r="I1187" s="2839">
        <f>I1217</f>
        <v>0</v>
      </c>
      <c r="J1187" s="2839">
        <f>J1217</f>
        <v>0</v>
      </c>
    </row>
    <row r="1188" spans="1:10" s="2842" customFormat="1" ht="17.25" customHeight="1">
      <c r="A1188" s="2839">
        <f t="shared" ref="A1188:F1188" si="275">A1221</f>
        <v>0</v>
      </c>
      <c r="B1188" s="2839">
        <f t="shared" si="275"/>
        <v>0</v>
      </c>
      <c r="C1188" s="2839">
        <f t="shared" si="275"/>
        <v>0</v>
      </c>
      <c r="D1188" s="2839">
        <f t="shared" si="275"/>
        <v>0</v>
      </c>
      <c r="E1188" s="2839">
        <f t="shared" si="275"/>
        <v>0</v>
      </c>
      <c r="F1188" s="2839">
        <f t="shared" si="275"/>
        <v>0</v>
      </c>
      <c r="G1188" s="2839">
        <v>2</v>
      </c>
      <c r="H1188" s="2839" t="s">
        <v>1271</v>
      </c>
      <c r="I1188" s="2839">
        <f>I1221</f>
        <v>0</v>
      </c>
      <c r="J1188" s="2839">
        <f>J1221</f>
        <v>0</v>
      </c>
    </row>
    <row r="1189" spans="1:10" s="2842" customFormat="1" ht="17.25" customHeight="1">
      <c r="A1189" s="2839">
        <f t="shared" ref="A1189:F1189" si="276">A1224</f>
        <v>0</v>
      </c>
      <c r="B1189" s="2839">
        <f t="shared" si="276"/>
        <v>0</v>
      </c>
      <c r="C1189" s="2839">
        <f t="shared" si="276"/>
        <v>0</v>
      </c>
      <c r="D1189" s="2839">
        <f t="shared" si="276"/>
        <v>0</v>
      </c>
      <c r="E1189" s="2839">
        <f t="shared" si="276"/>
        <v>0</v>
      </c>
      <c r="F1189" s="2839">
        <f t="shared" si="276"/>
        <v>0</v>
      </c>
      <c r="G1189" s="2839">
        <v>3</v>
      </c>
      <c r="H1189" s="2839" t="s">
        <v>1282</v>
      </c>
      <c r="I1189" s="2839">
        <f>I1224</f>
        <v>0</v>
      </c>
      <c r="J1189" s="2839">
        <f>J1224</f>
        <v>0</v>
      </c>
    </row>
    <row r="1190" spans="1:10" s="2842" customFormat="1" ht="17.25" customHeight="1">
      <c r="A1190" s="2854">
        <v>0</v>
      </c>
      <c r="B1190" s="2854">
        <v>0</v>
      </c>
      <c r="C1190" s="2854">
        <v>0</v>
      </c>
      <c r="D1190" s="2854">
        <v>0</v>
      </c>
      <c r="E1190" s="2854">
        <v>0</v>
      </c>
      <c r="F1190" s="2854">
        <v>0</v>
      </c>
      <c r="G1190" s="2854">
        <v>4</v>
      </c>
      <c r="H1190" s="2854" t="s">
        <v>1296</v>
      </c>
      <c r="I1190" s="2854">
        <v>0</v>
      </c>
      <c r="J1190" s="2854">
        <v>0</v>
      </c>
    </row>
    <row r="1191" spans="1:10" s="626" customFormat="1" ht="19.5" customHeight="1" thickBot="1">
      <c r="A1191" s="2862">
        <f t="shared" ref="A1191:F1191" si="277">A1227</f>
        <v>0</v>
      </c>
      <c r="B1191" s="2862">
        <f t="shared" si="277"/>
        <v>0</v>
      </c>
      <c r="C1191" s="2862">
        <f t="shared" si="277"/>
        <v>0</v>
      </c>
      <c r="D1191" s="2862">
        <f t="shared" si="277"/>
        <v>0</v>
      </c>
      <c r="E1191" s="2862">
        <f t="shared" si="277"/>
        <v>0</v>
      </c>
      <c r="F1191" s="2862">
        <f t="shared" si="277"/>
        <v>0</v>
      </c>
      <c r="G1191" s="1263">
        <v>5</v>
      </c>
      <c r="H1191" s="2862" t="s">
        <v>321</v>
      </c>
      <c r="I1191" s="2862">
        <f>I1227</f>
        <v>0</v>
      </c>
      <c r="J1191" s="2862">
        <f>J1227</f>
        <v>0</v>
      </c>
    </row>
    <row r="1192" spans="1:10" s="733" customFormat="1" ht="35.25" customHeight="1" thickTop="1" thickBot="1">
      <c r="A1192" s="995">
        <f t="shared" ref="A1192:F1192" si="278">SUM(A1187:A1191)</f>
        <v>0</v>
      </c>
      <c r="B1192" s="996">
        <f t="shared" si="278"/>
        <v>0</v>
      </c>
      <c r="C1192" s="996">
        <f t="shared" si="278"/>
        <v>0</v>
      </c>
      <c r="D1192" s="996">
        <f t="shared" si="278"/>
        <v>0</v>
      </c>
      <c r="E1192" s="996">
        <f t="shared" si="278"/>
        <v>0</v>
      </c>
      <c r="F1192" s="996">
        <f t="shared" si="278"/>
        <v>0</v>
      </c>
      <c r="G1192" s="1008"/>
      <c r="H1192" s="998" t="s">
        <v>1243</v>
      </c>
      <c r="I1192" s="996">
        <f>SUM(I1187:I1191)</f>
        <v>0</v>
      </c>
      <c r="J1192" s="997">
        <f>SUM(J1187:J1191)</f>
        <v>0</v>
      </c>
    </row>
    <row r="1193" spans="1:10" s="761" customFormat="1" ht="29.25" customHeight="1" thickTop="1" thickBot="1">
      <c r="A1193" s="1005">
        <f t="shared" ref="A1193:F1193" si="279">A1185+A1192</f>
        <v>0</v>
      </c>
      <c r="B1193" s="1006">
        <f t="shared" si="279"/>
        <v>0</v>
      </c>
      <c r="C1193" s="1006">
        <f t="shared" si="279"/>
        <v>2700000</v>
      </c>
      <c r="D1193" s="1006">
        <f t="shared" si="279"/>
        <v>0</v>
      </c>
      <c r="E1193" s="1006">
        <f t="shared" si="279"/>
        <v>2700000</v>
      </c>
      <c r="F1193" s="1006">
        <f t="shared" si="279"/>
        <v>0</v>
      </c>
      <c r="G1193" s="1067"/>
      <c r="H1193" s="1068" t="s">
        <v>1244</v>
      </c>
      <c r="I1193" s="1006">
        <f>I1185+I1192</f>
        <v>0</v>
      </c>
      <c r="J1193" s="1007">
        <f>J1185+J1192</f>
        <v>0</v>
      </c>
    </row>
    <row r="1194" spans="1:10" s="2842" customFormat="1" ht="16.5" customHeight="1">
      <c r="A1194" s="4638" t="s">
        <v>322</v>
      </c>
      <c r="B1194" s="4608"/>
      <c r="C1194" s="4608"/>
      <c r="D1194" s="4608"/>
      <c r="E1194" s="4608"/>
      <c r="F1194" s="4608"/>
      <c r="G1194" s="4608"/>
      <c r="H1194" s="4608"/>
      <c r="I1194" s="4608"/>
      <c r="J1194" s="4608"/>
    </row>
    <row r="1195" spans="1:10" s="2842" customFormat="1" ht="16.5" customHeight="1">
      <c r="A1195" s="2850" t="s">
        <v>1450</v>
      </c>
      <c r="B1195" s="2847"/>
      <c r="C1195" s="2847"/>
      <c r="D1195" s="2847"/>
    </row>
    <row r="1196" spans="1:10" s="2842" customFormat="1" ht="16.5" customHeight="1" thickBot="1">
      <c r="A1196" s="1119"/>
      <c r="B1196" s="781"/>
      <c r="C1196" s="4608"/>
      <c r="D1196" s="4608"/>
      <c r="E1196" s="781"/>
      <c r="F1196" s="781"/>
      <c r="G1196" s="781"/>
      <c r="H1196" s="781"/>
      <c r="I1196" s="4608" t="s">
        <v>313</v>
      </c>
      <c r="J1196" s="4608"/>
    </row>
    <row r="1197" spans="1:10" s="2842" customFormat="1" ht="38.25" customHeight="1">
      <c r="A1197" s="4453" t="s">
        <v>3785</v>
      </c>
      <c r="B1197" s="4454"/>
      <c r="C1197" s="4455" t="s">
        <v>3783</v>
      </c>
      <c r="D1197" s="4454"/>
      <c r="E1197" s="4455" t="s">
        <v>3784</v>
      </c>
      <c r="F1197" s="4454"/>
      <c r="G1197" s="4456" t="s">
        <v>117</v>
      </c>
      <c r="H1197" s="4457"/>
      <c r="I1197" s="4455" t="s">
        <v>3787</v>
      </c>
      <c r="J1197" s="4454"/>
    </row>
    <row r="1198" spans="1:10" s="2842" customFormat="1" ht="16.5" customHeight="1">
      <c r="A1198" s="1050" t="s">
        <v>118</v>
      </c>
      <c r="B1198" s="2819" t="s">
        <v>104</v>
      </c>
      <c r="C1198" s="2819" t="s">
        <v>118</v>
      </c>
      <c r="D1198" s="2819" t="s">
        <v>104</v>
      </c>
      <c r="E1198" s="2819" t="s">
        <v>118</v>
      </c>
      <c r="F1198" s="2819" t="s">
        <v>104</v>
      </c>
      <c r="G1198" s="4458"/>
      <c r="H1198" s="4459"/>
      <c r="I1198" s="2819" t="s">
        <v>118</v>
      </c>
      <c r="J1198" s="1051" t="s">
        <v>104</v>
      </c>
    </row>
    <row r="1199" spans="1:10" s="2842" customFormat="1" ht="16.5" customHeight="1" thickBot="1">
      <c r="A1199" s="1075">
        <v>1</v>
      </c>
      <c r="B1199" s="2843">
        <v>2</v>
      </c>
      <c r="C1199" s="2843">
        <v>3</v>
      </c>
      <c r="D1199" s="2843">
        <v>4</v>
      </c>
      <c r="E1199" s="2843">
        <v>5</v>
      </c>
      <c r="F1199" s="2843">
        <v>6</v>
      </c>
      <c r="G1199" s="4614">
        <v>7</v>
      </c>
      <c r="H1199" s="4614"/>
      <c r="I1199" s="2843">
        <v>8</v>
      </c>
      <c r="J1199" s="1076">
        <v>9</v>
      </c>
    </row>
    <row r="1200" spans="1:10" s="2842" customFormat="1" ht="18" customHeight="1">
      <c r="A1200" s="4609" t="s">
        <v>626</v>
      </c>
      <c r="B1200" s="4610"/>
      <c r="C1200" s="4610"/>
      <c r="D1200" s="4610"/>
      <c r="E1200" s="4610"/>
      <c r="F1200" s="4610"/>
      <c r="G1200" s="4610"/>
      <c r="H1200" s="4610"/>
      <c r="I1200" s="4610"/>
      <c r="J1200" s="4611"/>
    </row>
    <row r="1201" spans="1:10" s="2842" customFormat="1" ht="18" customHeight="1">
      <c r="A1201" s="4612"/>
      <c r="B1201" s="4613"/>
      <c r="C1201" s="4613"/>
      <c r="D1201" s="4613"/>
      <c r="E1201" s="4613"/>
      <c r="F1201" s="4613"/>
      <c r="G1201" s="624" t="s">
        <v>137</v>
      </c>
      <c r="H1201" s="4610" t="s">
        <v>239</v>
      </c>
      <c r="I1201" s="4610"/>
      <c r="J1201" s="4611"/>
    </row>
    <row r="1202" spans="1:10" s="626" customFormat="1" ht="18" customHeight="1" thickBot="1">
      <c r="A1202" s="4707"/>
      <c r="B1202" s="4708"/>
      <c r="C1202" s="4708"/>
      <c r="D1202" s="4708"/>
      <c r="E1202" s="4708"/>
      <c r="F1202" s="4708"/>
      <c r="G1202" s="625">
        <v>1</v>
      </c>
      <c r="H1202" s="4759" t="s">
        <v>1235</v>
      </c>
      <c r="I1202" s="4759"/>
      <c r="J1202" s="4760"/>
    </row>
    <row r="1203" spans="1:10" s="626" customFormat="1" ht="18" customHeight="1" thickTop="1" thickBot="1">
      <c r="A1203" s="917">
        <v>0</v>
      </c>
      <c r="B1203" s="917"/>
      <c r="C1203" s="3742">
        <v>2700000</v>
      </c>
      <c r="D1203" s="917"/>
      <c r="E1203" s="3742">
        <v>2700000</v>
      </c>
      <c r="F1203" s="917">
        <v>0</v>
      </c>
      <c r="G1203" s="1326" t="s">
        <v>324</v>
      </c>
      <c r="H1203" s="2839" t="s">
        <v>1409</v>
      </c>
      <c r="I1203" s="3742">
        <v>0</v>
      </c>
      <c r="J1203" s="2726">
        <v>0</v>
      </c>
    </row>
    <row r="1204" spans="1:10" s="626" customFormat="1" ht="18" customHeight="1" thickTop="1" thickBot="1">
      <c r="A1204" s="917">
        <v>0</v>
      </c>
      <c r="B1204" s="917"/>
      <c r="C1204" s="917"/>
      <c r="D1204" s="917"/>
      <c r="E1204" s="917"/>
      <c r="F1204" s="917">
        <v>0</v>
      </c>
      <c r="G1204" s="1326" t="s">
        <v>327</v>
      </c>
      <c r="H1204" s="1354" t="s">
        <v>1246</v>
      </c>
      <c r="J1204" s="2726">
        <v>0</v>
      </c>
    </row>
    <row r="1205" spans="1:10" s="626" customFormat="1" ht="18" customHeight="1" thickTop="1" thickBot="1">
      <c r="A1205" s="917">
        <v>0</v>
      </c>
      <c r="B1205" s="917"/>
      <c r="C1205" s="917"/>
      <c r="D1205" s="917"/>
      <c r="E1205" s="917"/>
      <c r="F1205" s="917">
        <v>0</v>
      </c>
      <c r="G1205" s="1263">
        <v>100</v>
      </c>
      <c r="H1205" s="2862" t="s">
        <v>1380</v>
      </c>
      <c r="I1205" s="2726"/>
      <c r="J1205" s="2726">
        <v>0</v>
      </c>
    </row>
    <row r="1206" spans="1:10" s="662" customFormat="1" ht="25.5" customHeight="1" thickTop="1" thickBot="1">
      <c r="A1206" s="996">
        <f t="shared" ref="A1206:F1206" si="280">SUM(A1203:A1205)</f>
        <v>0</v>
      </c>
      <c r="B1206" s="996">
        <f t="shared" si="280"/>
        <v>0</v>
      </c>
      <c r="C1206" s="996">
        <f t="shared" si="280"/>
        <v>2700000</v>
      </c>
      <c r="D1206" s="996">
        <f t="shared" si="280"/>
        <v>0</v>
      </c>
      <c r="E1206" s="996">
        <f t="shared" si="280"/>
        <v>2700000</v>
      </c>
      <c r="F1206" s="996">
        <f t="shared" si="280"/>
        <v>0</v>
      </c>
      <c r="G1206" s="1009"/>
      <c r="H1206" s="996" t="s">
        <v>1249</v>
      </c>
      <c r="I1206" s="996">
        <f>SUM(I1203:I1205)</f>
        <v>0</v>
      </c>
      <c r="J1206" s="996">
        <f>SUM(J1203:J1205)</f>
        <v>0</v>
      </c>
    </row>
    <row r="1207" spans="1:10" s="2842" customFormat="1" ht="20.25" customHeight="1" thickTop="1">
      <c r="A1207" s="4623"/>
      <c r="B1207" s="4624"/>
      <c r="C1207" s="4624"/>
      <c r="D1207" s="4624"/>
      <c r="E1207" s="4624"/>
      <c r="F1207" s="4624"/>
      <c r="G1207" s="623">
        <v>2</v>
      </c>
      <c r="H1207" s="1037" t="s">
        <v>1236</v>
      </c>
      <c r="I1207" s="4624"/>
      <c r="J1207" s="4629"/>
    </row>
    <row r="1208" spans="1:10" s="626" customFormat="1" ht="20.25" customHeight="1" thickBot="1">
      <c r="A1208" s="1262">
        <v>0</v>
      </c>
      <c r="B1208" s="2862">
        <v>0</v>
      </c>
      <c r="C1208" s="2862"/>
      <c r="D1208" s="2862">
        <v>0</v>
      </c>
      <c r="E1208" s="2862">
        <v>0</v>
      </c>
      <c r="F1208" s="2862">
        <v>0</v>
      </c>
      <c r="G1208" s="1263">
        <v>299</v>
      </c>
      <c r="H1208" s="2694" t="s">
        <v>1446</v>
      </c>
      <c r="I1208" s="2862">
        <v>0</v>
      </c>
      <c r="J1208" s="989">
        <v>0</v>
      </c>
    </row>
    <row r="1209" spans="1:10" s="733" customFormat="1" ht="24" customHeight="1" thickTop="1" thickBot="1">
      <c r="A1209" s="995">
        <f>SUM(A1208)</f>
        <v>0</v>
      </c>
      <c r="B1209" s="996">
        <f>SUM(B1208:B1208)</f>
        <v>0</v>
      </c>
      <c r="C1209" s="996">
        <f>SUM(C1208:C1208)</f>
        <v>0</v>
      </c>
      <c r="D1209" s="996">
        <f>SUM(D1208:D1208)</f>
        <v>0</v>
      </c>
      <c r="E1209" s="996">
        <f>SUM(E1208:E1208)</f>
        <v>0</v>
      </c>
      <c r="F1209" s="996">
        <f>SUM(F1208:F1208)</f>
        <v>0</v>
      </c>
      <c r="G1209" s="1009"/>
      <c r="H1209" s="1010" t="s">
        <v>1257</v>
      </c>
      <c r="I1209" s="996">
        <f>SUM(I1208:I1208)</f>
        <v>0</v>
      </c>
      <c r="J1209" s="997">
        <f>SUM(J1208:J1208)</f>
        <v>0</v>
      </c>
    </row>
    <row r="1210" spans="1:10" s="733" customFormat="1" ht="34.5" customHeight="1" thickTop="1" thickBot="1">
      <c r="A1210" s="995">
        <f t="shared" ref="A1210:F1210" si="281">A1206+A1209</f>
        <v>0</v>
      </c>
      <c r="B1210" s="996">
        <f t="shared" si="281"/>
        <v>0</v>
      </c>
      <c r="C1210" s="996">
        <f t="shared" si="281"/>
        <v>2700000</v>
      </c>
      <c r="D1210" s="996">
        <f t="shared" si="281"/>
        <v>0</v>
      </c>
      <c r="E1210" s="996">
        <f t="shared" si="281"/>
        <v>2700000</v>
      </c>
      <c r="F1210" s="996">
        <f t="shared" si="281"/>
        <v>0</v>
      </c>
      <c r="G1210" s="1009"/>
      <c r="H1210" s="1090" t="s">
        <v>1237</v>
      </c>
      <c r="I1210" s="996">
        <f>I1206+I1209</f>
        <v>0</v>
      </c>
      <c r="J1210" s="997">
        <f>J1206+J1209</f>
        <v>0</v>
      </c>
    </row>
    <row r="1211" spans="1:10" s="2842" customFormat="1" ht="18.75" customHeight="1" thickTop="1">
      <c r="A1211" s="4612"/>
      <c r="B1211" s="4613"/>
      <c r="C1211" s="4613"/>
      <c r="D1211" s="4613"/>
      <c r="E1211" s="4613"/>
      <c r="F1211" s="4613"/>
      <c r="G1211" s="624" t="s">
        <v>139</v>
      </c>
      <c r="H1211" s="4610" t="s">
        <v>243</v>
      </c>
      <c r="I1211" s="4610"/>
      <c r="J1211" s="4611"/>
    </row>
    <row r="1212" spans="1:10" s="2842" customFormat="1" ht="20.25" customHeight="1">
      <c r="A1212" s="4625">
        <v>0</v>
      </c>
      <c r="B1212" s="4626"/>
      <c r="C1212" s="4626"/>
      <c r="D1212" s="4626"/>
      <c r="E1212" s="4626"/>
      <c r="F1212" s="4627"/>
      <c r="G1212" s="624">
        <v>1</v>
      </c>
      <c r="H1212" s="4610" t="s">
        <v>1258</v>
      </c>
      <c r="I1212" s="4610"/>
      <c r="J1212" s="4611"/>
    </row>
    <row r="1213" spans="1:10" s="2842" customFormat="1" ht="17.25" customHeight="1">
      <c r="A1213" s="1421">
        <f>SUM(A1211:A1212)</f>
        <v>0</v>
      </c>
      <c r="B1213" s="2839"/>
      <c r="C1213" s="2839"/>
      <c r="D1213" s="2839"/>
      <c r="E1213" s="2839"/>
      <c r="F1213" s="2839"/>
      <c r="G1213" s="2839" t="s">
        <v>324</v>
      </c>
      <c r="H1213" s="1234" t="s">
        <v>1401</v>
      </c>
      <c r="I1213" s="2859">
        <v>0</v>
      </c>
      <c r="J1213" s="3743"/>
    </row>
    <row r="1214" spans="1:10" s="3397" customFormat="1" ht="17.25" customHeight="1">
      <c r="A1214" s="4617">
        <v>0</v>
      </c>
      <c r="B1214" s="4619"/>
      <c r="C1214" s="4619"/>
      <c r="D1214" s="4619"/>
      <c r="E1214" s="4619"/>
      <c r="F1214" s="4619"/>
      <c r="G1214" s="4768" t="s">
        <v>701</v>
      </c>
      <c r="H1214" s="4615" t="s">
        <v>1403</v>
      </c>
      <c r="I1214" s="4764"/>
      <c r="J1214" s="4766">
        <v>0</v>
      </c>
    </row>
    <row r="1215" spans="1:10" s="2842" customFormat="1" ht="12" customHeight="1">
      <c r="A1215" s="4618"/>
      <c r="B1215" s="4620"/>
      <c r="C1215" s="4620"/>
      <c r="D1215" s="4620"/>
      <c r="E1215" s="4620"/>
      <c r="F1215" s="4620"/>
      <c r="G1215" s="4769"/>
      <c r="H1215" s="4616"/>
      <c r="I1215" s="4765"/>
      <c r="J1215" s="4767"/>
    </row>
    <row r="1216" spans="1:10" s="626" customFormat="1" ht="28.5" customHeight="1" thickBot="1">
      <c r="A1216" s="2839">
        <f>SUM(A1212:A1213)</f>
        <v>0</v>
      </c>
      <c r="B1216" s="2839">
        <v>0</v>
      </c>
      <c r="C1216" s="2839"/>
      <c r="D1216" s="2839"/>
      <c r="E1216" s="2839"/>
      <c r="F1216" s="2839"/>
      <c r="G1216" s="2839" t="s">
        <v>495</v>
      </c>
      <c r="H1216" s="1234" t="s">
        <v>3490</v>
      </c>
      <c r="I1216" s="2859">
        <v>0</v>
      </c>
      <c r="J1216" s="3743"/>
    </row>
    <row r="1217" spans="1:12" s="733" customFormat="1" ht="22.5" customHeight="1" thickTop="1" thickBot="1">
      <c r="A1217" s="1034">
        <f t="shared" ref="A1217:F1217" si="282">SUM(A1213:A1216)</f>
        <v>0</v>
      </c>
      <c r="B1217" s="1020">
        <f t="shared" si="282"/>
        <v>0</v>
      </c>
      <c r="C1217" s="1023">
        <f t="shared" si="282"/>
        <v>0</v>
      </c>
      <c r="D1217" s="1020">
        <f t="shared" si="282"/>
        <v>0</v>
      </c>
      <c r="E1217" s="1020">
        <f t="shared" si="282"/>
        <v>0</v>
      </c>
      <c r="F1217" s="1020">
        <f t="shared" si="282"/>
        <v>0</v>
      </c>
      <c r="G1217" s="1023"/>
      <c r="H1217" s="1020" t="s">
        <v>1270</v>
      </c>
      <c r="I1217" s="1020">
        <f>SUM(I1213:I1216)</f>
        <v>0</v>
      </c>
      <c r="J1217" s="1022">
        <f>SUM(J1213:J1216)</f>
        <v>0</v>
      </c>
    </row>
    <row r="1218" spans="1:12" s="2842" customFormat="1" ht="16.5" hidden="1" customHeight="1" thickTop="1">
      <c r="A1218" s="4623"/>
      <c r="B1218" s="4624"/>
      <c r="C1218" s="4624"/>
      <c r="D1218" s="4624"/>
      <c r="E1218" s="4624"/>
      <c r="F1218" s="4624"/>
      <c r="G1218" s="623">
        <v>2</v>
      </c>
      <c r="H1218" s="4606" t="s">
        <v>1271</v>
      </c>
      <c r="I1218" s="4606"/>
      <c r="J1218" s="4607"/>
    </row>
    <row r="1219" spans="1:12" s="2842" customFormat="1" ht="16.5" hidden="1" customHeight="1">
      <c r="A1219" s="2838">
        <v>0</v>
      </c>
      <c r="B1219" s="2839">
        <v>0</v>
      </c>
      <c r="C1219" s="2839">
        <v>0</v>
      </c>
      <c r="D1219" s="2839">
        <v>0</v>
      </c>
      <c r="E1219" s="2839">
        <v>0</v>
      </c>
      <c r="F1219" s="2839">
        <v>0</v>
      </c>
      <c r="G1219" s="2839"/>
      <c r="H1219" s="1234"/>
      <c r="I1219" s="2839">
        <v>0</v>
      </c>
      <c r="J1219" s="2846">
        <v>0</v>
      </c>
    </row>
    <row r="1220" spans="1:12" s="626" customFormat="1" ht="16.5" hidden="1" customHeight="1" thickBot="1">
      <c r="A1220" s="2861">
        <v>0</v>
      </c>
      <c r="B1220" s="2862">
        <v>0</v>
      </c>
      <c r="C1220" s="2862">
        <v>0</v>
      </c>
      <c r="D1220" s="2862">
        <v>0</v>
      </c>
      <c r="E1220" s="2862">
        <v>0</v>
      </c>
      <c r="F1220" s="2862">
        <v>0</v>
      </c>
      <c r="G1220" s="2862"/>
      <c r="H1220" s="663"/>
      <c r="I1220" s="2862">
        <v>0</v>
      </c>
      <c r="J1220" s="989">
        <v>0</v>
      </c>
    </row>
    <row r="1221" spans="1:12" s="733" customFormat="1" ht="16.5" hidden="1" customHeight="1" thickTop="1" thickBot="1">
      <c r="A1221" s="878">
        <f t="shared" ref="A1221:F1221" si="283">SUM(A1219:A1220)</f>
        <v>0</v>
      </c>
      <c r="B1221" s="734">
        <f t="shared" si="283"/>
        <v>0</v>
      </c>
      <c r="C1221" s="734">
        <f t="shared" si="283"/>
        <v>0</v>
      </c>
      <c r="D1221" s="734">
        <f t="shared" si="283"/>
        <v>0</v>
      </c>
      <c r="E1221" s="734">
        <f t="shared" si="283"/>
        <v>0</v>
      </c>
      <c r="F1221" s="734">
        <f t="shared" si="283"/>
        <v>0</v>
      </c>
      <c r="G1221" s="738"/>
      <c r="H1221" s="622" t="s">
        <v>1344</v>
      </c>
      <c r="I1221" s="734">
        <f>SUM(I1219:I1220)</f>
        <v>0</v>
      </c>
      <c r="J1221" s="879">
        <f>SUM(J1219:J1220)</f>
        <v>0</v>
      </c>
    </row>
    <row r="1222" spans="1:12" s="2842" customFormat="1" ht="16.5" hidden="1" customHeight="1" thickTop="1">
      <c r="A1222" s="4623"/>
      <c r="B1222" s="4624"/>
      <c r="C1222" s="4624"/>
      <c r="D1222" s="4624"/>
      <c r="E1222" s="4624"/>
      <c r="F1222" s="4624"/>
      <c r="G1222" s="623">
        <v>3</v>
      </c>
      <c r="H1222" s="4606" t="s">
        <v>1282</v>
      </c>
      <c r="I1222" s="4606"/>
      <c r="J1222" s="4607"/>
    </row>
    <row r="1223" spans="1:12" s="626" customFormat="1" ht="16.5" hidden="1" customHeight="1" thickBot="1">
      <c r="A1223" s="2861">
        <v>0</v>
      </c>
      <c r="B1223" s="2862">
        <v>0</v>
      </c>
      <c r="C1223" s="2862">
        <v>0</v>
      </c>
      <c r="D1223" s="2862"/>
      <c r="E1223" s="2862">
        <v>0</v>
      </c>
      <c r="F1223" s="2862">
        <v>0</v>
      </c>
      <c r="G1223" s="2862"/>
      <c r="H1223" s="645"/>
      <c r="I1223" s="2862">
        <v>0</v>
      </c>
      <c r="J1223" s="989">
        <v>0</v>
      </c>
    </row>
    <row r="1224" spans="1:12" s="662" customFormat="1" ht="16.5" hidden="1" customHeight="1" thickTop="1" thickBot="1">
      <c r="A1224" s="878">
        <f t="shared" ref="A1224:F1224" si="284">SUM(A1223:A1223)</f>
        <v>0</v>
      </c>
      <c r="B1224" s="734">
        <f t="shared" si="284"/>
        <v>0</v>
      </c>
      <c r="C1224" s="734">
        <f t="shared" si="284"/>
        <v>0</v>
      </c>
      <c r="D1224" s="734">
        <f t="shared" si="284"/>
        <v>0</v>
      </c>
      <c r="E1224" s="734">
        <f t="shared" si="284"/>
        <v>0</v>
      </c>
      <c r="F1224" s="734">
        <f t="shared" si="284"/>
        <v>0</v>
      </c>
      <c r="G1224" s="738"/>
      <c r="H1224" s="622" t="s">
        <v>1374</v>
      </c>
      <c r="I1224" s="734">
        <f>SUM(I1223:I1223)</f>
        <v>0</v>
      </c>
      <c r="J1224" s="879">
        <f>SUM(J1223:J1223)</f>
        <v>0</v>
      </c>
    </row>
    <row r="1225" spans="1:12" s="2842" customFormat="1" ht="18.75" customHeight="1" thickTop="1">
      <c r="A1225" s="4623"/>
      <c r="B1225" s="4624"/>
      <c r="C1225" s="4624"/>
      <c r="D1225" s="4624"/>
      <c r="E1225" s="4624"/>
      <c r="F1225" s="4624"/>
      <c r="G1225" s="623">
        <v>5</v>
      </c>
      <c r="H1225" s="4606" t="s">
        <v>321</v>
      </c>
      <c r="I1225" s="4606"/>
      <c r="J1225" s="4607"/>
    </row>
    <row r="1226" spans="1:12" s="626" customFormat="1" ht="19.5" customHeight="1" thickBot="1">
      <c r="A1226" s="1262">
        <v>0</v>
      </c>
      <c r="B1226" s="2862">
        <v>0</v>
      </c>
      <c r="C1226" s="2862"/>
      <c r="D1226" s="2862"/>
      <c r="E1226" s="2862"/>
      <c r="F1226" s="2862"/>
      <c r="G1226" s="1263">
        <v>499</v>
      </c>
      <c r="H1226" s="2862" t="s">
        <v>290</v>
      </c>
      <c r="I1226" s="2692">
        <v>0</v>
      </c>
      <c r="J1226" s="3744"/>
    </row>
    <row r="1227" spans="1:12" s="662" customFormat="1" ht="26.25" customHeight="1" thickTop="1" thickBot="1">
      <c r="A1227" s="995">
        <f t="shared" ref="A1227:F1227" si="285">SUM(A1226)</f>
        <v>0</v>
      </c>
      <c r="B1227" s="995">
        <f t="shared" si="285"/>
        <v>0</v>
      </c>
      <c r="C1227" s="995">
        <f t="shared" si="285"/>
        <v>0</v>
      </c>
      <c r="D1227" s="995">
        <f t="shared" si="285"/>
        <v>0</v>
      </c>
      <c r="E1227" s="995">
        <f t="shared" si="285"/>
        <v>0</v>
      </c>
      <c r="F1227" s="995">
        <f t="shared" si="285"/>
        <v>0</v>
      </c>
      <c r="G1227" s="1013"/>
      <c r="H1227" s="996" t="s">
        <v>1321</v>
      </c>
      <c r="I1227" s="996">
        <f>SUM(I1226:I1226)</f>
        <v>0</v>
      </c>
      <c r="J1227" s="997">
        <f>SUM(J1226:J1226)</f>
        <v>0</v>
      </c>
    </row>
    <row r="1228" spans="1:12" s="662" customFormat="1" ht="34.5" customHeight="1" thickTop="1" thickBot="1">
      <c r="A1228" s="995">
        <f t="shared" ref="A1228:F1228" si="286">A1217+A1221+A1224+A1227</f>
        <v>0</v>
      </c>
      <c r="B1228" s="995">
        <f t="shared" si="286"/>
        <v>0</v>
      </c>
      <c r="C1228" s="995">
        <f t="shared" si="286"/>
        <v>0</v>
      </c>
      <c r="D1228" s="995">
        <f t="shared" si="286"/>
        <v>0</v>
      </c>
      <c r="E1228" s="995">
        <f t="shared" si="286"/>
        <v>0</v>
      </c>
      <c r="F1228" s="995">
        <f t="shared" si="286"/>
        <v>0</v>
      </c>
      <c r="G1228" s="1013"/>
      <c r="H1228" s="998" t="s">
        <v>1355</v>
      </c>
      <c r="I1228" s="996">
        <f>I1217+I1221+I1224+I1227</f>
        <v>0</v>
      </c>
      <c r="J1228" s="997">
        <f>J1217+J1221+J1224+J1227</f>
        <v>0</v>
      </c>
    </row>
    <row r="1229" spans="1:12" s="2842" customFormat="1" ht="26.25" customHeight="1" thickTop="1" thickBot="1">
      <c r="A1229" s="1239">
        <f t="shared" ref="A1229:F1229" si="287">A1210+A1228</f>
        <v>0</v>
      </c>
      <c r="B1229" s="1236">
        <f t="shared" si="287"/>
        <v>0</v>
      </c>
      <c r="C1229" s="1236">
        <f t="shared" si="287"/>
        <v>2700000</v>
      </c>
      <c r="D1229" s="1236">
        <f t="shared" si="287"/>
        <v>0</v>
      </c>
      <c r="E1229" s="1236">
        <f t="shared" si="287"/>
        <v>2700000</v>
      </c>
      <c r="F1229" s="1236">
        <f t="shared" si="287"/>
        <v>0</v>
      </c>
      <c r="G1229" s="1236"/>
      <c r="H1229" s="1237" t="s">
        <v>1451</v>
      </c>
      <c r="I1229" s="1236">
        <f>I1210+I1228</f>
        <v>0</v>
      </c>
      <c r="J1229" s="1238">
        <f>J1210+J1228</f>
        <v>0</v>
      </c>
    </row>
    <row r="1230" spans="1:12" s="2842" customFormat="1" ht="14.25" customHeight="1">
      <c r="A1230" s="2848"/>
      <c r="H1230" s="1389"/>
    </row>
    <row r="1231" spans="1:12" s="2842" customFormat="1" ht="18.75" customHeight="1">
      <c r="A1231" s="4761" t="s">
        <v>1452</v>
      </c>
      <c r="B1231" s="4762"/>
      <c r="C1231" s="4762"/>
      <c r="D1231" s="4762"/>
      <c r="E1231" s="4762"/>
      <c r="F1231" s="4762"/>
      <c r="G1231" s="4762"/>
      <c r="H1231" s="4762"/>
      <c r="I1231" s="4762"/>
      <c r="J1231" s="4762"/>
      <c r="K1231" s="2847"/>
      <c r="L1231" s="2847"/>
    </row>
    <row r="1232" spans="1:12" s="2842" customFormat="1" ht="16.5" customHeight="1" thickBot="1">
      <c r="A1232" s="3116"/>
      <c r="B1232" s="3117"/>
      <c r="C1232" s="4657"/>
      <c r="D1232" s="4657"/>
      <c r="E1232" s="3117"/>
      <c r="F1232" s="3117"/>
      <c r="G1232" s="3117"/>
      <c r="H1232" s="3117"/>
      <c r="I1232" s="4657" t="s">
        <v>313</v>
      </c>
      <c r="J1232" s="4657"/>
      <c r="K1232" s="2847"/>
      <c r="L1232" s="2847"/>
    </row>
    <row r="1233" spans="1:14" s="2842" customFormat="1" ht="29.25" customHeight="1">
      <c r="A1233" s="4659" t="s">
        <v>3785</v>
      </c>
      <c r="B1233" s="4655"/>
      <c r="C1233" s="4654" t="s">
        <v>3783</v>
      </c>
      <c r="D1233" s="4655"/>
      <c r="E1233" s="4654" t="s">
        <v>3784</v>
      </c>
      <c r="F1233" s="4655"/>
      <c r="G1233" s="4677" t="s">
        <v>117</v>
      </c>
      <c r="H1233" s="4678"/>
      <c r="I1233" s="4654" t="s">
        <v>3787</v>
      </c>
      <c r="J1233" s="4655"/>
    </row>
    <row r="1234" spans="1:14" s="2842" customFormat="1" ht="15" customHeight="1">
      <c r="A1234" s="3118" t="s">
        <v>118</v>
      </c>
      <c r="B1234" s="3119" t="s">
        <v>104</v>
      </c>
      <c r="C1234" s="3119" t="s">
        <v>118</v>
      </c>
      <c r="D1234" s="3119" t="s">
        <v>104</v>
      </c>
      <c r="E1234" s="3119" t="s">
        <v>118</v>
      </c>
      <c r="F1234" s="3119" t="s">
        <v>104</v>
      </c>
      <c r="G1234" s="4679"/>
      <c r="H1234" s="4680"/>
      <c r="I1234" s="3119" t="s">
        <v>118</v>
      </c>
      <c r="J1234" s="3120" t="s">
        <v>104</v>
      </c>
      <c r="K1234" s="654"/>
      <c r="L1234" s="654"/>
      <c r="M1234" s="654"/>
      <c r="N1234" s="654"/>
    </row>
    <row r="1235" spans="1:14" s="2842" customFormat="1" ht="13.5" customHeight="1" thickBot="1">
      <c r="A1235" s="3121">
        <v>1</v>
      </c>
      <c r="B1235" s="3122">
        <v>2</v>
      </c>
      <c r="C1235" s="3122">
        <v>3</v>
      </c>
      <c r="D1235" s="3122">
        <v>4</v>
      </c>
      <c r="E1235" s="3122">
        <v>5</v>
      </c>
      <c r="F1235" s="3122">
        <v>6</v>
      </c>
      <c r="G1235" s="4650">
        <v>7</v>
      </c>
      <c r="H1235" s="4650"/>
      <c r="I1235" s="3122">
        <v>8</v>
      </c>
      <c r="J1235" s="3123">
        <v>9</v>
      </c>
    </row>
    <row r="1236" spans="1:14" s="2842" customFormat="1" ht="18" customHeight="1">
      <c r="A1236" s="4743" t="s">
        <v>318</v>
      </c>
      <c r="B1236" s="4744"/>
      <c r="C1236" s="4744"/>
      <c r="D1236" s="4744"/>
      <c r="E1236" s="4744"/>
      <c r="F1236" s="4744"/>
      <c r="G1236" s="4744"/>
      <c r="H1236" s="4744"/>
      <c r="I1236" s="4744"/>
      <c r="J1236" s="4745"/>
    </row>
    <row r="1237" spans="1:14" s="2842" customFormat="1" ht="18.75" customHeight="1">
      <c r="A1237" s="4667"/>
      <c r="B1237" s="4668"/>
      <c r="C1237" s="4668"/>
      <c r="D1237" s="4668"/>
      <c r="E1237" s="4668"/>
      <c r="F1237" s="4668"/>
      <c r="G1237" s="3124" t="s">
        <v>137</v>
      </c>
      <c r="H1237" s="4660" t="s">
        <v>239</v>
      </c>
      <c r="I1237" s="4660"/>
      <c r="J1237" s="4661"/>
      <c r="K1237" s="654"/>
      <c r="L1237" s="654"/>
      <c r="M1237" s="654"/>
      <c r="N1237" s="654"/>
    </row>
    <row r="1238" spans="1:14" s="2842" customFormat="1" ht="17.25" customHeight="1">
      <c r="A1238" s="3125">
        <v>0</v>
      </c>
      <c r="B1238" s="3126">
        <f>B1262</f>
        <v>0</v>
      </c>
      <c r="C1238" s="3126">
        <f>C1262</f>
        <v>0</v>
      </c>
      <c r="D1238" s="3126">
        <f>D1262</f>
        <v>0</v>
      </c>
      <c r="E1238" s="3126">
        <f>E1262</f>
        <v>0</v>
      </c>
      <c r="F1238" s="3126">
        <f>F1262</f>
        <v>0</v>
      </c>
      <c r="G1238" s="3127">
        <v>1</v>
      </c>
      <c r="H1238" s="3126" t="s">
        <v>1235</v>
      </c>
      <c r="I1238" s="3126">
        <f>I1262</f>
        <v>0</v>
      </c>
      <c r="J1238" s="3128">
        <f>J1262</f>
        <v>0</v>
      </c>
      <c r="K1238" s="654"/>
      <c r="L1238" s="654"/>
      <c r="M1238" s="654"/>
      <c r="N1238" s="654"/>
    </row>
    <row r="1239" spans="1:14" s="2842" customFormat="1" ht="20.25" customHeight="1" thickBot="1">
      <c r="A1239" s="3129">
        <f t="shared" ref="A1239:F1239" si="288">SUM(A1264)</f>
        <v>0</v>
      </c>
      <c r="B1239" s="3130">
        <f t="shared" si="288"/>
        <v>0</v>
      </c>
      <c r="C1239" s="3130">
        <f t="shared" si="288"/>
        <v>0</v>
      </c>
      <c r="D1239" s="3130">
        <f t="shared" si="288"/>
        <v>0</v>
      </c>
      <c r="E1239" s="3130">
        <f t="shared" si="288"/>
        <v>0</v>
      </c>
      <c r="F1239" s="3130">
        <f t="shared" si="288"/>
        <v>0</v>
      </c>
      <c r="G1239" s="3131">
        <v>2</v>
      </c>
      <c r="H1239" s="3130" t="s">
        <v>1236</v>
      </c>
      <c r="I1239" s="3130">
        <f>SUM(I1264)</f>
        <v>0</v>
      </c>
      <c r="J1239" s="3132">
        <f>SUM(J1264)</f>
        <v>0</v>
      </c>
      <c r="K1239" s="654"/>
      <c r="L1239" s="654"/>
      <c r="M1239" s="654"/>
      <c r="N1239" s="654">
        <v>1021499</v>
      </c>
    </row>
    <row r="1240" spans="1:14" s="748" customFormat="1" ht="36" customHeight="1" thickTop="1" thickBot="1">
      <c r="A1240" s="3133">
        <f t="shared" ref="A1240:F1240" si="289">SUM(A1238:A1239)</f>
        <v>0</v>
      </c>
      <c r="B1240" s="3134">
        <f t="shared" si="289"/>
        <v>0</v>
      </c>
      <c r="C1240" s="3134">
        <f t="shared" si="289"/>
        <v>0</v>
      </c>
      <c r="D1240" s="3134">
        <f t="shared" si="289"/>
        <v>0</v>
      </c>
      <c r="E1240" s="3134">
        <f t="shared" si="289"/>
        <v>0</v>
      </c>
      <c r="F1240" s="3134">
        <f t="shared" si="289"/>
        <v>0</v>
      </c>
      <c r="G1240" s="3135"/>
      <c r="H1240" s="3136" t="s">
        <v>1358</v>
      </c>
      <c r="I1240" s="3134">
        <f>SUM(I1238:I1239)</f>
        <v>0</v>
      </c>
      <c r="J1240" s="3137">
        <f>SUM(J1238:J1239)</f>
        <v>0</v>
      </c>
    </row>
    <row r="1241" spans="1:14" s="660" customFormat="1" ht="21" customHeight="1" thickTop="1" thickBot="1">
      <c r="A1241" s="4656"/>
      <c r="B1241" s="4657"/>
      <c r="C1241" s="4657"/>
      <c r="D1241" s="4657"/>
      <c r="E1241" s="4657"/>
      <c r="F1241" s="4657"/>
      <c r="G1241" s="3138" t="s">
        <v>139</v>
      </c>
      <c r="H1241" s="4744" t="s">
        <v>243</v>
      </c>
      <c r="I1241" s="4744"/>
      <c r="J1241" s="4745"/>
    </row>
    <row r="1242" spans="1:14" s="660" customFormat="1" ht="17.25" customHeight="1" thickTop="1" thickBot="1">
      <c r="A1242" s="3139">
        <v>0</v>
      </c>
      <c r="B1242" s="3140">
        <v>0</v>
      </c>
      <c r="C1242" s="3140">
        <v>0</v>
      </c>
      <c r="D1242" s="3140">
        <v>0</v>
      </c>
      <c r="E1242" s="3140">
        <v>0</v>
      </c>
      <c r="F1242" s="3140">
        <v>0</v>
      </c>
      <c r="G1242" s="3127">
        <v>1</v>
      </c>
      <c r="H1242" s="3140" t="s">
        <v>1258</v>
      </c>
      <c r="I1242" s="3140">
        <v>0</v>
      </c>
      <c r="J1242" s="3141">
        <v>0</v>
      </c>
    </row>
    <row r="1243" spans="1:14" s="660" customFormat="1" ht="17.25" customHeight="1" thickTop="1" thickBot="1">
      <c r="A1243" s="3139">
        <v>0</v>
      </c>
      <c r="B1243" s="3140">
        <v>0</v>
      </c>
      <c r="C1243" s="3140">
        <v>0</v>
      </c>
      <c r="D1243" s="3140">
        <v>0</v>
      </c>
      <c r="E1243" s="3140">
        <v>0</v>
      </c>
      <c r="F1243" s="3140">
        <v>0</v>
      </c>
      <c r="G1243" s="3127">
        <v>2</v>
      </c>
      <c r="H1243" s="3140" t="s">
        <v>1271</v>
      </c>
      <c r="I1243" s="3140">
        <v>0</v>
      </c>
      <c r="J1243" s="3141">
        <v>0</v>
      </c>
    </row>
    <row r="1244" spans="1:14" s="660" customFormat="1" ht="17.25" customHeight="1" thickTop="1" thickBot="1">
      <c r="A1244" s="3139">
        <v>0</v>
      </c>
      <c r="B1244" s="3140">
        <v>0</v>
      </c>
      <c r="C1244" s="3140">
        <v>0</v>
      </c>
      <c r="D1244" s="3140">
        <v>0</v>
      </c>
      <c r="E1244" s="3140">
        <v>0</v>
      </c>
      <c r="F1244" s="3140"/>
      <c r="G1244" s="3127">
        <v>3</v>
      </c>
      <c r="H1244" s="3140" t="s">
        <v>1282</v>
      </c>
      <c r="I1244" s="3140">
        <v>0</v>
      </c>
      <c r="J1244" s="3141">
        <v>0</v>
      </c>
    </row>
    <row r="1245" spans="1:14" s="2842" customFormat="1" ht="17.25" customHeight="1" thickTop="1">
      <c r="A1245" s="3139">
        <v>0</v>
      </c>
      <c r="B1245" s="3140">
        <v>0</v>
      </c>
      <c r="C1245" s="3140">
        <v>0</v>
      </c>
      <c r="D1245" s="3140">
        <v>0</v>
      </c>
      <c r="E1245" s="3140">
        <v>0</v>
      </c>
      <c r="F1245" s="3140">
        <v>0</v>
      </c>
      <c r="G1245" s="3127">
        <v>4</v>
      </c>
      <c r="H1245" s="3140" t="s">
        <v>1296</v>
      </c>
      <c r="I1245" s="3140">
        <v>0</v>
      </c>
      <c r="J1245" s="3141">
        <v>0</v>
      </c>
    </row>
    <row r="1246" spans="1:14" s="2842" customFormat="1" ht="20.25" customHeight="1" thickBot="1">
      <c r="A1246" s="3129">
        <v>0</v>
      </c>
      <c r="B1246" s="3130">
        <f>B1273</f>
        <v>0</v>
      </c>
      <c r="C1246" s="3130">
        <f>C1273</f>
        <v>0</v>
      </c>
      <c r="D1246" s="3130">
        <v>0</v>
      </c>
      <c r="E1246" s="3130">
        <f>E1273</f>
        <v>0</v>
      </c>
      <c r="F1246" s="3130">
        <f>F1273</f>
        <v>0</v>
      </c>
      <c r="G1246" s="3131">
        <v>5</v>
      </c>
      <c r="H1246" s="3130" t="s">
        <v>321</v>
      </c>
      <c r="I1246" s="3130">
        <f>I1273</f>
        <v>0</v>
      </c>
      <c r="J1246" s="3132">
        <f>J1273</f>
        <v>0</v>
      </c>
    </row>
    <row r="1247" spans="1:14" s="2842" customFormat="1" ht="37.5" customHeight="1" thickTop="1" thickBot="1">
      <c r="A1247" s="3133">
        <f t="shared" ref="A1247:F1247" si="290">SUM(A1242:A1246)</f>
        <v>0</v>
      </c>
      <c r="B1247" s="3134">
        <f t="shared" si="290"/>
        <v>0</v>
      </c>
      <c r="C1247" s="3134">
        <f t="shared" si="290"/>
        <v>0</v>
      </c>
      <c r="D1247" s="3134">
        <f t="shared" si="290"/>
        <v>0</v>
      </c>
      <c r="E1247" s="3134">
        <f t="shared" si="290"/>
        <v>0</v>
      </c>
      <c r="F1247" s="3134">
        <f t="shared" si="290"/>
        <v>0</v>
      </c>
      <c r="G1247" s="3142"/>
      <c r="H1247" s="3136" t="s">
        <v>1243</v>
      </c>
      <c r="I1247" s="3134">
        <f>SUM(I1242:I1246)</f>
        <v>0</v>
      </c>
      <c r="J1247" s="3137">
        <f>SUM(J1242:J1246)</f>
        <v>0</v>
      </c>
      <c r="K1247" s="654"/>
      <c r="L1247" s="654"/>
      <c r="M1247" s="654"/>
      <c r="N1247" s="654"/>
    </row>
    <row r="1248" spans="1:14" s="2842" customFormat="1" ht="27.75" customHeight="1" thickTop="1" thickBot="1">
      <c r="A1248" s="3143">
        <f t="shared" ref="A1248:F1248" si="291">SUM(A1240+A1247)</f>
        <v>0</v>
      </c>
      <c r="B1248" s="3144">
        <f t="shared" si="291"/>
        <v>0</v>
      </c>
      <c r="C1248" s="3144">
        <f t="shared" si="291"/>
        <v>0</v>
      </c>
      <c r="D1248" s="3144">
        <f t="shared" si="291"/>
        <v>0</v>
      </c>
      <c r="E1248" s="3144">
        <f t="shared" si="291"/>
        <v>0</v>
      </c>
      <c r="F1248" s="3144">
        <f t="shared" si="291"/>
        <v>0</v>
      </c>
      <c r="G1248" s="3145"/>
      <c r="H1248" s="3146" t="s">
        <v>1244</v>
      </c>
      <c r="I1248" s="3144">
        <f>SUM(I1240+I1247)</f>
        <v>0</v>
      </c>
      <c r="J1248" s="3147">
        <f>SUM(J1240+J1247)</f>
        <v>0</v>
      </c>
    </row>
    <row r="1249" spans="1:15" s="2842" customFormat="1" ht="10.5" customHeight="1">
      <c r="A1249" s="3148"/>
      <c r="B1249" s="3149"/>
      <c r="C1249" s="3149"/>
      <c r="D1249" s="3149"/>
      <c r="E1249" s="3149"/>
      <c r="F1249" s="3149"/>
      <c r="G1249" s="3150"/>
      <c r="H1249" s="3151"/>
      <c r="I1249" s="3149"/>
      <c r="J1249" s="3152"/>
      <c r="K1249" s="694"/>
      <c r="L1249" s="694"/>
      <c r="M1249" s="694"/>
      <c r="N1249" s="694"/>
    </row>
    <row r="1250" spans="1:15" s="2842" customFormat="1" ht="17.25" customHeight="1" thickBot="1">
      <c r="A1250" s="4746" t="s">
        <v>322</v>
      </c>
      <c r="B1250" s="4747"/>
      <c r="C1250" s="4747"/>
      <c r="D1250" s="4747"/>
      <c r="E1250" s="4747"/>
      <c r="F1250" s="4747"/>
      <c r="G1250" s="4747"/>
      <c r="H1250" s="4747"/>
      <c r="I1250" s="4747"/>
      <c r="J1250" s="4748"/>
      <c r="K1250" s="656"/>
      <c r="L1250" s="656"/>
      <c r="M1250" s="656"/>
      <c r="N1250" s="656"/>
    </row>
    <row r="1251" spans="1:15" s="648" customFormat="1" ht="20.25" customHeight="1" thickBot="1">
      <c r="A1251" s="3153" t="s">
        <v>1453</v>
      </c>
      <c r="B1251" s="3154"/>
      <c r="C1251" s="3155"/>
      <c r="D1251" s="3155"/>
      <c r="E1251" s="3154"/>
      <c r="F1251" s="3154"/>
      <c r="G1251" s="3154"/>
      <c r="H1251" s="3154"/>
      <c r="I1251" s="3155"/>
      <c r="J1251" s="3155"/>
      <c r="K1251" s="655"/>
      <c r="L1251" s="655"/>
      <c r="M1251" s="655"/>
      <c r="N1251" s="655"/>
    </row>
    <row r="1252" spans="1:15" s="660" customFormat="1" ht="13.5" customHeight="1" thickTop="1" thickBot="1">
      <c r="A1252" s="3156"/>
      <c r="B1252" s="3154"/>
      <c r="C1252" s="3155"/>
      <c r="D1252" s="3155"/>
      <c r="E1252" s="3154"/>
      <c r="F1252" s="3154"/>
      <c r="G1252" s="3154"/>
      <c r="H1252" s="3154"/>
      <c r="I1252" s="4657" t="s">
        <v>313</v>
      </c>
      <c r="J1252" s="4657"/>
    </row>
    <row r="1253" spans="1:15" s="660" customFormat="1" ht="29.25" customHeight="1" thickTop="1" thickBot="1">
      <c r="A1253" s="4659" t="s">
        <v>3785</v>
      </c>
      <c r="B1253" s="4655"/>
      <c r="C1253" s="4654" t="s">
        <v>3783</v>
      </c>
      <c r="D1253" s="4655"/>
      <c r="E1253" s="4654" t="s">
        <v>3784</v>
      </c>
      <c r="F1253" s="4655"/>
      <c r="G1253" s="4677" t="s">
        <v>117</v>
      </c>
      <c r="H1253" s="4678"/>
      <c r="I1253" s="4654" t="s">
        <v>3787</v>
      </c>
      <c r="J1253" s="4655"/>
    </row>
    <row r="1254" spans="1:15" s="695" customFormat="1" ht="15" customHeight="1" thickTop="1" thickBot="1">
      <c r="A1254" s="3118" t="s">
        <v>118</v>
      </c>
      <c r="B1254" s="3119" t="s">
        <v>104</v>
      </c>
      <c r="C1254" s="3119" t="s">
        <v>118</v>
      </c>
      <c r="D1254" s="3119" t="s">
        <v>104</v>
      </c>
      <c r="E1254" s="3119" t="s">
        <v>118</v>
      </c>
      <c r="F1254" s="3119" t="s">
        <v>104</v>
      </c>
      <c r="G1254" s="4679"/>
      <c r="H1254" s="4680"/>
      <c r="I1254" s="3119" t="s">
        <v>118</v>
      </c>
      <c r="J1254" s="3120" t="s">
        <v>104</v>
      </c>
    </row>
    <row r="1255" spans="1:15" s="2842" customFormat="1" ht="13.5" customHeight="1" thickBot="1">
      <c r="A1255" s="3121">
        <v>1</v>
      </c>
      <c r="B1255" s="3122">
        <v>2</v>
      </c>
      <c r="C1255" s="3122">
        <v>3</v>
      </c>
      <c r="D1255" s="3122">
        <v>4</v>
      </c>
      <c r="E1255" s="3122">
        <v>5</v>
      </c>
      <c r="F1255" s="3122">
        <v>6</v>
      </c>
      <c r="G1255" s="4650">
        <v>7</v>
      </c>
      <c r="H1255" s="4650"/>
      <c r="I1255" s="3122">
        <v>8</v>
      </c>
      <c r="J1255" s="3123">
        <v>9</v>
      </c>
    </row>
    <row r="1256" spans="1:15" s="2842" customFormat="1" ht="19.5" customHeight="1">
      <c r="A1256" s="4691" t="s">
        <v>626</v>
      </c>
      <c r="B1256" s="4660"/>
      <c r="C1256" s="4660"/>
      <c r="D1256" s="4660"/>
      <c r="E1256" s="4660"/>
      <c r="F1256" s="4660"/>
      <c r="G1256" s="4660"/>
      <c r="H1256" s="4660"/>
      <c r="I1256" s="4660"/>
      <c r="J1256" s="4661"/>
    </row>
    <row r="1257" spans="1:15" s="2842" customFormat="1" ht="19.5" customHeight="1">
      <c r="A1257" s="4667"/>
      <c r="B1257" s="4668"/>
      <c r="C1257" s="4668"/>
      <c r="D1257" s="4668"/>
      <c r="E1257" s="4668"/>
      <c r="F1257" s="4668"/>
      <c r="G1257" s="3157" t="s">
        <v>137</v>
      </c>
      <c r="H1257" s="4660" t="s">
        <v>239</v>
      </c>
      <c r="I1257" s="4660"/>
      <c r="J1257" s="4661"/>
    </row>
    <row r="1258" spans="1:15" s="2842" customFormat="1" ht="18.75" customHeight="1">
      <c r="A1258" s="4667"/>
      <c r="B1258" s="4668"/>
      <c r="C1258" s="4668"/>
      <c r="D1258" s="4668"/>
      <c r="E1258" s="4668"/>
      <c r="F1258" s="4668"/>
      <c r="G1258" s="3157">
        <v>1</v>
      </c>
      <c r="H1258" s="4660" t="s">
        <v>1235</v>
      </c>
      <c r="I1258" s="4660"/>
      <c r="J1258" s="4661"/>
    </row>
    <row r="1259" spans="1:15" s="2842" customFormat="1" ht="17.25" customHeight="1">
      <c r="A1259" s="3158">
        <v>0</v>
      </c>
      <c r="B1259" s="3159">
        <v>0</v>
      </c>
      <c r="C1259" s="3159">
        <v>0</v>
      </c>
      <c r="D1259" s="3159">
        <v>0</v>
      </c>
      <c r="E1259" s="3159">
        <v>0</v>
      </c>
      <c r="F1259" s="3159">
        <v>0</v>
      </c>
      <c r="G1259" s="3160" t="s">
        <v>324</v>
      </c>
      <c r="H1259" s="3159" t="s">
        <v>1409</v>
      </c>
      <c r="I1259" s="3159">
        <v>0</v>
      </c>
      <c r="J1259" s="3161">
        <v>0</v>
      </c>
    </row>
    <row r="1260" spans="1:15" s="2842" customFormat="1" ht="17.25" customHeight="1">
      <c r="A1260" s="3158">
        <v>0</v>
      </c>
      <c r="B1260" s="3159">
        <v>0</v>
      </c>
      <c r="C1260" s="3159">
        <v>0</v>
      </c>
      <c r="D1260" s="3159">
        <v>0</v>
      </c>
      <c r="E1260" s="3159">
        <v>0</v>
      </c>
      <c r="F1260" s="3159">
        <v>0</v>
      </c>
      <c r="G1260" s="3160" t="s">
        <v>327</v>
      </c>
      <c r="H1260" s="3162" t="s">
        <v>1246</v>
      </c>
      <c r="I1260" s="3159">
        <v>0</v>
      </c>
      <c r="J1260" s="3161">
        <v>0</v>
      </c>
    </row>
    <row r="1261" spans="1:15" s="626" customFormat="1" ht="19.5" customHeight="1" thickBot="1">
      <c r="A1261" s="3163">
        <v>0</v>
      </c>
      <c r="B1261" s="3164">
        <v>0</v>
      </c>
      <c r="C1261" s="3164">
        <v>0</v>
      </c>
      <c r="D1261" s="3164">
        <v>0</v>
      </c>
      <c r="E1261" s="3164">
        <v>0</v>
      </c>
      <c r="F1261" s="3164">
        <v>0</v>
      </c>
      <c r="G1261" s="3165">
        <v>100</v>
      </c>
      <c r="H1261" s="3164" t="s">
        <v>1380</v>
      </c>
      <c r="I1261" s="3164">
        <v>0</v>
      </c>
      <c r="J1261" s="3166">
        <v>0</v>
      </c>
    </row>
    <row r="1262" spans="1:15" s="733" customFormat="1" ht="25.5" customHeight="1" thickTop="1" thickBot="1">
      <c r="A1262" s="3167">
        <f t="shared" ref="A1262:F1262" si="292">SUM(A1259:A1261)</f>
        <v>0</v>
      </c>
      <c r="B1262" s="3168">
        <f t="shared" si="292"/>
        <v>0</v>
      </c>
      <c r="C1262" s="3168">
        <f t="shared" si="292"/>
        <v>0</v>
      </c>
      <c r="D1262" s="3168">
        <f t="shared" si="292"/>
        <v>0</v>
      </c>
      <c r="E1262" s="3168">
        <f t="shared" si="292"/>
        <v>0</v>
      </c>
      <c r="F1262" s="3168">
        <f t="shared" si="292"/>
        <v>0</v>
      </c>
      <c r="G1262" s="3169"/>
      <c r="H1262" s="3168" t="s">
        <v>1249</v>
      </c>
      <c r="I1262" s="3168">
        <f>SUM(I1259:I1261)</f>
        <v>0</v>
      </c>
      <c r="J1262" s="3170">
        <f>SUM(J1259:J1261)</f>
        <v>0</v>
      </c>
    </row>
    <row r="1263" spans="1:15" s="662" customFormat="1" ht="19.5" customHeight="1" thickTop="1" thickBot="1">
      <c r="A1263" s="4656"/>
      <c r="B1263" s="4657"/>
      <c r="C1263" s="4657"/>
      <c r="D1263" s="4657"/>
      <c r="E1263" s="4657"/>
      <c r="F1263" s="4657"/>
      <c r="G1263" s="3171">
        <v>2</v>
      </c>
      <c r="H1263" s="4744" t="s">
        <v>1236</v>
      </c>
      <c r="I1263" s="4744"/>
      <c r="J1263" s="4745"/>
    </row>
    <row r="1264" spans="1:15" s="733" customFormat="1" ht="23.25" customHeight="1" thickTop="1" thickBot="1">
      <c r="A1264" s="3167">
        <v>0</v>
      </c>
      <c r="B1264" s="3168">
        <v>0</v>
      </c>
      <c r="C1264" s="3168">
        <v>0</v>
      </c>
      <c r="D1264" s="3168">
        <v>0</v>
      </c>
      <c r="E1264" s="3168">
        <v>0</v>
      </c>
      <c r="F1264" s="3168">
        <v>0</v>
      </c>
      <c r="G1264" s="3169"/>
      <c r="H1264" s="3172" t="s">
        <v>1257</v>
      </c>
      <c r="I1264" s="3168">
        <v>0</v>
      </c>
      <c r="J1264" s="3170">
        <v>0</v>
      </c>
      <c r="O1264" s="733">
        <f>I1284-C1284</f>
        <v>-3260000</v>
      </c>
    </row>
    <row r="1265" spans="1:14" s="733" customFormat="1" ht="33" customHeight="1" thickTop="1" thickBot="1">
      <c r="A1265" s="3167">
        <f t="shared" ref="A1265:F1265" si="293">SUM(A1264,A1262)</f>
        <v>0</v>
      </c>
      <c r="B1265" s="3168">
        <f t="shared" si="293"/>
        <v>0</v>
      </c>
      <c r="C1265" s="3168">
        <f t="shared" si="293"/>
        <v>0</v>
      </c>
      <c r="D1265" s="3168">
        <f t="shared" si="293"/>
        <v>0</v>
      </c>
      <c r="E1265" s="3168">
        <f t="shared" si="293"/>
        <v>0</v>
      </c>
      <c r="F1265" s="3168">
        <f t="shared" si="293"/>
        <v>0</v>
      </c>
      <c r="G1265" s="3169"/>
      <c r="H1265" s="3172" t="s">
        <v>1388</v>
      </c>
      <c r="I1265" s="3168">
        <f>SUM(I1264,I1262)</f>
        <v>0</v>
      </c>
      <c r="J1265" s="3170">
        <f>SUM(J1264,J1262)</f>
        <v>0</v>
      </c>
    </row>
    <row r="1266" spans="1:14" s="648" customFormat="1" ht="21" customHeight="1" thickTop="1" thickBot="1">
      <c r="A1266" s="4673"/>
      <c r="B1266" s="4674"/>
      <c r="C1266" s="4674"/>
      <c r="D1266" s="4674"/>
      <c r="E1266" s="4674"/>
      <c r="F1266" s="4674"/>
      <c r="G1266" s="3173" t="s">
        <v>139</v>
      </c>
      <c r="H1266" s="4647" t="s">
        <v>243</v>
      </c>
      <c r="I1266" s="4647"/>
      <c r="J1266" s="4648"/>
    </row>
    <row r="1267" spans="1:14" s="2842" customFormat="1" ht="17.25" customHeight="1" thickTop="1">
      <c r="A1267" s="3158">
        <v>0</v>
      </c>
      <c r="B1267" s="3159">
        <v>0</v>
      </c>
      <c r="C1267" s="3159">
        <v>0</v>
      </c>
      <c r="D1267" s="3159">
        <v>0</v>
      </c>
      <c r="E1267" s="3159">
        <v>0</v>
      </c>
      <c r="F1267" s="3159">
        <v>0</v>
      </c>
      <c r="G1267" s="3157">
        <v>1</v>
      </c>
      <c r="H1267" s="3159" t="s">
        <v>1258</v>
      </c>
      <c r="I1267" s="3159">
        <v>0</v>
      </c>
      <c r="J1267" s="3159">
        <v>0</v>
      </c>
    </row>
    <row r="1268" spans="1:14" s="2842" customFormat="1" ht="17.25" customHeight="1">
      <c r="A1268" s="3158">
        <v>0</v>
      </c>
      <c r="B1268" s="3159">
        <v>0</v>
      </c>
      <c r="C1268" s="3159">
        <v>0</v>
      </c>
      <c r="D1268" s="3159">
        <v>0</v>
      </c>
      <c r="E1268" s="3159">
        <v>0</v>
      </c>
      <c r="F1268" s="3159">
        <v>0</v>
      </c>
      <c r="G1268" s="3157">
        <v>2</v>
      </c>
      <c r="H1268" s="3159" t="s">
        <v>1271</v>
      </c>
      <c r="I1268" s="3159">
        <v>0</v>
      </c>
      <c r="J1268" s="3159">
        <v>0</v>
      </c>
    </row>
    <row r="1269" spans="1:14" s="2842" customFormat="1" ht="17.25" customHeight="1">
      <c r="A1269" s="3158">
        <v>0</v>
      </c>
      <c r="B1269" s="3159">
        <v>0</v>
      </c>
      <c r="C1269" s="3159"/>
      <c r="D1269" s="3159">
        <v>0</v>
      </c>
      <c r="E1269" s="3159">
        <v>0</v>
      </c>
      <c r="F1269" s="3159">
        <v>0</v>
      </c>
      <c r="G1269" s="3157">
        <v>3</v>
      </c>
      <c r="H1269" s="3159" t="s">
        <v>1282</v>
      </c>
      <c r="I1269" s="3159">
        <v>0</v>
      </c>
      <c r="J1269" s="3159">
        <v>0</v>
      </c>
    </row>
    <row r="1270" spans="1:14" s="2842" customFormat="1" ht="17.25" customHeight="1">
      <c r="A1270" s="3158">
        <v>0</v>
      </c>
      <c r="B1270" s="3159">
        <v>0</v>
      </c>
      <c r="C1270" s="3159"/>
      <c r="D1270" s="3159">
        <v>0</v>
      </c>
      <c r="E1270" s="3159">
        <v>0</v>
      </c>
      <c r="F1270" s="3159">
        <v>0</v>
      </c>
      <c r="G1270" s="3157">
        <v>4</v>
      </c>
      <c r="H1270" s="3159" t="s">
        <v>1296</v>
      </c>
      <c r="I1270" s="3159">
        <v>0</v>
      </c>
      <c r="J1270" s="3159">
        <v>0</v>
      </c>
      <c r="K1270" s="654"/>
      <c r="L1270" s="654"/>
      <c r="M1270" s="654"/>
      <c r="N1270" s="654"/>
    </row>
    <row r="1271" spans="1:14" s="648" customFormat="1" ht="17.25" customHeight="1" thickBot="1">
      <c r="A1271" s="3158">
        <v>0</v>
      </c>
      <c r="B1271" s="3159">
        <v>0</v>
      </c>
      <c r="C1271" s="3159"/>
      <c r="D1271" s="3159">
        <v>0</v>
      </c>
      <c r="E1271" s="3159">
        <v>0</v>
      </c>
      <c r="F1271" s="3159">
        <v>0</v>
      </c>
      <c r="G1271" s="3157">
        <v>5</v>
      </c>
      <c r="H1271" s="3159" t="s">
        <v>321</v>
      </c>
      <c r="I1271" s="3159">
        <v>0</v>
      </c>
      <c r="J1271" s="3159">
        <v>0</v>
      </c>
    </row>
    <row r="1272" spans="1:14" s="650" customFormat="1" ht="19.5" customHeight="1" thickTop="1" thickBot="1">
      <c r="A1272" s="3174">
        <v>0</v>
      </c>
      <c r="B1272" s="3164">
        <v>0</v>
      </c>
      <c r="C1272" s="3165">
        <v>0</v>
      </c>
      <c r="D1272" s="3159">
        <v>0</v>
      </c>
      <c r="E1272" s="3159">
        <v>0</v>
      </c>
      <c r="F1272" s="3159">
        <v>0</v>
      </c>
      <c r="G1272" s="3165">
        <v>499</v>
      </c>
      <c r="H1272" s="3159" t="s">
        <v>1454</v>
      </c>
      <c r="I1272" s="3159">
        <v>0</v>
      </c>
      <c r="J1272" s="3175">
        <v>0</v>
      </c>
      <c r="K1272" s="2842"/>
      <c r="L1272" s="2842"/>
    </row>
    <row r="1273" spans="1:14" s="733" customFormat="1" ht="23.25" customHeight="1" thickTop="1" thickBot="1">
      <c r="A1273" s="3167">
        <f t="shared" ref="A1273:F1273" si="294">SUM(A1272)</f>
        <v>0</v>
      </c>
      <c r="B1273" s="3168">
        <f t="shared" si="294"/>
        <v>0</v>
      </c>
      <c r="C1273" s="3168">
        <f t="shared" si="294"/>
        <v>0</v>
      </c>
      <c r="D1273" s="3168">
        <f t="shared" si="294"/>
        <v>0</v>
      </c>
      <c r="E1273" s="3168">
        <f t="shared" si="294"/>
        <v>0</v>
      </c>
      <c r="F1273" s="3168">
        <f t="shared" si="294"/>
        <v>0</v>
      </c>
      <c r="G1273" s="3176"/>
      <c r="H1273" s="3177" t="s">
        <v>1321</v>
      </c>
      <c r="I1273" s="3177">
        <f>SUM(I1272)</f>
        <v>0</v>
      </c>
      <c r="J1273" s="3178">
        <f>SUM(J1272)</f>
        <v>0</v>
      </c>
    </row>
    <row r="1274" spans="1:14" s="733" customFormat="1" ht="36.75" customHeight="1" thickTop="1" thickBot="1">
      <c r="A1274" s="3167">
        <f>A1273</f>
        <v>0</v>
      </c>
      <c r="B1274" s="3168">
        <f>SUM(B1273)</f>
        <v>0</v>
      </c>
      <c r="C1274" s="3168">
        <f>SUM(C1273)</f>
        <v>0</v>
      </c>
      <c r="D1274" s="3168">
        <f>SUM(D1273)</f>
        <v>0</v>
      </c>
      <c r="E1274" s="3168">
        <f>SUM(E1273)</f>
        <v>0</v>
      </c>
      <c r="F1274" s="3168">
        <f>SUM(F1273)</f>
        <v>0</v>
      </c>
      <c r="G1274" s="3176"/>
      <c r="H1274" s="3172" t="s">
        <v>1243</v>
      </c>
      <c r="I1274" s="3168">
        <f>SUM(I1273)</f>
        <v>0</v>
      </c>
      <c r="J1274" s="3170">
        <f>SUM(J1273)</f>
        <v>0</v>
      </c>
    </row>
    <row r="1275" spans="1:14" s="761" customFormat="1" ht="44.25" thickTop="1" thickBot="1">
      <c r="A1275" s="3179">
        <f t="shared" ref="A1275:F1275" si="295">SUM(A1274,A1265)</f>
        <v>0</v>
      </c>
      <c r="B1275" s="3180">
        <f t="shared" si="295"/>
        <v>0</v>
      </c>
      <c r="C1275" s="3180">
        <f t="shared" si="295"/>
        <v>0</v>
      </c>
      <c r="D1275" s="3180">
        <f t="shared" si="295"/>
        <v>0</v>
      </c>
      <c r="E1275" s="3180">
        <f t="shared" si="295"/>
        <v>0</v>
      </c>
      <c r="F1275" s="3180">
        <f t="shared" si="295"/>
        <v>0</v>
      </c>
      <c r="G1275" s="3181"/>
      <c r="H1275" s="3182" t="s">
        <v>1455</v>
      </c>
      <c r="I1275" s="3180">
        <f>SUM(I1274,I1265)</f>
        <v>0</v>
      </c>
      <c r="J1275" s="3183">
        <f>SUM(J1274,J1265)</f>
        <v>0</v>
      </c>
    </row>
    <row r="1276" spans="1:14" s="2842" customFormat="1" ht="13.5" customHeight="1">
      <c r="A1276" s="2850"/>
      <c r="B1276" s="2847"/>
      <c r="C1276" s="2847"/>
      <c r="D1276" s="2847"/>
      <c r="E1276" s="2847"/>
      <c r="F1276" s="2847"/>
      <c r="H1276" s="749"/>
      <c r="I1276" s="2847"/>
      <c r="J1276" s="2847"/>
      <c r="K1276" s="654"/>
      <c r="L1276" s="654"/>
      <c r="M1276" s="654"/>
      <c r="N1276" s="654"/>
    </row>
    <row r="1277" spans="1:14" s="2842" customFormat="1" ht="19.5" customHeight="1" thickBot="1">
      <c r="A1277" s="4645" t="s">
        <v>1456</v>
      </c>
      <c r="B1277" s="4649"/>
      <c r="C1277" s="4649"/>
      <c r="D1277" s="4649"/>
      <c r="E1277" s="4649"/>
      <c r="F1277" s="4649"/>
      <c r="G1277" s="4649"/>
      <c r="H1277" s="4649"/>
      <c r="I1277" s="4649"/>
      <c r="J1277" s="4649"/>
      <c r="K1277" s="655"/>
      <c r="L1277" s="655"/>
      <c r="M1277" s="655"/>
      <c r="N1277" s="655"/>
    </row>
    <row r="1278" spans="1:14" s="2842" customFormat="1" ht="14.25" customHeight="1" thickTop="1" thickBot="1">
      <c r="A1278" s="1119"/>
      <c r="B1278" s="781"/>
      <c r="C1278" s="4608"/>
      <c r="D1278" s="4608"/>
      <c r="E1278" s="781"/>
      <c r="F1278" s="781"/>
      <c r="G1278" s="781"/>
      <c r="H1278" s="781"/>
      <c r="I1278" s="4608" t="s">
        <v>313</v>
      </c>
      <c r="J1278" s="4608"/>
    </row>
    <row r="1279" spans="1:14" s="2842" customFormat="1" ht="29.25" customHeight="1">
      <c r="A1279" s="4453" t="s">
        <v>3785</v>
      </c>
      <c r="B1279" s="4454"/>
      <c r="C1279" s="4455" t="s">
        <v>3783</v>
      </c>
      <c r="D1279" s="4454"/>
      <c r="E1279" s="4455" t="s">
        <v>3784</v>
      </c>
      <c r="F1279" s="4454"/>
      <c r="G1279" s="4456" t="s">
        <v>117</v>
      </c>
      <c r="H1279" s="4457"/>
      <c r="I1279" s="4455" t="s">
        <v>3787</v>
      </c>
      <c r="J1279" s="4454"/>
    </row>
    <row r="1280" spans="1:14" s="2842" customFormat="1" ht="15" customHeight="1">
      <c r="A1280" s="1050" t="s">
        <v>118</v>
      </c>
      <c r="B1280" s="2819" t="s">
        <v>104</v>
      </c>
      <c r="C1280" s="2819" t="s">
        <v>118</v>
      </c>
      <c r="D1280" s="2819" t="s">
        <v>104</v>
      </c>
      <c r="E1280" s="2819" t="s">
        <v>118</v>
      </c>
      <c r="F1280" s="2819" t="s">
        <v>104</v>
      </c>
      <c r="G1280" s="4458"/>
      <c r="H1280" s="4459"/>
      <c r="I1280" s="2819" t="s">
        <v>118</v>
      </c>
      <c r="J1280" s="1051" t="s">
        <v>104</v>
      </c>
    </row>
    <row r="1281" spans="1:16" s="2842" customFormat="1" ht="13.5" customHeight="1" thickBot="1">
      <c r="A1281" s="1075">
        <v>1</v>
      </c>
      <c r="B1281" s="2843">
        <v>2</v>
      </c>
      <c r="C1281" s="2843">
        <v>3</v>
      </c>
      <c r="D1281" s="2843">
        <v>4</v>
      </c>
      <c r="E1281" s="2843">
        <v>5</v>
      </c>
      <c r="F1281" s="2843">
        <v>6</v>
      </c>
      <c r="G1281" s="4614">
        <v>7</v>
      </c>
      <c r="H1281" s="4614"/>
      <c r="I1281" s="2843">
        <v>8</v>
      </c>
      <c r="J1281" s="1076">
        <v>9</v>
      </c>
      <c r="K1281" s="654"/>
      <c r="L1281" s="654"/>
      <c r="M1281" s="654"/>
      <c r="N1281" s="654"/>
    </row>
    <row r="1282" spans="1:16" s="2842" customFormat="1" ht="19.5" customHeight="1">
      <c r="A1282" s="4609" t="s">
        <v>318</v>
      </c>
      <c r="B1282" s="4610"/>
      <c r="C1282" s="4610"/>
      <c r="D1282" s="4610"/>
      <c r="E1282" s="4610"/>
      <c r="F1282" s="4610"/>
      <c r="G1282" s="4610"/>
      <c r="H1282" s="4610"/>
      <c r="I1282" s="4610"/>
      <c r="J1282" s="4611"/>
      <c r="K1282" s="654"/>
      <c r="L1282" s="654"/>
      <c r="M1282" s="654"/>
      <c r="N1282" s="654"/>
    </row>
    <row r="1283" spans="1:16" s="2842" customFormat="1" ht="20.25" customHeight="1">
      <c r="A1283" s="4612"/>
      <c r="B1283" s="4613"/>
      <c r="C1283" s="4613"/>
      <c r="D1283" s="4613"/>
      <c r="E1283" s="4613"/>
      <c r="F1283" s="4613"/>
      <c r="G1283" s="624" t="s">
        <v>137</v>
      </c>
      <c r="H1283" s="4610" t="s">
        <v>239</v>
      </c>
      <c r="I1283" s="4610"/>
      <c r="J1283" s="4611"/>
      <c r="K1283" s="654"/>
      <c r="L1283" s="654"/>
      <c r="M1283" s="654"/>
      <c r="N1283" s="654"/>
    </row>
    <row r="1284" spans="1:16" s="2842" customFormat="1" ht="17.25" customHeight="1">
      <c r="A1284" s="2839">
        <f t="shared" ref="A1284:F1284" si="296">SUM(A1306)</f>
        <v>0</v>
      </c>
      <c r="B1284" s="2846">
        <f t="shared" si="296"/>
        <v>0</v>
      </c>
      <c r="C1284" s="2839">
        <f t="shared" si="296"/>
        <v>3260000</v>
      </c>
      <c r="D1284" s="2846">
        <f t="shared" si="296"/>
        <v>0</v>
      </c>
      <c r="E1284" s="2839">
        <f t="shared" si="296"/>
        <v>3260000</v>
      </c>
      <c r="F1284" s="2846">
        <f t="shared" si="296"/>
        <v>0</v>
      </c>
      <c r="G1284" s="1326">
        <v>1</v>
      </c>
      <c r="H1284" s="2839" t="s">
        <v>1235</v>
      </c>
      <c r="I1284" s="2839">
        <f>SUM(I1306)</f>
        <v>0</v>
      </c>
      <c r="J1284" s="2846">
        <f>SUM(J1306)</f>
        <v>0</v>
      </c>
      <c r="K1284" s="654"/>
      <c r="L1284" s="654"/>
      <c r="M1284" s="654"/>
      <c r="N1284" s="654"/>
    </row>
    <row r="1285" spans="1:16" s="626" customFormat="1" ht="20.25" customHeight="1" thickBot="1">
      <c r="A1285" s="2862">
        <f t="shared" ref="A1285:F1285" si="297">A1310</f>
        <v>0</v>
      </c>
      <c r="B1285" s="989">
        <f t="shared" si="297"/>
        <v>0</v>
      </c>
      <c r="C1285" s="2862">
        <f t="shared" si="297"/>
        <v>13000</v>
      </c>
      <c r="D1285" s="989">
        <f t="shared" si="297"/>
        <v>0</v>
      </c>
      <c r="E1285" s="2862">
        <f t="shared" si="297"/>
        <v>13000</v>
      </c>
      <c r="F1285" s="989">
        <f t="shared" si="297"/>
        <v>0</v>
      </c>
      <c r="G1285" s="1263">
        <v>2</v>
      </c>
      <c r="H1285" s="2862" t="s">
        <v>1236</v>
      </c>
      <c r="I1285" s="2862">
        <f>I1310</f>
        <v>0</v>
      </c>
      <c r="J1285" s="989">
        <f>J1310</f>
        <v>0</v>
      </c>
      <c r="N1285" s="626" t="e">
        <f>#REF!</f>
        <v>#REF!</v>
      </c>
      <c r="O1285" s="626" t="e">
        <v>#REF!</v>
      </c>
    </row>
    <row r="1286" spans="1:16" s="733" customFormat="1" ht="32.25" customHeight="1" thickTop="1" thickBot="1">
      <c r="A1286" s="995">
        <f t="shared" ref="A1286:F1286" si="298">SUM(A1284:A1285)</f>
        <v>0</v>
      </c>
      <c r="B1286" s="996">
        <f t="shared" si="298"/>
        <v>0</v>
      </c>
      <c r="C1286" s="996">
        <f t="shared" si="298"/>
        <v>3273000</v>
      </c>
      <c r="D1286" s="996">
        <f t="shared" si="298"/>
        <v>0</v>
      </c>
      <c r="E1286" s="996">
        <f t="shared" si="298"/>
        <v>3273000</v>
      </c>
      <c r="F1286" s="996">
        <f t="shared" si="298"/>
        <v>0</v>
      </c>
      <c r="G1286" s="1008"/>
      <c r="H1286" s="998" t="s">
        <v>1358</v>
      </c>
      <c r="I1286" s="996">
        <f>SUM(I1284:I1285)</f>
        <v>0</v>
      </c>
      <c r="J1286" s="997">
        <f>SUM(J1284:J1285)</f>
        <v>0</v>
      </c>
      <c r="K1286" s="761"/>
      <c r="L1286" s="761"/>
    </row>
    <row r="1287" spans="1:16" s="2842" customFormat="1" ht="19.5" customHeight="1" thickTop="1">
      <c r="A1287" s="4623"/>
      <c r="B1287" s="4624"/>
      <c r="C1287" s="4624"/>
      <c r="D1287" s="4624"/>
      <c r="E1287" s="4624"/>
      <c r="F1287" s="4624"/>
      <c r="G1287" s="623" t="s">
        <v>139</v>
      </c>
      <c r="H1287" s="4606" t="s">
        <v>243</v>
      </c>
      <c r="I1287" s="4606"/>
      <c r="J1287" s="4607"/>
    </row>
    <row r="1288" spans="1:16" s="2842" customFormat="1" ht="17.25" customHeight="1">
      <c r="A1288" s="2839">
        <f t="shared" ref="A1288:F1288" si="299">A1324</f>
        <v>0</v>
      </c>
      <c r="B1288" s="2846">
        <f t="shared" si="299"/>
        <v>0</v>
      </c>
      <c r="C1288" s="2839">
        <f t="shared" si="299"/>
        <v>1210000</v>
      </c>
      <c r="D1288" s="2846">
        <f t="shared" si="299"/>
        <v>18100000</v>
      </c>
      <c r="E1288" s="2839">
        <f t="shared" si="299"/>
        <v>1210000</v>
      </c>
      <c r="F1288" s="2846">
        <f t="shared" si="299"/>
        <v>18100000</v>
      </c>
      <c r="G1288" s="1326">
        <v>1</v>
      </c>
      <c r="H1288" s="2839" t="s">
        <v>1258</v>
      </c>
      <c r="I1288" s="2839">
        <f>I1324</f>
        <v>0</v>
      </c>
      <c r="J1288" s="2846">
        <f>J1324</f>
        <v>0</v>
      </c>
      <c r="O1288" s="1411" t="e">
        <f>#REF!</f>
        <v>#REF!</v>
      </c>
      <c r="P1288" s="1411"/>
    </row>
    <row r="1289" spans="1:16" s="648" customFormat="1" ht="17.25" customHeight="1" thickBot="1">
      <c r="A1289" s="2839">
        <f t="shared" ref="A1289:F1289" si="300">A1337</f>
        <v>0</v>
      </c>
      <c r="B1289" s="2846">
        <f t="shared" si="300"/>
        <v>0</v>
      </c>
      <c r="C1289" s="2839">
        <f t="shared" si="300"/>
        <v>0</v>
      </c>
      <c r="D1289" s="2846">
        <f t="shared" si="300"/>
        <v>415000</v>
      </c>
      <c r="E1289" s="2839">
        <f t="shared" si="300"/>
        <v>0</v>
      </c>
      <c r="F1289" s="2846">
        <f t="shared" si="300"/>
        <v>415000</v>
      </c>
      <c r="G1289" s="1326">
        <v>2</v>
      </c>
      <c r="H1289" s="2839" t="s">
        <v>1271</v>
      </c>
      <c r="I1289" s="2839">
        <f>I1337</f>
        <v>0</v>
      </c>
      <c r="J1289" s="2846">
        <f>J1337</f>
        <v>0</v>
      </c>
      <c r="K1289" s="655"/>
      <c r="L1289" s="655"/>
      <c r="M1289" s="655"/>
      <c r="N1289" s="655"/>
    </row>
    <row r="1290" spans="1:16" s="660" customFormat="1" ht="17.25" customHeight="1" thickTop="1" thickBot="1">
      <c r="A1290" s="2839">
        <f t="shared" ref="A1290:F1290" si="301">A1342</f>
        <v>0</v>
      </c>
      <c r="B1290" s="2846">
        <f t="shared" si="301"/>
        <v>0</v>
      </c>
      <c r="C1290" s="2839">
        <f t="shared" si="301"/>
        <v>0</v>
      </c>
      <c r="D1290" s="2846">
        <f t="shared" si="301"/>
        <v>100000</v>
      </c>
      <c r="E1290" s="2839">
        <f t="shared" si="301"/>
        <v>0</v>
      </c>
      <c r="F1290" s="2846">
        <f t="shared" si="301"/>
        <v>100000</v>
      </c>
      <c r="G1290" s="1326">
        <v>3</v>
      </c>
      <c r="H1290" s="2839" t="s">
        <v>1282</v>
      </c>
      <c r="I1290" s="2839">
        <f>I1342</f>
        <v>0</v>
      </c>
      <c r="J1290" s="2846">
        <f>J1342</f>
        <v>0</v>
      </c>
    </row>
    <row r="1291" spans="1:16" s="660" customFormat="1" ht="17.25" customHeight="1" thickTop="1" thickBot="1">
      <c r="A1291" s="2839">
        <v>0</v>
      </c>
      <c r="B1291" s="2846">
        <v>0</v>
      </c>
      <c r="C1291" s="2839">
        <v>0</v>
      </c>
      <c r="D1291" s="2846">
        <v>0</v>
      </c>
      <c r="E1291" s="2839">
        <v>0</v>
      </c>
      <c r="F1291" s="2846">
        <v>0</v>
      </c>
      <c r="G1291" s="1326">
        <v>4</v>
      </c>
      <c r="H1291" s="2839" t="s">
        <v>1296</v>
      </c>
      <c r="I1291" s="2839">
        <v>0</v>
      </c>
      <c r="J1291" s="2846">
        <v>0</v>
      </c>
    </row>
    <row r="1292" spans="1:16" s="626" customFormat="1" ht="20.25" customHeight="1" thickTop="1" thickBot="1">
      <c r="A1292" s="2862">
        <f t="shared" ref="A1292:F1292" si="302">A1346</f>
        <v>0</v>
      </c>
      <c r="B1292" s="989">
        <f t="shared" si="302"/>
        <v>0</v>
      </c>
      <c r="C1292" s="2862">
        <f t="shared" si="302"/>
        <v>0</v>
      </c>
      <c r="D1292" s="989">
        <f t="shared" si="302"/>
        <v>10000</v>
      </c>
      <c r="E1292" s="2862">
        <f t="shared" si="302"/>
        <v>0</v>
      </c>
      <c r="F1292" s="989">
        <f t="shared" si="302"/>
        <v>10000</v>
      </c>
      <c r="G1292" s="1263">
        <v>5</v>
      </c>
      <c r="H1292" s="2862" t="s">
        <v>321</v>
      </c>
      <c r="I1292" s="2862">
        <f>I1346</f>
        <v>0</v>
      </c>
      <c r="J1292" s="989">
        <f>J1346</f>
        <v>0</v>
      </c>
    </row>
    <row r="1293" spans="1:16" s="662" customFormat="1" ht="37.5" customHeight="1" thickTop="1" thickBot="1">
      <c r="A1293" s="995">
        <f t="shared" ref="A1293:F1293" si="303">SUM(A1288:A1292)</f>
        <v>0</v>
      </c>
      <c r="B1293" s="996">
        <f t="shared" si="303"/>
        <v>0</v>
      </c>
      <c r="C1293" s="996">
        <f t="shared" si="303"/>
        <v>1210000</v>
      </c>
      <c r="D1293" s="996">
        <f t="shared" si="303"/>
        <v>18625000</v>
      </c>
      <c r="E1293" s="996">
        <f t="shared" si="303"/>
        <v>1210000</v>
      </c>
      <c r="F1293" s="996">
        <f t="shared" si="303"/>
        <v>18625000</v>
      </c>
      <c r="G1293" s="1008"/>
      <c r="H1293" s="998" t="s">
        <v>1243</v>
      </c>
      <c r="I1293" s="996">
        <f>SUM(I1288:I1292)</f>
        <v>0</v>
      </c>
      <c r="J1293" s="997">
        <f>SUM(J1288:J1292)</f>
        <v>0</v>
      </c>
      <c r="K1293" s="692"/>
      <c r="L1293" s="692"/>
    </row>
    <row r="1294" spans="1:16" s="2842" customFormat="1" ht="33" customHeight="1" thickTop="1" thickBot="1">
      <c r="A1294" s="1005">
        <f t="shared" ref="A1294:F1294" si="304">SUM(A1286+A1293)</f>
        <v>0</v>
      </c>
      <c r="B1294" s="1006">
        <f t="shared" si="304"/>
        <v>0</v>
      </c>
      <c r="C1294" s="1006">
        <f t="shared" si="304"/>
        <v>4483000</v>
      </c>
      <c r="D1294" s="1006">
        <f t="shared" si="304"/>
        <v>18625000</v>
      </c>
      <c r="E1294" s="1006">
        <f t="shared" si="304"/>
        <v>4483000</v>
      </c>
      <c r="F1294" s="1006">
        <f t="shared" si="304"/>
        <v>18625000</v>
      </c>
      <c r="G1294" s="1081"/>
      <c r="H1294" s="1068" t="s">
        <v>1244</v>
      </c>
      <c r="I1294" s="1006">
        <f>SUM(I1286+I1293)</f>
        <v>0</v>
      </c>
      <c r="J1294" s="1007">
        <f>SUM(J1286+J1293)</f>
        <v>0</v>
      </c>
      <c r="K1294" s="656"/>
      <c r="L1294" s="656"/>
      <c r="M1294" s="656"/>
      <c r="N1294" s="656"/>
    </row>
    <row r="1295" spans="1:16" s="2842" customFormat="1" ht="22.5" customHeight="1">
      <c r="A1295" s="4638" t="s">
        <v>322</v>
      </c>
      <c r="B1295" s="4608"/>
      <c r="C1295" s="4608"/>
      <c r="D1295" s="4608"/>
      <c r="E1295" s="4608"/>
      <c r="F1295" s="4608"/>
      <c r="G1295" s="4608"/>
      <c r="H1295" s="4608"/>
      <c r="I1295" s="4608"/>
      <c r="J1295" s="4608"/>
    </row>
    <row r="1296" spans="1:16" s="2842" customFormat="1" ht="23.25" customHeight="1">
      <c r="A1296" s="2850" t="s">
        <v>1457</v>
      </c>
    </row>
    <row r="1297" spans="1:14" s="2842" customFormat="1" ht="15" customHeight="1" thickBot="1">
      <c r="A1297" s="2848"/>
      <c r="I1297" s="4608" t="s">
        <v>313</v>
      </c>
      <c r="J1297" s="4608"/>
    </row>
    <row r="1298" spans="1:14" s="648" customFormat="1" ht="29.25" customHeight="1" thickBot="1">
      <c r="A1298" s="4453" t="s">
        <v>3785</v>
      </c>
      <c r="B1298" s="4454"/>
      <c r="C1298" s="4455" t="s">
        <v>3783</v>
      </c>
      <c r="D1298" s="4454"/>
      <c r="E1298" s="4455" t="s">
        <v>3784</v>
      </c>
      <c r="F1298" s="4454"/>
      <c r="G1298" s="4456" t="s">
        <v>117</v>
      </c>
      <c r="H1298" s="4457"/>
      <c r="I1298" s="4455" t="s">
        <v>3787</v>
      </c>
      <c r="J1298" s="4454"/>
    </row>
    <row r="1299" spans="1:14" s="648" customFormat="1" ht="22.5" customHeight="1" thickTop="1" thickBot="1">
      <c r="A1299" s="1050" t="s">
        <v>118</v>
      </c>
      <c r="B1299" s="2819" t="s">
        <v>104</v>
      </c>
      <c r="C1299" s="2819" t="s">
        <v>118</v>
      </c>
      <c r="D1299" s="2819" t="s">
        <v>104</v>
      </c>
      <c r="E1299" s="2819" t="s">
        <v>118</v>
      </c>
      <c r="F1299" s="2819" t="s">
        <v>104</v>
      </c>
      <c r="G1299" s="4458"/>
      <c r="H1299" s="4459"/>
      <c r="I1299" s="2819" t="s">
        <v>118</v>
      </c>
      <c r="J1299" s="1051" t="s">
        <v>104</v>
      </c>
      <c r="K1299" s="678"/>
      <c r="L1299" s="678"/>
    </row>
    <row r="1300" spans="1:14" s="2842" customFormat="1" ht="14.25" customHeight="1" thickTop="1" thickBot="1">
      <c r="A1300" s="1075">
        <v>1</v>
      </c>
      <c r="B1300" s="2843">
        <v>2</v>
      </c>
      <c r="C1300" s="2843">
        <v>3</v>
      </c>
      <c r="D1300" s="2843">
        <v>4</v>
      </c>
      <c r="E1300" s="2843">
        <v>5</v>
      </c>
      <c r="F1300" s="2843">
        <v>6</v>
      </c>
      <c r="G1300" s="4614">
        <v>7</v>
      </c>
      <c r="H1300" s="4614"/>
      <c r="I1300" s="2843">
        <v>8</v>
      </c>
      <c r="J1300" s="1076">
        <v>9</v>
      </c>
    </row>
    <row r="1301" spans="1:14" s="2842" customFormat="1" ht="20.25" customHeight="1">
      <c r="A1301" s="4609" t="s">
        <v>626</v>
      </c>
      <c r="B1301" s="4610"/>
      <c r="C1301" s="4610"/>
      <c r="D1301" s="4610"/>
      <c r="E1301" s="4610"/>
      <c r="F1301" s="4610"/>
      <c r="G1301" s="4610"/>
      <c r="H1301" s="4610"/>
      <c r="I1301" s="4610"/>
      <c r="J1301" s="4611"/>
      <c r="K1301" s="654"/>
      <c r="L1301" s="654"/>
      <c r="M1301" s="654"/>
      <c r="N1301" s="654"/>
    </row>
    <row r="1302" spans="1:14" s="2842" customFormat="1" ht="19.5" customHeight="1">
      <c r="A1302" s="4612"/>
      <c r="B1302" s="4613"/>
      <c r="C1302" s="4613"/>
      <c r="D1302" s="4613"/>
      <c r="E1302" s="4613"/>
      <c r="F1302" s="4613"/>
      <c r="G1302" s="697" t="s">
        <v>137</v>
      </c>
      <c r="H1302" s="4610" t="s">
        <v>239</v>
      </c>
      <c r="I1302" s="4610"/>
      <c r="J1302" s="4611"/>
    </row>
    <row r="1303" spans="1:14" s="2842" customFormat="1" ht="20.25" customHeight="1">
      <c r="A1303" s="4612"/>
      <c r="B1303" s="4613"/>
      <c r="C1303" s="4613"/>
      <c r="D1303" s="4613"/>
      <c r="E1303" s="4613"/>
      <c r="F1303" s="4613"/>
      <c r="G1303" s="624">
        <v>1</v>
      </c>
      <c r="H1303" s="4610" t="s">
        <v>1235</v>
      </c>
      <c r="I1303" s="4610"/>
      <c r="J1303" s="4611"/>
      <c r="K1303" s="654"/>
      <c r="L1303" s="654"/>
      <c r="M1303" s="654"/>
      <c r="N1303" s="654"/>
    </row>
    <row r="1304" spans="1:14" s="2842" customFormat="1" ht="17.100000000000001" customHeight="1">
      <c r="A1304" s="4300">
        <v>0</v>
      </c>
      <c r="B1304" s="2839">
        <v>0</v>
      </c>
      <c r="C1304" s="4407">
        <v>2210000</v>
      </c>
      <c r="D1304" s="4411">
        <v>0</v>
      </c>
      <c r="E1304" s="4407">
        <v>2210000</v>
      </c>
      <c r="F1304" s="4411">
        <v>0</v>
      </c>
      <c r="G1304" s="1326" t="s">
        <v>327</v>
      </c>
      <c r="H1304" s="1354" t="s">
        <v>1246</v>
      </c>
      <c r="I1304" s="2839">
        <v>0</v>
      </c>
      <c r="J1304" s="2846">
        <v>0</v>
      </c>
      <c r="K1304" s="654"/>
      <c r="L1304" s="654"/>
      <c r="M1304" s="654"/>
      <c r="N1304" s="654"/>
    </row>
    <row r="1305" spans="1:14" s="626" customFormat="1" ht="20.25" customHeight="1" thickBot="1">
      <c r="A1305" s="2861">
        <v>0</v>
      </c>
      <c r="B1305" s="2862">
        <v>0</v>
      </c>
      <c r="C1305" s="4412">
        <v>1050000</v>
      </c>
      <c r="D1305" s="4413">
        <v>0</v>
      </c>
      <c r="E1305" s="4412">
        <v>1050000</v>
      </c>
      <c r="F1305" s="4413">
        <v>0</v>
      </c>
      <c r="G1305" s="1263">
        <v>100</v>
      </c>
      <c r="H1305" s="2862" t="s">
        <v>1380</v>
      </c>
      <c r="I1305" s="2862">
        <v>0</v>
      </c>
      <c r="J1305" s="2845">
        <v>0</v>
      </c>
      <c r="K1305" s="674"/>
      <c r="L1305" s="674"/>
      <c r="M1305" s="674"/>
      <c r="N1305" s="674"/>
    </row>
    <row r="1306" spans="1:14" s="733" customFormat="1" ht="23.25" customHeight="1" thickTop="1" thickBot="1">
      <c r="A1306" s="995">
        <f t="shared" ref="A1306:F1306" si="305">SUM(A1304:A1305)</f>
        <v>0</v>
      </c>
      <c r="B1306" s="996">
        <f t="shared" si="305"/>
        <v>0</v>
      </c>
      <c r="C1306" s="1040">
        <f t="shared" si="305"/>
        <v>3260000</v>
      </c>
      <c r="D1306" s="1040">
        <f t="shared" si="305"/>
        <v>0</v>
      </c>
      <c r="E1306" s="996">
        <f t="shared" si="305"/>
        <v>3260000</v>
      </c>
      <c r="F1306" s="996">
        <f t="shared" si="305"/>
        <v>0</v>
      </c>
      <c r="G1306" s="1009"/>
      <c r="H1306" s="996" t="s">
        <v>1249</v>
      </c>
      <c r="I1306" s="1040">
        <f>SUM(I1304:I1305)</f>
        <v>0</v>
      </c>
      <c r="J1306" s="1074">
        <f>SUM(J1304:J1305)</f>
        <v>0</v>
      </c>
    </row>
    <row r="1307" spans="1:14" s="2842" customFormat="1" ht="19.5" customHeight="1" thickTop="1">
      <c r="A1307" s="4623"/>
      <c r="B1307" s="4624"/>
      <c r="C1307" s="4624"/>
      <c r="D1307" s="4624"/>
      <c r="E1307" s="4624"/>
      <c r="F1307" s="4624"/>
      <c r="G1307" s="623">
        <v>2</v>
      </c>
      <c r="H1307" s="4606" t="s">
        <v>1236</v>
      </c>
      <c r="I1307" s="4606"/>
      <c r="J1307" s="4607"/>
    </row>
    <row r="1308" spans="1:14" s="2842" customFormat="1" ht="17.25" customHeight="1">
      <c r="A1308" s="2838"/>
      <c r="B1308" s="2839"/>
      <c r="C1308" s="3727">
        <v>3000</v>
      </c>
      <c r="D1308" s="1259">
        <v>0</v>
      </c>
      <c r="E1308" s="3727">
        <v>3000</v>
      </c>
      <c r="F1308" s="1259">
        <v>0</v>
      </c>
      <c r="G1308" s="1326">
        <v>200</v>
      </c>
      <c r="H1308" s="2839" t="s">
        <v>1335</v>
      </c>
      <c r="I1308" s="3727"/>
      <c r="J1308" s="1259"/>
    </row>
    <row r="1309" spans="1:14" s="626" customFormat="1" ht="20.25" customHeight="1" thickBot="1">
      <c r="A1309" s="2861"/>
      <c r="B1309" s="2862"/>
      <c r="C1309" s="1261">
        <v>10000</v>
      </c>
      <c r="D1309" s="1260">
        <v>0</v>
      </c>
      <c r="E1309" s="1261">
        <v>10000</v>
      </c>
      <c r="F1309" s="1260">
        <v>0</v>
      </c>
      <c r="G1309" s="1263">
        <v>277</v>
      </c>
      <c r="H1309" s="2885" t="s">
        <v>1458</v>
      </c>
      <c r="I1309" s="1261"/>
      <c r="J1309" s="1260"/>
    </row>
    <row r="1310" spans="1:14" s="662" customFormat="1" ht="23.25" customHeight="1" thickTop="1" thickBot="1">
      <c r="A1310" s="995">
        <f t="shared" ref="A1310:F1310" si="306">SUM(A1308:A1309)</f>
        <v>0</v>
      </c>
      <c r="B1310" s="996">
        <f t="shared" si="306"/>
        <v>0</v>
      </c>
      <c r="C1310" s="1040">
        <f t="shared" si="306"/>
        <v>13000</v>
      </c>
      <c r="D1310" s="1040">
        <f t="shared" si="306"/>
        <v>0</v>
      </c>
      <c r="E1310" s="996">
        <f t="shared" si="306"/>
        <v>13000</v>
      </c>
      <c r="F1310" s="996">
        <f t="shared" si="306"/>
        <v>0</v>
      </c>
      <c r="G1310" s="1009"/>
      <c r="H1310" s="1010" t="s">
        <v>1257</v>
      </c>
      <c r="I1310" s="1040">
        <f>SUM(I1308:I1309)</f>
        <v>0</v>
      </c>
      <c r="J1310" s="1074">
        <f>SUM(J1308:J1309)</f>
        <v>0</v>
      </c>
    </row>
    <row r="1311" spans="1:14" s="662" customFormat="1" ht="36" customHeight="1" thickTop="1" thickBot="1">
      <c r="A1311" s="995">
        <f t="shared" ref="A1311:F1311" si="307">SUM(A1310,A1306)</f>
        <v>0</v>
      </c>
      <c r="B1311" s="996">
        <f t="shared" si="307"/>
        <v>0</v>
      </c>
      <c r="C1311" s="1040">
        <f t="shared" si="307"/>
        <v>3273000</v>
      </c>
      <c r="D1311" s="1040">
        <f t="shared" si="307"/>
        <v>0</v>
      </c>
      <c r="E1311" s="996">
        <f t="shared" si="307"/>
        <v>3273000</v>
      </c>
      <c r="F1311" s="996">
        <f t="shared" si="307"/>
        <v>0</v>
      </c>
      <c r="G1311" s="1013"/>
      <c r="H1311" s="1010" t="s">
        <v>1341</v>
      </c>
      <c r="I1311" s="1040">
        <f>SUM(I1310,I1306)</f>
        <v>0</v>
      </c>
      <c r="J1311" s="1074">
        <f>SUM(J1310,J1306)</f>
        <v>0</v>
      </c>
    </row>
    <row r="1312" spans="1:14" s="2842" customFormat="1" ht="19.5" customHeight="1" thickTop="1">
      <c r="A1312" s="4623"/>
      <c r="B1312" s="4624"/>
      <c r="C1312" s="4624"/>
      <c r="D1312" s="4624"/>
      <c r="E1312" s="4624"/>
      <c r="F1312" s="4624"/>
      <c r="G1312" s="623" t="s">
        <v>139</v>
      </c>
      <c r="H1312" s="4606" t="s">
        <v>243</v>
      </c>
      <c r="I1312" s="4606"/>
      <c r="J1312" s="4607"/>
      <c r="K1312" s="656"/>
      <c r="L1312" s="656"/>
      <c r="M1312" s="656"/>
      <c r="N1312" s="656"/>
    </row>
    <row r="1313" spans="1:10" s="648" customFormat="1" ht="20.25" customHeight="1" thickBot="1">
      <c r="A1313" s="4612"/>
      <c r="B1313" s="4613"/>
      <c r="C1313" s="4613"/>
      <c r="D1313" s="4613"/>
      <c r="E1313" s="4613"/>
      <c r="F1313" s="4613"/>
      <c r="G1313" s="624">
        <v>1</v>
      </c>
      <c r="H1313" s="4610" t="s">
        <v>1238</v>
      </c>
      <c r="I1313" s="4675"/>
      <c r="J1313" s="4676"/>
    </row>
    <row r="1314" spans="1:10" s="660" customFormat="1" ht="17.25" customHeight="1" thickTop="1" thickBot="1">
      <c r="A1314" s="2839"/>
      <c r="B1314" s="2839"/>
      <c r="C1314" s="2839">
        <v>1200000</v>
      </c>
      <c r="D1314" s="2839"/>
      <c r="E1314" s="4407">
        <v>1200000</v>
      </c>
      <c r="F1314" s="4407"/>
      <c r="G1314" s="2688" t="s">
        <v>324</v>
      </c>
      <c r="H1314" s="1234" t="s">
        <v>1401</v>
      </c>
      <c r="I1314" s="4407"/>
      <c r="J1314" s="4407"/>
    </row>
    <row r="1315" spans="1:10" s="2842" customFormat="1" ht="17.25" customHeight="1" thickTop="1">
      <c r="A1315" s="2839"/>
      <c r="B1315" s="2839"/>
      <c r="C1315" s="1422"/>
      <c r="D1315" s="1422">
        <v>6000000</v>
      </c>
      <c r="E1315" s="1422"/>
      <c r="F1315" s="1422">
        <v>6000000</v>
      </c>
      <c r="G1315" s="2688" t="s">
        <v>326</v>
      </c>
      <c r="H1315" s="1234" t="s">
        <v>256</v>
      </c>
      <c r="I1315" s="4407"/>
      <c r="J1315" s="4407"/>
    </row>
    <row r="1316" spans="1:10" s="2842" customFormat="1" ht="17.25" customHeight="1">
      <c r="A1316" s="4619"/>
      <c r="B1316" s="4619"/>
      <c r="C1316" s="4617">
        <v>5000</v>
      </c>
      <c r="D1316" s="4619"/>
      <c r="E1316" s="4617">
        <v>5000</v>
      </c>
      <c r="F1316" s="4619"/>
      <c r="G1316" s="4621" t="s">
        <v>473</v>
      </c>
      <c r="H1316" s="4615" t="s">
        <v>1411</v>
      </c>
      <c r="I1316" s="4407"/>
      <c r="J1316" s="4407"/>
    </row>
    <row r="1317" spans="1:10" s="3397" customFormat="1" ht="8.25" customHeight="1">
      <c r="A1317" s="4620"/>
      <c r="B1317" s="4620"/>
      <c r="C1317" s="4618"/>
      <c r="D1317" s="4620"/>
      <c r="E1317" s="4618"/>
      <c r="F1317" s="4620"/>
      <c r="G1317" s="4622"/>
      <c r="H1317" s="4616"/>
      <c r="I1317" s="4407"/>
      <c r="J1317" s="4407"/>
    </row>
    <row r="1318" spans="1:10" s="648" customFormat="1" ht="17.25" customHeight="1" thickBot="1">
      <c r="A1318" s="2839"/>
      <c r="B1318" s="2839"/>
      <c r="C1318" s="2839">
        <v>5000</v>
      </c>
      <c r="D1318" s="2839"/>
      <c r="E1318" s="4407">
        <v>5000</v>
      </c>
      <c r="F1318" s="4407"/>
      <c r="G1318" s="2688" t="s">
        <v>1264</v>
      </c>
      <c r="H1318" s="1234" t="s">
        <v>262</v>
      </c>
      <c r="I1318" s="4407"/>
      <c r="J1318" s="4407"/>
    </row>
    <row r="1319" spans="1:10" s="648" customFormat="1" ht="17.25" customHeight="1" thickTop="1" thickBot="1">
      <c r="A1319" s="2839"/>
      <c r="B1319" s="2839"/>
      <c r="C1319" s="2839"/>
      <c r="D1319" s="2839">
        <v>2000000</v>
      </c>
      <c r="E1319" s="4407"/>
      <c r="F1319" s="4407">
        <v>2000000</v>
      </c>
      <c r="G1319" s="2689" t="s">
        <v>1352</v>
      </c>
      <c r="H1319" s="1234" t="s">
        <v>264</v>
      </c>
      <c r="I1319" s="4407"/>
      <c r="J1319" s="4407"/>
    </row>
    <row r="1320" spans="1:10" s="648" customFormat="1" ht="17.25" customHeight="1" thickTop="1" thickBot="1">
      <c r="A1320" s="2839"/>
      <c r="B1320" s="2839"/>
      <c r="C1320" s="2839"/>
      <c r="D1320" s="2839"/>
      <c r="E1320" s="4407"/>
      <c r="F1320" s="4407"/>
      <c r="G1320" s="2689">
        <v>23</v>
      </c>
      <c r="H1320" s="1234" t="s">
        <v>265</v>
      </c>
      <c r="I1320" s="4407"/>
      <c r="J1320" s="4407"/>
    </row>
    <row r="1321" spans="1:10" s="660" customFormat="1" ht="17.25" customHeight="1" thickTop="1" thickBot="1">
      <c r="A1321" s="2859"/>
      <c r="B1321" s="2859"/>
      <c r="C1321" s="2859"/>
      <c r="D1321" s="4289">
        <v>5000000</v>
      </c>
      <c r="E1321" s="4410"/>
      <c r="F1321" s="4289">
        <v>5000000</v>
      </c>
      <c r="G1321" s="2705" t="s">
        <v>493</v>
      </c>
      <c r="H1321" s="2722" t="s">
        <v>1459</v>
      </c>
      <c r="I1321" s="4407"/>
      <c r="J1321" s="4407"/>
    </row>
    <row r="1322" spans="1:10" s="650" customFormat="1" ht="31.5" thickTop="1" thickBot="1">
      <c r="A1322" s="2839"/>
      <c r="B1322" s="2839"/>
      <c r="C1322" s="2839"/>
      <c r="D1322" s="4289">
        <v>5000000</v>
      </c>
      <c r="E1322" s="4407"/>
      <c r="F1322" s="4289">
        <v>5000000</v>
      </c>
      <c r="G1322" s="2688" t="s">
        <v>495</v>
      </c>
      <c r="H1322" s="1234" t="s">
        <v>3490</v>
      </c>
      <c r="I1322" s="4407"/>
      <c r="J1322" s="4407"/>
    </row>
    <row r="1323" spans="1:10" s="626" customFormat="1" ht="20.25" customHeight="1" thickTop="1" thickBot="1">
      <c r="A1323" s="2839"/>
      <c r="B1323" s="2839"/>
      <c r="C1323" s="2839"/>
      <c r="D1323" s="3719">
        <v>100000</v>
      </c>
      <c r="E1323" s="4407"/>
      <c r="F1323" s="3719">
        <v>100000</v>
      </c>
      <c r="G1323" s="2688">
        <v>29</v>
      </c>
      <c r="H1323" s="1234" t="s">
        <v>3489</v>
      </c>
      <c r="I1323" s="4407"/>
      <c r="J1323" s="4407"/>
    </row>
    <row r="1324" spans="1:10" s="733" customFormat="1" ht="25.5" customHeight="1" thickTop="1" thickBot="1">
      <c r="A1324" s="1005">
        <f t="shared" ref="A1324:F1324" si="308">SUM(A1314:A1323)</f>
        <v>0</v>
      </c>
      <c r="B1324" s="1005">
        <f t="shared" si="308"/>
        <v>0</v>
      </c>
      <c r="C1324" s="1005">
        <f t="shared" si="308"/>
        <v>1210000</v>
      </c>
      <c r="D1324" s="1005">
        <f t="shared" si="308"/>
        <v>18100000</v>
      </c>
      <c r="E1324" s="1005">
        <f t="shared" si="308"/>
        <v>1210000</v>
      </c>
      <c r="F1324" s="1005">
        <f t="shared" si="308"/>
        <v>18100000</v>
      </c>
      <c r="G1324" s="1067"/>
      <c r="H1324" s="1006" t="s">
        <v>1270</v>
      </c>
      <c r="I1324" s="1006">
        <f t="shared" ref="I1324:J1324" si="309">SUM(I1314:I1323)</f>
        <v>0</v>
      </c>
      <c r="J1324" s="1006">
        <f t="shared" si="309"/>
        <v>0</v>
      </c>
    </row>
    <row r="1325" spans="1:10" s="741" customFormat="1" ht="15" customHeight="1">
      <c r="A1325" s="1385"/>
      <c r="B1325" s="742"/>
      <c r="C1325" s="742"/>
      <c r="D1325" s="742"/>
      <c r="E1325" s="742"/>
      <c r="F1325" s="742"/>
      <c r="H1325" s="742"/>
      <c r="I1325" s="742"/>
      <c r="J1325" s="742" t="s">
        <v>223</v>
      </c>
    </row>
    <row r="1326" spans="1:10" s="2842" customFormat="1" ht="21" customHeight="1">
      <c r="A1326" s="2850" t="s">
        <v>1457</v>
      </c>
    </row>
    <row r="1327" spans="1:10" s="2842" customFormat="1" ht="16.5" customHeight="1" thickBot="1">
      <c r="A1327" s="2848"/>
      <c r="I1327" s="4608" t="s">
        <v>313</v>
      </c>
      <c r="J1327" s="4608"/>
    </row>
    <row r="1328" spans="1:10" s="2842" customFormat="1" ht="29.25" customHeight="1">
      <c r="A1328" s="4453" t="s">
        <v>3785</v>
      </c>
      <c r="B1328" s="4454"/>
      <c r="C1328" s="4455" t="s">
        <v>3783</v>
      </c>
      <c r="D1328" s="4454"/>
      <c r="E1328" s="4455" t="s">
        <v>3784</v>
      </c>
      <c r="F1328" s="4454"/>
      <c r="G1328" s="4456" t="s">
        <v>117</v>
      </c>
      <c r="H1328" s="4457"/>
      <c r="I1328" s="4455" t="s">
        <v>3787</v>
      </c>
      <c r="J1328" s="4454"/>
    </row>
    <row r="1329" spans="1:14" s="2842" customFormat="1" ht="15" customHeight="1">
      <c r="A1329" s="1050" t="s">
        <v>118</v>
      </c>
      <c r="B1329" s="2819" t="s">
        <v>104</v>
      </c>
      <c r="C1329" s="2819" t="s">
        <v>118</v>
      </c>
      <c r="D1329" s="2819" t="s">
        <v>104</v>
      </c>
      <c r="E1329" s="2819" t="s">
        <v>118</v>
      </c>
      <c r="F1329" s="2819" t="s">
        <v>104</v>
      </c>
      <c r="G1329" s="4458"/>
      <c r="H1329" s="4459"/>
      <c r="I1329" s="2819" t="s">
        <v>118</v>
      </c>
      <c r="J1329" s="1051" t="s">
        <v>104</v>
      </c>
    </row>
    <row r="1330" spans="1:14" s="2842" customFormat="1" ht="13.5" customHeight="1" thickBot="1">
      <c r="A1330" s="1075">
        <v>1</v>
      </c>
      <c r="B1330" s="2843">
        <v>2</v>
      </c>
      <c r="C1330" s="2843">
        <v>3</v>
      </c>
      <c r="D1330" s="2843">
        <v>4</v>
      </c>
      <c r="E1330" s="2843">
        <v>5</v>
      </c>
      <c r="F1330" s="2843">
        <v>6</v>
      </c>
      <c r="G1330" s="4614">
        <v>7</v>
      </c>
      <c r="H1330" s="4614"/>
      <c r="I1330" s="2843">
        <v>8</v>
      </c>
      <c r="J1330" s="1076">
        <v>9</v>
      </c>
    </row>
    <row r="1331" spans="1:14" s="2842" customFormat="1" ht="20.25" customHeight="1">
      <c r="A1331" s="4612"/>
      <c r="B1331" s="4613"/>
      <c r="C1331" s="4613"/>
      <c r="D1331" s="4613"/>
      <c r="E1331" s="4613"/>
      <c r="F1331" s="4613"/>
      <c r="G1331" s="624">
        <v>2</v>
      </c>
      <c r="H1331" s="4610" t="s">
        <v>1271</v>
      </c>
      <c r="I1331" s="4610"/>
      <c r="J1331" s="4611"/>
    </row>
    <row r="1332" spans="1:14" s="2842" customFormat="1" ht="20.25" customHeight="1">
      <c r="A1332" s="2839"/>
      <c r="B1332" s="2839"/>
      <c r="C1332" s="2840"/>
      <c r="D1332" s="3719">
        <v>100000</v>
      </c>
      <c r="E1332" s="2839"/>
      <c r="F1332" s="3719">
        <v>100000</v>
      </c>
      <c r="G1332" s="1326">
        <v>103</v>
      </c>
      <c r="H1332" s="2839" t="s">
        <v>3491</v>
      </c>
      <c r="I1332" s="2840"/>
      <c r="J1332" s="3719"/>
    </row>
    <row r="1333" spans="1:14" s="2842" customFormat="1" ht="17.25" customHeight="1">
      <c r="A1333" s="2839"/>
      <c r="B1333" s="2839"/>
      <c r="C1333" s="2839"/>
      <c r="D1333" s="3719">
        <v>300000</v>
      </c>
      <c r="E1333" s="2839"/>
      <c r="F1333" s="3719">
        <v>300000</v>
      </c>
      <c r="G1333" s="1326">
        <v>104</v>
      </c>
      <c r="H1333" s="1234" t="s">
        <v>3492</v>
      </c>
      <c r="I1333" s="2839"/>
      <c r="J1333" s="3719"/>
      <c r="K1333" s="654"/>
      <c r="L1333" s="654"/>
      <c r="M1333" s="654"/>
      <c r="N1333" s="654"/>
    </row>
    <row r="1334" spans="1:14" s="2842" customFormat="1" ht="17.25" customHeight="1">
      <c r="A1334" s="2839"/>
      <c r="B1334" s="2839"/>
      <c r="C1334" s="2839"/>
      <c r="D1334" s="4289">
        <v>5000</v>
      </c>
      <c r="E1334" s="2839"/>
      <c r="F1334" s="4289">
        <v>5000</v>
      </c>
      <c r="G1334" s="1326">
        <v>125</v>
      </c>
      <c r="H1334" s="1234" t="s">
        <v>269</v>
      </c>
      <c r="I1334" s="2839">
        <v>0</v>
      </c>
      <c r="J1334" s="4289"/>
      <c r="K1334" s="654" t="s">
        <v>3759</v>
      </c>
      <c r="L1334" s="654"/>
      <c r="M1334" s="654"/>
      <c r="N1334" s="654"/>
    </row>
    <row r="1335" spans="1:14" s="2842" customFormat="1" ht="17.25" customHeight="1">
      <c r="A1335" s="2839"/>
      <c r="B1335" s="2839"/>
      <c r="C1335" s="2839"/>
      <c r="D1335" s="3719"/>
      <c r="E1335" s="2839"/>
      <c r="F1335" s="3719"/>
      <c r="G1335" s="1326">
        <v>135</v>
      </c>
      <c r="H1335" s="1234" t="s">
        <v>270</v>
      </c>
      <c r="I1335" s="2839">
        <v>0</v>
      </c>
      <c r="J1335" s="3719"/>
      <c r="K1335" s="654"/>
      <c r="L1335" s="654"/>
      <c r="M1335" s="654"/>
      <c r="N1335" s="654"/>
    </row>
    <row r="1336" spans="1:14" s="626" customFormat="1" ht="18" customHeight="1" thickBot="1">
      <c r="A1336" s="2839"/>
      <c r="B1336" s="2839"/>
      <c r="C1336" s="2839"/>
      <c r="D1336" s="4289">
        <v>10000</v>
      </c>
      <c r="E1336" s="2839"/>
      <c r="F1336" s="4289">
        <v>10000</v>
      </c>
      <c r="G1336" s="1326">
        <v>140</v>
      </c>
      <c r="H1336" s="2839" t="s">
        <v>1280</v>
      </c>
      <c r="I1336" s="2839">
        <v>0</v>
      </c>
      <c r="J1336" s="4289"/>
      <c r="K1336" s="654" t="s">
        <v>3759</v>
      </c>
      <c r="L1336" s="674"/>
      <c r="M1336" s="674"/>
      <c r="N1336" s="674"/>
    </row>
    <row r="1337" spans="1:14" s="733" customFormat="1" ht="24.75" customHeight="1" thickTop="1" thickBot="1">
      <c r="A1337" s="1034">
        <f t="shared" ref="A1337:F1337" si="310">SUM(A1332:A1336)</f>
        <v>0</v>
      </c>
      <c r="B1337" s="1034">
        <f t="shared" si="310"/>
        <v>0</v>
      </c>
      <c r="C1337" s="1034">
        <f t="shared" si="310"/>
        <v>0</v>
      </c>
      <c r="D1337" s="1034">
        <f t="shared" si="310"/>
        <v>415000</v>
      </c>
      <c r="E1337" s="1034">
        <f t="shared" si="310"/>
        <v>0</v>
      </c>
      <c r="F1337" s="1034">
        <f t="shared" si="310"/>
        <v>415000</v>
      </c>
      <c r="G1337" s="1023"/>
      <c r="H1337" s="1020" t="s">
        <v>1344</v>
      </c>
      <c r="I1337" s="1020">
        <f>SUM(I1332:I1336)</f>
        <v>0</v>
      </c>
      <c r="J1337" s="1020">
        <f>SUM(J1332:J1336)</f>
        <v>0</v>
      </c>
    </row>
    <row r="1338" spans="1:14" s="2842" customFormat="1" ht="21" customHeight="1" thickTop="1">
      <c r="A1338" s="4623"/>
      <c r="B1338" s="4624"/>
      <c r="C1338" s="4624"/>
      <c r="D1338" s="4624"/>
      <c r="E1338" s="4624"/>
      <c r="F1338" s="4624"/>
      <c r="G1338" s="623">
        <v>3</v>
      </c>
      <c r="H1338" s="4606" t="s">
        <v>1282</v>
      </c>
      <c r="I1338" s="4606"/>
      <c r="J1338" s="4607"/>
    </row>
    <row r="1339" spans="1:14" s="2842" customFormat="1" ht="21" customHeight="1">
      <c r="A1339" s="2834">
        <v>0</v>
      </c>
      <c r="B1339" s="2835">
        <v>0</v>
      </c>
      <c r="C1339" s="2835">
        <v>0</v>
      </c>
      <c r="D1339" s="1361">
        <v>100000</v>
      </c>
      <c r="E1339" s="2835"/>
      <c r="F1339" s="1361">
        <v>100000</v>
      </c>
      <c r="G1339" s="696">
        <v>208</v>
      </c>
      <c r="H1339" s="2835" t="s">
        <v>3265</v>
      </c>
      <c r="I1339" s="2836">
        <v>0</v>
      </c>
      <c r="J1339" s="4301">
        <v>0</v>
      </c>
      <c r="K1339" s="654" t="s">
        <v>3759</v>
      </c>
    </row>
    <row r="1340" spans="1:14" s="2842" customFormat="1" ht="17.25" customHeight="1">
      <c r="A1340" s="2838">
        <v>0</v>
      </c>
      <c r="B1340" s="2839">
        <v>0</v>
      </c>
      <c r="C1340" s="2839">
        <v>0</v>
      </c>
      <c r="D1340" s="2839"/>
      <c r="E1340" s="2839"/>
      <c r="F1340" s="2839"/>
      <c r="G1340" s="1326">
        <v>230</v>
      </c>
      <c r="H1340" s="2839" t="s">
        <v>1460</v>
      </c>
      <c r="I1340" s="2839">
        <v>0</v>
      </c>
      <c r="J1340" s="2846">
        <v>0</v>
      </c>
      <c r="K1340" s="654"/>
      <c r="L1340" s="654"/>
      <c r="M1340" s="654"/>
      <c r="N1340" s="654"/>
    </row>
    <row r="1341" spans="1:14" s="626" customFormat="1" ht="18.75" customHeight="1" thickBot="1">
      <c r="A1341" s="2861">
        <v>0</v>
      </c>
      <c r="B1341" s="2862">
        <v>0</v>
      </c>
      <c r="C1341" s="2862">
        <v>0</v>
      </c>
      <c r="D1341" s="2862"/>
      <c r="E1341" s="2862"/>
      <c r="F1341" s="2862"/>
      <c r="G1341" s="1263">
        <v>289</v>
      </c>
      <c r="H1341" s="2862" t="s">
        <v>281</v>
      </c>
      <c r="I1341" s="2862">
        <v>0</v>
      </c>
      <c r="J1341" s="989">
        <v>0</v>
      </c>
      <c r="K1341" s="674"/>
      <c r="L1341" s="674"/>
      <c r="M1341" s="674"/>
      <c r="N1341" s="674"/>
    </row>
    <row r="1342" spans="1:14" s="733" customFormat="1" ht="24" customHeight="1" thickTop="1" thickBot="1">
      <c r="A1342" s="995">
        <f t="shared" ref="A1342:F1342" si="311">SUM(A1339:A1341)</f>
        <v>0</v>
      </c>
      <c r="B1342" s="996">
        <f t="shared" si="311"/>
        <v>0</v>
      </c>
      <c r="C1342" s="996">
        <f t="shared" si="311"/>
        <v>0</v>
      </c>
      <c r="D1342" s="996">
        <f t="shared" si="311"/>
        <v>100000</v>
      </c>
      <c r="E1342" s="996">
        <f t="shared" si="311"/>
        <v>0</v>
      </c>
      <c r="F1342" s="996">
        <f t="shared" si="311"/>
        <v>100000</v>
      </c>
      <c r="G1342" s="1008"/>
      <c r="H1342" s="996" t="s">
        <v>1295</v>
      </c>
      <c r="I1342" s="996">
        <f>SUM(I1339:I1341)</f>
        <v>0</v>
      </c>
      <c r="J1342" s="997">
        <f>SUM(J1339:J1341)</f>
        <v>0</v>
      </c>
    </row>
    <row r="1343" spans="1:14" s="2842" customFormat="1" ht="19.5" customHeight="1" thickTop="1">
      <c r="A1343" s="4623"/>
      <c r="B1343" s="4624"/>
      <c r="C1343" s="4624"/>
      <c r="D1343" s="4624"/>
      <c r="E1343" s="4624"/>
      <c r="F1343" s="4624"/>
      <c r="G1343" s="623">
        <v>4</v>
      </c>
      <c r="H1343" s="4606" t="s">
        <v>1296</v>
      </c>
      <c r="I1343" s="4606"/>
      <c r="J1343" s="4607"/>
    </row>
    <row r="1344" spans="1:14" s="2842" customFormat="1" ht="18.75" customHeight="1">
      <c r="A1344" s="4612"/>
      <c r="B1344" s="4613"/>
      <c r="C1344" s="4613"/>
      <c r="D1344" s="4613"/>
      <c r="E1344" s="4613"/>
      <c r="F1344" s="4613"/>
      <c r="G1344" s="624">
        <v>5</v>
      </c>
      <c r="H1344" s="4610" t="s">
        <v>321</v>
      </c>
      <c r="I1344" s="4610"/>
      <c r="J1344" s="4611"/>
    </row>
    <row r="1345" spans="1:14" s="626" customFormat="1" ht="21" customHeight="1" thickBot="1">
      <c r="A1345" s="2861">
        <v>0</v>
      </c>
      <c r="B1345" s="2839"/>
      <c r="C1345" s="2862">
        <v>0</v>
      </c>
      <c r="D1345" s="989">
        <v>10000</v>
      </c>
      <c r="E1345" s="2862"/>
      <c r="F1345" s="2862">
        <v>10000</v>
      </c>
      <c r="G1345" s="1263">
        <v>499</v>
      </c>
      <c r="H1345" s="2862" t="s">
        <v>290</v>
      </c>
      <c r="I1345" s="2862">
        <v>0</v>
      </c>
      <c r="J1345" s="4302"/>
      <c r="K1345" s="654" t="s">
        <v>3759</v>
      </c>
      <c r="L1345" s="674"/>
      <c r="M1345" s="674"/>
      <c r="N1345" s="674"/>
    </row>
    <row r="1346" spans="1:14" s="662" customFormat="1" ht="22.5" customHeight="1" thickTop="1" thickBot="1">
      <c r="A1346" s="995">
        <f t="shared" ref="A1346:F1346" si="312">SUM(A1345)</f>
        <v>0</v>
      </c>
      <c r="B1346" s="996">
        <f t="shared" si="312"/>
        <v>0</v>
      </c>
      <c r="C1346" s="996">
        <f t="shared" si="312"/>
        <v>0</v>
      </c>
      <c r="D1346" s="996">
        <f t="shared" si="312"/>
        <v>10000</v>
      </c>
      <c r="E1346" s="996">
        <f t="shared" si="312"/>
        <v>0</v>
      </c>
      <c r="F1346" s="1040">
        <f t="shared" si="312"/>
        <v>10000</v>
      </c>
      <c r="G1346" s="1009"/>
      <c r="H1346" s="996" t="s">
        <v>1321</v>
      </c>
      <c r="I1346" s="996">
        <f>SUM(I1345)</f>
        <v>0</v>
      </c>
      <c r="J1346" s="997">
        <f>SUM(J1345)</f>
        <v>0</v>
      </c>
    </row>
    <row r="1347" spans="1:14" s="662" customFormat="1" ht="35.25" customHeight="1" thickTop="1" thickBot="1">
      <c r="A1347" s="995">
        <f t="shared" ref="A1347:F1347" si="313">SUM(A1346,A1342,A1337,A1324)</f>
        <v>0</v>
      </c>
      <c r="B1347" s="1040">
        <f t="shared" si="313"/>
        <v>0</v>
      </c>
      <c r="C1347" s="996">
        <f t="shared" si="313"/>
        <v>1210000</v>
      </c>
      <c r="D1347" s="996">
        <f t="shared" si="313"/>
        <v>18625000</v>
      </c>
      <c r="E1347" s="996">
        <f t="shared" si="313"/>
        <v>1210000</v>
      </c>
      <c r="F1347" s="996">
        <f t="shared" si="313"/>
        <v>18625000</v>
      </c>
      <c r="G1347" s="1013"/>
      <c r="H1347" s="1010" t="s">
        <v>1355</v>
      </c>
      <c r="I1347" s="996">
        <f>SUM(I1346,I1342,I1337,I1324)</f>
        <v>0</v>
      </c>
      <c r="J1347" s="997">
        <f>SUM(J1346,J1342,J1337,J1324)</f>
        <v>0</v>
      </c>
    </row>
    <row r="1348" spans="1:14" s="2842" customFormat="1" ht="50.25" customHeight="1" thickTop="1" thickBot="1">
      <c r="A1348" s="1005">
        <f t="shared" ref="A1348:F1348" si="314">SUM(A1347,A1311)</f>
        <v>0</v>
      </c>
      <c r="B1348" s="1006">
        <f t="shared" si="314"/>
        <v>0</v>
      </c>
      <c r="C1348" s="1006">
        <f t="shared" si="314"/>
        <v>4483000</v>
      </c>
      <c r="D1348" s="1006">
        <f t="shared" si="314"/>
        <v>18625000</v>
      </c>
      <c r="E1348" s="1006">
        <f t="shared" si="314"/>
        <v>4483000</v>
      </c>
      <c r="F1348" s="1006">
        <f t="shared" si="314"/>
        <v>18625000</v>
      </c>
      <c r="G1348" s="1067"/>
      <c r="H1348" s="1068" t="s">
        <v>1461</v>
      </c>
      <c r="I1348" s="1006">
        <f>SUM(I1347,I1311)</f>
        <v>0</v>
      </c>
      <c r="J1348" s="1007">
        <f>SUM(J1347,J1311)</f>
        <v>0</v>
      </c>
    </row>
    <row r="1349" spans="1:14" s="2842" customFormat="1" ht="10.5" customHeight="1">
      <c r="A1349" s="2850"/>
      <c r="B1349" s="2847"/>
      <c r="C1349" s="2847"/>
      <c r="D1349" s="2847"/>
      <c r="E1349" s="2847"/>
      <c r="F1349" s="2847"/>
      <c r="H1349" s="749"/>
      <c r="I1349" s="2847"/>
      <c r="J1349" s="2847"/>
    </row>
    <row r="1350" spans="1:14" s="2842" customFormat="1" ht="15" customHeight="1">
      <c r="A1350" s="2850"/>
      <c r="B1350" s="2847"/>
      <c r="C1350" s="2847"/>
      <c r="D1350" s="2847"/>
      <c r="E1350" s="2847"/>
      <c r="F1350" s="2847"/>
      <c r="H1350" s="749"/>
      <c r="I1350" s="2847"/>
      <c r="J1350" s="2847"/>
    </row>
    <row r="1351" spans="1:14" s="2842" customFormat="1" ht="15" customHeight="1">
      <c r="A1351" s="4645" t="s">
        <v>3417</v>
      </c>
      <c r="B1351" s="4649"/>
      <c r="C1351" s="4649"/>
      <c r="D1351" s="4649"/>
      <c r="E1351" s="4649"/>
      <c r="F1351" s="4649"/>
      <c r="G1351" s="4649"/>
      <c r="H1351" s="4649"/>
      <c r="I1351" s="4649"/>
      <c r="J1351" s="4649"/>
    </row>
    <row r="1352" spans="1:14" s="2842" customFormat="1" ht="15" customHeight="1" thickBot="1">
      <c r="A1352" s="1119"/>
      <c r="B1352" s="781"/>
      <c r="C1352" s="4608"/>
      <c r="D1352" s="4608"/>
      <c r="E1352" s="781"/>
      <c r="F1352" s="781"/>
      <c r="G1352" s="781"/>
      <c r="H1352" s="781"/>
      <c r="I1352" s="4608" t="s">
        <v>313</v>
      </c>
      <c r="J1352" s="4608"/>
    </row>
    <row r="1353" spans="1:14" s="2842" customFormat="1" ht="32.25" customHeight="1">
      <c r="A1353" s="4453" t="s">
        <v>3785</v>
      </c>
      <c r="B1353" s="4454"/>
      <c r="C1353" s="4455" t="s">
        <v>3783</v>
      </c>
      <c r="D1353" s="4454"/>
      <c r="E1353" s="4455" t="s">
        <v>3784</v>
      </c>
      <c r="F1353" s="4454"/>
      <c r="G1353" s="4456" t="s">
        <v>117</v>
      </c>
      <c r="H1353" s="4457"/>
      <c r="I1353" s="4455" t="s">
        <v>3787</v>
      </c>
      <c r="J1353" s="4454"/>
    </row>
    <row r="1354" spans="1:14" s="2842" customFormat="1" ht="15" customHeight="1">
      <c r="A1354" s="1050" t="s">
        <v>118</v>
      </c>
      <c r="B1354" s="2819" t="s">
        <v>104</v>
      </c>
      <c r="C1354" s="2819" t="s">
        <v>118</v>
      </c>
      <c r="D1354" s="2819" t="s">
        <v>104</v>
      </c>
      <c r="E1354" s="2819" t="s">
        <v>118</v>
      </c>
      <c r="F1354" s="2819" t="s">
        <v>104</v>
      </c>
      <c r="G1354" s="4458"/>
      <c r="H1354" s="4459"/>
      <c r="I1354" s="2819" t="s">
        <v>118</v>
      </c>
      <c r="J1354" s="1051" t="s">
        <v>104</v>
      </c>
    </row>
    <row r="1355" spans="1:14" s="2842" customFormat="1" ht="15" customHeight="1" thickBot="1">
      <c r="A1355" s="1075">
        <v>1</v>
      </c>
      <c r="B1355" s="2843">
        <v>2</v>
      </c>
      <c r="C1355" s="2843">
        <v>3</v>
      </c>
      <c r="D1355" s="2843">
        <v>4</v>
      </c>
      <c r="E1355" s="2843">
        <v>5</v>
      </c>
      <c r="F1355" s="2843">
        <v>6</v>
      </c>
      <c r="G1355" s="4614">
        <v>7</v>
      </c>
      <c r="H1355" s="4614"/>
      <c r="I1355" s="2843">
        <v>8</v>
      </c>
      <c r="J1355" s="1076">
        <v>9</v>
      </c>
    </row>
    <row r="1356" spans="1:14" s="2842" customFormat="1" ht="15" customHeight="1">
      <c r="A1356" s="4609" t="s">
        <v>318</v>
      </c>
      <c r="B1356" s="4610"/>
      <c r="C1356" s="4610"/>
      <c r="D1356" s="4610"/>
      <c r="E1356" s="4610"/>
      <c r="F1356" s="4610"/>
      <c r="G1356" s="4610"/>
      <c r="H1356" s="4610"/>
      <c r="I1356" s="4610"/>
      <c r="J1356" s="4611"/>
    </row>
    <row r="1357" spans="1:14" s="2842" customFormat="1" ht="15" customHeight="1">
      <c r="A1357" s="4612"/>
      <c r="B1357" s="4613"/>
      <c r="C1357" s="4613"/>
      <c r="D1357" s="4613"/>
      <c r="E1357" s="4613"/>
      <c r="F1357" s="4613"/>
      <c r="G1357" s="624" t="s">
        <v>137</v>
      </c>
      <c r="H1357" s="4610" t="s">
        <v>239</v>
      </c>
      <c r="I1357" s="4610"/>
      <c r="J1357" s="4611"/>
    </row>
    <row r="1358" spans="1:14" s="2842" customFormat="1" ht="21" customHeight="1">
      <c r="A1358" s="2838">
        <f t="shared" ref="A1358:F1358" si="315">A1379</f>
        <v>0</v>
      </c>
      <c r="B1358" s="2839">
        <f t="shared" si="315"/>
        <v>0</v>
      </c>
      <c r="C1358" s="2839">
        <f t="shared" si="315"/>
        <v>2200000</v>
      </c>
      <c r="D1358" s="2838">
        <f t="shared" si="315"/>
        <v>0</v>
      </c>
      <c r="E1358" s="2838">
        <f t="shared" si="315"/>
        <v>2200000</v>
      </c>
      <c r="F1358" s="2839">
        <f t="shared" si="315"/>
        <v>0</v>
      </c>
      <c r="G1358" s="1326">
        <v>1</v>
      </c>
      <c r="H1358" s="2839" t="s">
        <v>1235</v>
      </c>
      <c r="I1358" s="2838">
        <f>I1379</f>
        <v>0</v>
      </c>
      <c r="J1358" s="2839">
        <f>J1379</f>
        <v>0</v>
      </c>
    </row>
    <row r="1359" spans="1:14" s="2842" customFormat="1" ht="15" customHeight="1" thickBot="1">
      <c r="A1359" s="2861">
        <f t="shared" ref="A1359:F1359" si="316">A1383</f>
        <v>0</v>
      </c>
      <c r="B1359" s="2862">
        <f t="shared" si="316"/>
        <v>0</v>
      </c>
      <c r="C1359" s="2862">
        <f t="shared" si="316"/>
        <v>510000</v>
      </c>
      <c r="D1359" s="2861">
        <f t="shared" si="316"/>
        <v>0</v>
      </c>
      <c r="E1359" s="2861">
        <f t="shared" si="316"/>
        <v>510000</v>
      </c>
      <c r="F1359" s="2862">
        <f t="shared" si="316"/>
        <v>0</v>
      </c>
      <c r="G1359" s="1263">
        <v>2</v>
      </c>
      <c r="H1359" s="2862" t="s">
        <v>1236</v>
      </c>
      <c r="I1359" s="2861">
        <f>I1383</f>
        <v>0</v>
      </c>
      <c r="J1359" s="2862">
        <f>J1383</f>
        <v>0</v>
      </c>
    </row>
    <row r="1360" spans="1:14" s="2842" customFormat="1" ht="36.75" customHeight="1" thickTop="1" thickBot="1">
      <c r="A1360" s="995">
        <f t="shared" ref="A1360:F1360" si="317">SUM(A1358:A1359)</f>
        <v>0</v>
      </c>
      <c r="B1360" s="996">
        <f t="shared" si="317"/>
        <v>0</v>
      </c>
      <c r="C1360" s="996">
        <f t="shared" si="317"/>
        <v>2710000</v>
      </c>
      <c r="D1360" s="996">
        <f t="shared" si="317"/>
        <v>0</v>
      </c>
      <c r="E1360" s="996">
        <f t="shared" si="317"/>
        <v>2710000</v>
      </c>
      <c r="F1360" s="996">
        <f t="shared" si="317"/>
        <v>0</v>
      </c>
      <c r="G1360" s="1008"/>
      <c r="H1360" s="998" t="s">
        <v>1358</v>
      </c>
      <c r="I1360" s="996">
        <f>SUM(I1358:I1359)</f>
        <v>0</v>
      </c>
      <c r="J1360" s="997">
        <f>SUM(J1358:J1359)</f>
        <v>0</v>
      </c>
    </row>
    <row r="1361" spans="1:10" s="2842" customFormat="1" ht="15" customHeight="1" thickTop="1">
      <c r="A1361" s="4623"/>
      <c r="B1361" s="4624"/>
      <c r="C1361" s="4624"/>
      <c r="D1361" s="4624"/>
      <c r="E1361" s="4624"/>
      <c r="F1361" s="4624"/>
      <c r="G1361" s="623" t="s">
        <v>139</v>
      </c>
      <c r="H1361" s="4606" t="s">
        <v>243</v>
      </c>
      <c r="I1361" s="4606"/>
      <c r="J1361" s="4607"/>
    </row>
    <row r="1362" spans="1:10" s="2842" customFormat="1" ht="15" customHeight="1">
      <c r="A1362" s="2838">
        <f t="shared" ref="A1362:F1362" si="318">A1396</f>
        <v>0</v>
      </c>
      <c r="B1362" s="2839">
        <f t="shared" si="318"/>
        <v>0</v>
      </c>
      <c r="C1362" s="2839">
        <f t="shared" si="318"/>
        <v>1040000</v>
      </c>
      <c r="D1362" s="2846">
        <f t="shared" si="318"/>
        <v>500000</v>
      </c>
      <c r="E1362" s="2838">
        <f t="shared" si="318"/>
        <v>1040000</v>
      </c>
      <c r="F1362" s="2839">
        <f t="shared" si="318"/>
        <v>500000</v>
      </c>
      <c r="G1362" s="1326">
        <v>1</v>
      </c>
      <c r="H1362" s="2839" t="s">
        <v>1258</v>
      </c>
      <c r="I1362" s="2838">
        <f>I1396</f>
        <v>0</v>
      </c>
      <c r="J1362" s="2839">
        <f>J1396</f>
        <v>0</v>
      </c>
    </row>
    <row r="1363" spans="1:10" s="2842" customFormat="1" ht="15" customHeight="1">
      <c r="A1363" s="2838">
        <f t="shared" ref="A1363:F1363" si="319">A1411</f>
        <v>0</v>
      </c>
      <c r="B1363" s="2839">
        <f t="shared" si="319"/>
        <v>0</v>
      </c>
      <c r="C1363" s="2839">
        <f t="shared" si="319"/>
        <v>1620000</v>
      </c>
      <c r="D1363" s="2846">
        <f t="shared" si="319"/>
        <v>4500000</v>
      </c>
      <c r="E1363" s="2838">
        <f t="shared" si="319"/>
        <v>1620000</v>
      </c>
      <c r="F1363" s="2839">
        <f t="shared" si="319"/>
        <v>4500000</v>
      </c>
      <c r="G1363" s="1326">
        <v>2</v>
      </c>
      <c r="H1363" s="2839" t="s">
        <v>1271</v>
      </c>
      <c r="I1363" s="2838">
        <f>I1411</f>
        <v>0</v>
      </c>
      <c r="J1363" s="2839">
        <f>J1411</f>
        <v>0</v>
      </c>
    </row>
    <row r="1364" spans="1:10" s="2842" customFormat="1" ht="15" customHeight="1">
      <c r="A1364" s="2838">
        <f t="shared" ref="A1364:F1364" si="320">A1417</f>
        <v>0</v>
      </c>
      <c r="B1364" s="2839">
        <f t="shared" si="320"/>
        <v>0</v>
      </c>
      <c r="C1364" s="2839">
        <f t="shared" si="320"/>
        <v>10000</v>
      </c>
      <c r="D1364" s="2846">
        <f t="shared" si="320"/>
        <v>50000</v>
      </c>
      <c r="E1364" s="2838">
        <f t="shared" si="320"/>
        <v>10000</v>
      </c>
      <c r="F1364" s="2839">
        <f t="shared" si="320"/>
        <v>50000</v>
      </c>
      <c r="G1364" s="1326">
        <v>3</v>
      </c>
      <c r="H1364" s="2839" t="s">
        <v>1282</v>
      </c>
      <c r="I1364" s="2838">
        <f>I1417</f>
        <v>0</v>
      </c>
      <c r="J1364" s="2839">
        <f>J1417</f>
        <v>0</v>
      </c>
    </row>
    <row r="1365" spans="1:10" s="2842" customFormat="1" ht="15" customHeight="1">
      <c r="A1365" s="2838">
        <v>0</v>
      </c>
      <c r="B1365" s="2839">
        <v>0</v>
      </c>
      <c r="C1365" s="2839">
        <v>0</v>
      </c>
      <c r="D1365" s="2846">
        <v>0</v>
      </c>
      <c r="E1365" s="2838">
        <v>0</v>
      </c>
      <c r="F1365" s="2839">
        <v>0</v>
      </c>
      <c r="G1365" s="1326">
        <v>4</v>
      </c>
      <c r="H1365" s="2839" t="s">
        <v>1296</v>
      </c>
      <c r="I1365" s="2838">
        <v>0</v>
      </c>
      <c r="J1365" s="2839">
        <v>0</v>
      </c>
    </row>
    <row r="1366" spans="1:10" s="2842" customFormat="1" ht="15" customHeight="1" thickBot="1">
      <c r="A1366" s="2861">
        <f t="shared" ref="A1366:F1366" si="321">A1421</f>
        <v>0</v>
      </c>
      <c r="B1366" s="2862">
        <f t="shared" si="321"/>
        <v>0</v>
      </c>
      <c r="C1366" s="2862">
        <f t="shared" si="321"/>
        <v>50000</v>
      </c>
      <c r="D1366" s="989">
        <f t="shared" si="321"/>
        <v>0</v>
      </c>
      <c r="E1366" s="2861">
        <f t="shared" si="321"/>
        <v>50000</v>
      </c>
      <c r="F1366" s="2862">
        <f t="shared" si="321"/>
        <v>0</v>
      </c>
      <c r="G1366" s="1263">
        <v>5</v>
      </c>
      <c r="H1366" s="2862" t="s">
        <v>321</v>
      </c>
      <c r="I1366" s="2861">
        <f>I1421</f>
        <v>0</v>
      </c>
      <c r="J1366" s="2862">
        <f>J1421</f>
        <v>0</v>
      </c>
    </row>
    <row r="1367" spans="1:10" s="2842" customFormat="1" ht="34.5" customHeight="1" thickTop="1" thickBot="1">
      <c r="A1367" s="995">
        <f t="shared" ref="A1367:F1367" si="322">SUM(A1362:A1366)</f>
        <v>0</v>
      </c>
      <c r="B1367" s="996">
        <f t="shared" si="322"/>
        <v>0</v>
      </c>
      <c r="C1367" s="996">
        <f t="shared" si="322"/>
        <v>2720000</v>
      </c>
      <c r="D1367" s="996">
        <f t="shared" si="322"/>
        <v>5050000</v>
      </c>
      <c r="E1367" s="996">
        <f t="shared" si="322"/>
        <v>2720000</v>
      </c>
      <c r="F1367" s="996">
        <f t="shared" si="322"/>
        <v>5050000</v>
      </c>
      <c r="G1367" s="1008"/>
      <c r="H1367" s="998" t="s">
        <v>1243</v>
      </c>
      <c r="I1367" s="996">
        <f>SUM(I1362:I1366)</f>
        <v>0</v>
      </c>
      <c r="J1367" s="997">
        <f>SUM(J1362:J1366)</f>
        <v>0</v>
      </c>
    </row>
    <row r="1368" spans="1:10" s="2842" customFormat="1" ht="30" customHeight="1" thickTop="1" thickBot="1">
      <c r="A1368" s="1005">
        <f t="shared" ref="A1368:F1368" si="323">SUM(A1360+A1367)</f>
        <v>0</v>
      </c>
      <c r="B1368" s="1006">
        <f t="shared" si="323"/>
        <v>0</v>
      </c>
      <c r="C1368" s="1006">
        <f t="shared" si="323"/>
        <v>5430000</v>
      </c>
      <c r="D1368" s="1006">
        <f t="shared" si="323"/>
        <v>5050000</v>
      </c>
      <c r="E1368" s="1006">
        <f t="shared" si="323"/>
        <v>5430000</v>
      </c>
      <c r="F1368" s="1006">
        <f t="shared" si="323"/>
        <v>5050000</v>
      </c>
      <c r="G1368" s="1081"/>
      <c r="H1368" s="1068" t="s">
        <v>1244</v>
      </c>
      <c r="I1368" s="1006">
        <f>SUM(I1360+I1367)</f>
        <v>0</v>
      </c>
      <c r="J1368" s="1007">
        <f>SUM(J1360+J1367)</f>
        <v>0</v>
      </c>
    </row>
    <row r="1369" spans="1:10" s="2842" customFormat="1" ht="18" customHeight="1">
      <c r="A1369" s="2850" t="s">
        <v>3402</v>
      </c>
    </row>
    <row r="1370" spans="1:10" s="2842" customFormat="1" ht="15" customHeight="1" thickBot="1">
      <c r="A1370" s="2848"/>
      <c r="I1370" s="4608" t="s">
        <v>313</v>
      </c>
      <c r="J1370" s="4608"/>
    </row>
    <row r="1371" spans="1:10" s="2842" customFormat="1" ht="27.75" customHeight="1">
      <c r="A1371" s="4453" t="s">
        <v>3785</v>
      </c>
      <c r="B1371" s="4454"/>
      <c r="C1371" s="4455" t="s">
        <v>3783</v>
      </c>
      <c r="D1371" s="4454"/>
      <c r="E1371" s="4455" t="s">
        <v>3784</v>
      </c>
      <c r="F1371" s="4454"/>
      <c r="G1371" s="4456" t="s">
        <v>117</v>
      </c>
      <c r="H1371" s="4457"/>
      <c r="I1371" s="4455" t="s">
        <v>3787</v>
      </c>
      <c r="J1371" s="4454"/>
    </row>
    <row r="1372" spans="1:10" s="2842" customFormat="1" ht="21.75" customHeight="1">
      <c r="A1372" s="1050" t="s">
        <v>118</v>
      </c>
      <c r="B1372" s="2819" t="s">
        <v>104</v>
      </c>
      <c r="C1372" s="2819" t="s">
        <v>118</v>
      </c>
      <c r="D1372" s="2819" t="s">
        <v>104</v>
      </c>
      <c r="E1372" s="2819" t="s">
        <v>118</v>
      </c>
      <c r="F1372" s="2819" t="s">
        <v>104</v>
      </c>
      <c r="G1372" s="4458"/>
      <c r="H1372" s="4459"/>
      <c r="I1372" s="2819" t="s">
        <v>118</v>
      </c>
      <c r="J1372" s="1051" t="s">
        <v>104</v>
      </c>
    </row>
    <row r="1373" spans="1:10" s="2842" customFormat="1" ht="15" customHeight="1" thickBot="1">
      <c r="A1373" s="1075">
        <v>1</v>
      </c>
      <c r="B1373" s="2843">
        <v>2</v>
      </c>
      <c r="C1373" s="2843">
        <v>3</v>
      </c>
      <c r="D1373" s="2843">
        <v>4</v>
      </c>
      <c r="E1373" s="2843">
        <v>5</v>
      </c>
      <c r="F1373" s="2843">
        <v>6</v>
      </c>
      <c r="G1373" s="4614">
        <v>7</v>
      </c>
      <c r="H1373" s="4614"/>
      <c r="I1373" s="2843">
        <v>8</v>
      </c>
      <c r="J1373" s="1076">
        <v>9</v>
      </c>
    </row>
    <row r="1374" spans="1:10" s="2842" customFormat="1" ht="15" customHeight="1">
      <c r="A1374" s="4609" t="s">
        <v>626</v>
      </c>
      <c r="B1374" s="4610"/>
      <c r="C1374" s="4610"/>
      <c r="D1374" s="4610"/>
      <c r="E1374" s="4610"/>
      <c r="F1374" s="4610"/>
      <c r="G1374" s="4610"/>
      <c r="H1374" s="4610"/>
      <c r="I1374" s="4610"/>
      <c r="J1374" s="4611"/>
    </row>
    <row r="1375" spans="1:10" s="2842" customFormat="1" ht="15" customHeight="1">
      <c r="A1375" s="4612"/>
      <c r="B1375" s="4613"/>
      <c r="C1375" s="4613"/>
      <c r="D1375" s="4613"/>
      <c r="E1375" s="4613"/>
      <c r="F1375" s="4613"/>
      <c r="G1375" s="697" t="s">
        <v>137</v>
      </c>
      <c r="H1375" s="4610" t="s">
        <v>239</v>
      </c>
      <c r="I1375" s="4610"/>
      <c r="J1375" s="4611"/>
    </row>
    <row r="1376" spans="1:10" s="2842" customFormat="1" ht="15" customHeight="1">
      <c r="A1376" s="4612"/>
      <c r="B1376" s="4613"/>
      <c r="C1376" s="4613"/>
      <c r="D1376" s="4613"/>
      <c r="E1376" s="4613"/>
      <c r="F1376" s="4613"/>
      <c r="G1376" s="624">
        <v>1</v>
      </c>
      <c r="H1376" s="4610" t="s">
        <v>1235</v>
      </c>
      <c r="I1376" s="4610"/>
      <c r="J1376" s="4611"/>
    </row>
    <row r="1377" spans="1:11" s="2842" customFormat="1" ht="15" customHeight="1">
      <c r="A1377" s="2839"/>
      <c r="B1377" s="2839"/>
      <c r="C1377" s="3612">
        <v>1500000</v>
      </c>
      <c r="D1377" s="4411">
        <v>0</v>
      </c>
      <c r="E1377" s="3612">
        <v>1500000</v>
      </c>
      <c r="F1377" s="4411">
        <v>0</v>
      </c>
      <c r="G1377" s="1326" t="s">
        <v>327</v>
      </c>
      <c r="H1377" s="1354" t="s">
        <v>1246</v>
      </c>
      <c r="I1377" s="3612">
        <v>0</v>
      </c>
      <c r="J1377" s="2846">
        <v>0</v>
      </c>
    </row>
    <row r="1378" spans="1:11" s="2842" customFormat="1" ht="15" customHeight="1" thickBot="1">
      <c r="A1378" s="2862"/>
      <c r="B1378" s="2862"/>
      <c r="C1378" s="3612">
        <v>700000</v>
      </c>
      <c r="D1378" s="4413">
        <v>0</v>
      </c>
      <c r="E1378" s="3612">
        <v>700000</v>
      </c>
      <c r="F1378" s="4413">
        <v>0</v>
      </c>
      <c r="G1378" s="1263">
        <v>100</v>
      </c>
      <c r="H1378" s="2862" t="s">
        <v>1380</v>
      </c>
      <c r="I1378" s="3612">
        <v>0</v>
      </c>
      <c r="J1378" s="2845">
        <v>0</v>
      </c>
    </row>
    <row r="1379" spans="1:11" s="2842" customFormat="1" ht="26.25" customHeight="1" thickTop="1" thickBot="1">
      <c r="A1379" s="995">
        <f t="shared" ref="A1379:F1379" si="324">SUM(A1377:A1378)</f>
        <v>0</v>
      </c>
      <c r="B1379" s="996">
        <f t="shared" si="324"/>
        <v>0</v>
      </c>
      <c r="C1379" s="1040">
        <f t="shared" si="324"/>
        <v>2200000</v>
      </c>
      <c r="D1379" s="1040">
        <f t="shared" si="324"/>
        <v>0</v>
      </c>
      <c r="E1379" s="996">
        <f t="shared" si="324"/>
        <v>2200000</v>
      </c>
      <c r="F1379" s="996">
        <f t="shared" si="324"/>
        <v>0</v>
      </c>
      <c r="G1379" s="1009"/>
      <c r="H1379" s="996" t="s">
        <v>1249</v>
      </c>
      <c r="I1379" s="1019">
        <f>SUM(I1377:I1378)</f>
        <v>0</v>
      </c>
      <c r="J1379" s="1074">
        <f>SUM(J1377:J1378)</f>
        <v>0</v>
      </c>
    </row>
    <row r="1380" spans="1:11" s="2842" customFormat="1" ht="15" customHeight="1" thickTop="1">
      <c r="A1380" s="4623"/>
      <c r="B1380" s="4624"/>
      <c r="C1380" s="4624"/>
      <c r="D1380" s="4624"/>
      <c r="E1380" s="4624"/>
      <c r="F1380" s="4624"/>
      <c r="G1380" s="623">
        <v>2</v>
      </c>
      <c r="H1380" s="4606" t="s">
        <v>1236</v>
      </c>
      <c r="I1380" s="4606"/>
      <c r="J1380" s="4607"/>
    </row>
    <row r="1381" spans="1:11" s="2842" customFormat="1" ht="15" customHeight="1">
      <c r="A1381" s="2838"/>
      <c r="B1381" s="2839"/>
      <c r="C1381" s="3612">
        <v>10000</v>
      </c>
      <c r="D1381" s="1259">
        <v>0</v>
      </c>
      <c r="E1381" s="3612">
        <v>10000</v>
      </c>
      <c r="F1381" s="1259">
        <v>0</v>
      </c>
      <c r="G1381" s="1326">
        <v>200</v>
      </c>
      <c r="H1381" s="2839" t="s">
        <v>1335</v>
      </c>
      <c r="I1381" s="3612"/>
      <c r="J1381" s="1259"/>
    </row>
    <row r="1382" spans="1:11" s="2842" customFormat="1" ht="15" customHeight="1" thickBot="1">
      <c r="A1382" s="2861"/>
      <c r="B1382" s="2862"/>
      <c r="C1382" s="3790">
        <v>500000</v>
      </c>
      <c r="D1382" s="1260">
        <v>0</v>
      </c>
      <c r="E1382" s="3790">
        <v>500000</v>
      </c>
      <c r="F1382" s="1260">
        <v>0</v>
      </c>
      <c r="G1382" s="1263">
        <v>275</v>
      </c>
      <c r="H1382" s="2885" t="s">
        <v>1503</v>
      </c>
      <c r="I1382" s="3790"/>
      <c r="J1382" s="1260"/>
    </row>
    <row r="1383" spans="1:11" s="2842" customFormat="1" ht="15" customHeight="1" thickTop="1" thickBot="1">
      <c r="A1383" s="995">
        <f t="shared" ref="A1383:F1383" si="325">SUM(A1381:A1382)</f>
        <v>0</v>
      </c>
      <c r="B1383" s="996">
        <f t="shared" si="325"/>
        <v>0</v>
      </c>
      <c r="C1383" s="1040">
        <f>SUM(C1381:C1382)</f>
        <v>510000</v>
      </c>
      <c r="D1383" s="3319">
        <f>SUM(D1381:D1382)</f>
        <v>0</v>
      </c>
      <c r="E1383" s="3319">
        <f>SUM(E1381:E1382)</f>
        <v>510000</v>
      </c>
      <c r="F1383" s="996">
        <f t="shared" si="325"/>
        <v>0</v>
      </c>
      <c r="G1383" s="1009"/>
      <c r="H1383" s="1010" t="s">
        <v>1257</v>
      </c>
      <c r="I1383" s="1019">
        <f>SUM(I1381:I1382)</f>
        <v>0</v>
      </c>
      <c r="J1383" s="1074">
        <f>SUM(J1381:J1382)</f>
        <v>0</v>
      </c>
    </row>
    <row r="1384" spans="1:11" s="2842" customFormat="1" ht="33.75" customHeight="1" thickTop="1" thickBot="1">
      <c r="A1384" s="995">
        <f t="shared" ref="A1384:F1384" si="326">SUM(A1383,A1379)</f>
        <v>0</v>
      </c>
      <c r="B1384" s="996">
        <f t="shared" si="326"/>
        <v>0</v>
      </c>
      <c r="C1384" s="1040">
        <f t="shared" si="326"/>
        <v>2710000</v>
      </c>
      <c r="D1384" s="1040">
        <f t="shared" si="326"/>
        <v>0</v>
      </c>
      <c r="E1384" s="1020">
        <f t="shared" si="326"/>
        <v>2710000</v>
      </c>
      <c r="F1384" s="996">
        <f t="shared" si="326"/>
        <v>0</v>
      </c>
      <c r="G1384" s="1013"/>
      <c r="H1384" s="1010" t="s">
        <v>1341</v>
      </c>
      <c r="I1384" s="1040">
        <f>SUM(I1383,I1379)</f>
        <v>0</v>
      </c>
      <c r="J1384" s="1074">
        <f>SUM(J1383,J1379)</f>
        <v>0</v>
      </c>
    </row>
    <row r="1385" spans="1:11" s="2842" customFormat="1" ht="15" customHeight="1" thickTop="1">
      <c r="A1385" s="4623"/>
      <c r="B1385" s="4624"/>
      <c r="C1385" s="4624"/>
      <c r="D1385" s="4624"/>
      <c r="E1385" s="4624"/>
      <c r="F1385" s="4624"/>
      <c r="G1385" s="623" t="s">
        <v>139</v>
      </c>
      <c r="H1385" s="4606" t="s">
        <v>243</v>
      </c>
      <c r="I1385" s="4606"/>
      <c r="J1385" s="4607"/>
    </row>
    <row r="1386" spans="1:11" s="2842" customFormat="1" ht="15" customHeight="1">
      <c r="A1386" s="4612"/>
      <c r="B1386" s="4613"/>
      <c r="C1386" s="4613"/>
      <c r="D1386" s="4613"/>
      <c r="E1386" s="4613"/>
      <c r="F1386" s="4613"/>
      <c r="G1386" s="624">
        <v>1</v>
      </c>
      <c r="H1386" s="4610" t="s">
        <v>1238</v>
      </c>
      <c r="I1386" s="4610"/>
      <c r="J1386" s="4611"/>
    </row>
    <row r="1387" spans="1:11" s="2842" customFormat="1" ht="15" customHeight="1">
      <c r="A1387" s="2839"/>
      <c r="B1387" s="2839"/>
      <c r="C1387" s="3791">
        <v>1000000</v>
      </c>
      <c r="D1387" s="3320"/>
      <c r="E1387" s="3791">
        <v>1000000</v>
      </c>
      <c r="F1387" s="3320"/>
      <c r="G1387" s="2688" t="s">
        <v>324</v>
      </c>
      <c r="H1387" s="1234" t="s">
        <v>1401</v>
      </c>
      <c r="I1387" s="3791"/>
      <c r="J1387" s="3320"/>
    </row>
    <row r="1388" spans="1:11" s="2842" customFormat="1" ht="15" customHeight="1">
      <c r="A1388" s="2839"/>
      <c r="B1388" s="2839"/>
      <c r="C1388" s="4221">
        <v>5000</v>
      </c>
      <c r="D1388" s="3320"/>
      <c r="E1388" s="4221">
        <v>5000</v>
      </c>
      <c r="F1388" s="3320"/>
      <c r="G1388" s="2688" t="s">
        <v>326</v>
      </c>
      <c r="H1388" s="1234" t="s">
        <v>256</v>
      </c>
      <c r="I1388" s="4221"/>
      <c r="J1388" s="3320"/>
      <c r="K1388" s="2842">
        <v>5000</v>
      </c>
    </row>
    <row r="1389" spans="1:11" s="2842" customFormat="1" ht="15" customHeight="1">
      <c r="A1389" s="2839"/>
      <c r="B1389" s="2839"/>
      <c r="C1389" s="4221">
        <v>30000</v>
      </c>
      <c r="D1389" s="3320"/>
      <c r="E1389" s="4221">
        <v>30000</v>
      </c>
      <c r="F1389" s="3320"/>
      <c r="G1389" s="2688" t="s">
        <v>473</v>
      </c>
      <c r="H1389" s="1234" t="s">
        <v>1411</v>
      </c>
      <c r="I1389" s="4221"/>
      <c r="J1389" s="3320"/>
      <c r="K1389" s="2842">
        <v>30000</v>
      </c>
    </row>
    <row r="1390" spans="1:11" s="2842" customFormat="1" ht="15" customHeight="1">
      <c r="A1390" s="2839"/>
      <c r="B1390" s="2839"/>
      <c r="C1390" s="4221">
        <v>5000</v>
      </c>
      <c r="D1390" s="3320"/>
      <c r="E1390" s="4221">
        <v>5000</v>
      </c>
      <c r="F1390" s="3320"/>
      <c r="G1390" s="2688" t="s">
        <v>1264</v>
      </c>
      <c r="H1390" s="1234" t="s">
        <v>262</v>
      </c>
      <c r="I1390" s="4221"/>
      <c r="J1390" s="3320"/>
      <c r="K1390" s="2842">
        <v>5000</v>
      </c>
    </row>
    <row r="1391" spans="1:11" s="2842" customFormat="1" ht="15" customHeight="1">
      <c r="A1391" s="2839"/>
      <c r="B1391" s="2839"/>
      <c r="C1391" s="4409"/>
      <c r="D1391" s="4303">
        <v>50000</v>
      </c>
      <c r="E1391" s="4409"/>
      <c r="F1391" s="4303">
        <v>50000</v>
      </c>
      <c r="G1391" s="2688">
        <v>23</v>
      </c>
      <c r="H1391" s="1234" t="s">
        <v>3502</v>
      </c>
      <c r="J1391" s="4303"/>
      <c r="K1391" s="2842" t="s">
        <v>3760</v>
      </c>
    </row>
    <row r="1392" spans="1:11" s="2842" customFormat="1" ht="15" customHeight="1">
      <c r="A1392" s="2839"/>
      <c r="B1392" s="2839"/>
      <c r="C1392" s="3320"/>
      <c r="D1392" s="3320"/>
      <c r="E1392" s="3320"/>
      <c r="F1392" s="3320"/>
      <c r="G1392" s="2688" t="s">
        <v>493</v>
      </c>
      <c r="H1392" s="1234" t="s">
        <v>1459</v>
      </c>
      <c r="I1392" s="3320"/>
      <c r="J1392" s="3320"/>
    </row>
    <row r="1393" spans="1:11" s="2842" customFormat="1" ht="30">
      <c r="A1393" s="2839"/>
      <c r="B1393" s="2839"/>
      <c r="C1393" s="3320"/>
      <c r="D1393" s="4231">
        <v>300000</v>
      </c>
      <c r="E1393" s="3320"/>
      <c r="F1393" s="4231">
        <v>300000</v>
      </c>
      <c r="G1393" s="2688">
        <v>25</v>
      </c>
      <c r="H1393" s="1234" t="s">
        <v>3496</v>
      </c>
      <c r="I1393" s="3320"/>
      <c r="J1393" s="4231"/>
    </row>
    <row r="1394" spans="1:11" s="2842" customFormat="1" ht="15" customHeight="1">
      <c r="A1394" s="2839"/>
      <c r="B1394" s="2839"/>
      <c r="C1394" s="3320"/>
      <c r="D1394" s="4231">
        <v>100000</v>
      </c>
      <c r="E1394" s="3320"/>
      <c r="F1394" s="4231">
        <v>100000</v>
      </c>
      <c r="G1394" s="2688">
        <v>29</v>
      </c>
      <c r="H1394" s="1234" t="s">
        <v>3489</v>
      </c>
      <c r="I1394" s="3320"/>
      <c r="J1394" s="4231"/>
    </row>
    <row r="1395" spans="1:11" s="2842" customFormat="1" ht="15" customHeight="1">
      <c r="A1395" s="2839"/>
      <c r="B1395" s="2839"/>
      <c r="C1395" s="4409"/>
      <c r="D1395" s="4304">
        <v>50000</v>
      </c>
      <c r="E1395" s="4409"/>
      <c r="F1395" s="4304">
        <v>50000</v>
      </c>
      <c r="G1395" s="2689" t="s">
        <v>1593</v>
      </c>
      <c r="H1395" s="1234" t="s">
        <v>3341</v>
      </c>
      <c r="J1395" s="4304"/>
      <c r="K1395" s="4253" t="s">
        <v>3760</v>
      </c>
    </row>
    <row r="1396" spans="1:11" s="2842" customFormat="1" ht="27.75" customHeight="1" thickBot="1">
      <c r="A1396" s="1005">
        <f t="shared" ref="A1396:F1396" si="327">SUM(A1387:A1395)</f>
        <v>0</v>
      </c>
      <c r="B1396" s="1006">
        <f t="shared" si="327"/>
        <v>0</v>
      </c>
      <c r="C1396" s="1006">
        <f t="shared" si="327"/>
        <v>1040000</v>
      </c>
      <c r="D1396" s="1006">
        <f t="shared" si="327"/>
        <v>500000</v>
      </c>
      <c r="E1396" s="1006">
        <f t="shared" si="327"/>
        <v>1040000</v>
      </c>
      <c r="F1396" s="1006">
        <f t="shared" si="327"/>
        <v>500000</v>
      </c>
      <c r="G1396" s="1067"/>
      <c r="H1396" s="1006" t="s">
        <v>1270</v>
      </c>
      <c r="I1396" s="1006">
        <f>SUM(I1387:I1395)</f>
        <v>0</v>
      </c>
      <c r="J1396" s="1007">
        <f>SUM(J1387:J1395)</f>
        <v>0</v>
      </c>
    </row>
    <row r="1397" spans="1:11" s="2842" customFormat="1" ht="15" customHeight="1">
      <c r="A1397" s="2850" t="s">
        <v>3402</v>
      </c>
    </row>
    <row r="1398" spans="1:11" s="2842" customFormat="1" ht="15" customHeight="1" thickBot="1">
      <c r="A1398" s="2848"/>
      <c r="I1398" s="4608" t="s">
        <v>313</v>
      </c>
      <c r="J1398" s="4608"/>
    </row>
    <row r="1399" spans="1:11" s="2842" customFormat="1" ht="32.25" customHeight="1">
      <c r="A1399" s="4453" t="s">
        <v>3785</v>
      </c>
      <c r="B1399" s="4454"/>
      <c r="C1399" s="4455" t="s">
        <v>3783</v>
      </c>
      <c r="D1399" s="4454"/>
      <c r="E1399" s="4455" t="s">
        <v>3784</v>
      </c>
      <c r="F1399" s="4454"/>
      <c r="G1399" s="4456" t="s">
        <v>117</v>
      </c>
      <c r="H1399" s="4457"/>
      <c r="I1399" s="4455" t="s">
        <v>3787</v>
      </c>
      <c r="J1399" s="4454"/>
    </row>
    <row r="1400" spans="1:11" s="2842" customFormat="1" ht="15" customHeight="1">
      <c r="A1400" s="1050" t="s">
        <v>118</v>
      </c>
      <c r="B1400" s="2819" t="s">
        <v>104</v>
      </c>
      <c r="C1400" s="2819" t="s">
        <v>118</v>
      </c>
      <c r="D1400" s="2819" t="s">
        <v>104</v>
      </c>
      <c r="E1400" s="2819" t="s">
        <v>118</v>
      </c>
      <c r="F1400" s="2819" t="s">
        <v>104</v>
      </c>
      <c r="G1400" s="4458"/>
      <c r="H1400" s="4459"/>
      <c r="I1400" s="2819" t="s">
        <v>118</v>
      </c>
      <c r="J1400" s="1051" t="s">
        <v>104</v>
      </c>
    </row>
    <row r="1401" spans="1:11" s="2842" customFormat="1" ht="15" customHeight="1" thickBot="1">
      <c r="A1401" s="1075">
        <v>1</v>
      </c>
      <c r="B1401" s="2843">
        <v>2</v>
      </c>
      <c r="C1401" s="2843">
        <v>3</v>
      </c>
      <c r="D1401" s="2843">
        <v>4</v>
      </c>
      <c r="E1401" s="2843">
        <v>5</v>
      </c>
      <c r="F1401" s="2843">
        <v>6</v>
      </c>
      <c r="G1401" s="4614">
        <v>7</v>
      </c>
      <c r="H1401" s="4614"/>
      <c r="I1401" s="2843">
        <v>8</v>
      </c>
      <c r="J1401" s="1076">
        <v>9</v>
      </c>
    </row>
    <row r="1402" spans="1:11" s="2842" customFormat="1" ht="15" customHeight="1">
      <c r="A1402" s="4612"/>
      <c r="B1402" s="4613"/>
      <c r="C1402" s="4613"/>
      <c r="D1402" s="4613"/>
      <c r="E1402" s="4613"/>
      <c r="F1402" s="4613"/>
      <c r="G1402" s="624">
        <v>2</v>
      </c>
      <c r="H1402" s="4610" t="s">
        <v>1271</v>
      </c>
      <c r="I1402" s="4610"/>
      <c r="J1402" s="4611"/>
    </row>
    <row r="1403" spans="1:11" s="2842" customFormat="1" ht="15" customHeight="1">
      <c r="A1403" s="2838"/>
      <c r="B1403" s="2839"/>
      <c r="C1403" s="4232"/>
      <c r="D1403" s="4231">
        <v>2000000</v>
      </c>
      <c r="E1403" s="4232"/>
      <c r="F1403" s="4231">
        <v>2000000</v>
      </c>
      <c r="G1403" s="1326">
        <v>103</v>
      </c>
      <c r="H1403" s="2839" t="s">
        <v>3491</v>
      </c>
      <c r="I1403" s="4232"/>
      <c r="J1403" s="4231"/>
    </row>
    <row r="1404" spans="1:11" s="2842" customFormat="1" ht="15" customHeight="1">
      <c r="A1404" s="2838"/>
      <c r="B1404" s="2839"/>
      <c r="C1404" s="4232"/>
      <c r="D1404" s="4232">
        <v>1000000</v>
      </c>
      <c r="E1404" s="4232"/>
      <c r="F1404" s="4232">
        <v>1000000</v>
      </c>
      <c r="G1404" s="1326">
        <v>104</v>
      </c>
      <c r="H1404" s="1234" t="s">
        <v>3492</v>
      </c>
      <c r="I1404" s="4232"/>
      <c r="J1404" s="4232"/>
    </row>
    <row r="1405" spans="1:11" s="2842" customFormat="1" ht="15" customHeight="1">
      <c r="A1405" s="2838"/>
      <c r="B1405" s="2839"/>
      <c r="C1405" s="4232"/>
      <c r="D1405" s="4231">
        <v>1000000</v>
      </c>
      <c r="E1405" s="4232"/>
      <c r="F1405" s="4231">
        <v>1000000</v>
      </c>
      <c r="G1405" s="1326">
        <v>105</v>
      </c>
      <c r="H1405" s="1234" t="s">
        <v>2924</v>
      </c>
      <c r="I1405" s="4232"/>
      <c r="J1405" s="4231"/>
    </row>
    <row r="1406" spans="1:11" s="2842" customFormat="1" ht="15" customHeight="1">
      <c r="A1406" s="2838"/>
      <c r="B1406" s="2839"/>
      <c r="C1406" s="4232"/>
      <c r="D1406" s="4232"/>
      <c r="E1406" s="4232"/>
      <c r="F1406" s="4232"/>
      <c r="G1406" s="1326">
        <v>125</v>
      </c>
      <c r="H1406" s="1234" t="s">
        <v>269</v>
      </c>
      <c r="I1406" s="4232"/>
      <c r="J1406" s="4232"/>
    </row>
    <row r="1407" spans="1:11" s="2842" customFormat="1" ht="15" customHeight="1">
      <c r="A1407" s="2838"/>
      <c r="B1407" s="2839"/>
      <c r="C1407" s="4232"/>
      <c r="D1407" s="4232">
        <v>500000</v>
      </c>
      <c r="E1407" s="4232"/>
      <c r="F1407" s="4232">
        <v>500000</v>
      </c>
      <c r="G1407" s="1326">
        <v>135</v>
      </c>
      <c r="H1407" s="1234" t="s">
        <v>270</v>
      </c>
      <c r="I1407" s="4232"/>
      <c r="J1407" s="4232"/>
    </row>
    <row r="1408" spans="1:11" s="2842" customFormat="1" ht="15" customHeight="1">
      <c r="A1408" s="2838"/>
      <c r="B1408" s="2839"/>
      <c r="C1408" s="4233">
        <v>20000</v>
      </c>
      <c r="D1408" s="4232"/>
      <c r="E1408" s="4233">
        <v>20000</v>
      </c>
      <c r="F1408" s="4232"/>
      <c r="G1408" s="1326">
        <v>140</v>
      </c>
      <c r="H1408" s="2839" t="s">
        <v>1280</v>
      </c>
      <c r="I1408" s="4233"/>
      <c r="J1408" s="4232"/>
      <c r="K1408" s="2842">
        <v>20000</v>
      </c>
    </row>
    <row r="1409" spans="1:10" s="2842" customFormat="1" ht="15" customHeight="1">
      <c r="A1409" s="2838"/>
      <c r="B1409" s="2839"/>
      <c r="C1409" s="4232">
        <v>800000</v>
      </c>
      <c r="D1409" s="4232"/>
      <c r="E1409" s="4232">
        <v>800000</v>
      </c>
      <c r="F1409" s="4232"/>
      <c r="G1409" s="1326">
        <v>144</v>
      </c>
      <c r="H1409" s="2839" t="s">
        <v>1578</v>
      </c>
      <c r="I1409" s="4232"/>
      <c r="J1409" s="4232"/>
    </row>
    <row r="1410" spans="1:10" s="2842" customFormat="1" ht="15" customHeight="1">
      <c r="A1410" s="2838"/>
      <c r="B1410" s="2839"/>
      <c r="C1410" s="4232">
        <v>800000</v>
      </c>
      <c r="D1410" s="4232"/>
      <c r="E1410" s="4232">
        <v>800000</v>
      </c>
      <c r="F1410" s="4232"/>
      <c r="G1410" s="1326">
        <v>146</v>
      </c>
      <c r="H1410" s="2839" t="s">
        <v>3342</v>
      </c>
      <c r="I1410" s="4232"/>
      <c r="J1410" s="4232"/>
    </row>
    <row r="1411" spans="1:10" s="2842" customFormat="1" ht="24.75" customHeight="1" thickBot="1">
      <c r="A1411" s="1034">
        <f t="shared" ref="A1411:F1411" si="328">SUM(A1403:A1410)</f>
        <v>0</v>
      </c>
      <c r="B1411" s="1034">
        <f t="shared" si="328"/>
        <v>0</v>
      </c>
      <c r="C1411" s="1034">
        <f t="shared" si="328"/>
        <v>1620000</v>
      </c>
      <c r="D1411" s="1034">
        <f t="shared" si="328"/>
        <v>4500000</v>
      </c>
      <c r="E1411" s="1034">
        <f t="shared" si="328"/>
        <v>1620000</v>
      </c>
      <c r="F1411" s="1034">
        <f t="shared" si="328"/>
        <v>4500000</v>
      </c>
      <c r="G1411" s="1023"/>
      <c r="H1411" s="1020" t="s">
        <v>1344</v>
      </c>
      <c r="I1411" s="1020">
        <f>SUM(I1403:I1410)</f>
        <v>0</v>
      </c>
      <c r="J1411" s="1020">
        <f>SUM(J1403:J1410)</f>
        <v>0</v>
      </c>
    </row>
    <row r="1412" spans="1:10" s="2842" customFormat="1" ht="15" customHeight="1" thickTop="1">
      <c r="A1412" s="4623"/>
      <c r="B1412" s="4624"/>
      <c r="C1412" s="4624"/>
      <c r="D1412" s="4624"/>
      <c r="E1412" s="4624"/>
      <c r="F1412" s="4624"/>
      <c r="G1412" s="623">
        <v>3</v>
      </c>
      <c r="H1412" s="4606" t="s">
        <v>1282</v>
      </c>
      <c r="I1412" s="4606"/>
      <c r="J1412" s="4607"/>
    </row>
    <row r="1413" spans="1:10" s="2842" customFormat="1" ht="15" customHeight="1" thickBot="1">
      <c r="A1413" s="2862">
        <v>0</v>
      </c>
      <c r="B1413" s="2862">
        <v>0</v>
      </c>
      <c r="C1413" s="3320">
        <v>0</v>
      </c>
      <c r="D1413" s="3320">
        <v>0</v>
      </c>
      <c r="E1413" s="3320">
        <v>0</v>
      </c>
      <c r="F1413" s="3320">
        <v>0</v>
      </c>
      <c r="G1413" s="696">
        <v>208</v>
      </c>
      <c r="H1413" s="2835" t="s">
        <v>3265</v>
      </c>
      <c r="I1413" s="3320"/>
      <c r="J1413" s="3320"/>
    </row>
    <row r="1414" spans="1:10" s="2842" customFormat="1" ht="15" customHeight="1" thickTop="1">
      <c r="A1414" s="2838">
        <v>0</v>
      </c>
      <c r="B1414" s="2839"/>
      <c r="C1414" s="4232"/>
      <c r="D1414" s="4231">
        <v>50000</v>
      </c>
      <c r="E1414" s="4232"/>
      <c r="F1414" s="4231">
        <v>50000</v>
      </c>
      <c r="G1414" s="1326">
        <v>230</v>
      </c>
      <c r="H1414" s="2839" t="s">
        <v>1460</v>
      </c>
      <c r="I1414" s="4232"/>
      <c r="J1414" s="4231"/>
    </row>
    <row r="1415" spans="1:10" s="2842" customFormat="1" ht="15" customHeight="1" thickBot="1">
      <c r="A1415" s="2861">
        <v>0</v>
      </c>
      <c r="B1415" s="2861"/>
      <c r="C1415" s="4232">
        <v>10000</v>
      </c>
      <c r="D1415" s="4232"/>
      <c r="E1415" s="4232">
        <v>10000</v>
      </c>
      <c r="F1415" s="4232"/>
      <c r="G1415" s="1245">
        <v>234</v>
      </c>
      <c r="H1415" s="2854" t="s">
        <v>2922</v>
      </c>
      <c r="I1415" s="4232"/>
      <c r="J1415" s="4232"/>
    </row>
    <row r="1416" spans="1:10" s="2842" customFormat="1" ht="15" customHeight="1" thickTop="1" thickBot="1">
      <c r="A1416" s="2861">
        <v>0</v>
      </c>
      <c r="B1416" s="2862"/>
      <c r="C1416" s="3320"/>
      <c r="D1416" s="3320"/>
      <c r="E1416" s="3320"/>
      <c r="F1416" s="3320"/>
      <c r="G1416" s="1263">
        <v>289</v>
      </c>
      <c r="H1416" s="2862" t="s">
        <v>281</v>
      </c>
      <c r="I1416" s="3320"/>
      <c r="J1416" s="3320"/>
    </row>
    <row r="1417" spans="1:10" s="2842" customFormat="1" ht="15" customHeight="1" thickTop="1" thickBot="1">
      <c r="A1417" s="995">
        <f t="shared" ref="A1417:F1417" si="329">SUM(A1413:A1416)</f>
        <v>0</v>
      </c>
      <c r="B1417" s="996">
        <f t="shared" si="329"/>
        <v>0</v>
      </c>
      <c r="C1417" s="996">
        <f t="shared" si="329"/>
        <v>10000</v>
      </c>
      <c r="D1417" s="996">
        <f t="shared" si="329"/>
        <v>50000</v>
      </c>
      <c r="E1417" s="996">
        <f t="shared" si="329"/>
        <v>10000</v>
      </c>
      <c r="F1417" s="996">
        <f t="shared" si="329"/>
        <v>50000</v>
      </c>
      <c r="G1417" s="1008"/>
      <c r="H1417" s="996" t="s">
        <v>1295</v>
      </c>
      <c r="I1417" s="996">
        <f>SUM(I1413:I1416)</f>
        <v>0</v>
      </c>
      <c r="J1417" s="997">
        <f>SUM(J1413:J1416)</f>
        <v>0</v>
      </c>
    </row>
    <row r="1418" spans="1:10" s="2842" customFormat="1" ht="15" customHeight="1" thickTop="1">
      <c r="A1418" s="4623"/>
      <c r="B1418" s="4624"/>
      <c r="C1418" s="4624"/>
      <c r="D1418" s="4624"/>
      <c r="E1418" s="4624"/>
      <c r="F1418" s="4624"/>
      <c r="G1418" s="623">
        <v>4</v>
      </c>
      <c r="H1418" s="4606" t="s">
        <v>1296</v>
      </c>
      <c r="I1418" s="4606"/>
      <c r="J1418" s="4607"/>
    </row>
    <row r="1419" spans="1:10" s="2842" customFormat="1" ht="15" customHeight="1">
      <c r="A1419" s="4612"/>
      <c r="B1419" s="4613"/>
      <c r="C1419" s="4613"/>
      <c r="D1419" s="4613"/>
      <c r="E1419" s="4613"/>
      <c r="F1419" s="4613"/>
      <c r="G1419" s="624">
        <v>5</v>
      </c>
      <c r="H1419" s="4610" t="s">
        <v>321</v>
      </c>
      <c r="I1419" s="4610"/>
      <c r="J1419" s="4611"/>
    </row>
    <row r="1420" spans="1:10" s="2842" customFormat="1" ht="15" customHeight="1" thickBot="1">
      <c r="A1420" s="2861">
        <v>0</v>
      </c>
      <c r="B1420" s="2862"/>
      <c r="C1420" s="2862">
        <v>50000</v>
      </c>
      <c r="D1420" s="2862"/>
      <c r="E1420" s="3320">
        <v>50000</v>
      </c>
      <c r="F1420" s="2862">
        <v>0</v>
      </c>
      <c r="G1420" s="1263">
        <v>499</v>
      </c>
      <c r="H1420" s="2862" t="s">
        <v>290</v>
      </c>
      <c r="I1420" s="4231">
        <v>0</v>
      </c>
      <c r="J1420" s="989">
        <v>0</v>
      </c>
    </row>
    <row r="1421" spans="1:10" s="2842" customFormat="1" ht="24" customHeight="1" thickTop="1" thickBot="1">
      <c r="A1421" s="995">
        <f t="shared" ref="A1421:F1421" si="330">SUM(A1420:A1420)</f>
        <v>0</v>
      </c>
      <c r="B1421" s="996">
        <f t="shared" si="330"/>
        <v>0</v>
      </c>
      <c r="C1421" s="996">
        <f t="shared" si="330"/>
        <v>50000</v>
      </c>
      <c r="D1421" s="996">
        <f t="shared" si="330"/>
        <v>0</v>
      </c>
      <c r="E1421" s="996">
        <f t="shared" si="330"/>
        <v>50000</v>
      </c>
      <c r="F1421" s="1040">
        <f t="shared" si="330"/>
        <v>0</v>
      </c>
      <c r="G1421" s="1009"/>
      <c r="H1421" s="996" t="s">
        <v>1321</v>
      </c>
      <c r="I1421" s="996">
        <f>SUM(I1420:I1420)</f>
        <v>0</v>
      </c>
      <c r="J1421" s="997">
        <f>SUM(J1420:J1420)</f>
        <v>0</v>
      </c>
    </row>
    <row r="1422" spans="1:10" s="2842" customFormat="1" ht="33" customHeight="1" thickTop="1" thickBot="1">
      <c r="A1422" s="995">
        <f t="shared" ref="A1422:F1422" si="331">SUM(A1396,A1411,A1417,A1421)</f>
        <v>0</v>
      </c>
      <c r="B1422" s="1040">
        <f t="shared" si="331"/>
        <v>0</v>
      </c>
      <c r="C1422" s="996">
        <f t="shared" si="331"/>
        <v>2720000</v>
      </c>
      <c r="D1422" s="996">
        <f t="shared" si="331"/>
        <v>5050000</v>
      </c>
      <c r="E1422" s="996">
        <f t="shared" si="331"/>
        <v>2720000</v>
      </c>
      <c r="F1422" s="996">
        <f t="shared" si="331"/>
        <v>5050000</v>
      </c>
      <c r="G1422" s="1013"/>
      <c r="H1422" s="1010" t="s">
        <v>1355</v>
      </c>
      <c r="I1422" s="996">
        <f>SUM(I1396,I1411,I1417,I1421)</f>
        <v>0</v>
      </c>
      <c r="J1422" s="997">
        <f>SUM(J1396,J1411,J1417,J1421)</f>
        <v>0</v>
      </c>
    </row>
    <row r="1423" spans="1:10" s="2842" customFormat="1" ht="36" customHeight="1" thickTop="1" thickBot="1">
      <c r="A1423" s="1005">
        <f t="shared" ref="A1423:F1423" si="332">SUM(A1422,A1384)</f>
        <v>0</v>
      </c>
      <c r="B1423" s="1006">
        <f t="shared" si="332"/>
        <v>0</v>
      </c>
      <c r="C1423" s="1006">
        <f t="shared" si="332"/>
        <v>5430000</v>
      </c>
      <c r="D1423" s="1006">
        <f t="shared" si="332"/>
        <v>5050000</v>
      </c>
      <c r="E1423" s="1006">
        <f t="shared" si="332"/>
        <v>5430000</v>
      </c>
      <c r="F1423" s="1006">
        <f t="shared" si="332"/>
        <v>5050000</v>
      </c>
      <c r="G1423" s="1067"/>
      <c r="H1423" s="1068" t="s">
        <v>3403</v>
      </c>
      <c r="I1423" s="1006">
        <f>SUM(I1422,I1384)</f>
        <v>0</v>
      </c>
      <c r="J1423" s="1007">
        <f>SUM(J1422,J1384)</f>
        <v>0</v>
      </c>
    </row>
    <row r="1424" spans="1:10" s="2842" customFormat="1" ht="15" customHeight="1">
      <c r="A1424" s="2850"/>
      <c r="B1424" s="2847"/>
      <c r="C1424" s="2847"/>
      <c r="D1424" s="2847"/>
      <c r="E1424" s="2847"/>
      <c r="F1424" s="2847"/>
      <c r="H1424" s="749"/>
      <c r="I1424" s="2847"/>
      <c r="J1424" s="2847"/>
    </row>
    <row r="1425" spans="1:10" s="2842" customFormat="1" ht="15" customHeight="1">
      <c r="A1425" s="4645" t="s">
        <v>3508</v>
      </c>
      <c r="B1425" s="4649"/>
      <c r="C1425" s="4649"/>
      <c r="D1425" s="4649"/>
      <c r="E1425" s="4649"/>
      <c r="F1425" s="4649"/>
      <c r="G1425" s="4649"/>
      <c r="H1425" s="4649"/>
      <c r="I1425" s="4649"/>
      <c r="J1425" s="4649"/>
    </row>
    <row r="1426" spans="1:10" s="2842" customFormat="1" ht="15" customHeight="1" thickBot="1">
      <c r="A1426" s="1119"/>
      <c r="B1426" s="781"/>
      <c r="C1426" s="4608"/>
      <c r="D1426" s="4608"/>
      <c r="E1426" s="781"/>
      <c r="F1426" s="781"/>
      <c r="G1426" s="781"/>
      <c r="H1426" s="781"/>
      <c r="I1426" s="4608" t="s">
        <v>313</v>
      </c>
      <c r="J1426" s="4608"/>
    </row>
    <row r="1427" spans="1:10" s="2842" customFormat="1" ht="32.25" customHeight="1">
      <c r="A1427" s="4453" t="s">
        <v>3785</v>
      </c>
      <c r="B1427" s="4454"/>
      <c r="C1427" s="4455" t="s">
        <v>3783</v>
      </c>
      <c r="D1427" s="4454"/>
      <c r="E1427" s="4455" t="s">
        <v>3784</v>
      </c>
      <c r="F1427" s="4454"/>
      <c r="G1427" s="4456" t="s">
        <v>117</v>
      </c>
      <c r="H1427" s="4457"/>
      <c r="I1427" s="4455" t="s">
        <v>3787</v>
      </c>
      <c r="J1427" s="4454"/>
    </row>
    <row r="1428" spans="1:10" s="2842" customFormat="1" ht="15" customHeight="1">
      <c r="A1428" s="1050" t="s">
        <v>118</v>
      </c>
      <c r="B1428" s="2819" t="s">
        <v>104</v>
      </c>
      <c r="C1428" s="2819" t="s">
        <v>118</v>
      </c>
      <c r="D1428" s="2819" t="s">
        <v>104</v>
      </c>
      <c r="E1428" s="2819" t="s">
        <v>118</v>
      </c>
      <c r="F1428" s="2819" t="s">
        <v>104</v>
      </c>
      <c r="G1428" s="4458"/>
      <c r="H1428" s="4459"/>
      <c r="I1428" s="2819" t="s">
        <v>118</v>
      </c>
      <c r="J1428" s="1051" t="s">
        <v>104</v>
      </c>
    </row>
    <row r="1429" spans="1:10" s="2842" customFormat="1" ht="15" customHeight="1" thickBot="1">
      <c r="A1429" s="1075">
        <v>1</v>
      </c>
      <c r="B1429" s="2843">
        <v>2</v>
      </c>
      <c r="C1429" s="2843">
        <v>3</v>
      </c>
      <c r="D1429" s="2843">
        <v>4</v>
      </c>
      <c r="E1429" s="2843">
        <v>5</v>
      </c>
      <c r="F1429" s="2843">
        <v>6</v>
      </c>
      <c r="G1429" s="4614">
        <v>7</v>
      </c>
      <c r="H1429" s="4614"/>
      <c r="I1429" s="2843">
        <v>8</v>
      </c>
      <c r="J1429" s="1076">
        <v>9</v>
      </c>
    </row>
    <row r="1430" spans="1:10" s="2842" customFormat="1" ht="15" customHeight="1">
      <c r="A1430" s="4609" t="s">
        <v>318</v>
      </c>
      <c r="B1430" s="4610"/>
      <c r="C1430" s="4610"/>
      <c r="D1430" s="4610"/>
      <c r="E1430" s="4610"/>
      <c r="F1430" s="4610"/>
      <c r="G1430" s="4610"/>
      <c r="H1430" s="4610"/>
      <c r="I1430" s="4610"/>
      <c r="J1430" s="4611"/>
    </row>
    <row r="1431" spans="1:10" s="2842" customFormat="1" ht="15" customHeight="1">
      <c r="A1431" s="4612"/>
      <c r="B1431" s="4613"/>
      <c r="C1431" s="4613"/>
      <c r="D1431" s="4613"/>
      <c r="E1431" s="4613"/>
      <c r="F1431" s="4613"/>
      <c r="G1431" s="624" t="s">
        <v>137</v>
      </c>
      <c r="H1431" s="4610" t="s">
        <v>239</v>
      </c>
      <c r="I1431" s="4610"/>
      <c r="J1431" s="4611"/>
    </row>
    <row r="1432" spans="1:10" s="2842" customFormat="1" ht="21" customHeight="1">
      <c r="A1432" s="2838">
        <f t="shared" ref="A1432:F1432" si="333">A1453</f>
        <v>0</v>
      </c>
      <c r="B1432" s="2839">
        <f t="shared" si="333"/>
        <v>0</v>
      </c>
      <c r="C1432" s="2839">
        <f t="shared" si="333"/>
        <v>0</v>
      </c>
      <c r="D1432" s="2838">
        <f t="shared" si="333"/>
        <v>0</v>
      </c>
      <c r="E1432" s="2838">
        <f t="shared" si="333"/>
        <v>0</v>
      </c>
      <c r="F1432" s="2839">
        <f t="shared" si="333"/>
        <v>0</v>
      </c>
      <c r="G1432" s="1326">
        <v>1</v>
      </c>
      <c r="H1432" s="2839" t="s">
        <v>1235</v>
      </c>
      <c r="I1432" s="2838">
        <f>I1453</f>
        <v>0</v>
      </c>
      <c r="J1432" s="2839">
        <f>J1453</f>
        <v>0</v>
      </c>
    </row>
    <row r="1433" spans="1:10" s="2842" customFormat="1" ht="15" customHeight="1" thickBot="1">
      <c r="A1433" s="2861">
        <f t="shared" ref="A1433:F1433" si="334">A1457</f>
        <v>0</v>
      </c>
      <c r="B1433" s="2862">
        <f t="shared" si="334"/>
        <v>0</v>
      </c>
      <c r="C1433" s="2862">
        <f t="shared" si="334"/>
        <v>24000</v>
      </c>
      <c r="D1433" s="2861">
        <f t="shared" si="334"/>
        <v>0</v>
      </c>
      <c r="E1433" s="2861">
        <f t="shared" si="334"/>
        <v>24000</v>
      </c>
      <c r="F1433" s="2862">
        <f t="shared" si="334"/>
        <v>0</v>
      </c>
      <c r="G1433" s="1263">
        <v>2</v>
      </c>
      <c r="H1433" s="2862" t="s">
        <v>1236</v>
      </c>
      <c r="I1433" s="2861">
        <f>I1457</f>
        <v>0</v>
      </c>
      <c r="J1433" s="2862">
        <f>J1457</f>
        <v>0</v>
      </c>
    </row>
    <row r="1434" spans="1:10" s="2842" customFormat="1" ht="36.75" customHeight="1" thickTop="1" thickBot="1">
      <c r="A1434" s="995">
        <f t="shared" ref="A1434:F1434" si="335">SUM(A1432:A1433)</f>
        <v>0</v>
      </c>
      <c r="B1434" s="996">
        <f t="shared" si="335"/>
        <v>0</v>
      </c>
      <c r="C1434" s="996">
        <f t="shared" si="335"/>
        <v>24000</v>
      </c>
      <c r="D1434" s="996">
        <f t="shared" si="335"/>
        <v>0</v>
      </c>
      <c r="E1434" s="996">
        <f t="shared" si="335"/>
        <v>24000</v>
      </c>
      <c r="F1434" s="996">
        <f t="shared" si="335"/>
        <v>0</v>
      </c>
      <c r="G1434" s="1008"/>
      <c r="H1434" s="998" t="s">
        <v>1358</v>
      </c>
      <c r="I1434" s="996">
        <f>SUM(I1432:I1433)</f>
        <v>0</v>
      </c>
      <c r="J1434" s="997">
        <f>SUM(J1432:J1433)</f>
        <v>0</v>
      </c>
    </row>
    <row r="1435" spans="1:10" s="2842" customFormat="1" ht="15" customHeight="1" thickTop="1">
      <c r="A1435" s="4623"/>
      <c r="B1435" s="4624"/>
      <c r="C1435" s="4624"/>
      <c r="D1435" s="4624"/>
      <c r="E1435" s="4624"/>
      <c r="F1435" s="4624"/>
      <c r="G1435" s="623" t="s">
        <v>139</v>
      </c>
      <c r="H1435" s="4606" t="s">
        <v>243</v>
      </c>
      <c r="I1435" s="4606"/>
      <c r="J1435" s="4607"/>
    </row>
    <row r="1436" spans="1:10" s="2842" customFormat="1" ht="15" customHeight="1">
      <c r="A1436" s="2838">
        <f t="shared" ref="A1436:F1436" si="336">A1464</f>
        <v>0</v>
      </c>
      <c r="B1436" s="2839">
        <f t="shared" si="336"/>
        <v>0</v>
      </c>
      <c r="C1436" s="2839">
        <f t="shared" si="336"/>
        <v>250000</v>
      </c>
      <c r="D1436" s="2846">
        <f t="shared" si="336"/>
        <v>0</v>
      </c>
      <c r="E1436" s="2838">
        <f t="shared" si="336"/>
        <v>250000</v>
      </c>
      <c r="F1436" s="2839">
        <f t="shared" si="336"/>
        <v>0</v>
      </c>
      <c r="G1436" s="1326">
        <v>1</v>
      </c>
      <c r="H1436" s="2839" t="s">
        <v>1258</v>
      </c>
      <c r="I1436" s="2838">
        <f>I1464</f>
        <v>0</v>
      </c>
      <c r="J1436" s="2839">
        <f>J1464</f>
        <v>0</v>
      </c>
    </row>
    <row r="1437" spans="1:10" s="2842" customFormat="1" ht="15" customHeight="1">
      <c r="A1437" s="2838">
        <f t="shared" ref="A1437:F1437" si="337">A1473</f>
        <v>0</v>
      </c>
      <c r="B1437" s="2839">
        <f t="shared" si="337"/>
        <v>0</v>
      </c>
      <c r="C1437" s="2839">
        <f t="shared" si="337"/>
        <v>0</v>
      </c>
      <c r="D1437" s="2846">
        <f t="shared" si="337"/>
        <v>0</v>
      </c>
      <c r="E1437" s="2838">
        <f t="shared" si="337"/>
        <v>0</v>
      </c>
      <c r="F1437" s="2839">
        <f t="shared" si="337"/>
        <v>0</v>
      </c>
      <c r="G1437" s="1326">
        <v>2</v>
      </c>
      <c r="H1437" s="2839" t="s">
        <v>1271</v>
      </c>
      <c r="I1437" s="2838">
        <f>I1473</f>
        <v>0</v>
      </c>
      <c r="J1437" s="2839">
        <f>J1473</f>
        <v>0</v>
      </c>
    </row>
    <row r="1438" spans="1:10" s="2842" customFormat="1" ht="15" customHeight="1">
      <c r="A1438" s="2838">
        <f t="shared" ref="A1438:F1438" si="338">A1477</f>
        <v>0</v>
      </c>
      <c r="B1438" s="2839">
        <f t="shared" si="338"/>
        <v>0</v>
      </c>
      <c r="C1438" s="2839">
        <f t="shared" si="338"/>
        <v>0</v>
      </c>
      <c r="D1438" s="2846">
        <f t="shared" si="338"/>
        <v>0</v>
      </c>
      <c r="E1438" s="2838">
        <f t="shared" si="338"/>
        <v>0</v>
      </c>
      <c r="F1438" s="2839">
        <f t="shared" si="338"/>
        <v>0</v>
      </c>
      <c r="G1438" s="1326">
        <v>3</v>
      </c>
      <c r="H1438" s="2839" t="s">
        <v>1282</v>
      </c>
      <c r="I1438" s="2838">
        <f>I1477</f>
        <v>0</v>
      </c>
      <c r="J1438" s="2839">
        <f>J1477</f>
        <v>0</v>
      </c>
    </row>
    <row r="1439" spans="1:10" s="2842" customFormat="1" ht="15" customHeight="1">
      <c r="A1439" s="2838">
        <v>0</v>
      </c>
      <c r="B1439" s="2839">
        <v>0</v>
      </c>
      <c r="C1439" s="2839">
        <v>0</v>
      </c>
      <c r="D1439" s="2846">
        <v>0</v>
      </c>
      <c r="E1439" s="2838">
        <v>0</v>
      </c>
      <c r="F1439" s="2839">
        <v>0</v>
      </c>
      <c r="G1439" s="1326">
        <v>4</v>
      </c>
      <c r="H1439" s="2839" t="s">
        <v>1296</v>
      </c>
      <c r="I1439" s="2838">
        <v>0</v>
      </c>
      <c r="J1439" s="2839">
        <v>0</v>
      </c>
    </row>
    <row r="1440" spans="1:10" s="2842" customFormat="1" ht="15" customHeight="1" thickBot="1">
      <c r="A1440" s="2861">
        <f t="shared" ref="A1440:F1440" si="339">A1481</f>
        <v>0</v>
      </c>
      <c r="B1440" s="2862">
        <f t="shared" si="339"/>
        <v>0</v>
      </c>
      <c r="C1440" s="2862">
        <f t="shared" si="339"/>
        <v>5000</v>
      </c>
      <c r="D1440" s="989">
        <f t="shared" si="339"/>
        <v>0</v>
      </c>
      <c r="E1440" s="2861">
        <f t="shared" si="339"/>
        <v>5000</v>
      </c>
      <c r="F1440" s="2862">
        <f t="shared" si="339"/>
        <v>0</v>
      </c>
      <c r="G1440" s="1263">
        <v>5</v>
      </c>
      <c r="H1440" s="2862" t="s">
        <v>321</v>
      </c>
      <c r="I1440" s="2861">
        <f>I1481</f>
        <v>0</v>
      </c>
      <c r="J1440" s="2862">
        <f>J1481</f>
        <v>0</v>
      </c>
    </row>
    <row r="1441" spans="1:10" s="2842" customFormat="1" ht="34.5" customHeight="1" thickTop="1" thickBot="1">
      <c r="A1441" s="995">
        <f t="shared" ref="A1441:F1441" si="340">SUM(A1436:A1440)</f>
        <v>0</v>
      </c>
      <c r="B1441" s="996">
        <f t="shared" si="340"/>
        <v>0</v>
      </c>
      <c r="C1441" s="996">
        <f t="shared" si="340"/>
        <v>255000</v>
      </c>
      <c r="D1441" s="996">
        <f t="shared" si="340"/>
        <v>0</v>
      </c>
      <c r="E1441" s="996">
        <f t="shared" si="340"/>
        <v>255000</v>
      </c>
      <c r="F1441" s="996">
        <f t="shared" si="340"/>
        <v>0</v>
      </c>
      <c r="G1441" s="1008"/>
      <c r="H1441" s="998" t="s">
        <v>1243</v>
      </c>
      <c r="I1441" s="996">
        <f>SUM(I1436:I1440)</f>
        <v>0</v>
      </c>
      <c r="J1441" s="997">
        <f>SUM(J1436:J1440)</f>
        <v>0</v>
      </c>
    </row>
    <row r="1442" spans="1:10" s="2842" customFormat="1" ht="30" customHeight="1" thickTop="1" thickBot="1">
      <c r="A1442" s="1005">
        <f t="shared" ref="A1442:F1442" si="341">SUM(A1434+A1441)</f>
        <v>0</v>
      </c>
      <c r="B1442" s="1006">
        <f t="shared" si="341"/>
        <v>0</v>
      </c>
      <c r="C1442" s="1006">
        <f t="shared" si="341"/>
        <v>279000</v>
      </c>
      <c r="D1442" s="1006">
        <f t="shared" si="341"/>
        <v>0</v>
      </c>
      <c r="E1442" s="1006">
        <f t="shared" si="341"/>
        <v>279000</v>
      </c>
      <c r="F1442" s="1006">
        <f t="shared" si="341"/>
        <v>0</v>
      </c>
      <c r="G1442" s="1081"/>
      <c r="H1442" s="1068" t="s">
        <v>1244</v>
      </c>
      <c r="I1442" s="1006">
        <f>SUM(I1434+I1441)</f>
        <v>0</v>
      </c>
      <c r="J1442" s="1007">
        <f>SUM(J1434+J1441)</f>
        <v>0</v>
      </c>
    </row>
    <row r="1443" spans="1:10" s="2842" customFormat="1" ht="18" customHeight="1">
      <c r="A1443" s="2850" t="s">
        <v>3509</v>
      </c>
    </row>
    <row r="1444" spans="1:10" s="2842" customFormat="1" ht="15" customHeight="1" thickBot="1">
      <c r="A1444" s="2848"/>
      <c r="I1444" s="4608" t="s">
        <v>313</v>
      </c>
      <c r="J1444" s="4608"/>
    </row>
    <row r="1445" spans="1:10" s="2842" customFormat="1" ht="27.75" customHeight="1">
      <c r="A1445" s="4453" t="s">
        <v>3785</v>
      </c>
      <c r="B1445" s="4454"/>
      <c r="C1445" s="4455" t="s">
        <v>3783</v>
      </c>
      <c r="D1445" s="4454"/>
      <c r="E1445" s="4455" t="s">
        <v>3784</v>
      </c>
      <c r="F1445" s="4454"/>
      <c r="G1445" s="4456" t="s">
        <v>117</v>
      </c>
      <c r="H1445" s="4457"/>
      <c r="I1445" s="4455" t="s">
        <v>3787</v>
      </c>
      <c r="J1445" s="4454"/>
    </row>
    <row r="1446" spans="1:10" s="2842" customFormat="1" ht="21.75" customHeight="1">
      <c r="A1446" s="1050" t="s">
        <v>118</v>
      </c>
      <c r="B1446" s="2819" t="s">
        <v>104</v>
      </c>
      <c r="C1446" s="2819" t="s">
        <v>118</v>
      </c>
      <c r="D1446" s="2819" t="s">
        <v>104</v>
      </c>
      <c r="E1446" s="2819" t="s">
        <v>118</v>
      </c>
      <c r="F1446" s="2819" t="s">
        <v>104</v>
      </c>
      <c r="G1446" s="4458"/>
      <c r="H1446" s="4459"/>
      <c r="I1446" s="2819" t="s">
        <v>118</v>
      </c>
      <c r="J1446" s="1051" t="s">
        <v>104</v>
      </c>
    </row>
    <row r="1447" spans="1:10" s="2842" customFormat="1" ht="15" customHeight="1" thickBot="1">
      <c r="A1447" s="1075">
        <v>1</v>
      </c>
      <c r="B1447" s="2843">
        <v>2</v>
      </c>
      <c r="C1447" s="2843">
        <v>3</v>
      </c>
      <c r="D1447" s="2843">
        <v>4</v>
      </c>
      <c r="E1447" s="2843">
        <v>5</v>
      </c>
      <c r="F1447" s="2843">
        <v>6</v>
      </c>
      <c r="G1447" s="4614">
        <v>7</v>
      </c>
      <c r="H1447" s="4614"/>
      <c r="I1447" s="2843">
        <v>8</v>
      </c>
      <c r="J1447" s="1076">
        <v>9</v>
      </c>
    </row>
    <row r="1448" spans="1:10" s="2842" customFormat="1" ht="15" customHeight="1">
      <c r="A1448" s="4609" t="s">
        <v>626</v>
      </c>
      <c r="B1448" s="4610"/>
      <c r="C1448" s="4610"/>
      <c r="D1448" s="4610"/>
      <c r="E1448" s="4610"/>
      <c r="F1448" s="4610"/>
      <c r="G1448" s="4610"/>
      <c r="H1448" s="4610"/>
      <c r="I1448" s="4610"/>
      <c r="J1448" s="4611"/>
    </row>
    <row r="1449" spans="1:10" s="2842" customFormat="1" ht="15" customHeight="1">
      <c r="A1449" s="4612"/>
      <c r="B1449" s="4613"/>
      <c r="C1449" s="4613"/>
      <c r="D1449" s="4613"/>
      <c r="E1449" s="4613"/>
      <c r="F1449" s="4613"/>
      <c r="G1449" s="697" t="s">
        <v>137</v>
      </c>
      <c r="H1449" s="4610" t="s">
        <v>239</v>
      </c>
      <c r="I1449" s="4610"/>
      <c r="J1449" s="4611"/>
    </row>
    <row r="1450" spans="1:10" s="2842" customFormat="1" ht="15" customHeight="1">
      <c r="A1450" s="4612"/>
      <c r="B1450" s="4613"/>
      <c r="C1450" s="4613"/>
      <c r="D1450" s="4613"/>
      <c r="E1450" s="4613"/>
      <c r="F1450" s="4613"/>
      <c r="G1450" s="624">
        <v>1</v>
      </c>
      <c r="H1450" s="4610" t="s">
        <v>1235</v>
      </c>
      <c r="I1450" s="4610"/>
      <c r="J1450" s="4611"/>
    </row>
    <row r="1451" spans="1:10" s="2842" customFormat="1" ht="15" customHeight="1">
      <c r="A1451" s="2839"/>
      <c r="B1451" s="2839">
        <v>0</v>
      </c>
      <c r="C1451" s="2839">
        <v>0</v>
      </c>
      <c r="D1451" s="2839">
        <v>0</v>
      </c>
      <c r="E1451" s="2839">
        <v>0</v>
      </c>
      <c r="F1451" s="2839">
        <v>0</v>
      </c>
      <c r="G1451" s="1326" t="s">
        <v>327</v>
      </c>
      <c r="H1451" s="1354" t="s">
        <v>1246</v>
      </c>
      <c r="I1451" s="2839">
        <v>0</v>
      </c>
      <c r="J1451" s="2846">
        <v>0</v>
      </c>
    </row>
    <row r="1452" spans="1:10" s="2842" customFormat="1" ht="15" customHeight="1" thickBot="1">
      <c r="A1452" s="2862"/>
      <c r="B1452" s="2862">
        <v>0</v>
      </c>
      <c r="C1452" s="2862">
        <v>0</v>
      </c>
      <c r="D1452" s="2862">
        <v>0</v>
      </c>
      <c r="E1452" s="2862">
        <v>0</v>
      </c>
      <c r="F1452" s="2862">
        <v>0</v>
      </c>
      <c r="G1452" s="1263">
        <v>100</v>
      </c>
      <c r="H1452" s="2862" t="s">
        <v>1380</v>
      </c>
      <c r="I1452" s="2862">
        <v>0</v>
      </c>
      <c r="J1452" s="2845">
        <v>0</v>
      </c>
    </row>
    <row r="1453" spans="1:10" s="2842" customFormat="1" ht="26.25" customHeight="1" thickTop="1" thickBot="1">
      <c r="A1453" s="995">
        <f t="shared" ref="A1453:F1453" si="342">SUM(A1451:A1452)</f>
        <v>0</v>
      </c>
      <c r="B1453" s="996">
        <f t="shared" si="342"/>
        <v>0</v>
      </c>
      <c r="C1453" s="1040">
        <f t="shared" si="342"/>
        <v>0</v>
      </c>
      <c r="D1453" s="1040">
        <f t="shared" si="342"/>
        <v>0</v>
      </c>
      <c r="E1453" s="996">
        <f t="shared" si="342"/>
        <v>0</v>
      </c>
      <c r="F1453" s="996">
        <f t="shared" si="342"/>
        <v>0</v>
      </c>
      <c r="G1453" s="1009"/>
      <c r="H1453" s="996" t="s">
        <v>1249</v>
      </c>
      <c r="I1453" s="1040">
        <f>SUM(I1451:I1452)</f>
        <v>0</v>
      </c>
      <c r="J1453" s="1074">
        <f>SUM(J1451:J1452)</f>
        <v>0</v>
      </c>
    </row>
    <row r="1454" spans="1:10" s="2842" customFormat="1" ht="15" customHeight="1" thickTop="1">
      <c r="A1454" s="4623"/>
      <c r="B1454" s="4624"/>
      <c r="C1454" s="4624"/>
      <c r="D1454" s="4624"/>
      <c r="E1454" s="4624"/>
      <c r="F1454" s="4624"/>
      <c r="G1454" s="623">
        <v>2</v>
      </c>
      <c r="H1454" s="4606" t="s">
        <v>1236</v>
      </c>
      <c r="I1454" s="4606"/>
      <c r="J1454" s="4607"/>
    </row>
    <row r="1455" spans="1:10" s="2842" customFormat="1" ht="15" customHeight="1">
      <c r="A1455" s="2838">
        <v>0</v>
      </c>
      <c r="B1455" s="2839">
        <v>0</v>
      </c>
      <c r="C1455" s="1422">
        <v>0</v>
      </c>
      <c r="D1455" s="1259">
        <v>0</v>
      </c>
      <c r="E1455" s="1422">
        <v>0</v>
      </c>
      <c r="F1455" s="1259">
        <v>0</v>
      </c>
      <c r="G1455" s="1326">
        <v>200</v>
      </c>
      <c r="H1455" s="2839" t="s">
        <v>1335</v>
      </c>
      <c r="I1455" s="1422">
        <v>0</v>
      </c>
      <c r="J1455" s="1259">
        <v>0</v>
      </c>
    </row>
    <row r="1456" spans="1:10" s="2842" customFormat="1" ht="15" customHeight="1" thickBot="1">
      <c r="A1456" s="2861">
        <v>0</v>
      </c>
      <c r="B1456" s="2862">
        <v>0</v>
      </c>
      <c r="C1456" s="1261">
        <v>24000</v>
      </c>
      <c r="D1456" s="1260">
        <v>0</v>
      </c>
      <c r="E1456" s="1261">
        <v>24000</v>
      </c>
      <c r="F1456" s="1260">
        <v>0</v>
      </c>
      <c r="G1456" s="1263">
        <v>282</v>
      </c>
      <c r="H1456" s="2885" t="s">
        <v>3521</v>
      </c>
      <c r="I1456" s="1261"/>
      <c r="J1456" s="1260">
        <v>0</v>
      </c>
    </row>
    <row r="1457" spans="1:11" s="2842" customFormat="1" ht="15" customHeight="1" thickTop="1" thickBot="1">
      <c r="A1457" s="995">
        <f t="shared" ref="A1457:F1457" si="343">SUM(A1455:A1456)</f>
        <v>0</v>
      </c>
      <c r="B1457" s="996">
        <f t="shared" si="343"/>
        <v>0</v>
      </c>
      <c r="C1457" s="1040">
        <f t="shared" si="343"/>
        <v>24000</v>
      </c>
      <c r="D1457" s="1074">
        <f t="shared" si="343"/>
        <v>0</v>
      </c>
      <c r="E1457" s="996">
        <f t="shared" si="343"/>
        <v>24000</v>
      </c>
      <c r="F1457" s="996">
        <f t="shared" si="343"/>
        <v>0</v>
      </c>
      <c r="G1457" s="1009"/>
      <c r="H1457" s="1010" t="s">
        <v>1257</v>
      </c>
      <c r="I1457" s="1040">
        <f>SUM(I1455:I1456)</f>
        <v>0</v>
      </c>
      <c r="J1457" s="1074">
        <f>SUM(J1455:J1456)</f>
        <v>0</v>
      </c>
    </row>
    <row r="1458" spans="1:11" s="2842" customFormat="1" ht="33.75" customHeight="1" thickTop="1" thickBot="1">
      <c r="A1458" s="995">
        <f t="shared" ref="A1458:F1458" si="344">SUM(A1457,A1453)</f>
        <v>0</v>
      </c>
      <c r="B1458" s="996">
        <f t="shared" si="344"/>
        <v>0</v>
      </c>
      <c r="C1458" s="1040">
        <f t="shared" si="344"/>
        <v>24000</v>
      </c>
      <c r="D1458" s="1040">
        <f t="shared" si="344"/>
        <v>0</v>
      </c>
      <c r="E1458" s="996">
        <f t="shared" si="344"/>
        <v>24000</v>
      </c>
      <c r="F1458" s="996">
        <f t="shared" si="344"/>
        <v>0</v>
      </c>
      <c r="G1458" s="1013"/>
      <c r="H1458" s="1010" t="s">
        <v>1341</v>
      </c>
      <c r="I1458" s="1040">
        <f>SUM(I1457,I1453)</f>
        <v>0</v>
      </c>
      <c r="J1458" s="1074">
        <f>SUM(J1457,J1453)</f>
        <v>0</v>
      </c>
    </row>
    <row r="1459" spans="1:11" s="2842" customFormat="1" ht="15" customHeight="1" thickTop="1">
      <c r="A1459" s="4623"/>
      <c r="B1459" s="4624"/>
      <c r="C1459" s="4624"/>
      <c r="D1459" s="4624"/>
      <c r="E1459" s="4624"/>
      <c r="F1459" s="4624"/>
      <c r="G1459" s="623" t="s">
        <v>139</v>
      </c>
      <c r="H1459" s="4606" t="s">
        <v>243</v>
      </c>
      <c r="I1459" s="4606"/>
      <c r="J1459" s="4607"/>
    </row>
    <row r="1460" spans="1:11" s="2842" customFormat="1" ht="15" customHeight="1">
      <c r="A1460" s="4612"/>
      <c r="B1460" s="4613"/>
      <c r="C1460" s="4613"/>
      <c r="D1460" s="4613"/>
      <c r="E1460" s="4613"/>
      <c r="F1460" s="4613"/>
      <c r="G1460" s="624">
        <v>1</v>
      </c>
      <c r="H1460" s="4610" t="s">
        <v>1238</v>
      </c>
      <c r="I1460" s="4610"/>
      <c r="J1460" s="4611"/>
    </row>
    <row r="1461" spans="1:11" s="2842" customFormat="1" ht="15" customHeight="1">
      <c r="A1461" s="2839">
        <v>0</v>
      </c>
      <c r="B1461" s="2839">
        <v>0</v>
      </c>
      <c r="C1461" s="2839">
        <v>250000</v>
      </c>
      <c r="D1461" s="2839">
        <v>0</v>
      </c>
      <c r="E1461" s="3408">
        <v>250000</v>
      </c>
      <c r="F1461" s="1422">
        <v>0</v>
      </c>
      <c r="G1461" s="2688" t="s">
        <v>324</v>
      </c>
      <c r="H1461" s="1234" t="s">
        <v>1401</v>
      </c>
      <c r="I1461" s="3727"/>
      <c r="J1461" s="1422">
        <v>0</v>
      </c>
    </row>
    <row r="1462" spans="1:11" s="2842" customFormat="1" ht="15" customHeight="1">
      <c r="A1462" s="2839">
        <v>0</v>
      </c>
      <c r="B1462" s="2839">
        <v>0</v>
      </c>
      <c r="C1462" s="1422">
        <v>0</v>
      </c>
      <c r="D1462" s="1422">
        <v>0</v>
      </c>
      <c r="E1462" s="1422">
        <v>0</v>
      </c>
      <c r="F1462" s="1422">
        <v>0</v>
      </c>
      <c r="G1462" s="2688" t="s">
        <v>326</v>
      </c>
      <c r="H1462" s="1234" t="s">
        <v>256</v>
      </c>
      <c r="I1462" s="1422">
        <v>0</v>
      </c>
      <c r="J1462" s="1422">
        <v>0</v>
      </c>
    </row>
    <row r="1463" spans="1:11" s="2842" customFormat="1" ht="15" customHeight="1">
      <c r="A1463" s="2839">
        <v>0</v>
      </c>
      <c r="B1463" s="2839">
        <v>0</v>
      </c>
      <c r="C1463" s="2839">
        <v>0</v>
      </c>
      <c r="D1463" s="2839">
        <v>0</v>
      </c>
      <c r="E1463" s="2839">
        <v>0</v>
      </c>
      <c r="F1463" s="2839">
        <v>0</v>
      </c>
      <c r="G1463" s="2688" t="s">
        <v>473</v>
      </c>
      <c r="H1463" s="1234" t="s">
        <v>1411</v>
      </c>
      <c r="I1463" s="1357">
        <v>0</v>
      </c>
      <c r="J1463" s="2839">
        <v>0</v>
      </c>
      <c r="K1463" s="2842" t="s">
        <v>3747</v>
      </c>
    </row>
    <row r="1464" spans="1:11" s="2842" customFormat="1" ht="27.75" customHeight="1" thickBot="1">
      <c r="A1464" s="1005">
        <f t="shared" ref="A1464:F1464" si="345">SUM(A1461:A1463)</f>
        <v>0</v>
      </c>
      <c r="B1464" s="1006">
        <f t="shared" si="345"/>
        <v>0</v>
      </c>
      <c r="C1464" s="1006">
        <f t="shared" si="345"/>
        <v>250000</v>
      </c>
      <c r="D1464" s="1006">
        <f t="shared" si="345"/>
        <v>0</v>
      </c>
      <c r="E1464" s="1006">
        <f t="shared" si="345"/>
        <v>250000</v>
      </c>
      <c r="F1464" s="1006">
        <f t="shared" si="345"/>
        <v>0</v>
      </c>
      <c r="G1464" s="1067"/>
      <c r="H1464" s="1006" t="s">
        <v>1270</v>
      </c>
      <c r="I1464" s="1006">
        <f>SUM(I1461:I1463)</f>
        <v>0</v>
      </c>
      <c r="J1464" s="1006">
        <f>SUM(J1461:J1463)</f>
        <v>0</v>
      </c>
    </row>
    <row r="1465" spans="1:11" s="2842" customFormat="1" ht="15" customHeight="1">
      <c r="A1465" s="2850" t="s">
        <v>3510</v>
      </c>
    </row>
    <row r="1466" spans="1:11" s="2842" customFormat="1" ht="15" customHeight="1" thickBot="1">
      <c r="A1466" s="2848"/>
      <c r="I1466" s="4608" t="s">
        <v>313</v>
      </c>
      <c r="J1466" s="4608"/>
    </row>
    <row r="1467" spans="1:11" s="2842" customFormat="1" ht="32.25" customHeight="1">
      <c r="A1467" s="4453" t="s">
        <v>3785</v>
      </c>
      <c r="B1467" s="4454"/>
      <c r="C1467" s="4455" t="s">
        <v>3783</v>
      </c>
      <c r="D1467" s="4454"/>
      <c r="E1467" s="4455" t="s">
        <v>3784</v>
      </c>
      <c r="F1467" s="4454"/>
      <c r="G1467" s="4456" t="s">
        <v>117</v>
      </c>
      <c r="H1467" s="4457"/>
      <c r="I1467" s="4455" t="s">
        <v>3787</v>
      </c>
      <c r="J1467" s="4454"/>
    </row>
    <row r="1468" spans="1:11" s="2842" customFormat="1" ht="15" customHeight="1">
      <c r="A1468" s="1050" t="s">
        <v>118</v>
      </c>
      <c r="B1468" s="2819" t="s">
        <v>104</v>
      </c>
      <c r="C1468" s="2819" t="s">
        <v>118</v>
      </c>
      <c r="D1468" s="2819" t="s">
        <v>104</v>
      </c>
      <c r="E1468" s="2819" t="s">
        <v>118</v>
      </c>
      <c r="F1468" s="2819" t="s">
        <v>104</v>
      </c>
      <c r="G1468" s="4458"/>
      <c r="H1468" s="4459"/>
      <c r="I1468" s="2819" t="s">
        <v>118</v>
      </c>
      <c r="J1468" s="1051" t="s">
        <v>104</v>
      </c>
    </row>
    <row r="1469" spans="1:11" s="2842" customFormat="1" ht="15" customHeight="1" thickBot="1">
      <c r="A1469" s="1075">
        <v>1</v>
      </c>
      <c r="B1469" s="2843">
        <v>2</v>
      </c>
      <c r="C1469" s="2843">
        <v>3</v>
      </c>
      <c r="D1469" s="2843">
        <v>4</v>
      </c>
      <c r="E1469" s="2843">
        <v>5</v>
      </c>
      <c r="F1469" s="2843">
        <v>6</v>
      </c>
      <c r="G1469" s="4614">
        <v>7</v>
      </c>
      <c r="H1469" s="4614"/>
      <c r="I1469" s="2843">
        <v>8</v>
      </c>
      <c r="J1469" s="1076">
        <v>9</v>
      </c>
    </row>
    <row r="1470" spans="1:11" s="2842" customFormat="1" ht="15" customHeight="1">
      <c r="A1470" s="4612"/>
      <c r="B1470" s="4613"/>
      <c r="C1470" s="4613"/>
      <c r="D1470" s="4613"/>
      <c r="E1470" s="4613"/>
      <c r="F1470" s="4613"/>
      <c r="G1470" s="624">
        <v>2</v>
      </c>
      <c r="H1470" s="4610" t="s">
        <v>1271</v>
      </c>
      <c r="I1470" s="4610"/>
      <c r="J1470" s="4611"/>
    </row>
    <row r="1471" spans="1:11" s="2842" customFormat="1" ht="15" customHeight="1">
      <c r="A1471" s="2838">
        <v>0</v>
      </c>
      <c r="B1471" s="2838">
        <v>0</v>
      </c>
      <c r="C1471" s="2838">
        <v>0</v>
      </c>
      <c r="D1471" s="2838">
        <v>0</v>
      </c>
      <c r="E1471" s="2838">
        <v>0</v>
      </c>
      <c r="F1471" s="2838">
        <v>0</v>
      </c>
      <c r="G1471" s="1326">
        <v>135</v>
      </c>
      <c r="H1471" s="1234" t="s">
        <v>270</v>
      </c>
      <c r="I1471" s="2838">
        <v>0</v>
      </c>
      <c r="J1471" s="2838">
        <v>0</v>
      </c>
    </row>
    <row r="1472" spans="1:11" s="2842" customFormat="1" ht="15" customHeight="1">
      <c r="A1472" s="2838">
        <v>0</v>
      </c>
      <c r="B1472" s="2838">
        <v>0</v>
      </c>
      <c r="C1472" s="2838">
        <v>0</v>
      </c>
      <c r="D1472" s="2838">
        <v>0</v>
      </c>
      <c r="E1472" s="3407">
        <v>0</v>
      </c>
      <c r="F1472" s="2838">
        <v>0</v>
      </c>
      <c r="G1472" s="1326">
        <v>140</v>
      </c>
      <c r="H1472" s="2839" t="s">
        <v>1280</v>
      </c>
      <c r="I1472" s="2838"/>
      <c r="J1472" s="2838">
        <v>0</v>
      </c>
    </row>
    <row r="1473" spans="1:11" s="2842" customFormat="1" ht="24.75" customHeight="1" thickBot="1">
      <c r="A1473" s="1034">
        <f t="shared" ref="A1473:F1473" si="346">SUM(A1471:A1472)</f>
        <v>0</v>
      </c>
      <c r="B1473" s="1034">
        <f t="shared" si="346"/>
        <v>0</v>
      </c>
      <c r="C1473" s="1034">
        <f t="shared" si="346"/>
        <v>0</v>
      </c>
      <c r="D1473" s="1034">
        <f t="shared" si="346"/>
        <v>0</v>
      </c>
      <c r="E1473" s="1034">
        <f t="shared" si="346"/>
        <v>0</v>
      </c>
      <c r="F1473" s="1034">
        <f t="shared" si="346"/>
        <v>0</v>
      </c>
      <c r="G1473" s="1023"/>
      <c r="H1473" s="1020" t="s">
        <v>1344</v>
      </c>
      <c r="I1473" s="1020">
        <f>SUM(I1471:I1472)</f>
        <v>0</v>
      </c>
      <c r="J1473" s="1020">
        <f>SUM(J1471:J1472)</f>
        <v>0</v>
      </c>
    </row>
    <row r="1474" spans="1:11" s="2842" customFormat="1" ht="15" customHeight="1" thickTop="1">
      <c r="A1474" s="4623"/>
      <c r="B1474" s="4624"/>
      <c r="C1474" s="4624"/>
      <c r="D1474" s="4624"/>
      <c r="E1474" s="4624"/>
      <c r="F1474" s="4624"/>
      <c r="G1474" s="623">
        <v>3</v>
      </c>
      <c r="H1474" s="4606" t="s">
        <v>1282</v>
      </c>
      <c r="I1474" s="4606"/>
      <c r="J1474" s="4607"/>
    </row>
    <row r="1475" spans="1:11" s="2842" customFormat="1" ht="15" customHeight="1">
      <c r="A1475" s="2838">
        <v>0</v>
      </c>
      <c r="B1475" s="2838">
        <v>0</v>
      </c>
      <c r="C1475" s="2838">
        <v>0</v>
      </c>
      <c r="D1475" s="2838">
        <v>0</v>
      </c>
      <c r="E1475" s="2838">
        <v>0</v>
      </c>
      <c r="F1475" s="2838">
        <v>0</v>
      </c>
      <c r="G1475" s="1326">
        <v>230</v>
      </c>
      <c r="H1475" s="2839" t="s">
        <v>1460</v>
      </c>
      <c r="J1475" s="4234">
        <v>0</v>
      </c>
      <c r="K1475" s="2842" t="s">
        <v>3747</v>
      </c>
    </row>
    <row r="1476" spans="1:11" s="2842" customFormat="1" ht="15" customHeight="1" thickBot="1">
      <c r="A1476" s="2838">
        <v>0</v>
      </c>
      <c r="B1476" s="2838">
        <v>0</v>
      </c>
      <c r="C1476" s="2838">
        <v>0</v>
      </c>
      <c r="D1476" s="2838">
        <v>0</v>
      </c>
      <c r="E1476" s="2838">
        <v>0</v>
      </c>
      <c r="F1476" s="2838">
        <v>0</v>
      </c>
      <c r="G1476" s="1263">
        <v>289</v>
      </c>
      <c r="H1476" s="2862" t="s">
        <v>281</v>
      </c>
      <c r="I1476" s="2838">
        <v>0</v>
      </c>
      <c r="J1476" s="2838">
        <v>0</v>
      </c>
    </row>
    <row r="1477" spans="1:11" s="2842" customFormat="1" ht="15" customHeight="1" thickTop="1" thickBot="1">
      <c r="A1477" s="995">
        <f t="shared" ref="A1477:F1477" si="347">SUM(A1475:A1476)</f>
        <v>0</v>
      </c>
      <c r="B1477" s="996">
        <f t="shared" si="347"/>
        <v>0</v>
      </c>
      <c r="C1477" s="996">
        <f t="shared" si="347"/>
        <v>0</v>
      </c>
      <c r="D1477" s="996">
        <f t="shared" si="347"/>
        <v>0</v>
      </c>
      <c r="E1477" s="996">
        <f t="shared" si="347"/>
        <v>0</v>
      </c>
      <c r="F1477" s="996">
        <f t="shared" si="347"/>
        <v>0</v>
      </c>
      <c r="G1477" s="1008"/>
      <c r="H1477" s="996" t="s">
        <v>1295</v>
      </c>
      <c r="I1477" s="996">
        <f>SUM(I1475:I1476)</f>
        <v>0</v>
      </c>
      <c r="J1477" s="997">
        <f>SUM(J1475:J1476)</f>
        <v>0</v>
      </c>
    </row>
    <row r="1478" spans="1:11" s="2842" customFormat="1" ht="15" customHeight="1" thickTop="1">
      <c r="A1478" s="4623"/>
      <c r="B1478" s="4624"/>
      <c r="C1478" s="4624"/>
      <c r="D1478" s="4624"/>
      <c r="E1478" s="4624"/>
      <c r="F1478" s="4624"/>
      <c r="G1478" s="623">
        <v>4</v>
      </c>
      <c r="H1478" s="4606" t="s">
        <v>1296</v>
      </c>
      <c r="I1478" s="4606"/>
      <c r="J1478" s="4607"/>
    </row>
    <row r="1479" spans="1:11" s="2842" customFormat="1" ht="15" customHeight="1">
      <c r="A1479" s="4612"/>
      <c r="B1479" s="4613"/>
      <c r="C1479" s="4613"/>
      <c r="D1479" s="4613"/>
      <c r="E1479" s="4613"/>
      <c r="F1479" s="4613"/>
      <c r="G1479" s="624">
        <v>5</v>
      </c>
      <c r="H1479" s="4610" t="s">
        <v>321</v>
      </c>
      <c r="I1479" s="4610"/>
      <c r="J1479" s="4611"/>
    </row>
    <row r="1480" spans="1:11" s="2842" customFormat="1" ht="15" customHeight="1" thickBot="1">
      <c r="A1480" s="2838">
        <v>0</v>
      </c>
      <c r="B1480" s="2838">
        <v>0</v>
      </c>
      <c r="C1480" s="2838">
        <v>5000</v>
      </c>
      <c r="D1480" s="2838">
        <v>0</v>
      </c>
      <c r="E1480" s="2838">
        <v>5000</v>
      </c>
      <c r="F1480" s="2838">
        <v>0</v>
      </c>
      <c r="G1480" s="1263">
        <v>499</v>
      </c>
      <c r="H1480" s="2862" t="s">
        <v>290</v>
      </c>
      <c r="I1480" s="4234">
        <v>0</v>
      </c>
      <c r="J1480" s="989">
        <v>0</v>
      </c>
      <c r="K1480" s="2842">
        <v>5000</v>
      </c>
    </row>
    <row r="1481" spans="1:11" s="2842" customFormat="1" ht="24" customHeight="1" thickTop="1" thickBot="1">
      <c r="A1481" s="995">
        <f t="shared" ref="A1481:F1481" si="348">SUM(A1480:A1480)</f>
        <v>0</v>
      </c>
      <c r="B1481" s="996">
        <f t="shared" si="348"/>
        <v>0</v>
      </c>
      <c r="C1481" s="996">
        <f t="shared" si="348"/>
        <v>5000</v>
      </c>
      <c r="D1481" s="996">
        <f t="shared" si="348"/>
        <v>0</v>
      </c>
      <c r="E1481" s="996">
        <f t="shared" si="348"/>
        <v>5000</v>
      </c>
      <c r="F1481" s="1040">
        <f t="shared" si="348"/>
        <v>0</v>
      </c>
      <c r="G1481" s="1009"/>
      <c r="H1481" s="996" t="s">
        <v>1321</v>
      </c>
      <c r="I1481" s="996">
        <f>SUM(I1480:I1480)</f>
        <v>0</v>
      </c>
      <c r="J1481" s="997">
        <f>SUM(J1480:J1480)</f>
        <v>0</v>
      </c>
    </row>
    <row r="1482" spans="1:11" s="2842" customFormat="1" ht="33" customHeight="1" thickTop="1" thickBot="1">
      <c r="A1482" s="995">
        <f t="shared" ref="A1482:F1482" si="349">SUM(A1464,A1473,A1477,A1481)</f>
        <v>0</v>
      </c>
      <c r="B1482" s="1040">
        <f t="shared" si="349"/>
        <v>0</v>
      </c>
      <c r="C1482" s="996">
        <f t="shared" si="349"/>
        <v>255000</v>
      </c>
      <c r="D1482" s="996">
        <f t="shared" si="349"/>
        <v>0</v>
      </c>
      <c r="E1482" s="996">
        <f t="shared" si="349"/>
        <v>255000</v>
      </c>
      <c r="F1482" s="996">
        <f t="shared" si="349"/>
        <v>0</v>
      </c>
      <c r="G1482" s="1013"/>
      <c r="H1482" s="1010" t="s">
        <v>1355</v>
      </c>
      <c r="I1482" s="996">
        <f>SUM(I1464,I1473,I1477,I1481)</f>
        <v>0</v>
      </c>
      <c r="J1482" s="997">
        <f>SUM(J1464,J1473,J1477,J1481)</f>
        <v>0</v>
      </c>
    </row>
    <row r="1483" spans="1:11" s="2842" customFormat="1" ht="36" customHeight="1" thickTop="1" thickBot="1">
      <c r="A1483" s="1005">
        <f t="shared" ref="A1483:F1483" si="350">SUM(A1482,A1458)</f>
        <v>0</v>
      </c>
      <c r="B1483" s="1006">
        <f t="shared" si="350"/>
        <v>0</v>
      </c>
      <c r="C1483" s="1006">
        <f t="shared" si="350"/>
        <v>279000</v>
      </c>
      <c r="D1483" s="1006">
        <f t="shared" si="350"/>
        <v>0</v>
      </c>
      <c r="E1483" s="1006">
        <f t="shared" si="350"/>
        <v>279000</v>
      </c>
      <c r="F1483" s="1006">
        <f t="shared" si="350"/>
        <v>0</v>
      </c>
      <c r="G1483" s="1067"/>
      <c r="H1483" s="1068" t="s">
        <v>3514</v>
      </c>
      <c r="I1483" s="1006">
        <f>SUM(I1482,I1458)</f>
        <v>0</v>
      </c>
      <c r="J1483" s="1007">
        <f>SUM(J1482,J1458)</f>
        <v>0</v>
      </c>
    </row>
    <row r="1484" spans="1:11" s="2842" customFormat="1" ht="15" customHeight="1">
      <c r="A1484" s="2850"/>
      <c r="B1484" s="2847"/>
      <c r="C1484" s="2847"/>
      <c r="D1484" s="2847"/>
      <c r="E1484" s="2847"/>
      <c r="F1484" s="2847"/>
      <c r="H1484" s="749"/>
      <c r="I1484" s="2847"/>
      <c r="J1484" s="2847"/>
    </row>
    <row r="1485" spans="1:11" s="2842" customFormat="1" ht="15" customHeight="1">
      <c r="A1485" s="4731" t="s">
        <v>3511</v>
      </c>
      <c r="B1485" s="4751"/>
      <c r="C1485" s="4751"/>
      <c r="D1485" s="4751"/>
      <c r="E1485" s="4751"/>
      <c r="F1485" s="4751"/>
      <c r="G1485" s="4751"/>
      <c r="H1485" s="4751"/>
      <c r="I1485" s="4751"/>
      <c r="J1485" s="4751"/>
    </row>
    <row r="1486" spans="1:11" s="2842" customFormat="1" ht="15" customHeight="1" thickBot="1">
      <c r="A1486" s="3427"/>
      <c r="B1486" s="3428"/>
      <c r="C1486" s="4772"/>
      <c r="D1486" s="4772"/>
      <c r="E1486" s="3428"/>
      <c r="F1486" s="3428"/>
      <c r="G1486" s="3428"/>
      <c r="H1486" s="3428"/>
      <c r="I1486" s="4772" t="s">
        <v>313</v>
      </c>
      <c r="J1486" s="4772"/>
    </row>
    <row r="1487" spans="1:11" s="2842" customFormat="1" ht="32.25" customHeight="1">
      <c r="A1487" s="4453" t="s">
        <v>3785</v>
      </c>
      <c r="B1487" s="4454"/>
      <c r="C1487" s="4455" t="s">
        <v>3783</v>
      </c>
      <c r="D1487" s="4454"/>
      <c r="E1487" s="4455" t="s">
        <v>3784</v>
      </c>
      <c r="F1487" s="4454"/>
      <c r="G1487" s="4456" t="s">
        <v>117</v>
      </c>
      <c r="H1487" s="4457"/>
      <c r="I1487" s="4455" t="s">
        <v>3787</v>
      </c>
      <c r="J1487" s="4454"/>
    </row>
    <row r="1488" spans="1:11" s="2842" customFormat="1" ht="15" customHeight="1">
      <c r="A1488" s="1050" t="s">
        <v>118</v>
      </c>
      <c r="B1488" s="2819" t="s">
        <v>104</v>
      </c>
      <c r="C1488" s="2819" t="s">
        <v>118</v>
      </c>
      <c r="D1488" s="2819" t="s">
        <v>104</v>
      </c>
      <c r="E1488" s="2819" t="s">
        <v>118</v>
      </c>
      <c r="F1488" s="2819" t="s">
        <v>104</v>
      </c>
      <c r="G1488" s="4458"/>
      <c r="H1488" s="4459"/>
      <c r="I1488" s="2819" t="s">
        <v>118</v>
      </c>
      <c r="J1488" s="1051" t="s">
        <v>104</v>
      </c>
    </row>
    <row r="1489" spans="1:10" s="2842" customFormat="1" ht="15" customHeight="1" thickBot="1">
      <c r="A1489" s="1075">
        <v>1</v>
      </c>
      <c r="B1489" s="2843">
        <v>2</v>
      </c>
      <c r="C1489" s="2843">
        <v>3</v>
      </c>
      <c r="D1489" s="2843">
        <v>4</v>
      </c>
      <c r="E1489" s="2843">
        <v>5</v>
      </c>
      <c r="F1489" s="2843">
        <v>6</v>
      </c>
      <c r="G1489" s="4614">
        <v>7</v>
      </c>
      <c r="H1489" s="4614"/>
      <c r="I1489" s="2843">
        <v>8</v>
      </c>
      <c r="J1489" s="1076">
        <v>9</v>
      </c>
    </row>
    <row r="1490" spans="1:10" s="2842" customFormat="1" ht="15" customHeight="1">
      <c r="A1490" s="4609" t="s">
        <v>318</v>
      </c>
      <c r="B1490" s="4610"/>
      <c r="C1490" s="4610"/>
      <c r="D1490" s="4610"/>
      <c r="E1490" s="4610"/>
      <c r="F1490" s="4610"/>
      <c r="G1490" s="4610"/>
      <c r="H1490" s="4610"/>
      <c r="I1490" s="4610"/>
      <c r="J1490" s="4611"/>
    </row>
    <row r="1491" spans="1:10" s="2842" customFormat="1" ht="15" customHeight="1">
      <c r="A1491" s="4612"/>
      <c r="B1491" s="4613"/>
      <c r="C1491" s="4613"/>
      <c r="D1491" s="4613"/>
      <c r="E1491" s="4613"/>
      <c r="F1491" s="4613"/>
      <c r="G1491" s="624" t="s">
        <v>137</v>
      </c>
      <c r="H1491" s="4610" t="s">
        <v>239</v>
      </c>
      <c r="I1491" s="4610"/>
      <c r="J1491" s="4611"/>
    </row>
    <row r="1492" spans="1:10" s="2842" customFormat="1" ht="21" customHeight="1">
      <c r="A1492" s="2838">
        <f t="shared" ref="A1492:F1492" si="351">A1513</f>
        <v>0</v>
      </c>
      <c r="B1492" s="2839">
        <f t="shared" si="351"/>
        <v>0</v>
      </c>
      <c r="C1492" s="2839">
        <f t="shared" si="351"/>
        <v>0</v>
      </c>
      <c r="D1492" s="2838">
        <f t="shared" si="351"/>
        <v>0</v>
      </c>
      <c r="E1492" s="2838">
        <f t="shared" si="351"/>
        <v>0</v>
      </c>
      <c r="F1492" s="2839">
        <f t="shared" si="351"/>
        <v>0</v>
      </c>
      <c r="G1492" s="1326">
        <v>1</v>
      </c>
      <c r="H1492" s="2839" t="s">
        <v>1235</v>
      </c>
      <c r="I1492" s="2838">
        <f>I1513</f>
        <v>0</v>
      </c>
      <c r="J1492" s="2839">
        <f>J1513</f>
        <v>0</v>
      </c>
    </row>
    <row r="1493" spans="1:10" s="2842" customFormat="1" ht="15" customHeight="1" thickBot="1">
      <c r="A1493" s="2861">
        <f t="shared" ref="A1493:F1493" si="352">A1517</f>
        <v>0</v>
      </c>
      <c r="B1493" s="2862">
        <f t="shared" si="352"/>
        <v>0</v>
      </c>
      <c r="C1493" s="2862">
        <f t="shared" si="352"/>
        <v>0</v>
      </c>
      <c r="D1493" s="2861">
        <f t="shared" si="352"/>
        <v>0</v>
      </c>
      <c r="E1493" s="2861">
        <f t="shared" si="352"/>
        <v>0</v>
      </c>
      <c r="F1493" s="2862">
        <f t="shared" si="352"/>
        <v>0</v>
      </c>
      <c r="G1493" s="1263">
        <v>2</v>
      </c>
      <c r="H1493" s="2862" t="s">
        <v>1236</v>
      </c>
      <c r="I1493" s="2861">
        <f>I1517</f>
        <v>0</v>
      </c>
      <c r="J1493" s="2862">
        <f>J1517</f>
        <v>0</v>
      </c>
    </row>
    <row r="1494" spans="1:10" s="2842" customFormat="1" ht="36.75" customHeight="1" thickTop="1" thickBot="1">
      <c r="A1494" s="995">
        <f t="shared" ref="A1494:F1494" si="353">SUM(A1492:A1493)</f>
        <v>0</v>
      </c>
      <c r="B1494" s="996">
        <f t="shared" si="353"/>
        <v>0</v>
      </c>
      <c r="C1494" s="996">
        <f t="shared" si="353"/>
        <v>0</v>
      </c>
      <c r="D1494" s="996">
        <f t="shared" si="353"/>
        <v>0</v>
      </c>
      <c r="E1494" s="996">
        <f t="shared" si="353"/>
        <v>0</v>
      </c>
      <c r="F1494" s="996">
        <f t="shared" si="353"/>
        <v>0</v>
      </c>
      <c r="G1494" s="1008"/>
      <c r="H1494" s="998" t="s">
        <v>1358</v>
      </c>
      <c r="I1494" s="996">
        <f>SUM(I1492:I1493)</f>
        <v>0</v>
      </c>
      <c r="J1494" s="997">
        <f>SUM(J1492:J1493)</f>
        <v>0</v>
      </c>
    </row>
    <row r="1495" spans="1:10" s="2842" customFormat="1" ht="15" customHeight="1" thickTop="1">
      <c r="A1495" s="4623"/>
      <c r="B1495" s="4624"/>
      <c r="C1495" s="4624"/>
      <c r="D1495" s="4624"/>
      <c r="E1495" s="4624"/>
      <c r="F1495" s="4624"/>
      <c r="G1495" s="623" t="s">
        <v>139</v>
      </c>
      <c r="H1495" s="4606" t="s">
        <v>243</v>
      </c>
      <c r="I1495" s="4606"/>
      <c r="J1495" s="4607"/>
    </row>
    <row r="1496" spans="1:10" s="2842" customFormat="1" ht="15" customHeight="1">
      <c r="A1496" s="2838">
        <f t="shared" ref="A1496:F1496" si="354">A1530</f>
        <v>0</v>
      </c>
      <c r="B1496" s="2839">
        <f t="shared" si="354"/>
        <v>0</v>
      </c>
      <c r="C1496" s="2839">
        <f t="shared" si="354"/>
        <v>0</v>
      </c>
      <c r="D1496" s="2846">
        <f t="shared" si="354"/>
        <v>0</v>
      </c>
      <c r="E1496" s="2838">
        <f t="shared" si="354"/>
        <v>0</v>
      </c>
      <c r="F1496" s="2839">
        <f t="shared" si="354"/>
        <v>0</v>
      </c>
      <c r="G1496" s="1326">
        <v>1</v>
      </c>
      <c r="H1496" s="2839" t="s">
        <v>1258</v>
      </c>
      <c r="I1496" s="2838">
        <f>I1530</f>
        <v>0</v>
      </c>
      <c r="J1496" s="2839">
        <f>J1530</f>
        <v>0</v>
      </c>
    </row>
    <row r="1497" spans="1:10" s="2842" customFormat="1" ht="15" customHeight="1">
      <c r="A1497" s="2838">
        <f t="shared" ref="A1497:F1497" si="355">A1542</f>
        <v>0</v>
      </c>
      <c r="B1497" s="2839">
        <f t="shared" si="355"/>
        <v>0</v>
      </c>
      <c r="C1497" s="2839">
        <f t="shared" si="355"/>
        <v>0</v>
      </c>
      <c r="D1497" s="2846">
        <f t="shared" si="355"/>
        <v>0</v>
      </c>
      <c r="E1497" s="2838">
        <f t="shared" si="355"/>
        <v>0</v>
      </c>
      <c r="F1497" s="2839">
        <f t="shared" si="355"/>
        <v>0</v>
      </c>
      <c r="G1497" s="1326">
        <v>2</v>
      </c>
      <c r="H1497" s="2839" t="s">
        <v>1271</v>
      </c>
      <c r="I1497" s="2838">
        <f>I1542</f>
        <v>0</v>
      </c>
      <c r="J1497" s="2839">
        <f>J1542</f>
        <v>0</v>
      </c>
    </row>
    <row r="1498" spans="1:10" s="2842" customFormat="1" ht="15" customHeight="1">
      <c r="A1498" s="2838">
        <f t="shared" ref="A1498:F1498" si="356">A1547</f>
        <v>0</v>
      </c>
      <c r="B1498" s="2839">
        <f t="shared" si="356"/>
        <v>0</v>
      </c>
      <c r="C1498" s="2839">
        <f t="shared" si="356"/>
        <v>0</v>
      </c>
      <c r="D1498" s="2846">
        <f t="shared" si="356"/>
        <v>0</v>
      </c>
      <c r="E1498" s="2838">
        <f t="shared" si="356"/>
        <v>0</v>
      </c>
      <c r="F1498" s="2839">
        <f t="shared" si="356"/>
        <v>0</v>
      </c>
      <c r="G1498" s="1326">
        <v>3</v>
      </c>
      <c r="H1498" s="2839" t="s">
        <v>1282</v>
      </c>
      <c r="I1498" s="2838">
        <f>I1547</f>
        <v>0</v>
      </c>
      <c r="J1498" s="2839">
        <f>J1547</f>
        <v>0</v>
      </c>
    </row>
    <row r="1499" spans="1:10" s="2842" customFormat="1" ht="15" customHeight="1">
      <c r="A1499" s="2838">
        <v>0</v>
      </c>
      <c r="B1499" s="2839">
        <v>0</v>
      </c>
      <c r="C1499" s="2839">
        <v>0</v>
      </c>
      <c r="D1499" s="2846">
        <v>0</v>
      </c>
      <c r="E1499" s="2838">
        <v>0</v>
      </c>
      <c r="F1499" s="2839">
        <v>0</v>
      </c>
      <c r="G1499" s="1326">
        <v>4</v>
      </c>
      <c r="H1499" s="2839" t="s">
        <v>1296</v>
      </c>
      <c r="I1499" s="2838">
        <v>0</v>
      </c>
      <c r="J1499" s="2839">
        <v>0</v>
      </c>
    </row>
    <row r="1500" spans="1:10" s="2842" customFormat="1" ht="15" customHeight="1" thickBot="1">
      <c r="A1500" s="2861">
        <f t="shared" ref="A1500:F1500" si="357">A1551</f>
        <v>0</v>
      </c>
      <c r="B1500" s="2862">
        <f t="shared" si="357"/>
        <v>0</v>
      </c>
      <c r="C1500" s="2862">
        <f t="shared" si="357"/>
        <v>0</v>
      </c>
      <c r="D1500" s="989">
        <f t="shared" si="357"/>
        <v>15000000</v>
      </c>
      <c r="E1500" s="2861">
        <f t="shared" si="357"/>
        <v>0</v>
      </c>
      <c r="F1500" s="2862">
        <f t="shared" si="357"/>
        <v>15000000</v>
      </c>
      <c r="G1500" s="1263">
        <v>5</v>
      </c>
      <c r="H1500" s="2862" t="s">
        <v>321</v>
      </c>
      <c r="I1500" s="2861">
        <f>I1551</f>
        <v>0</v>
      </c>
      <c r="J1500" s="2862">
        <f>J1551</f>
        <v>0</v>
      </c>
    </row>
    <row r="1501" spans="1:10" s="2842" customFormat="1" ht="34.5" customHeight="1" thickTop="1" thickBot="1">
      <c r="A1501" s="995">
        <f t="shared" ref="A1501:F1501" si="358">SUM(A1496:A1500)</f>
        <v>0</v>
      </c>
      <c r="B1501" s="996">
        <f t="shared" si="358"/>
        <v>0</v>
      </c>
      <c r="C1501" s="996">
        <f t="shared" si="358"/>
        <v>0</v>
      </c>
      <c r="D1501" s="996">
        <f t="shared" si="358"/>
        <v>15000000</v>
      </c>
      <c r="E1501" s="996">
        <f t="shared" si="358"/>
        <v>0</v>
      </c>
      <c r="F1501" s="996">
        <f t="shared" si="358"/>
        <v>15000000</v>
      </c>
      <c r="G1501" s="1008"/>
      <c r="H1501" s="998" t="s">
        <v>1243</v>
      </c>
      <c r="I1501" s="996">
        <f>SUM(I1496:I1500)</f>
        <v>0</v>
      </c>
      <c r="J1501" s="997">
        <f>SUM(J1496:J1500)</f>
        <v>0</v>
      </c>
    </row>
    <row r="1502" spans="1:10" s="2842" customFormat="1" ht="30" customHeight="1" thickTop="1" thickBot="1">
      <c r="A1502" s="1005">
        <f t="shared" ref="A1502:F1502" si="359">SUM(A1494+A1501)</f>
        <v>0</v>
      </c>
      <c r="B1502" s="1006">
        <f t="shared" si="359"/>
        <v>0</v>
      </c>
      <c r="C1502" s="1006">
        <f t="shared" si="359"/>
        <v>0</v>
      </c>
      <c r="D1502" s="1006">
        <f t="shared" si="359"/>
        <v>15000000</v>
      </c>
      <c r="E1502" s="1006">
        <f t="shared" si="359"/>
        <v>0</v>
      </c>
      <c r="F1502" s="1006">
        <f t="shared" si="359"/>
        <v>15000000</v>
      </c>
      <c r="G1502" s="1081"/>
      <c r="H1502" s="1068" t="s">
        <v>1244</v>
      </c>
      <c r="I1502" s="1006">
        <f>SUM(I1494+I1501)</f>
        <v>0</v>
      </c>
      <c r="J1502" s="1007">
        <f>SUM(J1494+J1501)</f>
        <v>0</v>
      </c>
    </row>
    <row r="1503" spans="1:10" s="2842" customFormat="1" ht="18" customHeight="1">
      <c r="A1503" s="2850" t="s">
        <v>3512</v>
      </c>
    </row>
    <row r="1504" spans="1:10" s="2842" customFormat="1" ht="15" customHeight="1" thickBot="1">
      <c r="A1504" s="2848"/>
      <c r="I1504" s="4608" t="s">
        <v>313</v>
      </c>
      <c r="J1504" s="4608"/>
    </row>
    <row r="1505" spans="1:10" s="2842" customFormat="1" ht="27.75" customHeight="1">
      <c r="A1505" s="4453" t="s">
        <v>3785</v>
      </c>
      <c r="B1505" s="4454"/>
      <c r="C1505" s="4455" t="s">
        <v>3783</v>
      </c>
      <c r="D1505" s="4454"/>
      <c r="E1505" s="4455" t="s">
        <v>3784</v>
      </c>
      <c r="F1505" s="4454"/>
      <c r="G1505" s="4456" t="s">
        <v>117</v>
      </c>
      <c r="H1505" s="4457"/>
      <c r="I1505" s="4455" t="s">
        <v>3787</v>
      </c>
      <c r="J1505" s="4454"/>
    </row>
    <row r="1506" spans="1:10" s="2842" customFormat="1" ht="21.75" customHeight="1">
      <c r="A1506" s="1050" t="s">
        <v>118</v>
      </c>
      <c r="B1506" s="2819" t="s">
        <v>104</v>
      </c>
      <c r="C1506" s="2819" t="s">
        <v>118</v>
      </c>
      <c r="D1506" s="2819" t="s">
        <v>104</v>
      </c>
      <c r="E1506" s="2819" t="s">
        <v>118</v>
      </c>
      <c r="F1506" s="2819" t="s">
        <v>104</v>
      </c>
      <c r="G1506" s="4458"/>
      <c r="H1506" s="4459"/>
      <c r="I1506" s="2819" t="s">
        <v>118</v>
      </c>
      <c r="J1506" s="1051" t="s">
        <v>104</v>
      </c>
    </row>
    <row r="1507" spans="1:10" s="2842" customFormat="1" ht="15" customHeight="1" thickBot="1">
      <c r="A1507" s="1075">
        <v>1</v>
      </c>
      <c r="B1507" s="2843">
        <v>2</v>
      </c>
      <c r="C1507" s="2843">
        <v>3</v>
      </c>
      <c r="D1507" s="2843">
        <v>4</v>
      </c>
      <c r="E1507" s="2843">
        <v>5</v>
      </c>
      <c r="F1507" s="2843">
        <v>6</v>
      </c>
      <c r="G1507" s="4614">
        <v>7</v>
      </c>
      <c r="H1507" s="4614"/>
      <c r="I1507" s="2843">
        <v>8</v>
      </c>
      <c r="J1507" s="1076">
        <v>9</v>
      </c>
    </row>
    <row r="1508" spans="1:10" s="2842" customFormat="1" ht="15" customHeight="1">
      <c r="A1508" s="4609" t="s">
        <v>626</v>
      </c>
      <c r="B1508" s="4610"/>
      <c r="C1508" s="4610"/>
      <c r="D1508" s="4610"/>
      <c r="E1508" s="4610"/>
      <c r="F1508" s="4610"/>
      <c r="G1508" s="4610"/>
      <c r="H1508" s="4610"/>
      <c r="I1508" s="4610"/>
      <c r="J1508" s="4611"/>
    </row>
    <row r="1509" spans="1:10" s="2842" customFormat="1" ht="15" customHeight="1">
      <c r="A1509" s="4612"/>
      <c r="B1509" s="4613"/>
      <c r="C1509" s="4613"/>
      <c r="D1509" s="4613"/>
      <c r="E1509" s="4613"/>
      <c r="F1509" s="4613"/>
      <c r="G1509" s="697" t="s">
        <v>137</v>
      </c>
      <c r="H1509" s="4610" t="s">
        <v>239</v>
      </c>
      <c r="I1509" s="4610"/>
      <c r="J1509" s="4611"/>
    </row>
    <row r="1510" spans="1:10" s="2842" customFormat="1" ht="15" customHeight="1">
      <c r="A1510" s="4612"/>
      <c r="B1510" s="4613"/>
      <c r="C1510" s="4613"/>
      <c r="D1510" s="4613"/>
      <c r="E1510" s="4613"/>
      <c r="F1510" s="4613"/>
      <c r="G1510" s="624">
        <v>1</v>
      </c>
      <c r="H1510" s="4610" t="s">
        <v>1235</v>
      </c>
      <c r="I1510" s="4610"/>
      <c r="J1510" s="4611"/>
    </row>
    <row r="1511" spans="1:10" s="2842" customFormat="1" ht="15" customHeight="1">
      <c r="A1511" s="2839"/>
      <c r="B1511" s="2839">
        <v>0</v>
      </c>
      <c r="C1511" s="2839">
        <v>0</v>
      </c>
      <c r="D1511" s="2839">
        <v>0</v>
      </c>
      <c r="E1511" s="2839">
        <v>0</v>
      </c>
      <c r="F1511" s="2839">
        <v>0</v>
      </c>
      <c r="G1511" s="1326" t="s">
        <v>327</v>
      </c>
      <c r="H1511" s="1354" t="s">
        <v>1246</v>
      </c>
      <c r="I1511" s="2839">
        <v>0</v>
      </c>
      <c r="J1511" s="2846">
        <v>0</v>
      </c>
    </row>
    <row r="1512" spans="1:10" s="2842" customFormat="1" ht="15" customHeight="1" thickBot="1">
      <c r="A1512" s="2862"/>
      <c r="B1512" s="2862">
        <v>0</v>
      </c>
      <c r="C1512" s="2862">
        <v>0</v>
      </c>
      <c r="D1512" s="2862">
        <v>0</v>
      </c>
      <c r="E1512" s="2862">
        <v>0</v>
      </c>
      <c r="F1512" s="2862">
        <v>0</v>
      </c>
      <c r="G1512" s="1263">
        <v>100</v>
      </c>
      <c r="H1512" s="2862" t="s">
        <v>1380</v>
      </c>
      <c r="I1512" s="2862">
        <v>0</v>
      </c>
      <c r="J1512" s="2845">
        <v>0</v>
      </c>
    </row>
    <row r="1513" spans="1:10" s="2842" customFormat="1" ht="26.25" customHeight="1" thickTop="1" thickBot="1">
      <c r="A1513" s="995">
        <f t="shared" ref="A1513:F1513" si="360">SUM(A1511:A1512)</f>
        <v>0</v>
      </c>
      <c r="B1513" s="996">
        <f t="shared" si="360"/>
        <v>0</v>
      </c>
      <c r="C1513" s="1040">
        <f t="shared" si="360"/>
        <v>0</v>
      </c>
      <c r="D1513" s="1040">
        <f t="shared" si="360"/>
        <v>0</v>
      </c>
      <c r="E1513" s="996">
        <f t="shared" si="360"/>
        <v>0</v>
      </c>
      <c r="F1513" s="996">
        <f t="shared" si="360"/>
        <v>0</v>
      </c>
      <c r="G1513" s="1009"/>
      <c r="H1513" s="996" t="s">
        <v>1249</v>
      </c>
      <c r="I1513" s="1040">
        <f>SUM(I1511:I1512)</f>
        <v>0</v>
      </c>
      <c r="J1513" s="1074">
        <f>SUM(J1511:J1512)</f>
        <v>0</v>
      </c>
    </row>
    <row r="1514" spans="1:10" s="2842" customFormat="1" ht="15" customHeight="1" thickTop="1">
      <c r="A1514" s="4623"/>
      <c r="B1514" s="4624"/>
      <c r="C1514" s="4624"/>
      <c r="D1514" s="4624"/>
      <c r="E1514" s="4624"/>
      <c r="F1514" s="4624"/>
      <c r="G1514" s="623">
        <v>2</v>
      </c>
      <c r="H1514" s="4606" t="s">
        <v>1236</v>
      </c>
      <c r="I1514" s="4606"/>
      <c r="J1514" s="4607"/>
    </row>
    <row r="1515" spans="1:10" s="2842" customFormat="1" ht="15" customHeight="1">
      <c r="A1515" s="2838">
        <v>0</v>
      </c>
      <c r="B1515" s="2839">
        <v>0</v>
      </c>
      <c r="C1515" s="1422">
        <v>0</v>
      </c>
      <c r="D1515" s="1259">
        <v>0</v>
      </c>
      <c r="E1515" s="1422">
        <v>0</v>
      </c>
      <c r="F1515" s="1259">
        <v>0</v>
      </c>
      <c r="G1515" s="1326">
        <v>200</v>
      </c>
      <c r="H1515" s="2839" t="s">
        <v>1335</v>
      </c>
      <c r="I1515" s="1422">
        <v>0</v>
      </c>
      <c r="J1515" s="1259">
        <v>0</v>
      </c>
    </row>
    <row r="1516" spans="1:10" s="2842" customFormat="1" ht="15" customHeight="1" thickBot="1">
      <c r="A1516" s="2861">
        <v>0</v>
      </c>
      <c r="B1516" s="2862">
        <v>0</v>
      </c>
      <c r="C1516" s="1261">
        <v>0</v>
      </c>
      <c r="D1516" s="1260">
        <v>0</v>
      </c>
      <c r="E1516" s="1261">
        <v>0</v>
      </c>
      <c r="F1516" s="1260">
        <v>0</v>
      </c>
      <c r="G1516" s="1263">
        <v>275</v>
      </c>
      <c r="H1516" s="2885" t="s">
        <v>1503</v>
      </c>
      <c r="I1516" s="1261">
        <v>0</v>
      </c>
      <c r="J1516" s="1260">
        <v>0</v>
      </c>
    </row>
    <row r="1517" spans="1:10" s="2842" customFormat="1" ht="15" customHeight="1" thickTop="1" thickBot="1">
      <c r="A1517" s="995">
        <f t="shared" ref="A1517:F1517" si="361">SUM(A1515:A1516)</f>
        <v>0</v>
      </c>
      <c r="B1517" s="996">
        <f t="shared" si="361"/>
        <v>0</v>
      </c>
      <c r="C1517" s="1040">
        <f t="shared" si="361"/>
        <v>0</v>
      </c>
      <c r="D1517" s="1074">
        <f t="shared" si="361"/>
        <v>0</v>
      </c>
      <c r="E1517" s="996">
        <f t="shared" si="361"/>
        <v>0</v>
      </c>
      <c r="F1517" s="996">
        <f t="shared" si="361"/>
        <v>0</v>
      </c>
      <c r="G1517" s="1009"/>
      <c r="H1517" s="1010" t="s">
        <v>1257</v>
      </c>
      <c r="I1517" s="1040">
        <f>SUM(I1515:I1516)</f>
        <v>0</v>
      </c>
      <c r="J1517" s="1074">
        <f>SUM(J1515:J1516)</f>
        <v>0</v>
      </c>
    </row>
    <row r="1518" spans="1:10" s="2842" customFormat="1" ht="33.75" customHeight="1" thickTop="1" thickBot="1">
      <c r="A1518" s="995">
        <f t="shared" ref="A1518:F1518" si="362">SUM(A1517,A1513)</f>
        <v>0</v>
      </c>
      <c r="B1518" s="996">
        <f t="shared" si="362"/>
        <v>0</v>
      </c>
      <c r="C1518" s="1040">
        <f t="shared" si="362"/>
        <v>0</v>
      </c>
      <c r="D1518" s="1040">
        <f t="shared" si="362"/>
        <v>0</v>
      </c>
      <c r="E1518" s="996">
        <f t="shared" si="362"/>
        <v>0</v>
      </c>
      <c r="F1518" s="996">
        <f t="shared" si="362"/>
        <v>0</v>
      </c>
      <c r="G1518" s="1013"/>
      <c r="H1518" s="1010" t="s">
        <v>1341</v>
      </c>
      <c r="I1518" s="1040">
        <f>SUM(I1517,I1513)</f>
        <v>0</v>
      </c>
      <c r="J1518" s="1074">
        <f>SUM(J1517,J1513)</f>
        <v>0</v>
      </c>
    </row>
    <row r="1519" spans="1:10" s="2842" customFormat="1" ht="15" customHeight="1" thickTop="1">
      <c r="A1519" s="4623"/>
      <c r="B1519" s="4624"/>
      <c r="C1519" s="4624"/>
      <c r="D1519" s="4624"/>
      <c r="E1519" s="4624"/>
      <c r="F1519" s="4624"/>
      <c r="G1519" s="623" t="s">
        <v>139</v>
      </c>
      <c r="H1519" s="4606" t="s">
        <v>243</v>
      </c>
      <c r="I1519" s="4606"/>
      <c r="J1519" s="4607"/>
    </row>
    <row r="1520" spans="1:10" s="2842" customFormat="1" ht="15" customHeight="1">
      <c r="A1520" s="4612"/>
      <c r="B1520" s="4613"/>
      <c r="C1520" s="4613"/>
      <c r="D1520" s="4613"/>
      <c r="E1520" s="4613"/>
      <c r="F1520" s="4613"/>
      <c r="G1520" s="624">
        <v>1</v>
      </c>
      <c r="H1520" s="4610" t="s">
        <v>1238</v>
      </c>
      <c r="I1520" s="4610"/>
      <c r="J1520" s="4611"/>
    </row>
    <row r="1521" spans="1:10" s="2842" customFormat="1" ht="15" customHeight="1">
      <c r="A1521" s="2839">
        <v>0</v>
      </c>
      <c r="B1521" s="2839">
        <v>0</v>
      </c>
      <c r="C1521" s="2839">
        <v>0</v>
      </c>
      <c r="D1521" s="2839">
        <v>0</v>
      </c>
      <c r="E1521" s="2839">
        <v>0</v>
      </c>
      <c r="F1521" s="1422">
        <v>0</v>
      </c>
      <c r="G1521" s="2688" t="s">
        <v>324</v>
      </c>
      <c r="H1521" s="1234" t="s">
        <v>1401</v>
      </c>
      <c r="I1521" s="2839">
        <v>0</v>
      </c>
      <c r="J1521" s="1422">
        <v>0</v>
      </c>
    </row>
    <row r="1522" spans="1:10" s="2842" customFormat="1" ht="15" customHeight="1">
      <c r="A1522" s="2839">
        <v>0</v>
      </c>
      <c r="B1522" s="2839">
        <v>0</v>
      </c>
      <c r="C1522" s="1422">
        <v>0</v>
      </c>
      <c r="D1522" s="1422">
        <v>0</v>
      </c>
      <c r="E1522" s="1422">
        <v>0</v>
      </c>
      <c r="F1522" s="1422">
        <v>0</v>
      </c>
      <c r="G1522" s="2688" t="s">
        <v>326</v>
      </c>
      <c r="H1522" s="1234" t="s">
        <v>256</v>
      </c>
      <c r="I1522" s="1422">
        <v>0</v>
      </c>
      <c r="J1522" s="1422">
        <v>0</v>
      </c>
    </row>
    <row r="1523" spans="1:10" s="2842" customFormat="1" ht="15" customHeight="1">
      <c r="A1523" s="2839">
        <v>0</v>
      </c>
      <c r="B1523" s="2839">
        <v>0</v>
      </c>
      <c r="C1523" s="2839">
        <v>0</v>
      </c>
      <c r="D1523" s="2839">
        <v>0</v>
      </c>
      <c r="E1523" s="2839">
        <v>0</v>
      </c>
      <c r="F1523" s="2839">
        <v>0</v>
      </c>
      <c r="G1523" s="2688" t="s">
        <v>473</v>
      </c>
      <c r="H1523" s="1234" t="s">
        <v>1411</v>
      </c>
      <c r="I1523" s="2839">
        <v>0</v>
      </c>
      <c r="J1523" s="2839">
        <v>0</v>
      </c>
    </row>
    <row r="1524" spans="1:10" s="2842" customFormat="1" ht="15" customHeight="1">
      <c r="A1524" s="2839">
        <v>0</v>
      </c>
      <c r="B1524" s="2839">
        <v>0</v>
      </c>
      <c r="C1524" s="2839">
        <v>0</v>
      </c>
      <c r="D1524" s="2839">
        <v>0</v>
      </c>
      <c r="E1524" s="2839">
        <v>0</v>
      </c>
      <c r="F1524" s="2839">
        <v>0</v>
      </c>
      <c r="G1524" s="2688" t="s">
        <v>1264</v>
      </c>
      <c r="H1524" s="1234" t="s">
        <v>262</v>
      </c>
      <c r="I1524" s="2839">
        <v>0</v>
      </c>
      <c r="J1524" s="2839">
        <v>0</v>
      </c>
    </row>
    <row r="1525" spans="1:10" s="2842" customFormat="1" ht="15" customHeight="1">
      <c r="A1525" s="2839"/>
      <c r="B1525" s="2839"/>
      <c r="C1525" s="2839"/>
      <c r="D1525" s="2839"/>
      <c r="E1525" s="2839">
        <v>0</v>
      </c>
      <c r="F1525" s="2839"/>
      <c r="G1525" s="2688">
        <v>23</v>
      </c>
      <c r="H1525" s="1234" t="s">
        <v>3502</v>
      </c>
      <c r="I1525" s="2839">
        <v>0</v>
      </c>
      <c r="J1525" s="2839"/>
    </row>
    <row r="1526" spans="1:10" s="2842" customFormat="1" ht="15" customHeight="1">
      <c r="A1526" s="2839">
        <v>0</v>
      </c>
      <c r="B1526" s="2839">
        <v>0</v>
      </c>
      <c r="C1526" s="2839">
        <v>0</v>
      </c>
      <c r="D1526" s="2839">
        <v>0</v>
      </c>
      <c r="E1526" s="2839">
        <v>0</v>
      </c>
      <c r="F1526" s="2839">
        <v>0</v>
      </c>
      <c r="G1526" s="2688" t="s">
        <v>493</v>
      </c>
      <c r="H1526" s="1234" t="s">
        <v>1459</v>
      </c>
      <c r="I1526" s="2839">
        <v>0</v>
      </c>
      <c r="J1526" s="2839">
        <v>0</v>
      </c>
    </row>
    <row r="1527" spans="1:10" s="2842" customFormat="1" ht="30">
      <c r="A1527" s="2839">
        <v>0</v>
      </c>
      <c r="B1527" s="2839">
        <v>0</v>
      </c>
      <c r="C1527" s="2839">
        <v>0</v>
      </c>
      <c r="D1527" s="1371">
        <v>0</v>
      </c>
      <c r="E1527" s="2839">
        <v>0</v>
      </c>
      <c r="F1527" s="1371">
        <v>0</v>
      </c>
      <c r="G1527" s="2688">
        <v>25</v>
      </c>
      <c r="H1527" s="1234" t="s">
        <v>3496</v>
      </c>
      <c r="I1527" s="2839"/>
      <c r="J1527" s="1371">
        <v>0</v>
      </c>
    </row>
    <row r="1528" spans="1:10" s="2842" customFormat="1" ht="15" customHeight="1">
      <c r="A1528" s="2839"/>
      <c r="B1528" s="2839"/>
      <c r="C1528" s="2839"/>
      <c r="D1528" s="1371"/>
      <c r="E1528" s="2839"/>
      <c r="F1528" s="1371">
        <v>0</v>
      </c>
      <c r="G1528" s="2688">
        <v>29</v>
      </c>
      <c r="H1528" s="1234" t="s">
        <v>3489</v>
      </c>
      <c r="I1528" s="2839"/>
      <c r="J1528" s="1371"/>
    </row>
    <row r="1529" spans="1:10" s="2842" customFormat="1" ht="15" customHeight="1">
      <c r="A1529" s="2839">
        <v>0</v>
      </c>
      <c r="B1529" s="2839">
        <v>0</v>
      </c>
      <c r="C1529" s="2839">
        <v>0</v>
      </c>
      <c r="D1529" s="2839">
        <v>0</v>
      </c>
      <c r="E1529" s="2839">
        <v>0</v>
      </c>
      <c r="F1529" s="2839">
        <v>0</v>
      </c>
      <c r="G1529" s="2689" t="s">
        <v>1593</v>
      </c>
      <c r="H1529" s="1234" t="s">
        <v>3341</v>
      </c>
      <c r="I1529" s="2839">
        <v>0</v>
      </c>
      <c r="J1529" s="2839">
        <v>0</v>
      </c>
    </row>
    <row r="1530" spans="1:10" s="2842" customFormat="1" ht="27.75" customHeight="1" thickBot="1">
      <c r="A1530" s="1005">
        <f t="shared" ref="A1530:F1530" si="363">SUM(A1521:A1529)</f>
        <v>0</v>
      </c>
      <c r="B1530" s="1006">
        <f t="shared" si="363"/>
        <v>0</v>
      </c>
      <c r="C1530" s="1006">
        <f t="shared" si="363"/>
        <v>0</v>
      </c>
      <c r="D1530" s="1006">
        <f t="shared" si="363"/>
        <v>0</v>
      </c>
      <c r="E1530" s="1006">
        <f t="shared" si="363"/>
        <v>0</v>
      </c>
      <c r="F1530" s="1006">
        <f t="shared" si="363"/>
        <v>0</v>
      </c>
      <c r="G1530" s="1067"/>
      <c r="H1530" s="1006" t="s">
        <v>1270</v>
      </c>
      <c r="I1530" s="1006">
        <f>SUM(I1521:I1529)</f>
        <v>0</v>
      </c>
      <c r="J1530" s="1007">
        <f>SUM(J1521:J1529)</f>
        <v>0</v>
      </c>
    </row>
    <row r="1531" spans="1:10" s="2842" customFormat="1" ht="15" customHeight="1">
      <c r="A1531" s="2850" t="s">
        <v>3512</v>
      </c>
    </row>
    <row r="1532" spans="1:10" s="2842" customFormat="1" ht="15" customHeight="1" thickBot="1">
      <c r="A1532" s="2848"/>
      <c r="I1532" s="4608" t="s">
        <v>313</v>
      </c>
      <c r="J1532" s="4608"/>
    </row>
    <row r="1533" spans="1:10" s="2842" customFormat="1" ht="32.25" customHeight="1">
      <c r="A1533" s="4453" t="s">
        <v>3785</v>
      </c>
      <c r="B1533" s="4454"/>
      <c r="C1533" s="4455" t="s">
        <v>3783</v>
      </c>
      <c r="D1533" s="4454"/>
      <c r="E1533" s="4455" t="s">
        <v>3784</v>
      </c>
      <c r="F1533" s="4454"/>
      <c r="G1533" s="4456" t="s">
        <v>117</v>
      </c>
      <c r="H1533" s="4457"/>
      <c r="I1533" s="4455" t="s">
        <v>3787</v>
      </c>
      <c r="J1533" s="4454"/>
    </row>
    <row r="1534" spans="1:10" s="2842" customFormat="1" ht="15" customHeight="1">
      <c r="A1534" s="1050" t="s">
        <v>118</v>
      </c>
      <c r="B1534" s="2819" t="s">
        <v>104</v>
      </c>
      <c r="C1534" s="2819" t="s">
        <v>118</v>
      </c>
      <c r="D1534" s="2819" t="s">
        <v>104</v>
      </c>
      <c r="E1534" s="2819" t="s">
        <v>118</v>
      </c>
      <c r="F1534" s="2819" t="s">
        <v>104</v>
      </c>
      <c r="G1534" s="4458"/>
      <c r="H1534" s="4459"/>
      <c r="I1534" s="2819" t="s">
        <v>118</v>
      </c>
      <c r="J1534" s="1051" t="s">
        <v>104</v>
      </c>
    </row>
    <row r="1535" spans="1:10" s="2842" customFormat="1" ht="15" customHeight="1" thickBot="1">
      <c r="A1535" s="1075">
        <v>1</v>
      </c>
      <c r="B1535" s="2843">
        <v>2</v>
      </c>
      <c r="C1535" s="2843">
        <v>3</v>
      </c>
      <c r="D1535" s="2843">
        <v>4</v>
      </c>
      <c r="E1535" s="2843">
        <v>5</v>
      </c>
      <c r="F1535" s="2843">
        <v>6</v>
      </c>
      <c r="G1535" s="4614">
        <v>7</v>
      </c>
      <c r="H1535" s="4614"/>
      <c r="I1535" s="2843">
        <v>8</v>
      </c>
      <c r="J1535" s="1076">
        <v>9</v>
      </c>
    </row>
    <row r="1536" spans="1:10" s="2842" customFormat="1" ht="15" customHeight="1">
      <c r="A1536" s="4612"/>
      <c r="B1536" s="4613"/>
      <c r="C1536" s="4613"/>
      <c r="D1536" s="4613"/>
      <c r="E1536" s="4613"/>
      <c r="F1536" s="4613"/>
      <c r="G1536" s="624">
        <v>2</v>
      </c>
      <c r="H1536" s="4610" t="s">
        <v>1271</v>
      </c>
      <c r="I1536" s="4610"/>
      <c r="J1536" s="4611"/>
    </row>
    <row r="1537" spans="1:10" s="2842" customFormat="1" ht="15" customHeight="1">
      <c r="A1537" s="2838"/>
      <c r="B1537" s="2839"/>
      <c r="C1537" s="2839"/>
      <c r="D1537" s="2839"/>
      <c r="E1537" s="2839"/>
      <c r="F1537" s="2839"/>
      <c r="G1537" s="1326">
        <v>103</v>
      </c>
      <c r="H1537" s="2839" t="s">
        <v>3491</v>
      </c>
      <c r="I1537" s="2840"/>
      <c r="J1537" s="2725"/>
    </row>
    <row r="1538" spans="1:10" s="2842" customFormat="1" ht="15" customHeight="1">
      <c r="A1538" s="2838">
        <v>0</v>
      </c>
      <c r="B1538" s="2838">
        <v>0</v>
      </c>
      <c r="C1538" s="2838">
        <v>0</v>
      </c>
      <c r="D1538" s="2838">
        <v>0</v>
      </c>
      <c r="E1538" s="2838">
        <v>0</v>
      </c>
      <c r="F1538" s="2838">
        <v>0</v>
      </c>
      <c r="G1538" s="1326">
        <v>104</v>
      </c>
      <c r="H1538" s="1234" t="s">
        <v>3492</v>
      </c>
      <c r="I1538" s="2838">
        <v>0</v>
      </c>
      <c r="J1538" s="2838">
        <v>0</v>
      </c>
    </row>
    <row r="1539" spans="1:10" s="2842" customFormat="1" ht="15" customHeight="1">
      <c r="A1539" s="2838">
        <v>0</v>
      </c>
      <c r="B1539" s="2838">
        <v>0</v>
      </c>
      <c r="C1539" s="2838">
        <v>0</v>
      </c>
      <c r="D1539" s="2838">
        <v>0</v>
      </c>
      <c r="E1539" s="2838">
        <v>0</v>
      </c>
      <c r="F1539" s="2838">
        <v>0</v>
      </c>
      <c r="G1539" s="1326">
        <v>105</v>
      </c>
      <c r="H1539" s="1234" t="s">
        <v>2924</v>
      </c>
      <c r="I1539" s="2838">
        <v>0</v>
      </c>
      <c r="J1539" s="2838">
        <v>0</v>
      </c>
    </row>
    <row r="1540" spans="1:10" s="2842" customFormat="1" ht="15" customHeight="1">
      <c r="A1540" s="2838">
        <v>0</v>
      </c>
      <c r="B1540" s="2838">
        <v>0</v>
      </c>
      <c r="C1540" s="2838">
        <v>0</v>
      </c>
      <c r="D1540" s="2838">
        <v>0</v>
      </c>
      <c r="E1540" s="2838">
        <v>0</v>
      </c>
      <c r="F1540" s="2838">
        <v>0</v>
      </c>
      <c r="G1540" s="1326">
        <v>135</v>
      </c>
      <c r="H1540" s="1234" t="s">
        <v>270</v>
      </c>
      <c r="I1540" s="2838">
        <v>0</v>
      </c>
      <c r="J1540" s="2838">
        <v>0</v>
      </c>
    </row>
    <row r="1541" spans="1:10" s="2842" customFormat="1" ht="15" customHeight="1">
      <c r="A1541" s="2838">
        <v>0</v>
      </c>
      <c r="B1541" s="2838">
        <v>0</v>
      </c>
      <c r="C1541" s="2838">
        <v>0</v>
      </c>
      <c r="D1541" s="2838">
        <v>0</v>
      </c>
      <c r="E1541" s="2838">
        <v>0</v>
      </c>
      <c r="F1541" s="2838">
        <v>0</v>
      </c>
      <c r="G1541" s="1326">
        <v>140</v>
      </c>
      <c r="H1541" s="2839" t="s">
        <v>1280</v>
      </c>
      <c r="I1541" s="2838">
        <v>0</v>
      </c>
      <c r="J1541" s="2838">
        <v>0</v>
      </c>
    </row>
    <row r="1542" spans="1:10" s="2842" customFormat="1" ht="24.75" customHeight="1" thickBot="1">
      <c r="A1542" s="1034">
        <f t="shared" ref="A1542:F1542" si="364">SUM(A1537:A1541)</f>
        <v>0</v>
      </c>
      <c r="B1542" s="1034">
        <f t="shared" si="364"/>
        <v>0</v>
      </c>
      <c r="C1542" s="1034">
        <f t="shared" si="364"/>
        <v>0</v>
      </c>
      <c r="D1542" s="1034">
        <f t="shared" si="364"/>
        <v>0</v>
      </c>
      <c r="E1542" s="1034">
        <f t="shared" si="364"/>
        <v>0</v>
      </c>
      <c r="F1542" s="1034">
        <f t="shared" si="364"/>
        <v>0</v>
      </c>
      <c r="G1542" s="1023"/>
      <c r="H1542" s="1020" t="s">
        <v>1344</v>
      </c>
      <c r="I1542" s="1020">
        <f>SUM(I1537:I1541)</f>
        <v>0</v>
      </c>
      <c r="J1542" s="1020">
        <f>SUM(J1537:J1541)</f>
        <v>0</v>
      </c>
    </row>
    <row r="1543" spans="1:10" s="2842" customFormat="1" ht="15" customHeight="1" thickTop="1">
      <c r="A1543" s="4623"/>
      <c r="B1543" s="4624"/>
      <c r="C1543" s="4624"/>
      <c r="D1543" s="4624"/>
      <c r="E1543" s="4624"/>
      <c r="F1543" s="4624"/>
      <c r="G1543" s="623">
        <v>3</v>
      </c>
      <c r="H1543" s="4606" t="s">
        <v>1282</v>
      </c>
      <c r="I1543" s="4606"/>
      <c r="J1543" s="4607"/>
    </row>
    <row r="1544" spans="1:10" s="2842" customFormat="1" ht="15" customHeight="1">
      <c r="A1544" s="2838">
        <v>0</v>
      </c>
      <c r="B1544" s="2838">
        <v>0</v>
      </c>
      <c r="C1544" s="2838">
        <v>0</v>
      </c>
      <c r="D1544" s="2838">
        <v>0</v>
      </c>
      <c r="E1544" s="2838">
        <v>0</v>
      </c>
      <c r="F1544" s="2838">
        <v>0</v>
      </c>
      <c r="G1544" s="1326">
        <v>230</v>
      </c>
      <c r="H1544" s="2839" t="s">
        <v>1460</v>
      </c>
      <c r="I1544" s="2838">
        <v>0</v>
      </c>
      <c r="J1544" s="2838">
        <v>0</v>
      </c>
    </row>
    <row r="1545" spans="1:10" s="2842" customFormat="1" ht="15" customHeight="1">
      <c r="A1545" s="2838">
        <v>0</v>
      </c>
      <c r="B1545" s="2838">
        <v>0</v>
      </c>
      <c r="C1545" s="2838">
        <v>0</v>
      </c>
      <c r="D1545" s="2838">
        <v>0</v>
      </c>
      <c r="E1545" s="2838">
        <v>0</v>
      </c>
      <c r="F1545" s="2838">
        <v>0</v>
      </c>
      <c r="G1545" s="1245">
        <v>234</v>
      </c>
      <c r="H1545" s="2854" t="s">
        <v>2922</v>
      </c>
      <c r="I1545" s="2838">
        <v>0</v>
      </c>
      <c r="J1545" s="2838">
        <v>0</v>
      </c>
    </row>
    <row r="1546" spans="1:10" s="2842" customFormat="1" ht="15" customHeight="1" thickBot="1">
      <c r="A1546" s="2838">
        <v>0</v>
      </c>
      <c r="B1546" s="2838">
        <v>0</v>
      </c>
      <c r="C1546" s="2838">
        <v>0</v>
      </c>
      <c r="D1546" s="2838">
        <v>0</v>
      </c>
      <c r="E1546" s="2838">
        <v>0</v>
      </c>
      <c r="F1546" s="2838">
        <v>0</v>
      </c>
      <c r="G1546" s="1263">
        <v>289</v>
      </c>
      <c r="H1546" s="2862" t="s">
        <v>281</v>
      </c>
      <c r="I1546" s="2838">
        <v>0</v>
      </c>
      <c r="J1546" s="2838">
        <v>0</v>
      </c>
    </row>
    <row r="1547" spans="1:10" s="2842" customFormat="1" ht="15" customHeight="1" thickTop="1" thickBot="1">
      <c r="A1547" s="995">
        <f t="shared" ref="A1547:F1547" si="365">SUM(A1544:A1546)</f>
        <v>0</v>
      </c>
      <c r="B1547" s="996">
        <f t="shared" si="365"/>
        <v>0</v>
      </c>
      <c r="C1547" s="996">
        <f t="shared" si="365"/>
        <v>0</v>
      </c>
      <c r="D1547" s="996">
        <f t="shared" si="365"/>
        <v>0</v>
      </c>
      <c r="E1547" s="996">
        <f t="shared" si="365"/>
        <v>0</v>
      </c>
      <c r="F1547" s="996">
        <f t="shared" si="365"/>
        <v>0</v>
      </c>
      <c r="G1547" s="1008"/>
      <c r="H1547" s="996" t="s">
        <v>1295</v>
      </c>
      <c r="I1547" s="996">
        <f>SUM(I1544:I1546)</f>
        <v>0</v>
      </c>
      <c r="J1547" s="997">
        <f>SUM(J1544:J1546)</f>
        <v>0</v>
      </c>
    </row>
    <row r="1548" spans="1:10" s="2842" customFormat="1" ht="15" customHeight="1" thickTop="1">
      <c r="A1548" s="4623"/>
      <c r="B1548" s="4624"/>
      <c r="C1548" s="4624"/>
      <c r="D1548" s="4624"/>
      <c r="E1548" s="4624"/>
      <c r="F1548" s="4624"/>
      <c r="G1548" s="623">
        <v>4</v>
      </c>
      <c r="H1548" s="4606" t="s">
        <v>1296</v>
      </c>
      <c r="I1548" s="4606"/>
      <c r="J1548" s="4607"/>
    </row>
    <row r="1549" spans="1:10" s="2842" customFormat="1" ht="15" customHeight="1">
      <c r="A1549" s="4612"/>
      <c r="B1549" s="4613"/>
      <c r="C1549" s="4613"/>
      <c r="D1549" s="4613"/>
      <c r="E1549" s="4613"/>
      <c r="F1549" s="4613"/>
      <c r="G1549" s="624">
        <v>5</v>
      </c>
      <c r="H1549" s="4610" t="s">
        <v>321</v>
      </c>
      <c r="I1549" s="4610"/>
      <c r="J1549" s="4611"/>
    </row>
    <row r="1550" spans="1:10" s="2842" customFormat="1" ht="15" customHeight="1" thickBot="1">
      <c r="A1550" s="2838">
        <v>0</v>
      </c>
      <c r="B1550" s="2838">
        <v>0</v>
      </c>
      <c r="C1550" s="2838">
        <v>0</v>
      </c>
      <c r="D1550" s="989">
        <v>15000000</v>
      </c>
      <c r="E1550" s="2838">
        <v>0</v>
      </c>
      <c r="F1550" s="989">
        <v>15000000</v>
      </c>
      <c r="G1550" s="1263">
        <v>499</v>
      </c>
      <c r="H1550" s="2862" t="s">
        <v>290</v>
      </c>
      <c r="I1550" s="2838">
        <v>0</v>
      </c>
      <c r="J1550" s="4302">
        <v>0</v>
      </c>
    </row>
    <row r="1551" spans="1:10" s="2842" customFormat="1" ht="24" customHeight="1" thickTop="1" thickBot="1">
      <c r="A1551" s="995">
        <f t="shared" ref="A1551:F1551" si="366">SUM(A1550:A1550)</f>
        <v>0</v>
      </c>
      <c r="B1551" s="996">
        <f t="shared" si="366"/>
        <v>0</v>
      </c>
      <c r="C1551" s="996">
        <f t="shared" si="366"/>
        <v>0</v>
      </c>
      <c r="D1551" s="996">
        <f>SUM(D1550:D1550)</f>
        <v>15000000</v>
      </c>
      <c r="E1551" s="996">
        <f t="shared" si="366"/>
        <v>0</v>
      </c>
      <c r="F1551" s="1040">
        <f t="shared" si="366"/>
        <v>15000000</v>
      </c>
      <c r="G1551" s="1009"/>
      <c r="H1551" s="996" t="s">
        <v>1321</v>
      </c>
      <c r="I1551" s="996">
        <f>SUM(I1550:I1550)</f>
        <v>0</v>
      </c>
      <c r="J1551" s="997">
        <f>SUM(J1550:J1550)</f>
        <v>0</v>
      </c>
    </row>
    <row r="1552" spans="1:10" s="2842" customFormat="1" ht="33" customHeight="1" thickTop="1" thickBot="1">
      <c r="A1552" s="995">
        <f t="shared" ref="A1552:F1552" si="367">SUM(A1530,A1542,A1547,A1551)</f>
        <v>0</v>
      </c>
      <c r="B1552" s="1040">
        <f t="shared" si="367"/>
        <v>0</v>
      </c>
      <c r="C1552" s="996">
        <f t="shared" si="367"/>
        <v>0</v>
      </c>
      <c r="D1552" s="996">
        <f t="shared" si="367"/>
        <v>15000000</v>
      </c>
      <c r="E1552" s="996">
        <f t="shared" si="367"/>
        <v>0</v>
      </c>
      <c r="F1552" s="996">
        <f t="shared" si="367"/>
        <v>15000000</v>
      </c>
      <c r="G1552" s="1013"/>
      <c r="H1552" s="1010" t="s">
        <v>1355</v>
      </c>
      <c r="I1552" s="996">
        <f>SUM(I1530,I1542,I1547,I1551)</f>
        <v>0</v>
      </c>
      <c r="J1552" s="997">
        <f>SUM(J1530,J1542,J1547,J1551)</f>
        <v>0</v>
      </c>
    </row>
    <row r="1553" spans="1:10" s="2842" customFormat="1" ht="44.25" thickTop="1" thickBot="1">
      <c r="A1553" s="1005">
        <f t="shared" ref="A1553:F1553" si="368">SUM(A1552,A1518)</f>
        <v>0</v>
      </c>
      <c r="B1553" s="1006">
        <f t="shared" si="368"/>
        <v>0</v>
      </c>
      <c r="C1553" s="1006">
        <f t="shared" si="368"/>
        <v>0</v>
      </c>
      <c r="D1553" s="1006">
        <f t="shared" si="368"/>
        <v>15000000</v>
      </c>
      <c r="E1553" s="1006">
        <f t="shared" si="368"/>
        <v>0</v>
      </c>
      <c r="F1553" s="1006">
        <f t="shared" si="368"/>
        <v>15000000</v>
      </c>
      <c r="G1553" s="1067"/>
      <c r="H1553" s="1068" t="s">
        <v>3513</v>
      </c>
      <c r="I1553" s="1006">
        <f>SUM(I1552,I1518)</f>
        <v>0</v>
      </c>
      <c r="J1553" s="1007">
        <f>SUM(J1552,J1518)</f>
        <v>0</v>
      </c>
    </row>
    <row r="1554" spans="1:10" s="2842" customFormat="1" ht="20.25" customHeight="1">
      <c r="A1554" s="4645" t="s">
        <v>1462</v>
      </c>
      <c r="B1554" s="4649"/>
      <c r="C1554" s="4649"/>
      <c r="D1554" s="4649"/>
      <c r="E1554" s="4649"/>
      <c r="F1554" s="4649"/>
      <c r="G1554" s="4649"/>
      <c r="H1554" s="4649"/>
      <c r="I1554" s="4649"/>
      <c r="J1554" s="4649"/>
    </row>
    <row r="1555" spans="1:10" s="2842" customFormat="1" ht="15" customHeight="1" thickBot="1">
      <c r="A1555" s="1119"/>
      <c r="B1555" s="781"/>
      <c r="C1555" s="4608"/>
      <c r="D1555" s="4608"/>
      <c r="E1555" s="781"/>
      <c r="F1555" s="781"/>
      <c r="G1555" s="781"/>
      <c r="H1555" s="781"/>
      <c r="I1555" s="4608" t="s">
        <v>313</v>
      </c>
      <c r="J1555" s="4608"/>
    </row>
    <row r="1556" spans="1:10" s="2842" customFormat="1" ht="29.25" customHeight="1">
      <c r="A1556" s="4453" t="s">
        <v>3785</v>
      </c>
      <c r="B1556" s="4454"/>
      <c r="C1556" s="4455" t="s">
        <v>3783</v>
      </c>
      <c r="D1556" s="4454"/>
      <c r="E1556" s="4455" t="s">
        <v>3784</v>
      </c>
      <c r="F1556" s="4454"/>
      <c r="G1556" s="4456" t="s">
        <v>117</v>
      </c>
      <c r="H1556" s="4457"/>
      <c r="I1556" s="4455" t="s">
        <v>3787</v>
      </c>
      <c r="J1556" s="4454"/>
    </row>
    <row r="1557" spans="1:10" s="2842" customFormat="1" ht="15" customHeight="1">
      <c r="A1557" s="1050" t="s">
        <v>118</v>
      </c>
      <c r="B1557" s="2819" t="s">
        <v>104</v>
      </c>
      <c r="C1557" s="2819" t="s">
        <v>118</v>
      </c>
      <c r="D1557" s="2819" t="s">
        <v>104</v>
      </c>
      <c r="E1557" s="2819" t="s">
        <v>118</v>
      </c>
      <c r="F1557" s="2819" t="s">
        <v>104</v>
      </c>
      <c r="G1557" s="4458"/>
      <c r="H1557" s="4459"/>
      <c r="I1557" s="2819" t="s">
        <v>118</v>
      </c>
      <c r="J1557" s="1051" t="s">
        <v>104</v>
      </c>
    </row>
    <row r="1558" spans="1:10" s="2842" customFormat="1" ht="13.5" customHeight="1" thickBot="1">
      <c r="A1558" s="1069">
        <v>1</v>
      </c>
      <c r="B1558" s="2864">
        <v>2</v>
      </c>
      <c r="C1558" s="2864">
        <v>3</v>
      </c>
      <c r="D1558" s="2864">
        <v>4</v>
      </c>
      <c r="E1558" s="2864">
        <v>5</v>
      </c>
      <c r="F1558" s="2864">
        <v>6</v>
      </c>
      <c r="G1558" s="4730">
        <v>7</v>
      </c>
      <c r="H1558" s="4730"/>
      <c r="I1558" s="2864">
        <v>8</v>
      </c>
      <c r="J1558" s="1070">
        <v>9</v>
      </c>
    </row>
    <row r="1559" spans="1:10" s="2842" customFormat="1" ht="18.75" customHeight="1">
      <c r="A1559" s="4609" t="s">
        <v>318</v>
      </c>
      <c r="B1559" s="4610"/>
      <c r="C1559" s="4610"/>
      <c r="D1559" s="4610"/>
      <c r="E1559" s="4610"/>
      <c r="F1559" s="4610"/>
      <c r="G1559" s="4610"/>
      <c r="H1559" s="4610"/>
      <c r="I1559" s="4610"/>
      <c r="J1559" s="4611"/>
    </row>
    <row r="1560" spans="1:10" s="2842" customFormat="1" ht="20.25" customHeight="1">
      <c r="A1560" s="4612"/>
      <c r="B1560" s="4613"/>
      <c r="C1560" s="4613"/>
      <c r="D1560" s="4613"/>
      <c r="E1560" s="4613"/>
      <c r="F1560" s="4613"/>
      <c r="G1560" s="624" t="s">
        <v>137</v>
      </c>
      <c r="H1560" s="4610" t="s">
        <v>239</v>
      </c>
      <c r="I1560" s="4610"/>
      <c r="J1560" s="4611"/>
    </row>
    <row r="1561" spans="1:10" s="2842" customFormat="1" ht="17.25" customHeight="1">
      <c r="A1561" s="2838">
        <f t="shared" ref="A1561:F1561" si="369">A1584</f>
        <v>0</v>
      </c>
      <c r="B1561" s="2839">
        <f t="shared" si="369"/>
        <v>0</v>
      </c>
      <c r="C1561" s="2839">
        <f t="shared" si="369"/>
        <v>0</v>
      </c>
      <c r="D1561" s="2839">
        <f t="shared" si="369"/>
        <v>0</v>
      </c>
      <c r="E1561" s="2839">
        <f t="shared" si="369"/>
        <v>0</v>
      </c>
      <c r="F1561" s="2839">
        <f t="shared" si="369"/>
        <v>0</v>
      </c>
      <c r="G1561" s="1326">
        <v>1</v>
      </c>
      <c r="H1561" s="2839" t="s">
        <v>1235</v>
      </c>
      <c r="I1561" s="2839">
        <f>I1584</f>
        <v>0</v>
      </c>
      <c r="J1561" s="2846">
        <f>J1584</f>
        <v>0</v>
      </c>
    </row>
    <row r="1562" spans="1:10" s="626" customFormat="1" ht="20.25" customHeight="1" thickBot="1">
      <c r="A1562" s="2861">
        <f t="shared" ref="A1562:F1562" si="370">A1590</f>
        <v>0</v>
      </c>
      <c r="B1562" s="2862">
        <f t="shared" si="370"/>
        <v>0</v>
      </c>
      <c r="C1562" s="2862">
        <f t="shared" si="370"/>
        <v>0</v>
      </c>
      <c r="D1562" s="2862"/>
      <c r="E1562" s="2862">
        <f t="shared" si="370"/>
        <v>0</v>
      </c>
      <c r="F1562" s="2862">
        <f t="shared" si="370"/>
        <v>0</v>
      </c>
      <c r="G1562" s="1263">
        <v>2</v>
      </c>
      <c r="H1562" s="2862" t="s">
        <v>1236</v>
      </c>
      <c r="I1562" s="2862">
        <f>I1590</f>
        <v>0</v>
      </c>
      <c r="J1562" s="989">
        <f>J1590</f>
        <v>0</v>
      </c>
    </row>
    <row r="1563" spans="1:10" s="733" customFormat="1" ht="32.25" customHeight="1" thickTop="1" thickBot="1">
      <c r="A1563" s="995">
        <f t="shared" ref="A1563:F1563" si="371">SUM(A1561:A1562)</f>
        <v>0</v>
      </c>
      <c r="B1563" s="996">
        <f t="shared" si="371"/>
        <v>0</v>
      </c>
      <c r="C1563" s="996">
        <f t="shared" si="371"/>
        <v>0</v>
      </c>
      <c r="D1563" s="996">
        <f t="shared" si="371"/>
        <v>0</v>
      </c>
      <c r="E1563" s="996">
        <f t="shared" si="371"/>
        <v>0</v>
      </c>
      <c r="F1563" s="996">
        <f t="shared" si="371"/>
        <v>0</v>
      </c>
      <c r="G1563" s="1008"/>
      <c r="H1563" s="998" t="s">
        <v>1358</v>
      </c>
      <c r="I1563" s="996">
        <f>SUM(I1561:I1562)</f>
        <v>0</v>
      </c>
      <c r="J1563" s="997">
        <f>SUM(J1561:J1562)</f>
        <v>0</v>
      </c>
    </row>
    <row r="1564" spans="1:10" s="2842" customFormat="1" ht="20.25" customHeight="1" thickTop="1">
      <c r="A1564" s="4623"/>
      <c r="B1564" s="4624"/>
      <c r="C1564" s="4624"/>
      <c r="D1564" s="4624"/>
      <c r="E1564" s="4624"/>
      <c r="F1564" s="4624"/>
      <c r="G1564" s="623" t="s">
        <v>139</v>
      </c>
      <c r="H1564" s="4606" t="s">
        <v>243</v>
      </c>
      <c r="I1564" s="4606"/>
      <c r="J1564" s="4607"/>
    </row>
    <row r="1565" spans="1:10" s="2842" customFormat="1" ht="17.25" customHeight="1">
      <c r="A1565" s="2839">
        <f t="shared" ref="A1565:F1565" si="372">A1603</f>
        <v>0</v>
      </c>
      <c r="B1565" s="2846">
        <f t="shared" si="372"/>
        <v>0</v>
      </c>
      <c r="C1565" s="2839">
        <f t="shared" si="372"/>
        <v>0</v>
      </c>
      <c r="D1565" s="2846">
        <f t="shared" si="372"/>
        <v>0</v>
      </c>
      <c r="E1565" s="2839">
        <f t="shared" si="372"/>
        <v>0</v>
      </c>
      <c r="F1565" s="2846">
        <f t="shared" si="372"/>
        <v>0</v>
      </c>
      <c r="G1565" s="1326">
        <v>1</v>
      </c>
      <c r="H1565" s="2839" t="s">
        <v>1258</v>
      </c>
      <c r="I1565" s="2839">
        <f>I1603</f>
        <v>0</v>
      </c>
      <c r="J1565" s="2846">
        <f>J1603</f>
        <v>0</v>
      </c>
    </row>
    <row r="1566" spans="1:10" s="2842" customFormat="1" ht="17.25" customHeight="1">
      <c r="A1566" s="1326">
        <f t="shared" ref="A1566:F1566" si="373">A1617</f>
        <v>0</v>
      </c>
      <c r="B1566" s="616">
        <f t="shared" si="373"/>
        <v>0</v>
      </c>
      <c r="C1566" s="1326">
        <f t="shared" si="373"/>
        <v>0</v>
      </c>
      <c r="D1566" s="616">
        <f t="shared" si="373"/>
        <v>0</v>
      </c>
      <c r="E1566" s="1326">
        <f t="shared" si="373"/>
        <v>0</v>
      </c>
      <c r="F1566" s="616">
        <f t="shared" si="373"/>
        <v>0</v>
      </c>
      <c r="G1566" s="1326">
        <v>2</v>
      </c>
      <c r="H1566" s="2839" t="s">
        <v>1271</v>
      </c>
      <c r="I1566" s="1326">
        <f>I1617</f>
        <v>0</v>
      </c>
      <c r="J1566" s="616">
        <f>J1617</f>
        <v>0</v>
      </c>
    </row>
    <row r="1567" spans="1:10" s="2842" customFormat="1" ht="17.25" customHeight="1">
      <c r="A1567" s="1326">
        <f t="shared" ref="A1567:F1568" si="374">A1622</f>
        <v>0</v>
      </c>
      <c r="B1567" s="616">
        <f t="shared" si="374"/>
        <v>0</v>
      </c>
      <c r="C1567" s="1326">
        <f t="shared" si="374"/>
        <v>0</v>
      </c>
      <c r="D1567" s="616">
        <f t="shared" si="374"/>
        <v>0</v>
      </c>
      <c r="E1567" s="1326">
        <f t="shared" si="374"/>
        <v>0</v>
      </c>
      <c r="F1567" s="616">
        <f t="shared" si="374"/>
        <v>0</v>
      </c>
      <c r="G1567" s="1326">
        <v>3</v>
      </c>
      <c r="H1567" s="2839" t="s">
        <v>1282</v>
      </c>
      <c r="I1567" s="1326">
        <f>I1622</f>
        <v>0</v>
      </c>
      <c r="J1567" s="616">
        <f>J1622</f>
        <v>0</v>
      </c>
    </row>
    <row r="1568" spans="1:10" s="648" customFormat="1" ht="17.25" customHeight="1" thickBot="1">
      <c r="A1568" s="1326">
        <f t="shared" si="374"/>
        <v>0</v>
      </c>
      <c r="B1568" s="616">
        <f t="shared" si="374"/>
        <v>0</v>
      </c>
      <c r="C1568" s="1326">
        <f t="shared" si="374"/>
        <v>0</v>
      </c>
      <c r="D1568" s="616">
        <f t="shared" si="374"/>
        <v>0</v>
      </c>
      <c r="E1568" s="1326">
        <f t="shared" si="374"/>
        <v>0</v>
      </c>
      <c r="F1568" s="616">
        <f t="shared" si="374"/>
        <v>0</v>
      </c>
      <c r="G1568" s="1326">
        <v>4</v>
      </c>
      <c r="H1568" s="2839" t="s">
        <v>1296</v>
      </c>
      <c r="I1568" s="1326">
        <f>I1623</f>
        <v>0</v>
      </c>
      <c r="J1568" s="616">
        <f>J1623</f>
        <v>0</v>
      </c>
    </row>
    <row r="1569" spans="1:10" s="650" customFormat="1" ht="19.5" customHeight="1" thickTop="1" thickBot="1">
      <c r="A1569" s="2862">
        <f t="shared" ref="A1569:F1569" si="375">A1627</f>
        <v>0</v>
      </c>
      <c r="B1569" s="989">
        <f t="shared" si="375"/>
        <v>0</v>
      </c>
      <c r="C1569" s="2862">
        <f t="shared" si="375"/>
        <v>0</v>
      </c>
      <c r="D1569" s="989">
        <f t="shared" si="375"/>
        <v>4000000</v>
      </c>
      <c r="E1569" s="2862">
        <f t="shared" si="375"/>
        <v>0</v>
      </c>
      <c r="F1569" s="989">
        <f t="shared" si="375"/>
        <v>4000000</v>
      </c>
      <c r="G1569" s="1263">
        <v>5</v>
      </c>
      <c r="H1569" s="2862" t="s">
        <v>321</v>
      </c>
      <c r="I1569" s="2862">
        <f>I1627</f>
        <v>0</v>
      </c>
      <c r="J1569" s="989">
        <f>J1627</f>
        <v>0</v>
      </c>
    </row>
    <row r="1570" spans="1:10" s="733" customFormat="1" ht="38.25" customHeight="1" thickTop="1" thickBot="1">
      <c r="A1570" s="995">
        <f t="shared" ref="A1570:F1570" si="376">SUM(A1565:A1569)</f>
        <v>0</v>
      </c>
      <c r="B1570" s="996">
        <f t="shared" si="376"/>
        <v>0</v>
      </c>
      <c r="C1570" s="996">
        <f t="shared" si="376"/>
        <v>0</v>
      </c>
      <c r="D1570" s="996">
        <f t="shared" si="376"/>
        <v>4000000</v>
      </c>
      <c r="E1570" s="996">
        <f t="shared" si="376"/>
        <v>0</v>
      </c>
      <c r="F1570" s="996">
        <f t="shared" si="376"/>
        <v>4000000</v>
      </c>
      <c r="G1570" s="1008"/>
      <c r="H1570" s="998" t="s">
        <v>1243</v>
      </c>
      <c r="I1570" s="996">
        <f>SUM(I1565:I1569)</f>
        <v>0</v>
      </c>
      <c r="J1570" s="997">
        <f>SUM(J1565:J1569)</f>
        <v>0</v>
      </c>
    </row>
    <row r="1571" spans="1:10" s="761" customFormat="1" ht="30" customHeight="1" thickTop="1" thickBot="1">
      <c r="A1571" s="1005">
        <f t="shared" ref="A1571:F1571" si="377">A1563+A1570</f>
        <v>0</v>
      </c>
      <c r="B1571" s="1006">
        <f t="shared" si="377"/>
        <v>0</v>
      </c>
      <c r="C1571" s="1006">
        <f t="shared" si="377"/>
        <v>0</v>
      </c>
      <c r="D1571" s="1006">
        <f t="shared" si="377"/>
        <v>4000000</v>
      </c>
      <c r="E1571" s="1006">
        <f t="shared" si="377"/>
        <v>0</v>
      </c>
      <c r="F1571" s="1006">
        <f t="shared" si="377"/>
        <v>4000000</v>
      </c>
      <c r="G1571" s="1067"/>
      <c r="H1571" s="1068" t="s">
        <v>1244</v>
      </c>
      <c r="I1571" s="1006">
        <f>I1563+I1570</f>
        <v>0</v>
      </c>
      <c r="J1571" s="1007">
        <f>J1563+J1570</f>
        <v>0</v>
      </c>
    </row>
    <row r="1572" spans="1:10" s="2842" customFormat="1" ht="21" customHeight="1">
      <c r="A1572" s="4638" t="s">
        <v>322</v>
      </c>
      <c r="B1572" s="4608"/>
      <c r="C1572" s="4608"/>
      <c r="D1572" s="4608"/>
      <c r="E1572" s="4608"/>
      <c r="F1572" s="4608"/>
      <c r="G1572" s="4608"/>
      <c r="H1572" s="4608"/>
      <c r="I1572" s="4608"/>
      <c r="J1572" s="4608"/>
    </row>
    <row r="1573" spans="1:10" s="2842" customFormat="1" ht="20.25" customHeight="1">
      <c r="A1573" s="2850" t="s">
        <v>1463</v>
      </c>
    </row>
    <row r="1574" spans="1:10" s="2842" customFormat="1" ht="15" customHeight="1" thickBot="1">
      <c r="A1574" s="1119"/>
      <c r="B1574" s="781"/>
      <c r="C1574" s="4608"/>
      <c r="D1574" s="4608"/>
      <c r="E1574" s="781"/>
      <c r="F1574" s="781"/>
      <c r="G1574" s="781"/>
      <c r="H1574" s="781"/>
      <c r="I1574" s="4608" t="s">
        <v>313</v>
      </c>
      <c r="J1574" s="4608"/>
    </row>
    <row r="1575" spans="1:10" s="2842" customFormat="1" ht="29.25" customHeight="1">
      <c r="A1575" s="4453" t="s">
        <v>3785</v>
      </c>
      <c r="B1575" s="4454"/>
      <c r="C1575" s="4455" t="s">
        <v>3783</v>
      </c>
      <c r="D1575" s="4454"/>
      <c r="E1575" s="4455" t="s">
        <v>3784</v>
      </c>
      <c r="F1575" s="4454"/>
      <c r="G1575" s="4456" t="s">
        <v>117</v>
      </c>
      <c r="H1575" s="4457"/>
      <c r="I1575" s="4455" t="s">
        <v>3787</v>
      </c>
      <c r="J1575" s="4454"/>
    </row>
    <row r="1576" spans="1:10" s="2842" customFormat="1" ht="19.5" customHeight="1">
      <c r="A1576" s="1050" t="s">
        <v>118</v>
      </c>
      <c r="B1576" s="2819" t="s">
        <v>104</v>
      </c>
      <c r="C1576" s="2819" t="s">
        <v>118</v>
      </c>
      <c r="D1576" s="2819" t="s">
        <v>104</v>
      </c>
      <c r="E1576" s="2819" t="s">
        <v>118</v>
      </c>
      <c r="F1576" s="2819" t="s">
        <v>104</v>
      </c>
      <c r="G1576" s="4458"/>
      <c r="H1576" s="4459"/>
      <c r="I1576" s="2819" t="s">
        <v>118</v>
      </c>
      <c r="J1576" s="1051" t="s">
        <v>104</v>
      </c>
    </row>
    <row r="1577" spans="1:10" s="2842" customFormat="1" ht="18" customHeight="1" thickBot="1">
      <c r="A1577" s="1075">
        <v>1</v>
      </c>
      <c r="B1577" s="2843">
        <v>2</v>
      </c>
      <c r="C1577" s="2843">
        <v>3</v>
      </c>
      <c r="D1577" s="2843">
        <v>4</v>
      </c>
      <c r="E1577" s="2843">
        <v>5</v>
      </c>
      <c r="F1577" s="2843">
        <v>6</v>
      </c>
      <c r="G1577" s="4614">
        <v>7</v>
      </c>
      <c r="H1577" s="4614"/>
      <c r="I1577" s="2843">
        <v>8</v>
      </c>
      <c r="J1577" s="1076">
        <v>9</v>
      </c>
    </row>
    <row r="1578" spans="1:10" s="2842" customFormat="1" ht="20.25" customHeight="1">
      <c r="A1578" s="4609" t="s">
        <v>626</v>
      </c>
      <c r="B1578" s="4610"/>
      <c r="C1578" s="4610"/>
      <c r="D1578" s="4610"/>
      <c r="E1578" s="4610"/>
      <c r="F1578" s="4610"/>
      <c r="G1578" s="4610"/>
      <c r="H1578" s="4610"/>
      <c r="I1578" s="4610"/>
      <c r="J1578" s="4611"/>
    </row>
    <row r="1579" spans="1:10" s="2842" customFormat="1" ht="20.25" customHeight="1">
      <c r="A1579" s="4612"/>
      <c r="B1579" s="4613"/>
      <c r="C1579" s="4613"/>
      <c r="D1579" s="4613"/>
      <c r="E1579" s="4613"/>
      <c r="F1579" s="4613"/>
      <c r="G1579" s="697" t="s">
        <v>137</v>
      </c>
      <c r="H1579" s="4610" t="s">
        <v>239</v>
      </c>
      <c r="I1579" s="4610"/>
      <c r="J1579" s="4611"/>
    </row>
    <row r="1580" spans="1:10" s="2842" customFormat="1" ht="20.25" customHeight="1">
      <c r="A1580" s="4612"/>
      <c r="B1580" s="4613"/>
      <c r="C1580" s="4613"/>
      <c r="D1580" s="4613"/>
      <c r="E1580" s="4613"/>
      <c r="F1580" s="4613"/>
      <c r="G1580" s="624">
        <v>1</v>
      </c>
      <c r="H1580" s="4610" t="s">
        <v>1235</v>
      </c>
      <c r="I1580" s="4610"/>
      <c r="J1580" s="4611"/>
    </row>
    <row r="1581" spans="1:10" s="2842" customFormat="1" ht="17.25" customHeight="1">
      <c r="A1581" s="1325">
        <v>0</v>
      </c>
      <c r="B1581" s="1422">
        <v>0</v>
      </c>
      <c r="C1581" s="2839">
        <v>0</v>
      </c>
      <c r="D1581" s="2839">
        <v>0</v>
      </c>
      <c r="E1581" s="2839">
        <v>0</v>
      </c>
      <c r="F1581" s="1422">
        <v>0</v>
      </c>
      <c r="G1581" s="1422" t="s">
        <v>324</v>
      </c>
      <c r="H1581" s="2839" t="s">
        <v>1409</v>
      </c>
      <c r="I1581" s="2839">
        <v>0</v>
      </c>
      <c r="J1581" s="2846">
        <v>0</v>
      </c>
    </row>
    <row r="1582" spans="1:10" s="2842" customFormat="1" ht="17.25" customHeight="1">
      <c r="A1582" s="1325">
        <v>0</v>
      </c>
      <c r="B1582" s="1422">
        <v>0</v>
      </c>
      <c r="C1582" s="2839">
        <v>0</v>
      </c>
      <c r="D1582" s="2839">
        <v>0</v>
      </c>
      <c r="E1582" s="2839">
        <v>0</v>
      </c>
      <c r="F1582" s="1422">
        <v>0</v>
      </c>
      <c r="G1582" s="1422" t="s">
        <v>327</v>
      </c>
      <c r="H1582" s="1354" t="s">
        <v>1246</v>
      </c>
      <c r="I1582" s="2839">
        <v>0</v>
      </c>
      <c r="J1582" s="2846">
        <v>0</v>
      </c>
    </row>
    <row r="1583" spans="1:10" s="626" customFormat="1" ht="19.5" customHeight="1" thickBot="1">
      <c r="A1583" s="1262">
        <v>0</v>
      </c>
      <c r="B1583" s="1261">
        <v>0</v>
      </c>
      <c r="C1583" s="2862">
        <v>0</v>
      </c>
      <c r="D1583" s="2862">
        <v>0</v>
      </c>
      <c r="E1583" s="1261">
        <v>0</v>
      </c>
      <c r="F1583" s="1261"/>
      <c r="G1583" s="1261">
        <v>100</v>
      </c>
      <c r="H1583" s="2862" t="s">
        <v>1380</v>
      </c>
      <c r="I1583" s="2862">
        <v>0</v>
      </c>
      <c r="J1583" s="989">
        <v>0</v>
      </c>
    </row>
    <row r="1584" spans="1:10" s="733" customFormat="1" ht="25.5" customHeight="1" thickTop="1" thickBot="1">
      <c r="A1584" s="995">
        <f t="shared" ref="A1584:F1584" si="378">SUM(A1581:A1583)</f>
        <v>0</v>
      </c>
      <c r="B1584" s="996">
        <f t="shared" si="378"/>
        <v>0</v>
      </c>
      <c r="C1584" s="996">
        <f t="shared" si="378"/>
        <v>0</v>
      </c>
      <c r="D1584" s="996">
        <f t="shared" si="378"/>
        <v>0</v>
      </c>
      <c r="E1584" s="996">
        <f t="shared" si="378"/>
        <v>0</v>
      </c>
      <c r="F1584" s="996">
        <f t="shared" si="378"/>
        <v>0</v>
      </c>
      <c r="G1584" s="1009"/>
      <c r="H1584" s="996" t="s">
        <v>1249</v>
      </c>
      <c r="I1584" s="996">
        <f>SUM(I1581:I1583)</f>
        <v>0</v>
      </c>
      <c r="J1584" s="997">
        <f>SUM(J1581:J1583)</f>
        <v>0</v>
      </c>
    </row>
    <row r="1585" spans="1:15" s="2842" customFormat="1" ht="20.25" customHeight="1" thickTop="1">
      <c r="A1585" s="4623"/>
      <c r="B1585" s="4624"/>
      <c r="C1585" s="4624"/>
      <c r="D1585" s="4624"/>
      <c r="E1585" s="4624"/>
      <c r="F1585" s="4624"/>
      <c r="G1585" s="623">
        <v>2</v>
      </c>
      <c r="H1585" s="1037" t="s">
        <v>1236</v>
      </c>
      <c r="I1585" s="4624"/>
      <c r="J1585" s="4629"/>
    </row>
    <row r="1586" spans="1:15" s="2842" customFormat="1" ht="17.25" customHeight="1">
      <c r="A1586" s="1325">
        <v>0</v>
      </c>
      <c r="B1586" s="1422">
        <v>0</v>
      </c>
      <c r="C1586" s="1422">
        <v>0</v>
      </c>
      <c r="D1586" s="1422">
        <v>0</v>
      </c>
      <c r="E1586" s="1422">
        <v>0</v>
      </c>
      <c r="F1586" s="1422">
        <v>0</v>
      </c>
      <c r="G1586" s="1326">
        <v>200</v>
      </c>
      <c r="H1586" s="1354" t="s">
        <v>1435</v>
      </c>
      <c r="I1586" s="1326">
        <v>0</v>
      </c>
      <c r="J1586" s="616">
        <v>0</v>
      </c>
    </row>
    <row r="1587" spans="1:15" s="2842" customFormat="1" ht="17.25" customHeight="1">
      <c r="A1587" s="1325">
        <v>0</v>
      </c>
      <c r="B1587" s="1422">
        <v>0</v>
      </c>
      <c r="C1587" s="1422">
        <v>0</v>
      </c>
      <c r="D1587" s="1422"/>
      <c r="E1587" s="1422">
        <v>0</v>
      </c>
      <c r="F1587" s="1422">
        <v>0</v>
      </c>
      <c r="G1587" s="1326">
        <v>277</v>
      </c>
      <c r="H1587" s="1354" t="s">
        <v>1458</v>
      </c>
      <c r="I1587" s="1326">
        <v>0</v>
      </c>
      <c r="J1587" s="616">
        <v>0</v>
      </c>
    </row>
    <row r="1588" spans="1:15" s="2842" customFormat="1" ht="17.25" customHeight="1">
      <c r="A1588" s="1325">
        <v>0</v>
      </c>
      <c r="B1588" s="1422">
        <v>0</v>
      </c>
      <c r="C1588" s="1422">
        <v>0</v>
      </c>
      <c r="D1588" s="1422"/>
      <c r="E1588" s="1422">
        <v>0</v>
      </c>
      <c r="F1588" s="1422">
        <v>0</v>
      </c>
      <c r="G1588" s="1326">
        <v>284</v>
      </c>
      <c r="H1588" s="1354" t="s">
        <v>1464</v>
      </c>
      <c r="I1588" s="1326">
        <v>0</v>
      </c>
      <c r="J1588" s="616">
        <v>0</v>
      </c>
    </row>
    <row r="1589" spans="1:15" s="626" customFormat="1" ht="17.25" customHeight="1" thickBot="1">
      <c r="A1589" s="1262">
        <v>0</v>
      </c>
      <c r="B1589" s="1261"/>
      <c r="C1589" s="1261">
        <v>0</v>
      </c>
      <c r="D1589" s="1261"/>
      <c r="E1589" s="1261">
        <v>0</v>
      </c>
      <c r="F1589" s="2862">
        <v>0</v>
      </c>
      <c r="G1589" s="1263">
        <v>285</v>
      </c>
      <c r="H1589" s="2885" t="s">
        <v>1465</v>
      </c>
      <c r="I1589" s="2862">
        <v>0</v>
      </c>
      <c r="J1589" s="989">
        <v>0</v>
      </c>
    </row>
    <row r="1590" spans="1:15" s="733" customFormat="1" ht="24" customHeight="1" thickTop="1" thickBot="1">
      <c r="A1590" s="995">
        <f t="shared" ref="A1590:F1590" si="379">SUM(A1586:A1589)</f>
        <v>0</v>
      </c>
      <c r="B1590" s="996">
        <f t="shared" si="379"/>
        <v>0</v>
      </c>
      <c r="C1590" s="996">
        <f t="shared" si="379"/>
        <v>0</v>
      </c>
      <c r="D1590" s="996">
        <f t="shared" si="379"/>
        <v>0</v>
      </c>
      <c r="E1590" s="996">
        <f t="shared" si="379"/>
        <v>0</v>
      </c>
      <c r="F1590" s="996">
        <f t="shared" si="379"/>
        <v>0</v>
      </c>
      <c r="G1590" s="1009"/>
      <c r="H1590" s="1010" t="s">
        <v>1257</v>
      </c>
      <c r="I1590" s="996">
        <f>SUM(I1586:I1589)</f>
        <v>0</v>
      </c>
      <c r="J1590" s="997">
        <f>SUM(J1586:J1589)</f>
        <v>0</v>
      </c>
    </row>
    <row r="1591" spans="1:15" s="2842" customFormat="1" ht="34.5" customHeight="1" thickTop="1" thickBot="1">
      <c r="A1591" s="995">
        <f t="shared" ref="A1591:F1591" si="380">A1584+A1590</f>
        <v>0</v>
      </c>
      <c r="B1591" s="996">
        <f t="shared" si="380"/>
        <v>0</v>
      </c>
      <c r="C1591" s="996">
        <f t="shared" si="380"/>
        <v>0</v>
      </c>
      <c r="D1591" s="996">
        <f t="shared" si="380"/>
        <v>0</v>
      </c>
      <c r="E1591" s="996">
        <f t="shared" si="380"/>
        <v>0</v>
      </c>
      <c r="F1591" s="996">
        <f t="shared" si="380"/>
        <v>0</v>
      </c>
      <c r="G1591" s="1009"/>
      <c r="H1591" s="1010" t="s">
        <v>1237</v>
      </c>
      <c r="I1591" s="996">
        <f>I1584+I1590</f>
        <v>0</v>
      </c>
      <c r="J1591" s="997">
        <f>J1584+J1590</f>
        <v>0</v>
      </c>
    </row>
    <row r="1592" spans="1:15" s="2842" customFormat="1" ht="18.75" customHeight="1" thickTop="1">
      <c r="A1592" s="4623"/>
      <c r="B1592" s="4624"/>
      <c r="C1592" s="4624"/>
      <c r="D1592" s="4624"/>
      <c r="E1592" s="4624"/>
      <c r="F1592" s="4624"/>
      <c r="G1592" s="623" t="s">
        <v>139</v>
      </c>
      <c r="H1592" s="4606" t="s">
        <v>243</v>
      </c>
      <c r="I1592" s="4606"/>
      <c r="J1592" s="4607"/>
    </row>
    <row r="1593" spans="1:15" s="2842" customFormat="1" ht="18.75" customHeight="1">
      <c r="A1593" s="4612"/>
      <c r="B1593" s="4613"/>
      <c r="C1593" s="4613"/>
      <c r="D1593" s="4613"/>
      <c r="E1593" s="4613"/>
      <c r="F1593" s="4613"/>
      <c r="G1593" s="624">
        <v>1</v>
      </c>
      <c r="H1593" s="4610" t="s">
        <v>1258</v>
      </c>
      <c r="I1593" s="4610"/>
      <c r="J1593" s="4611"/>
    </row>
    <row r="1594" spans="1:15" s="2842" customFormat="1" ht="17.25" customHeight="1">
      <c r="A1594" s="1325">
        <v>0</v>
      </c>
      <c r="B1594" s="1422">
        <v>0</v>
      </c>
      <c r="C1594" s="1422">
        <v>0</v>
      </c>
      <c r="D1594" s="1422"/>
      <c r="E1594" s="1422">
        <v>0</v>
      </c>
      <c r="F1594" s="1422">
        <v>0</v>
      </c>
      <c r="G1594" s="1326" t="s">
        <v>324</v>
      </c>
      <c r="H1594" s="2839" t="s">
        <v>1259</v>
      </c>
      <c r="I1594" s="1422">
        <v>0</v>
      </c>
      <c r="J1594" s="2846">
        <v>0</v>
      </c>
    </row>
    <row r="1595" spans="1:15" s="2842" customFormat="1" ht="17.25" customHeight="1">
      <c r="A1595" s="1325">
        <v>0</v>
      </c>
      <c r="B1595" s="1422">
        <v>0</v>
      </c>
      <c r="C1595" s="1422">
        <v>0</v>
      </c>
      <c r="D1595" s="1422"/>
      <c r="E1595" s="1422">
        <v>0</v>
      </c>
      <c r="F1595" s="1422">
        <v>0</v>
      </c>
      <c r="G1595" s="1326" t="s">
        <v>326</v>
      </c>
      <c r="H1595" s="2839" t="s">
        <v>256</v>
      </c>
      <c r="I1595" s="1422">
        <v>0</v>
      </c>
      <c r="J1595" s="2846"/>
    </row>
    <row r="1596" spans="1:15" s="648" customFormat="1" ht="17.25" customHeight="1" thickBot="1">
      <c r="A1596" s="1325">
        <v>0</v>
      </c>
      <c r="B1596" s="1422">
        <v>0</v>
      </c>
      <c r="C1596" s="1422">
        <v>0</v>
      </c>
      <c r="D1596" s="1422"/>
      <c r="E1596" s="1422">
        <v>0</v>
      </c>
      <c r="F1596" s="1422">
        <v>0</v>
      </c>
      <c r="G1596" s="1326" t="s">
        <v>473</v>
      </c>
      <c r="H1596" s="2839" t="s">
        <v>1466</v>
      </c>
      <c r="I1596" s="1422">
        <v>0</v>
      </c>
      <c r="J1596" s="4294"/>
    </row>
    <row r="1597" spans="1:15" s="660" customFormat="1" ht="17.25" customHeight="1" thickTop="1" thickBot="1">
      <c r="A1597" s="1325">
        <v>0</v>
      </c>
      <c r="B1597" s="1422">
        <v>0</v>
      </c>
      <c r="C1597" s="1422">
        <v>0</v>
      </c>
      <c r="D1597" s="1422"/>
      <c r="E1597" s="1422">
        <v>0</v>
      </c>
      <c r="F1597" s="1422">
        <v>0</v>
      </c>
      <c r="G1597" s="1326" t="s">
        <v>476</v>
      </c>
      <c r="H1597" s="2839" t="s">
        <v>1467</v>
      </c>
      <c r="I1597" s="1422">
        <v>0</v>
      </c>
      <c r="J1597" s="4294"/>
    </row>
    <row r="1598" spans="1:15" s="660" customFormat="1" ht="17.25" customHeight="1" thickTop="1" thickBot="1">
      <c r="A1598" s="1325">
        <v>0</v>
      </c>
      <c r="B1598" s="1422">
        <v>0</v>
      </c>
      <c r="C1598" s="1422">
        <v>0</v>
      </c>
      <c r="D1598" s="1422"/>
      <c r="E1598" s="1422">
        <v>0</v>
      </c>
      <c r="F1598" s="1422">
        <v>0</v>
      </c>
      <c r="G1598" s="1326" t="s">
        <v>1264</v>
      </c>
      <c r="H1598" s="2839" t="s">
        <v>262</v>
      </c>
      <c r="I1598" s="1422">
        <v>0</v>
      </c>
      <c r="J1598" s="4294"/>
    </row>
    <row r="1599" spans="1:15" s="2570" customFormat="1" ht="17.25" customHeight="1" thickTop="1">
      <c r="A1599" s="2770"/>
      <c r="B1599" s="2645"/>
      <c r="C1599" s="2645"/>
      <c r="D1599" s="2645"/>
      <c r="E1599" s="2645"/>
      <c r="F1599" s="2645"/>
      <c r="G1599" s="2705">
        <v>23</v>
      </c>
      <c r="H1599" s="2722" t="s">
        <v>3502</v>
      </c>
      <c r="I1599" s="2645"/>
      <c r="J1599" s="4294"/>
    </row>
    <row r="1600" spans="1:15" s="2842" customFormat="1" ht="17.25" customHeight="1">
      <c r="A1600" s="1325">
        <v>0</v>
      </c>
      <c r="B1600" s="1422">
        <v>0</v>
      </c>
      <c r="C1600" s="1422">
        <v>0</v>
      </c>
      <c r="D1600" s="1422"/>
      <c r="E1600" s="1422">
        <v>0</v>
      </c>
      <c r="F1600" s="1422">
        <v>0</v>
      </c>
      <c r="G1600" s="1326" t="s">
        <v>495</v>
      </c>
      <c r="H1600" s="1234" t="s">
        <v>3490</v>
      </c>
      <c r="I1600" s="1422">
        <v>0</v>
      </c>
      <c r="J1600" s="4294"/>
      <c r="O1600" s="2842" t="s">
        <v>137</v>
      </c>
    </row>
    <row r="1601" spans="1:11" s="2842" customFormat="1" ht="17.25" customHeight="1">
      <c r="A1601" s="2769"/>
      <c r="B1601" s="1271"/>
      <c r="C1601" s="1271"/>
      <c r="D1601" s="1271"/>
      <c r="E1601" s="1271"/>
      <c r="F1601" s="1271"/>
      <c r="G1601" s="2688">
        <v>29</v>
      </c>
      <c r="H1601" s="1234" t="s">
        <v>3489</v>
      </c>
      <c r="I1601" s="1271"/>
      <c r="J1601" s="4331"/>
    </row>
    <row r="1602" spans="1:11" s="626" customFormat="1" ht="20.25" customHeight="1" thickBot="1">
      <c r="A1602" s="1262">
        <v>0</v>
      </c>
      <c r="B1602" s="1261">
        <v>0</v>
      </c>
      <c r="C1602" s="1261">
        <v>0</v>
      </c>
      <c r="D1602" s="1261"/>
      <c r="E1602" s="1261">
        <v>0</v>
      </c>
      <c r="F1602" s="1261">
        <v>0</v>
      </c>
      <c r="G1602" s="1263" t="s">
        <v>510</v>
      </c>
      <c r="H1602" s="2862" t="s">
        <v>1468</v>
      </c>
      <c r="I1602" s="1261">
        <v>0</v>
      </c>
      <c r="J1602" s="989">
        <v>0</v>
      </c>
    </row>
    <row r="1603" spans="1:11" s="733" customFormat="1" ht="26.25" customHeight="1" thickTop="1" thickBot="1">
      <c r="A1603" s="1083">
        <f t="shared" ref="A1603:F1603" si="381">SUM(A1594:A1602)</f>
        <v>0</v>
      </c>
      <c r="B1603" s="1084">
        <f t="shared" si="381"/>
        <v>0</v>
      </c>
      <c r="C1603" s="1084">
        <f t="shared" si="381"/>
        <v>0</v>
      </c>
      <c r="D1603" s="1084">
        <f t="shared" si="381"/>
        <v>0</v>
      </c>
      <c r="E1603" s="1084">
        <f t="shared" si="381"/>
        <v>0</v>
      </c>
      <c r="F1603" s="1084">
        <f t="shared" si="381"/>
        <v>0</v>
      </c>
      <c r="G1603" s="1079"/>
      <c r="H1603" s="1080" t="s">
        <v>1469</v>
      </c>
      <c r="I1603" s="1084">
        <f>SUM(I1594:I1602)</f>
        <v>0</v>
      </c>
      <c r="J1603" s="1085">
        <f>SUM(J1594:J1602)</f>
        <v>0</v>
      </c>
    </row>
    <row r="1604" spans="1:11" s="741" customFormat="1" ht="16.5" customHeight="1">
      <c r="A1604" s="1390"/>
      <c r="B1604" s="1028"/>
      <c r="C1604" s="1028"/>
      <c r="D1604" s="1028"/>
      <c r="E1604" s="1028"/>
      <c r="F1604" s="1028"/>
      <c r="G1604" s="743"/>
      <c r="H1604" s="744"/>
      <c r="I1604" s="1028"/>
      <c r="J1604" s="1028" t="s">
        <v>223</v>
      </c>
    </row>
    <row r="1605" spans="1:11" s="2842" customFormat="1" ht="22.5" customHeight="1">
      <c r="A1605" s="2850" t="s">
        <v>1463</v>
      </c>
    </row>
    <row r="1606" spans="1:11" s="2842" customFormat="1" ht="15" customHeight="1" thickBot="1">
      <c r="A1606" s="1119"/>
      <c r="B1606" s="781"/>
      <c r="C1606" s="4608"/>
      <c r="D1606" s="4608"/>
      <c r="E1606" s="781"/>
      <c r="F1606" s="781"/>
      <c r="G1606" s="781"/>
      <c r="H1606" s="781"/>
      <c r="I1606" s="4608" t="s">
        <v>313</v>
      </c>
      <c r="J1606" s="4608"/>
    </row>
    <row r="1607" spans="1:11" s="2842" customFormat="1" ht="29.25" customHeight="1">
      <c r="A1607" s="4453" t="s">
        <v>3785</v>
      </c>
      <c r="B1607" s="4454"/>
      <c r="C1607" s="4455" t="s">
        <v>3783</v>
      </c>
      <c r="D1607" s="4454"/>
      <c r="E1607" s="4455" t="s">
        <v>3784</v>
      </c>
      <c r="F1607" s="4454"/>
      <c r="G1607" s="4456" t="s">
        <v>117</v>
      </c>
      <c r="H1607" s="4457"/>
      <c r="I1607" s="4455" t="s">
        <v>3787</v>
      </c>
      <c r="J1607" s="4454"/>
    </row>
    <row r="1608" spans="1:11" s="2842" customFormat="1" ht="15" customHeight="1">
      <c r="A1608" s="1050" t="s">
        <v>118</v>
      </c>
      <c r="B1608" s="2819" t="s">
        <v>104</v>
      </c>
      <c r="C1608" s="2819" t="s">
        <v>118</v>
      </c>
      <c r="D1608" s="2819" t="s">
        <v>104</v>
      </c>
      <c r="E1608" s="2819" t="s">
        <v>118</v>
      </c>
      <c r="F1608" s="2819" t="s">
        <v>104</v>
      </c>
      <c r="G1608" s="4458"/>
      <c r="H1608" s="4459"/>
      <c r="I1608" s="2819" t="s">
        <v>118</v>
      </c>
      <c r="J1608" s="1051" t="s">
        <v>104</v>
      </c>
    </row>
    <row r="1609" spans="1:11" s="2842" customFormat="1" ht="13.5" customHeight="1" thickBot="1">
      <c r="A1609" s="1075">
        <v>1</v>
      </c>
      <c r="B1609" s="2843">
        <v>2</v>
      </c>
      <c r="C1609" s="2843">
        <v>3</v>
      </c>
      <c r="D1609" s="2843">
        <v>4</v>
      </c>
      <c r="E1609" s="2843">
        <v>5</v>
      </c>
      <c r="F1609" s="2843">
        <v>6</v>
      </c>
      <c r="G1609" s="4614">
        <v>7</v>
      </c>
      <c r="H1609" s="4614"/>
      <c r="I1609" s="2843">
        <v>8</v>
      </c>
      <c r="J1609" s="1076">
        <v>9</v>
      </c>
    </row>
    <row r="1610" spans="1:11" s="2842" customFormat="1" ht="18.75" customHeight="1">
      <c r="A1610" s="4612"/>
      <c r="B1610" s="4613"/>
      <c r="C1610" s="4613"/>
      <c r="D1610" s="4613"/>
      <c r="E1610" s="4613"/>
      <c r="F1610" s="4613"/>
      <c r="G1610" s="624">
        <v>2</v>
      </c>
      <c r="H1610" s="4610" t="s">
        <v>1271</v>
      </c>
      <c r="I1610" s="4610"/>
      <c r="J1610" s="4611"/>
    </row>
    <row r="1611" spans="1:11" s="2570" customFormat="1" ht="18.75" customHeight="1">
      <c r="A1611" s="2858"/>
      <c r="B1611" s="2771"/>
      <c r="C1611" s="2860"/>
      <c r="D1611" s="2690"/>
      <c r="E1611" s="2859"/>
      <c r="F1611" s="2690"/>
      <c r="G1611" s="2691">
        <v>103</v>
      </c>
      <c r="H1611" s="2859" t="s">
        <v>3491</v>
      </c>
      <c r="I1611" s="2860"/>
      <c r="J1611" s="4294"/>
    </row>
    <row r="1612" spans="1:11" s="2842" customFormat="1" ht="17.25" customHeight="1">
      <c r="A1612" s="1325"/>
      <c r="B1612" s="1325"/>
      <c r="C1612" s="1422"/>
      <c r="D1612" s="2846"/>
      <c r="E1612" s="1422"/>
      <c r="F1612" s="3409"/>
      <c r="G1612" s="1326">
        <v>104</v>
      </c>
      <c r="H1612" s="1354" t="s">
        <v>1274</v>
      </c>
      <c r="I1612" s="1422">
        <v>0</v>
      </c>
      <c r="J1612" s="4294"/>
      <c r="K1612" s="2842" t="s">
        <v>3747</v>
      </c>
    </row>
    <row r="1613" spans="1:11" s="2842" customFormat="1" ht="17.25" customHeight="1">
      <c r="A1613" s="1325"/>
      <c r="B1613" s="1325"/>
      <c r="C1613" s="1422"/>
      <c r="D1613" s="2846"/>
      <c r="E1613" s="1422"/>
      <c r="F1613" s="1422"/>
      <c r="G1613" s="1326">
        <v>105</v>
      </c>
      <c r="H1613" s="1354" t="s">
        <v>1470</v>
      </c>
      <c r="I1613" s="1422">
        <v>0</v>
      </c>
      <c r="J1613" s="4294"/>
    </row>
    <row r="1614" spans="1:11" s="2842" customFormat="1" ht="17.25" customHeight="1">
      <c r="A1614" s="1325">
        <v>0</v>
      </c>
      <c r="B1614" s="1325"/>
      <c r="C1614" s="1422"/>
      <c r="D1614" s="2846"/>
      <c r="E1614" s="1422"/>
      <c r="F1614" s="1422"/>
      <c r="G1614" s="1326">
        <v>135</v>
      </c>
      <c r="H1614" s="1354" t="s">
        <v>1471</v>
      </c>
      <c r="I1614" s="1422">
        <v>0</v>
      </c>
      <c r="J1614" s="4294"/>
    </row>
    <row r="1615" spans="1:11" s="2842" customFormat="1" ht="17.25" customHeight="1">
      <c r="A1615" s="1325">
        <v>0</v>
      </c>
      <c r="B1615" s="1325"/>
      <c r="C1615" s="1422"/>
      <c r="D1615" s="2846"/>
      <c r="E1615" s="1422"/>
      <c r="F1615" s="1422"/>
      <c r="G1615" s="1326">
        <v>140</v>
      </c>
      <c r="H1615" s="1354" t="s">
        <v>1280</v>
      </c>
      <c r="I1615" s="1422">
        <v>0</v>
      </c>
      <c r="J1615" s="4294"/>
    </row>
    <row r="1616" spans="1:11" s="626" customFormat="1" ht="21" customHeight="1" thickBot="1">
      <c r="A1616" s="1262">
        <v>0</v>
      </c>
      <c r="B1616" s="1325"/>
      <c r="C1616" s="1261"/>
      <c r="D1616" s="989"/>
      <c r="E1616" s="1261"/>
      <c r="F1616" s="1261"/>
      <c r="G1616" s="1263">
        <v>146</v>
      </c>
      <c r="H1616" s="2885" t="s">
        <v>1396</v>
      </c>
      <c r="I1616" s="1261">
        <v>0</v>
      </c>
      <c r="J1616" s="4302"/>
    </row>
    <row r="1617" spans="1:12" s="733" customFormat="1" ht="26.25" customHeight="1" thickTop="1" thickBot="1">
      <c r="A1617" s="1039">
        <f t="shared" ref="A1617:F1617" si="382">SUM(A1612:A1616)</f>
        <v>0</v>
      </c>
      <c r="B1617" s="1040">
        <f t="shared" si="382"/>
        <v>0</v>
      </c>
      <c r="C1617" s="1040">
        <f t="shared" si="382"/>
        <v>0</v>
      </c>
      <c r="D1617" s="1040">
        <f t="shared" si="382"/>
        <v>0</v>
      </c>
      <c r="E1617" s="1040">
        <f t="shared" si="382"/>
        <v>0</v>
      </c>
      <c r="F1617" s="1040">
        <f t="shared" si="382"/>
        <v>0</v>
      </c>
      <c r="G1617" s="1009"/>
      <c r="H1617" s="1010" t="s">
        <v>1472</v>
      </c>
      <c r="I1617" s="1040">
        <f>SUM(I1612:I1616)</f>
        <v>0</v>
      </c>
      <c r="J1617" s="1074">
        <f>SUM(J1611:J1616)</f>
        <v>0</v>
      </c>
    </row>
    <row r="1618" spans="1:12" s="2842" customFormat="1" ht="18.75" customHeight="1" thickTop="1">
      <c r="A1618" s="4623"/>
      <c r="B1618" s="4624"/>
      <c r="C1618" s="4624"/>
      <c r="D1618" s="4624"/>
      <c r="E1618" s="4624"/>
      <c r="F1618" s="4624"/>
      <c r="G1618" s="623">
        <v>3</v>
      </c>
      <c r="H1618" s="4606" t="s">
        <v>1282</v>
      </c>
      <c r="I1618" s="4606"/>
      <c r="J1618" s="4607"/>
    </row>
    <row r="1619" spans="1:12" s="2842" customFormat="1" ht="17.25" customHeight="1">
      <c r="A1619" s="1325">
        <v>0</v>
      </c>
      <c r="B1619" s="1422">
        <v>0</v>
      </c>
      <c r="C1619" s="1422">
        <v>0</v>
      </c>
      <c r="D1619" s="1422"/>
      <c r="E1619" s="1422">
        <v>0</v>
      </c>
      <c r="F1619" s="1422">
        <v>0</v>
      </c>
      <c r="G1619" s="1326">
        <v>230</v>
      </c>
      <c r="H1619" s="1354" t="s">
        <v>1473</v>
      </c>
      <c r="I1619" s="1422">
        <v>0</v>
      </c>
      <c r="J1619" s="4294"/>
    </row>
    <row r="1620" spans="1:12" s="648" customFormat="1" ht="17.25" customHeight="1" thickBot="1">
      <c r="A1620" s="1325">
        <v>0</v>
      </c>
      <c r="B1620" s="1422">
        <v>0</v>
      </c>
      <c r="C1620" s="1422">
        <v>0</v>
      </c>
      <c r="D1620" s="1422"/>
      <c r="E1620" s="1422">
        <v>0</v>
      </c>
      <c r="F1620" s="1422">
        <v>0</v>
      </c>
      <c r="G1620" s="1326">
        <v>289</v>
      </c>
      <c r="H1620" s="1354" t="s">
        <v>1474</v>
      </c>
      <c r="I1620" s="1422">
        <v>0</v>
      </c>
      <c r="J1620" s="4294"/>
    </row>
    <row r="1621" spans="1:12" s="626" customFormat="1" ht="21" customHeight="1" thickTop="1" thickBot="1">
      <c r="A1621" s="1262">
        <v>0</v>
      </c>
      <c r="B1621" s="1261">
        <v>0</v>
      </c>
      <c r="C1621" s="1261">
        <v>0</v>
      </c>
      <c r="D1621" s="1261"/>
      <c r="E1621" s="1261">
        <v>0</v>
      </c>
      <c r="F1621" s="1261">
        <v>0</v>
      </c>
      <c r="G1621" s="1263">
        <v>291</v>
      </c>
      <c r="H1621" s="2885" t="s">
        <v>1475</v>
      </c>
      <c r="I1621" s="1261">
        <v>0</v>
      </c>
      <c r="J1621" s="989">
        <v>0</v>
      </c>
    </row>
    <row r="1622" spans="1:12" s="733" customFormat="1" ht="24.75" customHeight="1" thickTop="1" thickBot="1">
      <c r="A1622" s="1039">
        <f t="shared" ref="A1622:F1622" si="383">SUM(A1619:A1621)</f>
        <v>0</v>
      </c>
      <c r="B1622" s="1040">
        <f t="shared" si="383"/>
        <v>0</v>
      </c>
      <c r="C1622" s="1040">
        <f t="shared" si="383"/>
        <v>0</v>
      </c>
      <c r="D1622" s="1040">
        <f t="shared" si="383"/>
        <v>0</v>
      </c>
      <c r="E1622" s="1040">
        <f t="shared" si="383"/>
        <v>0</v>
      </c>
      <c r="F1622" s="1040">
        <f t="shared" si="383"/>
        <v>0</v>
      </c>
      <c r="G1622" s="1009"/>
      <c r="H1622" s="1010" t="s">
        <v>1374</v>
      </c>
      <c r="I1622" s="1040">
        <f>SUM(I1619:I1621)</f>
        <v>0</v>
      </c>
      <c r="J1622" s="1074">
        <f>SUM(J1619:J1621)</f>
        <v>0</v>
      </c>
    </row>
    <row r="1623" spans="1:12" s="2842" customFormat="1" ht="18.75" customHeight="1" thickTop="1">
      <c r="A1623" s="4623"/>
      <c r="B1623" s="4624"/>
      <c r="C1623" s="4624"/>
      <c r="D1623" s="4624"/>
      <c r="E1623" s="4624"/>
      <c r="F1623" s="4624"/>
      <c r="G1623" s="623">
        <v>4</v>
      </c>
      <c r="H1623" s="4606" t="s">
        <v>1296</v>
      </c>
      <c r="I1623" s="4606"/>
      <c r="J1623" s="4607"/>
    </row>
    <row r="1624" spans="1:12" s="2842" customFormat="1" ht="19.5" customHeight="1">
      <c r="A1624" s="4612"/>
      <c r="B1624" s="4613"/>
      <c r="C1624" s="4613"/>
      <c r="D1624" s="4613"/>
      <c r="E1624" s="4613"/>
      <c r="F1624" s="4613"/>
      <c r="G1624" s="624">
        <v>5</v>
      </c>
      <c r="H1624" s="4610" t="s">
        <v>321</v>
      </c>
      <c r="I1624" s="4610"/>
      <c r="J1624" s="4611"/>
    </row>
    <row r="1625" spans="1:12" s="2842" customFormat="1" ht="30">
      <c r="A1625" s="1325"/>
      <c r="B1625" s="1422"/>
      <c r="C1625" s="2839">
        <v>0</v>
      </c>
      <c r="D1625" s="2846">
        <v>0</v>
      </c>
      <c r="E1625" s="2839">
        <v>0</v>
      </c>
      <c r="F1625" s="2846">
        <v>0</v>
      </c>
      <c r="G1625" s="1326">
        <v>410</v>
      </c>
      <c r="H1625" s="1234" t="s">
        <v>289</v>
      </c>
      <c r="I1625" s="2839">
        <v>0</v>
      </c>
      <c r="J1625" s="2846">
        <v>0</v>
      </c>
      <c r="L1625" s="2842">
        <v>30360000</v>
      </c>
    </row>
    <row r="1626" spans="1:12" s="626" customFormat="1" ht="19.5" customHeight="1" thickBot="1">
      <c r="A1626" s="1262"/>
      <c r="B1626" s="1261">
        <v>0</v>
      </c>
      <c r="C1626" s="2862">
        <v>0</v>
      </c>
      <c r="D1626" s="989">
        <v>4000000</v>
      </c>
      <c r="E1626" s="2862"/>
      <c r="F1626" s="989">
        <v>4000000</v>
      </c>
      <c r="G1626" s="1263">
        <v>499</v>
      </c>
      <c r="H1626" s="2862" t="s">
        <v>290</v>
      </c>
      <c r="I1626" s="2862">
        <v>0</v>
      </c>
      <c r="J1626" s="4302">
        <v>0</v>
      </c>
      <c r="K1626" s="626" t="s">
        <v>3762</v>
      </c>
      <c r="L1626" s="626">
        <v>1080000</v>
      </c>
    </row>
    <row r="1627" spans="1:12" s="662" customFormat="1" ht="24.75" customHeight="1" thickTop="1" thickBot="1">
      <c r="A1627" s="995">
        <f t="shared" ref="A1627:F1627" si="384">SUM(A1625:A1626)</f>
        <v>0</v>
      </c>
      <c r="B1627" s="996">
        <f t="shared" si="384"/>
        <v>0</v>
      </c>
      <c r="C1627" s="996">
        <f t="shared" si="384"/>
        <v>0</v>
      </c>
      <c r="D1627" s="996">
        <f t="shared" si="384"/>
        <v>4000000</v>
      </c>
      <c r="E1627" s="996">
        <f t="shared" si="384"/>
        <v>0</v>
      </c>
      <c r="F1627" s="996">
        <f t="shared" si="384"/>
        <v>4000000</v>
      </c>
      <c r="G1627" s="1013"/>
      <c r="H1627" s="996" t="s">
        <v>1321</v>
      </c>
      <c r="I1627" s="996">
        <f>SUM(I1625:I1626)</f>
        <v>0</v>
      </c>
      <c r="J1627" s="997">
        <f>SUM(J1625:J1626)</f>
        <v>0</v>
      </c>
      <c r="L1627" s="662">
        <f>L1625-L1622</f>
        <v>30360000</v>
      </c>
    </row>
    <row r="1628" spans="1:12" s="662" customFormat="1" ht="36.75" customHeight="1" thickTop="1" thickBot="1">
      <c r="A1628" s="995">
        <f t="shared" ref="A1628:F1628" si="385">A1603+A1617+A1622+A1627</f>
        <v>0</v>
      </c>
      <c r="B1628" s="996">
        <f t="shared" si="385"/>
        <v>0</v>
      </c>
      <c r="C1628" s="996">
        <f t="shared" si="385"/>
        <v>0</v>
      </c>
      <c r="D1628" s="996">
        <f t="shared" si="385"/>
        <v>4000000</v>
      </c>
      <c r="E1628" s="996">
        <f t="shared" si="385"/>
        <v>0</v>
      </c>
      <c r="F1628" s="996">
        <f t="shared" si="385"/>
        <v>4000000</v>
      </c>
      <c r="G1628" s="1013"/>
      <c r="H1628" s="1010" t="s">
        <v>1355</v>
      </c>
      <c r="I1628" s="996">
        <f>I1603+I1617+I1622+I1627</f>
        <v>0</v>
      </c>
      <c r="J1628" s="997">
        <f>J1603+J1617+J1622+J1627</f>
        <v>0</v>
      </c>
    </row>
    <row r="1629" spans="1:12" s="2842" customFormat="1" ht="57" customHeight="1" thickTop="1" thickBot="1">
      <c r="A1629" s="999">
        <f t="shared" ref="A1629:F1629" si="386">A1591+A1628</f>
        <v>0</v>
      </c>
      <c r="B1629" s="1000">
        <f t="shared" si="386"/>
        <v>0</v>
      </c>
      <c r="C1629" s="1000">
        <f t="shared" si="386"/>
        <v>0</v>
      </c>
      <c r="D1629" s="1000">
        <f t="shared" si="386"/>
        <v>4000000</v>
      </c>
      <c r="E1629" s="1000">
        <f t="shared" si="386"/>
        <v>0</v>
      </c>
      <c r="F1629" s="1000">
        <f t="shared" si="386"/>
        <v>4000000</v>
      </c>
      <c r="G1629" s="1067"/>
      <c r="H1629" s="1077" t="s">
        <v>1476</v>
      </c>
      <c r="I1629" s="1000">
        <f>I1591+I1628</f>
        <v>0</v>
      </c>
      <c r="J1629" s="1001">
        <f>J1591+J1628</f>
        <v>0</v>
      </c>
    </row>
    <row r="1630" spans="1:12" s="2842" customFormat="1" ht="24" customHeight="1">
      <c r="A1630" s="4645" t="s">
        <v>1477</v>
      </c>
      <c r="B1630" s="4649"/>
      <c r="C1630" s="4649"/>
      <c r="D1630" s="4649"/>
      <c r="E1630" s="4649"/>
      <c r="F1630" s="4649"/>
      <c r="G1630" s="4649"/>
      <c r="H1630" s="4649"/>
      <c r="I1630" s="4649"/>
      <c r="J1630" s="4649"/>
    </row>
    <row r="1631" spans="1:12" s="2842" customFormat="1" ht="12.75" customHeight="1" thickBot="1">
      <c r="A1631" s="1119"/>
      <c r="B1631" s="781"/>
      <c r="C1631" s="4608"/>
      <c r="D1631" s="4608"/>
      <c r="E1631" s="781"/>
      <c r="F1631" s="781"/>
      <c r="G1631" s="781"/>
      <c r="H1631" s="781"/>
      <c r="I1631" s="4608" t="s">
        <v>313</v>
      </c>
      <c r="J1631" s="4608"/>
    </row>
    <row r="1632" spans="1:12" s="2842" customFormat="1" ht="29.25" customHeight="1">
      <c r="A1632" s="4453" t="s">
        <v>3785</v>
      </c>
      <c r="B1632" s="4454"/>
      <c r="C1632" s="4455" t="s">
        <v>3783</v>
      </c>
      <c r="D1632" s="4454"/>
      <c r="E1632" s="4455" t="s">
        <v>3784</v>
      </c>
      <c r="F1632" s="4454"/>
      <c r="G1632" s="4456" t="s">
        <v>117</v>
      </c>
      <c r="H1632" s="4457"/>
      <c r="I1632" s="4455" t="s">
        <v>3787</v>
      </c>
      <c r="J1632" s="4454"/>
    </row>
    <row r="1633" spans="1:10" s="648" customFormat="1" ht="15" customHeight="1" thickBot="1">
      <c r="A1633" s="1050" t="s">
        <v>118</v>
      </c>
      <c r="B1633" s="2819" t="s">
        <v>104</v>
      </c>
      <c r="C1633" s="2819" t="s">
        <v>118</v>
      </c>
      <c r="D1633" s="2819" t="s">
        <v>104</v>
      </c>
      <c r="E1633" s="2819" t="s">
        <v>118</v>
      </c>
      <c r="F1633" s="2819" t="s">
        <v>104</v>
      </c>
      <c r="G1633" s="4458"/>
      <c r="H1633" s="4459"/>
      <c r="I1633" s="2819" t="s">
        <v>118</v>
      </c>
      <c r="J1633" s="1051" t="s">
        <v>104</v>
      </c>
    </row>
    <row r="1634" spans="1:10" s="660" customFormat="1" ht="13.5" customHeight="1" thickTop="1" thickBot="1">
      <c r="A1634" s="1075">
        <v>1</v>
      </c>
      <c r="B1634" s="2843">
        <v>2</v>
      </c>
      <c r="C1634" s="2843">
        <v>3</v>
      </c>
      <c r="D1634" s="2843">
        <v>4</v>
      </c>
      <c r="E1634" s="2843">
        <v>5</v>
      </c>
      <c r="F1634" s="2843">
        <v>6</v>
      </c>
      <c r="G1634" s="4614">
        <v>7</v>
      </c>
      <c r="H1634" s="4614"/>
      <c r="I1634" s="2843">
        <v>8</v>
      </c>
      <c r="J1634" s="1076">
        <v>9</v>
      </c>
    </row>
    <row r="1635" spans="1:10" s="2842" customFormat="1" ht="19.5" customHeight="1">
      <c r="A1635" s="4609" t="s">
        <v>318</v>
      </c>
      <c r="B1635" s="4610"/>
      <c r="C1635" s="4610"/>
      <c r="D1635" s="4610"/>
      <c r="E1635" s="4610"/>
      <c r="F1635" s="4610"/>
      <c r="G1635" s="4610"/>
      <c r="H1635" s="4610"/>
      <c r="I1635" s="4610"/>
      <c r="J1635" s="4611"/>
    </row>
    <row r="1636" spans="1:10" s="2842" customFormat="1" ht="21" customHeight="1">
      <c r="A1636" s="4612"/>
      <c r="B1636" s="4613"/>
      <c r="C1636" s="4613"/>
      <c r="D1636" s="4613"/>
      <c r="E1636" s="4613"/>
      <c r="F1636" s="4613"/>
      <c r="G1636" s="624" t="s">
        <v>137</v>
      </c>
      <c r="H1636" s="4610" t="s">
        <v>239</v>
      </c>
      <c r="I1636" s="4610"/>
      <c r="J1636" s="4611"/>
    </row>
    <row r="1637" spans="1:10" s="2842" customFormat="1" ht="17.25" customHeight="1">
      <c r="A1637" s="2838">
        <v>0</v>
      </c>
      <c r="B1637" s="2839">
        <v>0</v>
      </c>
      <c r="C1637" s="2839">
        <v>0</v>
      </c>
      <c r="D1637" s="2839">
        <f>+D1660</f>
        <v>0</v>
      </c>
      <c r="E1637" s="2839">
        <v>0</v>
      </c>
      <c r="F1637" s="2839">
        <v>0</v>
      </c>
      <c r="G1637" s="1326">
        <v>1</v>
      </c>
      <c r="H1637" s="2839" t="s">
        <v>1235</v>
      </c>
      <c r="I1637" s="2839">
        <v>0</v>
      </c>
      <c r="J1637" s="2846">
        <f>J1660</f>
        <v>0</v>
      </c>
    </row>
    <row r="1638" spans="1:10" s="626" customFormat="1" ht="19.5" customHeight="1" thickBot="1">
      <c r="A1638" s="2861">
        <v>0</v>
      </c>
      <c r="B1638" s="2862">
        <v>0</v>
      </c>
      <c r="C1638" s="2862">
        <v>0</v>
      </c>
      <c r="D1638" s="2862">
        <f>+D1666</f>
        <v>0</v>
      </c>
      <c r="E1638" s="2862">
        <v>0</v>
      </c>
      <c r="F1638" s="2862">
        <f>+F1666</f>
        <v>0</v>
      </c>
      <c r="G1638" s="1263">
        <v>2</v>
      </c>
      <c r="H1638" s="2862" t="s">
        <v>1236</v>
      </c>
      <c r="I1638" s="2862">
        <v>0</v>
      </c>
      <c r="J1638" s="989">
        <f>J1666</f>
        <v>0</v>
      </c>
    </row>
    <row r="1639" spans="1:10" s="662" customFormat="1" ht="34.5" customHeight="1" thickTop="1" thickBot="1">
      <c r="A1639" s="995">
        <f t="shared" ref="A1639:F1639" si="387">SUM(A1637:A1638)</f>
        <v>0</v>
      </c>
      <c r="B1639" s="996">
        <f t="shared" si="387"/>
        <v>0</v>
      </c>
      <c r="C1639" s="996">
        <f t="shared" si="387"/>
        <v>0</v>
      </c>
      <c r="D1639" s="996">
        <f t="shared" si="387"/>
        <v>0</v>
      </c>
      <c r="E1639" s="996">
        <f t="shared" si="387"/>
        <v>0</v>
      </c>
      <c r="F1639" s="996">
        <f t="shared" si="387"/>
        <v>0</v>
      </c>
      <c r="G1639" s="1008"/>
      <c r="H1639" s="998" t="s">
        <v>1358</v>
      </c>
      <c r="I1639" s="996">
        <f>SUM(I1637:I1638)</f>
        <v>0</v>
      </c>
      <c r="J1639" s="997">
        <f>SUM(J1637:J1638)</f>
        <v>0</v>
      </c>
    </row>
    <row r="1640" spans="1:10" s="648" customFormat="1" ht="19.5" customHeight="1" thickTop="1" thickBot="1">
      <c r="A1640" s="4623"/>
      <c r="B1640" s="4624"/>
      <c r="C1640" s="4624"/>
      <c r="D1640" s="4624"/>
      <c r="E1640" s="4624"/>
      <c r="F1640" s="4624"/>
      <c r="G1640" s="623" t="s">
        <v>139</v>
      </c>
      <c r="H1640" s="4606" t="s">
        <v>243</v>
      </c>
      <c r="I1640" s="4606"/>
      <c r="J1640" s="4607"/>
    </row>
    <row r="1641" spans="1:10" s="660" customFormat="1" ht="17.25" customHeight="1" thickTop="1" thickBot="1">
      <c r="A1641" s="2838">
        <f t="shared" ref="A1641:F1641" si="388">A1677</f>
        <v>0</v>
      </c>
      <c r="B1641" s="2839">
        <f t="shared" si="388"/>
        <v>0</v>
      </c>
      <c r="C1641" s="2839">
        <f t="shared" si="388"/>
        <v>0</v>
      </c>
      <c r="D1641" s="2839">
        <f t="shared" si="388"/>
        <v>0</v>
      </c>
      <c r="E1641" s="2839">
        <f t="shared" si="388"/>
        <v>0</v>
      </c>
      <c r="F1641" s="2839">
        <f t="shared" si="388"/>
        <v>0</v>
      </c>
      <c r="G1641" s="1326">
        <v>1</v>
      </c>
      <c r="H1641" s="2839" t="s">
        <v>1258</v>
      </c>
      <c r="I1641" s="2839">
        <f>I1677</f>
        <v>0</v>
      </c>
      <c r="J1641" s="2846">
        <f>J1677</f>
        <v>0</v>
      </c>
    </row>
    <row r="1642" spans="1:10" s="2842" customFormat="1" ht="17.25" customHeight="1" thickTop="1">
      <c r="A1642" s="652">
        <f t="shared" ref="A1642:F1642" si="389">A1690</f>
        <v>0</v>
      </c>
      <c r="B1642" s="1326">
        <f t="shared" si="389"/>
        <v>0</v>
      </c>
      <c r="C1642" s="1326">
        <f t="shared" si="389"/>
        <v>0</v>
      </c>
      <c r="D1642" s="1326">
        <f t="shared" si="389"/>
        <v>0</v>
      </c>
      <c r="E1642" s="1326">
        <f t="shared" si="389"/>
        <v>0</v>
      </c>
      <c r="F1642" s="1326">
        <f t="shared" si="389"/>
        <v>0</v>
      </c>
      <c r="G1642" s="1326">
        <v>2</v>
      </c>
      <c r="H1642" s="2839" t="s">
        <v>1271</v>
      </c>
      <c r="I1642" s="1326">
        <f>I1690</f>
        <v>0</v>
      </c>
      <c r="J1642" s="616">
        <f>J1690</f>
        <v>0</v>
      </c>
    </row>
    <row r="1643" spans="1:10" s="2842" customFormat="1" ht="17.25" customHeight="1">
      <c r="A1643" s="652">
        <f t="shared" ref="A1643:F1644" si="390">A1695</f>
        <v>0</v>
      </c>
      <c r="B1643" s="1326">
        <f t="shared" si="390"/>
        <v>0</v>
      </c>
      <c r="C1643" s="1326">
        <f t="shared" si="390"/>
        <v>0</v>
      </c>
      <c r="D1643" s="1326">
        <f t="shared" si="390"/>
        <v>0</v>
      </c>
      <c r="E1643" s="1326">
        <f t="shared" si="390"/>
        <v>0</v>
      </c>
      <c r="F1643" s="1326">
        <f t="shared" si="390"/>
        <v>0</v>
      </c>
      <c r="G1643" s="1326">
        <v>3</v>
      </c>
      <c r="H1643" s="2839" t="s">
        <v>1282</v>
      </c>
      <c r="I1643" s="1326">
        <f>I1695</f>
        <v>0</v>
      </c>
      <c r="J1643" s="616">
        <f>J1695</f>
        <v>0</v>
      </c>
    </row>
    <row r="1644" spans="1:10" s="2842" customFormat="1" ht="17.25" customHeight="1">
      <c r="A1644" s="652">
        <f t="shared" si="390"/>
        <v>0</v>
      </c>
      <c r="B1644" s="1326">
        <f t="shared" si="390"/>
        <v>0</v>
      </c>
      <c r="C1644" s="1326">
        <f t="shared" si="390"/>
        <v>0</v>
      </c>
      <c r="D1644" s="1326">
        <f t="shared" si="390"/>
        <v>0</v>
      </c>
      <c r="E1644" s="1326">
        <f t="shared" si="390"/>
        <v>0</v>
      </c>
      <c r="F1644" s="1326">
        <f t="shared" si="390"/>
        <v>0</v>
      </c>
      <c r="G1644" s="1326">
        <v>4</v>
      </c>
      <c r="H1644" s="2839" t="s">
        <v>1296</v>
      </c>
      <c r="I1644" s="1326">
        <f>I1696</f>
        <v>0</v>
      </c>
      <c r="J1644" s="616">
        <f>J1696</f>
        <v>0</v>
      </c>
    </row>
    <row r="1645" spans="1:10" s="626" customFormat="1" ht="19.5" customHeight="1" thickBot="1">
      <c r="A1645" s="2861"/>
      <c r="B1645" s="2862"/>
      <c r="C1645" s="2862"/>
      <c r="D1645" s="2862">
        <f>D1700</f>
        <v>3500000</v>
      </c>
      <c r="E1645" s="3410">
        <f>E1700</f>
        <v>0</v>
      </c>
      <c r="F1645" s="3410">
        <f>F1700</f>
        <v>3500000</v>
      </c>
      <c r="G1645" s="1263">
        <v>5</v>
      </c>
      <c r="H1645" s="2862" t="s">
        <v>321</v>
      </c>
      <c r="I1645" s="2862">
        <f>+I1700</f>
        <v>0</v>
      </c>
      <c r="J1645" s="989">
        <f>+J1700</f>
        <v>0</v>
      </c>
    </row>
    <row r="1646" spans="1:10" s="662" customFormat="1" ht="38.25" customHeight="1" thickTop="1" thickBot="1">
      <c r="A1646" s="995">
        <f t="shared" ref="A1646:F1646" si="391">SUM(A1641:A1645)</f>
        <v>0</v>
      </c>
      <c r="B1646" s="996">
        <f t="shared" si="391"/>
        <v>0</v>
      </c>
      <c r="C1646" s="996">
        <f t="shared" si="391"/>
        <v>0</v>
      </c>
      <c r="D1646" s="996">
        <f t="shared" si="391"/>
        <v>3500000</v>
      </c>
      <c r="E1646" s="996">
        <f t="shared" si="391"/>
        <v>0</v>
      </c>
      <c r="F1646" s="996">
        <f t="shared" si="391"/>
        <v>3500000</v>
      </c>
      <c r="G1646" s="1008"/>
      <c r="H1646" s="998" t="s">
        <v>1243</v>
      </c>
      <c r="I1646" s="996">
        <f>SUM(I1641:I1645)</f>
        <v>0</v>
      </c>
      <c r="J1646" s="997">
        <f>SUM(J1641:J1645)</f>
        <v>0</v>
      </c>
    </row>
    <row r="1647" spans="1:10" s="2842" customFormat="1" ht="30.75" customHeight="1" thickTop="1" thickBot="1">
      <c r="A1647" s="1005">
        <f t="shared" ref="A1647:F1647" si="392">A1639+A1646</f>
        <v>0</v>
      </c>
      <c r="B1647" s="1006">
        <f t="shared" si="392"/>
        <v>0</v>
      </c>
      <c r="C1647" s="1006">
        <f t="shared" si="392"/>
        <v>0</v>
      </c>
      <c r="D1647" s="1006">
        <f t="shared" si="392"/>
        <v>3500000</v>
      </c>
      <c r="E1647" s="1006">
        <f t="shared" si="392"/>
        <v>0</v>
      </c>
      <c r="F1647" s="1006">
        <f t="shared" si="392"/>
        <v>3500000</v>
      </c>
      <c r="G1647" s="1067"/>
      <c r="H1647" s="1068" t="s">
        <v>1244</v>
      </c>
      <c r="I1647" s="1006">
        <f>I1639+I1646</f>
        <v>0</v>
      </c>
      <c r="J1647" s="1007">
        <f>J1639+J1646</f>
        <v>0</v>
      </c>
    </row>
    <row r="1648" spans="1:10" s="2842" customFormat="1" ht="15" customHeight="1">
      <c r="A1648" s="4638" t="s">
        <v>322</v>
      </c>
      <c r="B1648" s="4608"/>
      <c r="C1648" s="4608"/>
      <c r="D1648" s="4608"/>
      <c r="E1648" s="4608"/>
      <c r="F1648" s="4608"/>
      <c r="G1648" s="4608"/>
      <c r="H1648" s="4608"/>
      <c r="I1648" s="4608"/>
      <c r="J1648" s="4608"/>
    </row>
    <row r="1649" spans="1:10" s="2842" customFormat="1" ht="21.75" customHeight="1">
      <c r="A1649" s="2850" t="s">
        <v>1478</v>
      </c>
    </row>
    <row r="1650" spans="1:10" s="2842" customFormat="1" ht="15" customHeight="1" thickBot="1">
      <c r="A1650" s="1119"/>
      <c r="B1650" s="781"/>
      <c r="C1650" s="4608"/>
      <c r="D1650" s="4608"/>
      <c r="E1650" s="781"/>
      <c r="F1650" s="781"/>
      <c r="G1650" s="781"/>
      <c r="H1650" s="781"/>
      <c r="I1650" s="4608" t="s">
        <v>313</v>
      </c>
      <c r="J1650" s="4608"/>
    </row>
    <row r="1651" spans="1:10" s="2842" customFormat="1" ht="29.25" customHeight="1">
      <c r="A1651" s="4453" t="s">
        <v>3785</v>
      </c>
      <c r="B1651" s="4454"/>
      <c r="C1651" s="4455" t="s">
        <v>3783</v>
      </c>
      <c r="D1651" s="4454"/>
      <c r="E1651" s="4455" t="s">
        <v>3784</v>
      </c>
      <c r="F1651" s="4454"/>
      <c r="G1651" s="4456" t="s">
        <v>117</v>
      </c>
      <c r="H1651" s="4457"/>
      <c r="I1651" s="4455" t="s">
        <v>3787</v>
      </c>
      <c r="J1651" s="4454"/>
    </row>
    <row r="1652" spans="1:10" s="2842" customFormat="1" ht="17.25" customHeight="1">
      <c r="A1652" s="1050" t="s">
        <v>118</v>
      </c>
      <c r="B1652" s="2819" t="s">
        <v>104</v>
      </c>
      <c r="C1652" s="2819" t="s">
        <v>118</v>
      </c>
      <c r="D1652" s="2819" t="s">
        <v>104</v>
      </c>
      <c r="E1652" s="2819" t="s">
        <v>118</v>
      </c>
      <c r="F1652" s="2819" t="s">
        <v>104</v>
      </c>
      <c r="G1652" s="4458"/>
      <c r="H1652" s="4459"/>
      <c r="I1652" s="2819" t="s">
        <v>118</v>
      </c>
      <c r="J1652" s="1051" t="s">
        <v>104</v>
      </c>
    </row>
    <row r="1653" spans="1:10" s="2842" customFormat="1" ht="15" customHeight="1" thickBot="1">
      <c r="A1653" s="1075">
        <v>1</v>
      </c>
      <c r="B1653" s="2843">
        <v>2</v>
      </c>
      <c r="C1653" s="2843">
        <v>3</v>
      </c>
      <c r="D1653" s="2843">
        <v>4</v>
      </c>
      <c r="E1653" s="2843">
        <v>5</v>
      </c>
      <c r="F1653" s="2843">
        <v>6</v>
      </c>
      <c r="G1653" s="4614">
        <v>7</v>
      </c>
      <c r="H1653" s="4614"/>
      <c r="I1653" s="2843">
        <v>8</v>
      </c>
      <c r="J1653" s="1076">
        <v>9</v>
      </c>
    </row>
    <row r="1654" spans="1:10" s="2842" customFormat="1" ht="18.75" customHeight="1">
      <c r="A1654" s="4609" t="s">
        <v>626</v>
      </c>
      <c r="B1654" s="4610"/>
      <c r="C1654" s="4610"/>
      <c r="D1654" s="4610"/>
      <c r="E1654" s="4610"/>
      <c r="F1654" s="4610"/>
      <c r="G1654" s="4610"/>
      <c r="H1654" s="4610"/>
      <c r="I1654" s="4610"/>
      <c r="J1654" s="4611"/>
    </row>
    <row r="1655" spans="1:10" s="2842" customFormat="1" ht="20.25" customHeight="1">
      <c r="A1655" s="4612"/>
      <c r="B1655" s="4613"/>
      <c r="C1655" s="4613"/>
      <c r="D1655" s="4613"/>
      <c r="E1655" s="4613"/>
      <c r="F1655" s="4613"/>
      <c r="G1655" s="624" t="s">
        <v>137</v>
      </c>
      <c r="H1655" s="4610" t="s">
        <v>239</v>
      </c>
      <c r="I1655" s="4610"/>
      <c r="J1655" s="4611"/>
    </row>
    <row r="1656" spans="1:10" s="2842" customFormat="1" ht="17.25" customHeight="1">
      <c r="A1656" s="4612"/>
      <c r="B1656" s="4613"/>
      <c r="C1656" s="4613"/>
      <c r="D1656" s="4613"/>
      <c r="E1656" s="4613"/>
      <c r="F1656" s="4613"/>
      <c r="G1656" s="624">
        <v>1</v>
      </c>
      <c r="H1656" s="4610" t="s">
        <v>1235</v>
      </c>
      <c r="I1656" s="4610"/>
      <c r="J1656" s="4611"/>
    </row>
    <row r="1657" spans="1:10" s="2842" customFormat="1" ht="17.25" customHeight="1">
      <c r="A1657" s="1325">
        <v>0</v>
      </c>
      <c r="B1657" s="1422">
        <v>0</v>
      </c>
      <c r="C1657" s="2839">
        <v>0</v>
      </c>
      <c r="D1657" s="2839">
        <v>0</v>
      </c>
      <c r="E1657" s="2839">
        <v>0</v>
      </c>
      <c r="F1657" s="1422">
        <v>0</v>
      </c>
      <c r="G1657" s="1326" t="s">
        <v>324</v>
      </c>
      <c r="H1657" s="2839" t="s">
        <v>1409</v>
      </c>
      <c r="I1657" s="2839">
        <v>0</v>
      </c>
      <c r="J1657" s="2846">
        <v>0</v>
      </c>
    </row>
    <row r="1658" spans="1:10" s="2842" customFormat="1" ht="17.25" customHeight="1">
      <c r="A1658" s="1325">
        <v>0</v>
      </c>
      <c r="B1658" s="1422">
        <v>0</v>
      </c>
      <c r="C1658" s="2839">
        <v>0</v>
      </c>
      <c r="D1658" s="2839">
        <v>0</v>
      </c>
      <c r="E1658" s="2839">
        <v>0</v>
      </c>
      <c r="F1658" s="1422">
        <v>0</v>
      </c>
      <c r="G1658" s="1326" t="s">
        <v>327</v>
      </c>
      <c r="H1658" s="2839" t="s">
        <v>1246</v>
      </c>
      <c r="I1658" s="2839">
        <v>0</v>
      </c>
      <c r="J1658" s="2846">
        <v>0</v>
      </c>
    </row>
    <row r="1659" spans="1:10" s="626" customFormat="1" ht="18.75" customHeight="1" thickBot="1">
      <c r="A1659" s="1262">
        <v>0</v>
      </c>
      <c r="B1659" s="1261">
        <v>0</v>
      </c>
      <c r="C1659" s="2862">
        <v>0</v>
      </c>
      <c r="D1659" s="2862">
        <v>0</v>
      </c>
      <c r="E1659" s="1261">
        <v>0</v>
      </c>
      <c r="F1659" s="1261">
        <v>0</v>
      </c>
      <c r="G1659" s="1263">
        <v>100</v>
      </c>
      <c r="H1659" s="2862" t="s">
        <v>1380</v>
      </c>
      <c r="I1659" s="2862">
        <v>0</v>
      </c>
      <c r="J1659" s="989">
        <v>0</v>
      </c>
    </row>
    <row r="1660" spans="1:10" s="733" customFormat="1" ht="24" customHeight="1" thickTop="1" thickBot="1">
      <c r="A1660" s="995">
        <f t="shared" ref="A1660:F1660" si="393">SUM(A1657:A1659)</f>
        <v>0</v>
      </c>
      <c r="B1660" s="996">
        <f t="shared" si="393"/>
        <v>0</v>
      </c>
      <c r="C1660" s="996">
        <f t="shared" si="393"/>
        <v>0</v>
      </c>
      <c r="D1660" s="996">
        <f t="shared" si="393"/>
        <v>0</v>
      </c>
      <c r="E1660" s="996">
        <f t="shared" si="393"/>
        <v>0</v>
      </c>
      <c r="F1660" s="996">
        <f t="shared" si="393"/>
        <v>0</v>
      </c>
      <c r="G1660" s="1009"/>
      <c r="H1660" s="996" t="s">
        <v>1249</v>
      </c>
      <c r="I1660" s="996">
        <f>SUM(I1657:I1659)</f>
        <v>0</v>
      </c>
      <c r="J1660" s="997">
        <f>SUM(J1657:J1659)</f>
        <v>0</v>
      </c>
    </row>
    <row r="1661" spans="1:10" s="2842" customFormat="1" ht="19.5" customHeight="1" thickTop="1">
      <c r="A1661" s="4623"/>
      <c r="B1661" s="4624"/>
      <c r="C1661" s="4624"/>
      <c r="D1661" s="4624"/>
      <c r="E1661" s="4624"/>
      <c r="F1661" s="4624"/>
      <c r="G1661" s="623">
        <v>2</v>
      </c>
      <c r="H1661" s="4606" t="s">
        <v>1236</v>
      </c>
      <c r="I1661" s="4606"/>
      <c r="J1661" s="4607"/>
    </row>
    <row r="1662" spans="1:10" s="2842" customFormat="1" ht="17.25" customHeight="1">
      <c r="A1662" s="1325">
        <v>0</v>
      </c>
      <c r="B1662" s="1422">
        <v>0</v>
      </c>
      <c r="C1662" s="1422">
        <v>0</v>
      </c>
      <c r="D1662" s="1422">
        <v>0</v>
      </c>
      <c r="E1662" s="1422">
        <v>0</v>
      </c>
      <c r="F1662" s="1422">
        <v>0</v>
      </c>
      <c r="G1662" s="1326">
        <v>200</v>
      </c>
      <c r="H1662" s="1354" t="s">
        <v>1435</v>
      </c>
      <c r="I1662" s="1422">
        <v>0</v>
      </c>
      <c r="J1662" s="2846">
        <v>0</v>
      </c>
    </row>
    <row r="1663" spans="1:10" s="2842" customFormat="1" ht="17.25" customHeight="1">
      <c r="A1663" s="1325">
        <v>0</v>
      </c>
      <c r="B1663" s="1422">
        <v>0</v>
      </c>
      <c r="C1663" s="1422">
        <v>0</v>
      </c>
      <c r="D1663" s="1422">
        <v>0</v>
      </c>
      <c r="E1663" s="1422">
        <v>0</v>
      </c>
      <c r="F1663" s="1422">
        <v>0</v>
      </c>
      <c r="G1663" s="1326">
        <v>277</v>
      </c>
      <c r="H1663" s="1354" t="s">
        <v>1458</v>
      </c>
      <c r="I1663" s="1422">
        <v>0</v>
      </c>
      <c r="J1663" s="2846">
        <v>0</v>
      </c>
    </row>
    <row r="1664" spans="1:10" s="2842" customFormat="1" ht="17.25" customHeight="1">
      <c r="A1664" s="1325">
        <v>0</v>
      </c>
      <c r="B1664" s="1422">
        <v>0</v>
      </c>
      <c r="C1664" s="1422">
        <v>0</v>
      </c>
      <c r="D1664" s="1422">
        <v>0</v>
      </c>
      <c r="E1664" s="1422">
        <v>0</v>
      </c>
      <c r="F1664" s="1422">
        <v>0</v>
      </c>
      <c r="G1664" s="1326">
        <v>284</v>
      </c>
      <c r="H1664" s="1354" t="s">
        <v>1464</v>
      </c>
      <c r="I1664" s="1422">
        <v>0</v>
      </c>
      <c r="J1664" s="2846">
        <v>0</v>
      </c>
    </row>
    <row r="1665" spans="1:10" s="626" customFormat="1" ht="19.5" customHeight="1" thickBot="1">
      <c r="A1665" s="1262">
        <v>0</v>
      </c>
      <c r="B1665" s="1261">
        <v>0</v>
      </c>
      <c r="C1665" s="1261">
        <v>0</v>
      </c>
      <c r="D1665" s="1261">
        <v>0</v>
      </c>
      <c r="E1665" s="1261">
        <v>0</v>
      </c>
      <c r="F1665" s="1261">
        <v>0</v>
      </c>
      <c r="G1665" s="1263">
        <v>285</v>
      </c>
      <c r="H1665" s="2885" t="s">
        <v>1465</v>
      </c>
      <c r="I1665" s="1261">
        <v>0</v>
      </c>
      <c r="J1665" s="989">
        <v>0</v>
      </c>
    </row>
    <row r="1666" spans="1:10" s="733" customFormat="1" ht="22.5" customHeight="1" thickTop="1" thickBot="1">
      <c r="A1666" s="995">
        <f t="shared" ref="A1666:F1666" si="394">SUM(A1665:A1665)</f>
        <v>0</v>
      </c>
      <c r="B1666" s="996">
        <f t="shared" si="394"/>
        <v>0</v>
      </c>
      <c r="C1666" s="996">
        <f t="shared" si="394"/>
        <v>0</v>
      </c>
      <c r="D1666" s="996">
        <f t="shared" si="394"/>
        <v>0</v>
      </c>
      <c r="E1666" s="996">
        <f t="shared" si="394"/>
        <v>0</v>
      </c>
      <c r="F1666" s="996">
        <f t="shared" si="394"/>
        <v>0</v>
      </c>
      <c r="G1666" s="1009"/>
      <c r="H1666" s="1010" t="s">
        <v>1257</v>
      </c>
      <c r="I1666" s="996">
        <f>SUM(I1665:I1665)</f>
        <v>0</v>
      </c>
      <c r="J1666" s="997">
        <f>SUM(J1665:J1665)</f>
        <v>0</v>
      </c>
    </row>
    <row r="1667" spans="1:10" s="733" customFormat="1" ht="33.75" customHeight="1" thickTop="1" thickBot="1">
      <c r="A1667" s="995">
        <f t="shared" ref="A1667:F1667" si="395">A1660+A1666</f>
        <v>0</v>
      </c>
      <c r="B1667" s="996">
        <f t="shared" si="395"/>
        <v>0</v>
      </c>
      <c r="C1667" s="996">
        <f t="shared" si="395"/>
        <v>0</v>
      </c>
      <c r="D1667" s="996">
        <f t="shared" si="395"/>
        <v>0</v>
      </c>
      <c r="E1667" s="996">
        <f t="shared" si="395"/>
        <v>0</v>
      </c>
      <c r="F1667" s="996">
        <f t="shared" si="395"/>
        <v>0</v>
      </c>
      <c r="G1667" s="1009"/>
      <c r="H1667" s="1010" t="s">
        <v>1237</v>
      </c>
      <c r="I1667" s="996">
        <f>I1660+I1666</f>
        <v>0</v>
      </c>
      <c r="J1667" s="997">
        <f>J1660+J1666</f>
        <v>0</v>
      </c>
    </row>
    <row r="1668" spans="1:10" s="648" customFormat="1" ht="18.75" customHeight="1" thickTop="1" thickBot="1">
      <c r="A1668" s="4623"/>
      <c r="B1668" s="4624"/>
      <c r="C1668" s="4624"/>
      <c r="D1668" s="4624"/>
      <c r="E1668" s="4624"/>
      <c r="F1668" s="4624"/>
      <c r="G1668" s="623" t="s">
        <v>139</v>
      </c>
      <c r="H1668" s="4606" t="s">
        <v>243</v>
      </c>
      <c r="I1668" s="4606"/>
      <c r="J1668" s="4607"/>
    </row>
    <row r="1669" spans="1:10" s="660" customFormat="1" ht="19.5" customHeight="1" thickTop="1" thickBot="1">
      <c r="A1669" s="4612"/>
      <c r="B1669" s="4613"/>
      <c r="C1669" s="4613"/>
      <c r="D1669" s="4613"/>
      <c r="E1669" s="4613"/>
      <c r="F1669" s="4613"/>
      <c r="G1669" s="624">
        <v>1</v>
      </c>
      <c r="H1669" s="4610" t="s">
        <v>1258</v>
      </c>
      <c r="I1669" s="4610"/>
      <c r="J1669" s="4611"/>
    </row>
    <row r="1670" spans="1:10" s="2842" customFormat="1" ht="17.25" customHeight="1" thickTop="1">
      <c r="A1670" s="1325">
        <v>0</v>
      </c>
      <c r="B1670" s="1422">
        <v>0</v>
      </c>
      <c r="C1670" s="1422">
        <v>0</v>
      </c>
      <c r="D1670" s="1422">
        <v>0</v>
      </c>
      <c r="E1670" s="1422">
        <v>0</v>
      </c>
      <c r="F1670" s="1422">
        <v>0</v>
      </c>
      <c r="G1670" s="1326" t="s">
        <v>324</v>
      </c>
      <c r="H1670" s="2839" t="s">
        <v>1259</v>
      </c>
      <c r="I1670" s="1422">
        <v>0</v>
      </c>
      <c r="J1670" s="2846">
        <v>0</v>
      </c>
    </row>
    <row r="1671" spans="1:10" s="2842" customFormat="1" ht="17.25" customHeight="1">
      <c r="A1671" s="1325">
        <v>0</v>
      </c>
      <c r="B1671" s="1422">
        <v>0</v>
      </c>
      <c r="C1671" s="1422">
        <v>0</v>
      </c>
      <c r="D1671" s="1422">
        <v>0</v>
      </c>
      <c r="E1671" s="1422">
        <v>0</v>
      </c>
      <c r="F1671" s="1422">
        <v>0</v>
      </c>
      <c r="G1671" s="1326" t="s">
        <v>326</v>
      </c>
      <c r="H1671" s="2839" t="s">
        <v>256</v>
      </c>
      <c r="I1671" s="1422">
        <v>0</v>
      </c>
      <c r="J1671" s="4294">
        <v>0</v>
      </c>
    </row>
    <row r="1672" spans="1:10" s="2842" customFormat="1" ht="17.25" customHeight="1">
      <c r="A1672" s="1325">
        <v>0</v>
      </c>
      <c r="B1672" s="1422">
        <v>0</v>
      </c>
      <c r="C1672" s="1422">
        <v>0</v>
      </c>
      <c r="D1672" s="1422">
        <v>0</v>
      </c>
      <c r="E1672" s="1422">
        <v>0</v>
      </c>
      <c r="F1672" s="1422">
        <v>0</v>
      </c>
      <c r="G1672" s="1326" t="s">
        <v>473</v>
      </c>
      <c r="H1672" s="2839" t="s">
        <v>1466</v>
      </c>
      <c r="I1672" s="1422">
        <v>0</v>
      </c>
      <c r="J1672" s="2846">
        <v>0</v>
      </c>
    </row>
    <row r="1673" spans="1:10" s="2842" customFormat="1" ht="17.25" customHeight="1">
      <c r="A1673" s="1325">
        <v>0</v>
      </c>
      <c r="B1673" s="1422">
        <v>0</v>
      </c>
      <c r="C1673" s="1422">
        <v>0</v>
      </c>
      <c r="D1673" s="1422">
        <v>0</v>
      </c>
      <c r="E1673" s="1422">
        <v>0</v>
      </c>
      <c r="F1673" s="1422">
        <v>0</v>
      </c>
      <c r="G1673" s="1326" t="s">
        <v>476</v>
      </c>
      <c r="H1673" s="2839" t="s">
        <v>1467</v>
      </c>
      <c r="I1673" s="1422">
        <v>0</v>
      </c>
      <c r="J1673" s="2846">
        <v>0</v>
      </c>
    </row>
    <row r="1674" spans="1:10" s="2842" customFormat="1" ht="17.25" customHeight="1">
      <c r="A1674" s="1325">
        <v>0</v>
      </c>
      <c r="B1674" s="1422">
        <v>0</v>
      </c>
      <c r="C1674" s="1422">
        <v>0</v>
      </c>
      <c r="D1674" s="1422">
        <v>0</v>
      </c>
      <c r="E1674" s="1422">
        <v>0</v>
      </c>
      <c r="F1674" s="1422">
        <v>0</v>
      </c>
      <c r="G1674" s="1326" t="s">
        <v>1264</v>
      </c>
      <c r="H1674" s="2839" t="s">
        <v>262</v>
      </c>
      <c r="I1674" s="1422">
        <v>0</v>
      </c>
      <c r="J1674" s="2846">
        <v>0</v>
      </c>
    </row>
    <row r="1675" spans="1:10" s="2842" customFormat="1" ht="17.25" customHeight="1">
      <c r="A1675" s="1325">
        <v>0</v>
      </c>
      <c r="B1675" s="1422">
        <v>0</v>
      </c>
      <c r="C1675" s="1422">
        <v>0</v>
      </c>
      <c r="D1675" s="1422">
        <v>0</v>
      </c>
      <c r="E1675" s="1422">
        <v>0</v>
      </c>
      <c r="F1675" s="1422">
        <v>0</v>
      </c>
      <c r="G1675" s="1326" t="s">
        <v>495</v>
      </c>
      <c r="H1675" s="1234" t="s">
        <v>3490</v>
      </c>
      <c r="I1675" s="1422">
        <v>0</v>
      </c>
      <c r="J1675" s="4294">
        <v>0</v>
      </c>
    </row>
    <row r="1676" spans="1:10" s="626" customFormat="1" ht="18" customHeight="1" thickBot="1">
      <c r="A1676" s="1262">
        <v>0</v>
      </c>
      <c r="B1676" s="1261">
        <v>0</v>
      </c>
      <c r="C1676" s="1261">
        <v>0</v>
      </c>
      <c r="D1676" s="1261">
        <v>0</v>
      </c>
      <c r="E1676" s="1261">
        <v>0</v>
      </c>
      <c r="F1676" s="1261">
        <v>0</v>
      </c>
      <c r="G1676" s="1263" t="s">
        <v>510</v>
      </c>
      <c r="H1676" s="2862" t="s">
        <v>1468</v>
      </c>
      <c r="I1676" s="1261">
        <v>0</v>
      </c>
      <c r="J1676" s="989">
        <v>0</v>
      </c>
    </row>
    <row r="1677" spans="1:10" s="733" customFormat="1" ht="24" customHeight="1" thickTop="1" thickBot="1">
      <c r="A1677" s="1014">
        <f t="shared" ref="A1677:F1677" si="396">SUM(A1676:A1676)</f>
        <v>0</v>
      </c>
      <c r="B1677" s="1015">
        <f t="shared" si="396"/>
        <v>0</v>
      </c>
      <c r="C1677" s="1015">
        <f t="shared" si="396"/>
        <v>0</v>
      </c>
      <c r="D1677" s="1015">
        <f t="shared" si="396"/>
        <v>0</v>
      </c>
      <c r="E1677" s="1015">
        <f t="shared" si="396"/>
        <v>0</v>
      </c>
      <c r="F1677" s="1015">
        <f t="shared" si="396"/>
        <v>0</v>
      </c>
      <c r="G1677" s="1079"/>
      <c r="H1677" s="1080" t="s">
        <v>1469</v>
      </c>
      <c r="I1677" s="1015">
        <f>SUM(I1676:I1676)</f>
        <v>0</v>
      </c>
      <c r="J1677" s="1017">
        <f>SUM(J1670:J1676)</f>
        <v>0</v>
      </c>
    </row>
    <row r="1678" spans="1:10" s="741" customFormat="1" ht="15.75" customHeight="1">
      <c r="A1678" s="1385"/>
      <c r="B1678" s="742"/>
      <c r="C1678" s="742"/>
      <c r="D1678" s="742"/>
      <c r="E1678" s="742"/>
      <c r="F1678" s="742"/>
      <c r="G1678" s="743"/>
      <c r="H1678" s="744"/>
      <c r="I1678" s="742"/>
      <c r="J1678" s="742" t="s">
        <v>223</v>
      </c>
    </row>
    <row r="1679" spans="1:10" s="2842" customFormat="1" ht="19.5" customHeight="1">
      <c r="A1679" s="2850" t="s">
        <v>1478</v>
      </c>
    </row>
    <row r="1680" spans="1:10" s="2842" customFormat="1" ht="15" customHeight="1" thickBot="1">
      <c r="A1680" s="1119"/>
      <c r="B1680" s="781"/>
      <c r="C1680" s="4608"/>
      <c r="D1680" s="4608"/>
      <c r="E1680" s="781"/>
      <c r="F1680" s="781"/>
      <c r="G1680" s="781"/>
      <c r="H1680" s="781"/>
      <c r="I1680" s="4608" t="s">
        <v>313</v>
      </c>
      <c r="J1680" s="4608"/>
    </row>
    <row r="1681" spans="1:10" s="2842" customFormat="1" ht="29.25" customHeight="1">
      <c r="A1681" s="4453" t="s">
        <v>3785</v>
      </c>
      <c r="B1681" s="4454"/>
      <c r="C1681" s="4455" t="s">
        <v>3783</v>
      </c>
      <c r="D1681" s="4454"/>
      <c r="E1681" s="4455" t="s">
        <v>3784</v>
      </c>
      <c r="F1681" s="4454"/>
      <c r="G1681" s="4456" t="s">
        <v>117</v>
      </c>
      <c r="H1681" s="4457"/>
      <c r="I1681" s="4455" t="s">
        <v>3787</v>
      </c>
      <c r="J1681" s="4454"/>
    </row>
    <row r="1682" spans="1:10" s="2842" customFormat="1" ht="15" customHeight="1">
      <c r="A1682" s="1050" t="s">
        <v>118</v>
      </c>
      <c r="B1682" s="2819" t="s">
        <v>104</v>
      </c>
      <c r="C1682" s="2819" t="s">
        <v>118</v>
      </c>
      <c r="D1682" s="2819" t="s">
        <v>104</v>
      </c>
      <c r="E1682" s="2819" t="s">
        <v>118</v>
      </c>
      <c r="F1682" s="2819" t="s">
        <v>104</v>
      </c>
      <c r="G1682" s="4458"/>
      <c r="H1682" s="4459"/>
      <c r="I1682" s="2819" t="s">
        <v>118</v>
      </c>
      <c r="J1682" s="1051" t="s">
        <v>104</v>
      </c>
    </row>
    <row r="1683" spans="1:10" s="2842" customFormat="1" ht="13.5" customHeight="1" thickBot="1">
      <c r="A1683" s="1075">
        <v>1</v>
      </c>
      <c r="B1683" s="2843">
        <v>2</v>
      </c>
      <c r="C1683" s="2843">
        <v>3</v>
      </c>
      <c r="D1683" s="2843">
        <v>4</v>
      </c>
      <c r="E1683" s="2843">
        <v>5</v>
      </c>
      <c r="F1683" s="2843">
        <v>6</v>
      </c>
      <c r="G1683" s="4614">
        <v>7</v>
      </c>
      <c r="H1683" s="4614"/>
      <c r="I1683" s="2843">
        <v>8</v>
      </c>
      <c r="J1683" s="1076">
        <v>9</v>
      </c>
    </row>
    <row r="1684" spans="1:10" s="648" customFormat="1" ht="19.5" customHeight="1" thickBot="1">
      <c r="A1684" s="4612"/>
      <c r="B1684" s="4613"/>
      <c r="C1684" s="4613"/>
      <c r="D1684" s="4613"/>
      <c r="E1684" s="4613"/>
      <c r="F1684" s="4613"/>
      <c r="G1684" s="624">
        <v>2</v>
      </c>
      <c r="H1684" s="4610" t="s">
        <v>1271</v>
      </c>
      <c r="I1684" s="4610"/>
      <c r="J1684" s="4611"/>
    </row>
    <row r="1685" spans="1:10" s="2842" customFormat="1" ht="17.25" customHeight="1" thickTop="1">
      <c r="A1685" s="1325">
        <v>0</v>
      </c>
      <c r="B1685" s="1422">
        <v>0</v>
      </c>
      <c r="C1685" s="1422">
        <v>0</v>
      </c>
      <c r="D1685" s="1422">
        <v>0</v>
      </c>
      <c r="E1685" s="1422">
        <v>0</v>
      </c>
      <c r="F1685" s="1422">
        <v>0</v>
      </c>
      <c r="G1685" s="1326">
        <v>104</v>
      </c>
      <c r="H1685" s="1354" t="s">
        <v>1274</v>
      </c>
      <c r="I1685" s="1422">
        <v>0</v>
      </c>
      <c r="J1685" s="4294">
        <v>0</v>
      </c>
    </row>
    <row r="1686" spans="1:10" s="2842" customFormat="1" ht="17.25" customHeight="1">
      <c r="A1686" s="1325">
        <v>0</v>
      </c>
      <c r="B1686" s="1422">
        <v>0</v>
      </c>
      <c r="C1686" s="1422">
        <v>0</v>
      </c>
      <c r="D1686" s="1422">
        <v>0</v>
      </c>
      <c r="E1686" s="1422">
        <v>0</v>
      </c>
      <c r="F1686" s="1422">
        <v>0</v>
      </c>
      <c r="G1686" s="1326">
        <v>105</v>
      </c>
      <c r="H1686" s="1354" t="s">
        <v>1470</v>
      </c>
      <c r="I1686" s="1422">
        <v>0</v>
      </c>
      <c r="J1686" s="4294"/>
    </row>
    <row r="1687" spans="1:10" s="2842" customFormat="1" ht="17.25" customHeight="1">
      <c r="A1687" s="1325">
        <v>0</v>
      </c>
      <c r="B1687" s="1422">
        <v>0</v>
      </c>
      <c r="C1687" s="1422">
        <v>0</v>
      </c>
      <c r="D1687" s="1422">
        <v>0</v>
      </c>
      <c r="E1687" s="1422">
        <v>0</v>
      </c>
      <c r="F1687" s="1422">
        <v>0</v>
      </c>
      <c r="G1687" s="1326">
        <v>135</v>
      </c>
      <c r="H1687" s="1354" t="s">
        <v>1471</v>
      </c>
      <c r="I1687" s="1422">
        <v>0</v>
      </c>
      <c r="J1687" s="4294"/>
    </row>
    <row r="1688" spans="1:10" s="2842" customFormat="1" ht="17.25" customHeight="1">
      <c r="A1688" s="1325">
        <v>0</v>
      </c>
      <c r="B1688" s="1422">
        <v>0</v>
      </c>
      <c r="C1688" s="1422">
        <v>0</v>
      </c>
      <c r="D1688" s="1422">
        <v>0</v>
      </c>
      <c r="E1688" s="1422">
        <v>0</v>
      </c>
      <c r="F1688" s="1422">
        <v>0</v>
      </c>
      <c r="G1688" s="1326">
        <v>140</v>
      </c>
      <c r="H1688" s="1354" t="s">
        <v>1280</v>
      </c>
      <c r="I1688" s="1422">
        <v>0</v>
      </c>
      <c r="J1688" s="4294"/>
    </row>
    <row r="1689" spans="1:10" s="626" customFormat="1" ht="18.75" customHeight="1" thickBot="1">
      <c r="A1689" s="1262">
        <v>0</v>
      </c>
      <c r="B1689" s="1261">
        <v>0</v>
      </c>
      <c r="C1689" s="1261">
        <v>0</v>
      </c>
      <c r="D1689" s="1261">
        <v>0</v>
      </c>
      <c r="E1689" s="1261">
        <v>0</v>
      </c>
      <c r="F1689" s="1261">
        <v>0</v>
      </c>
      <c r="G1689" s="1263">
        <v>146</v>
      </c>
      <c r="H1689" s="2885" t="s">
        <v>1396</v>
      </c>
      <c r="I1689" s="1261">
        <v>0</v>
      </c>
      <c r="J1689" s="4302"/>
    </row>
    <row r="1690" spans="1:10" s="733" customFormat="1" ht="24.75" customHeight="1" thickTop="1" thickBot="1">
      <c r="A1690" s="995">
        <f t="shared" ref="A1690:F1690" si="397">SUM(A1685:A1689)</f>
        <v>0</v>
      </c>
      <c r="B1690" s="996">
        <f t="shared" si="397"/>
        <v>0</v>
      </c>
      <c r="C1690" s="996">
        <f t="shared" si="397"/>
        <v>0</v>
      </c>
      <c r="D1690" s="996">
        <f t="shared" si="397"/>
        <v>0</v>
      </c>
      <c r="E1690" s="996">
        <f t="shared" si="397"/>
        <v>0</v>
      </c>
      <c r="F1690" s="996">
        <f t="shared" si="397"/>
        <v>0</v>
      </c>
      <c r="G1690" s="1009"/>
      <c r="H1690" s="1010" t="s">
        <v>1472</v>
      </c>
      <c r="I1690" s="996">
        <f>SUM(I1685:I1689)</f>
        <v>0</v>
      </c>
      <c r="J1690" s="997">
        <f>SUM(J1685:J1689)</f>
        <v>0</v>
      </c>
    </row>
    <row r="1691" spans="1:10" s="2842" customFormat="1" ht="18" customHeight="1" thickTop="1">
      <c r="A1691" s="4623"/>
      <c r="B1691" s="4624"/>
      <c r="C1691" s="4624"/>
      <c r="D1691" s="4624"/>
      <c r="E1691" s="4624"/>
      <c r="F1691" s="4624"/>
      <c r="G1691" s="623">
        <v>3</v>
      </c>
      <c r="H1691" s="4606" t="s">
        <v>1282</v>
      </c>
      <c r="I1691" s="4606"/>
      <c r="J1691" s="4607"/>
    </row>
    <row r="1692" spans="1:10" s="2842" customFormat="1" ht="17.25" customHeight="1">
      <c r="A1692" s="1325">
        <v>0</v>
      </c>
      <c r="B1692" s="1422">
        <v>0</v>
      </c>
      <c r="C1692" s="1422">
        <v>0</v>
      </c>
      <c r="D1692" s="1422">
        <v>0</v>
      </c>
      <c r="E1692" s="1422">
        <v>0</v>
      </c>
      <c r="F1692" s="1422">
        <v>0</v>
      </c>
      <c r="G1692" s="1326">
        <v>230</v>
      </c>
      <c r="H1692" s="1354" t="s">
        <v>1473</v>
      </c>
      <c r="I1692" s="2855">
        <v>0</v>
      </c>
      <c r="J1692" s="4330"/>
    </row>
    <row r="1693" spans="1:10" s="2842" customFormat="1" ht="17.25" customHeight="1">
      <c r="A1693" s="1325">
        <v>0</v>
      </c>
      <c r="B1693" s="1422">
        <v>0</v>
      </c>
      <c r="C1693" s="1422">
        <v>0</v>
      </c>
      <c r="D1693" s="1422">
        <v>0</v>
      </c>
      <c r="E1693" s="1422">
        <v>0</v>
      </c>
      <c r="F1693" s="1422">
        <v>0</v>
      </c>
      <c r="G1693" s="1326">
        <v>289</v>
      </c>
      <c r="H1693" s="1354" t="s">
        <v>1474</v>
      </c>
      <c r="I1693" s="2855">
        <v>0</v>
      </c>
      <c r="J1693" s="4330"/>
    </row>
    <row r="1694" spans="1:10" s="626" customFormat="1" ht="20.25" customHeight="1" thickBot="1">
      <c r="A1694" s="1262">
        <v>0</v>
      </c>
      <c r="B1694" s="1261">
        <v>0</v>
      </c>
      <c r="C1694" s="1261">
        <v>0</v>
      </c>
      <c r="D1694" s="1261">
        <v>0</v>
      </c>
      <c r="E1694" s="1261">
        <v>0</v>
      </c>
      <c r="F1694" s="1261">
        <v>0</v>
      </c>
      <c r="G1694" s="1263">
        <v>291</v>
      </c>
      <c r="H1694" s="2885" t="s">
        <v>1475</v>
      </c>
      <c r="I1694" s="916">
        <v>0</v>
      </c>
      <c r="J1694" s="1267">
        <v>0</v>
      </c>
    </row>
    <row r="1695" spans="1:10" s="733" customFormat="1" ht="27" customHeight="1" thickTop="1" thickBot="1">
      <c r="A1695" s="995">
        <f t="shared" ref="A1695:F1695" si="398">SUM(A1692:A1694)</f>
        <v>0</v>
      </c>
      <c r="B1695" s="996">
        <f t="shared" si="398"/>
        <v>0</v>
      </c>
      <c r="C1695" s="996">
        <f t="shared" si="398"/>
        <v>0</v>
      </c>
      <c r="D1695" s="996">
        <f t="shared" si="398"/>
        <v>0</v>
      </c>
      <c r="E1695" s="996">
        <f t="shared" si="398"/>
        <v>0</v>
      </c>
      <c r="F1695" s="996">
        <f t="shared" si="398"/>
        <v>0</v>
      </c>
      <c r="G1695" s="1009"/>
      <c r="H1695" s="1010" t="s">
        <v>1374</v>
      </c>
      <c r="I1695" s="996">
        <f>SUM(I1692:I1694)</f>
        <v>0</v>
      </c>
      <c r="J1695" s="997">
        <f>SUM(J1692:J1694)</f>
        <v>0</v>
      </c>
    </row>
    <row r="1696" spans="1:10" s="2842" customFormat="1" ht="19.5" customHeight="1" thickTop="1">
      <c r="A1696" s="4623"/>
      <c r="B1696" s="4624"/>
      <c r="C1696" s="4624"/>
      <c r="D1696" s="4624"/>
      <c r="E1696" s="4624"/>
      <c r="F1696" s="4624"/>
      <c r="G1696" s="696">
        <v>4</v>
      </c>
      <c r="H1696" s="4606" t="s">
        <v>1296</v>
      </c>
      <c r="I1696" s="4606"/>
      <c r="J1696" s="4607"/>
    </row>
    <row r="1697" spans="1:11" s="648" customFormat="1" ht="20.25" customHeight="1" thickBot="1">
      <c r="A1697" s="4612"/>
      <c r="B1697" s="4613"/>
      <c r="C1697" s="4613"/>
      <c r="D1697" s="4613"/>
      <c r="E1697" s="4613"/>
      <c r="F1697" s="4613"/>
      <c r="G1697" s="624">
        <v>5</v>
      </c>
      <c r="H1697" s="4610" t="s">
        <v>321</v>
      </c>
      <c r="I1697" s="4610"/>
      <c r="J1697" s="4611"/>
    </row>
    <row r="1698" spans="1:11" s="660" customFormat="1" ht="36.75" customHeight="1" thickTop="1" thickBot="1">
      <c r="A1698" s="750">
        <v>0</v>
      </c>
      <c r="B1698" s="697">
        <v>0</v>
      </c>
      <c r="C1698" s="2855">
        <v>0</v>
      </c>
      <c r="D1698" s="2856">
        <v>0</v>
      </c>
      <c r="E1698" s="697">
        <v>0</v>
      </c>
      <c r="F1698" s="697">
        <v>0</v>
      </c>
      <c r="G1698" s="1326">
        <v>410</v>
      </c>
      <c r="H1698" s="914" t="s">
        <v>289</v>
      </c>
      <c r="I1698" s="2855">
        <v>0</v>
      </c>
      <c r="J1698" s="2856">
        <v>0</v>
      </c>
    </row>
    <row r="1699" spans="1:11" s="626" customFormat="1" ht="21" customHeight="1" thickTop="1" thickBot="1">
      <c r="A1699" s="1262">
        <v>0</v>
      </c>
      <c r="B1699" s="1261">
        <v>0</v>
      </c>
      <c r="C1699" s="2862">
        <v>0</v>
      </c>
      <c r="D1699" s="989">
        <v>3500000</v>
      </c>
      <c r="E1699" s="2862">
        <v>0</v>
      </c>
      <c r="F1699" s="989">
        <v>3500000</v>
      </c>
      <c r="G1699" s="1263">
        <v>499</v>
      </c>
      <c r="H1699" s="2862" t="s">
        <v>290</v>
      </c>
      <c r="I1699" s="2862">
        <v>0</v>
      </c>
      <c r="J1699" s="4302"/>
      <c r="K1699" s="626" t="s">
        <v>3762</v>
      </c>
    </row>
    <row r="1700" spans="1:11" s="733" customFormat="1" ht="24.75" customHeight="1" thickTop="1" thickBot="1">
      <c r="A1700" s="995">
        <f t="shared" ref="A1700:F1700" si="399">SUM(A1698:A1699)</f>
        <v>0</v>
      </c>
      <c r="B1700" s="996">
        <f t="shared" si="399"/>
        <v>0</v>
      </c>
      <c r="C1700" s="996">
        <f t="shared" si="399"/>
        <v>0</v>
      </c>
      <c r="D1700" s="996">
        <f t="shared" si="399"/>
        <v>3500000</v>
      </c>
      <c r="E1700" s="996">
        <f t="shared" si="399"/>
        <v>0</v>
      </c>
      <c r="F1700" s="996">
        <f t="shared" si="399"/>
        <v>3500000</v>
      </c>
      <c r="G1700" s="1013"/>
      <c r="H1700" s="996" t="s">
        <v>1321</v>
      </c>
      <c r="I1700" s="996">
        <f>SUM(I1698:I1699)</f>
        <v>0</v>
      </c>
      <c r="J1700" s="997">
        <f>SUM(J1698:J1699)</f>
        <v>0</v>
      </c>
    </row>
    <row r="1701" spans="1:11" s="662" customFormat="1" ht="36" customHeight="1" thickTop="1" thickBot="1">
      <c r="A1701" s="995">
        <f t="shared" ref="A1701:F1701" si="400">A1677+A1690+A1695+A1700</f>
        <v>0</v>
      </c>
      <c r="B1701" s="996">
        <f t="shared" si="400"/>
        <v>0</v>
      </c>
      <c r="C1701" s="996">
        <f t="shared" si="400"/>
        <v>0</v>
      </c>
      <c r="D1701" s="996">
        <f t="shared" si="400"/>
        <v>3500000</v>
      </c>
      <c r="E1701" s="996">
        <f t="shared" si="400"/>
        <v>0</v>
      </c>
      <c r="F1701" s="996">
        <f t="shared" si="400"/>
        <v>3500000</v>
      </c>
      <c r="G1701" s="1013"/>
      <c r="H1701" s="1010" t="s">
        <v>1355</v>
      </c>
      <c r="I1701" s="996">
        <f>I1677+I1690+I1695+I1700</f>
        <v>0</v>
      </c>
      <c r="J1701" s="997">
        <f>J1677+J1690+J1695+J1700</f>
        <v>0</v>
      </c>
    </row>
    <row r="1702" spans="1:11" s="648" customFormat="1" ht="52.5" customHeight="1" thickTop="1" thickBot="1">
      <c r="A1702" s="999">
        <f t="shared" ref="A1702:F1702" si="401">A1667+A1701</f>
        <v>0</v>
      </c>
      <c r="B1702" s="1000">
        <f t="shared" si="401"/>
        <v>0</v>
      </c>
      <c r="C1702" s="1000">
        <f t="shared" si="401"/>
        <v>0</v>
      </c>
      <c r="D1702" s="1000">
        <f t="shared" si="401"/>
        <v>3500000</v>
      </c>
      <c r="E1702" s="1000">
        <f t="shared" si="401"/>
        <v>0</v>
      </c>
      <c r="F1702" s="1000">
        <f t="shared" si="401"/>
        <v>3500000</v>
      </c>
      <c r="G1702" s="1067"/>
      <c r="H1702" s="1077" t="s">
        <v>1479</v>
      </c>
      <c r="I1702" s="1000">
        <f>I1667+I1701</f>
        <v>0</v>
      </c>
      <c r="J1702" s="1001">
        <f>J1667+J1701</f>
        <v>0</v>
      </c>
    </row>
    <row r="1703" spans="1:11" s="660" customFormat="1" ht="22.5" customHeight="1" thickTop="1" thickBot="1">
      <c r="A1703" s="4645" t="s">
        <v>1480</v>
      </c>
      <c r="B1703" s="4649"/>
      <c r="C1703" s="4649"/>
      <c r="D1703" s="4649"/>
      <c r="E1703" s="4649"/>
      <c r="F1703" s="4649"/>
      <c r="G1703" s="4649"/>
      <c r="H1703" s="4649"/>
      <c r="I1703" s="4649"/>
      <c r="J1703" s="4649"/>
    </row>
    <row r="1704" spans="1:11" s="660" customFormat="1" ht="15.75" customHeight="1" thickTop="1" thickBot="1">
      <c r="A1704" s="1119"/>
      <c r="B1704" s="781"/>
      <c r="C1704" s="4608"/>
      <c r="D1704" s="4608"/>
      <c r="E1704" s="781"/>
      <c r="F1704" s="781"/>
      <c r="G1704" s="781"/>
      <c r="H1704" s="781"/>
      <c r="I1704" s="4608" t="s">
        <v>313</v>
      </c>
      <c r="J1704" s="4608"/>
    </row>
    <row r="1705" spans="1:11" s="660" customFormat="1" ht="29.25" customHeight="1" thickTop="1" thickBot="1">
      <c r="A1705" s="4453" t="s">
        <v>3785</v>
      </c>
      <c r="B1705" s="4454"/>
      <c r="C1705" s="4455" t="s">
        <v>3783</v>
      </c>
      <c r="D1705" s="4454"/>
      <c r="E1705" s="4455" t="s">
        <v>3784</v>
      </c>
      <c r="F1705" s="4454"/>
      <c r="G1705" s="4456" t="s">
        <v>117</v>
      </c>
      <c r="H1705" s="4457"/>
      <c r="I1705" s="4455" t="s">
        <v>3787</v>
      </c>
      <c r="J1705" s="4454"/>
    </row>
    <row r="1706" spans="1:11" s="660" customFormat="1" ht="15" customHeight="1" thickTop="1" thickBot="1">
      <c r="A1706" s="1050" t="s">
        <v>118</v>
      </c>
      <c r="B1706" s="2819" t="s">
        <v>104</v>
      </c>
      <c r="C1706" s="2819" t="s">
        <v>118</v>
      </c>
      <c r="D1706" s="2819" t="s">
        <v>104</v>
      </c>
      <c r="E1706" s="2819" t="s">
        <v>118</v>
      </c>
      <c r="F1706" s="2819" t="s">
        <v>104</v>
      </c>
      <c r="G1706" s="4458"/>
      <c r="H1706" s="4459"/>
      <c r="I1706" s="2819" t="s">
        <v>118</v>
      </c>
      <c r="J1706" s="1051" t="s">
        <v>104</v>
      </c>
    </row>
    <row r="1707" spans="1:11" s="2842" customFormat="1" ht="13.5" customHeight="1" thickTop="1" thickBot="1">
      <c r="A1707" s="1075">
        <v>1</v>
      </c>
      <c r="B1707" s="2843">
        <v>2</v>
      </c>
      <c r="C1707" s="2843">
        <v>3</v>
      </c>
      <c r="D1707" s="2843">
        <v>4</v>
      </c>
      <c r="E1707" s="2843">
        <v>5</v>
      </c>
      <c r="F1707" s="2843">
        <v>6</v>
      </c>
      <c r="G1707" s="4614">
        <v>7</v>
      </c>
      <c r="H1707" s="4614"/>
      <c r="I1707" s="2843">
        <v>8</v>
      </c>
      <c r="J1707" s="1076">
        <v>9</v>
      </c>
    </row>
    <row r="1708" spans="1:11" s="2842" customFormat="1" ht="19.5" customHeight="1">
      <c r="A1708" s="4609" t="s">
        <v>318</v>
      </c>
      <c r="B1708" s="4610"/>
      <c r="C1708" s="4610"/>
      <c r="D1708" s="4610"/>
      <c r="E1708" s="4610"/>
      <c r="F1708" s="4610"/>
      <c r="G1708" s="4610"/>
      <c r="H1708" s="4610"/>
      <c r="I1708" s="4610"/>
      <c r="J1708" s="4611"/>
    </row>
    <row r="1709" spans="1:11" s="648" customFormat="1" ht="19.5" customHeight="1" thickBot="1">
      <c r="A1709" s="4612"/>
      <c r="B1709" s="4613"/>
      <c r="C1709" s="4613"/>
      <c r="D1709" s="4613"/>
      <c r="E1709" s="4613"/>
      <c r="F1709" s="4613"/>
      <c r="G1709" s="624" t="s">
        <v>137</v>
      </c>
      <c r="H1709" s="4610" t="s">
        <v>239</v>
      </c>
      <c r="I1709" s="4610"/>
      <c r="J1709" s="4611"/>
    </row>
    <row r="1710" spans="1:11" s="660" customFormat="1" ht="17.25" customHeight="1" thickTop="1" thickBot="1">
      <c r="A1710" s="2838">
        <f t="shared" ref="A1710:F1710" si="402">A1733</f>
        <v>0</v>
      </c>
      <c r="B1710" s="2838">
        <f>B1733</f>
        <v>0</v>
      </c>
      <c r="C1710" s="2839">
        <f t="shared" si="402"/>
        <v>0</v>
      </c>
      <c r="D1710" s="2839">
        <f t="shared" si="402"/>
        <v>0</v>
      </c>
      <c r="E1710" s="2839">
        <f t="shared" si="402"/>
        <v>0</v>
      </c>
      <c r="F1710" s="2839">
        <f t="shared" si="402"/>
        <v>0</v>
      </c>
      <c r="G1710" s="1326">
        <v>1</v>
      </c>
      <c r="H1710" s="2839" t="s">
        <v>1235</v>
      </c>
      <c r="I1710" s="2839">
        <f>I1733</f>
        <v>0</v>
      </c>
      <c r="J1710" s="2846">
        <f>J1733</f>
        <v>0</v>
      </c>
    </row>
    <row r="1711" spans="1:11" s="650" customFormat="1" ht="19.5" customHeight="1" thickTop="1" thickBot="1">
      <c r="A1711" s="2861">
        <f t="shared" ref="A1711:F1711" si="403">A1736</f>
        <v>0</v>
      </c>
      <c r="B1711" s="2861">
        <f>B1736</f>
        <v>0</v>
      </c>
      <c r="C1711" s="2862">
        <f t="shared" si="403"/>
        <v>0</v>
      </c>
      <c r="D1711" s="2862">
        <f t="shared" si="403"/>
        <v>0</v>
      </c>
      <c r="E1711" s="2862">
        <f t="shared" si="403"/>
        <v>0</v>
      </c>
      <c r="F1711" s="2862">
        <f t="shared" si="403"/>
        <v>0</v>
      </c>
      <c r="G1711" s="1263">
        <v>2</v>
      </c>
      <c r="H1711" s="2862" t="s">
        <v>1236</v>
      </c>
      <c r="I1711" s="2862">
        <f>I1736</f>
        <v>0</v>
      </c>
      <c r="J1711" s="989">
        <f>J1736</f>
        <v>0</v>
      </c>
    </row>
    <row r="1712" spans="1:11" s="662" customFormat="1" ht="33" customHeight="1" thickTop="1" thickBot="1">
      <c r="A1712" s="995">
        <f t="shared" ref="A1712:F1712" si="404">SUM(A1710:A1711)</f>
        <v>0</v>
      </c>
      <c r="B1712" s="996">
        <f t="shared" si="404"/>
        <v>0</v>
      </c>
      <c r="C1712" s="996">
        <f t="shared" si="404"/>
        <v>0</v>
      </c>
      <c r="D1712" s="996">
        <f t="shared" si="404"/>
        <v>0</v>
      </c>
      <c r="E1712" s="996">
        <f t="shared" si="404"/>
        <v>0</v>
      </c>
      <c r="F1712" s="996">
        <f t="shared" si="404"/>
        <v>0</v>
      </c>
      <c r="G1712" s="1008"/>
      <c r="H1712" s="998" t="s">
        <v>1358</v>
      </c>
      <c r="I1712" s="996">
        <f>SUM(I1710:I1711)</f>
        <v>0</v>
      </c>
      <c r="J1712" s="997">
        <f>SUM(J1710:J1711)</f>
        <v>0</v>
      </c>
    </row>
    <row r="1713" spans="1:12" s="2842" customFormat="1" ht="20.25" customHeight="1" thickTop="1">
      <c r="A1713" s="4623"/>
      <c r="B1713" s="4624"/>
      <c r="C1713" s="4624"/>
      <c r="D1713" s="4624"/>
      <c r="E1713" s="4624"/>
      <c r="F1713" s="4624"/>
      <c r="G1713" s="623" t="s">
        <v>139</v>
      </c>
      <c r="H1713" s="4606" t="s">
        <v>243</v>
      </c>
      <c r="I1713" s="4606"/>
      <c r="J1713" s="4607"/>
    </row>
    <row r="1714" spans="1:12" s="2842" customFormat="1" ht="17.25" customHeight="1">
      <c r="A1714" s="652">
        <v>0</v>
      </c>
      <c r="B1714" s="652">
        <v>0</v>
      </c>
      <c r="C1714" s="1326">
        <v>0</v>
      </c>
      <c r="D1714" s="1326">
        <v>0</v>
      </c>
      <c r="E1714" s="1326">
        <v>0</v>
      </c>
      <c r="F1714" s="1326">
        <v>0</v>
      </c>
      <c r="G1714" s="1326">
        <v>1</v>
      </c>
      <c r="H1714" s="2839" t="s">
        <v>1258</v>
      </c>
      <c r="I1714" s="1326">
        <v>0</v>
      </c>
      <c r="J1714" s="686">
        <v>0</v>
      </c>
    </row>
    <row r="1715" spans="1:12" s="2842" customFormat="1" ht="17.25" customHeight="1">
      <c r="A1715" s="652">
        <v>0</v>
      </c>
      <c r="B1715" s="652">
        <v>0</v>
      </c>
      <c r="C1715" s="1326">
        <v>0</v>
      </c>
      <c r="D1715" s="1326">
        <v>0</v>
      </c>
      <c r="E1715" s="1326">
        <v>0</v>
      </c>
      <c r="F1715" s="1326">
        <v>0</v>
      </c>
      <c r="G1715" s="1326">
        <v>2</v>
      </c>
      <c r="H1715" s="2839" t="s">
        <v>1271</v>
      </c>
      <c r="I1715" s="1326">
        <v>0</v>
      </c>
      <c r="J1715" s="686">
        <v>0</v>
      </c>
    </row>
    <row r="1716" spans="1:12" s="2842" customFormat="1" ht="17.25" customHeight="1">
      <c r="A1716" s="652">
        <v>0</v>
      </c>
      <c r="B1716" s="652">
        <v>0</v>
      </c>
      <c r="C1716" s="1326">
        <v>0</v>
      </c>
      <c r="D1716" s="1326">
        <v>0</v>
      </c>
      <c r="E1716" s="1326">
        <v>0</v>
      </c>
      <c r="F1716" s="1326">
        <v>0</v>
      </c>
      <c r="G1716" s="1326">
        <v>3</v>
      </c>
      <c r="H1716" s="2839" t="s">
        <v>1282</v>
      </c>
      <c r="I1716" s="1326">
        <v>0</v>
      </c>
      <c r="J1716" s="686">
        <v>0</v>
      </c>
    </row>
    <row r="1717" spans="1:12" s="2842" customFormat="1" ht="17.25" customHeight="1">
      <c r="A1717" s="652">
        <v>0</v>
      </c>
      <c r="B1717" s="652">
        <v>0</v>
      </c>
      <c r="C1717" s="1326">
        <v>0</v>
      </c>
      <c r="D1717" s="1326">
        <v>0</v>
      </c>
      <c r="E1717" s="1326">
        <v>0</v>
      </c>
      <c r="F1717" s="1326">
        <v>0</v>
      </c>
      <c r="G1717" s="1326">
        <v>4</v>
      </c>
      <c r="H1717" s="2839" t="s">
        <v>1296</v>
      </c>
      <c r="I1717" s="1326">
        <v>0</v>
      </c>
      <c r="J1717" s="686">
        <v>0</v>
      </c>
    </row>
    <row r="1718" spans="1:12" s="626" customFormat="1" ht="20.25" customHeight="1" thickBot="1">
      <c r="A1718" s="2861">
        <f t="shared" ref="A1718:F1718" si="405">A1741</f>
        <v>0</v>
      </c>
      <c r="B1718" s="2861">
        <f t="shared" si="405"/>
        <v>0</v>
      </c>
      <c r="C1718" s="2862">
        <f t="shared" si="405"/>
        <v>10000000</v>
      </c>
      <c r="D1718" s="989">
        <f t="shared" si="405"/>
        <v>5000000</v>
      </c>
      <c r="E1718" s="2862">
        <f t="shared" si="405"/>
        <v>10000000</v>
      </c>
      <c r="F1718" s="2862">
        <f t="shared" si="405"/>
        <v>5000000</v>
      </c>
      <c r="G1718" s="1263">
        <v>5</v>
      </c>
      <c r="H1718" s="2862" t="s">
        <v>321</v>
      </c>
      <c r="I1718" s="2862">
        <f>I1741</f>
        <v>0</v>
      </c>
      <c r="J1718" s="989">
        <f>J1741</f>
        <v>0</v>
      </c>
      <c r="K1718" s="2862">
        <f>K1741</f>
        <v>0</v>
      </c>
      <c r="L1718" s="2862">
        <f>L1741</f>
        <v>0</v>
      </c>
    </row>
    <row r="1719" spans="1:12" s="662" customFormat="1" ht="39" customHeight="1" thickTop="1" thickBot="1">
      <c r="A1719" s="995">
        <f t="shared" ref="A1719:F1719" si="406">SUM(A1718)</f>
        <v>0</v>
      </c>
      <c r="B1719" s="995">
        <f t="shared" si="406"/>
        <v>0</v>
      </c>
      <c r="C1719" s="996">
        <f t="shared" si="406"/>
        <v>10000000</v>
      </c>
      <c r="D1719" s="996">
        <f t="shared" si="406"/>
        <v>5000000</v>
      </c>
      <c r="E1719" s="996">
        <f t="shared" si="406"/>
        <v>10000000</v>
      </c>
      <c r="F1719" s="996">
        <f t="shared" si="406"/>
        <v>5000000</v>
      </c>
      <c r="G1719" s="1008"/>
      <c r="H1719" s="998" t="s">
        <v>1243</v>
      </c>
      <c r="I1719" s="996">
        <f>SUM(I1718)</f>
        <v>0</v>
      </c>
      <c r="J1719" s="996">
        <f>SUM(J1718)</f>
        <v>0</v>
      </c>
    </row>
    <row r="1720" spans="1:12" s="2842" customFormat="1" ht="28.5" customHeight="1" thickTop="1" thickBot="1">
      <c r="A1720" s="1005">
        <f t="shared" ref="A1720:F1720" si="407">A1712+A1719</f>
        <v>0</v>
      </c>
      <c r="B1720" s="1005">
        <f t="shared" si="407"/>
        <v>0</v>
      </c>
      <c r="C1720" s="1006">
        <f t="shared" si="407"/>
        <v>10000000</v>
      </c>
      <c r="D1720" s="1006">
        <f t="shared" si="407"/>
        <v>5000000</v>
      </c>
      <c r="E1720" s="1006">
        <f t="shared" si="407"/>
        <v>10000000</v>
      </c>
      <c r="F1720" s="1006">
        <f t="shared" si="407"/>
        <v>5000000</v>
      </c>
      <c r="G1720" s="1067"/>
      <c r="H1720" s="1068" t="s">
        <v>1244</v>
      </c>
      <c r="I1720" s="1006">
        <f>I1712+I1719</f>
        <v>0</v>
      </c>
      <c r="J1720" s="1006">
        <f>J1712+J1719</f>
        <v>0</v>
      </c>
    </row>
    <row r="1721" spans="1:12" s="2842" customFormat="1" ht="18.75" customHeight="1">
      <c r="A1721" s="4638" t="s">
        <v>322</v>
      </c>
      <c r="B1721" s="4608"/>
      <c r="C1721" s="4608"/>
      <c r="D1721" s="4608"/>
      <c r="E1721" s="4608"/>
      <c r="F1721" s="4608"/>
      <c r="G1721" s="4608"/>
      <c r="H1721" s="4608"/>
      <c r="I1721" s="4608"/>
      <c r="J1721" s="4608"/>
    </row>
    <row r="1722" spans="1:12" s="2842" customFormat="1" ht="22.5" customHeight="1">
      <c r="A1722" s="2850" t="s">
        <v>1481</v>
      </c>
    </row>
    <row r="1723" spans="1:12" s="2842" customFormat="1" ht="15" customHeight="1" thickBot="1">
      <c r="A1723" s="1119"/>
      <c r="B1723" s="781"/>
      <c r="C1723" s="4608"/>
      <c r="D1723" s="4608"/>
      <c r="E1723" s="781"/>
      <c r="F1723" s="781"/>
      <c r="G1723" s="781"/>
      <c r="H1723" s="781"/>
      <c r="I1723" s="4608" t="s">
        <v>313</v>
      </c>
      <c r="J1723" s="4608"/>
    </row>
    <row r="1724" spans="1:12" s="2842" customFormat="1" ht="29.25" customHeight="1">
      <c r="A1724" s="4453" t="s">
        <v>3785</v>
      </c>
      <c r="B1724" s="4454"/>
      <c r="C1724" s="4455" t="s">
        <v>3783</v>
      </c>
      <c r="D1724" s="4454"/>
      <c r="E1724" s="4455" t="s">
        <v>3784</v>
      </c>
      <c r="F1724" s="4454"/>
      <c r="G1724" s="4456" t="s">
        <v>117</v>
      </c>
      <c r="H1724" s="4457"/>
      <c r="I1724" s="4455" t="s">
        <v>3787</v>
      </c>
      <c r="J1724" s="4454"/>
    </row>
    <row r="1725" spans="1:12" s="648" customFormat="1" ht="15" customHeight="1" thickBot="1">
      <c r="A1725" s="1050" t="s">
        <v>118</v>
      </c>
      <c r="B1725" s="2819" t="s">
        <v>104</v>
      </c>
      <c r="C1725" s="2819" t="s">
        <v>118</v>
      </c>
      <c r="D1725" s="2819" t="s">
        <v>104</v>
      </c>
      <c r="E1725" s="2819" t="s">
        <v>118</v>
      </c>
      <c r="F1725" s="2819" t="s">
        <v>104</v>
      </c>
      <c r="G1725" s="4458"/>
      <c r="H1725" s="4459"/>
      <c r="I1725" s="2819" t="s">
        <v>118</v>
      </c>
      <c r="J1725" s="1051" t="s">
        <v>104</v>
      </c>
    </row>
    <row r="1726" spans="1:12" s="2842" customFormat="1" ht="13.5" customHeight="1" thickTop="1" thickBot="1">
      <c r="A1726" s="1075">
        <v>1</v>
      </c>
      <c r="B1726" s="2843">
        <v>2</v>
      </c>
      <c r="C1726" s="2843">
        <v>3</v>
      </c>
      <c r="D1726" s="2843">
        <v>4</v>
      </c>
      <c r="E1726" s="2843">
        <v>5</v>
      </c>
      <c r="F1726" s="2843">
        <v>6</v>
      </c>
      <c r="G1726" s="4614">
        <v>7</v>
      </c>
      <c r="H1726" s="4614"/>
      <c r="I1726" s="2843">
        <v>8</v>
      </c>
      <c r="J1726" s="1076">
        <v>9</v>
      </c>
    </row>
    <row r="1727" spans="1:12" s="2842" customFormat="1" ht="20.25" customHeight="1">
      <c r="A1727" s="4609" t="s">
        <v>626</v>
      </c>
      <c r="B1727" s="4610"/>
      <c r="C1727" s="4610"/>
      <c r="D1727" s="4610"/>
      <c r="E1727" s="4610"/>
      <c r="F1727" s="4610"/>
      <c r="G1727" s="4610"/>
      <c r="H1727" s="4610"/>
      <c r="I1727" s="4610"/>
      <c r="J1727" s="4611"/>
    </row>
    <row r="1728" spans="1:12" s="2842" customFormat="1" ht="20.25" customHeight="1">
      <c r="A1728" s="4612"/>
      <c r="B1728" s="4613"/>
      <c r="C1728" s="4613"/>
      <c r="D1728" s="4613"/>
      <c r="E1728" s="4613"/>
      <c r="F1728" s="4613"/>
      <c r="G1728" s="624" t="s">
        <v>137</v>
      </c>
      <c r="H1728" s="4610" t="s">
        <v>239</v>
      </c>
      <c r="I1728" s="4610"/>
      <c r="J1728" s="4611"/>
    </row>
    <row r="1729" spans="1:10" s="2842" customFormat="1" ht="18" customHeight="1">
      <c r="A1729" s="4612"/>
      <c r="B1729" s="4613"/>
      <c r="C1729" s="4613"/>
      <c r="D1729" s="4613"/>
      <c r="E1729" s="4613"/>
      <c r="F1729" s="4613"/>
      <c r="G1729" s="624">
        <v>1</v>
      </c>
      <c r="H1729" s="4610" t="s">
        <v>1235</v>
      </c>
      <c r="I1729" s="4610"/>
      <c r="J1729" s="4611"/>
    </row>
    <row r="1730" spans="1:10" s="2842" customFormat="1" ht="17.25" customHeight="1">
      <c r="A1730" s="1325">
        <v>0</v>
      </c>
      <c r="B1730" s="1422">
        <v>0</v>
      </c>
      <c r="C1730" s="2839">
        <v>0</v>
      </c>
      <c r="D1730" s="2839">
        <v>0</v>
      </c>
      <c r="E1730" s="2839">
        <v>0</v>
      </c>
      <c r="F1730" s="1422">
        <v>0</v>
      </c>
      <c r="G1730" s="1326" t="s">
        <v>324</v>
      </c>
      <c r="H1730" s="2839" t="s">
        <v>1409</v>
      </c>
      <c r="I1730" s="2839">
        <v>0</v>
      </c>
      <c r="J1730" s="2846">
        <v>0</v>
      </c>
    </row>
    <row r="1731" spans="1:10" s="2842" customFormat="1" ht="17.25" customHeight="1">
      <c r="A1731" s="1325">
        <v>0</v>
      </c>
      <c r="B1731" s="1422">
        <v>0</v>
      </c>
      <c r="C1731" s="2839">
        <v>0</v>
      </c>
      <c r="D1731" s="2839">
        <v>0</v>
      </c>
      <c r="E1731" s="2839">
        <v>0</v>
      </c>
      <c r="F1731" s="2839">
        <v>0</v>
      </c>
      <c r="G1731" s="1326" t="s">
        <v>327</v>
      </c>
      <c r="H1731" s="1354" t="s">
        <v>1246</v>
      </c>
      <c r="I1731" s="2839">
        <v>0</v>
      </c>
      <c r="J1731" s="2846">
        <v>0</v>
      </c>
    </row>
    <row r="1732" spans="1:10" s="626" customFormat="1" ht="19.5" customHeight="1" thickBot="1">
      <c r="A1732" s="1262">
        <v>0</v>
      </c>
      <c r="B1732" s="1261">
        <v>0</v>
      </c>
      <c r="C1732" s="2862">
        <v>0</v>
      </c>
      <c r="D1732" s="2862">
        <v>0</v>
      </c>
      <c r="E1732" s="1261">
        <v>0</v>
      </c>
      <c r="F1732" s="2862">
        <v>0</v>
      </c>
      <c r="G1732" s="1263">
        <v>100</v>
      </c>
      <c r="H1732" s="2862" t="s">
        <v>1380</v>
      </c>
      <c r="I1732" s="2862">
        <v>0</v>
      </c>
      <c r="J1732" s="989">
        <v>0</v>
      </c>
    </row>
    <row r="1733" spans="1:10" s="662" customFormat="1" ht="23.25" customHeight="1" thickTop="1" thickBot="1">
      <c r="A1733" s="995">
        <f t="shared" ref="A1733:F1733" si="408">SUM(A1730:A1732)</f>
        <v>0</v>
      </c>
      <c r="B1733" s="996">
        <f t="shared" si="408"/>
        <v>0</v>
      </c>
      <c r="C1733" s="996">
        <f t="shared" si="408"/>
        <v>0</v>
      </c>
      <c r="D1733" s="996">
        <f t="shared" si="408"/>
        <v>0</v>
      </c>
      <c r="E1733" s="996">
        <f t="shared" si="408"/>
        <v>0</v>
      </c>
      <c r="F1733" s="996">
        <f t="shared" si="408"/>
        <v>0</v>
      </c>
      <c r="G1733" s="1009"/>
      <c r="H1733" s="996" t="s">
        <v>1249</v>
      </c>
      <c r="I1733" s="996">
        <f>SUM(I1730:I1732)</f>
        <v>0</v>
      </c>
      <c r="J1733" s="997">
        <f>SUM(J1730:J1732)</f>
        <v>0</v>
      </c>
    </row>
    <row r="1734" spans="1:10" s="2842" customFormat="1" ht="18" customHeight="1" thickTop="1">
      <c r="A1734" s="4623"/>
      <c r="B1734" s="4624"/>
      <c r="C1734" s="4624"/>
      <c r="D1734" s="4624"/>
      <c r="E1734" s="4624"/>
      <c r="F1734" s="4624"/>
      <c r="G1734" s="623">
        <v>2</v>
      </c>
      <c r="H1734" s="4606" t="s">
        <v>1236</v>
      </c>
      <c r="I1734" s="4606"/>
      <c r="J1734" s="4607"/>
    </row>
    <row r="1735" spans="1:10" s="626" customFormat="1" ht="19.5" customHeight="1" thickBot="1">
      <c r="A1735" s="1262">
        <v>0</v>
      </c>
      <c r="B1735" s="1261">
        <v>0</v>
      </c>
      <c r="C1735" s="2862">
        <v>0</v>
      </c>
      <c r="D1735" s="2862">
        <v>0</v>
      </c>
      <c r="E1735" s="1261">
        <v>0</v>
      </c>
      <c r="F1735" s="2862">
        <v>0</v>
      </c>
      <c r="G1735" s="1263">
        <v>299</v>
      </c>
      <c r="H1735" s="2885" t="s">
        <v>1429</v>
      </c>
      <c r="I1735" s="2862">
        <v>0</v>
      </c>
      <c r="J1735" s="989">
        <v>0</v>
      </c>
    </row>
    <row r="1736" spans="1:10" s="662" customFormat="1" ht="26.25" customHeight="1" thickTop="1" thickBot="1">
      <c r="A1736" s="995">
        <f t="shared" ref="A1736:F1736" si="409">SUM(A1735:A1735)</f>
        <v>0</v>
      </c>
      <c r="B1736" s="996">
        <f t="shared" si="409"/>
        <v>0</v>
      </c>
      <c r="C1736" s="996">
        <f t="shared" si="409"/>
        <v>0</v>
      </c>
      <c r="D1736" s="996">
        <f t="shared" si="409"/>
        <v>0</v>
      </c>
      <c r="E1736" s="996">
        <f t="shared" si="409"/>
        <v>0</v>
      </c>
      <c r="F1736" s="996">
        <f t="shared" si="409"/>
        <v>0</v>
      </c>
      <c r="G1736" s="1009"/>
      <c r="H1736" s="1010" t="s">
        <v>1257</v>
      </c>
      <c r="I1736" s="996">
        <f>SUM(I1735:I1735)</f>
        <v>0</v>
      </c>
      <c r="J1736" s="997">
        <f>SUM(J1735:J1735)</f>
        <v>0</v>
      </c>
    </row>
    <row r="1737" spans="1:10" s="2842" customFormat="1" ht="35.25" customHeight="1" thickTop="1" thickBot="1">
      <c r="A1737" s="995">
        <f t="shared" ref="A1737:F1737" si="410">A1733+A1736</f>
        <v>0</v>
      </c>
      <c r="B1737" s="996">
        <f t="shared" si="410"/>
        <v>0</v>
      </c>
      <c r="C1737" s="996">
        <f t="shared" si="410"/>
        <v>0</v>
      </c>
      <c r="D1737" s="996">
        <f t="shared" si="410"/>
        <v>0</v>
      </c>
      <c r="E1737" s="996">
        <f t="shared" si="410"/>
        <v>0</v>
      </c>
      <c r="F1737" s="996">
        <f t="shared" si="410"/>
        <v>0</v>
      </c>
      <c r="G1737" s="1009"/>
      <c r="H1737" s="1010" t="s">
        <v>1237</v>
      </c>
      <c r="I1737" s="996">
        <f>I1733+I1736</f>
        <v>0</v>
      </c>
      <c r="J1737" s="997">
        <v>0</v>
      </c>
    </row>
    <row r="1738" spans="1:10" s="648" customFormat="1" ht="19.5" customHeight="1" thickTop="1" thickBot="1">
      <c r="A1738" s="4623"/>
      <c r="B1738" s="4624"/>
      <c r="C1738" s="4624"/>
      <c r="D1738" s="4624"/>
      <c r="E1738" s="4624"/>
      <c r="F1738" s="4624"/>
      <c r="G1738" s="623" t="s">
        <v>139</v>
      </c>
      <c r="H1738" s="4606" t="s">
        <v>243</v>
      </c>
      <c r="I1738" s="4606"/>
      <c r="J1738" s="4607"/>
    </row>
    <row r="1739" spans="1:10" s="660" customFormat="1" ht="18" customHeight="1" thickTop="1" thickBot="1">
      <c r="A1739" s="4612"/>
      <c r="B1739" s="4613"/>
      <c r="C1739" s="4613"/>
      <c r="D1739" s="4613"/>
      <c r="E1739" s="4613"/>
      <c r="F1739" s="4613"/>
      <c r="G1739" s="624">
        <v>5</v>
      </c>
      <c r="H1739" s="4610" t="s">
        <v>321</v>
      </c>
      <c r="I1739" s="4610"/>
      <c r="J1739" s="4611"/>
    </row>
    <row r="1740" spans="1:10" s="626" customFormat="1" ht="21" customHeight="1" thickTop="1" thickBot="1">
      <c r="A1740" s="1262"/>
      <c r="B1740" s="1261"/>
      <c r="C1740" s="1033">
        <v>10000000</v>
      </c>
      <c r="D1740" s="2692">
        <v>5000000</v>
      </c>
      <c r="E1740" s="1033">
        <v>10000000</v>
      </c>
      <c r="F1740" s="2692">
        <v>5000000</v>
      </c>
      <c r="G1740" s="1263">
        <v>499</v>
      </c>
      <c r="H1740" s="2862" t="s">
        <v>290</v>
      </c>
      <c r="I1740" s="1033">
        <v>0</v>
      </c>
      <c r="J1740" s="1033">
        <v>0</v>
      </c>
    </row>
    <row r="1741" spans="1:10" s="662" customFormat="1" ht="22.5" customHeight="1" thickTop="1" thickBot="1">
      <c r="A1741" s="995">
        <f t="shared" ref="A1741:F1741" si="411">SUM(A1740:A1740)</f>
        <v>0</v>
      </c>
      <c r="B1741" s="996">
        <f t="shared" si="411"/>
        <v>0</v>
      </c>
      <c r="C1741" s="996">
        <f t="shared" si="411"/>
        <v>10000000</v>
      </c>
      <c r="D1741" s="996">
        <f t="shared" si="411"/>
        <v>5000000</v>
      </c>
      <c r="E1741" s="996">
        <f t="shared" si="411"/>
        <v>10000000</v>
      </c>
      <c r="F1741" s="996">
        <f t="shared" si="411"/>
        <v>5000000</v>
      </c>
      <c r="G1741" s="1013"/>
      <c r="H1741" s="996" t="s">
        <v>1321</v>
      </c>
      <c r="I1741" s="996">
        <f>SUM(I1740:I1740)</f>
        <v>0</v>
      </c>
      <c r="J1741" s="997">
        <f>SUM(J1740:J1740)</f>
        <v>0</v>
      </c>
    </row>
    <row r="1742" spans="1:10" s="662" customFormat="1" ht="35.25" customHeight="1" thickTop="1" thickBot="1">
      <c r="A1742" s="995">
        <f t="shared" ref="A1742:F1742" si="412">A1741</f>
        <v>0</v>
      </c>
      <c r="B1742" s="996">
        <f t="shared" si="412"/>
        <v>0</v>
      </c>
      <c r="C1742" s="996">
        <f t="shared" si="412"/>
        <v>10000000</v>
      </c>
      <c r="D1742" s="996">
        <f t="shared" si="412"/>
        <v>5000000</v>
      </c>
      <c r="E1742" s="996">
        <f t="shared" si="412"/>
        <v>10000000</v>
      </c>
      <c r="F1742" s="996">
        <f t="shared" si="412"/>
        <v>5000000</v>
      </c>
      <c r="G1742" s="1013"/>
      <c r="H1742" s="1010" t="s">
        <v>1355</v>
      </c>
      <c r="I1742" s="996">
        <f>I1741</f>
        <v>0</v>
      </c>
      <c r="J1742" s="997">
        <f>J1741</f>
        <v>0</v>
      </c>
    </row>
    <row r="1743" spans="1:10" s="648" customFormat="1" ht="48.75" customHeight="1" thickTop="1" thickBot="1">
      <c r="A1743" s="999">
        <f t="shared" ref="A1743:F1743" si="413">A1742+A1737</f>
        <v>0</v>
      </c>
      <c r="B1743" s="1000">
        <f t="shared" si="413"/>
        <v>0</v>
      </c>
      <c r="C1743" s="1000">
        <f t="shared" si="413"/>
        <v>10000000</v>
      </c>
      <c r="D1743" s="1000">
        <f t="shared" si="413"/>
        <v>5000000</v>
      </c>
      <c r="E1743" s="1000">
        <f t="shared" si="413"/>
        <v>10000000</v>
      </c>
      <c r="F1743" s="1000">
        <f t="shared" si="413"/>
        <v>5000000</v>
      </c>
      <c r="G1743" s="1067"/>
      <c r="H1743" s="1068" t="s">
        <v>1482</v>
      </c>
      <c r="I1743" s="1000">
        <f>I1742+I1737</f>
        <v>0</v>
      </c>
      <c r="J1743" s="1001">
        <f>J1742+J1737</f>
        <v>0</v>
      </c>
    </row>
    <row r="1744" spans="1:10" s="2842" customFormat="1" ht="27" customHeight="1">
      <c r="A1744" s="4645" t="s">
        <v>1483</v>
      </c>
      <c r="B1744" s="4649"/>
      <c r="C1744" s="4649"/>
      <c r="D1744" s="4649"/>
      <c r="E1744" s="4649"/>
      <c r="F1744" s="4649"/>
      <c r="G1744" s="4649"/>
      <c r="H1744" s="4649"/>
      <c r="I1744" s="4649"/>
      <c r="J1744" s="4649"/>
    </row>
    <row r="1745" spans="1:10" s="2842" customFormat="1" ht="20.25" customHeight="1" thickBot="1">
      <c r="A1745" s="1119"/>
      <c r="B1745" s="781"/>
      <c r="C1745" s="4608"/>
      <c r="D1745" s="4608"/>
      <c r="E1745" s="781"/>
      <c r="F1745" s="781"/>
      <c r="G1745" s="781"/>
      <c r="H1745" s="781"/>
      <c r="I1745" s="4608" t="s">
        <v>313</v>
      </c>
      <c r="J1745" s="4608"/>
    </row>
    <row r="1746" spans="1:10" s="2842" customFormat="1" ht="33.75" customHeight="1">
      <c r="A1746" s="4453" t="s">
        <v>3785</v>
      </c>
      <c r="B1746" s="4454"/>
      <c r="C1746" s="4455" t="s">
        <v>3783</v>
      </c>
      <c r="D1746" s="4454"/>
      <c r="E1746" s="4455" t="s">
        <v>3784</v>
      </c>
      <c r="F1746" s="4454"/>
      <c r="G1746" s="4456" t="s">
        <v>117</v>
      </c>
      <c r="H1746" s="4457"/>
      <c r="I1746" s="4455" t="s">
        <v>3787</v>
      </c>
      <c r="J1746" s="4454"/>
    </row>
    <row r="1747" spans="1:10" s="2842" customFormat="1" ht="23.25" customHeight="1">
      <c r="A1747" s="1050" t="s">
        <v>118</v>
      </c>
      <c r="B1747" s="2819" t="s">
        <v>104</v>
      </c>
      <c r="C1747" s="2819" t="s">
        <v>118</v>
      </c>
      <c r="D1747" s="2819" t="s">
        <v>104</v>
      </c>
      <c r="E1747" s="2819" t="s">
        <v>118</v>
      </c>
      <c r="F1747" s="2819" t="s">
        <v>104</v>
      </c>
      <c r="G1747" s="4458"/>
      <c r="H1747" s="4459"/>
      <c r="I1747" s="2819" t="s">
        <v>118</v>
      </c>
      <c r="J1747" s="1051" t="s">
        <v>104</v>
      </c>
    </row>
    <row r="1748" spans="1:10" s="2842" customFormat="1" ht="15" customHeight="1" thickBot="1">
      <c r="A1748" s="1075">
        <v>1</v>
      </c>
      <c r="B1748" s="2843">
        <v>2</v>
      </c>
      <c r="C1748" s="2843">
        <v>3</v>
      </c>
      <c r="D1748" s="2843">
        <v>4</v>
      </c>
      <c r="E1748" s="2843">
        <v>5</v>
      </c>
      <c r="F1748" s="2843">
        <v>6</v>
      </c>
      <c r="G1748" s="4614">
        <v>7</v>
      </c>
      <c r="H1748" s="4614"/>
      <c r="I1748" s="2843">
        <v>8</v>
      </c>
      <c r="J1748" s="1076">
        <v>9</v>
      </c>
    </row>
    <row r="1749" spans="1:10" s="2842" customFormat="1" ht="19.5" customHeight="1">
      <c r="A1749" s="4609" t="s">
        <v>318</v>
      </c>
      <c r="B1749" s="4610"/>
      <c r="C1749" s="4610"/>
      <c r="D1749" s="4610"/>
      <c r="E1749" s="4610"/>
      <c r="F1749" s="4610"/>
      <c r="G1749" s="4610"/>
      <c r="H1749" s="4610"/>
      <c r="I1749" s="4610"/>
      <c r="J1749" s="4611"/>
    </row>
    <row r="1750" spans="1:10" s="2842" customFormat="1" ht="18" customHeight="1">
      <c r="A1750" s="4612"/>
      <c r="B1750" s="4613"/>
      <c r="C1750" s="4613"/>
      <c r="D1750" s="4613"/>
      <c r="E1750" s="4613"/>
      <c r="F1750" s="4613"/>
      <c r="G1750" s="624" t="s">
        <v>137</v>
      </c>
      <c r="H1750" s="4610" t="s">
        <v>239</v>
      </c>
      <c r="I1750" s="4610"/>
      <c r="J1750" s="4611"/>
    </row>
    <row r="1751" spans="1:10" s="2842" customFormat="1" ht="17.25" customHeight="1">
      <c r="A1751" s="2839">
        <v>0</v>
      </c>
      <c r="B1751" s="2846">
        <f>B1774</f>
        <v>0</v>
      </c>
      <c r="C1751" s="2839">
        <v>0</v>
      </c>
      <c r="D1751" s="2846">
        <f>D1774</f>
        <v>0</v>
      </c>
      <c r="E1751" s="2839">
        <v>0</v>
      </c>
      <c r="F1751" s="2846">
        <f>F1774</f>
        <v>0</v>
      </c>
      <c r="G1751" s="1326">
        <v>1</v>
      </c>
      <c r="H1751" s="2839" t="s">
        <v>1235</v>
      </c>
      <c r="I1751" s="2839">
        <v>0</v>
      </c>
      <c r="J1751" s="2846">
        <f>J1774</f>
        <v>0</v>
      </c>
    </row>
    <row r="1752" spans="1:10" s="626" customFormat="1" ht="18.75" customHeight="1" thickBot="1">
      <c r="A1752" s="2862">
        <v>0</v>
      </c>
      <c r="B1752" s="989">
        <f>B1780</f>
        <v>0</v>
      </c>
      <c r="C1752" s="2862">
        <v>0</v>
      </c>
      <c r="D1752" s="989">
        <f>D1780</f>
        <v>0</v>
      </c>
      <c r="E1752" s="2862">
        <v>0</v>
      </c>
      <c r="F1752" s="989">
        <f>F1780</f>
        <v>0</v>
      </c>
      <c r="G1752" s="1263">
        <v>2</v>
      </c>
      <c r="H1752" s="2862" t="s">
        <v>1236</v>
      </c>
      <c r="I1752" s="2862">
        <v>0</v>
      </c>
      <c r="J1752" s="989">
        <f>J1780</f>
        <v>0</v>
      </c>
    </row>
    <row r="1753" spans="1:10" s="733" customFormat="1" ht="34.5" customHeight="1" thickTop="1" thickBot="1">
      <c r="A1753" s="995">
        <f t="shared" ref="A1753:F1753" si="414">SUM(A1751:A1752)</f>
        <v>0</v>
      </c>
      <c r="B1753" s="996">
        <f t="shared" si="414"/>
        <v>0</v>
      </c>
      <c r="C1753" s="996">
        <f t="shared" si="414"/>
        <v>0</v>
      </c>
      <c r="D1753" s="996">
        <f t="shared" si="414"/>
        <v>0</v>
      </c>
      <c r="E1753" s="996">
        <f t="shared" si="414"/>
        <v>0</v>
      </c>
      <c r="F1753" s="996">
        <f t="shared" si="414"/>
        <v>0</v>
      </c>
      <c r="G1753" s="1008"/>
      <c r="H1753" s="998" t="s">
        <v>1358</v>
      </c>
      <c r="I1753" s="996">
        <f>SUM(I1751:I1752)</f>
        <v>0</v>
      </c>
      <c r="J1753" s="997">
        <f>SUM(J1751:J1752)</f>
        <v>0</v>
      </c>
    </row>
    <row r="1754" spans="1:10" s="2842" customFormat="1" ht="18" customHeight="1" thickTop="1">
      <c r="A1754" s="4623"/>
      <c r="B1754" s="4624"/>
      <c r="C1754" s="4624"/>
      <c r="D1754" s="4624"/>
      <c r="E1754" s="4624"/>
      <c r="F1754" s="4624"/>
      <c r="G1754" s="623" t="s">
        <v>139</v>
      </c>
      <c r="H1754" s="4606" t="s">
        <v>243</v>
      </c>
      <c r="I1754" s="4606"/>
      <c r="J1754" s="4607"/>
    </row>
    <row r="1755" spans="1:10" s="2842" customFormat="1" ht="17.25" customHeight="1">
      <c r="A1755" s="2839">
        <f t="shared" ref="A1755:F1755" si="415">A1793</f>
        <v>0</v>
      </c>
      <c r="B1755" s="2846">
        <f t="shared" si="415"/>
        <v>0</v>
      </c>
      <c r="C1755" s="2839">
        <f t="shared" si="415"/>
        <v>0</v>
      </c>
      <c r="D1755" s="2846">
        <f t="shared" si="415"/>
        <v>600000</v>
      </c>
      <c r="E1755" s="2839">
        <f t="shared" si="415"/>
        <v>0</v>
      </c>
      <c r="F1755" s="2846">
        <f t="shared" si="415"/>
        <v>600000</v>
      </c>
      <c r="G1755" s="1326">
        <v>1</v>
      </c>
      <c r="H1755" s="2839" t="s">
        <v>1258</v>
      </c>
      <c r="I1755" s="2839">
        <f>I1793</f>
        <v>0</v>
      </c>
      <c r="J1755" s="2846">
        <f>J1793</f>
        <v>0</v>
      </c>
    </row>
    <row r="1756" spans="1:10" s="2842" customFormat="1" ht="17.25" customHeight="1">
      <c r="A1756" s="1326">
        <f t="shared" ref="A1756:F1756" si="416">A1807</f>
        <v>0</v>
      </c>
      <c r="B1756" s="616">
        <f t="shared" si="416"/>
        <v>0</v>
      </c>
      <c r="C1756" s="1326">
        <f t="shared" si="416"/>
        <v>0</v>
      </c>
      <c r="D1756" s="616">
        <f t="shared" si="416"/>
        <v>100000</v>
      </c>
      <c r="E1756" s="1326">
        <f t="shared" si="416"/>
        <v>0</v>
      </c>
      <c r="F1756" s="616">
        <f t="shared" si="416"/>
        <v>100000</v>
      </c>
      <c r="G1756" s="1326">
        <v>2</v>
      </c>
      <c r="H1756" s="2839" t="s">
        <v>1271</v>
      </c>
      <c r="I1756" s="1326">
        <f>I1807</f>
        <v>0</v>
      </c>
      <c r="J1756" s="616">
        <f>J1807</f>
        <v>0</v>
      </c>
    </row>
    <row r="1757" spans="1:10" s="2842" customFormat="1" ht="17.25" customHeight="1">
      <c r="A1757" s="1326">
        <f t="shared" ref="A1757:F1758" si="417">A1814</f>
        <v>0</v>
      </c>
      <c r="B1757" s="616">
        <f t="shared" si="417"/>
        <v>0</v>
      </c>
      <c r="C1757" s="1326">
        <f t="shared" si="417"/>
        <v>0</v>
      </c>
      <c r="D1757" s="616">
        <f t="shared" si="417"/>
        <v>250000</v>
      </c>
      <c r="E1757" s="1326">
        <f t="shared" si="417"/>
        <v>0</v>
      </c>
      <c r="F1757" s="616">
        <f t="shared" si="417"/>
        <v>250000</v>
      </c>
      <c r="G1757" s="1326">
        <v>3</v>
      </c>
      <c r="H1757" s="2839" t="s">
        <v>1282</v>
      </c>
      <c r="I1757" s="1326">
        <f>I1814</f>
        <v>0</v>
      </c>
      <c r="J1757" s="616">
        <f>J1814</f>
        <v>0</v>
      </c>
    </row>
    <row r="1758" spans="1:10" s="2842" customFormat="1" ht="17.25" customHeight="1">
      <c r="A1758" s="1326">
        <f t="shared" si="417"/>
        <v>0</v>
      </c>
      <c r="B1758" s="616">
        <f t="shared" si="417"/>
        <v>0</v>
      </c>
      <c r="C1758" s="1326">
        <f t="shared" si="417"/>
        <v>0</v>
      </c>
      <c r="D1758" s="616">
        <f t="shared" si="417"/>
        <v>0</v>
      </c>
      <c r="E1758" s="1326">
        <f t="shared" si="417"/>
        <v>0</v>
      </c>
      <c r="F1758" s="616">
        <f t="shared" si="417"/>
        <v>0</v>
      </c>
      <c r="G1758" s="1326">
        <v>4</v>
      </c>
      <c r="H1758" s="2839" t="s">
        <v>1296</v>
      </c>
      <c r="I1758" s="1326">
        <f>I1815</f>
        <v>0</v>
      </c>
      <c r="J1758" s="616">
        <f>J1815</f>
        <v>0</v>
      </c>
    </row>
    <row r="1759" spans="1:10" s="626" customFormat="1" ht="21" customHeight="1" thickBot="1">
      <c r="A1759" s="2862">
        <f t="shared" ref="A1759:F1759" si="418">+A1819</f>
        <v>0</v>
      </c>
      <c r="B1759" s="989">
        <f t="shared" si="418"/>
        <v>0</v>
      </c>
      <c r="C1759" s="2862">
        <f t="shared" si="418"/>
        <v>0</v>
      </c>
      <c r="D1759" s="989">
        <f t="shared" si="418"/>
        <v>20000</v>
      </c>
      <c r="E1759" s="2862">
        <f t="shared" si="418"/>
        <v>0</v>
      </c>
      <c r="F1759" s="989">
        <f t="shared" si="418"/>
        <v>20000</v>
      </c>
      <c r="G1759" s="1263">
        <v>5</v>
      </c>
      <c r="H1759" s="2862" t="s">
        <v>321</v>
      </c>
      <c r="I1759" s="2862">
        <f>+I1819</f>
        <v>0</v>
      </c>
      <c r="J1759" s="989">
        <f>+J1819</f>
        <v>0</v>
      </c>
    </row>
    <row r="1760" spans="1:10" s="662" customFormat="1" ht="39" customHeight="1" thickTop="1" thickBot="1">
      <c r="A1760" s="995">
        <f>SUM(A1759:A1759)</f>
        <v>0</v>
      </c>
      <c r="B1760" s="996">
        <f>SUM(B1755:B1759)</f>
        <v>0</v>
      </c>
      <c r="C1760" s="996">
        <f>SUM(C1759:C1759)</f>
        <v>0</v>
      </c>
      <c r="D1760" s="996">
        <f>SUM(D1755:D1759)</f>
        <v>970000</v>
      </c>
      <c r="E1760" s="996">
        <f>SUM(E1759:E1759)</f>
        <v>0</v>
      </c>
      <c r="F1760" s="996">
        <f>SUM(F1755:F1759)</f>
        <v>970000</v>
      </c>
      <c r="G1760" s="1008"/>
      <c r="H1760" s="998" t="s">
        <v>1243</v>
      </c>
      <c r="I1760" s="996">
        <f>SUM(I1759:I1759)</f>
        <v>0</v>
      </c>
      <c r="J1760" s="997">
        <f>SUM(J1755:J1759)</f>
        <v>0</v>
      </c>
    </row>
    <row r="1761" spans="1:10" s="2842" customFormat="1" ht="27" customHeight="1" thickTop="1" thickBot="1">
      <c r="A1761" s="1005">
        <f t="shared" ref="A1761:F1761" si="419">A1753+A1760</f>
        <v>0</v>
      </c>
      <c r="B1761" s="1006">
        <f t="shared" si="419"/>
        <v>0</v>
      </c>
      <c r="C1761" s="1006">
        <f t="shared" si="419"/>
        <v>0</v>
      </c>
      <c r="D1761" s="1006">
        <f t="shared" si="419"/>
        <v>970000</v>
      </c>
      <c r="E1761" s="1006">
        <f t="shared" si="419"/>
        <v>0</v>
      </c>
      <c r="F1761" s="1006">
        <f t="shared" si="419"/>
        <v>970000</v>
      </c>
      <c r="G1761" s="1067"/>
      <c r="H1761" s="1068" t="s">
        <v>1244</v>
      </c>
      <c r="I1761" s="1006">
        <f>I1753+I1760</f>
        <v>0</v>
      </c>
      <c r="J1761" s="1007">
        <f>J1753+J1760</f>
        <v>0</v>
      </c>
    </row>
    <row r="1762" spans="1:10" s="2842" customFormat="1" ht="21.75" customHeight="1">
      <c r="A1762" s="4638" t="s">
        <v>322</v>
      </c>
      <c r="B1762" s="4608"/>
      <c r="C1762" s="4608"/>
      <c r="D1762" s="4608"/>
      <c r="E1762" s="4608"/>
      <c r="F1762" s="4608"/>
      <c r="G1762" s="4608"/>
      <c r="H1762" s="4608"/>
      <c r="I1762" s="4608"/>
      <c r="J1762" s="4608"/>
    </row>
    <row r="1763" spans="1:10" s="2842" customFormat="1" ht="21.75" customHeight="1">
      <c r="A1763" s="2850" t="s">
        <v>1484</v>
      </c>
    </row>
    <row r="1764" spans="1:10" s="2842" customFormat="1" ht="14.25" customHeight="1" thickBot="1">
      <c r="A1764" s="1119"/>
      <c r="B1764" s="781"/>
      <c r="C1764" s="4608"/>
      <c r="D1764" s="4608"/>
      <c r="E1764" s="781"/>
      <c r="F1764" s="781"/>
      <c r="G1764" s="781"/>
      <c r="H1764" s="781"/>
      <c r="I1764" s="4608" t="s">
        <v>313</v>
      </c>
      <c r="J1764" s="4608"/>
    </row>
    <row r="1765" spans="1:10" s="2842" customFormat="1" ht="35.25" customHeight="1">
      <c r="A1765" s="4453" t="s">
        <v>3785</v>
      </c>
      <c r="B1765" s="4454"/>
      <c r="C1765" s="4455" t="s">
        <v>3783</v>
      </c>
      <c r="D1765" s="4454"/>
      <c r="E1765" s="4455" t="s">
        <v>3784</v>
      </c>
      <c r="F1765" s="4454"/>
      <c r="G1765" s="4456" t="s">
        <v>117</v>
      </c>
      <c r="H1765" s="4457"/>
      <c r="I1765" s="4455" t="s">
        <v>3787</v>
      </c>
      <c r="J1765" s="4454"/>
    </row>
    <row r="1766" spans="1:10" s="2842" customFormat="1" ht="16.5" customHeight="1">
      <c r="A1766" s="1050" t="s">
        <v>118</v>
      </c>
      <c r="B1766" s="2819" t="s">
        <v>104</v>
      </c>
      <c r="C1766" s="2819" t="s">
        <v>118</v>
      </c>
      <c r="D1766" s="2819" t="s">
        <v>104</v>
      </c>
      <c r="E1766" s="2819" t="s">
        <v>118</v>
      </c>
      <c r="F1766" s="2819" t="s">
        <v>104</v>
      </c>
      <c r="G1766" s="4458"/>
      <c r="H1766" s="4459"/>
      <c r="I1766" s="2819" t="s">
        <v>118</v>
      </c>
      <c r="J1766" s="1051" t="s">
        <v>104</v>
      </c>
    </row>
    <row r="1767" spans="1:10" s="2842" customFormat="1" ht="15.75" customHeight="1" thickBot="1">
      <c r="A1767" s="1075">
        <v>1</v>
      </c>
      <c r="B1767" s="2843">
        <v>2</v>
      </c>
      <c r="C1767" s="2843">
        <v>3</v>
      </c>
      <c r="D1767" s="2843">
        <v>4</v>
      </c>
      <c r="E1767" s="2843">
        <v>5</v>
      </c>
      <c r="F1767" s="2843">
        <v>6</v>
      </c>
      <c r="G1767" s="4614">
        <v>7</v>
      </c>
      <c r="H1767" s="4614"/>
      <c r="I1767" s="2843">
        <v>8</v>
      </c>
      <c r="J1767" s="1076">
        <v>9</v>
      </c>
    </row>
    <row r="1768" spans="1:10" s="2842" customFormat="1" ht="19.5" customHeight="1">
      <c r="A1768" s="4609" t="s">
        <v>626</v>
      </c>
      <c r="B1768" s="4610"/>
      <c r="C1768" s="4610"/>
      <c r="D1768" s="4610"/>
      <c r="E1768" s="4610"/>
      <c r="F1768" s="4610"/>
      <c r="G1768" s="4610"/>
      <c r="H1768" s="4610"/>
      <c r="I1768" s="4610"/>
      <c r="J1768" s="4611"/>
    </row>
    <row r="1769" spans="1:10" s="2842" customFormat="1" ht="18.75" customHeight="1">
      <c r="A1769" s="4612"/>
      <c r="B1769" s="4613"/>
      <c r="C1769" s="4613"/>
      <c r="D1769" s="4613"/>
      <c r="E1769" s="4613"/>
      <c r="F1769" s="4613"/>
      <c r="G1769" s="624" t="s">
        <v>137</v>
      </c>
      <c r="H1769" s="4610" t="s">
        <v>239</v>
      </c>
      <c r="I1769" s="4610"/>
      <c r="J1769" s="4611"/>
    </row>
    <row r="1770" spans="1:10" s="2842" customFormat="1" ht="18.75" customHeight="1">
      <c r="A1770" s="4612"/>
      <c r="B1770" s="4613"/>
      <c r="C1770" s="4613"/>
      <c r="D1770" s="4613"/>
      <c r="E1770" s="4613"/>
      <c r="F1770" s="4613"/>
      <c r="G1770" s="624">
        <v>1</v>
      </c>
      <c r="H1770" s="4610" t="s">
        <v>1235</v>
      </c>
      <c r="I1770" s="4610"/>
      <c r="J1770" s="4611"/>
    </row>
    <row r="1771" spans="1:10" s="2842" customFormat="1" ht="17.25" customHeight="1">
      <c r="A1771" s="1325">
        <v>0</v>
      </c>
      <c r="B1771" s="1422">
        <v>0</v>
      </c>
      <c r="C1771" s="2839">
        <v>0</v>
      </c>
      <c r="D1771" s="2839">
        <v>0</v>
      </c>
      <c r="E1771" s="2839">
        <v>0</v>
      </c>
      <c r="F1771" s="1422">
        <v>0</v>
      </c>
      <c r="G1771" s="1326" t="s">
        <v>324</v>
      </c>
      <c r="H1771" s="2839" t="s">
        <v>1409</v>
      </c>
      <c r="I1771" s="2839">
        <v>0</v>
      </c>
      <c r="J1771" s="2846">
        <v>0</v>
      </c>
    </row>
    <row r="1772" spans="1:10" s="2842" customFormat="1" ht="17.25" customHeight="1">
      <c r="A1772" s="1325">
        <v>0</v>
      </c>
      <c r="B1772" s="1422">
        <v>0</v>
      </c>
      <c r="C1772" s="2839">
        <v>0</v>
      </c>
      <c r="D1772" s="2839">
        <v>0</v>
      </c>
      <c r="E1772" s="2839">
        <v>0</v>
      </c>
      <c r="F1772" s="1422">
        <v>0</v>
      </c>
      <c r="G1772" s="1326" t="s">
        <v>327</v>
      </c>
      <c r="H1772" s="1354" t="s">
        <v>1246</v>
      </c>
      <c r="I1772" s="2839">
        <v>0</v>
      </c>
      <c r="J1772" s="2846">
        <v>0</v>
      </c>
    </row>
    <row r="1773" spans="1:10" s="626" customFormat="1" ht="20.25" customHeight="1" thickBot="1">
      <c r="A1773" s="1262">
        <v>0</v>
      </c>
      <c r="B1773" s="1261">
        <v>0</v>
      </c>
      <c r="C1773" s="2862">
        <v>0</v>
      </c>
      <c r="D1773" s="2862">
        <v>0</v>
      </c>
      <c r="E1773" s="1261">
        <v>0</v>
      </c>
      <c r="F1773" s="1261">
        <v>0</v>
      </c>
      <c r="G1773" s="1263">
        <v>100</v>
      </c>
      <c r="H1773" s="2862" t="s">
        <v>1380</v>
      </c>
      <c r="I1773" s="2862">
        <v>0</v>
      </c>
      <c r="J1773" s="989">
        <v>0</v>
      </c>
    </row>
    <row r="1774" spans="1:10" s="733" customFormat="1" ht="23.25" customHeight="1" thickTop="1" thickBot="1">
      <c r="A1774" s="995">
        <f t="shared" ref="A1774:F1774" si="420">SUM(A1771:A1773)</f>
        <v>0</v>
      </c>
      <c r="B1774" s="996">
        <f t="shared" si="420"/>
        <v>0</v>
      </c>
      <c r="C1774" s="996">
        <f t="shared" si="420"/>
        <v>0</v>
      </c>
      <c r="D1774" s="996">
        <f t="shared" si="420"/>
        <v>0</v>
      </c>
      <c r="E1774" s="996">
        <f t="shared" si="420"/>
        <v>0</v>
      </c>
      <c r="F1774" s="996">
        <f t="shared" si="420"/>
        <v>0</v>
      </c>
      <c r="G1774" s="1009"/>
      <c r="H1774" s="996" t="s">
        <v>1249</v>
      </c>
      <c r="I1774" s="996">
        <f>SUM(I1771:I1773)</f>
        <v>0</v>
      </c>
      <c r="J1774" s="997">
        <f>SUM(J1771:J1773)</f>
        <v>0</v>
      </c>
    </row>
    <row r="1775" spans="1:10" s="2842" customFormat="1" ht="21" customHeight="1" thickTop="1">
      <c r="A1775" s="4623"/>
      <c r="B1775" s="4624"/>
      <c r="C1775" s="4624"/>
      <c r="D1775" s="4624"/>
      <c r="E1775" s="4624"/>
      <c r="F1775" s="4624"/>
      <c r="G1775" s="623">
        <v>2</v>
      </c>
      <c r="H1775" s="4606" t="s">
        <v>1236</v>
      </c>
      <c r="I1775" s="4606"/>
      <c r="J1775" s="4607"/>
    </row>
    <row r="1776" spans="1:10" s="2842" customFormat="1" ht="17.25" customHeight="1">
      <c r="A1776" s="1325">
        <v>0</v>
      </c>
      <c r="B1776" s="1422">
        <v>0</v>
      </c>
      <c r="C1776" s="1422">
        <v>0</v>
      </c>
      <c r="D1776" s="2846">
        <v>0</v>
      </c>
      <c r="E1776" s="1422">
        <v>0</v>
      </c>
      <c r="F1776" s="1422">
        <v>0</v>
      </c>
      <c r="G1776" s="1326">
        <v>200</v>
      </c>
      <c r="H1776" s="1354" t="s">
        <v>1435</v>
      </c>
      <c r="I1776" s="1422">
        <v>0</v>
      </c>
      <c r="J1776" s="2846">
        <v>0</v>
      </c>
    </row>
    <row r="1777" spans="1:11" s="2842" customFormat="1" ht="17.25" customHeight="1">
      <c r="A1777" s="1325">
        <v>0</v>
      </c>
      <c r="B1777" s="1422">
        <v>0</v>
      </c>
      <c r="C1777" s="1422">
        <v>0</v>
      </c>
      <c r="D1777" s="2846"/>
      <c r="E1777" s="1422"/>
      <c r="F1777" s="3409"/>
      <c r="G1777" s="1326">
        <v>277</v>
      </c>
      <c r="H1777" s="1354" t="s">
        <v>1458</v>
      </c>
      <c r="I1777" s="1422">
        <v>0</v>
      </c>
      <c r="J1777" s="4227">
        <v>0</v>
      </c>
      <c r="K1777" s="4143" t="s">
        <v>3747</v>
      </c>
    </row>
    <row r="1778" spans="1:11" s="2842" customFormat="1" ht="18.75" customHeight="1" thickBot="1">
      <c r="A1778" s="1325">
        <v>0</v>
      </c>
      <c r="B1778" s="1422">
        <v>0</v>
      </c>
      <c r="C1778" s="1422">
        <v>0</v>
      </c>
      <c r="D1778" s="2846"/>
      <c r="E1778" s="1422"/>
      <c r="F1778" s="2846"/>
      <c r="G1778" s="1326">
        <v>299</v>
      </c>
      <c r="H1778" s="1354" t="s">
        <v>1446</v>
      </c>
      <c r="I1778" s="1422">
        <v>0</v>
      </c>
      <c r="J1778" s="3101"/>
    </row>
    <row r="1779" spans="1:11" s="626" customFormat="1" ht="20.100000000000001" hidden="1" customHeight="1" thickBot="1">
      <c r="A1779" s="1262">
        <v>0</v>
      </c>
      <c r="B1779" s="1261">
        <v>0</v>
      </c>
      <c r="C1779" s="1261">
        <v>0</v>
      </c>
      <c r="D1779" s="1261">
        <v>0</v>
      </c>
      <c r="E1779" s="1261">
        <v>0</v>
      </c>
      <c r="F1779" s="1261">
        <v>0</v>
      </c>
      <c r="G1779" s="1263"/>
      <c r="H1779" s="2885"/>
      <c r="I1779" s="1261">
        <v>0</v>
      </c>
      <c r="J1779" s="989">
        <v>0</v>
      </c>
    </row>
    <row r="1780" spans="1:11" s="662" customFormat="1" ht="24" customHeight="1" thickTop="1" thickBot="1">
      <c r="A1780" s="995">
        <f t="shared" ref="A1780:F1780" si="421">SUM(A1776:A1779)</f>
        <v>0</v>
      </c>
      <c r="B1780" s="996">
        <f t="shared" si="421"/>
        <v>0</v>
      </c>
      <c r="C1780" s="996">
        <f t="shared" si="421"/>
        <v>0</v>
      </c>
      <c r="D1780" s="4144">
        <f t="shared" si="421"/>
        <v>0</v>
      </c>
      <c r="E1780" s="996">
        <f t="shared" si="421"/>
        <v>0</v>
      </c>
      <c r="F1780" s="996">
        <f t="shared" si="421"/>
        <v>0</v>
      </c>
      <c r="G1780" s="1009"/>
      <c r="H1780" s="1010" t="s">
        <v>1257</v>
      </c>
      <c r="I1780" s="996">
        <f>SUM(I1776:I1779)</f>
        <v>0</v>
      </c>
      <c r="J1780" s="997">
        <f>SUM(J1776:J1779)</f>
        <v>0</v>
      </c>
    </row>
    <row r="1781" spans="1:11" s="662" customFormat="1" ht="36.75" customHeight="1" thickTop="1" thickBot="1">
      <c r="A1781" s="995">
        <f t="shared" ref="A1781:F1781" si="422">A1774+A1780</f>
        <v>0</v>
      </c>
      <c r="B1781" s="996">
        <f t="shared" si="422"/>
        <v>0</v>
      </c>
      <c r="C1781" s="996">
        <f t="shared" si="422"/>
        <v>0</v>
      </c>
      <c r="D1781" s="996">
        <f t="shared" si="422"/>
        <v>0</v>
      </c>
      <c r="E1781" s="996">
        <f t="shared" si="422"/>
        <v>0</v>
      </c>
      <c r="F1781" s="996">
        <f t="shared" si="422"/>
        <v>0</v>
      </c>
      <c r="G1781" s="1009"/>
      <c r="H1781" s="1010" t="s">
        <v>1237</v>
      </c>
      <c r="I1781" s="996">
        <f>I1774+I1780</f>
        <v>0</v>
      </c>
      <c r="J1781" s="997">
        <f>J1774+J1780</f>
        <v>0</v>
      </c>
    </row>
    <row r="1782" spans="1:11" s="2842" customFormat="1" ht="21" customHeight="1" thickTop="1">
      <c r="A1782" s="4623"/>
      <c r="B1782" s="4624"/>
      <c r="C1782" s="4624"/>
      <c r="D1782" s="4624"/>
      <c r="E1782" s="4624"/>
      <c r="F1782" s="4624"/>
      <c r="G1782" s="623" t="s">
        <v>139</v>
      </c>
      <c r="H1782" s="4606" t="s">
        <v>243</v>
      </c>
      <c r="I1782" s="4606"/>
      <c r="J1782" s="4607"/>
    </row>
    <row r="1783" spans="1:11" s="2842" customFormat="1" ht="18.75" customHeight="1">
      <c r="A1783" s="4612"/>
      <c r="B1783" s="4613"/>
      <c r="C1783" s="4613"/>
      <c r="D1783" s="4613"/>
      <c r="E1783" s="4613"/>
      <c r="F1783" s="4613"/>
      <c r="G1783" s="624">
        <v>1</v>
      </c>
      <c r="H1783" s="4610" t="s">
        <v>1258</v>
      </c>
      <c r="I1783" s="4610"/>
      <c r="J1783" s="4611"/>
    </row>
    <row r="1784" spans="1:11" s="2842" customFormat="1" ht="17.25" customHeight="1">
      <c r="A1784" s="1422">
        <v>0</v>
      </c>
      <c r="B1784" s="1422"/>
      <c r="C1784" s="1422"/>
      <c r="D1784" s="1357">
        <v>600000</v>
      </c>
      <c r="E1784" s="1422"/>
      <c r="F1784" s="1357">
        <v>600000</v>
      </c>
      <c r="G1784" s="2688" t="s">
        <v>324</v>
      </c>
      <c r="H1784" s="2839" t="s">
        <v>1259</v>
      </c>
      <c r="I1784" s="1422">
        <v>0</v>
      </c>
      <c r="J1784" s="1357">
        <v>0</v>
      </c>
      <c r="K1784" s="2842">
        <v>600000</v>
      </c>
    </row>
    <row r="1785" spans="1:11" s="2842" customFormat="1" ht="17.25" customHeight="1">
      <c r="A1785" s="1422">
        <v>0</v>
      </c>
      <c r="B1785" s="1422"/>
      <c r="C1785" s="1422"/>
      <c r="D1785" s="1357">
        <v>0</v>
      </c>
      <c r="E1785" s="1422"/>
      <c r="F1785" s="1357">
        <v>0</v>
      </c>
      <c r="G1785" s="2688" t="s">
        <v>326</v>
      </c>
      <c r="H1785" s="2839" t="s">
        <v>256</v>
      </c>
      <c r="I1785" s="1422">
        <v>0</v>
      </c>
      <c r="J1785" s="1357">
        <v>0</v>
      </c>
      <c r="K1785" s="2842" t="s">
        <v>3747</v>
      </c>
    </row>
    <row r="1786" spans="1:11" s="2842" customFormat="1" ht="17.25" customHeight="1">
      <c r="A1786" s="1422">
        <v>0</v>
      </c>
      <c r="B1786" s="1422"/>
      <c r="C1786" s="1422"/>
      <c r="D1786" s="1357">
        <v>0</v>
      </c>
      <c r="E1786" s="1422"/>
      <c r="F1786" s="1357">
        <v>0</v>
      </c>
      <c r="G1786" s="2688" t="s">
        <v>701</v>
      </c>
      <c r="H1786" s="2839" t="s">
        <v>1403</v>
      </c>
      <c r="I1786" s="1422">
        <v>0</v>
      </c>
      <c r="J1786" s="1357">
        <v>0</v>
      </c>
    </row>
    <row r="1787" spans="1:11" s="2842" customFormat="1" ht="17.25" customHeight="1">
      <c r="A1787" s="1422">
        <v>0</v>
      </c>
      <c r="B1787" s="1422"/>
      <c r="C1787" s="1422"/>
      <c r="D1787" s="1357">
        <v>0</v>
      </c>
      <c r="E1787" s="1422"/>
      <c r="F1787" s="1357">
        <v>0</v>
      </c>
      <c r="G1787" s="2688" t="s">
        <v>473</v>
      </c>
      <c r="H1787" s="2839" t="s">
        <v>1466</v>
      </c>
      <c r="I1787" s="1422">
        <v>0</v>
      </c>
      <c r="J1787" s="1357">
        <v>0</v>
      </c>
      <c r="K1787" s="4143" t="s">
        <v>3747</v>
      </c>
    </row>
    <row r="1788" spans="1:11" s="2842" customFormat="1" ht="17.25" customHeight="1">
      <c r="A1788" s="1422">
        <v>0</v>
      </c>
      <c r="B1788" s="1422"/>
      <c r="C1788" s="1422"/>
      <c r="D1788" s="1357">
        <v>0</v>
      </c>
      <c r="E1788" s="1422"/>
      <c r="F1788" s="1357">
        <v>0</v>
      </c>
      <c r="G1788" s="2688" t="s">
        <v>1264</v>
      </c>
      <c r="H1788" s="2839" t="s">
        <v>262</v>
      </c>
      <c r="I1788" s="1422">
        <v>0</v>
      </c>
      <c r="J1788" s="1357">
        <v>0</v>
      </c>
    </row>
    <row r="1789" spans="1:11" s="2842" customFormat="1" ht="17.25" customHeight="1">
      <c r="A1789" s="1422"/>
      <c r="B1789" s="1422"/>
      <c r="C1789" s="1422"/>
      <c r="D1789" s="1357">
        <v>0</v>
      </c>
      <c r="E1789" s="1422"/>
      <c r="F1789" s="1357">
        <v>0</v>
      </c>
      <c r="G1789" s="2688">
        <v>23</v>
      </c>
      <c r="H1789" s="2839" t="s">
        <v>265</v>
      </c>
      <c r="I1789" s="1422"/>
      <c r="J1789" s="1357">
        <v>0</v>
      </c>
      <c r="K1789" s="4143" t="s">
        <v>3747</v>
      </c>
    </row>
    <row r="1790" spans="1:11" s="626" customFormat="1" ht="30.75" thickBot="1">
      <c r="A1790" s="1422">
        <v>0</v>
      </c>
      <c r="B1790" s="1422"/>
      <c r="C1790" s="1422"/>
      <c r="D1790" s="1357">
        <v>0</v>
      </c>
      <c r="E1790" s="1422"/>
      <c r="F1790" s="1357">
        <v>0</v>
      </c>
      <c r="G1790" s="2688">
        <v>25</v>
      </c>
      <c r="H1790" s="1234" t="s">
        <v>3496</v>
      </c>
      <c r="I1790" s="1422">
        <v>0</v>
      </c>
      <c r="J1790" s="1357">
        <v>0</v>
      </c>
      <c r="K1790" s="4143" t="s">
        <v>3747</v>
      </c>
    </row>
    <row r="1791" spans="1:11" s="626" customFormat="1" ht="20.100000000000001" hidden="1" customHeight="1" thickBot="1">
      <c r="A1791" s="1422">
        <v>0</v>
      </c>
      <c r="B1791" s="1422"/>
      <c r="C1791" s="1422"/>
      <c r="D1791" s="4407"/>
      <c r="E1791" s="1422"/>
      <c r="F1791" s="4407"/>
      <c r="G1791" s="2688">
        <v>29</v>
      </c>
      <c r="H1791" s="2839" t="s">
        <v>3489</v>
      </c>
      <c r="I1791" s="1422">
        <v>0</v>
      </c>
      <c r="J1791" s="2839"/>
    </row>
    <row r="1792" spans="1:11" s="2842" customFormat="1" ht="20.100000000000001" customHeight="1" thickTop="1">
      <c r="A1792" s="1422"/>
      <c r="B1792" s="1422"/>
      <c r="C1792" s="1422"/>
      <c r="D1792" s="4407"/>
      <c r="E1792" s="1422"/>
      <c r="F1792" s="4407"/>
      <c r="G1792" s="2688">
        <v>29</v>
      </c>
      <c r="H1792" s="2839" t="s">
        <v>3489</v>
      </c>
      <c r="I1792" s="1422"/>
      <c r="J1792" s="2839"/>
    </row>
    <row r="1793" spans="1:12" s="2842" customFormat="1" ht="26.25" customHeight="1" thickBot="1">
      <c r="A1793" s="1005">
        <f t="shared" ref="A1793:F1793" si="423">SUM(A1784:A1792)</f>
        <v>0</v>
      </c>
      <c r="B1793" s="1005">
        <f t="shared" si="423"/>
        <v>0</v>
      </c>
      <c r="C1793" s="1005">
        <f t="shared" si="423"/>
        <v>0</v>
      </c>
      <c r="D1793" s="1005">
        <f t="shared" si="423"/>
        <v>600000</v>
      </c>
      <c r="E1793" s="1005">
        <f t="shared" si="423"/>
        <v>0</v>
      </c>
      <c r="F1793" s="1005">
        <f t="shared" si="423"/>
        <v>600000</v>
      </c>
      <c r="G1793" s="1078"/>
      <c r="H1793" s="1082" t="s">
        <v>1469</v>
      </c>
      <c r="I1793" s="1006">
        <f>SUM(I1784:I1792)</f>
        <v>0</v>
      </c>
      <c r="J1793" s="1006">
        <f>SUM(J1784:J1792)</f>
        <v>0</v>
      </c>
    </row>
    <row r="1794" spans="1:12" s="2842" customFormat="1" ht="15.75" customHeight="1">
      <c r="A1794" s="1380"/>
      <c r="B1794" s="1029"/>
      <c r="C1794" s="1029"/>
      <c r="D1794" s="1029"/>
      <c r="E1794" s="1029"/>
      <c r="F1794" s="1029"/>
      <c r="G1794" s="1029"/>
      <c r="H1794" s="1029"/>
      <c r="I1794" s="1029"/>
      <c r="J1794" s="1030" t="s">
        <v>223</v>
      </c>
    </row>
    <row r="1795" spans="1:12" s="2842" customFormat="1" ht="20.100000000000001" customHeight="1">
      <c r="A1795" s="2850" t="s">
        <v>1484</v>
      </c>
    </row>
    <row r="1796" spans="1:12" s="2842" customFormat="1" ht="20.100000000000001" customHeight="1" thickBot="1">
      <c r="A1796" s="1119"/>
      <c r="B1796" s="781"/>
      <c r="C1796" s="4608"/>
      <c r="D1796" s="4608"/>
      <c r="E1796" s="781"/>
      <c r="F1796" s="781"/>
      <c r="G1796" s="781"/>
      <c r="H1796" s="781"/>
      <c r="I1796" s="4608" t="s">
        <v>313</v>
      </c>
      <c r="J1796" s="4608"/>
    </row>
    <row r="1797" spans="1:12" s="2842" customFormat="1" ht="39.75" customHeight="1">
      <c r="A1797" s="4453" t="s">
        <v>3785</v>
      </c>
      <c r="B1797" s="4454"/>
      <c r="C1797" s="4455" t="s">
        <v>3783</v>
      </c>
      <c r="D1797" s="4454"/>
      <c r="E1797" s="4455" t="s">
        <v>3784</v>
      </c>
      <c r="F1797" s="4454"/>
      <c r="G1797" s="4456" t="s">
        <v>117</v>
      </c>
      <c r="H1797" s="4457"/>
      <c r="I1797" s="4455" t="s">
        <v>3787</v>
      </c>
      <c r="J1797" s="4454"/>
    </row>
    <row r="1798" spans="1:12" s="2842" customFormat="1" ht="20.100000000000001" customHeight="1">
      <c r="A1798" s="1050" t="s">
        <v>118</v>
      </c>
      <c r="B1798" s="2819" t="s">
        <v>104</v>
      </c>
      <c r="C1798" s="2819" t="s">
        <v>118</v>
      </c>
      <c r="D1798" s="2819" t="s">
        <v>104</v>
      </c>
      <c r="E1798" s="2819" t="s">
        <v>118</v>
      </c>
      <c r="F1798" s="2819" t="s">
        <v>104</v>
      </c>
      <c r="G1798" s="4458"/>
      <c r="H1798" s="4459"/>
      <c r="I1798" s="2819" t="s">
        <v>118</v>
      </c>
      <c r="J1798" s="1051" t="s">
        <v>104</v>
      </c>
    </row>
    <row r="1799" spans="1:12" s="2842" customFormat="1" ht="20.100000000000001" customHeight="1" thickBot="1">
      <c r="A1799" s="1075">
        <v>1</v>
      </c>
      <c r="B1799" s="2843">
        <v>2</v>
      </c>
      <c r="C1799" s="2843">
        <v>3</v>
      </c>
      <c r="D1799" s="2843">
        <v>4</v>
      </c>
      <c r="E1799" s="2843">
        <v>5</v>
      </c>
      <c r="F1799" s="2843">
        <v>6</v>
      </c>
      <c r="G1799" s="4614">
        <v>7</v>
      </c>
      <c r="H1799" s="4614"/>
      <c r="I1799" s="2843">
        <v>8</v>
      </c>
      <c r="J1799" s="1076">
        <v>9</v>
      </c>
    </row>
    <row r="1800" spans="1:12" s="2842" customFormat="1" ht="20.25" customHeight="1">
      <c r="A1800" s="4612"/>
      <c r="B1800" s="4613"/>
      <c r="C1800" s="4613"/>
      <c r="D1800" s="4613"/>
      <c r="E1800" s="4613"/>
      <c r="F1800" s="4613"/>
      <c r="G1800" s="624">
        <v>2</v>
      </c>
      <c r="H1800" s="4610" t="s">
        <v>1271</v>
      </c>
      <c r="I1800" s="4610"/>
      <c r="J1800" s="4611"/>
    </row>
    <row r="1801" spans="1:12" s="2842" customFormat="1" ht="20.25" customHeight="1">
      <c r="A1801" s="2838"/>
      <c r="B1801" s="2893"/>
      <c r="C1801" s="2840"/>
      <c r="D1801" s="2846"/>
      <c r="E1801" s="2839"/>
      <c r="F1801" s="3409"/>
      <c r="G1801" s="1326">
        <v>103</v>
      </c>
      <c r="H1801" s="2839" t="s">
        <v>3491</v>
      </c>
      <c r="I1801" s="1422">
        <v>0</v>
      </c>
      <c r="J1801" s="1422">
        <v>0</v>
      </c>
    </row>
    <row r="1802" spans="1:12" s="2842" customFormat="1" ht="17.25" customHeight="1">
      <c r="A1802" s="1325"/>
      <c r="B1802" s="3414"/>
      <c r="C1802" s="1422"/>
      <c r="D1802" s="3720">
        <v>50000</v>
      </c>
      <c r="E1802" s="1422"/>
      <c r="F1802" s="3720">
        <v>50000</v>
      </c>
      <c r="G1802" s="1326">
        <v>104</v>
      </c>
      <c r="H1802" s="1354" t="s">
        <v>3492</v>
      </c>
      <c r="I1802" s="1422">
        <v>0</v>
      </c>
      <c r="J1802" s="3720"/>
    </row>
    <row r="1803" spans="1:12" s="2842" customFormat="1" ht="17.25" customHeight="1">
      <c r="A1803" s="1325"/>
      <c r="B1803" s="3414"/>
      <c r="C1803" s="1422"/>
      <c r="D1803" s="3720">
        <v>50000</v>
      </c>
      <c r="E1803" s="1422"/>
      <c r="F1803" s="3720">
        <v>50000</v>
      </c>
      <c r="G1803" s="1326">
        <v>105</v>
      </c>
      <c r="H1803" s="1354" t="s">
        <v>1470</v>
      </c>
      <c r="I1803" s="1422">
        <v>0</v>
      </c>
      <c r="J1803" s="3720"/>
      <c r="L1803" s="2842">
        <v>103000</v>
      </c>
    </row>
    <row r="1804" spans="1:12" s="2842" customFormat="1" ht="17.25" customHeight="1">
      <c r="A1804" s="1325"/>
      <c r="B1804" s="1325"/>
      <c r="C1804" s="1422"/>
      <c r="D1804" s="2846"/>
      <c r="E1804" s="1422"/>
      <c r="F1804" s="2846"/>
      <c r="G1804" s="1326">
        <v>135</v>
      </c>
      <c r="H1804" s="1354" t="s">
        <v>1471</v>
      </c>
      <c r="I1804" s="1422">
        <v>0</v>
      </c>
      <c r="J1804" s="2846"/>
    </row>
    <row r="1805" spans="1:12" s="2842" customFormat="1" ht="19.5" customHeight="1">
      <c r="A1805" s="1325"/>
      <c r="B1805" s="1325"/>
      <c r="C1805" s="1422"/>
      <c r="D1805" s="2846"/>
      <c r="E1805" s="1422"/>
      <c r="F1805" s="2846"/>
      <c r="G1805" s="1326">
        <v>140</v>
      </c>
      <c r="H1805" s="1354" t="s">
        <v>1280</v>
      </c>
      <c r="I1805" s="1422">
        <v>0</v>
      </c>
      <c r="J1805" s="2846">
        <v>0</v>
      </c>
    </row>
    <row r="1806" spans="1:12" s="626" customFormat="1" ht="20.100000000000001" customHeight="1" thickBot="1">
      <c r="A1806" s="1325"/>
      <c r="B1806" s="1325"/>
      <c r="C1806" s="1261"/>
      <c r="D1806" s="989"/>
      <c r="E1806" s="1261"/>
      <c r="F1806" s="989"/>
      <c r="G1806" s="1263"/>
      <c r="H1806" s="2885"/>
      <c r="I1806" s="1261">
        <v>0</v>
      </c>
      <c r="J1806" s="989">
        <v>0</v>
      </c>
    </row>
    <row r="1807" spans="1:12" s="662" customFormat="1" ht="25.5" customHeight="1" thickTop="1" thickBot="1">
      <c r="A1807" s="995">
        <f t="shared" ref="A1807:F1807" si="424">SUM(A1801:A1806)</f>
        <v>0</v>
      </c>
      <c r="B1807" s="995">
        <f t="shared" si="424"/>
        <v>0</v>
      </c>
      <c r="C1807" s="995">
        <f t="shared" si="424"/>
        <v>0</v>
      </c>
      <c r="D1807" s="995">
        <f t="shared" si="424"/>
        <v>100000</v>
      </c>
      <c r="E1807" s="995">
        <f t="shared" si="424"/>
        <v>0</v>
      </c>
      <c r="F1807" s="995">
        <f t="shared" si="424"/>
        <v>100000</v>
      </c>
      <c r="G1807" s="1009"/>
      <c r="H1807" s="1010" t="s">
        <v>1472</v>
      </c>
      <c r="I1807" s="996">
        <f>SUM(I1801:I1806)</f>
        <v>0</v>
      </c>
      <c r="J1807" s="996">
        <f>SUM(J1801:J1806)</f>
        <v>0</v>
      </c>
    </row>
    <row r="1808" spans="1:12" s="2842" customFormat="1" ht="18" customHeight="1" thickTop="1">
      <c r="A1808" s="4623"/>
      <c r="B1808" s="4624"/>
      <c r="C1808" s="4624"/>
      <c r="D1808" s="4624"/>
      <c r="E1808" s="4624"/>
      <c r="F1808" s="4624"/>
      <c r="G1808" s="623">
        <v>3</v>
      </c>
      <c r="H1808" s="4606" t="s">
        <v>1282</v>
      </c>
      <c r="I1808" s="4606"/>
      <c r="J1808" s="4607"/>
    </row>
    <row r="1809" spans="1:11" s="2842" customFormat="1" ht="17.25" customHeight="1">
      <c r="A1809" s="1325">
        <v>0</v>
      </c>
      <c r="B1809" s="1325"/>
      <c r="C1809" s="621">
        <v>0</v>
      </c>
      <c r="D1809" s="686">
        <v>0</v>
      </c>
      <c r="E1809" s="621">
        <v>0</v>
      </c>
      <c r="F1809" s="686">
        <v>0</v>
      </c>
      <c r="G1809" s="1326" t="s">
        <v>1485</v>
      </c>
      <c r="H1809" s="1354" t="s">
        <v>1426</v>
      </c>
      <c r="I1809" s="621"/>
      <c r="J1809" s="686"/>
    </row>
    <row r="1810" spans="1:11" s="2842" customFormat="1" ht="17.25" customHeight="1">
      <c r="A1810" s="1325">
        <v>0</v>
      </c>
      <c r="B1810" s="1325"/>
      <c r="C1810" s="621">
        <v>0</v>
      </c>
      <c r="D1810" s="3792">
        <v>50000</v>
      </c>
      <c r="E1810" s="621">
        <v>0</v>
      </c>
      <c r="F1810" s="3792">
        <v>50000</v>
      </c>
      <c r="G1810" s="1326">
        <v>230</v>
      </c>
      <c r="H1810" s="1354" t="s">
        <v>1354</v>
      </c>
      <c r="I1810" s="621"/>
      <c r="J1810" s="3792"/>
    </row>
    <row r="1811" spans="1:11" s="2842" customFormat="1" ht="17.25" customHeight="1">
      <c r="A1811" s="1325">
        <v>0</v>
      </c>
      <c r="B1811" s="1325"/>
      <c r="C1811" s="621">
        <v>0</v>
      </c>
      <c r="D1811" s="686"/>
      <c r="E1811" s="621">
        <v>0</v>
      </c>
      <c r="F1811" s="686"/>
      <c r="G1811" s="1326">
        <v>234</v>
      </c>
      <c r="H1811" s="1354" t="s">
        <v>1427</v>
      </c>
      <c r="I1811" s="621"/>
      <c r="J1811" s="686"/>
    </row>
    <row r="1812" spans="1:11" s="2842" customFormat="1" ht="18.75" customHeight="1" thickBot="1">
      <c r="A1812" s="1325">
        <v>0</v>
      </c>
      <c r="B1812" s="1325"/>
      <c r="C1812" s="621">
        <v>0</v>
      </c>
      <c r="D1812" s="3792">
        <v>200000</v>
      </c>
      <c r="E1812" s="621">
        <v>0</v>
      </c>
      <c r="F1812" s="3792">
        <v>200000</v>
      </c>
      <c r="G1812" s="1326">
        <v>289</v>
      </c>
      <c r="H1812" s="1354" t="s">
        <v>1474</v>
      </c>
      <c r="I1812" s="621"/>
      <c r="J1812" s="3792"/>
    </row>
    <row r="1813" spans="1:11" s="626" customFormat="1" ht="20.100000000000001" hidden="1" customHeight="1" thickBot="1">
      <c r="A1813" s="1262"/>
      <c r="B1813" s="1261"/>
      <c r="C1813" s="1261"/>
      <c r="D1813" s="1261"/>
      <c r="E1813" s="1261"/>
      <c r="F1813" s="1261"/>
      <c r="G1813" s="1263"/>
      <c r="H1813" s="2885"/>
      <c r="I1813" s="645"/>
      <c r="J1813" s="751"/>
      <c r="K1813" s="626">
        <v>-135000</v>
      </c>
    </row>
    <row r="1814" spans="1:11" s="662" customFormat="1" ht="24.75" customHeight="1" thickTop="1" thickBot="1">
      <c r="A1814" s="995">
        <f t="shared" ref="A1814:F1814" si="425">SUM(A1809:A1813)</f>
        <v>0</v>
      </c>
      <c r="B1814" s="996">
        <f t="shared" si="425"/>
        <v>0</v>
      </c>
      <c r="C1814" s="996">
        <f t="shared" si="425"/>
        <v>0</v>
      </c>
      <c r="D1814" s="996">
        <f t="shared" si="425"/>
        <v>250000</v>
      </c>
      <c r="E1814" s="996">
        <f t="shared" si="425"/>
        <v>0</v>
      </c>
      <c r="F1814" s="996">
        <f t="shared" si="425"/>
        <v>250000</v>
      </c>
      <c r="G1814" s="1009"/>
      <c r="H1814" s="1010" t="s">
        <v>1374</v>
      </c>
      <c r="I1814" s="996">
        <f>SUM(I1809:I1813)</f>
        <v>0</v>
      </c>
      <c r="J1814" s="997">
        <f>SUM(J1809:J1813)</f>
        <v>0</v>
      </c>
    </row>
    <row r="1815" spans="1:11" s="2842" customFormat="1" ht="18.75" customHeight="1" thickTop="1">
      <c r="A1815" s="4623"/>
      <c r="B1815" s="4624"/>
      <c r="C1815" s="4624"/>
      <c r="D1815" s="4624"/>
      <c r="E1815" s="4624"/>
      <c r="F1815" s="4624"/>
      <c r="G1815" s="696">
        <v>4</v>
      </c>
      <c r="H1815" s="4606" t="s">
        <v>1296</v>
      </c>
      <c r="I1815" s="4606"/>
      <c r="J1815" s="4607"/>
    </row>
    <row r="1816" spans="1:11" s="2842" customFormat="1" ht="18.75" customHeight="1">
      <c r="A1816" s="4612"/>
      <c r="B1816" s="4613"/>
      <c r="C1816" s="4613"/>
      <c r="D1816" s="4613"/>
      <c r="E1816" s="4613"/>
      <c r="F1816" s="4613"/>
      <c r="G1816" s="624">
        <v>5</v>
      </c>
      <c r="H1816" s="4610" t="s">
        <v>321</v>
      </c>
      <c r="I1816" s="4610"/>
      <c r="J1816" s="4611"/>
    </row>
    <row r="1817" spans="1:11" s="2842" customFormat="1" ht="20.100000000000001" hidden="1" customHeight="1">
      <c r="A1817" s="750"/>
      <c r="B1817" s="697"/>
      <c r="C1817" s="697"/>
      <c r="D1817" s="697"/>
      <c r="E1817" s="697"/>
      <c r="F1817" s="697"/>
      <c r="G1817" s="1326"/>
      <c r="H1817" s="1354"/>
      <c r="I1817" s="874"/>
      <c r="J1817" s="875"/>
    </row>
    <row r="1818" spans="1:11" s="626" customFormat="1" ht="18" customHeight="1" thickBot="1">
      <c r="A1818" s="1325">
        <v>0</v>
      </c>
      <c r="B1818" s="1325"/>
      <c r="C1818" s="2862"/>
      <c r="D1818" s="989">
        <v>20000</v>
      </c>
      <c r="E1818" s="2862"/>
      <c r="F1818" s="989">
        <v>20000</v>
      </c>
      <c r="G1818" s="1263">
        <v>499</v>
      </c>
      <c r="H1818" s="2862" t="s">
        <v>290</v>
      </c>
      <c r="I1818" s="2862">
        <v>0</v>
      </c>
      <c r="J1818" s="4230">
        <v>0</v>
      </c>
      <c r="K1818" s="626">
        <v>20000</v>
      </c>
    </row>
    <row r="1819" spans="1:11" s="662" customFormat="1" ht="27" customHeight="1" thickTop="1" thickBot="1">
      <c r="A1819" s="995">
        <f t="shared" ref="A1819:F1819" si="426">SUM(A1817:A1818)</f>
        <v>0</v>
      </c>
      <c r="B1819" s="996">
        <f t="shared" si="426"/>
        <v>0</v>
      </c>
      <c r="C1819" s="996">
        <f t="shared" si="426"/>
        <v>0</v>
      </c>
      <c r="D1819" s="996">
        <f t="shared" si="426"/>
        <v>20000</v>
      </c>
      <c r="E1819" s="996">
        <f t="shared" si="426"/>
        <v>0</v>
      </c>
      <c r="F1819" s="996">
        <f t="shared" si="426"/>
        <v>20000</v>
      </c>
      <c r="G1819" s="1013"/>
      <c r="H1819" s="996" t="s">
        <v>1321</v>
      </c>
      <c r="I1819" s="996">
        <f>SUM(I1817:I1818)</f>
        <v>0</v>
      </c>
      <c r="J1819" s="997">
        <f>SUM(J1817:J1818)</f>
        <v>0</v>
      </c>
    </row>
    <row r="1820" spans="1:11" s="662" customFormat="1" ht="36.75" customHeight="1" thickTop="1" thickBot="1">
      <c r="A1820" s="995">
        <f t="shared" ref="A1820:F1820" si="427">A1793+A1807+A1814+A1819</f>
        <v>0</v>
      </c>
      <c r="B1820" s="996">
        <f t="shared" si="427"/>
        <v>0</v>
      </c>
      <c r="C1820" s="996">
        <f t="shared" si="427"/>
        <v>0</v>
      </c>
      <c r="D1820" s="996">
        <f t="shared" si="427"/>
        <v>970000</v>
      </c>
      <c r="E1820" s="996">
        <f t="shared" si="427"/>
        <v>0</v>
      </c>
      <c r="F1820" s="996">
        <f t="shared" si="427"/>
        <v>970000</v>
      </c>
      <c r="G1820" s="1013"/>
      <c r="H1820" s="1010" t="s">
        <v>1355</v>
      </c>
      <c r="I1820" s="996">
        <f>I1793+I1807+I1814+I1819</f>
        <v>0</v>
      </c>
      <c r="J1820" s="997">
        <f>J1793+J1807+J1814+J1819</f>
        <v>0</v>
      </c>
    </row>
    <row r="1821" spans="1:11" s="2842" customFormat="1" ht="48" customHeight="1" thickTop="1" thickBot="1">
      <c r="A1821" s="999">
        <f t="shared" ref="A1821:F1821" si="428">A1781+A1820</f>
        <v>0</v>
      </c>
      <c r="B1821" s="1000">
        <f t="shared" si="428"/>
        <v>0</v>
      </c>
      <c r="C1821" s="1000">
        <f t="shared" si="428"/>
        <v>0</v>
      </c>
      <c r="D1821" s="1000">
        <f t="shared" si="428"/>
        <v>970000</v>
      </c>
      <c r="E1821" s="1000">
        <f t="shared" si="428"/>
        <v>0</v>
      </c>
      <c r="F1821" s="1000">
        <f t="shared" si="428"/>
        <v>970000</v>
      </c>
      <c r="G1821" s="1067"/>
      <c r="H1821" s="1077" t="s">
        <v>1486</v>
      </c>
      <c r="I1821" s="1000">
        <f>I1781+I1820</f>
        <v>0</v>
      </c>
      <c r="J1821" s="1001">
        <f>J1781+J1820</f>
        <v>0</v>
      </c>
    </row>
    <row r="1822" spans="1:11" s="2842" customFormat="1" ht="25.5" customHeight="1">
      <c r="A1822" s="4731" t="s">
        <v>1487</v>
      </c>
      <c r="B1822" s="4751"/>
      <c r="C1822" s="4751"/>
      <c r="D1822" s="4751"/>
      <c r="E1822" s="4751"/>
      <c r="F1822" s="4751"/>
      <c r="G1822" s="4751"/>
      <c r="H1822" s="4751"/>
      <c r="I1822" s="4751"/>
      <c r="J1822" s="4751"/>
    </row>
    <row r="1823" spans="1:11" s="2842" customFormat="1" ht="13.5" customHeight="1" thickBot="1">
      <c r="A1823" s="1119"/>
      <c r="B1823" s="781"/>
      <c r="C1823" s="4608"/>
      <c r="D1823" s="4608"/>
      <c r="E1823" s="781"/>
      <c r="F1823" s="781"/>
      <c r="G1823" s="781"/>
      <c r="H1823" s="781"/>
      <c r="I1823" s="4608" t="s">
        <v>313</v>
      </c>
      <c r="J1823" s="4608"/>
    </row>
    <row r="1824" spans="1:11" s="648" customFormat="1" ht="29.25" customHeight="1" thickBot="1">
      <c r="A1824" s="4453" t="s">
        <v>3785</v>
      </c>
      <c r="B1824" s="4454"/>
      <c r="C1824" s="4455" t="s">
        <v>3783</v>
      </c>
      <c r="D1824" s="4454"/>
      <c r="E1824" s="4455" t="s">
        <v>3784</v>
      </c>
      <c r="F1824" s="4454"/>
      <c r="G1824" s="4456" t="s">
        <v>117</v>
      </c>
      <c r="H1824" s="4457"/>
      <c r="I1824" s="4455" t="s">
        <v>3787</v>
      </c>
      <c r="J1824" s="4454"/>
    </row>
    <row r="1825" spans="1:10" s="660" customFormat="1" ht="15" customHeight="1" thickTop="1" thickBot="1">
      <c r="A1825" s="1050" t="s">
        <v>118</v>
      </c>
      <c r="B1825" s="2819" t="s">
        <v>104</v>
      </c>
      <c r="C1825" s="2819" t="s">
        <v>118</v>
      </c>
      <c r="D1825" s="2819" t="s">
        <v>104</v>
      </c>
      <c r="E1825" s="2819" t="s">
        <v>118</v>
      </c>
      <c r="F1825" s="2819" t="s">
        <v>104</v>
      </c>
      <c r="G1825" s="4458"/>
      <c r="H1825" s="4459"/>
      <c r="I1825" s="2819" t="s">
        <v>118</v>
      </c>
      <c r="J1825" s="1051" t="s">
        <v>104</v>
      </c>
    </row>
    <row r="1826" spans="1:10" s="648" customFormat="1" ht="13.5" customHeight="1" thickTop="1" thickBot="1">
      <c r="A1826" s="1075">
        <v>1</v>
      </c>
      <c r="B1826" s="2843">
        <v>2</v>
      </c>
      <c r="C1826" s="2843">
        <v>3</v>
      </c>
      <c r="D1826" s="2843">
        <v>4</v>
      </c>
      <c r="E1826" s="2843">
        <v>5</v>
      </c>
      <c r="F1826" s="2843">
        <v>6</v>
      </c>
      <c r="G1826" s="4614">
        <v>7</v>
      </c>
      <c r="H1826" s="4614"/>
      <c r="I1826" s="2843">
        <v>8</v>
      </c>
      <c r="J1826" s="1076">
        <v>9</v>
      </c>
    </row>
    <row r="1827" spans="1:10" s="648" customFormat="1" ht="20.25" customHeight="1" thickBot="1">
      <c r="A1827" s="4609" t="s">
        <v>318</v>
      </c>
      <c r="B1827" s="4610"/>
      <c r="C1827" s="4610"/>
      <c r="D1827" s="4610"/>
      <c r="E1827" s="4610"/>
      <c r="F1827" s="4610"/>
      <c r="G1827" s="4610"/>
      <c r="H1827" s="4610"/>
      <c r="I1827" s="4610"/>
      <c r="J1827" s="4611"/>
    </row>
    <row r="1828" spans="1:10" s="648" customFormat="1" ht="19.5" customHeight="1" thickTop="1" thickBot="1">
      <c r="A1828" s="4612"/>
      <c r="B1828" s="4613"/>
      <c r="C1828" s="4613"/>
      <c r="D1828" s="4613"/>
      <c r="E1828" s="4613"/>
      <c r="F1828" s="4613"/>
      <c r="G1828" s="624" t="s">
        <v>137</v>
      </c>
      <c r="H1828" s="4610" t="s">
        <v>239</v>
      </c>
      <c r="I1828" s="4610"/>
      <c r="J1828" s="4611"/>
    </row>
    <row r="1829" spans="1:10" s="648" customFormat="1" ht="17.25" customHeight="1" thickTop="1" thickBot="1">
      <c r="A1829" s="2838">
        <f t="shared" ref="A1829:F1829" si="429">A1852</f>
        <v>0</v>
      </c>
      <c r="B1829" s="2839">
        <f t="shared" si="429"/>
        <v>0</v>
      </c>
      <c r="C1829" s="2839">
        <f t="shared" si="429"/>
        <v>0</v>
      </c>
      <c r="D1829" s="2839">
        <f t="shared" si="429"/>
        <v>0</v>
      </c>
      <c r="E1829" s="2839">
        <f t="shared" si="429"/>
        <v>0</v>
      </c>
      <c r="F1829" s="2839">
        <f t="shared" si="429"/>
        <v>0</v>
      </c>
      <c r="G1829" s="1326">
        <v>1</v>
      </c>
      <c r="H1829" s="2839" t="s">
        <v>1235</v>
      </c>
      <c r="I1829" s="2839">
        <f>I1852</f>
        <v>0</v>
      </c>
      <c r="J1829" s="2839">
        <f>J1852</f>
        <v>0</v>
      </c>
    </row>
    <row r="1830" spans="1:10" s="626" customFormat="1" ht="20.25" customHeight="1" thickTop="1" thickBot="1">
      <c r="A1830" s="2861">
        <f t="shared" ref="A1830:F1830" si="430">A1855</f>
        <v>0</v>
      </c>
      <c r="B1830" s="2862">
        <f t="shared" si="430"/>
        <v>0</v>
      </c>
      <c r="C1830" s="2862">
        <f t="shared" si="430"/>
        <v>0</v>
      </c>
      <c r="D1830" s="2862">
        <f t="shared" si="430"/>
        <v>0</v>
      </c>
      <c r="E1830" s="2862">
        <f t="shared" si="430"/>
        <v>0</v>
      </c>
      <c r="F1830" s="2862">
        <f t="shared" si="430"/>
        <v>0</v>
      </c>
      <c r="G1830" s="1263">
        <v>2</v>
      </c>
      <c r="H1830" s="2862" t="s">
        <v>1236</v>
      </c>
      <c r="I1830" s="2862">
        <f>I1855</f>
        <v>0</v>
      </c>
      <c r="J1830" s="2862">
        <f>J1855</f>
        <v>0</v>
      </c>
    </row>
    <row r="1831" spans="1:10" s="662" customFormat="1" ht="33.75" customHeight="1" thickTop="1" thickBot="1">
      <c r="A1831" s="995">
        <f t="shared" ref="A1831:F1831" si="431">SUM(A1829:A1830)</f>
        <v>0</v>
      </c>
      <c r="B1831" s="996">
        <f t="shared" si="431"/>
        <v>0</v>
      </c>
      <c r="C1831" s="996">
        <f t="shared" si="431"/>
        <v>0</v>
      </c>
      <c r="D1831" s="996">
        <f t="shared" si="431"/>
        <v>0</v>
      </c>
      <c r="E1831" s="996">
        <f t="shared" si="431"/>
        <v>0</v>
      </c>
      <c r="F1831" s="996">
        <f t="shared" si="431"/>
        <v>0</v>
      </c>
      <c r="G1831" s="1008"/>
      <c r="H1831" s="998" t="s">
        <v>1358</v>
      </c>
      <c r="I1831" s="996">
        <f>SUM(I1829:I1830)</f>
        <v>0</v>
      </c>
      <c r="J1831" s="996">
        <f>SUM(J1829:J1830)</f>
        <v>0</v>
      </c>
    </row>
    <row r="1832" spans="1:10" s="2842" customFormat="1" ht="20.25" customHeight="1" thickTop="1">
      <c r="A1832" s="4623"/>
      <c r="B1832" s="4624"/>
      <c r="C1832" s="4624"/>
      <c r="D1832" s="4624"/>
      <c r="E1832" s="4624"/>
      <c r="F1832" s="4624"/>
      <c r="G1832" s="623" t="s">
        <v>139</v>
      </c>
      <c r="H1832" s="4606" t="s">
        <v>243</v>
      </c>
      <c r="I1832" s="4606"/>
      <c r="J1832" s="4607"/>
    </row>
    <row r="1833" spans="1:10" s="2842" customFormat="1" ht="17.25" customHeight="1">
      <c r="A1833" s="652">
        <v>0</v>
      </c>
      <c r="B1833" s="1326">
        <v>0</v>
      </c>
      <c r="C1833" s="1326">
        <v>0</v>
      </c>
      <c r="D1833" s="1326">
        <v>0</v>
      </c>
      <c r="E1833" s="1326">
        <v>0</v>
      </c>
      <c r="F1833" s="1326">
        <v>0</v>
      </c>
      <c r="G1833" s="1326">
        <v>1</v>
      </c>
      <c r="H1833" s="2839" t="s">
        <v>1258</v>
      </c>
      <c r="I1833" s="621">
        <v>0</v>
      </c>
      <c r="J1833" s="686">
        <v>0</v>
      </c>
    </row>
    <row r="1834" spans="1:10" s="2842" customFormat="1" ht="17.25" customHeight="1">
      <c r="A1834" s="652">
        <f t="shared" ref="A1834:F1834" si="432">A1860</f>
        <v>0</v>
      </c>
      <c r="B1834" s="1326">
        <f t="shared" si="432"/>
        <v>0</v>
      </c>
      <c r="C1834" s="1326">
        <f t="shared" si="432"/>
        <v>0</v>
      </c>
      <c r="D1834" s="1326">
        <f t="shared" si="432"/>
        <v>0</v>
      </c>
      <c r="E1834" s="1326">
        <f t="shared" si="432"/>
        <v>0</v>
      </c>
      <c r="F1834" s="1326">
        <f t="shared" si="432"/>
        <v>0</v>
      </c>
      <c r="G1834" s="1326">
        <v>2</v>
      </c>
      <c r="H1834" s="2839" t="s">
        <v>1271</v>
      </c>
      <c r="I1834" s="1326">
        <f>I1860</f>
        <v>0</v>
      </c>
      <c r="J1834" s="1326">
        <f>J1860</f>
        <v>0</v>
      </c>
    </row>
    <row r="1835" spans="1:10" s="2842" customFormat="1" ht="17.25" customHeight="1">
      <c r="A1835" s="652">
        <v>0</v>
      </c>
      <c r="B1835" s="1326">
        <v>0</v>
      </c>
      <c r="C1835" s="1326">
        <v>0</v>
      </c>
      <c r="D1835" s="1326">
        <v>0</v>
      </c>
      <c r="E1835" s="1326">
        <v>0</v>
      </c>
      <c r="F1835" s="1326">
        <v>0</v>
      </c>
      <c r="G1835" s="1326">
        <v>3</v>
      </c>
      <c r="H1835" s="2839" t="s">
        <v>1282</v>
      </c>
      <c r="I1835" s="621">
        <v>0</v>
      </c>
      <c r="J1835" s="686">
        <v>0</v>
      </c>
    </row>
    <row r="1836" spans="1:10" s="2842" customFormat="1" ht="17.25" customHeight="1">
      <c r="A1836" s="652">
        <v>0</v>
      </c>
      <c r="B1836" s="1326">
        <v>0</v>
      </c>
      <c r="C1836" s="1326">
        <v>0</v>
      </c>
      <c r="D1836" s="1326">
        <v>0</v>
      </c>
      <c r="E1836" s="1326">
        <v>0</v>
      </c>
      <c r="F1836" s="1326">
        <v>0</v>
      </c>
      <c r="G1836" s="1326">
        <v>4</v>
      </c>
      <c r="H1836" s="2839" t="s">
        <v>1296</v>
      </c>
      <c r="I1836" s="621">
        <v>0</v>
      </c>
      <c r="J1836" s="686">
        <v>0</v>
      </c>
    </row>
    <row r="1837" spans="1:10" s="626" customFormat="1" ht="19.5" customHeight="1" thickBot="1">
      <c r="A1837" s="2861">
        <f t="shared" ref="A1837:F1837" si="433">A1863</f>
        <v>0</v>
      </c>
      <c r="B1837" s="2862">
        <f t="shared" si="433"/>
        <v>0</v>
      </c>
      <c r="C1837" s="2862">
        <f t="shared" si="433"/>
        <v>0</v>
      </c>
      <c r="D1837" s="2862">
        <f t="shared" si="433"/>
        <v>0</v>
      </c>
      <c r="E1837" s="2862">
        <f t="shared" si="433"/>
        <v>0</v>
      </c>
      <c r="F1837" s="2862">
        <f t="shared" si="433"/>
        <v>0</v>
      </c>
      <c r="G1837" s="1263">
        <v>5</v>
      </c>
      <c r="H1837" s="2862" t="s">
        <v>321</v>
      </c>
      <c r="I1837" s="2862">
        <f>I1863</f>
        <v>0</v>
      </c>
      <c r="J1837" s="2862">
        <f>J1863</f>
        <v>0</v>
      </c>
    </row>
    <row r="1838" spans="1:10" s="662" customFormat="1" ht="36" customHeight="1" thickTop="1" thickBot="1">
      <c r="A1838" s="995">
        <f t="shared" ref="A1838:F1838" si="434">SUM(A1837)</f>
        <v>0</v>
      </c>
      <c r="B1838" s="996">
        <f t="shared" si="434"/>
        <v>0</v>
      </c>
      <c r="C1838" s="996">
        <f t="shared" si="434"/>
        <v>0</v>
      </c>
      <c r="D1838" s="996">
        <f t="shared" si="434"/>
        <v>0</v>
      </c>
      <c r="E1838" s="996">
        <f>SUM(E1833:E1837)</f>
        <v>0</v>
      </c>
      <c r="F1838" s="996">
        <f t="shared" si="434"/>
        <v>0</v>
      </c>
      <c r="G1838" s="1008"/>
      <c r="H1838" s="998" t="s">
        <v>1243</v>
      </c>
      <c r="I1838" s="996">
        <f>SUM(I1833:I1837)</f>
        <v>0</v>
      </c>
      <c r="J1838" s="996">
        <f>SUM(J1833:J1837)</f>
        <v>0</v>
      </c>
    </row>
    <row r="1839" spans="1:10" s="2842" customFormat="1" ht="28.5" customHeight="1" thickTop="1" thickBot="1">
      <c r="A1839" s="1005">
        <f t="shared" ref="A1839:F1839" si="435">A1831+A1838</f>
        <v>0</v>
      </c>
      <c r="B1839" s="1006">
        <f t="shared" si="435"/>
        <v>0</v>
      </c>
      <c r="C1839" s="1006">
        <f t="shared" si="435"/>
        <v>0</v>
      </c>
      <c r="D1839" s="1006">
        <f t="shared" si="435"/>
        <v>0</v>
      </c>
      <c r="E1839" s="1006">
        <f t="shared" si="435"/>
        <v>0</v>
      </c>
      <c r="F1839" s="1006">
        <f t="shared" si="435"/>
        <v>0</v>
      </c>
      <c r="G1839" s="1067"/>
      <c r="H1839" s="1068" t="s">
        <v>1244</v>
      </c>
      <c r="I1839" s="1006">
        <f>I1831+I1838</f>
        <v>0</v>
      </c>
      <c r="J1839" s="1006">
        <f>J1831+J1838</f>
        <v>0</v>
      </c>
    </row>
    <row r="1840" spans="1:10" s="2842" customFormat="1" ht="18" customHeight="1">
      <c r="A1840" s="4638" t="s">
        <v>322</v>
      </c>
      <c r="B1840" s="4608"/>
      <c r="C1840" s="4608"/>
      <c r="D1840" s="4608"/>
      <c r="E1840" s="4608"/>
      <c r="F1840" s="4608"/>
      <c r="G1840" s="4608"/>
      <c r="H1840" s="4608"/>
      <c r="I1840" s="4608"/>
      <c r="J1840" s="4608"/>
    </row>
    <row r="1841" spans="1:10" s="2842" customFormat="1" ht="22.5" customHeight="1">
      <c r="A1841" s="2850" t="s">
        <v>1488</v>
      </c>
    </row>
    <row r="1842" spans="1:10" s="2842" customFormat="1" ht="14.25" customHeight="1" thickBot="1">
      <c r="A1842" s="1119"/>
      <c r="B1842" s="781"/>
      <c r="C1842" s="4608"/>
      <c r="D1842" s="4608"/>
      <c r="E1842" s="781"/>
      <c r="F1842" s="781"/>
      <c r="G1842" s="781"/>
      <c r="H1842" s="781"/>
      <c r="I1842" s="4608" t="s">
        <v>313</v>
      </c>
      <c r="J1842" s="4608"/>
    </row>
    <row r="1843" spans="1:10" s="2842" customFormat="1" ht="29.25" customHeight="1">
      <c r="A1843" s="4453" t="s">
        <v>3785</v>
      </c>
      <c r="B1843" s="4454"/>
      <c r="C1843" s="4455" t="s">
        <v>3783</v>
      </c>
      <c r="D1843" s="4454"/>
      <c r="E1843" s="4455" t="s">
        <v>3784</v>
      </c>
      <c r="F1843" s="4454"/>
      <c r="G1843" s="4456" t="s">
        <v>117</v>
      </c>
      <c r="H1843" s="4457"/>
      <c r="I1843" s="4455" t="s">
        <v>3787</v>
      </c>
      <c r="J1843" s="4454"/>
    </row>
    <row r="1844" spans="1:10" s="648" customFormat="1" ht="18.75" customHeight="1" thickBot="1">
      <c r="A1844" s="1050" t="s">
        <v>118</v>
      </c>
      <c r="B1844" s="2819" t="s">
        <v>104</v>
      </c>
      <c r="C1844" s="2819" t="s">
        <v>118</v>
      </c>
      <c r="D1844" s="2819" t="s">
        <v>104</v>
      </c>
      <c r="E1844" s="2819" t="s">
        <v>118</v>
      </c>
      <c r="F1844" s="2819" t="s">
        <v>104</v>
      </c>
      <c r="G1844" s="4458"/>
      <c r="H1844" s="4459"/>
      <c r="I1844" s="2819" t="s">
        <v>118</v>
      </c>
      <c r="J1844" s="1051" t="s">
        <v>104</v>
      </c>
    </row>
    <row r="1845" spans="1:10" s="2842" customFormat="1" ht="16.5" customHeight="1" thickTop="1" thickBot="1">
      <c r="A1845" s="1075">
        <v>1</v>
      </c>
      <c r="B1845" s="2843">
        <v>2</v>
      </c>
      <c r="C1845" s="2843">
        <v>3</v>
      </c>
      <c r="D1845" s="2843">
        <v>4</v>
      </c>
      <c r="E1845" s="2843">
        <v>5</v>
      </c>
      <c r="F1845" s="2843">
        <v>6</v>
      </c>
      <c r="G1845" s="4614">
        <v>7</v>
      </c>
      <c r="H1845" s="4614"/>
      <c r="I1845" s="2843">
        <v>8</v>
      </c>
      <c r="J1845" s="1076">
        <v>9</v>
      </c>
    </row>
    <row r="1846" spans="1:10" s="2842" customFormat="1" ht="20.25" customHeight="1">
      <c r="A1846" s="4609" t="s">
        <v>626</v>
      </c>
      <c r="B1846" s="4610"/>
      <c r="C1846" s="4610"/>
      <c r="D1846" s="4610"/>
      <c r="E1846" s="4610"/>
      <c r="F1846" s="4610"/>
      <c r="G1846" s="4610"/>
      <c r="H1846" s="4610"/>
      <c r="I1846" s="4610"/>
      <c r="J1846" s="4611"/>
    </row>
    <row r="1847" spans="1:10" s="2842" customFormat="1" ht="21" customHeight="1">
      <c r="A1847" s="4612"/>
      <c r="B1847" s="4613"/>
      <c r="C1847" s="4613"/>
      <c r="D1847" s="4613"/>
      <c r="E1847" s="4613"/>
      <c r="F1847" s="4613"/>
      <c r="G1847" s="624" t="s">
        <v>137</v>
      </c>
      <c r="H1847" s="4610" t="s">
        <v>239</v>
      </c>
      <c r="I1847" s="4610"/>
      <c r="J1847" s="4611"/>
    </row>
    <row r="1848" spans="1:10" s="2842" customFormat="1" ht="19.5" customHeight="1">
      <c r="A1848" s="4612"/>
      <c r="B1848" s="4613"/>
      <c r="C1848" s="4613"/>
      <c r="D1848" s="4613"/>
      <c r="E1848" s="4613"/>
      <c r="F1848" s="4613"/>
      <c r="G1848" s="624">
        <v>1</v>
      </c>
      <c r="H1848" s="4610" t="s">
        <v>1235</v>
      </c>
      <c r="I1848" s="4610"/>
      <c r="J1848" s="4611"/>
    </row>
    <row r="1849" spans="1:10" s="2842" customFormat="1" ht="17.25" customHeight="1">
      <c r="A1849" s="1325">
        <v>0</v>
      </c>
      <c r="B1849" s="1422">
        <v>0</v>
      </c>
      <c r="C1849" s="2839">
        <v>0</v>
      </c>
      <c r="D1849" s="2839">
        <v>0</v>
      </c>
      <c r="E1849" s="2839">
        <v>0</v>
      </c>
      <c r="F1849" s="1422">
        <v>0</v>
      </c>
      <c r="G1849" s="1326" t="s">
        <v>324</v>
      </c>
      <c r="H1849" s="2839" t="s">
        <v>1409</v>
      </c>
      <c r="I1849" s="2839">
        <v>0</v>
      </c>
      <c r="J1849" s="2846">
        <v>0</v>
      </c>
    </row>
    <row r="1850" spans="1:10" s="2842" customFormat="1" ht="17.25" customHeight="1">
      <c r="A1850" s="1325">
        <v>0</v>
      </c>
      <c r="B1850" s="1422">
        <v>0</v>
      </c>
      <c r="C1850" s="2839">
        <v>0</v>
      </c>
      <c r="D1850" s="2839">
        <v>0</v>
      </c>
      <c r="E1850" s="2839">
        <v>0</v>
      </c>
      <c r="F1850" s="1422">
        <v>0</v>
      </c>
      <c r="G1850" s="1326" t="s">
        <v>327</v>
      </c>
      <c r="H1850" s="2839" t="s">
        <v>1246</v>
      </c>
      <c r="I1850" s="2839">
        <v>0</v>
      </c>
      <c r="J1850" s="2846">
        <v>0</v>
      </c>
    </row>
    <row r="1851" spans="1:10" s="626" customFormat="1" ht="21" customHeight="1" thickBot="1">
      <c r="A1851" s="1262">
        <v>0</v>
      </c>
      <c r="B1851" s="1261">
        <v>0</v>
      </c>
      <c r="C1851" s="2862">
        <v>0</v>
      </c>
      <c r="D1851" s="2862">
        <v>0</v>
      </c>
      <c r="E1851" s="1261">
        <v>0</v>
      </c>
      <c r="F1851" s="1261">
        <v>0</v>
      </c>
      <c r="G1851" s="1263">
        <v>100</v>
      </c>
      <c r="H1851" s="2862" t="s">
        <v>1380</v>
      </c>
      <c r="I1851" s="2862">
        <v>0</v>
      </c>
      <c r="J1851" s="989">
        <v>0</v>
      </c>
    </row>
    <row r="1852" spans="1:10" s="662" customFormat="1" ht="26.25" customHeight="1" thickTop="1" thickBot="1">
      <c r="A1852" s="995">
        <f t="shared" ref="A1852:F1852" si="436">SUM(A1849:A1851)</f>
        <v>0</v>
      </c>
      <c r="B1852" s="996">
        <f t="shared" si="436"/>
        <v>0</v>
      </c>
      <c r="C1852" s="996">
        <f t="shared" si="436"/>
        <v>0</v>
      </c>
      <c r="D1852" s="996">
        <f t="shared" si="436"/>
        <v>0</v>
      </c>
      <c r="E1852" s="996">
        <f t="shared" si="436"/>
        <v>0</v>
      </c>
      <c r="F1852" s="996">
        <f t="shared" si="436"/>
        <v>0</v>
      </c>
      <c r="G1852" s="1009"/>
      <c r="H1852" s="996" t="s">
        <v>1249</v>
      </c>
      <c r="I1852" s="996">
        <f>SUM(I1849:I1851)</f>
        <v>0</v>
      </c>
      <c r="J1852" s="997">
        <f>SUM(J1849:J1851)</f>
        <v>0</v>
      </c>
    </row>
    <row r="1853" spans="1:10" s="2842" customFormat="1" ht="18.75" customHeight="1" thickTop="1">
      <c r="A1853" s="4623"/>
      <c r="B1853" s="4624"/>
      <c r="C1853" s="4624"/>
      <c r="D1853" s="4624"/>
      <c r="E1853" s="4624"/>
      <c r="F1853" s="4624"/>
      <c r="G1853" s="623">
        <v>2</v>
      </c>
      <c r="H1853" s="1037" t="s">
        <v>1236</v>
      </c>
      <c r="I1853" s="4624"/>
      <c r="J1853" s="4629"/>
    </row>
    <row r="1854" spans="1:10" s="626" customFormat="1" ht="19.5" customHeight="1" thickBot="1">
      <c r="A1854" s="1262">
        <v>0</v>
      </c>
      <c r="B1854" s="1261">
        <v>0</v>
      </c>
      <c r="C1854" s="2862">
        <v>0</v>
      </c>
      <c r="D1854" s="2862">
        <v>0</v>
      </c>
      <c r="E1854" s="1261">
        <v>0</v>
      </c>
      <c r="F1854" s="2862">
        <v>0</v>
      </c>
      <c r="G1854" s="1263">
        <v>299</v>
      </c>
      <c r="H1854" s="2885" t="s">
        <v>1429</v>
      </c>
      <c r="I1854" s="2862">
        <v>0</v>
      </c>
      <c r="J1854" s="989">
        <v>0</v>
      </c>
    </row>
    <row r="1855" spans="1:10" s="662" customFormat="1" ht="25.5" customHeight="1" thickTop="1" thickBot="1">
      <c r="A1855" s="995">
        <f t="shared" ref="A1855:F1855" si="437">SUM(A1854:A1854)</f>
        <v>0</v>
      </c>
      <c r="B1855" s="996">
        <f t="shared" si="437"/>
        <v>0</v>
      </c>
      <c r="C1855" s="996">
        <f t="shared" si="437"/>
        <v>0</v>
      </c>
      <c r="D1855" s="996">
        <f t="shared" si="437"/>
        <v>0</v>
      </c>
      <c r="E1855" s="996">
        <f t="shared" si="437"/>
        <v>0</v>
      </c>
      <c r="F1855" s="996">
        <f t="shared" si="437"/>
        <v>0</v>
      </c>
      <c r="G1855" s="1009"/>
      <c r="H1855" s="1010" t="s">
        <v>1257</v>
      </c>
      <c r="I1855" s="996">
        <f>SUM(I1854:I1854)</f>
        <v>0</v>
      </c>
      <c r="J1855" s="997">
        <f>SUM(J1854:J1854)</f>
        <v>0</v>
      </c>
    </row>
    <row r="1856" spans="1:10" s="662" customFormat="1" ht="35.25" customHeight="1" thickTop="1" thickBot="1">
      <c r="A1856" s="995">
        <f t="shared" ref="A1856:F1856" si="438">A1852+A1855</f>
        <v>0</v>
      </c>
      <c r="B1856" s="996">
        <f t="shared" si="438"/>
        <v>0</v>
      </c>
      <c r="C1856" s="996">
        <f t="shared" si="438"/>
        <v>0</v>
      </c>
      <c r="D1856" s="996">
        <f t="shared" si="438"/>
        <v>0</v>
      </c>
      <c r="E1856" s="996">
        <f t="shared" si="438"/>
        <v>0</v>
      </c>
      <c r="F1856" s="996">
        <f t="shared" si="438"/>
        <v>0</v>
      </c>
      <c r="G1856" s="1009"/>
      <c r="H1856" s="1010" t="s">
        <v>1237</v>
      </c>
      <c r="I1856" s="996">
        <f>I1852+I1855</f>
        <v>0</v>
      </c>
      <c r="J1856" s="997">
        <f>J1852+J1855</f>
        <v>0</v>
      </c>
    </row>
    <row r="1857" spans="1:10" s="648" customFormat="1" ht="19.5" customHeight="1" thickTop="1" thickBot="1">
      <c r="A1857" s="4623"/>
      <c r="B1857" s="4624"/>
      <c r="C1857" s="4624"/>
      <c r="D1857" s="4624"/>
      <c r="E1857" s="4624"/>
      <c r="F1857" s="4624"/>
      <c r="G1857" s="623" t="s">
        <v>139</v>
      </c>
      <c r="H1857" s="4606" t="s">
        <v>243</v>
      </c>
      <c r="I1857" s="4606"/>
      <c r="J1857" s="4607"/>
    </row>
    <row r="1858" spans="1:10" s="660" customFormat="1" ht="20.25" customHeight="1" thickTop="1" thickBot="1">
      <c r="A1858" s="4612"/>
      <c r="B1858" s="4613"/>
      <c r="C1858" s="4613"/>
      <c r="D1858" s="4613"/>
      <c r="E1858" s="4613"/>
      <c r="F1858" s="4613"/>
      <c r="G1858" s="624">
        <v>2</v>
      </c>
      <c r="H1858" s="4610" t="s">
        <v>1271</v>
      </c>
      <c r="I1858" s="4610"/>
      <c r="J1858" s="4611"/>
    </row>
    <row r="1859" spans="1:10" s="2842" customFormat="1" ht="20.25" customHeight="1" thickTop="1" thickBot="1">
      <c r="A1859" s="2853">
        <v>0</v>
      </c>
      <c r="B1859" s="2854">
        <v>0</v>
      </c>
      <c r="C1859" s="2854">
        <v>0</v>
      </c>
      <c r="D1859" s="2854">
        <v>0</v>
      </c>
      <c r="E1859" s="2854">
        <v>0</v>
      </c>
      <c r="F1859" s="2854">
        <v>0</v>
      </c>
      <c r="G1859" s="1245">
        <v>104</v>
      </c>
      <c r="H1859" s="2839" t="s">
        <v>3492</v>
      </c>
      <c r="I1859" s="2851">
        <v>0</v>
      </c>
      <c r="J1859" s="1232"/>
    </row>
    <row r="1860" spans="1:10" s="2842" customFormat="1" ht="20.25" customHeight="1" thickTop="1" thickBot="1">
      <c r="A1860" s="995">
        <f t="shared" ref="A1860:F1860" si="439">A1859</f>
        <v>0</v>
      </c>
      <c r="B1860" s="996">
        <f t="shared" si="439"/>
        <v>0</v>
      </c>
      <c r="C1860" s="996">
        <f t="shared" si="439"/>
        <v>0</v>
      </c>
      <c r="D1860" s="996">
        <f t="shared" si="439"/>
        <v>0</v>
      </c>
      <c r="E1860" s="996">
        <f t="shared" si="439"/>
        <v>0</v>
      </c>
      <c r="F1860" s="996">
        <f t="shared" si="439"/>
        <v>0</v>
      </c>
      <c r="G1860" s="1009"/>
      <c r="H1860" s="1010" t="s">
        <v>3360</v>
      </c>
      <c r="I1860" s="996">
        <f>I1859</f>
        <v>0</v>
      </c>
      <c r="J1860" s="997">
        <f>J1859</f>
        <v>0</v>
      </c>
    </row>
    <row r="1861" spans="1:10" s="2842" customFormat="1" ht="20.25" customHeight="1" thickTop="1" thickBot="1">
      <c r="A1861" s="2853"/>
      <c r="B1861" s="2854"/>
      <c r="C1861" s="2854"/>
      <c r="D1861" s="2854"/>
      <c r="E1861" s="2854"/>
      <c r="F1861" s="2854"/>
      <c r="G1861" s="651">
        <v>5</v>
      </c>
      <c r="H1861" s="2802" t="s">
        <v>1242</v>
      </c>
      <c r="I1861" s="2851"/>
      <c r="J1861" s="2852"/>
    </row>
    <row r="1862" spans="1:10" s="626" customFormat="1" ht="19.5" customHeight="1" thickTop="1" thickBot="1">
      <c r="A1862" s="1262">
        <v>0</v>
      </c>
      <c r="B1862" s="1261">
        <v>0</v>
      </c>
      <c r="C1862" s="2862">
        <v>0</v>
      </c>
      <c r="D1862" s="989">
        <v>0</v>
      </c>
      <c r="E1862" s="2862">
        <v>0</v>
      </c>
      <c r="F1862" s="989">
        <v>0</v>
      </c>
      <c r="G1862" s="1263">
        <v>499</v>
      </c>
      <c r="H1862" s="2862" t="s">
        <v>290</v>
      </c>
      <c r="I1862" s="2862">
        <v>0</v>
      </c>
      <c r="J1862" s="989"/>
    </row>
    <row r="1863" spans="1:10" s="662" customFormat="1" ht="27" customHeight="1" thickTop="1" thickBot="1">
      <c r="A1863" s="995">
        <f t="shared" ref="A1863:F1863" si="440">SUM(A1862:A1862)</f>
        <v>0</v>
      </c>
      <c r="B1863" s="996">
        <f t="shared" si="440"/>
        <v>0</v>
      </c>
      <c r="C1863" s="996">
        <f t="shared" si="440"/>
        <v>0</v>
      </c>
      <c r="D1863" s="996">
        <f t="shared" si="440"/>
        <v>0</v>
      </c>
      <c r="E1863" s="996">
        <f t="shared" si="440"/>
        <v>0</v>
      </c>
      <c r="F1863" s="996">
        <f t="shared" si="440"/>
        <v>0</v>
      </c>
      <c r="G1863" s="1013"/>
      <c r="H1863" s="996" t="s">
        <v>1321</v>
      </c>
      <c r="I1863" s="996">
        <f>SUM(I1862:I1862)</f>
        <v>0</v>
      </c>
      <c r="J1863" s="997">
        <f>SUM(J1862:J1862)</f>
        <v>0</v>
      </c>
    </row>
    <row r="1864" spans="1:10" s="662" customFormat="1" ht="36.75" customHeight="1" thickTop="1" thickBot="1">
      <c r="A1864" s="995">
        <f t="shared" ref="A1864:F1864" si="441">A1860+A1863</f>
        <v>0</v>
      </c>
      <c r="B1864" s="996">
        <f t="shared" si="441"/>
        <v>0</v>
      </c>
      <c r="C1864" s="996">
        <f t="shared" si="441"/>
        <v>0</v>
      </c>
      <c r="D1864" s="996">
        <f t="shared" si="441"/>
        <v>0</v>
      </c>
      <c r="E1864" s="996">
        <f t="shared" si="441"/>
        <v>0</v>
      </c>
      <c r="F1864" s="996">
        <f t="shared" si="441"/>
        <v>0</v>
      </c>
      <c r="G1864" s="1013"/>
      <c r="H1864" s="1010" t="s">
        <v>1355</v>
      </c>
      <c r="I1864" s="996">
        <f>I1860+I1863</f>
        <v>0</v>
      </c>
      <c r="J1864" s="997">
        <f>J1860+J1863</f>
        <v>0</v>
      </c>
    </row>
    <row r="1865" spans="1:10" s="648" customFormat="1" ht="53.25" customHeight="1" thickTop="1" thickBot="1">
      <c r="A1865" s="999">
        <f t="shared" ref="A1865:F1865" si="442">A1864+A1856</f>
        <v>0</v>
      </c>
      <c r="B1865" s="1000">
        <f t="shared" si="442"/>
        <v>0</v>
      </c>
      <c r="C1865" s="1000">
        <f t="shared" si="442"/>
        <v>0</v>
      </c>
      <c r="D1865" s="1264">
        <f t="shared" si="442"/>
        <v>0</v>
      </c>
      <c r="E1865" s="1000">
        <f t="shared" si="442"/>
        <v>0</v>
      </c>
      <c r="F1865" s="1000">
        <f t="shared" si="442"/>
        <v>0</v>
      </c>
      <c r="G1865" s="1067"/>
      <c r="H1865" s="1077" t="s">
        <v>1489</v>
      </c>
      <c r="I1865" s="1000">
        <f>I1864+I1856</f>
        <v>0</v>
      </c>
      <c r="J1865" s="1001">
        <f>J1864+J1856</f>
        <v>0</v>
      </c>
    </row>
    <row r="1866" spans="1:10" s="2842" customFormat="1" ht="22.5" customHeight="1">
      <c r="A1866" s="4645" t="s">
        <v>1490</v>
      </c>
      <c r="B1866" s="4649"/>
      <c r="C1866" s="4649"/>
      <c r="D1866" s="4649"/>
      <c r="E1866" s="4649"/>
      <c r="F1866" s="4649"/>
      <c r="G1866" s="4649"/>
      <c r="H1866" s="4649"/>
      <c r="I1866" s="4649"/>
      <c r="J1866" s="4649"/>
    </row>
    <row r="1867" spans="1:10" s="2842" customFormat="1" ht="15" customHeight="1" thickBot="1">
      <c r="A1867" s="1119"/>
      <c r="B1867" s="781"/>
      <c r="C1867" s="4608"/>
      <c r="D1867" s="4608"/>
      <c r="E1867" s="781"/>
      <c r="F1867" s="781"/>
      <c r="G1867" s="781"/>
      <c r="H1867" s="781"/>
      <c r="I1867" s="4608" t="s">
        <v>313</v>
      </c>
      <c r="J1867" s="4608"/>
    </row>
    <row r="1868" spans="1:10" s="2842" customFormat="1" ht="36" customHeight="1">
      <c r="A1868" s="4453" t="s">
        <v>3785</v>
      </c>
      <c r="B1868" s="4454"/>
      <c r="C1868" s="4455" t="s">
        <v>3783</v>
      </c>
      <c r="D1868" s="4454"/>
      <c r="E1868" s="4455" t="s">
        <v>3784</v>
      </c>
      <c r="F1868" s="4454"/>
      <c r="G1868" s="4456" t="s">
        <v>117</v>
      </c>
      <c r="H1868" s="4457"/>
      <c r="I1868" s="4455" t="s">
        <v>3787</v>
      </c>
      <c r="J1868" s="4454"/>
    </row>
    <row r="1869" spans="1:10" s="2842" customFormat="1" ht="15" customHeight="1">
      <c r="A1869" s="1050" t="s">
        <v>118</v>
      </c>
      <c r="B1869" s="2819" t="s">
        <v>104</v>
      </c>
      <c r="C1869" s="2819" t="s">
        <v>118</v>
      </c>
      <c r="D1869" s="2819" t="s">
        <v>104</v>
      </c>
      <c r="E1869" s="2819" t="s">
        <v>118</v>
      </c>
      <c r="F1869" s="2819" t="s">
        <v>104</v>
      </c>
      <c r="G1869" s="4458"/>
      <c r="H1869" s="4459"/>
      <c r="I1869" s="2819" t="s">
        <v>118</v>
      </c>
      <c r="J1869" s="1051" t="s">
        <v>104</v>
      </c>
    </row>
    <row r="1870" spans="1:10" s="2842" customFormat="1" ht="15" customHeight="1" thickBot="1">
      <c r="A1870" s="1075">
        <v>1</v>
      </c>
      <c r="B1870" s="2843">
        <v>2</v>
      </c>
      <c r="C1870" s="2843">
        <v>3</v>
      </c>
      <c r="D1870" s="2843">
        <v>4</v>
      </c>
      <c r="E1870" s="2843">
        <v>5</v>
      </c>
      <c r="F1870" s="2843">
        <v>6</v>
      </c>
      <c r="G1870" s="4614">
        <v>7</v>
      </c>
      <c r="H1870" s="4614"/>
      <c r="I1870" s="2843">
        <v>8</v>
      </c>
      <c r="J1870" s="1076">
        <v>9</v>
      </c>
    </row>
    <row r="1871" spans="1:10" s="2842" customFormat="1" ht="20.25" customHeight="1">
      <c r="A1871" s="4609" t="s">
        <v>318</v>
      </c>
      <c r="B1871" s="4610"/>
      <c r="C1871" s="4610"/>
      <c r="D1871" s="4610"/>
      <c r="E1871" s="4610"/>
      <c r="F1871" s="4610"/>
      <c r="G1871" s="4610"/>
      <c r="H1871" s="4610"/>
      <c r="I1871" s="4610"/>
      <c r="J1871" s="4611"/>
    </row>
    <row r="1872" spans="1:10" s="2842" customFormat="1" ht="18.75" customHeight="1">
      <c r="A1872" s="4612"/>
      <c r="B1872" s="4613"/>
      <c r="C1872" s="4613"/>
      <c r="D1872" s="4613"/>
      <c r="E1872" s="4613"/>
      <c r="F1872" s="4613"/>
      <c r="G1872" s="624" t="s">
        <v>137</v>
      </c>
      <c r="H1872" s="4610" t="s">
        <v>239</v>
      </c>
      <c r="I1872" s="4610"/>
      <c r="J1872" s="4611"/>
    </row>
    <row r="1873" spans="1:11" s="2842" customFormat="1" ht="17.25" customHeight="1">
      <c r="A1873" s="2838">
        <v>0</v>
      </c>
      <c r="B1873" s="2839">
        <v>0</v>
      </c>
      <c r="C1873" s="2839">
        <v>0</v>
      </c>
      <c r="D1873" s="2839"/>
      <c r="E1873" s="2839">
        <v>0</v>
      </c>
      <c r="F1873" s="2839">
        <v>0</v>
      </c>
      <c r="G1873" s="1326">
        <v>1</v>
      </c>
      <c r="H1873" s="2839" t="s">
        <v>1235</v>
      </c>
      <c r="I1873" s="2839">
        <v>0</v>
      </c>
      <c r="J1873" s="2846">
        <f>J1896</f>
        <v>0</v>
      </c>
    </row>
    <row r="1874" spans="1:11" s="626" customFormat="1" ht="19.5" customHeight="1" thickBot="1">
      <c r="A1874" s="2861">
        <v>0</v>
      </c>
      <c r="B1874" s="2862">
        <v>0</v>
      </c>
      <c r="C1874" s="2862">
        <v>0</v>
      </c>
      <c r="D1874" s="2862">
        <f>+D1901</f>
        <v>0</v>
      </c>
      <c r="E1874" s="2862">
        <v>0</v>
      </c>
      <c r="F1874" s="2862">
        <f>+F1901</f>
        <v>0</v>
      </c>
      <c r="G1874" s="1263">
        <v>2</v>
      </c>
      <c r="H1874" s="2862" t="s">
        <v>1236</v>
      </c>
      <c r="I1874" s="2862">
        <v>0</v>
      </c>
      <c r="J1874" s="989">
        <f>J1901</f>
        <v>0</v>
      </c>
    </row>
    <row r="1875" spans="1:11" s="662" customFormat="1" ht="34.5" customHeight="1" thickTop="1" thickBot="1">
      <c r="A1875" s="995">
        <f t="shared" ref="A1875:F1875" si="443">SUM(A1873:A1874)</f>
        <v>0</v>
      </c>
      <c r="B1875" s="996">
        <f t="shared" si="443"/>
        <v>0</v>
      </c>
      <c r="C1875" s="996">
        <f t="shared" si="443"/>
        <v>0</v>
      </c>
      <c r="D1875" s="996">
        <f t="shared" si="443"/>
        <v>0</v>
      </c>
      <c r="E1875" s="996">
        <f t="shared" si="443"/>
        <v>0</v>
      </c>
      <c r="F1875" s="996">
        <f t="shared" si="443"/>
        <v>0</v>
      </c>
      <c r="G1875" s="1008"/>
      <c r="H1875" s="998" t="s">
        <v>1358</v>
      </c>
      <c r="I1875" s="996">
        <f>SUM(I1873:I1874)</f>
        <v>0</v>
      </c>
      <c r="J1875" s="997">
        <f>SUM(J1873:J1874)</f>
        <v>0</v>
      </c>
    </row>
    <row r="1876" spans="1:11" s="2842" customFormat="1" ht="20.25" customHeight="1" thickTop="1">
      <c r="A1876" s="4623"/>
      <c r="B1876" s="4624"/>
      <c r="C1876" s="4624"/>
      <c r="D1876" s="4624"/>
      <c r="E1876" s="4624"/>
      <c r="F1876" s="4624"/>
      <c r="G1876" s="623" t="s">
        <v>139</v>
      </c>
      <c r="H1876" s="4606" t="s">
        <v>243</v>
      </c>
      <c r="I1876" s="4606"/>
      <c r="J1876" s="4607"/>
    </row>
    <row r="1877" spans="1:11" s="2842" customFormat="1" ht="17.25" customHeight="1">
      <c r="A1877" s="2838">
        <f t="shared" ref="A1877:F1877" si="444">A1912</f>
        <v>0</v>
      </c>
      <c r="B1877" s="2839">
        <f t="shared" si="444"/>
        <v>0</v>
      </c>
      <c r="C1877" s="2839">
        <f t="shared" si="444"/>
        <v>0</v>
      </c>
      <c r="D1877" s="2846">
        <f t="shared" si="444"/>
        <v>10000</v>
      </c>
      <c r="E1877" s="2839">
        <f t="shared" si="444"/>
        <v>0</v>
      </c>
      <c r="F1877" s="2846">
        <f t="shared" si="444"/>
        <v>10000</v>
      </c>
      <c r="G1877" s="1326">
        <v>1</v>
      </c>
      <c r="H1877" s="2839" t="s">
        <v>1258</v>
      </c>
      <c r="I1877" s="2846">
        <f>I1912</f>
        <v>0</v>
      </c>
      <c r="J1877" s="2846">
        <f>J1912</f>
        <v>0</v>
      </c>
      <c r="K1877" s="2846"/>
    </row>
    <row r="1878" spans="1:11" s="2842" customFormat="1" ht="17.25" customHeight="1">
      <c r="A1878" s="652"/>
      <c r="B1878" s="1326">
        <f>B1925</f>
        <v>0</v>
      </c>
      <c r="C1878" s="1326"/>
      <c r="D1878" s="616">
        <f>D1925</f>
        <v>45000</v>
      </c>
      <c r="E1878" s="1326"/>
      <c r="F1878" s="616">
        <f>F1925</f>
        <v>45000</v>
      </c>
      <c r="G1878" s="1326">
        <v>2</v>
      </c>
      <c r="H1878" s="2839" t="s">
        <v>1271</v>
      </c>
      <c r="I1878" s="616">
        <f>I1925</f>
        <v>0</v>
      </c>
      <c r="J1878" s="616">
        <f>J1925</f>
        <v>0</v>
      </c>
      <c r="K1878" s="616"/>
    </row>
    <row r="1879" spans="1:11" s="2842" customFormat="1" ht="17.25" customHeight="1">
      <c r="A1879" s="652">
        <f t="shared" ref="A1879:F1879" si="445">A1932</f>
        <v>0</v>
      </c>
      <c r="B1879" s="652">
        <f t="shared" si="445"/>
        <v>0</v>
      </c>
      <c r="C1879" s="652">
        <f t="shared" si="445"/>
        <v>0</v>
      </c>
      <c r="D1879" s="652">
        <f t="shared" si="445"/>
        <v>25000</v>
      </c>
      <c r="E1879" s="652">
        <f t="shared" si="445"/>
        <v>0</v>
      </c>
      <c r="F1879" s="652">
        <f t="shared" si="445"/>
        <v>25000</v>
      </c>
      <c r="G1879" s="1326">
        <v>3</v>
      </c>
      <c r="H1879" s="2839" t="s">
        <v>1282</v>
      </c>
      <c r="I1879" s="652">
        <f>I1932</f>
        <v>0</v>
      </c>
      <c r="J1879" s="652">
        <f>J1932</f>
        <v>0</v>
      </c>
      <c r="K1879" s="652"/>
    </row>
    <row r="1880" spans="1:11" s="2842" customFormat="1" ht="17.25" customHeight="1">
      <c r="A1880" s="652"/>
      <c r="B1880" s="1326"/>
      <c r="C1880" s="1326"/>
      <c r="D1880" s="1326"/>
      <c r="E1880" s="1326"/>
      <c r="F1880" s="1326"/>
      <c r="G1880" s="1326">
        <v>4</v>
      </c>
      <c r="H1880" s="2839" t="s">
        <v>1296</v>
      </c>
      <c r="I1880" s="1326"/>
      <c r="J1880" s="1326"/>
      <c r="K1880" s="1326"/>
    </row>
    <row r="1881" spans="1:11" s="2842" customFormat="1" ht="19.5" customHeight="1" thickBot="1">
      <c r="A1881" s="2861">
        <f t="shared" ref="A1881:F1881" si="446">A1937</f>
        <v>0</v>
      </c>
      <c r="B1881" s="2861">
        <f t="shared" si="446"/>
        <v>0</v>
      </c>
      <c r="C1881" s="2861">
        <f t="shared" si="446"/>
        <v>0</v>
      </c>
      <c r="D1881" s="2861">
        <f t="shared" si="446"/>
        <v>10000</v>
      </c>
      <c r="E1881" s="2861">
        <f t="shared" si="446"/>
        <v>0</v>
      </c>
      <c r="F1881" s="2861">
        <f t="shared" si="446"/>
        <v>10000</v>
      </c>
      <c r="G1881" s="1263">
        <v>5</v>
      </c>
      <c r="H1881" s="2862" t="s">
        <v>321</v>
      </c>
      <c r="I1881" s="2861">
        <f>I1937</f>
        <v>0</v>
      </c>
      <c r="J1881" s="2861">
        <f>J1937</f>
        <v>0</v>
      </c>
      <c r="K1881" s="2861"/>
    </row>
    <row r="1882" spans="1:11" s="626" customFormat="1" ht="35.25" customHeight="1" thickTop="1" thickBot="1">
      <c r="A1882" s="1031">
        <f t="shared" ref="A1882:F1882" si="447">SUM(A1877:A1881)</f>
        <v>0</v>
      </c>
      <c r="B1882" s="1020">
        <f t="shared" si="447"/>
        <v>0</v>
      </c>
      <c r="C1882" s="1020">
        <f t="shared" si="447"/>
        <v>0</v>
      </c>
      <c r="D1882" s="1020">
        <f t="shared" si="447"/>
        <v>90000</v>
      </c>
      <c r="E1882" s="1020">
        <f t="shared" si="447"/>
        <v>0</v>
      </c>
      <c r="F1882" s="1020">
        <f t="shared" si="447"/>
        <v>90000</v>
      </c>
      <c r="G1882" s="1032"/>
      <c r="H1882" s="1003" t="s">
        <v>1243</v>
      </c>
      <c r="I1882" s="1020">
        <f>SUM(I1877:I1881)</f>
        <v>0</v>
      </c>
      <c r="J1882" s="1020">
        <f>SUM(J1877:J1881)</f>
        <v>0</v>
      </c>
    </row>
    <row r="1883" spans="1:11" s="2842" customFormat="1" ht="27" customHeight="1" thickTop="1" thickBot="1">
      <c r="A1883" s="1005">
        <f t="shared" ref="A1883:F1883" si="448">A1875+A1882</f>
        <v>0</v>
      </c>
      <c r="B1883" s="1006">
        <f t="shared" si="448"/>
        <v>0</v>
      </c>
      <c r="C1883" s="1006">
        <f t="shared" si="448"/>
        <v>0</v>
      </c>
      <c r="D1883" s="1006">
        <f t="shared" si="448"/>
        <v>90000</v>
      </c>
      <c r="E1883" s="1006">
        <f t="shared" si="448"/>
        <v>0</v>
      </c>
      <c r="F1883" s="1006">
        <f t="shared" si="448"/>
        <v>90000</v>
      </c>
      <c r="G1883" s="1067"/>
      <c r="H1883" s="1068" t="s">
        <v>1244</v>
      </c>
      <c r="I1883" s="1006">
        <f>I1875+I1882</f>
        <v>0</v>
      </c>
      <c r="J1883" s="1007">
        <f>J1875+J1882</f>
        <v>0</v>
      </c>
    </row>
    <row r="1884" spans="1:11" s="2842" customFormat="1" ht="15" customHeight="1">
      <c r="A1884" s="4638" t="s">
        <v>322</v>
      </c>
      <c r="B1884" s="4608"/>
      <c r="C1884" s="4608"/>
      <c r="D1884" s="4608"/>
      <c r="E1884" s="4608"/>
      <c r="F1884" s="4608"/>
      <c r="G1884" s="4608"/>
      <c r="H1884" s="4608"/>
      <c r="I1884" s="4608"/>
      <c r="J1884" s="4608"/>
    </row>
    <row r="1885" spans="1:11" s="2842" customFormat="1" ht="15" customHeight="1">
      <c r="A1885" s="2850" t="s">
        <v>1491</v>
      </c>
    </row>
    <row r="1886" spans="1:11" s="2842" customFormat="1" ht="15" customHeight="1" thickBot="1">
      <c r="A1886" s="1119"/>
      <c r="B1886" s="781"/>
      <c r="C1886" s="4608"/>
      <c r="D1886" s="4608"/>
      <c r="E1886" s="781"/>
      <c r="F1886" s="781"/>
      <c r="G1886" s="781"/>
      <c r="H1886" s="781"/>
      <c r="I1886" s="4608" t="s">
        <v>313</v>
      </c>
      <c r="J1886" s="4608"/>
    </row>
    <row r="1887" spans="1:11" s="2842" customFormat="1" ht="33" customHeight="1">
      <c r="A1887" s="4453" t="s">
        <v>3785</v>
      </c>
      <c r="B1887" s="4454"/>
      <c r="C1887" s="4455" t="s">
        <v>3783</v>
      </c>
      <c r="D1887" s="4454"/>
      <c r="E1887" s="4455" t="s">
        <v>3784</v>
      </c>
      <c r="F1887" s="4454"/>
      <c r="G1887" s="4456" t="s">
        <v>117</v>
      </c>
      <c r="H1887" s="4457"/>
      <c r="I1887" s="4455" t="s">
        <v>3787</v>
      </c>
      <c r="J1887" s="4454"/>
    </row>
    <row r="1888" spans="1:11" s="2842" customFormat="1" ht="15" customHeight="1">
      <c r="A1888" s="1050" t="s">
        <v>118</v>
      </c>
      <c r="B1888" s="2819" t="s">
        <v>104</v>
      </c>
      <c r="C1888" s="2819" t="s">
        <v>118</v>
      </c>
      <c r="D1888" s="2819" t="s">
        <v>104</v>
      </c>
      <c r="E1888" s="2819" t="s">
        <v>118</v>
      </c>
      <c r="F1888" s="2819" t="s">
        <v>104</v>
      </c>
      <c r="G1888" s="4458"/>
      <c r="H1888" s="4459"/>
      <c r="I1888" s="2819" t="s">
        <v>118</v>
      </c>
      <c r="J1888" s="1051" t="s">
        <v>104</v>
      </c>
    </row>
    <row r="1889" spans="1:10" s="2842" customFormat="1" ht="15" customHeight="1" thickBot="1">
      <c r="A1889" s="1075">
        <v>1</v>
      </c>
      <c r="B1889" s="2843">
        <v>2</v>
      </c>
      <c r="C1889" s="2843">
        <v>3</v>
      </c>
      <c r="D1889" s="2843">
        <v>4</v>
      </c>
      <c r="E1889" s="2843">
        <v>5</v>
      </c>
      <c r="F1889" s="2843">
        <v>6</v>
      </c>
      <c r="G1889" s="4614">
        <v>7</v>
      </c>
      <c r="H1889" s="4614"/>
      <c r="I1889" s="2843">
        <v>8</v>
      </c>
      <c r="J1889" s="1076">
        <v>9</v>
      </c>
    </row>
    <row r="1890" spans="1:10" s="2842" customFormat="1" ht="19.5" customHeight="1">
      <c r="A1890" s="4609" t="s">
        <v>626</v>
      </c>
      <c r="B1890" s="4610"/>
      <c r="C1890" s="4610"/>
      <c r="D1890" s="4610"/>
      <c r="E1890" s="4610"/>
      <c r="F1890" s="4610"/>
      <c r="G1890" s="4610"/>
      <c r="H1890" s="4610"/>
      <c r="I1890" s="4610"/>
      <c r="J1890" s="4611"/>
    </row>
    <row r="1891" spans="1:10" s="2842" customFormat="1" ht="18.75" customHeight="1">
      <c r="A1891" s="4612"/>
      <c r="B1891" s="4613"/>
      <c r="C1891" s="4613"/>
      <c r="D1891" s="4613"/>
      <c r="E1891" s="4613"/>
      <c r="F1891" s="4613"/>
      <c r="G1891" s="624" t="s">
        <v>137</v>
      </c>
      <c r="H1891" s="4610" t="s">
        <v>239</v>
      </c>
      <c r="I1891" s="4610"/>
      <c r="J1891" s="4611"/>
    </row>
    <row r="1892" spans="1:10" s="2842" customFormat="1" ht="21.75" customHeight="1">
      <c r="A1892" s="4612"/>
      <c r="B1892" s="4613"/>
      <c r="C1892" s="4613"/>
      <c r="D1892" s="4613"/>
      <c r="E1892" s="4613"/>
      <c r="F1892" s="4613"/>
      <c r="G1892" s="624">
        <v>1</v>
      </c>
      <c r="H1892" s="4610" t="s">
        <v>1235</v>
      </c>
      <c r="I1892" s="4610"/>
      <c r="J1892" s="4611"/>
    </row>
    <row r="1893" spans="1:10" s="2842" customFormat="1" ht="17.25" customHeight="1">
      <c r="A1893" s="1325">
        <v>0</v>
      </c>
      <c r="B1893" s="1422">
        <v>0</v>
      </c>
      <c r="C1893" s="2839">
        <v>0</v>
      </c>
      <c r="D1893" s="2839">
        <v>0</v>
      </c>
      <c r="E1893" s="2839">
        <v>0</v>
      </c>
      <c r="F1893" s="1422">
        <v>0</v>
      </c>
      <c r="G1893" s="1326" t="s">
        <v>324</v>
      </c>
      <c r="H1893" s="2839" t="s">
        <v>1409</v>
      </c>
      <c r="I1893" s="2839">
        <v>0</v>
      </c>
      <c r="J1893" s="2846">
        <v>0</v>
      </c>
    </row>
    <row r="1894" spans="1:10" s="2842" customFormat="1" ht="17.25" customHeight="1">
      <c r="A1894" s="1325">
        <v>0</v>
      </c>
      <c r="B1894" s="1422">
        <v>0</v>
      </c>
      <c r="C1894" s="2839">
        <v>0</v>
      </c>
      <c r="D1894" s="2839"/>
      <c r="E1894" s="2839">
        <v>0</v>
      </c>
      <c r="F1894" s="1422">
        <v>0</v>
      </c>
      <c r="G1894" s="1326" t="s">
        <v>327</v>
      </c>
      <c r="H1894" s="2839" t="s">
        <v>1246</v>
      </c>
      <c r="I1894" s="2839">
        <v>0</v>
      </c>
      <c r="J1894" s="2846">
        <v>0</v>
      </c>
    </row>
    <row r="1895" spans="1:10" s="626" customFormat="1" ht="20.25" customHeight="1" thickBot="1">
      <c r="A1895" s="1262">
        <v>0</v>
      </c>
      <c r="B1895" s="1261">
        <v>0</v>
      </c>
      <c r="C1895" s="2862">
        <v>0</v>
      </c>
      <c r="D1895" s="2862">
        <v>0</v>
      </c>
      <c r="E1895" s="1261">
        <v>0</v>
      </c>
      <c r="F1895" s="1261">
        <v>0</v>
      </c>
      <c r="G1895" s="1263">
        <v>100</v>
      </c>
      <c r="H1895" s="2862" t="s">
        <v>1380</v>
      </c>
      <c r="I1895" s="2862">
        <v>0</v>
      </c>
      <c r="J1895" s="989">
        <v>0</v>
      </c>
    </row>
    <row r="1896" spans="1:10" s="733" customFormat="1" ht="24" customHeight="1" thickTop="1" thickBot="1">
      <c r="A1896" s="995">
        <f t="shared" ref="A1896:F1896" si="449">SUM(A1893:A1895)</f>
        <v>0</v>
      </c>
      <c r="B1896" s="996">
        <f t="shared" si="449"/>
        <v>0</v>
      </c>
      <c r="C1896" s="996">
        <f t="shared" si="449"/>
        <v>0</v>
      </c>
      <c r="D1896" s="996">
        <f t="shared" si="449"/>
        <v>0</v>
      </c>
      <c r="E1896" s="996">
        <f t="shared" si="449"/>
        <v>0</v>
      </c>
      <c r="F1896" s="996">
        <f t="shared" si="449"/>
        <v>0</v>
      </c>
      <c r="G1896" s="1009"/>
      <c r="H1896" s="996" t="s">
        <v>1249</v>
      </c>
      <c r="I1896" s="996">
        <f>SUM(I1893:I1895)</f>
        <v>0</v>
      </c>
      <c r="J1896" s="997">
        <f>SUM(J1893:J1895)</f>
        <v>0</v>
      </c>
    </row>
    <row r="1897" spans="1:10" s="2842" customFormat="1" ht="18.75" customHeight="1" thickTop="1">
      <c r="A1897" s="4623"/>
      <c r="B1897" s="4624"/>
      <c r="C1897" s="4624"/>
      <c r="D1897" s="4624"/>
      <c r="E1897" s="4624"/>
      <c r="F1897" s="4624"/>
      <c r="G1897" s="623">
        <v>2</v>
      </c>
      <c r="H1897" s="4606" t="s">
        <v>1236</v>
      </c>
      <c r="I1897" s="4606"/>
      <c r="J1897" s="4607"/>
    </row>
    <row r="1898" spans="1:10" s="2842" customFormat="1" ht="17.25" customHeight="1">
      <c r="A1898" s="1325">
        <v>0</v>
      </c>
      <c r="B1898" s="1422">
        <v>0</v>
      </c>
      <c r="C1898" s="1422">
        <v>0</v>
      </c>
      <c r="D1898" s="1422">
        <v>0</v>
      </c>
      <c r="E1898" s="1422">
        <v>0</v>
      </c>
      <c r="F1898" s="1422">
        <v>0</v>
      </c>
      <c r="G1898" s="1326">
        <v>200</v>
      </c>
      <c r="H1898" s="1354" t="s">
        <v>1435</v>
      </c>
      <c r="I1898" s="1422">
        <v>0</v>
      </c>
      <c r="J1898" s="2846">
        <v>0</v>
      </c>
    </row>
    <row r="1899" spans="1:10" s="2842" customFormat="1" ht="17.25" customHeight="1">
      <c r="A1899" s="1325">
        <v>0</v>
      </c>
      <c r="B1899" s="1422">
        <v>0</v>
      </c>
      <c r="C1899" s="1422">
        <v>0</v>
      </c>
      <c r="D1899" s="1422">
        <v>0</v>
      </c>
      <c r="E1899" s="1422">
        <v>0</v>
      </c>
      <c r="F1899" s="1422">
        <v>0</v>
      </c>
      <c r="G1899" s="1326">
        <v>277</v>
      </c>
      <c r="H1899" s="1354" t="s">
        <v>1458</v>
      </c>
      <c r="I1899" s="1422">
        <v>0</v>
      </c>
      <c r="J1899" s="2846">
        <v>0</v>
      </c>
    </row>
    <row r="1900" spans="1:10" s="2842" customFormat="1" ht="19.5" customHeight="1" thickBot="1">
      <c r="A1900" s="1325">
        <v>0</v>
      </c>
      <c r="B1900" s="1422">
        <v>0</v>
      </c>
      <c r="C1900" s="1422">
        <v>0</v>
      </c>
      <c r="D1900" s="1422">
        <v>0</v>
      </c>
      <c r="E1900" s="1422">
        <v>0</v>
      </c>
      <c r="F1900" s="1422">
        <v>0</v>
      </c>
      <c r="G1900" s="1326">
        <v>299</v>
      </c>
      <c r="H1900" s="1354" t="s">
        <v>1446</v>
      </c>
      <c r="I1900" s="1422">
        <v>0</v>
      </c>
      <c r="J1900" s="2846">
        <v>0</v>
      </c>
    </row>
    <row r="1901" spans="1:10" s="733" customFormat="1" ht="25.5" customHeight="1" thickTop="1" thickBot="1">
      <c r="A1901" s="995">
        <f t="shared" ref="A1901:F1901" si="450">SUM(A1898:A1900)</f>
        <v>0</v>
      </c>
      <c r="B1901" s="996">
        <f t="shared" si="450"/>
        <v>0</v>
      </c>
      <c r="C1901" s="996">
        <f t="shared" si="450"/>
        <v>0</v>
      </c>
      <c r="D1901" s="996">
        <f t="shared" si="450"/>
        <v>0</v>
      </c>
      <c r="E1901" s="996">
        <f t="shared" si="450"/>
        <v>0</v>
      </c>
      <c r="F1901" s="996">
        <f t="shared" si="450"/>
        <v>0</v>
      </c>
      <c r="G1901" s="1009"/>
      <c r="H1901" s="1010" t="s">
        <v>1257</v>
      </c>
      <c r="I1901" s="996">
        <f>SUM(I1898:I1900)</f>
        <v>0</v>
      </c>
      <c r="J1901" s="997">
        <f>SUM(J1898:J1900)</f>
        <v>0</v>
      </c>
    </row>
    <row r="1902" spans="1:10" s="662" customFormat="1" ht="35.25" customHeight="1" thickTop="1" thickBot="1">
      <c r="A1902" s="995">
        <f t="shared" ref="A1902:F1902" si="451">A1896+A1901</f>
        <v>0</v>
      </c>
      <c r="B1902" s="996">
        <f t="shared" si="451"/>
        <v>0</v>
      </c>
      <c r="C1902" s="996">
        <f t="shared" si="451"/>
        <v>0</v>
      </c>
      <c r="D1902" s="996">
        <f t="shared" si="451"/>
        <v>0</v>
      </c>
      <c r="E1902" s="996">
        <f t="shared" si="451"/>
        <v>0</v>
      </c>
      <c r="F1902" s="996">
        <f t="shared" si="451"/>
        <v>0</v>
      </c>
      <c r="G1902" s="1009"/>
      <c r="H1902" s="1010" t="s">
        <v>1237</v>
      </c>
      <c r="I1902" s="996">
        <f>I1896+I1901</f>
        <v>0</v>
      </c>
      <c r="J1902" s="997">
        <f>J1896+J1901</f>
        <v>0</v>
      </c>
    </row>
    <row r="1903" spans="1:10" s="2842" customFormat="1" ht="21" customHeight="1" thickTop="1">
      <c r="A1903" s="4623"/>
      <c r="B1903" s="4624"/>
      <c r="C1903" s="4624"/>
      <c r="D1903" s="4624"/>
      <c r="E1903" s="4624"/>
      <c r="F1903" s="4624"/>
      <c r="G1903" s="623" t="s">
        <v>139</v>
      </c>
      <c r="H1903" s="4606" t="s">
        <v>243</v>
      </c>
      <c r="I1903" s="4606"/>
      <c r="J1903" s="4607"/>
    </row>
    <row r="1904" spans="1:10" s="2842" customFormat="1" ht="20.25" customHeight="1">
      <c r="A1904" s="4612"/>
      <c r="B1904" s="4613"/>
      <c r="C1904" s="4613"/>
      <c r="D1904" s="4613"/>
      <c r="E1904" s="4613"/>
      <c r="F1904" s="4613"/>
      <c r="G1904" s="624">
        <v>1</v>
      </c>
      <c r="H1904" s="4610" t="s">
        <v>1258</v>
      </c>
      <c r="I1904" s="4610"/>
      <c r="J1904" s="4611"/>
    </row>
    <row r="1905" spans="1:10" s="2842" customFormat="1" ht="17.25" customHeight="1">
      <c r="A1905" s="1325">
        <v>0</v>
      </c>
      <c r="B1905" s="1422">
        <v>0</v>
      </c>
      <c r="C1905" s="1422">
        <v>0</v>
      </c>
      <c r="D1905" s="3720">
        <v>0</v>
      </c>
      <c r="E1905" s="1422">
        <v>0</v>
      </c>
      <c r="F1905" s="3720">
        <v>0</v>
      </c>
      <c r="G1905" s="1326" t="s">
        <v>324</v>
      </c>
      <c r="H1905" s="2839" t="s">
        <v>1259</v>
      </c>
      <c r="I1905" s="1422">
        <v>0</v>
      </c>
      <c r="J1905" s="3720">
        <v>0</v>
      </c>
    </row>
    <row r="1906" spans="1:10" s="2842" customFormat="1" ht="17.25" customHeight="1">
      <c r="A1906" s="1325">
        <v>0</v>
      </c>
      <c r="B1906" s="1422">
        <v>0</v>
      </c>
      <c r="C1906" s="1422">
        <v>0</v>
      </c>
      <c r="D1906" s="4411">
        <v>0</v>
      </c>
      <c r="E1906" s="1422">
        <v>0</v>
      </c>
      <c r="F1906" s="4411">
        <v>0</v>
      </c>
      <c r="G1906" s="1326" t="s">
        <v>326</v>
      </c>
      <c r="H1906" s="2839" t="s">
        <v>256</v>
      </c>
      <c r="I1906" s="1422">
        <v>0</v>
      </c>
      <c r="J1906" s="2846">
        <v>0</v>
      </c>
    </row>
    <row r="1907" spans="1:10" s="2842" customFormat="1" ht="17.25" customHeight="1">
      <c r="A1907" s="1325">
        <v>0</v>
      </c>
      <c r="B1907" s="1422">
        <v>0</v>
      </c>
      <c r="C1907" s="1422">
        <v>0</v>
      </c>
      <c r="D1907" s="4411">
        <v>0</v>
      </c>
      <c r="E1907" s="1422">
        <v>0</v>
      </c>
      <c r="F1907" s="4411">
        <v>0</v>
      </c>
      <c r="G1907" s="1326" t="s">
        <v>701</v>
      </c>
      <c r="H1907" s="2839" t="s">
        <v>1403</v>
      </c>
      <c r="I1907" s="1422">
        <v>0</v>
      </c>
      <c r="J1907" s="2846">
        <v>0</v>
      </c>
    </row>
    <row r="1908" spans="1:10" s="2842" customFormat="1" ht="17.25" customHeight="1">
      <c r="A1908" s="1325">
        <v>0</v>
      </c>
      <c r="B1908" s="1422">
        <v>0</v>
      </c>
      <c r="C1908" s="1422">
        <v>0</v>
      </c>
      <c r="D1908" s="4411">
        <v>0</v>
      </c>
      <c r="E1908" s="1422">
        <v>0</v>
      </c>
      <c r="F1908" s="4411">
        <v>0</v>
      </c>
      <c r="G1908" s="1326" t="s">
        <v>473</v>
      </c>
      <c r="H1908" s="2839" t="s">
        <v>1466</v>
      </c>
      <c r="I1908" s="1422">
        <v>0</v>
      </c>
      <c r="J1908" s="2846">
        <v>0</v>
      </c>
    </row>
    <row r="1909" spans="1:10" s="2842" customFormat="1" ht="17.25" customHeight="1">
      <c r="A1909" s="1325">
        <v>0</v>
      </c>
      <c r="B1909" s="1422">
        <v>0</v>
      </c>
      <c r="C1909" s="1422">
        <v>0</v>
      </c>
      <c r="D1909" s="4411">
        <v>0</v>
      </c>
      <c r="E1909" s="1422">
        <v>0</v>
      </c>
      <c r="F1909" s="4411">
        <v>0</v>
      </c>
      <c r="G1909" s="1326" t="s">
        <v>1264</v>
      </c>
      <c r="H1909" s="2839" t="s">
        <v>262</v>
      </c>
      <c r="I1909" s="1422">
        <v>0</v>
      </c>
      <c r="J1909" s="2846">
        <v>0</v>
      </c>
    </row>
    <row r="1910" spans="1:10" s="2842" customFormat="1" ht="30.75" thickBot="1">
      <c r="A1910" s="1325">
        <v>0</v>
      </c>
      <c r="B1910" s="1422">
        <v>0</v>
      </c>
      <c r="C1910" s="1422">
        <v>0</v>
      </c>
      <c r="D1910" s="4294">
        <v>10000</v>
      </c>
      <c r="E1910" s="1422">
        <v>0</v>
      </c>
      <c r="F1910" s="4294">
        <v>10000</v>
      </c>
      <c r="G1910" s="1326" t="s">
        <v>495</v>
      </c>
      <c r="H1910" s="1234" t="s">
        <v>3490</v>
      </c>
      <c r="I1910" s="1422">
        <v>0</v>
      </c>
      <c r="J1910" s="4294">
        <v>0</v>
      </c>
    </row>
    <row r="1911" spans="1:10" s="626" customFormat="1" ht="15" hidden="1" customHeight="1" thickBot="1">
      <c r="A1911" s="1262">
        <v>0</v>
      </c>
      <c r="B1911" s="1261">
        <v>0</v>
      </c>
      <c r="C1911" s="1261">
        <v>0</v>
      </c>
      <c r="D1911" s="1261">
        <v>0</v>
      </c>
      <c r="E1911" s="1261">
        <v>0</v>
      </c>
      <c r="F1911" s="1261">
        <v>0</v>
      </c>
      <c r="G1911" s="1263"/>
      <c r="H1911" s="2862"/>
      <c r="I1911" s="1261">
        <v>0</v>
      </c>
      <c r="J1911" s="989">
        <v>0</v>
      </c>
    </row>
    <row r="1912" spans="1:10" s="733" customFormat="1" ht="25.5" customHeight="1" thickTop="1" thickBot="1">
      <c r="A1912" s="1014">
        <f t="shared" ref="A1912:F1912" si="452">SUM(A1905:A1911)</f>
        <v>0</v>
      </c>
      <c r="B1912" s="1015">
        <f t="shared" si="452"/>
        <v>0</v>
      </c>
      <c r="C1912" s="1015">
        <f t="shared" si="452"/>
        <v>0</v>
      </c>
      <c r="D1912" s="1015">
        <f t="shared" si="452"/>
        <v>10000</v>
      </c>
      <c r="E1912" s="1015">
        <f t="shared" si="452"/>
        <v>0</v>
      </c>
      <c r="F1912" s="1015">
        <f t="shared" si="452"/>
        <v>10000</v>
      </c>
      <c r="G1912" s="1079"/>
      <c r="H1912" s="1080" t="s">
        <v>1469</v>
      </c>
      <c r="I1912" s="1015">
        <f>SUM(I1905:I1911)</f>
        <v>0</v>
      </c>
      <c r="J1912" s="1017">
        <f>SUM(J1905:J1911)</f>
        <v>0</v>
      </c>
    </row>
    <row r="1913" spans="1:10" s="2842" customFormat="1" ht="15" customHeight="1">
      <c r="A1913" s="1380"/>
      <c r="B1913" s="1029"/>
      <c r="C1913" s="1029"/>
      <c r="D1913" s="1029"/>
      <c r="E1913" s="1029"/>
      <c r="F1913" s="1029"/>
      <c r="G1913" s="1029"/>
      <c r="H1913" s="1029"/>
      <c r="I1913" s="1029"/>
      <c r="J1913" s="1030" t="s">
        <v>223</v>
      </c>
    </row>
    <row r="1914" spans="1:10" s="2842" customFormat="1" ht="15" customHeight="1">
      <c r="A1914" s="2850" t="s">
        <v>1491</v>
      </c>
    </row>
    <row r="1915" spans="1:10" s="2842" customFormat="1" ht="15" customHeight="1" thickBot="1">
      <c r="A1915" s="1119"/>
      <c r="B1915" s="781"/>
      <c r="C1915" s="4608"/>
      <c r="D1915" s="4608"/>
      <c r="E1915" s="781"/>
      <c r="F1915" s="781"/>
      <c r="G1915" s="781"/>
      <c r="H1915" s="781"/>
      <c r="I1915" s="4608" t="s">
        <v>313</v>
      </c>
      <c r="J1915" s="4608"/>
    </row>
    <row r="1916" spans="1:10" s="2842" customFormat="1" ht="39.75" customHeight="1">
      <c r="A1916" s="4453" t="s">
        <v>3785</v>
      </c>
      <c r="B1916" s="4454"/>
      <c r="C1916" s="4455" t="s">
        <v>3783</v>
      </c>
      <c r="D1916" s="4454"/>
      <c r="E1916" s="4455" t="s">
        <v>3784</v>
      </c>
      <c r="F1916" s="4454"/>
      <c r="G1916" s="4456" t="s">
        <v>117</v>
      </c>
      <c r="H1916" s="4457"/>
      <c r="I1916" s="4455" t="s">
        <v>3787</v>
      </c>
      <c r="J1916" s="4454"/>
    </row>
    <row r="1917" spans="1:10" s="2842" customFormat="1" ht="15" customHeight="1">
      <c r="A1917" s="1050" t="s">
        <v>118</v>
      </c>
      <c r="B1917" s="2819" t="s">
        <v>104</v>
      </c>
      <c r="C1917" s="2819" t="s">
        <v>118</v>
      </c>
      <c r="D1917" s="2819" t="s">
        <v>104</v>
      </c>
      <c r="E1917" s="2819" t="s">
        <v>118</v>
      </c>
      <c r="F1917" s="2819" t="s">
        <v>104</v>
      </c>
      <c r="G1917" s="4458"/>
      <c r="H1917" s="4459"/>
      <c r="I1917" s="2819" t="s">
        <v>118</v>
      </c>
      <c r="J1917" s="1051" t="s">
        <v>104</v>
      </c>
    </row>
    <row r="1918" spans="1:10" s="2842" customFormat="1" ht="15" customHeight="1" thickBot="1">
      <c r="A1918" s="1075">
        <v>1</v>
      </c>
      <c r="B1918" s="2843">
        <v>2</v>
      </c>
      <c r="C1918" s="2843">
        <v>3</v>
      </c>
      <c r="D1918" s="2843">
        <v>4</v>
      </c>
      <c r="E1918" s="2843">
        <v>5</v>
      </c>
      <c r="F1918" s="2843">
        <v>6</v>
      </c>
      <c r="G1918" s="4614">
        <v>7</v>
      </c>
      <c r="H1918" s="4614"/>
      <c r="I1918" s="2843">
        <v>8</v>
      </c>
      <c r="J1918" s="1076">
        <v>9</v>
      </c>
    </row>
    <row r="1919" spans="1:10" s="2842" customFormat="1" ht="20.25" customHeight="1">
      <c r="A1919" s="4612"/>
      <c r="B1919" s="4613"/>
      <c r="C1919" s="4613"/>
      <c r="D1919" s="4613"/>
      <c r="E1919" s="4613"/>
      <c r="F1919" s="4613"/>
      <c r="G1919" s="624">
        <v>2</v>
      </c>
      <c r="H1919" s="4610" t="s">
        <v>1271</v>
      </c>
      <c r="I1919" s="4610"/>
      <c r="J1919" s="4611"/>
    </row>
    <row r="1920" spans="1:10" s="2842" customFormat="1" ht="17.25" customHeight="1">
      <c r="A1920" s="1325">
        <v>0</v>
      </c>
      <c r="B1920" s="1422"/>
      <c r="C1920" s="1422">
        <v>0</v>
      </c>
      <c r="D1920" s="4294">
        <v>40000</v>
      </c>
      <c r="E1920" s="1422">
        <v>0</v>
      </c>
      <c r="F1920" s="4294">
        <v>40000</v>
      </c>
      <c r="G1920" s="1326">
        <v>104</v>
      </c>
      <c r="H1920" s="1354" t="s">
        <v>1274</v>
      </c>
      <c r="I1920" s="1422"/>
      <c r="J1920" s="4294"/>
    </row>
    <row r="1921" spans="1:11" s="2842" customFormat="1" ht="17.25" customHeight="1">
      <c r="A1921" s="1325">
        <v>0</v>
      </c>
      <c r="B1921" s="1422"/>
      <c r="C1921" s="1422">
        <v>0</v>
      </c>
      <c r="D1921" s="4294"/>
      <c r="E1921" s="1422">
        <v>0</v>
      </c>
      <c r="F1921" s="4294"/>
      <c r="G1921" s="1326">
        <v>105</v>
      </c>
      <c r="H1921" s="1354" t="s">
        <v>1470</v>
      </c>
      <c r="I1921" s="1422"/>
      <c r="J1921" s="4294"/>
    </row>
    <row r="1922" spans="1:11" s="2842" customFormat="1" ht="17.25" customHeight="1">
      <c r="A1922" s="1325">
        <v>0</v>
      </c>
      <c r="B1922" s="1422"/>
      <c r="C1922" s="1422">
        <v>0</v>
      </c>
      <c r="D1922" s="4294"/>
      <c r="E1922" s="1422">
        <v>0</v>
      </c>
      <c r="F1922" s="4294"/>
      <c r="G1922" s="1326">
        <v>135</v>
      </c>
      <c r="H1922" s="1354" t="s">
        <v>1471</v>
      </c>
      <c r="I1922" s="1422"/>
      <c r="J1922" s="4294"/>
    </row>
    <row r="1923" spans="1:11" s="2842" customFormat="1" ht="21" customHeight="1" thickBot="1">
      <c r="A1923" s="1325">
        <v>0</v>
      </c>
      <c r="B1923" s="1422">
        <v>0</v>
      </c>
      <c r="C1923" s="1422">
        <v>0</v>
      </c>
      <c r="D1923" s="4294">
        <v>5000</v>
      </c>
      <c r="E1923" s="1422">
        <v>0</v>
      </c>
      <c r="F1923" s="4294">
        <v>5000</v>
      </c>
      <c r="G1923" s="1326">
        <v>140</v>
      </c>
      <c r="H1923" s="1354" t="s">
        <v>1280</v>
      </c>
      <c r="I1923" s="1422"/>
      <c r="J1923" s="4294"/>
    </row>
    <row r="1924" spans="1:11" s="626" customFormat="1" ht="15" hidden="1" customHeight="1" thickBot="1">
      <c r="A1924" s="1262">
        <v>0</v>
      </c>
      <c r="B1924" s="1261">
        <v>0</v>
      </c>
      <c r="C1924" s="1261">
        <v>0</v>
      </c>
      <c r="D1924" s="1261">
        <v>0</v>
      </c>
      <c r="E1924" s="1261">
        <v>0</v>
      </c>
      <c r="F1924" s="1261">
        <v>0</v>
      </c>
      <c r="G1924" s="1263"/>
      <c r="H1924" s="2885"/>
      <c r="I1924" s="1261">
        <v>0</v>
      </c>
      <c r="J1924" s="989">
        <v>0</v>
      </c>
    </row>
    <row r="1925" spans="1:11" s="733" customFormat="1" ht="27" customHeight="1" thickTop="1" thickBot="1">
      <c r="A1925" s="995">
        <f t="shared" ref="A1925:F1925" si="453">SUM(A1920:A1924)</f>
        <v>0</v>
      </c>
      <c r="B1925" s="996">
        <f t="shared" si="453"/>
        <v>0</v>
      </c>
      <c r="C1925" s="996">
        <f t="shared" si="453"/>
        <v>0</v>
      </c>
      <c r="D1925" s="996">
        <f t="shared" si="453"/>
        <v>45000</v>
      </c>
      <c r="E1925" s="996">
        <f t="shared" si="453"/>
        <v>0</v>
      </c>
      <c r="F1925" s="996">
        <f t="shared" si="453"/>
        <v>45000</v>
      </c>
      <c r="G1925" s="1009"/>
      <c r="H1925" s="1010" t="s">
        <v>1472</v>
      </c>
      <c r="I1925" s="996">
        <f>SUM(I1920:I1924)</f>
        <v>0</v>
      </c>
      <c r="J1925" s="997">
        <f>SUM(J1920:J1924)</f>
        <v>0</v>
      </c>
    </row>
    <row r="1926" spans="1:11" s="2842" customFormat="1" ht="18.75" customHeight="1" thickTop="1">
      <c r="A1926" s="4623"/>
      <c r="B1926" s="4624"/>
      <c r="C1926" s="4624"/>
      <c r="D1926" s="4624"/>
      <c r="E1926" s="4624"/>
      <c r="F1926" s="4624"/>
      <c r="G1926" s="623">
        <v>3</v>
      </c>
      <c r="H1926" s="4606" t="s">
        <v>1282</v>
      </c>
      <c r="I1926" s="4606"/>
      <c r="J1926" s="4607"/>
    </row>
    <row r="1927" spans="1:11" s="2842" customFormat="1" ht="17.25" customHeight="1">
      <c r="A1927" s="1325">
        <v>0</v>
      </c>
      <c r="B1927" s="1325">
        <v>0</v>
      </c>
      <c r="C1927" s="1325">
        <v>0</v>
      </c>
      <c r="D1927" s="686">
        <v>0</v>
      </c>
      <c r="E1927" s="1325">
        <v>0</v>
      </c>
      <c r="F1927" s="686">
        <v>0</v>
      </c>
      <c r="G1927" s="1326" t="s">
        <v>1485</v>
      </c>
      <c r="H1927" s="1354" t="s">
        <v>1426</v>
      </c>
      <c r="I1927" s="1325"/>
      <c r="J1927" s="686"/>
    </row>
    <row r="1928" spans="1:11" s="2842" customFormat="1" ht="17.25" customHeight="1">
      <c r="A1928" s="1325">
        <v>0</v>
      </c>
      <c r="B1928" s="1325">
        <v>0</v>
      </c>
      <c r="C1928" s="1325">
        <v>0</v>
      </c>
      <c r="D1928" s="4330">
        <v>20000</v>
      </c>
      <c r="E1928" s="1325">
        <v>0</v>
      </c>
      <c r="F1928" s="4330">
        <v>20000</v>
      </c>
      <c r="G1928" s="1326">
        <v>230</v>
      </c>
      <c r="H1928" s="1354" t="s">
        <v>1354</v>
      </c>
      <c r="I1928" s="1325"/>
      <c r="J1928" s="4330"/>
    </row>
    <row r="1929" spans="1:11" s="2842" customFormat="1" ht="17.25" customHeight="1">
      <c r="A1929" s="1325">
        <v>0</v>
      </c>
      <c r="B1929" s="1325">
        <v>0</v>
      </c>
      <c r="C1929" s="1325">
        <v>0</v>
      </c>
      <c r="D1929" s="686">
        <v>0</v>
      </c>
      <c r="E1929" s="1325">
        <v>0</v>
      </c>
      <c r="F1929" s="686">
        <v>0</v>
      </c>
      <c r="G1929" s="1326">
        <v>234</v>
      </c>
      <c r="H1929" s="1354" t="s">
        <v>1427</v>
      </c>
      <c r="I1929" s="1325"/>
      <c r="J1929" s="686"/>
    </row>
    <row r="1930" spans="1:11" s="2842" customFormat="1" ht="20.25" customHeight="1" thickBot="1">
      <c r="A1930" s="1325">
        <v>0</v>
      </c>
      <c r="B1930" s="1325">
        <v>0</v>
      </c>
      <c r="C1930" s="1325">
        <v>0</v>
      </c>
      <c r="D1930" s="4330">
        <v>5000</v>
      </c>
      <c r="E1930" s="1325">
        <v>0</v>
      </c>
      <c r="F1930" s="4330">
        <v>5000</v>
      </c>
      <c r="G1930" s="1326">
        <v>289</v>
      </c>
      <c r="H1930" s="1354" t="s">
        <v>1474</v>
      </c>
      <c r="I1930" s="1325"/>
      <c r="J1930" s="4330"/>
    </row>
    <row r="1931" spans="1:11" s="626" customFormat="1" ht="15" hidden="1" customHeight="1" thickBot="1">
      <c r="A1931" s="1262"/>
      <c r="B1931" s="1261"/>
      <c r="C1931" s="1261"/>
      <c r="D1931" s="1261"/>
      <c r="E1931" s="1261"/>
      <c r="F1931" s="1261"/>
      <c r="G1931" s="1263"/>
      <c r="H1931" s="2885"/>
      <c r="I1931" s="645"/>
      <c r="J1931" s="751"/>
    </row>
    <row r="1932" spans="1:11" s="733" customFormat="1" ht="27.75" customHeight="1" thickTop="1" thickBot="1">
      <c r="A1932" s="995">
        <f t="shared" ref="A1932:F1932" si="454">SUM(A1927:A1931)</f>
        <v>0</v>
      </c>
      <c r="B1932" s="996">
        <f t="shared" si="454"/>
        <v>0</v>
      </c>
      <c r="C1932" s="996">
        <f t="shared" si="454"/>
        <v>0</v>
      </c>
      <c r="D1932" s="996">
        <f t="shared" si="454"/>
        <v>25000</v>
      </c>
      <c r="E1932" s="996">
        <f t="shared" si="454"/>
        <v>0</v>
      </c>
      <c r="F1932" s="996">
        <f t="shared" si="454"/>
        <v>25000</v>
      </c>
      <c r="G1932" s="1009"/>
      <c r="H1932" s="1010" t="s">
        <v>1374</v>
      </c>
      <c r="I1932" s="996">
        <f>SUM(I1927:I1931)</f>
        <v>0</v>
      </c>
      <c r="J1932" s="997">
        <f>SUM(J1927:J1931)</f>
        <v>0</v>
      </c>
    </row>
    <row r="1933" spans="1:11" s="2842" customFormat="1" ht="20.25" customHeight="1" thickTop="1">
      <c r="A1933" s="4623"/>
      <c r="B1933" s="4624"/>
      <c r="C1933" s="4624"/>
      <c r="D1933" s="4624"/>
      <c r="E1933" s="4624"/>
      <c r="F1933" s="4624"/>
      <c r="G1933" s="623">
        <v>4</v>
      </c>
      <c r="H1933" s="4606" t="s">
        <v>1296</v>
      </c>
      <c r="I1933" s="4606"/>
      <c r="J1933" s="4607"/>
    </row>
    <row r="1934" spans="1:11" s="2842" customFormat="1" ht="21" customHeight="1">
      <c r="A1934" s="4612"/>
      <c r="B1934" s="4613"/>
      <c r="C1934" s="4613"/>
      <c r="D1934" s="4613"/>
      <c r="E1934" s="4613"/>
      <c r="F1934" s="4613"/>
      <c r="G1934" s="624">
        <v>5</v>
      </c>
      <c r="H1934" s="4610" t="s">
        <v>321</v>
      </c>
      <c r="I1934" s="4610"/>
      <c r="J1934" s="4611"/>
    </row>
    <row r="1935" spans="1:11" s="2842" customFormat="1" ht="15" hidden="1" customHeight="1">
      <c r="A1935" s="750"/>
      <c r="B1935" s="697"/>
      <c r="C1935" s="697"/>
      <c r="D1935" s="697"/>
      <c r="E1935" s="697"/>
      <c r="F1935" s="697"/>
      <c r="G1935" s="1326"/>
      <c r="H1935" s="1354"/>
      <c r="I1935" s="874"/>
      <c r="J1935" s="875"/>
    </row>
    <row r="1936" spans="1:11" s="626" customFormat="1" ht="24" customHeight="1" thickBot="1">
      <c r="A1936" s="1262">
        <v>0</v>
      </c>
      <c r="B1936" s="1261"/>
      <c r="C1936" s="2862"/>
      <c r="D1936" s="4302">
        <v>10000</v>
      </c>
      <c r="E1936" s="2862"/>
      <c r="F1936" s="4302">
        <v>10000</v>
      </c>
      <c r="G1936" s="1263">
        <v>499</v>
      </c>
      <c r="H1936" s="2862" t="s">
        <v>290</v>
      </c>
      <c r="I1936" s="2862">
        <v>0</v>
      </c>
      <c r="J1936" s="4302">
        <v>0</v>
      </c>
      <c r="K1936" s="626" t="s">
        <v>3762</v>
      </c>
    </row>
    <row r="1937" spans="1:10" s="662" customFormat="1" ht="27" customHeight="1" thickTop="1" thickBot="1">
      <c r="A1937" s="995">
        <f t="shared" ref="A1937:F1937" si="455">SUM(A1935:A1936)</f>
        <v>0</v>
      </c>
      <c r="B1937" s="996">
        <f t="shared" si="455"/>
        <v>0</v>
      </c>
      <c r="C1937" s="996">
        <f t="shared" si="455"/>
        <v>0</v>
      </c>
      <c r="D1937" s="996">
        <f t="shared" si="455"/>
        <v>10000</v>
      </c>
      <c r="E1937" s="996">
        <f t="shared" si="455"/>
        <v>0</v>
      </c>
      <c r="F1937" s="996">
        <f t="shared" si="455"/>
        <v>10000</v>
      </c>
      <c r="G1937" s="1013"/>
      <c r="H1937" s="996" t="s">
        <v>1321</v>
      </c>
      <c r="I1937" s="996">
        <f>SUM(I1935:I1936)</f>
        <v>0</v>
      </c>
      <c r="J1937" s="997">
        <f>SUM(J1935:J1936)</f>
        <v>0</v>
      </c>
    </row>
    <row r="1938" spans="1:10" s="662" customFormat="1" ht="37.5" customHeight="1" thickTop="1" thickBot="1">
      <c r="A1938" s="995">
        <f t="shared" ref="A1938:F1938" si="456">A1912+A1925+A1932+A1937</f>
        <v>0</v>
      </c>
      <c r="B1938" s="996">
        <f t="shared" si="456"/>
        <v>0</v>
      </c>
      <c r="C1938" s="996">
        <f t="shared" si="456"/>
        <v>0</v>
      </c>
      <c r="D1938" s="996">
        <f t="shared" si="456"/>
        <v>90000</v>
      </c>
      <c r="E1938" s="996">
        <f t="shared" si="456"/>
        <v>0</v>
      </c>
      <c r="F1938" s="996">
        <f t="shared" si="456"/>
        <v>90000</v>
      </c>
      <c r="G1938" s="1013"/>
      <c r="H1938" s="1010" t="s">
        <v>1355</v>
      </c>
      <c r="I1938" s="996">
        <f>I1912+I1925+I1932+I1937</f>
        <v>0</v>
      </c>
      <c r="J1938" s="997">
        <f>J1912+J1925+J1932+J1937</f>
        <v>0</v>
      </c>
    </row>
    <row r="1939" spans="1:10" s="2842" customFormat="1" ht="36.75" customHeight="1" thickTop="1" thickBot="1">
      <c r="A1939" s="999">
        <f t="shared" ref="A1939:F1939" si="457">A1902+A1938</f>
        <v>0</v>
      </c>
      <c r="B1939" s="1000">
        <f t="shared" si="457"/>
        <v>0</v>
      </c>
      <c r="C1939" s="1000">
        <f t="shared" si="457"/>
        <v>0</v>
      </c>
      <c r="D1939" s="1000">
        <f t="shared" si="457"/>
        <v>90000</v>
      </c>
      <c r="E1939" s="1000">
        <f t="shared" si="457"/>
        <v>0</v>
      </c>
      <c r="F1939" s="1000">
        <f t="shared" si="457"/>
        <v>90000</v>
      </c>
      <c r="G1939" s="1067"/>
      <c r="H1939" s="1077" t="s">
        <v>1492</v>
      </c>
      <c r="I1939" s="1000">
        <f>I1902+I1938</f>
        <v>0</v>
      </c>
      <c r="J1939" s="1001">
        <f>J1902+J1938</f>
        <v>0</v>
      </c>
    </row>
    <row r="1940" spans="1:10" s="2842" customFormat="1" ht="24.75" customHeight="1">
      <c r="A1940" s="4749" t="s">
        <v>1493</v>
      </c>
      <c r="B1940" s="4750"/>
      <c r="C1940" s="4750"/>
      <c r="D1940" s="4750"/>
      <c r="E1940" s="4750"/>
      <c r="F1940" s="4750"/>
      <c r="G1940" s="4750"/>
      <c r="H1940" s="4750"/>
      <c r="I1940" s="4750"/>
      <c r="J1940" s="4750"/>
    </row>
    <row r="1941" spans="1:10" s="2842" customFormat="1" ht="14.25" customHeight="1" thickBot="1">
      <c r="A1941" s="3116"/>
      <c r="B1941" s="3117"/>
      <c r="C1941" s="4657"/>
      <c r="D1941" s="4657"/>
      <c r="E1941" s="3117"/>
      <c r="F1941" s="3117"/>
      <c r="G1941" s="3117"/>
      <c r="H1941" s="3117"/>
      <c r="I1941" s="4657" t="s">
        <v>313</v>
      </c>
      <c r="J1941" s="4657"/>
    </row>
    <row r="1942" spans="1:10" s="2842" customFormat="1" ht="29.85" customHeight="1">
      <c r="A1942" s="4659" t="s">
        <v>3785</v>
      </c>
      <c r="B1942" s="4655"/>
      <c r="C1942" s="4654" t="s">
        <v>3783</v>
      </c>
      <c r="D1942" s="4655"/>
      <c r="E1942" s="4654" t="s">
        <v>3784</v>
      </c>
      <c r="F1942" s="4655"/>
      <c r="G1942" s="4677" t="s">
        <v>117</v>
      </c>
      <c r="H1942" s="4678"/>
      <c r="I1942" s="4654" t="s">
        <v>3787</v>
      </c>
      <c r="J1942" s="4655"/>
    </row>
    <row r="1943" spans="1:10" s="2842" customFormat="1" ht="15" customHeight="1">
      <c r="A1943" s="3118" t="s">
        <v>118</v>
      </c>
      <c r="B1943" s="3119" t="s">
        <v>104</v>
      </c>
      <c r="C1943" s="3119" t="s">
        <v>118</v>
      </c>
      <c r="D1943" s="3119" t="s">
        <v>104</v>
      </c>
      <c r="E1943" s="3119" t="s">
        <v>118</v>
      </c>
      <c r="F1943" s="3119" t="s">
        <v>104</v>
      </c>
      <c r="G1943" s="4679"/>
      <c r="H1943" s="4680"/>
      <c r="I1943" s="3119" t="s">
        <v>118</v>
      </c>
      <c r="J1943" s="3120" t="s">
        <v>104</v>
      </c>
    </row>
    <row r="1944" spans="1:10" s="2842" customFormat="1" ht="13.5" customHeight="1" thickBot="1">
      <c r="A1944" s="3121">
        <v>1</v>
      </c>
      <c r="B1944" s="3122">
        <v>2</v>
      </c>
      <c r="C1944" s="3122">
        <v>3</v>
      </c>
      <c r="D1944" s="3122">
        <v>4</v>
      </c>
      <c r="E1944" s="3122">
        <v>5</v>
      </c>
      <c r="F1944" s="3122">
        <v>6</v>
      </c>
      <c r="G1944" s="4650">
        <v>7</v>
      </c>
      <c r="H1944" s="4650"/>
      <c r="I1944" s="3122">
        <v>8</v>
      </c>
      <c r="J1944" s="3123">
        <v>9</v>
      </c>
    </row>
    <row r="1945" spans="1:10" s="2842" customFormat="1" ht="20.25" customHeight="1">
      <c r="A1945" s="4691" t="s">
        <v>318</v>
      </c>
      <c r="B1945" s="4660"/>
      <c r="C1945" s="4660"/>
      <c r="D1945" s="4660"/>
      <c r="E1945" s="4660"/>
      <c r="F1945" s="4660"/>
      <c r="G1945" s="4660"/>
      <c r="H1945" s="4660"/>
      <c r="I1945" s="4660"/>
      <c r="J1945" s="4661"/>
    </row>
    <row r="1946" spans="1:10" s="2842" customFormat="1" ht="20.25" customHeight="1">
      <c r="A1946" s="4667"/>
      <c r="B1946" s="4668"/>
      <c r="C1946" s="4668"/>
      <c r="D1946" s="4668"/>
      <c r="E1946" s="4668"/>
      <c r="F1946" s="4668"/>
      <c r="G1946" s="3157" t="s">
        <v>137</v>
      </c>
      <c r="H1946" s="4660" t="s">
        <v>239</v>
      </c>
      <c r="I1946" s="4660"/>
      <c r="J1946" s="4661"/>
    </row>
    <row r="1947" spans="1:10" s="2842" customFormat="1" ht="15" customHeight="1">
      <c r="A1947" s="3158">
        <f t="shared" ref="A1947:F1947" si="458">A1970</f>
        <v>0</v>
      </c>
      <c r="B1947" s="3159">
        <f t="shared" si="458"/>
        <v>0</v>
      </c>
      <c r="C1947" s="3159">
        <f t="shared" si="458"/>
        <v>0</v>
      </c>
      <c r="D1947" s="3159">
        <f t="shared" si="458"/>
        <v>0</v>
      </c>
      <c r="E1947" s="3159">
        <f t="shared" si="458"/>
        <v>0</v>
      </c>
      <c r="F1947" s="3159">
        <f t="shared" si="458"/>
        <v>0</v>
      </c>
      <c r="G1947" s="3160">
        <v>1</v>
      </c>
      <c r="H1947" s="3159" t="s">
        <v>1235</v>
      </c>
      <c r="I1947" s="3159">
        <f>I1970</f>
        <v>0</v>
      </c>
      <c r="J1947" s="3161">
        <f>J1970</f>
        <v>0</v>
      </c>
    </row>
    <row r="1948" spans="1:10" s="626" customFormat="1" ht="21" customHeight="1" thickBot="1">
      <c r="A1948" s="3163">
        <f t="shared" ref="A1948:F1948" si="459">A1973</f>
        <v>0</v>
      </c>
      <c r="B1948" s="3164">
        <f t="shared" si="459"/>
        <v>0</v>
      </c>
      <c r="C1948" s="3164">
        <f t="shared" si="459"/>
        <v>0</v>
      </c>
      <c r="D1948" s="3164">
        <f t="shared" si="459"/>
        <v>0</v>
      </c>
      <c r="E1948" s="3164">
        <f t="shared" si="459"/>
        <v>0</v>
      </c>
      <c r="F1948" s="3164">
        <f t="shared" si="459"/>
        <v>0</v>
      </c>
      <c r="G1948" s="3165">
        <v>2</v>
      </c>
      <c r="H1948" s="3164" t="s">
        <v>1236</v>
      </c>
      <c r="I1948" s="3164">
        <f>I1973</f>
        <v>0</v>
      </c>
      <c r="J1948" s="3166">
        <f>J1973</f>
        <v>0</v>
      </c>
    </row>
    <row r="1949" spans="1:10" s="662" customFormat="1" ht="34.5" customHeight="1" thickTop="1" thickBot="1">
      <c r="A1949" s="3167">
        <f t="shared" ref="A1949:F1949" si="460">SUM(A1947:A1948)</f>
        <v>0</v>
      </c>
      <c r="B1949" s="3168">
        <f t="shared" si="460"/>
        <v>0</v>
      </c>
      <c r="C1949" s="3168">
        <f t="shared" si="460"/>
        <v>0</v>
      </c>
      <c r="D1949" s="3168">
        <f t="shared" si="460"/>
        <v>0</v>
      </c>
      <c r="E1949" s="3168">
        <f t="shared" si="460"/>
        <v>0</v>
      </c>
      <c r="F1949" s="3168">
        <f t="shared" si="460"/>
        <v>0</v>
      </c>
      <c r="G1949" s="3171"/>
      <c r="H1949" s="3195" t="s">
        <v>1358</v>
      </c>
      <c r="I1949" s="3168">
        <f>SUM(I1947:I1948)</f>
        <v>0</v>
      </c>
      <c r="J1949" s="3170">
        <f>SUM(J1947:J1948)</f>
        <v>0</v>
      </c>
    </row>
    <row r="1950" spans="1:10" s="2842" customFormat="1" ht="19.5" customHeight="1" thickTop="1">
      <c r="A1950" s="4673"/>
      <c r="B1950" s="4674"/>
      <c r="C1950" s="4674"/>
      <c r="D1950" s="4674"/>
      <c r="E1950" s="4674"/>
      <c r="F1950" s="4674"/>
      <c r="G1950" s="3173" t="s">
        <v>139</v>
      </c>
      <c r="H1950" s="4647" t="s">
        <v>243</v>
      </c>
      <c r="I1950" s="4647"/>
      <c r="J1950" s="4648"/>
    </row>
    <row r="1951" spans="1:10" s="2842" customFormat="1" ht="17.25" customHeight="1">
      <c r="A1951" s="3196">
        <v>0</v>
      </c>
      <c r="B1951" s="3160">
        <v>0</v>
      </c>
      <c r="C1951" s="3160">
        <v>0</v>
      </c>
      <c r="D1951" s="3160">
        <v>0</v>
      </c>
      <c r="E1951" s="3160">
        <v>0</v>
      </c>
      <c r="F1951" s="3160">
        <v>0</v>
      </c>
      <c r="G1951" s="3160">
        <v>1</v>
      </c>
      <c r="H1951" s="3159" t="s">
        <v>1258</v>
      </c>
      <c r="I1951" s="3197">
        <v>0</v>
      </c>
      <c r="J1951" s="3198">
        <v>0</v>
      </c>
    </row>
    <row r="1952" spans="1:10" s="2842" customFormat="1" ht="17.25" customHeight="1">
      <c r="A1952" s="3196">
        <v>0</v>
      </c>
      <c r="B1952" s="3160">
        <v>0</v>
      </c>
      <c r="C1952" s="3160">
        <v>0</v>
      </c>
      <c r="D1952" s="3160">
        <v>0</v>
      </c>
      <c r="E1952" s="3160">
        <v>0</v>
      </c>
      <c r="F1952" s="3160">
        <v>0</v>
      </c>
      <c r="G1952" s="3160">
        <v>2</v>
      </c>
      <c r="H1952" s="3159" t="s">
        <v>1271</v>
      </c>
      <c r="I1952" s="3197">
        <v>0</v>
      </c>
      <c r="J1952" s="3198">
        <v>0</v>
      </c>
    </row>
    <row r="1953" spans="1:10" s="2842" customFormat="1" ht="17.25" customHeight="1">
      <c r="A1953" s="3196">
        <v>0</v>
      </c>
      <c r="B1953" s="3160">
        <v>0</v>
      </c>
      <c r="C1953" s="3160">
        <v>0</v>
      </c>
      <c r="D1953" s="3160">
        <v>0</v>
      </c>
      <c r="E1953" s="3160">
        <v>0</v>
      </c>
      <c r="F1953" s="3160">
        <v>0</v>
      </c>
      <c r="G1953" s="3160">
        <v>3</v>
      </c>
      <c r="H1953" s="3159" t="s">
        <v>1282</v>
      </c>
      <c r="I1953" s="3197">
        <v>0</v>
      </c>
      <c r="J1953" s="3198">
        <v>0</v>
      </c>
    </row>
    <row r="1954" spans="1:10" s="2842" customFormat="1" ht="17.25" customHeight="1">
      <c r="A1954" s="3196">
        <v>0</v>
      </c>
      <c r="B1954" s="3160">
        <v>0</v>
      </c>
      <c r="C1954" s="3160">
        <v>0</v>
      </c>
      <c r="D1954" s="3160">
        <v>0</v>
      </c>
      <c r="E1954" s="3160">
        <v>0</v>
      </c>
      <c r="F1954" s="3160">
        <v>0</v>
      </c>
      <c r="G1954" s="3160">
        <v>4</v>
      </c>
      <c r="H1954" s="3159" t="s">
        <v>1296</v>
      </c>
      <c r="I1954" s="3197">
        <v>0</v>
      </c>
      <c r="J1954" s="3198">
        <v>0</v>
      </c>
    </row>
    <row r="1955" spans="1:10" s="626" customFormat="1" ht="21.75" customHeight="1" thickBot="1">
      <c r="A1955" s="3163">
        <f t="shared" ref="A1955:F1955" si="461">A1978</f>
        <v>0</v>
      </c>
      <c r="B1955" s="3164">
        <f t="shared" si="461"/>
        <v>0</v>
      </c>
      <c r="C1955" s="3164">
        <f t="shared" si="461"/>
        <v>0</v>
      </c>
      <c r="D1955" s="3164">
        <f t="shared" si="461"/>
        <v>0</v>
      </c>
      <c r="E1955" s="3164">
        <f t="shared" si="461"/>
        <v>0</v>
      </c>
      <c r="F1955" s="3164">
        <f t="shared" si="461"/>
        <v>0</v>
      </c>
      <c r="G1955" s="3165">
        <v>5</v>
      </c>
      <c r="H1955" s="3164" t="s">
        <v>321</v>
      </c>
      <c r="I1955" s="3164">
        <f>I1978</f>
        <v>0</v>
      </c>
      <c r="J1955" s="3166">
        <f>J1978</f>
        <v>0</v>
      </c>
    </row>
    <row r="1956" spans="1:10" s="662" customFormat="1" ht="36.75" customHeight="1" thickTop="1" thickBot="1">
      <c r="A1956" s="3167">
        <f t="shared" ref="A1956:F1956" si="462">SUM(A1955)</f>
        <v>0</v>
      </c>
      <c r="B1956" s="3168">
        <f t="shared" si="462"/>
        <v>0</v>
      </c>
      <c r="C1956" s="3168">
        <f t="shared" si="462"/>
        <v>0</v>
      </c>
      <c r="D1956" s="3168">
        <f t="shared" si="462"/>
        <v>0</v>
      </c>
      <c r="E1956" s="3168">
        <f t="shared" si="462"/>
        <v>0</v>
      </c>
      <c r="F1956" s="3168">
        <f t="shared" si="462"/>
        <v>0</v>
      </c>
      <c r="G1956" s="3171"/>
      <c r="H1956" s="3195" t="s">
        <v>1243</v>
      </c>
      <c r="I1956" s="3168">
        <f>SUM(I1955)</f>
        <v>0</v>
      </c>
      <c r="J1956" s="3170">
        <f>SUM(J1955)</f>
        <v>0</v>
      </c>
    </row>
    <row r="1957" spans="1:10" s="2842" customFormat="1" ht="26.25" customHeight="1" thickTop="1" thickBot="1">
      <c r="A1957" s="3179">
        <f t="shared" ref="A1957:F1957" si="463">A1949+A1956</f>
        <v>0</v>
      </c>
      <c r="B1957" s="3180">
        <f t="shared" si="463"/>
        <v>0</v>
      </c>
      <c r="C1957" s="3180">
        <f t="shared" si="463"/>
        <v>0</v>
      </c>
      <c r="D1957" s="3180">
        <f t="shared" si="463"/>
        <v>0</v>
      </c>
      <c r="E1957" s="3180">
        <f t="shared" si="463"/>
        <v>0</v>
      </c>
      <c r="F1957" s="3180">
        <f t="shared" si="463"/>
        <v>0</v>
      </c>
      <c r="G1957" s="3181"/>
      <c r="H1957" s="3182" t="s">
        <v>1244</v>
      </c>
      <c r="I1957" s="3180">
        <f>I1949+I1956</f>
        <v>0</v>
      </c>
      <c r="J1957" s="3183">
        <f>J1949+J1956</f>
        <v>0</v>
      </c>
    </row>
    <row r="1958" spans="1:10" s="2842" customFormat="1" ht="17.25" customHeight="1">
      <c r="A1958" s="4656" t="s">
        <v>322</v>
      </c>
      <c r="B1958" s="4657"/>
      <c r="C1958" s="4657"/>
      <c r="D1958" s="4657"/>
      <c r="E1958" s="4657"/>
      <c r="F1958" s="4657"/>
      <c r="G1958" s="4657"/>
      <c r="H1958" s="4657"/>
      <c r="I1958" s="4657"/>
      <c r="J1958" s="4657"/>
    </row>
    <row r="1959" spans="1:10" s="2842" customFormat="1" ht="23.25" customHeight="1">
      <c r="A1959" s="3148" t="s">
        <v>1494</v>
      </c>
      <c r="B1959" s="3199"/>
      <c r="C1959" s="3199"/>
      <c r="D1959" s="3199"/>
      <c r="E1959" s="3199"/>
      <c r="F1959" s="3199"/>
      <c r="G1959" s="3199"/>
      <c r="H1959" s="3199"/>
      <c r="I1959" s="3199"/>
      <c r="J1959" s="3199"/>
    </row>
    <row r="1960" spans="1:10" s="2842" customFormat="1" ht="15" customHeight="1" thickBot="1">
      <c r="A1960" s="3116"/>
      <c r="B1960" s="3117"/>
      <c r="C1960" s="4657"/>
      <c r="D1960" s="4657"/>
      <c r="E1960" s="3117"/>
      <c r="F1960" s="3117"/>
      <c r="G1960" s="3117"/>
      <c r="H1960" s="3117"/>
      <c r="I1960" s="4657" t="s">
        <v>313</v>
      </c>
      <c r="J1960" s="4657"/>
    </row>
    <row r="1961" spans="1:10" s="2842" customFormat="1" ht="29.25" customHeight="1">
      <c r="A1961" s="4659" t="s">
        <v>3785</v>
      </c>
      <c r="B1961" s="4655"/>
      <c r="C1961" s="4654" t="s">
        <v>3783</v>
      </c>
      <c r="D1961" s="4655"/>
      <c r="E1961" s="4654" t="s">
        <v>3784</v>
      </c>
      <c r="F1961" s="4655"/>
      <c r="G1961" s="4677" t="s">
        <v>117</v>
      </c>
      <c r="H1961" s="4678"/>
      <c r="I1961" s="4654" t="s">
        <v>3787</v>
      </c>
      <c r="J1961" s="4655"/>
    </row>
    <row r="1962" spans="1:10" s="648" customFormat="1" ht="15" customHeight="1" thickBot="1">
      <c r="A1962" s="3118" t="s">
        <v>118</v>
      </c>
      <c r="B1962" s="3119" t="s">
        <v>104</v>
      </c>
      <c r="C1962" s="3119" t="s">
        <v>118</v>
      </c>
      <c r="D1962" s="3119" t="s">
        <v>104</v>
      </c>
      <c r="E1962" s="3119" t="s">
        <v>118</v>
      </c>
      <c r="F1962" s="3119" t="s">
        <v>104</v>
      </c>
      <c r="G1962" s="4679"/>
      <c r="H1962" s="4680"/>
      <c r="I1962" s="3119" t="s">
        <v>118</v>
      </c>
      <c r="J1962" s="3120" t="s">
        <v>104</v>
      </c>
    </row>
    <row r="1963" spans="1:10" s="2842" customFormat="1" ht="13.5" customHeight="1" thickTop="1" thickBot="1">
      <c r="A1963" s="3121">
        <v>1</v>
      </c>
      <c r="B1963" s="3122">
        <v>2</v>
      </c>
      <c r="C1963" s="3122">
        <v>3</v>
      </c>
      <c r="D1963" s="3122">
        <v>4</v>
      </c>
      <c r="E1963" s="3122">
        <v>5</v>
      </c>
      <c r="F1963" s="3122">
        <v>6</v>
      </c>
      <c r="G1963" s="4650">
        <v>7</v>
      </c>
      <c r="H1963" s="4650"/>
      <c r="I1963" s="3122">
        <v>8</v>
      </c>
      <c r="J1963" s="3123">
        <v>9</v>
      </c>
    </row>
    <row r="1964" spans="1:10" s="2842" customFormat="1" ht="18.75" customHeight="1">
      <c r="A1964" s="4691" t="s">
        <v>626</v>
      </c>
      <c r="B1964" s="4660"/>
      <c r="C1964" s="4660"/>
      <c r="D1964" s="4660"/>
      <c r="E1964" s="4660"/>
      <c r="F1964" s="4660"/>
      <c r="G1964" s="4660"/>
      <c r="H1964" s="3200"/>
      <c r="I1964" s="3159"/>
      <c r="J1964" s="3161"/>
    </row>
    <row r="1965" spans="1:10" s="2842" customFormat="1" ht="21.75" customHeight="1">
      <c r="A1965" s="4667"/>
      <c r="B1965" s="4668"/>
      <c r="C1965" s="4668"/>
      <c r="D1965" s="4668"/>
      <c r="E1965" s="4668"/>
      <c r="F1965" s="4668"/>
      <c r="G1965" s="3157" t="s">
        <v>137</v>
      </c>
      <c r="H1965" s="4660" t="s">
        <v>239</v>
      </c>
      <c r="I1965" s="4660"/>
      <c r="J1965" s="4661"/>
    </row>
    <row r="1966" spans="1:10" s="2842" customFormat="1" ht="21" customHeight="1">
      <c r="A1966" s="4667"/>
      <c r="B1966" s="4668"/>
      <c r="C1966" s="4668"/>
      <c r="D1966" s="4668"/>
      <c r="E1966" s="4668"/>
      <c r="F1966" s="4668"/>
      <c r="G1966" s="3157">
        <v>1</v>
      </c>
      <c r="H1966" s="4660" t="s">
        <v>1235</v>
      </c>
      <c r="I1966" s="4660"/>
      <c r="J1966" s="4661"/>
    </row>
    <row r="1967" spans="1:10" s="2842" customFormat="1" ht="17.25" customHeight="1">
      <c r="A1967" s="3201">
        <v>0</v>
      </c>
      <c r="B1967" s="3175">
        <v>0</v>
      </c>
      <c r="C1967" s="3159">
        <v>0</v>
      </c>
      <c r="D1967" s="3159">
        <v>0</v>
      </c>
      <c r="E1967" s="3159">
        <v>0</v>
      </c>
      <c r="F1967" s="3175">
        <v>0</v>
      </c>
      <c r="G1967" s="3160" t="s">
        <v>324</v>
      </c>
      <c r="H1967" s="3159" t="s">
        <v>1409</v>
      </c>
      <c r="I1967" s="3159">
        <v>0</v>
      </c>
      <c r="J1967" s="3161">
        <v>0</v>
      </c>
    </row>
    <row r="1968" spans="1:10" s="2842" customFormat="1" ht="17.25" customHeight="1">
      <c r="A1968" s="3201">
        <v>0</v>
      </c>
      <c r="B1968" s="3175">
        <v>0</v>
      </c>
      <c r="C1968" s="3159">
        <v>0</v>
      </c>
      <c r="D1968" s="3159">
        <v>0</v>
      </c>
      <c r="E1968" s="3159">
        <v>0</v>
      </c>
      <c r="F1968" s="3175">
        <v>0</v>
      </c>
      <c r="G1968" s="3160" t="s">
        <v>327</v>
      </c>
      <c r="H1968" s="3159" t="s">
        <v>1246</v>
      </c>
      <c r="I1968" s="3159">
        <v>0</v>
      </c>
      <c r="J1968" s="3161">
        <v>0</v>
      </c>
    </row>
    <row r="1969" spans="1:10" s="626" customFormat="1" ht="20.25" customHeight="1" thickBot="1">
      <c r="A1969" s="3202">
        <v>0</v>
      </c>
      <c r="B1969" s="3203">
        <v>0</v>
      </c>
      <c r="C1969" s="3164">
        <v>0</v>
      </c>
      <c r="D1969" s="3164">
        <v>0</v>
      </c>
      <c r="E1969" s="3203">
        <v>0</v>
      </c>
      <c r="F1969" s="3203">
        <v>0</v>
      </c>
      <c r="G1969" s="3165">
        <v>100</v>
      </c>
      <c r="H1969" s="3164" t="s">
        <v>1380</v>
      </c>
      <c r="I1969" s="3164">
        <v>0</v>
      </c>
      <c r="J1969" s="3166">
        <v>0</v>
      </c>
    </row>
    <row r="1970" spans="1:10" s="733" customFormat="1" ht="24.75" customHeight="1" thickTop="1" thickBot="1">
      <c r="A1970" s="3167">
        <f t="shared" ref="A1970:F1970" si="464">SUM(A1967:A1969)</f>
        <v>0</v>
      </c>
      <c r="B1970" s="3168">
        <f t="shared" si="464"/>
        <v>0</v>
      </c>
      <c r="C1970" s="3168">
        <f t="shared" si="464"/>
        <v>0</v>
      </c>
      <c r="D1970" s="3168">
        <f t="shared" si="464"/>
        <v>0</v>
      </c>
      <c r="E1970" s="3168">
        <f t="shared" si="464"/>
        <v>0</v>
      </c>
      <c r="F1970" s="3168">
        <f t="shared" si="464"/>
        <v>0</v>
      </c>
      <c r="G1970" s="3169"/>
      <c r="H1970" s="3168" t="s">
        <v>1249</v>
      </c>
      <c r="I1970" s="3168">
        <f>SUM(I1967:I1969)</f>
        <v>0</v>
      </c>
      <c r="J1970" s="3170">
        <f>SUM(J1967:J1969)</f>
        <v>0</v>
      </c>
    </row>
    <row r="1971" spans="1:10" s="2842" customFormat="1" ht="18" customHeight="1" thickTop="1">
      <c r="A1971" s="4673"/>
      <c r="B1971" s="4674"/>
      <c r="C1971" s="4674"/>
      <c r="D1971" s="4674"/>
      <c r="E1971" s="4674"/>
      <c r="F1971" s="4674"/>
      <c r="G1971" s="3173">
        <v>2</v>
      </c>
      <c r="H1971" s="3204" t="s">
        <v>1236</v>
      </c>
      <c r="I1971" s="4674"/>
      <c r="J1971" s="4752"/>
    </row>
    <row r="1972" spans="1:10" s="626" customFormat="1" ht="21" customHeight="1" thickBot="1">
      <c r="A1972" s="3202">
        <v>0</v>
      </c>
      <c r="B1972" s="3203">
        <v>0</v>
      </c>
      <c r="C1972" s="3164">
        <v>0</v>
      </c>
      <c r="D1972" s="3164">
        <v>0</v>
      </c>
      <c r="E1972" s="3203">
        <v>0</v>
      </c>
      <c r="F1972" s="3164">
        <v>0</v>
      </c>
      <c r="G1972" s="3165">
        <v>299</v>
      </c>
      <c r="H1972" s="3205" t="s">
        <v>1429</v>
      </c>
      <c r="I1972" s="3164">
        <v>0</v>
      </c>
      <c r="J1972" s="3166">
        <v>0</v>
      </c>
    </row>
    <row r="1973" spans="1:10" s="733" customFormat="1" ht="25.5" customHeight="1" thickTop="1" thickBot="1">
      <c r="A1973" s="3167">
        <f t="shared" ref="A1973:F1973" si="465">SUM(A1972:A1972)</f>
        <v>0</v>
      </c>
      <c r="B1973" s="3168">
        <f t="shared" si="465"/>
        <v>0</v>
      </c>
      <c r="C1973" s="3168">
        <f t="shared" si="465"/>
        <v>0</v>
      </c>
      <c r="D1973" s="3168">
        <f t="shared" si="465"/>
        <v>0</v>
      </c>
      <c r="E1973" s="3168">
        <f t="shared" si="465"/>
        <v>0</v>
      </c>
      <c r="F1973" s="3168">
        <f t="shared" si="465"/>
        <v>0</v>
      </c>
      <c r="G1973" s="3169"/>
      <c r="H1973" s="3172" t="s">
        <v>1257</v>
      </c>
      <c r="I1973" s="3168">
        <f>SUM(I1972:I1972)</f>
        <v>0</v>
      </c>
      <c r="J1973" s="3170">
        <f>SUM(J1972:J1972)</f>
        <v>0</v>
      </c>
    </row>
    <row r="1974" spans="1:10" s="733" customFormat="1" ht="34.5" customHeight="1" thickTop="1" thickBot="1">
      <c r="A1974" s="3167">
        <f t="shared" ref="A1974:F1974" si="466">A1970+A1973</f>
        <v>0</v>
      </c>
      <c r="B1974" s="3168">
        <f t="shared" si="466"/>
        <v>0</v>
      </c>
      <c r="C1974" s="3168">
        <f t="shared" si="466"/>
        <v>0</v>
      </c>
      <c r="D1974" s="3168">
        <f t="shared" si="466"/>
        <v>0</v>
      </c>
      <c r="E1974" s="3168">
        <f t="shared" si="466"/>
        <v>0</v>
      </c>
      <c r="F1974" s="3168">
        <f t="shared" si="466"/>
        <v>0</v>
      </c>
      <c r="G1974" s="3169"/>
      <c r="H1974" s="3172" t="s">
        <v>1237</v>
      </c>
      <c r="I1974" s="3168">
        <f>I1970+I1973</f>
        <v>0</v>
      </c>
      <c r="J1974" s="3170">
        <f>J1970+J1973</f>
        <v>0</v>
      </c>
    </row>
    <row r="1975" spans="1:10" s="2842" customFormat="1" ht="20.25" customHeight="1" thickTop="1">
      <c r="A1975" s="4673"/>
      <c r="B1975" s="4674"/>
      <c r="C1975" s="4674"/>
      <c r="D1975" s="4674"/>
      <c r="E1975" s="4674"/>
      <c r="F1975" s="4674"/>
      <c r="G1975" s="3173" t="s">
        <v>139</v>
      </c>
      <c r="H1975" s="4647" t="s">
        <v>243</v>
      </c>
      <c r="I1975" s="4647"/>
      <c r="J1975" s="4648"/>
    </row>
    <row r="1976" spans="1:10" s="2842" customFormat="1" ht="20.25" customHeight="1">
      <c r="A1976" s="4667"/>
      <c r="B1976" s="4668"/>
      <c r="C1976" s="4668"/>
      <c r="D1976" s="4668"/>
      <c r="E1976" s="4668"/>
      <c r="F1976" s="4668"/>
      <c r="G1976" s="3157">
        <v>5</v>
      </c>
      <c r="H1976" s="4660" t="s">
        <v>321</v>
      </c>
      <c r="I1976" s="4660"/>
      <c r="J1976" s="4661"/>
    </row>
    <row r="1977" spans="1:10" s="626" customFormat="1" ht="19.5" customHeight="1" thickBot="1">
      <c r="A1977" s="3202">
        <v>0</v>
      </c>
      <c r="B1977" s="3203">
        <v>0</v>
      </c>
      <c r="C1977" s="3164">
        <v>0</v>
      </c>
      <c r="D1977" s="3164">
        <v>0</v>
      </c>
      <c r="E1977" s="3164">
        <v>0</v>
      </c>
      <c r="F1977" s="3164">
        <v>0</v>
      </c>
      <c r="G1977" s="3165">
        <v>499</v>
      </c>
      <c r="H1977" s="3164" t="s">
        <v>290</v>
      </c>
      <c r="I1977" s="3164">
        <v>0</v>
      </c>
      <c r="J1977" s="3166">
        <v>0</v>
      </c>
    </row>
    <row r="1978" spans="1:10" s="662" customFormat="1" ht="24.75" customHeight="1" thickTop="1" thickBot="1">
      <c r="A1978" s="3167">
        <f t="shared" ref="A1978:F1978" si="467">SUM(A1977:A1977)</f>
        <v>0</v>
      </c>
      <c r="B1978" s="3168">
        <f t="shared" si="467"/>
        <v>0</v>
      </c>
      <c r="C1978" s="3168">
        <f t="shared" si="467"/>
        <v>0</v>
      </c>
      <c r="D1978" s="3168">
        <f t="shared" si="467"/>
        <v>0</v>
      </c>
      <c r="E1978" s="3168">
        <f t="shared" si="467"/>
        <v>0</v>
      </c>
      <c r="F1978" s="3168">
        <f t="shared" si="467"/>
        <v>0</v>
      </c>
      <c r="G1978" s="3176"/>
      <c r="H1978" s="3168" t="s">
        <v>1321</v>
      </c>
      <c r="I1978" s="3168">
        <f>SUM(I1977:I1977)</f>
        <v>0</v>
      </c>
      <c r="J1978" s="3170">
        <f>SUM(J1977:J1977)</f>
        <v>0</v>
      </c>
    </row>
    <row r="1979" spans="1:10" s="662" customFormat="1" ht="36" customHeight="1" thickTop="1" thickBot="1">
      <c r="A1979" s="3167">
        <f t="shared" ref="A1979:F1979" si="468">A1978</f>
        <v>0</v>
      </c>
      <c r="B1979" s="3168">
        <f t="shared" si="468"/>
        <v>0</v>
      </c>
      <c r="C1979" s="3168">
        <f t="shared" si="468"/>
        <v>0</v>
      </c>
      <c r="D1979" s="3168">
        <f t="shared" si="468"/>
        <v>0</v>
      </c>
      <c r="E1979" s="3168">
        <f t="shared" si="468"/>
        <v>0</v>
      </c>
      <c r="F1979" s="3168">
        <f t="shared" si="468"/>
        <v>0</v>
      </c>
      <c r="G1979" s="3176"/>
      <c r="H1979" s="3172" t="s">
        <v>1355</v>
      </c>
      <c r="I1979" s="3168">
        <f>I1978</f>
        <v>0</v>
      </c>
      <c r="J1979" s="3170">
        <f>J1978</f>
        <v>0</v>
      </c>
    </row>
    <row r="1980" spans="1:10" s="2842" customFormat="1" ht="36.75" customHeight="1" thickTop="1" thickBot="1">
      <c r="A1980" s="3206">
        <f t="shared" ref="A1980:F1980" si="469">A1979+A1974</f>
        <v>0</v>
      </c>
      <c r="B1980" s="3207">
        <f t="shared" si="469"/>
        <v>0</v>
      </c>
      <c r="C1980" s="3207">
        <f t="shared" si="469"/>
        <v>0</v>
      </c>
      <c r="D1980" s="3207">
        <f t="shared" si="469"/>
        <v>0</v>
      </c>
      <c r="E1980" s="3207">
        <f t="shared" si="469"/>
        <v>0</v>
      </c>
      <c r="F1980" s="3207">
        <f t="shared" si="469"/>
        <v>0</v>
      </c>
      <c r="G1980" s="3181"/>
      <c r="H1980" s="3182" t="s">
        <v>1495</v>
      </c>
      <c r="I1980" s="3207">
        <f>I1979+I1974</f>
        <v>0</v>
      </c>
      <c r="J1980" s="3183">
        <f>J1972+J1979</f>
        <v>0</v>
      </c>
    </row>
    <row r="1981" spans="1:10" s="2842" customFormat="1" ht="24" customHeight="1">
      <c r="A1981" s="4669" t="s">
        <v>1496</v>
      </c>
      <c r="B1981" s="4670"/>
      <c r="C1981" s="4670"/>
      <c r="D1981" s="4670"/>
      <c r="E1981" s="4670"/>
      <c r="F1981" s="4670"/>
      <c r="G1981" s="4670"/>
      <c r="H1981" s="4670"/>
      <c r="I1981" s="4670"/>
      <c r="J1981" s="4670"/>
    </row>
    <row r="1982" spans="1:10" s="2842" customFormat="1" ht="16.5" customHeight="1" thickBot="1">
      <c r="A1982" s="3116"/>
      <c r="B1982" s="3117"/>
      <c r="C1982" s="4657"/>
      <c r="D1982" s="4657"/>
      <c r="E1982" s="3117"/>
      <c r="F1982" s="3117"/>
      <c r="G1982" s="3117"/>
      <c r="H1982" s="3117"/>
      <c r="I1982" s="4657" t="s">
        <v>313</v>
      </c>
      <c r="J1982" s="4657"/>
    </row>
    <row r="1983" spans="1:10" s="2842" customFormat="1" ht="29.25" customHeight="1">
      <c r="A1983" s="4659" t="s">
        <v>3785</v>
      </c>
      <c r="B1983" s="4655"/>
      <c r="C1983" s="4654" t="s">
        <v>3783</v>
      </c>
      <c r="D1983" s="4655"/>
      <c r="E1983" s="4654" t="s">
        <v>3784</v>
      </c>
      <c r="F1983" s="4655"/>
      <c r="G1983" s="4677" t="s">
        <v>117</v>
      </c>
      <c r="H1983" s="4678"/>
      <c r="I1983" s="4654" t="s">
        <v>3787</v>
      </c>
      <c r="J1983" s="4655"/>
    </row>
    <row r="1984" spans="1:10" s="2842" customFormat="1" ht="15" customHeight="1">
      <c r="A1984" s="3118" t="s">
        <v>118</v>
      </c>
      <c r="B1984" s="3119" t="s">
        <v>104</v>
      </c>
      <c r="C1984" s="3119" t="s">
        <v>118</v>
      </c>
      <c r="D1984" s="3119" t="s">
        <v>104</v>
      </c>
      <c r="E1984" s="3119" t="s">
        <v>118</v>
      </c>
      <c r="F1984" s="3119" t="s">
        <v>104</v>
      </c>
      <c r="G1984" s="4679"/>
      <c r="H1984" s="4680"/>
      <c r="I1984" s="3119" t="s">
        <v>118</v>
      </c>
      <c r="J1984" s="3120" t="s">
        <v>104</v>
      </c>
    </row>
    <row r="1985" spans="1:14" s="2842" customFormat="1" ht="13.5" customHeight="1" thickBot="1">
      <c r="A1985" s="3121">
        <v>1</v>
      </c>
      <c r="B1985" s="3122">
        <v>2</v>
      </c>
      <c r="C1985" s="3122">
        <v>3</v>
      </c>
      <c r="D1985" s="3122">
        <v>4</v>
      </c>
      <c r="E1985" s="3122">
        <v>5</v>
      </c>
      <c r="F1985" s="3122">
        <v>6</v>
      </c>
      <c r="G1985" s="4650">
        <v>7</v>
      </c>
      <c r="H1985" s="4650"/>
      <c r="I1985" s="3122">
        <v>8</v>
      </c>
      <c r="J1985" s="3123">
        <v>9</v>
      </c>
    </row>
    <row r="1986" spans="1:14" s="2842" customFormat="1" ht="20.25" customHeight="1">
      <c r="A1986" s="4691" t="s">
        <v>318</v>
      </c>
      <c r="B1986" s="4660"/>
      <c r="C1986" s="4660"/>
      <c r="D1986" s="4660"/>
      <c r="E1986" s="4660"/>
      <c r="F1986" s="4660"/>
      <c r="G1986" s="4660"/>
      <c r="H1986" s="4660"/>
      <c r="I1986" s="4660"/>
      <c r="J1986" s="4661"/>
    </row>
    <row r="1987" spans="1:14" s="2842" customFormat="1" ht="18" customHeight="1">
      <c r="A1987" s="4667"/>
      <c r="B1987" s="4668"/>
      <c r="C1987" s="4668"/>
      <c r="D1987" s="4668"/>
      <c r="E1987" s="4668"/>
      <c r="F1987" s="4668"/>
      <c r="G1987" s="3157" t="s">
        <v>137</v>
      </c>
      <c r="H1987" s="4660" t="s">
        <v>239</v>
      </c>
      <c r="I1987" s="4660"/>
      <c r="J1987" s="4661"/>
    </row>
    <row r="1988" spans="1:14" s="2842" customFormat="1" ht="17.25" customHeight="1">
      <c r="A1988" s="3158">
        <f t="shared" ref="A1988:F1988" si="470">A2011</f>
        <v>0</v>
      </c>
      <c r="B1988" s="3159">
        <f t="shared" si="470"/>
        <v>0</v>
      </c>
      <c r="C1988" s="3159">
        <f t="shared" si="470"/>
        <v>0</v>
      </c>
      <c r="D1988" s="3159">
        <f t="shared" si="470"/>
        <v>0</v>
      </c>
      <c r="E1988" s="3159">
        <f t="shared" si="470"/>
        <v>0</v>
      </c>
      <c r="F1988" s="3159">
        <f t="shared" si="470"/>
        <v>0</v>
      </c>
      <c r="G1988" s="3160">
        <v>1</v>
      </c>
      <c r="H1988" s="3159" t="s">
        <v>1235</v>
      </c>
      <c r="I1988" s="3159">
        <f>I2011</f>
        <v>0</v>
      </c>
      <c r="J1988" s="3161">
        <f>J2011</f>
        <v>0</v>
      </c>
    </row>
    <row r="1989" spans="1:14" s="626" customFormat="1" ht="22.5" customHeight="1" thickBot="1">
      <c r="A1989" s="3163">
        <f t="shared" ref="A1989:F1989" si="471">A2014</f>
        <v>0</v>
      </c>
      <c r="B1989" s="3164">
        <f t="shared" si="471"/>
        <v>0</v>
      </c>
      <c r="C1989" s="3164">
        <f t="shared" si="471"/>
        <v>0</v>
      </c>
      <c r="D1989" s="3164">
        <f t="shared" si="471"/>
        <v>0</v>
      </c>
      <c r="E1989" s="3164">
        <f t="shared" si="471"/>
        <v>0</v>
      </c>
      <c r="F1989" s="3164">
        <f t="shared" si="471"/>
        <v>0</v>
      </c>
      <c r="G1989" s="3165">
        <v>2</v>
      </c>
      <c r="H1989" s="3164" t="s">
        <v>1236</v>
      </c>
      <c r="I1989" s="3164">
        <f>I2014</f>
        <v>0</v>
      </c>
      <c r="J1989" s="3166">
        <f>J2014</f>
        <v>0</v>
      </c>
    </row>
    <row r="1990" spans="1:14" s="733" customFormat="1" ht="34.5" customHeight="1" thickTop="1" thickBot="1">
      <c r="A1990" s="3167">
        <f t="shared" ref="A1990:F1990" si="472">SUM(A1988:A1989)</f>
        <v>0</v>
      </c>
      <c r="B1990" s="3168">
        <f t="shared" si="472"/>
        <v>0</v>
      </c>
      <c r="C1990" s="3168">
        <f t="shared" si="472"/>
        <v>0</v>
      </c>
      <c r="D1990" s="3168">
        <f t="shared" si="472"/>
        <v>0</v>
      </c>
      <c r="E1990" s="3168">
        <f t="shared" si="472"/>
        <v>0</v>
      </c>
      <c r="F1990" s="3168">
        <f t="shared" si="472"/>
        <v>0</v>
      </c>
      <c r="G1990" s="3171"/>
      <c r="H1990" s="3195" t="s">
        <v>1358</v>
      </c>
      <c r="I1990" s="3168">
        <f>SUM(I1988:I1989)</f>
        <v>0</v>
      </c>
      <c r="J1990" s="3170">
        <f>SUM(J1988:J1989)</f>
        <v>0</v>
      </c>
    </row>
    <row r="1991" spans="1:14" s="2842" customFormat="1" ht="20.25" customHeight="1" thickTop="1">
      <c r="A1991" s="4673"/>
      <c r="B1991" s="4674"/>
      <c r="C1991" s="4674"/>
      <c r="D1991" s="4674"/>
      <c r="E1991" s="4674"/>
      <c r="F1991" s="4674"/>
      <c r="G1991" s="3173" t="s">
        <v>139</v>
      </c>
      <c r="H1991" s="4647" t="s">
        <v>243</v>
      </c>
      <c r="I1991" s="4647"/>
      <c r="J1991" s="4648"/>
    </row>
    <row r="1992" spans="1:14" s="2842" customFormat="1" ht="17.25" customHeight="1">
      <c r="A1992" s="3196">
        <v>0</v>
      </c>
      <c r="B1992" s="3160">
        <v>0</v>
      </c>
      <c r="C1992" s="3160">
        <v>0</v>
      </c>
      <c r="D1992" s="3160">
        <v>0</v>
      </c>
      <c r="E1992" s="3160">
        <v>0</v>
      </c>
      <c r="F1992" s="3160">
        <v>0</v>
      </c>
      <c r="G1992" s="3160">
        <v>1</v>
      </c>
      <c r="H1992" s="3159" t="s">
        <v>1258</v>
      </c>
      <c r="I1992" s="3197">
        <v>0</v>
      </c>
      <c r="J1992" s="3198">
        <v>0</v>
      </c>
    </row>
    <row r="1993" spans="1:14" s="2842" customFormat="1" ht="17.25" customHeight="1">
      <c r="A1993" s="3196">
        <v>0</v>
      </c>
      <c r="B1993" s="3160">
        <v>0</v>
      </c>
      <c r="C1993" s="3160">
        <v>0</v>
      </c>
      <c r="D1993" s="3160">
        <v>0</v>
      </c>
      <c r="E1993" s="3160">
        <v>0</v>
      </c>
      <c r="F1993" s="3160">
        <v>0</v>
      </c>
      <c r="G1993" s="3160">
        <v>2</v>
      </c>
      <c r="H1993" s="3159" t="s">
        <v>1271</v>
      </c>
      <c r="I1993" s="3197">
        <v>0</v>
      </c>
      <c r="J1993" s="3198">
        <v>0</v>
      </c>
    </row>
    <row r="1994" spans="1:14" s="2842" customFormat="1" ht="17.25" customHeight="1">
      <c r="A1994" s="3196">
        <v>0</v>
      </c>
      <c r="B1994" s="3160">
        <v>0</v>
      </c>
      <c r="C1994" s="3160">
        <v>0</v>
      </c>
      <c r="D1994" s="3160">
        <v>0</v>
      </c>
      <c r="E1994" s="3160">
        <v>0</v>
      </c>
      <c r="F1994" s="3160">
        <v>0</v>
      </c>
      <c r="G1994" s="3160">
        <v>3</v>
      </c>
      <c r="H1994" s="3159" t="s">
        <v>1282</v>
      </c>
      <c r="I1994" s="3197">
        <v>0</v>
      </c>
      <c r="J1994" s="3198">
        <v>0</v>
      </c>
    </row>
    <row r="1995" spans="1:14" s="2842" customFormat="1" ht="17.25" customHeight="1">
      <c r="A1995" s="3196">
        <v>0</v>
      </c>
      <c r="B1995" s="3160">
        <v>0</v>
      </c>
      <c r="C1995" s="3160">
        <v>0</v>
      </c>
      <c r="D1995" s="3160">
        <v>0</v>
      </c>
      <c r="E1995" s="3160">
        <v>0</v>
      </c>
      <c r="F1995" s="3160">
        <v>0</v>
      </c>
      <c r="G1995" s="3160">
        <v>4</v>
      </c>
      <c r="H1995" s="3159" t="s">
        <v>1296</v>
      </c>
      <c r="I1995" s="3197">
        <v>0</v>
      </c>
      <c r="J1995" s="3198">
        <v>0</v>
      </c>
    </row>
    <row r="1996" spans="1:14" s="626" customFormat="1" ht="19.5" customHeight="1" thickBot="1">
      <c r="A1996" s="3163">
        <f t="shared" ref="A1996:F1996" si="473">A2019</f>
        <v>0</v>
      </c>
      <c r="B1996" s="3164">
        <f t="shared" si="473"/>
        <v>0</v>
      </c>
      <c r="C1996" s="3164">
        <f t="shared" si="473"/>
        <v>0</v>
      </c>
      <c r="D1996" s="3164">
        <f t="shared" si="473"/>
        <v>0</v>
      </c>
      <c r="E1996" s="3164">
        <f t="shared" si="473"/>
        <v>0</v>
      </c>
      <c r="F1996" s="3164">
        <f t="shared" si="473"/>
        <v>0</v>
      </c>
      <c r="G1996" s="3165">
        <v>5</v>
      </c>
      <c r="H1996" s="3164" t="s">
        <v>321</v>
      </c>
      <c r="I1996" s="3164">
        <f>I2019</f>
        <v>0</v>
      </c>
      <c r="J1996" s="3166">
        <f>J2019</f>
        <v>0</v>
      </c>
      <c r="K1996" s="674"/>
      <c r="L1996" s="674"/>
      <c r="M1996" s="674"/>
      <c r="N1996" s="674"/>
    </row>
    <row r="1997" spans="1:14" s="662" customFormat="1" ht="36.75" customHeight="1" thickTop="1" thickBot="1">
      <c r="A1997" s="3167">
        <f t="shared" ref="A1997:F1997" si="474">SUM(A1996)</f>
        <v>0</v>
      </c>
      <c r="B1997" s="3168">
        <f t="shared" si="474"/>
        <v>0</v>
      </c>
      <c r="C1997" s="3168">
        <f t="shared" si="474"/>
        <v>0</v>
      </c>
      <c r="D1997" s="3168">
        <f t="shared" si="474"/>
        <v>0</v>
      </c>
      <c r="E1997" s="3168">
        <f t="shared" si="474"/>
        <v>0</v>
      </c>
      <c r="F1997" s="3168">
        <f t="shared" si="474"/>
        <v>0</v>
      </c>
      <c r="G1997" s="3171"/>
      <c r="H1997" s="3195" t="s">
        <v>1243</v>
      </c>
      <c r="I1997" s="3168">
        <f>SUM(I1996)</f>
        <v>0</v>
      </c>
      <c r="J1997" s="3170">
        <f>SUM(J1996)</f>
        <v>0</v>
      </c>
    </row>
    <row r="1998" spans="1:14" s="2842" customFormat="1" ht="30" customHeight="1" thickTop="1" thickBot="1">
      <c r="A1998" s="3179">
        <f t="shared" ref="A1998:F1998" si="475">A1990+A1997</f>
        <v>0</v>
      </c>
      <c r="B1998" s="3180">
        <f t="shared" si="475"/>
        <v>0</v>
      </c>
      <c r="C1998" s="3180">
        <f t="shared" si="475"/>
        <v>0</v>
      </c>
      <c r="D1998" s="3180">
        <f t="shared" si="475"/>
        <v>0</v>
      </c>
      <c r="E1998" s="3180">
        <f t="shared" si="475"/>
        <v>0</v>
      </c>
      <c r="F1998" s="3180">
        <f t="shared" si="475"/>
        <v>0</v>
      </c>
      <c r="G1998" s="3181"/>
      <c r="H1998" s="3182" t="s">
        <v>1244</v>
      </c>
      <c r="I1998" s="3180">
        <f>I1990+I1997</f>
        <v>0</v>
      </c>
      <c r="J1998" s="3183">
        <f>J1990+J1997</f>
        <v>0</v>
      </c>
    </row>
    <row r="1999" spans="1:14" s="2842" customFormat="1" ht="15" customHeight="1">
      <c r="A1999" s="4656" t="s">
        <v>322</v>
      </c>
      <c r="B1999" s="4657"/>
      <c r="C1999" s="4657"/>
      <c r="D1999" s="4657"/>
      <c r="E1999" s="4657"/>
      <c r="F1999" s="4657"/>
      <c r="G1999" s="4657"/>
      <c r="H1999" s="4657"/>
      <c r="I1999" s="4657"/>
      <c r="J1999" s="4657"/>
    </row>
    <row r="2000" spans="1:14" s="2842" customFormat="1" ht="20.25" customHeight="1">
      <c r="A2000" s="3148" t="s">
        <v>1497</v>
      </c>
      <c r="B2000" s="3199"/>
      <c r="C2000" s="3199"/>
      <c r="D2000" s="3199"/>
      <c r="E2000" s="3199"/>
      <c r="F2000" s="3199"/>
      <c r="G2000" s="3199"/>
      <c r="H2000" s="3199"/>
      <c r="I2000" s="3199"/>
      <c r="J2000" s="3199"/>
    </row>
    <row r="2001" spans="1:14" s="2842" customFormat="1" ht="16.5" customHeight="1" thickBot="1">
      <c r="A2001" s="3116"/>
      <c r="B2001" s="3117"/>
      <c r="C2001" s="4657"/>
      <c r="D2001" s="4657"/>
      <c r="E2001" s="3117"/>
      <c r="F2001" s="3117"/>
      <c r="G2001" s="3117"/>
      <c r="H2001" s="3117"/>
      <c r="I2001" s="4657" t="s">
        <v>313</v>
      </c>
      <c r="J2001" s="4657"/>
      <c r="K2001" s="654"/>
      <c r="L2001" s="654"/>
      <c r="M2001" s="654"/>
      <c r="N2001" s="654"/>
    </row>
    <row r="2002" spans="1:14" s="2842" customFormat="1" ht="29.25" customHeight="1">
      <c r="A2002" s="4659" t="s">
        <v>3785</v>
      </c>
      <c r="B2002" s="4655"/>
      <c r="C2002" s="4654" t="s">
        <v>3783</v>
      </c>
      <c r="D2002" s="4655"/>
      <c r="E2002" s="4654" t="s">
        <v>3784</v>
      </c>
      <c r="F2002" s="4655"/>
      <c r="G2002" s="4677" t="s">
        <v>117</v>
      </c>
      <c r="H2002" s="4678"/>
      <c r="I2002" s="4654" t="s">
        <v>3787</v>
      </c>
      <c r="J2002" s="4655"/>
      <c r="K2002" s="694"/>
      <c r="L2002" s="694"/>
      <c r="M2002" s="694"/>
      <c r="N2002" s="694"/>
    </row>
    <row r="2003" spans="1:14" s="2842" customFormat="1" ht="15" customHeight="1">
      <c r="A2003" s="3118" t="s">
        <v>118</v>
      </c>
      <c r="B2003" s="3119" t="s">
        <v>104</v>
      </c>
      <c r="C2003" s="3119" t="s">
        <v>118</v>
      </c>
      <c r="D2003" s="3119" t="s">
        <v>104</v>
      </c>
      <c r="E2003" s="3119" t="s">
        <v>118</v>
      </c>
      <c r="F2003" s="3119" t="s">
        <v>104</v>
      </c>
      <c r="G2003" s="4679"/>
      <c r="H2003" s="4680"/>
      <c r="I2003" s="3119" t="s">
        <v>118</v>
      </c>
      <c r="J2003" s="3120" t="s">
        <v>104</v>
      </c>
    </row>
    <row r="2004" spans="1:14" s="2842" customFormat="1" ht="13.5" customHeight="1" thickBot="1">
      <c r="A2004" s="3121">
        <v>1</v>
      </c>
      <c r="B2004" s="3122">
        <v>2</v>
      </c>
      <c r="C2004" s="3122">
        <v>3</v>
      </c>
      <c r="D2004" s="3122">
        <v>4</v>
      </c>
      <c r="E2004" s="3122">
        <v>5</v>
      </c>
      <c r="F2004" s="3122">
        <v>6</v>
      </c>
      <c r="G2004" s="4650">
        <v>7</v>
      </c>
      <c r="H2004" s="4650"/>
      <c r="I2004" s="3122">
        <v>8</v>
      </c>
      <c r="J2004" s="3123">
        <v>9</v>
      </c>
      <c r="K2004" s="656"/>
      <c r="L2004" s="656"/>
      <c r="M2004" s="656"/>
      <c r="N2004" s="656"/>
    </row>
    <row r="2005" spans="1:14" s="2842" customFormat="1" ht="20.25" customHeight="1">
      <c r="A2005" s="4691" t="s">
        <v>626</v>
      </c>
      <c r="B2005" s="4660"/>
      <c r="C2005" s="4660"/>
      <c r="D2005" s="4660"/>
      <c r="E2005" s="4660"/>
      <c r="F2005" s="4660"/>
      <c r="G2005" s="4660"/>
      <c r="H2005" s="3200"/>
      <c r="I2005" s="3159"/>
      <c r="J2005" s="3161"/>
      <c r="K2005" s="654"/>
      <c r="L2005" s="654"/>
      <c r="M2005" s="654"/>
      <c r="N2005" s="654"/>
    </row>
    <row r="2006" spans="1:14" s="2842" customFormat="1" ht="20.25" customHeight="1">
      <c r="A2006" s="4667"/>
      <c r="B2006" s="4668"/>
      <c r="C2006" s="4668"/>
      <c r="D2006" s="4668"/>
      <c r="E2006" s="4668"/>
      <c r="F2006" s="4668"/>
      <c r="G2006" s="3157" t="s">
        <v>137</v>
      </c>
      <c r="H2006" s="4660" t="s">
        <v>239</v>
      </c>
      <c r="I2006" s="4660"/>
      <c r="J2006" s="4661"/>
      <c r="K2006" s="694"/>
      <c r="L2006" s="694"/>
      <c r="M2006" s="694"/>
      <c r="N2006" s="694"/>
    </row>
    <row r="2007" spans="1:14" s="648" customFormat="1" ht="20.25" customHeight="1" thickBot="1">
      <c r="A2007" s="4667"/>
      <c r="B2007" s="4668"/>
      <c r="C2007" s="4668"/>
      <c r="D2007" s="4668"/>
      <c r="E2007" s="4668"/>
      <c r="F2007" s="4668"/>
      <c r="G2007" s="3157">
        <v>1</v>
      </c>
      <c r="H2007" s="4660" t="s">
        <v>1235</v>
      </c>
      <c r="I2007" s="4660"/>
      <c r="J2007" s="4661"/>
    </row>
    <row r="2008" spans="1:14" s="2842" customFormat="1" ht="17.25" customHeight="1" thickTop="1">
      <c r="A2008" s="3201">
        <v>0</v>
      </c>
      <c r="B2008" s="3175">
        <v>0</v>
      </c>
      <c r="C2008" s="3159">
        <v>0</v>
      </c>
      <c r="D2008" s="3159">
        <v>0</v>
      </c>
      <c r="E2008" s="3159">
        <v>0</v>
      </c>
      <c r="F2008" s="3175">
        <v>0</v>
      </c>
      <c r="G2008" s="3160" t="s">
        <v>324</v>
      </c>
      <c r="H2008" s="3159" t="s">
        <v>1409</v>
      </c>
      <c r="I2008" s="3159">
        <v>0</v>
      </c>
      <c r="J2008" s="3161">
        <v>0</v>
      </c>
    </row>
    <row r="2009" spans="1:14" s="2842" customFormat="1" ht="17.25" customHeight="1">
      <c r="A2009" s="3201">
        <v>0</v>
      </c>
      <c r="B2009" s="3175">
        <v>0</v>
      </c>
      <c r="C2009" s="3159">
        <v>0</v>
      </c>
      <c r="D2009" s="3159">
        <v>0</v>
      </c>
      <c r="E2009" s="3159">
        <v>0</v>
      </c>
      <c r="F2009" s="3175">
        <v>0</v>
      </c>
      <c r="G2009" s="3160" t="s">
        <v>327</v>
      </c>
      <c r="H2009" s="3159" t="s">
        <v>1246</v>
      </c>
      <c r="I2009" s="3159">
        <v>0</v>
      </c>
      <c r="J2009" s="3161">
        <v>0</v>
      </c>
    </row>
    <row r="2010" spans="1:14" s="626" customFormat="1" ht="21" customHeight="1" thickBot="1">
      <c r="A2010" s="3202">
        <v>0</v>
      </c>
      <c r="B2010" s="3203">
        <v>0</v>
      </c>
      <c r="C2010" s="3164">
        <v>0</v>
      </c>
      <c r="D2010" s="3164">
        <v>0</v>
      </c>
      <c r="E2010" s="3203">
        <v>0</v>
      </c>
      <c r="F2010" s="3203">
        <v>0</v>
      </c>
      <c r="G2010" s="3165">
        <v>100</v>
      </c>
      <c r="H2010" s="3164" t="s">
        <v>1380</v>
      </c>
      <c r="I2010" s="3164">
        <v>0</v>
      </c>
      <c r="J2010" s="3166">
        <v>0</v>
      </c>
    </row>
    <row r="2011" spans="1:14" s="733" customFormat="1" ht="24.75" customHeight="1" thickTop="1" thickBot="1">
      <c r="A2011" s="3167">
        <f t="shared" ref="A2011:F2011" si="476">SUM(A2008:A2010)</f>
        <v>0</v>
      </c>
      <c r="B2011" s="3168">
        <f t="shared" si="476"/>
        <v>0</v>
      </c>
      <c r="C2011" s="3168">
        <f t="shared" si="476"/>
        <v>0</v>
      </c>
      <c r="D2011" s="3168">
        <f t="shared" si="476"/>
        <v>0</v>
      </c>
      <c r="E2011" s="3168">
        <f t="shared" si="476"/>
        <v>0</v>
      </c>
      <c r="F2011" s="3168">
        <f t="shared" si="476"/>
        <v>0</v>
      </c>
      <c r="G2011" s="3169"/>
      <c r="H2011" s="3168" t="s">
        <v>1249</v>
      </c>
      <c r="I2011" s="3168">
        <f>SUM(I2008:I2010)</f>
        <v>0</v>
      </c>
      <c r="J2011" s="3170">
        <f>SUM(J2008:J2010)</f>
        <v>0</v>
      </c>
    </row>
    <row r="2012" spans="1:14" s="2842" customFormat="1" ht="20.25" customHeight="1" thickTop="1">
      <c r="A2012" s="4673"/>
      <c r="B2012" s="4674"/>
      <c r="C2012" s="4674"/>
      <c r="D2012" s="4674"/>
      <c r="E2012" s="4674"/>
      <c r="F2012" s="4674"/>
      <c r="G2012" s="3173">
        <v>2</v>
      </c>
      <c r="H2012" s="4647" t="s">
        <v>1236</v>
      </c>
      <c r="I2012" s="4647"/>
      <c r="J2012" s="4648"/>
    </row>
    <row r="2013" spans="1:14" s="626" customFormat="1" ht="21" customHeight="1" thickBot="1">
      <c r="A2013" s="3202">
        <v>0</v>
      </c>
      <c r="B2013" s="3203">
        <v>0</v>
      </c>
      <c r="C2013" s="3164">
        <v>0</v>
      </c>
      <c r="D2013" s="3164">
        <v>0</v>
      </c>
      <c r="E2013" s="3203">
        <v>0</v>
      </c>
      <c r="F2013" s="3164">
        <v>0</v>
      </c>
      <c r="G2013" s="3165">
        <v>299</v>
      </c>
      <c r="H2013" s="3205" t="s">
        <v>1429</v>
      </c>
      <c r="I2013" s="3164">
        <v>0</v>
      </c>
      <c r="J2013" s="3166">
        <v>0</v>
      </c>
    </row>
    <row r="2014" spans="1:14" s="662" customFormat="1" ht="25.5" customHeight="1" thickTop="1" thickBot="1">
      <c r="A2014" s="3167">
        <f t="shared" ref="A2014:F2014" si="477">SUM(A2013:A2013)</f>
        <v>0</v>
      </c>
      <c r="B2014" s="3168">
        <f t="shared" si="477"/>
        <v>0</v>
      </c>
      <c r="C2014" s="3168">
        <f t="shared" si="477"/>
        <v>0</v>
      </c>
      <c r="D2014" s="3168">
        <f t="shared" si="477"/>
        <v>0</v>
      </c>
      <c r="E2014" s="3168">
        <f t="shared" si="477"/>
        <v>0</v>
      </c>
      <c r="F2014" s="3168">
        <f t="shared" si="477"/>
        <v>0</v>
      </c>
      <c r="G2014" s="3169"/>
      <c r="H2014" s="3172" t="s">
        <v>1257</v>
      </c>
      <c r="I2014" s="3168">
        <f>SUM(I2013:I2013)</f>
        <v>0</v>
      </c>
      <c r="J2014" s="3170">
        <f>SUM(J2013:J2013)</f>
        <v>0</v>
      </c>
    </row>
    <row r="2015" spans="1:14" s="662" customFormat="1" ht="36.75" customHeight="1" thickTop="1" thickBot="1">
      <c r="A2015" s="3167">
        <f t="shared" ref="A2015:F2015" si="478">A2011+A2014</f>
        <v>0</v>
      </c>
      <c r="B2015" s="3168">
        <f t="shared" si="478"/>
        <v>0</v>
      </c>
      <c r="C2015" s="3168">
        <f t="shared" si="478"/>
        <v>0</v>
      </c>
      <c r="D2015" s="3168">
        <f t="shared" si="478"/>
        <v>0</v>
      </c>
      <c r="E2015" s="3168">
        <f t="shared" si="478"/>
        <v>0</v>
      </c>
      <c r="F2015" s="3168">
        <f t="shared" si="478"/>
        <v>0</v>
      </c>
      <c r="G2015" s="3169"/>
      <c r="H2015" s="3172" t="s">
        <v>1237</v>
      </c>
      <c r="I2015" s="3168">
        <f>I2011+I2014</f>
        <v>0</v>
      </c>
      <c r="J2015" s="3170">
        <f>J2011+J2014</f>
        <v>0</v>
      </c>
    </row>
    <row r="2016" spans="1:14" s="2842" customFormat="1" ht="21.75" customHeight="1" thickTop="1">
      <c r="A2016" s="4673"/>
      <c r="B2016" s="4674"/>
      <c r="C2016" s="4674"/>
      <c r="D2016" s="4674"/>
      <c r="E2016" s="4674"/>
      <c r="F2016" s="4674"/>
      <c r="G2016" s="3173" t="s">
        <v>139</v>
      </c>
      <c r="H2016" s="4647" t="s">
        <v>243</v>
      </c>
      <c r="I2016" s="4647"/>
      <c r="J2016" s="4648"/>
      <c r="K2016" s="676"/>
      <c r="L2016" s="676"/>
      <c r="M2016" s="656"/>
      <c r="N2016" s="656"/>
    </row>
    <row r="2017" spans="1:14" s="2842" customFormat="1" ht="21.75" customHeight="1">
      <c r="A2017" s="4667"/>
      <c r="B2017" s="4668"/>
      <c r="C2017" s="4668"/>
      <c r="D2017" s="4668"/>
      <c r="E2017" s="4668"/>
      <c r="F2017" s="4668"/>
      <c r="G2017" s="3157">
        <v>5</v>
      </c>
      <c r="H2017" s="4660" t="s">
        <v>321</v>
      </c>
      <c r="I2017" s="4660"/>
      <c r="J2017" s="4661"/>
    </row>
    <row r="2018" spans="1:14" s="626" customFormat="1" ht="21.75" customHeight="1" thickBot="1">
      <c r="A2018" s="3202">
        <v>0</v>
      </c>
      <c r="B2018" s="3208">
        <v>0</v>
      </c>
      <c r="C2018" s="3164">
        <v>0</v>
      </c>
      <c r="D2018" s="3164">
        <v>0</v>
      </c>
      <c r="E2018" s="3164">
        <v>0</v>
      </c>
      <c r="F2018" s="3164">
        <v>0</v>
      </c>
      <c r="G2018" s="3165">
        <v>499</v>
      </c>
      <c r="H2018" s="3164" t="s">
        <v>290</v>
      </c>
      <c r="I2018" s="3164">
        <v>0</v>
      </c>
      <c r="J2018" s="3166">
        <v>0</v>
      </c>
    </row>
    <row r="2019" spans="1:14" s="662" customFormat="1" ht="25.5" customHeight="1" thickTop="1" thickBot="1">
      <c r="A2019" s="3167">
        <f t="shared" ref="A2019:F2019" si="479">SUM(A2018:A2018)</f>
        <v>0</v>
      </c>
      <c r="B2019" s="3209">
        <f t="shared" si="479"/>
        <v>0</v>
      </c>
      <c r="C2019" s="3168">
        <f t="shared" si="479"/>
        <v>0</v>
      </c>
      <c r="D2019" s="3168">
        <f t="shared" si="479"/>
        <v>0</v>
      </c>
      <c r="E2019" s="3168">
        <f t="shared" si="479"/>
        <v>0</v>
      </c>
      <c r="F2019" s="3168">
        <f t="shared" si="479"/>
        <v>0</v>
      </c>
      <c r="G2019" s="3168"/>
      <c r="H2019" s="3168" t="s">
        <v>1321</v>
      </c>
      <c r="I2019" s="3168">
        <f>SUM(I2018:I2018)</f>
        <v>0</v>
      </c>
      <c r="J2019" s="3170">
        <f>SUM(J2018:J2018)</f>
        <v>0</v>
      </c>
    </row>
    <row r="2020" spans="1:14" s="662" customFormat="1" ht="35.25" customHeight="1" thickTop="1" thickBot="1">
      <c r="A2020" s="3167">
        <f t="shared" ref="A2020:F2020" si="480">A2019</f>
        <v>0</v>
      </c>
      <c r="B2020" s="3209">
        <f t="shared" si="480"/>
        <v>0</v>
      </c>
      <c r="C2020" s="3168">
        <f t="shared" si="480"/>
        <v>0</v>
      </c>
      <c r="D2020" s="3168">
        <f t="shared" si="480"/>
        <v>0</v>
      </c>
      <c r="E2020" s="3168">
        <f t="shared" si="480"/>
        <v>0</v>
      </c>
      <c r="F2020" s="3168">
        <f t="shared" si="480"/>
        <v>0</v>
      </c>
      <c r="G2020" s="3168"/>
      <c r="H2020" s="3172" t="s">
        <v>1355</v>
      </c>
      <c r="I2020" s="3168">
        <f>I2019</f>
        <v>0</v>
      </c>
      <c r="J2020" s="3170">
        <f>J2019</f>
        <v>0</v>
      </c>
    </row>
    <row r="2021" spans="1:14" s="2842" customFormat="1" ht="55.5" customHeight="1" thickTop="1" thickBot="1">
      <c r="A2021" s="3206">
        <f t="shared" ref="A2021:F2021" si="481">A2020+A2015</f>
        <v>0</v>
      </c>
      <c r="B2021" s="3210">
        <f t="shared" si="481"/>
        <v>0</v>
      </c>
      <c r="C2021" s="3207">
        <f t="shared" si="481"/>
        <v>0</v>
      </c>
      <c r="D2021" s="3207">
        <f t="shared" si="481"/>
        <v>0</v>
      </c>
      <c r="E2021" s="3207">
        <f t="shared" si="481"/>
        <v>0</v>
      </c>
      <c r="F2021" s="3207">
        <f t="shared" si="481"/>
        <v>0</v>
      </c>
      <c r="G2021" s="3180"/>
      <c r="H2021" s="3211" t="s">
        <v>1498</v>
      </c>
      <c r="I2021" s="3207">
        <f>I2020+I2015</f>
        <v>0</v>
      </c>
      <c r="J2021" s="3212">
        <f>J2020+J2015</f>
        <v>0</v>
      </c>
      <c r="K2021" s="656"/>
      <c r="L2021" s="656"/>
      <c r="M2021" s="656"/>
      <c r="N2021" s="656"/>
    </row>
    <row r="2022" spans="1:14" s="2842" customFormat="1" ht="27" customHeight="1" thickBot="1">
      <c r="A2022" s="4749" t="s">
        <v>2996</v>
      </c>
      <c r="B2022" s="4750"/>
      <c r="C2022" s="4750"/>
      <c r="D2022" s="4750"/>
      <c r="E2022" s="4750"/>
      <c r="F2022" s="4750"/>
      <c r="G2022" s="4750"/>
      <c r="H2022" s="4750"/>
      <c r="I2022" s="4750"/>
      <c r="J2022" s="4750"/>
    </row>
    <row r="2023" spans="1:14" s="2842" customFormat="1" ht="41.25" customHeight="1">
      <c r="A2023" s="4659" t="s">
        <v>3785</v>
      </c>
      <c r="B2023" s="4655"/>
      <c r="C2023" s="4654" t="s">
        <v>3783</v>
      </c>
      <c r="D2023" s="4655"/>
      <c r="E2023" s="4654" t="s">
        <v>3784</v>
      </c>
      <c r="F2023" s="4655"/>
      <c r="G2023" s="4677" t="s">
        <v>117</v>
      </c>
      <c r="H2023" s="4678"/>
      <c r="I2023" s="4654" t="s">
        <v>3787</v>
      </c>
      <c r="J2023" s="4655"/>
    </row>
    <row r="2024" spans="1:14" s="2842" customFormat="1" ht="20.100000000000001" customHeight="1">
      <c r="A2024" s="3118" t="s">
        <v>118</v>
      </c>
      <c r="B2024" s="3119" t="s">
        <v>104</v>
      </c>
      <c r="C2024" s="3119" t="s">
        <v>118</v>
      </c>
      <c r="D2024" s="3119" t="s">
        <v>104</v>
      </c>
      <c r="E2024" s="3119" t="s">
        <v>118</v>
      </c>
      <c r="F2024" s="3119" t="s">
        <v>104</v>
      </c>
      <c r="G2024" s="4679"/>
      <c r="H2024" s="4680"/>
      <c r="I2024" s="3119" t="s">
        <v>118</v>
      </c>
      <c r="J2024" s="3120" t="s">
        <v>104</v>
      </c>
    </row>
    <row r="2025" spans="1:14" s="2842" customFormat="1" ht="15" customHeight="1" thickBot="1">
      <c r="A2025" s="3121">
        <v>1</v>
      </c>
      <c r="B2025" s="3122">
        <v>2</v>
      </c>
      <c r="C2025" s="3122">
        <v>3</v>
      </c>
      <c r="D2025" s="3122">
        <v>4</v>
      </c>
      <c r="E2025" s="3122">
        <v>5</v>
      </c>
      <c r="F2025" s="3122">
        <v>6</v>
      </c>
      <c r="G2025" s="4650">
        <v>7</v>
      </c>
      <c r="H2025" s="4650"/>
      <c r="I2025" s="3122">
        <v>8</v>
      </c>
      <c r="J2025" s="3123">
        <v>9</v>
      </c>
    </row>
    <row r="2026" spans="1:14" s="2842" customFormat="1" ht="20.25" customHeight="1">
      <c r="A2026" s="4740" t="s">
        <v>318</v>
      </c>
      <c r="B2026" s="4741"/>
      <c r="C2026" s="4741"/>
      <c r="D2026" s="4741"/>
      <c r="E2026" s="4741"/>
      <c r="F2026" s="4741"/>
      <c r="G2026" s="4741"/>
      <c r="H2026" s="4741"/>
      <c r="I2026" s="4741"/>
      <c r="J2026" s="4742"/>
    </row>
    <row r="2027" spans="1:14" s="2842" customFormat="1" ht="18.75" customHeight="1">
      <c r="A2027" s="4667"/>
      <c r="B2027" s="4668"/>
      <c r="C2027" s="4668"/>
      <c r="D2027" s="4668"/>
      <c r="E2027" s="4668"/>
      <c r="F2027" s="4668"/>
      <c r="G2027" s="3157" t="s">
        <v>137</v>
      </c>
      <c r="H2027" s="4660" t="s">
        <v>239</v>
      </c>
      <c r="I2027" s="4660"/>
      <c r="J2027" s="4661"/>
    </row>
    <row r="2028" spans="1:14" s="2842" customFormat="1" ht="17.25" customHeight="1">
      <c r="A2028" s="3158">
        <v>0</v>
      </c>
      <c r="B2028" s="3159">
        <v>0</v>
      </c>
      <c r="C2028" s="3159">
        <v>0</v>
      </c>
      <c r="D2028" s="3159">
        <f>+D2051</f>
        <v>0</v>
      </c>
      <c r="E2028" s="3159">
        <v>0</v>
      </c>
      <c r="F2028" s="3159">
        <v>0</v>
      </c>
      <c r="G2028" s="3160">
        <v>1</v>
      </c>
      <c r="H2028" s="3159" t="s">
        <v>1235</v>
      </c>
      <c r="I2028" s="3159">
        <v>0</v>
      </c>
      <c r="J2028" s="3161">
        <f>J2051</f>
        <v>0</v>
      </c>
    </row>
    <row r="2029" spans="1:14" s="626" customFormat="1" ht="20.25" customHeight="1" thickBot="1">
      <c r="A2029" s="3163">
        <v>0</v>
      </c>
      <c r="B2029" s="3164">
        <v>0</v>
      </c>
      <c r="C2029" s="3164">
        <v>0</v>
      </c>
      <c r="D2029" s="3164">
        <f>+D2057</f>
        <v>0</v>
      </c>
      <c r="E2029" s="3164">
        <v>0</v>
      </c>
      <c r="F2029" s="3164">
        <f>+F2057</f>
        <v>0</v>
      </c>
      <c r="G2029" s="3165">
        <v>2</v>
      </c>
      <c r="H2029" s="3164" t="s">
        <v>1236</v>
      </c>
      <c r="I2029" s="3164">
        <v>0</v>
      </c>
      <c r="J2029" s="3166">
        <f>J2057</f>
        <v>0</v>
      </c>
    </row>
    <row r="2030" spans="1:14" s="733" customFormat="1" ht="35.25" customHeight="1" thickTop="1" thickBot="1">
      <c r="A2030" s="3167">
        <f t="shared" ref="A2030:F2030" si="482">SUM(A2028:A2029)</f>
        <v>0</v>
      </c>
      <c r="B2030" s="3168">
        <f t="shared" si="482"/>
        <v>0</v>
      </c>
      <c r="C2030" s="3168">
        <f t="shared" si="482"/>
        <v>0</v>
      </c>
      <c r="D2030" s="3168">
        <f t="shared" si="482"/>
        <v>0</v>
      </c>
      <c r="E2030" s="3168">
        <f t="shared" si="482"/>
        <v>0</v>
      </c>
      <c r="F2030" s="3168">
        <f t="shared" si="482"/>
        <v>0</v>
      </c>
      <c r="G2030" s="3171"/>
      <c r="H2030" s="3195" t="s">
        <v>1358</v>
      </c>
      <c r="I2030" s="3168">
        <f>SUM(I2028:I2029)</f>
        <v>0</v>
      </c>
      <c r="J2030" s="3170">
        <f>SUM(J2028:J2029)</f>
        <v>0</v>
      </c>
    </row>
    <row r="2031" spans="1:14" s="2842" customFormat="1" ht="20.25" customHeight="1" thickTop="1">
      <c r="A2031" s="4673"/>
      <c r="B2031" s="4674"/>
      <c r="C2031" s="4674"/>
      <c r="D2031" s="4674"/>
      <c r="E2031" s="4674"/>
      <c r="F2031" s="4674"/>
      <c r="G2031" s="3173" t="s">
        <v>139</v>
      </c>
      <c r="H2031" s="4647" t="s">
        <v>243</v>
      </c>
      <c r="I2031" s="4647"/>
      <c r="J2031" s="4648"/>
    </row>
    <row r="2032" spans="1:14" s="2842" customFormat="1" ht="17.25" customHeight="1">
      <c r="A2032" s="3158">
        <f t="shared" ref="A2032:F2032" si="483">A2069</f>
        <v>0</v>
      </c>
      <c r="B2032" s="3159">
        <f t="shared" si="483"/>
        <v>0</v>
      </c>
      <c r="C2032" s="3159">
        <f t="shared" si="483"/>
        <v>0</v>
      </c>
      <c r="D2032" s="3159">
        <f t="shared" si="483"/>
        <v>0</v>
      </c>
      <c r="E2032" s="3159">
        <f t="shared" si="483"/>
        <v>0</v>
      </c>
      <c r="F2032" s="3159">
        <f t="shared" si="483"/>
        <v>0</v>
      </c>
      <c r="G2032" s="3160">
        <v>1</v>
      </c>
      <c r="H2032" s="3159" t="s">
        <v>1258</v>
      </c>
      <c r="I2032" s="3159">
        <f>I2069</f>
        <v>0</v>
      </c>
      <c r="J2032" s="3161">
        <f>J2069</f>
        <v>0</v>
      </c>
    </row>
    <row r="2033" spans="1:10" s="2842" customFormat="1" ht="17.25" customHeight="1">
      <c r="A2033" s="3196">
        <f t="shared" ref="A2033:F2033" si="484">A2084</f>
        <v>0</v>
      </c>
      <c r="B2033" s="3160">
        <f t="shared" si="484"/>
        <v>0</v>
      </c>
      <c r="C2033" s="3160">
        <f t="shared" si="484"/>
        <v>0</v>
      </c>
      <c r="D2033" s="3160">
        <f t="shared" si="484"/>
        <v>0</v>
      </c>
      <c r="E2033" s="3160">
        <f t="shared" si="484"/>
        <v>0</v>
      </c>
      <c r="F2033" s="3160">
        <f t="shared" si="484"/>
        <v>0</v>
      </c>
      <c r="G2033" s="3160">
        <v>2</v>
      </c>
      <c r="H2033" s="3159" t="s">
        <v>1271</v>
      </c>
      <c r="I2033" s="3160">
        <f>I2084</f>
        <v>0</v>
      </c>
      <c r="J2033" s="3213">
        <f>J2084</f>
        <v>0</v>
      </c>
    </row>
    <row r="2034" spans="1:10" s="2842" customFormat="1" ht="17.25" customHeight="1">
      <c r="A2034" s="3196">
        <f t="shared" ref="A2034:F2035" si="485">A2091</f>
        <v>0</v>
      </c>
      <c r="B2034" s="3160">
        <f t="shared" si="485"/>
        <v>0</v>
      </c>
      <c r="C2034" s="3160">
        <f t="shared" si="485"/>
        <v>0</v>
      </c>
      <c r="D2034" s="3160">
        <f t="shared" si="485"/>
        <v>0</v>
      </c>
      <c r="E2034" s="3160">
        <f t="shared" si="485"/>
        <v>0</v>
      </c>
      <c r="F2034" s="3160">
        <f t="shared" si="485"/>
        <v>0</v>
      </c>
      <c r="G2034" s="3160">
        <v>3</v>
      </c>
      <c r="H2034" s="3159" t="s">
        <v>1282</v>
      </c>
      <c r="I2034" s="3160">
        <f>I2091</f>
        <v>0</v>
      </c>
      <c r="J2034" s="3213">
        <f>J2091</f>
        <v>0</v>
      </c>
    </row>
    <row r="2035" spans="1:10" s="2842" customFormat="1" ht="17.25" customHeight="1">
      <c r="A2035" s="3196">
        <f t="shared" si="485"/>
        <v>0</v>
      </c>
      <c r="B2035" s="3160">
        <f t="shared" si="485"/>
        <v>0</v>
      </c>
      <c r="C2035" s="3160">
        <f t="shared" si="485"/>
        <v>0</v>
      </c>
      <c r="D2035" s="3160">
        <f t="shared" si="485"/>
        <v>0</v>
      </c>
      <c r="E2035" s="3160">
        <f t="shared" si="485"/>
        <v>0</v>
      </c>
      <c r="F2035" s="3160">
        <f t="shared" si="485"/>
        <v>0</v>
      </c>
      <c r="G2035" s="3160">
        <v>4</v>
      </c>
      <c r="H2035" s="3159" t="s">
        <v>1296</v>
      </c>
      <c r="I2035" s="3160">
        <f>I2092</f>
        <v>0</v>
      </c>
      <c r="J2035" s="3213">
        <f>J2092</f>
        <v>0</v>
      </c>
    </row>
    <row r="2036" spans="1:10" s="626" customFormat="1" ht="21" customHeight="1" thickBot="1">
      <c r="A2036" s="3163">
        <f t="shared" ref="A2036:F2036" si="486">+A2096</f>
        <v>0</v>
      </c>
      <c r="B2036" s="3164"/>
      <c r="C2036" s="3164">
        <f t="shared" si="486"/>
        <v>0</v>
      </c>
      <c r="D2036" s="3164">
        <f t="shared" si="486"/>
        <v>0</v>
      </c>
      <c r="E2036" s="3164">
        <f t="shared" si="486"/>
        <v>0</v>
      </c>
      <c r="F2036" s="3164">
        <f t="shared" si="486"/>
        <v>0</v>
      </c>
      <c r="G2036" s="3165">
        <v>5</v>
      </c>
      <c r="H2036" s="3164" t="s">
        <v>321</v>
      </c>
      <c r="I2036" s="3164">
        <f>+I2096</f>
        <v>0</v>
      </c>
      <c r="J2036" s="3166">
        <f>+J2096</f>
        <v>0</v>
      </c>
    </row>
    <row r="2037" spans="1:10" s="662" customFormat="1" ht="38.25" customHeight="1" thickTop="1" thickBot="1">
      <c r="A2037" s="3167">
        <f t="shared" ref="A2037:F2037" si="487">SUM(A2032:A2036)</f>
        <v>0</v>
      </c>
      <c r="B2037" s="3168">
        <f t="shared" si="487"/>
        <v>0</v>
      </c>
      <c r="C2037" s="3168">
        <f t="shared" si="487"/>
        <v>0</v>
      </c>
      <c r="D2037" s="3168">
        <f t="shared" si="487"/>
        <v>0</v>
      </c>
      <c r="E2037" s="3168">
        <f t="shared" si="487"/>
        <v>0</v>
      </c>
      <c r="F2037" s="3168">
        <f t="shared" si="487"/>
        <v>0</v>
      </c>
      <c r="G2037" s="3171"/>
      <c r="H2037" s="3195" t="s">
        <v>1243</v>
      </c>
      <c r="I2037" s="3168">
        <f>SUM(I2032:I2036)</f>
        <v>0</v>
      </c>
      <c r="J2037" s="3170">
        <f>SUM(J2032:J2036)</f>
        <v>0</v>
      </c>
    </row>
    <row r="2038" spans="1:10" s="2842" customFormat="1" ht="25.5" customHeight="1" thickTop="1" thickBot="1">
      <c r="A2038" s="3214">
        <f t="shared" ref="A2038:F2038" si="488">A2030+A2037</f>
        <v>0</v>
      </c>
      <c r="B2038" s="3215">
        <f t="shared" si="488"/>
        <v>0</v>
      </c>
      <c r="C2038" s="3215">
        <f t="shared" si="488"/>
        <v>0</v>
      </c>
      <c r="D2038" s="3215">
        <f t="shared" si="488"/>
        <v>0</v>
      </c>
      <c r="E2038" s="3215">
        <f t="shared" si="488"/>
        <v>0</v>
      </c>
      <c r="F2038" s="3215">
        <f t="shared" si="488"/>
        <v>0</v>
      </c>
      <c r="G2038" s="3216"/>
      <c r="H2038" s="3217" t="s">
        <v>1244</v>
      </c>
      <c r="I2038" s="3215">
        <f>I2030+I2037</f>
        <v>0</v>
      </c>
      <c r="J2038" s="3218">
        <f>J2030+J2037</f>
        <v>0</v>
      </c>
    </row>
    <row r="2039" spans="1:10" s="2842" customFormat="1" ht="20.100000000000001" customHeight="1">
      <c r="A2039" s="4656" t="s">
        <v>322</v>
      </c>
      <c r="B2039" s="4657"/>
      <c r="C2039" s="4657"/>
      <c r="D2039" s="4657"/>
      <c r="E2039" s="4657"/>
      <c r="F2039" s="4657"/>
      <c r="G2039" s="4657"/>
      <c r="H2039" s="4657"/>
      <c r="I2039" s="4657"/>
      <c r="J2039" s="4658"/>
    </row>
    <row r="2040" spans="1:10" s="2842" customFormat="1" ht="20.100000000000001" customHeight="1">
      <c r="A2040" s="3148" t="s">
        <v>1499</v>
      </c>
      <c r="B2040" s="3199"/>
      <c r="C2040" s="3199"/>
      <c r="D2040" s="3199"/>
      <c r="E2040" s="3199"/>
      <c r="F2040" s="3199"/>
      <c r="G2040" s="3199"/>
      <c r="H2040" s="3199"/>
      <c r="I2040" s="3199"/>
      <c r="J2040" s="3219"/>
    </row>
    <row r="2041" spans="1:10" s="2842" customFormat="1" ht="20.100000000000001" customHeight="1" thickBot="1">
      <c r="A2041" s="3116"/>
      <c r="B2041" s="3117"/>
      <c r="C2041" s="4657"/>
      <c r="D2041" s="4657"/>
      <c r="E2041" s="3117"/>
      <c r="F2041" s="3117"/>
      <c r="G2041" s="3117"/>
      <c r="H2041" s="3117"/>
      <c r="I2041" s="4657" t="s">
        <v>313</v>
      </c>
      <c r="J2041" s="4658"/>
    </row>
    <row r="2042" spans="1:10" s="2842" customFormat="1" ht="31.5" customHeight="1">
      <c r="A2042" s="4659" t="s">
        <v>3785</v>
      </c>
      <c r="B2042" s="4655"/>
      <c r="C2042" s="4654" t="s">
        <v>3783</v>
      </c>
      <c r="D2042" s="4655"/>
      <c r="E2042" s="4654" t="s">
        <v>3784</v>
      </c>
      <c r="F2042" s="4655"/>
      <c r="G2042" s="4677" t="s">
        <v>117</v>
      </c>
      <c r="H2042" s="4678"/>
      <c r="I2042" s="4654" t="s">
        <v>3787</v>
      </c>
      <c r="J2042" s="4655"/>
    </row>
    <row r="2043" spans="1:10" s="2842" customFormat="1" ht="20.100000000000001" customHeight="1">
      <c r="A2043" s="3118" t="s">
        <v>118</v>
      </c>
      <c r="B2043" s="3119" t="s">
        <v>104</v>
      </c>
      <c r="C2043" s="3119" t="s">
        <v>118</v>
      </c>
      <c r="D2043" s="3119" t="s">
        <v>104</v>
      </c>
      <c r="E2043" s="3119" t="s">
        <v>118</v>
      </c>
      <c r="F2043" s="3119" t="s">
        <v>104</v>
      </c>
      <c r="G2043" s="4679"/>
      <c r="H2043" s="4680"/>
      <c r="I2043" s="3119" t="s">
        <v>118</v>
      </c>
      <c r="J2043" s="3120" t="s">
        <v>104</v>
      </c>
    </row>
    <row r="2044" spans="1:10" s="2842" customFormat="1" ht="19.5" customHeight="1" thickBot="1">
      <c r="A2044" s="3121">
        <v>1</v>
      </c>
      <c r="B2044" s="3122">
        <v>2</v>
      </c>
      <c r="C2044" s="3122">
        <v>3</v>
      </c>
      <c r="D2044" s="3122">
        <v>4</v>
      </c>
      <c r="E2044" s="3122">
        <v>5</v>
      </c>
      <c r="F2044" s="3122">
        <v>6</v>
      </c>
      <c r="G2044" s="4650">
        <v>7</v>
      </c>
      <c r="H2044" s="4650"/>
      <c r="I2044" s="3122">
        <v>8</v>
      </c>
      <c r="J2044" s="3123">
        <v>9</v>
      </c>
    </row>
    <row r="2045" spans="1:10" s="2842" customFormat="1" ht="19.5" customHeight="1">
      <c r="A2045" s="4691" t="s">
        <v>626</v>
      </c>
      <c r="B2045" s="4660"/>
      <c r="C2045" s="4660"/>
      <c r="D2045" s="4660"/>
      <c r="E2045" s="4660"/>
      <c r="F2045" s="4660"/>
      <c r="G2045" s="4660"/>
      <c r="H2045" s="4660"/>
      <c r="I2045" s="4660"/>
      <c r="J2045" s="4661"/>
    </row>
    <row r="2046" spans="1:10" s="2842" customFormat="1" ht="18.75" customHeight="1">
      <c r="A2046" s="4667"/>
      <c r="B2046" s="4668"/>
      <c r="C2046" s="4668"/>
      <c r="D2046" s="4668"/>
      <c r="E2046" s="4668"/>
      <c r="F2046" s="4668"/>
      <c r="G2046" s="3157" t="s">
        <v>137</v>
      </c>
      <c r="H2046" s="4660" t="s">
        <v>239</v>
      </c>
      <c r="I2046" s="4660"/>
      <c r="J2046" s="4661"/>
    </row>
    <row r="2047" spans="1:10" s="2842" customFormat="1" ht="18.75" customHeight="1">
      <c r="A2047" s="4667"/>
      <c r="B2047" s="4668"/>
      <c r="C2047" s="4668"/>
      <c r="D2047" s="4668"/>
      <c r="E2047" s="4668"/>
      <c r="F2047" s="4668"/>
      <c r="G2047" s="3157">
        <v>1</v>
      </c>
      <c r="H2047" s="4660" t="s">
        <v>1235</v>
      </c>
      <c r="I2047" s="4660"/>
      <c r="J2047" s="4661"/>
    </row>
    <row r="2048" spans="1:10" s="2842" customFormat="1" ht="17.25" customHeight="1">
      <c r="A2048" s="3201">
        <v>0</v>
      </c>
      <c r="B2048" s="3175">
        <v>0</v>
      </c>
      <c r="C2048" s="3159">
        <v>0</v>
      </c>
      <c r="D2048" s="3159">
        <v>0</v>
      </c>
      <c r="E2048" s="3159">
        <v>0</v>
      </c>
      <c r="F2048" s="3175">
        <v>0</v>
      </c>
      <c r="G2048" s="3160" t="s">
        <v>324</v>
      </c>
      <c r="H2048" s="3159" t="s">
        <v>1409</v>
      </c>
      <c r="I2048" s="3159">
        <v>0</v>
      </c>
      <c r="J2048" s="3161">
        <v>0</v>
      </c>
    </row>
    <row r="2049" spans="1:10" s="2842" customFormat="1" ht="17.25" customHeight="1">
      <c r="A2049" s="3201">
        <v>0</v>
      </c>
      <c r="B2049" s="3175">
        <v>0</v>
      </c>
      <c r="C2049" s="3159">
        <v>0</v>
      </c>
      <c r="D2049" s="3159">
        <v>0</v>
      </c>
      <c r="E2049" s="3159">
        <v>0</v>
      </c>
      <c r="F2049" s="3175">
        <v>0</v>
      </c>
      <c r="G2049" s="3160" t="s">
        <v>327</v>
      </c>
      <c r="H2049" s="3162" t="s">
        <v>1246</v>
      </c>
      <c r="I2049" s="3159">
        <v>0</v>
      </c>
      <c r="J2049" s="3161">
        <v>0</v>
      </c>
    </row>
    <row r="2050" spans="1:10" s="626" customFormat="1" ht="20.25" customHeight="1" thickBot="1">
      <c r="A2050" s="3202">
        <v>0</v>
      </c>
      <c r="B2050" s="3203">
        <v>0</v>
      </c>
      <c r="C2050" s="3164">
        <v>0</v>
      </c>
      <c r="D2050" s="3164">
        <v>0</v>
      </c>
      <c r="E2050" s="3203">
        <v>0</v>
      </c>
      <c r="F2050" s="3203">
        <v>0</v>
      </c>
      <c r="G2050" s="3165">
        <v>100</v>
      </c>
      <c r="H2050" s="3164" t="s">
        <v>1380</v>
      </c>
      <c r="I2050" s="3164">
        <v>0</v>
      </c>
      <c r="J2050" s="3166">
        <v>0</v>
      </c>
    </row>
    <row r="2051" spans="1:10" s="733" customFormat="1" ht="25.5" customHeight="1" thickTop="1" thickBot="1">
      <c r="A2051" s="3167">
        <f t="shared" ref="A2051:F2051" si="489">SUM(A2048:A2050)</f>
        <v>0</v>
      </c>
      <c r="B2051" s="3168">
        <f t="shared" si="489"/>
        <v>0</v>
      </c>
      <c r="C2051" s="3168">
        <f t="shared" si="489"/>
        <v>0</v>
      </c>
      <c r="D2051" s="3168">
        <f t="shared" si="489"/>
        <v>0</v>
      </c>
      <c r="E2051" s="3168">
        <f t="shared" si="489"/>
        <v>0</v>
      </c>
      <c r="F2051" s="3168">
        <f t="shared" si="489"/>
        <v>0</v>
      </c>
      <c r="G2051" s="3169"/>
      <c r="H2051" s="3168" t="s">
        <v>1249</v>
      </c>
      <c r="I2051" s="3168">
        <f>SUM(I2048:I2050)</f>
        <v>0</v>
      </c>
      <c r="J2051" s="3170">
        <f>SUM(J2048:J2050)</f>
        <v>0</v>
      </c>
    </row>
    <row r="2052" spans="1:10" s="2842" customFormat="1" ht="24" customHeight="1" thickTop="1" thickBot="1">
      <c r="A2052" s="4673"/>
      <c r="B2052" s="4674"/>
      <c r="C2052" s="4674"/>
      <c r="D2052" s="4674"/>
      <c r="E2052" s="4674"/>
      <c r="F2052" s="4674"/>
      <c r="G2052" s="3173">
        <v>2</v>
      </c>
      <c r="H2052" s="4647" t="s">
        <v>1236</v>
      </c>
      <c r="I2052" s="4647"/>
      <c r="J2052" s="4648"/>
    </row>
    <row r="2053" spans="1:10" s="2842" customFormat="1" ht="20.100000000000001" hidden="1" customHeight="1">
      <c r="A2053" s="3201">
        <v>0</v>
      </c>
      <c r="B2053" s="3175">
        <v>0</v>
      </c>
      <c r="C2053" s="3175">
        <v>0</v>
      </c>
      <c r="D2053" s="3175">
        <v>0</v>
      </c>
      <c r="E2053" s="3175">
        <v>0</v>
      </c>
      <c r="F2053" s="3175">
        <v>0</v>
      </c>
      <c r="G2053" s="3160">
        <v>200</v>
      </c>
      <c r="H2053" s="3162" t="s">
        <v>1435</v>
      </c>
      <c r="I2053" s="3175">
        <v>0</v>
      </c>
      <c r="J2053" s="3161">
        <v>0</v>
      </c>
    </row>
    <row r="2054" spans="1:10" s="2842" customFormat="1" ht="20.100000000000001" hidden="1" customHeight="1">
      <c r="A2054" s="3201">
        <v>0</v>
      </c>
      <c r="B2054" s="3175">
        <v>0</v>
      </c>
      <c r="C2054" s="3175">
        <v>0</v>
      </c>
      <c r="D2054" s="3175">
        <v>0</v>
      </c>
      <c r="E2054" s="3175">
        <v>0</v>
      </c>
      <c r="F2054" s="3175">
        <v>0</v>
      </c>
      <c r="G2054" s="3160">
        <v>277</v>
      </c>
      <c r="H2054" s="3162" t="s">
        <v>1458</v>
      </c>
      <c r="I2054" s="3175">
        <v>0</v>
      </c>
      <c r="J2054" s="3161">
        <v>0</v>
      </c>
    </row>
    <row r="2055" spans="1:10" s="2842" customFormat="1" ht="20.100000000000001" hidden="1" customHeight="1" thickBot="1">
      <c r="A2055" s="3201">
        <v>0</v>
      </c>
      <c r="B2055" s="3175">
        <v>0</v>
      </c>
      <c r="C2055" s="3175">
        <v>0</v>
      </c>
      <c r="D2055" s="3175">
        <v>0</v>
      </c>
      <c r="E2055" s="3175">
        <v>0</v>
      </c>
      <c r="F2055" s="3175">
        <v>0</v>
      </c>
      <c r="G2055" s="3160">
        <v>299</v>
      </c>
      <c r="H2055" s="3162" t="s">
        <v>1446</v>
      </c>
      <c r="I2055" s="3175">
        <v>0</v>
      </c>
      <c r="J2055" s="3161">
        <v>0</v>
      </c>
    </row>
    <row r="2056" spans="1:10" s="626" customFormat="1" ht="20.100000000000001" hidden="1" customHeight="1" thickBot="1">
      <c r="A2056" s="3202">
        <v>0</v>
      </c>
      <c r="B2056" s="3203">
        <v>0</v>
      </c>
      <c r="C2056" s="3203">
        <v>0</v>
      </c>
      <c r="D2056" s="3203">
        <v>0</v>
      </c>
      <c r="E2056" s="3203">
        <v>0</v>
      </c>
      <c r="F2056" s="3203">
        <v>0</v>
      </c>
      <c r="G2056" s="3165"/>
      <c r="H2056" s="3205"/>
      <c r="I2056" s="3203">
        <v>0</v>
      </c>
      <c r="J2056" s="3166">
        <v>0</v>
      </c>
    </row>
    <row r="2057" spans="1:10" s="733" customFormat="1" ht="21" customHeight="1" thickTop="1" thickBot="1">
      <c r="A2057" s="3167">
        <f t="shared" ref="A2057:F2057" si="490">SUM(A2053:A2056)</f>
        <v>0</v>
      </c>
      <c r="B2057" s="3168">
        <f t="shared" si="490"/>
        <v>0</v>
      </c>
      <c r="C2057" s="3168">
        <f t="shared" si="490"/>
        <v>0</v>
      </c>
      <c r="D2057" s="3168">
        <f t="shared" si="490"/>
        <v>0</v>
      </c>
      <c r="E2057" s="3168">
        <f t="shared" si="490"/>
        <v>0</v>
      </c>
      <c r="F2057" s="3168">
        <f t="shared" si="490"/>
        <v>0</v>
      </c>
      <c r="G2057" s="3169"/>
      <c r="H2057" s="3172" t="s">
        <v>1257</v>
      </c>
      <c r="I2057" s="3168">
        <f>SUM(I2053:I2056)</f>
        <v>0</v>
      </c>
      <c r="J2057" s="3170">
        <f>SUM(J2053:J2056)</f>
        <v>0</v>
      </c>
    </row>
    <row r="2058" spans="1:10" s="733" customFormat="1" ht="36" customHeight="1" thickTop="1" thickBot="1">
      <c r="A2058" s="3167">
        <f t="shared" ref="A2058:F2058" si="491">A2051+A2057</f>
        <v>0</v>
      </c>
      <c r="B2058" s="3168">
        <f t="shared" si="491"/>
        <v>0</v>
      </c>
      <c r="C2058" s="3168">
        <f t="shared" si="491"/>
        <v>0</v>
      </c>
      <c r="D2058" s="3168">
        <f t="shared" si="491"/>
        <v>0</v>
      </c>
      <c r="E2058" s="3168">
        <f t="shared" si="491"/>
        <v>0</v>
      </c>
      <c r="F2058" s="3168">
        <f t="shared" si="491"/>
        <v>0</v>
      </c>
      <c r="G2058" s="3169"/>
      <c r="H2058" s="3172" t="s">
        <v>1237</v>
      </c>
      <c r="I2058" s="3168">
        <f>I2051+I2057</f>
        <v>0</v>
      </c>
      <c r="J2058" s="3170">
        <f>J2051+J2057</f>
        <v>0</v>
      </c>
    </row>
    <row r="2059" spans="1:10" s="2842" customFormat="1" ht="21.75" customHeight="1" thickTop="1">
      <c r="A2059" s="4673"/>
      <c r="B2059" s="4674"/>
      <c r="C2059" s="4674"/>
      <c r="D2059" s="4674"/>
      <c r="E2059" s="4674"/>
      <c r="F2059" s="4674"/>
      <c r="G2059" s="3173" t="s">
        <v>139</v>
      </c>
      <c r="H2059" s="4647" t="s">
        <v>243</v>
      </c>
      <c r="I2059" s="4647"/>
      <c r="J2059" s="4648"/>
    </row>
    <row r="2060" spans="1:10" s="2842" customFormat="1" ht="20.25" customHeight="1">
      <c r="A2060" s="4667"/>
      <c r="B2060" s="4668"/>
      <c r="C2060" s="4668"/>
      <c r="D2060" s="4668"/>
      <c r="E2060" s="4668"/>
      <c r="F2060" s="4668"/>
      <c r="G2060" s="3157">
        <v>1</v>
      </c>
      <c r="H2060" s="4660" t="s">
        <v>1258</v>
      </c>
      <c r="I2060" s="4660"/>
      <c r="J2060" s="4661"/>
    </row>
    <row r="2061" spans="1:10" s="2842" customFormat="1" ht="17.25" customHeight="1">
      <c r="A2061" s="3201">
        <v>0</v>
      </c>
      <c r="B2061" s="3175">
        <v>0</v>
      </c>
      <c r="C2061" s="3175">
        <v>0</v>
      </c>
      <c r="D2061" s="3175">
        <v>0</v>
      </c>
      <c r="E2061" s="3175">
        <v>0</v>
      </c>
      <c r="F2061" s="3175">
        <v>0</v>
      </c>
      <c r="G2061" s="3160" t="s">
        <v>324</v>
      </c>
      <c r="H2061" s="3159" t="s">
        <v>1259</v>
      </c>
      <c r="I2061" s="3175">
        <v>0</v>
      </c>
      <c r="J2061" s="3161">
        <v>0</v>
      </c>
    </row>
    <row r="2062" spans="1:10" s="2842" customFormat="1" ht="17.25" customHeight="1">
      <c r="A2062" s="3201">
        <v>0</v>
      </c>
      <c r="B2062" s="3175">
        <v>0</v>
      </c>
      <c r="C2062" s="3175">
        <v>0</v>
      </c>
      <c r="D2062" s="3175">
        <v>0</v>
      </c>
      <c r="E2062" s="3175">
        <v>0</v>
      </c>
      <c r="F2062" s="3175">
        <v>0</v>
      </c>
      <c r="G2062" s="3160" t="s">
        <v>326</v>
      </c>
      <c r="H2062" s="3159" t="s">
        <v>256</v>
      </c>
      <c r="I2062" s="3175">
        <v>0</v>
      </c>
      <c r="J2062" s="3161">
        <v>0</v>
      </c>
    </row>
    <row r="2063" spans="1:10" s="2842" customFormat="1" ht="17.25" customHeight="1">
      <c r="A2063" s="3201">
        <v>0</v>
      </c>
      <c r="B2063" s="3175">
        <v>0</v>
      </c>
      <c r="C2063" s="3175">
        <v>0</v>
      </c>
      <c r="D2063" s="3175">
        <v>0</v>
      </c>
      <c r="E2063" s="3175">
        <v>0</v>
      </c>
      <c r="F2063" s="3175">
        <v>0</v>
      </c>
      <c r="G2063" s="3160" t="s">
        <v>701</v>
      </c>
      <c r="H2063" s="3159" t="s">
        <v>1403</v>
      </c>
      <c r="I2063" s="3175">
        <v>0</v>
      </c>
      <c r="J2063" s="3161">
        <v>0</v>
      </c>
    </row>
    <row r="2064" spans="1:10" s="2842" customFormat="1" ht="17.25" customHeight="1">
      <c r="A2064" s="3201">
        <v>0</v>
      </c>
      <c r="B2064" s="3175">
        <v>0</v>
      </c>
      <c r="C2064" s="3175">
        <v>0</v>
      </c>
      <c r="D2064" s="3175">
        <v>0</v>
      </c>
      <c r="E2064" s="3175">
        <v>0</v>
      </c>
      <c r="F2064" s="3175">
        <v>0</v>
      </c>
      <c r="G2064" s="3160" t="s">
        <v>473</v>
      </c>
      <c r="H2064" s="3159" t="s">
        <v>1466</v>
      </c>
      <c r="I2064" s="3175">
        <v>0</v>
      </c>
      <c r="J2064" s="3161">
        <v>0</v>
      </c>
    </row>
    <row r="2065" spans="1:10" s="2842" customFormat="1" ht="17.25" customHeight="1">
      <c r="A2065" s="3201">
        <v>0</v>
      </c>
      <c r="B2065" s="3175">
        <v>0</v>
      </c>
      <c r="C2065" s="3175">
        <v>0</v>
      </c>
      <c r="D2065" s="3175">
        <v>0</v>
      </c>
      <c r="E2065" s="3175">
        <v>0</v>
      </c>
      <c r="F2065" s="3175">
        <v>0</v>
      </c>
      <c r="G2065" s="3160" t="s">
        <v>1264</v>
      </c>
      <c r="H2065" s="3159" t="s">
        <v>262</v>
      </c>
      <c r="I2065" s="3175">
        <v>0</v>
      </c>
      <c r="J2065" s="3161">
        <v>0</v>
      </c>
    </row>
    <row r="2066" spans="1:10" s="2842" customFormat="1" ht="17.25" customHeight="1">
      <c r="A2066" s="3201"/>
      <c r="B2066" s="3175"/>
      <c r="C2066" s="3175"/>
      <c r="D2066" s="3175"/>
      <c r="E2066" s="3175"/>
      <c r="F2066" s="3175"/>
      <c r="G2066" s="3220" t="s">
        <v>492</v>
      </c>
      <c r="H2066" s="3221" t="s">
        <v>2980</v>
      </c>
      <c r="I2066" s="3159"/>
      <c r="J2066" s="3222">
        <v>0</v>
      </c>
    </row>
    <row r="2067" spans="1:10" s="2842" customFormat="1" ht="30.75" thickBot="1">
      <c r="A2067" s="3201">
        <v>0</v>
      </c>
      <c r="B2067" s="3175">
        <v>0</v>
      </c>
      <c r="C2067" s="3175">
        <v>0</v>
      </c>
      <c r="D2067" s="3175">
        <v>0</v>
      </c>
      <c r="E2067" s="3175">
        <v>0</v>
      </c>
      <c r="F2067" s="3175">
        <v>0</v>
      </c>
      <c r="G2067" s="3160" t="s">
        <v>495</v>
      </c>
      <c r="H2067" s="3223" t="s">
        <v>3490</v>
      </c>
      <c r="I2067" s="3175">
        <v>0</v>
      </c>
      <c r="J2067" s="3161">
        <v>0</v>
      </c>
    </row>
    <row r="2068" spans="1:10" s="626" customFormat="1" ht="20.100000000000001" hidden="1" customHeight="1" thickBot="1">
      <c r="A2068" s="3202">
        <v>0</v>
      </c>
      <c r="B2068" s="3203">
        <v>0</v>
      </c>
      <c r="C2068" s="3203">
        <v>0</v>
      </c>
      <c r="D2068" s="3203">
        <v>0</v>
      </c>
      <c r="E2068" s="3203">
        <v>0</v>
      </c>
      <c r="F2068" s="3203">
        <v>0</v>
      </c>
      <c r="G2068" s="3165"/>
      <c r="H2068" s="3164"/>
      <c r="I2068" s="3203">
        <v>0</v>
      </c>
      <c r="J2068" s="3166">
        <v>0</v>
      </c>
    </row>
    <row r="2069" spans="1:10" s="733" customFormat="1" ht="27.75" customHeight="1" thickTop="1" thickBot="1">
      <c r="A2069" s="3214">
        <f t="shared" ref="A2069:F2069" si="492">SUM(A2061:A2068)</f>
        <v>0</v>
      </c>
      <c r="B2069" s="3215">
        <f t="shared" si="492"/>
        <v>0</v>
      </c>
      <c r="C2069" s="3215">
        <f t="shared" si="492"/>
        <v>0</v>
      </c>
      <c r="D2069" s="3215">
        <f t="shared" si="492"/>
        <v>0</v>
      </c>
      <c r="E2069" s="3215">
        <f t="shared" si="492"/>
        <v>0</v>
      </c>
      <c r="F2069" s="3215">
        <f t="shared" si="492"/>
        <v>0</v>
      </c>
      <c r="G2069" s="3224"/>
      <c r="H2069" s="3225" t="s">
        <v>1469</v>
      </c>
      <c r="I2069" s="3215">
        <f>SUM(I2061:I2068)</f>
        <v>0</v>
      </c>
      <c r="J2069" s="3218">
        <f>SUM(J2061:J2068)</f>
        <v>0</v>
      </c>
    </row>
    <row r="2070" spans="1:10" s="2842" customFormat="1" ht="15" customHeight="1">
      <c r="A2070" s="3226"/>
      <c r="B2070" s="3227"/>
      <c r="C2070" s="3227"/>
      <c r="D2070" s="3227"/>
      <c r="E2070" s="3227"/>
      <c r="F2070" s="3227"/>
      <c r="G2070" s="3227"/>
      <c r="H2070" s="3227"/>
      <c r="I2070" s="3227"/>
      <c r="J2070" s="3228" t="s">
        <v>223</v>
      </c>
    </row>
    <row r="2071" spans="1:10" s="2842" customFormat="1" ht="20.100000000000001" customHeight="1">
      <c r="A2071" s="3148" t="s">
        <v>1499</v>
      </c>
      <c r="B2071" s="3199"/>
      <c r="C2071" s="3199"/>
      <c r="D2071" s="3199"/>
      <c r="E2071" s="3199"/>
      <c r="F2071" s="3199"/>
      <c r="G2071" s="3199"/>
      <c r="H2071" s="3199"/>
      <c r="I2071" s="3199"/>
      <c r="J2071" s="3199"/>
    </row>
    <row r="2072" spans="1:10" s="2842" customFormat="1" ht="20.100000000000001" customHeight="1" thickBot="1">
      <c r="A2072" s="3116"/>
      <c r="B2072" s="3117"/>
      <c r="C2072" s="4657"/>
      <c r="D2072" s="4657"/>
      <c r="E2072" s="3117"/>
      <c r="F2072" s="3117"/>
      <c r="G2072" s="3117"/>
      <c r="H2072" s="3117"/>
      <c r="I2072" s="4657" t="s">
        <v>313</v>
      </c>
      <c r="J2072" s="4657"/>
    </row>
    <row r="2073" spans="1:10" s="2842" customFormat="1" ht="33" customHeight="1">
      <c r="A2073" s="4659" t="s">
        <v>3785</v>
      </c>
      <c r="B2073" s="4655"/>
      <c r="C2073" s="4654" t="s">
        <v>3783</v>
      </c>
      <c r="D2073" s="4655"/>
      <c r="E2073" s="4654" t="s">
        <v>3784</v>
      </c>
      <c r="F2073" s="4655"/>
      <c r="G2073" s="4677" t="s">
        <v>117</v>
      </c>
      <c r="H2073" s="4678"/>
      <c r="I2073" s="4654" t="s">
        <v>3787</v>
      </c>
      <c r="J2073" s="4655"/>
    </row>
    <row r="2074" spans="1:10" s="2842" customFormat="1" ht="20.100000000000001" customHeight="1">
      <c r="A2074" s="3118" t="s">
        <v>118</v>
      </c>
      <c r="B2074" s="3119" t="s">
        <v>104</v>
      </c>
      <c r="C2074" s="3119" t="s">
        <v>118</v>
      </c>
      <c r="D2074" s="3119" t="s">
        <v>104</v>
      </c>
      <c r="E2074" s="3119" t="s">
        <v>118</v>
      </c>
      <c r="F2074" s="3119" t="s">
        <v>104</v>
      </c>
      <c r="G2074" s="4679"/>
      <c r="H2074" s="4680"/>
      <c r="I2074" s="3119" t="s">
        <v>118</v>
      </c>
      <c r="J2074" s="3120" t="s">
        <v>104</v>
      </c>
    </row>
    <row r="2075" spans="1:10" s="2842" customFormat="1" ht="20.100000000000001" customHeight="1" thickBot="1">
      <c r="A2075" s="3121">
        <v>1</v>
      </c>
      <c r="B2075" s="3122">
        <v>2</v>
      </c>
      <c r="C2075" s="3122">
        <v>3</v>
      </c>
      <c r="D2075" s="3122">
        <v>4</v>
      </c>
      <c r="E2075" s="3122">
        <v>5</v>
      </c>
      <c r="F2075" s="3122">
        <v>6</v>
      </c>
      <c r="G2075" s="4650">
        <v>7</v>
      </c>
      <c r="H2075" s="4650"/>
      <c r="I2075" s="3122">
        <v>8</v>
      </c>
      <c r="J2075" s="3123">
        <v>9</v>
      </c>
    </row>
    <row r="2076" spans="1:10" s="2842" customFormat="1" ht="21" customHeight="1">
      <c r="A2076" s="4667"/>
      <c r="B2076" s="4668"/>
      <c r="C2076" s="4668"/>
      <c r="D2076" s="4668"/>
      <c r="E2076" s="4668"/>
      <c r="F2076" s="4668"/>
      <c r="G2076" s="3157">
        <v>2</v>
      </c>
      <c r="H2076" s="4660" t="s">
        <v>1271</v>
      </c>
      <c r="I2076" s="4660"/>
      <c r="J2076" s="4661"/>
    </row>
    <row r="2077" spans="1:10" s="2842" customFormat="1" ht="17.25" customHeight="1">
      <c r="A2077" s="3201">
        <v>0</v>
      </c>
      <c r="B2077" s="3175"/>
      <c r="C2077" s="3175">
        <v>0</v>
      </c>
      <c r="D2077" s="3175">
        <v>0</v>
      </c>
      <c r="E2077" s="3175">
        <v>0</v>
      </c>
      <c r="F2077" s="3175">
        <v>0</v>
      </c>
      <c r="G2077" s="3160">
        <v>104</v>
      </c>
      <c r="H2077" s="3162" t="s">
        <v>1274</v>
      </c>
      <c r="I2077" s="3175">
        <v>0</v>
      </c>
      <c r="J2077" s="3161">
        <v>0</v>
      </c>
    </row>
    <row r="2078" spans="1:10" s="2842" customFormat="1" ht="17.25" customHeight="1">
      <c r="A2078" s="3201">
        <v>0</v>
      </c>
      <c r="B2078" s="3175">
        <v>0</v>
      </c>
      <c r="C2078" s="3175">
        <v>0</v>
      </c>
      <c r="D2078" s="3175">
        <v>0</v>
      </c>
      <c r="E2078" s="3175">
        <v>0</v>
      </c>
      <c r="F2078" s="3175">
        <v>0</v>
      </c>
      <c r="G2078" s="3160">
        <v>105</v>
      </c>
      <c r="H2078" s="3162" t="s">
        <v>1470</v>
      </c>
      <c r="I2078" s="3175">
        <v>0</v>
      </c>
      <c r="J2078" s="3161">
        <v>0</v>
      </c>
    </row>
    <row r="2079" spans="1:10" s="2842" customFormat="1" ht="17.25" customHeight="1">
      <c r="A2079" s="3201">
        <v>0</v>
      </c>
      <c r="B2079" s="3175">
        <v>0</v>
      </c>
      <c r="C2079" s="3175">
        <v>0</v>
      </c>
      <c r="D2079" s="3175">
        <v>0</v>
      </c>
      <c r="E2079" s="3175">
        <v>0</v>
      </c>
      <c r="F2079" s="3175">
        <v>0</v>
      </c>
      <c r="G2079" s="3160">
        <v>135</v>
      </c>
      <c r="H2079" s="3162" t="s">
        <v>1471</v>
      </c>
      <c r="I2079" s="3175">
        <v>0</v>
      </c>
      <c r="J2079" s="3161">
        <v>0</v>
      </c>
    </row>
    <row r="2080" spans="1:10" s="2842" customFormat="1" ht="17.25" customHeight="1">
      <c r="A2080" s="3201">
        <v>0</v>
      </c>
      <c r="B2080" s="3175">
        <v>0</v>
      </c>
      <c r="C2080" s="3175">
        <v>0</v>
      </c>
      <c r="D2080" s="3175">
        <v>0</v>
      </c>
      <c r="E2080" s="3175">
        <v>0</v>
      </c>
      <c r="F2080" s="3175">
        <v>0</v>
      </c>
      <c r="G2080" s="3160">
        <v>140</v>
      </c>
      <c r="H2080" s="3162" t="s">
        <v>1280</v>
      </c>
      <c r="I2080" s="3175">
        <v>0</v>
      </c>
      <c r="J2080" s="3161">
        <v>0</v>
      </c>
    </row>
    <row r="2081" spans="1:10" s="2842" customFormat="1" ht="17.25" customHeight="1">
      <c r="A2081" s="3201"/>
      <c r="B2081" s="3175"/>
      <c r="C2081" s="3175"/>
      <c r="D2081" s="3175"/>
      <c r="E2081" s="3175"/>
      <c r="F2081" s="3175"/>
      <c r="G2081" s="3160">
        <v>144</v>
      </c>
      <c r="H2081" s="3162" t="s">
        <v>1578</v>
      </c>
      <c r="I2081" s="3175"/>
      <c r="J2081" s="3161">
        <v>0</v>
      </c>
    </row>
    <row r="2082" spans="1:10" s="2842" customFormat="1" ht="22.5" customHeight="1" thickBot="1">
      <c r="A2082" s="3201"/>
      <c r="B2082" s="3175"/>
      <c r="C2082" s="3175"/>
      <c r="D2082" s="3175"/>
      <c r="E2082" s="3175"/>
      <c r="F2082" s="3175"/>
      <c r="G2082" s="3160">
        <v>146</v>
      </c>
      <c r="H2082" s="3221" t="s">
        <v>1396</v>
      </c>
      <c r="I2082" s="3175"/>
      <c r="J2082" s="3161">
        <v>0</v>
      </c>
    </row>
    <row r="2083" spans="1:10" s="626" customFormat="1" ht="20.100000000000001" hidden="1" customHeight="1" thickBot="1">
      <c r="A2083" s="3202">
        <v>0</v>
      </c>
      <c r="B2083" s="3203">
        <v>0</v>
      </c>
      <c r="C2083" s="3203">
        <v>0</v>
      </c>
      <c r="D2083" s="3203">
        <v>0</v>
      </c>
      <c r="E2083" s="3203">
        <v>0</v>
      </c>
      <c r="F2083" s="3203">
        <v>0</v>
      </c>
      <c r="G2083" s="3165"/>
      <c r="H2083" s="3205"/>
      <c r="I2083" s="3203">
        <v>0</v>
      </c>
      <c r="J2083" s="3166">
        <v>0</v>
      </c>
    </row>
    <row r="2084" spans="1:10" s="733" customFormat="1" ht="30" customHeight="1" thickTop="1" thickBot="1">
      <c r="A2084" s="3167">
        <f t="shared" ref="A2084:F2084" si="493">SUM(A2077:A2083)</f>
        <v>0</v>
      </c>
      <c r="B2084" s="3168">
        <f t="shared" si="493"/>
        <v>0</v>
      </c>
      <c r="C2084" s="3168">
        <f t="shared" si="493"/>
        <v>0</v>
      </c>
      <c r="D2084" s="3168">
        <f t="shared" si="493"/>
        <v>0</v>
      </c>
      <c r="E2084" s="3168">
        <f t="shared" si="493"/>
        <v>0</v>
      </c>
      <c r="F2084" s="3168">
        <f t="shared" si="493"/>
        <v>0</v>
      </c>
      <c r="G2084" s="3169"/>
      <c r="H2084" s="3172" t="s">
        <v>1472</v>
      </c>
      <c r="I2084" s="3168">
        <f>SUM(I2077:I2083)</f>
        <v>0</v>
      </c>
      <c r="J2084" s="3170">
        <f>SUM(J2077:J2083)</f>
        <v>0</v>
      </c>
    </row>
    <row r="2085" spans="1:10" s="2842" customFormat="1" ht="22.5" customHeight="1" thickTop="1">
      <c r="A2085" s="4673"/>
      <c r="B2085" s="4674"/>
      <c r="C2085" s="4674"/>
      <c r="D2085" s="4674"/>
      <c r="E2085" s="4674"/>
      <c r="F2085" s="4674"/>
      <c r="G2085" s="3173">
        <v>3</v>
      </c>
      <c r="H2085" s="4647" t="s">
        <v>1282</v>
      </c>
      <c r="I2085" s="4647"/>
      <c r="J2085" s="4648"/>
    </row>
    <row r="2086" spans="1:10" s="2842" customFormat="1" ht="17.25" customHeight="1">
      <c r="A2086" s="3201"/>
      <c r="B2086" s="3175"/>
      <c r="C2086" s="3175"/>
      <c r="D2086" s="3175"/>
      <c r="E2086" s="3175"/>
      <c r="F2086" s="3175"/>
      <c r="G2086" s="3160" t="s">
        <v>1485</v>
      </c>
      <c r="H2086" s="3162" t="s">
        <v>1426</v>
      </c>
      <c r="I2086" s="3229"/>
      <c r="J2086" s="3230"/>
    </row>
    <row r="2087" spans="1:10" s="2842" customFormat="1" ht="17.25" customHeight="1">
      <c r="A2087" s="3201"/>
      <c r="B2087" s="3175"/>
      <c r="C2087" s="3175"/>
      <c r="D2087" s="3175"/>
      <c r="E2087" s="3175"/>
      <c r="F2087" s="3175"/>
      <c r="G2087" s="3160">
        <v>230</v>
      </c>
      <c r="H2087" s="3162" t="s">
        <v>1354</v>
      </c>
      <c r="I2087" s="3229"/>
      <c r="J2087" s="3230"/>
    </row>
    <row r="2088" spans="1:10" s="2842" customFormat="1" ht="17.25" customHeight="1">
      <c r="A2088" s="3201"/>
      <c r="B2088" s="3175"/>
      <c r="C2088" s="3175"/>
      <c r="D2088" s="3175"/>
      <c r="E2088" s="3175"/>
      <c r="F2088" s="3175"/>
      <c r="G2088" s="3160">
        <v>234</v>
      </c>
      <c r="H2088" s="3162" t="s">
        <v>1427</v>
      </c>
      <c r="I2088" s="3229"/>
      <c r="J2088" s="3230"/>
    </row>
    <row r="2089" spans="1:10" s="2842" customFormat="1" ht="21.75" customHeight="1" thickBot="1">
      <c r="A2089" s="3201"/>
      <c r="B2089" s="3175"/>
      <c r="C2089" s="3175"/>
      <c r="D2089" s="3175"/>
      <c r="E2089" s="3175"/>
      <c r="F2089" s="3175"/>
      <c r="G2089" s="3160">
        <v>289</v>
      </c>
      <c r="H2089" s="3162" t="s">
        <v>1474</v>
      </c>
      <c r="I2089" s="3229"/>
      <c r="J2089" s="3230"/>
    </row>
    <row r="2090" spans="1:10" s="626" customFormat="1" ht="20.100000000000001" hidden="1" customHeight="1" thickBot="1">
      <c r="A2090" s="3202"/>
      <c r="B2090" s="3203"/>
      <c r="C2090" s="3203"/>
      <c r="D2090" s="3203"/>
      <c r="E2090" s="3203"/>
      <c r="F2090" s="3203"/>
      <c r="G2090" s="3165"/>
      <c r="H2090" s="3205"/>
      <c r="I2090" s="3231"/>
      <c r="J2090" s="3232"/>
    </row>
    <row r="2091" spans="1:10" s="733" customFormat="1" ht="27.75" customHeight="1" thickTop="1" thickBot="1">
      <c r="A2091" s="3167">
        <f t="shared" ref="A2091:F2091" si="494">SUM(A2086:A2090)</f>
        <v>0</v>
      </c>
      <c r="B2091" s="3168">
        <f t="shared" si="494"/>
        <v>0</v>
      </c>
      <c r="C2091" s="3168">
        <f t="shared" si="494"/>
        <v>0</v>
      </c>
      <c r="D2091" s="3168">
        <f t="shared" si="494"/>
        <v>0</v>
      </c>
      <c r="E2091" s="3168">
        <f t="shared" si="494"/>
        <v>0</v>
      </c>
      <c r="F2091" s="3168">
        <f t="shared" si="494"/>
        <v>0</v>
      </c>
      <c r="G2091" s="3169"/>
      <c r="H2091" s="3172" t="s">
        <v>1374</v>
      </c>
      <c r="I2091" s="3168">
        <f>SUM(I2086:I2090)</f>
        <v>0</v>
      </c>
      <c r="J2091" s="3170">
        <f>SUM(J2086:J2090)</f>
        <v>0</v>
      </c>
    </row>
    <row r="2092" spans="1:10" s="2842" customFormat="1" ht="18.75" customHeight="1" thickTop="1">
      <c r="A2092" s="4673"/>
      <c r="B2092" s="4674"/>
      <c r="C2092" s="4674"/>
      <c r="D2092" s="4674"/>
      <c r="E2092" s="4674"/>
      <c r="F2092" s="4674"/>
      <c r="G2092" s="3233">
        <v>4</v>
      </c>
      <c r="H2092" s="4647" t="s">
        <v>1296</v>
      </c>
      <c r="I2092" s="4647"/>
      <c r="J2092" s="4648"/>
    </row>
    <row r="2093" spans="1:10" s="2842" customFormat="1" ht="19.5" customHeight="1">
      <c r="A2093" s="4667"/>
      <c r="B2093" s="4668"/>
      <c r="C2093" s="4668"/>
      <c r="D2093" s="4668"/>
      <c r="E2093" s="4668"/>
      <c r="F2093" s="4668"/>
      <c r="G2093" s="3157">
        <v>5</v>
      </c>
      <c r="H2093" s="4660" t="s">
        <v>321</v>
      </c>
      <c r="I2093" s="4660"/>
      <c r="J2093" s="4661"/>
    </row>
    <row r="2094" spans="1:10" s="2842" customFormat="1" ht="20.100000000000001" hidden="1" customHeight="1">
      <c r="A2094" s="3234"/>
      <c r="B2094" s="3235"/>
      <c r="C2094" s="3235"/>
      <c r="D2094" s="3235"/>
      <c r="E2094" s="3235"/>
      <c r="F2094" s="3235"/>
      <c r="G2094" s="3160"/>
      <c r="H2094" s="3162"/>
      <c r="I2094" s="3229"/>
      <c r="J2094" s="3230"/>
    </row>
    <row r="2095" spans="1:10" s="626" customFormat="1" ht="21.75" customHeight="1" thickBot="1">
      <c r="A2095" s="3202">
        <v>0</v>
      </c>
      <c r="B2095" s="3203"/>
      <c r="C2095" s="3164"/>
      <c r="D2095" s="3164">
        <v>0</v>
      </c>
      <c r="E2095" s="3164"/>
      <c r="F2095" s="3164">
        <v>0</v>
      </c>
      <c r="G2095" s="3165">
        <v>499</v>
      </c>
      <c r="H2095" s="3164" t="s">
        <v>290</v>
      </c>
      <c r="I2095" s="3164">
        <v>0</v>
      </c>
      <c r="J2095" s="3166">
        <v>0</v>
      </c>
    </row>
    <row r="2096" spans="1:10" s="662" customFormat="1" ht="26.25" customHeight="1" thickTop="1" thickBot="1">
      <c r="A2096" s="3167">
        <f t="shared" ref="A2096:F2096" si="495">SUM(A2094:A2095)</f>
        <v>0</v>
      </c>
      <c r="B2096" s="3168">
        <f t="shared" si="495"/>
        <v>0</v>
      </c>
      <c r="C2096" s="3168">
        <f t="shared" si="495"/>
        <v>0</v>
      </c>
      <c r="D2096" s="3168">
        <f t="shared" si="495"/>
        <v>0</v>
      </c>
      <c r="E2096" s="3168">
        <f t="shared" si="495"/>
        <v>0</v>
      </c>
      <c r="F2096" s="3168">
        <f t="shared" si="495"/>
        <v>0</v>
      </c>
      <c r="G2096" s="3176"/>
      <c r="H2096" s="3168" t="s">
        <v>1321</v>
      </c>
      <c r="I2096" s="3168">
        <f>SUM(I2094:I2095)</f>
        <v>0</v>
      </c>
      <c r="J2096" s="3170">
        <f>SUM(J2094:J2095)</f>
        <v>0</v>
      </c>
    </row>
    <row r="2097" spans="1:14" s="662" customFormat="1" ht="33" customHeight="1" thickTop="1" thickBot="1">
      <c r="A2097" s="3167">
        <f t="shared" ref="A2097:F2097" si="496">A2069+A2084+A2091+A2096</f>
        <v>0</v>
      </c>
      <c r="B2097" s="3168">
        <f t="shared" si="496"/>
        <v>0</v>
      </c>
      <c r="C2097" s="3168">
        <f t="shared" si="496"/>
        <v>0</v>
      </c>
      <c r="D2097" s="3168">
        <f t="shared" si="496"/>
        <v>0</v>
      </c>
      <c r="E2097" s="3168">
        <f t="shared" si="496"/>
        <v>0</v>
      </c>
      <c r="F2097" s="3168">
        <f t="shared" si="496"/>
        <v>0</v>
      </c>
      <c r="G2097" s="3176"/>
      <c r="H2097" s="3172" t="s">
        <v>1355</v>
      </c>
      <c r="I2097" s="3168">
        <f>I2069+I2084+I2091+I2096</f>
        <v>0</v>
      </c>
      <c r="J2097" s="3170">
        <f>J2069+J2084+J2091+J2096</f>
        <v>0</v>
      </c>
    </row>
    <row r="2098" spans="1:14" s="2842" customFormat="1" ht="47.25" customHeight="1" thickTop="1" thickBot="1">
      <c r="A2098" s="3206">
        <f t="shared" ref="A2098:F2098" si="497">A2058+A2097</f>
        <v>0</v>
      </c>
      <c r="B2098" s="3207">
        <f t="shared" si="497"/>
        <v>0</v>
      </c>
      <c r="C2098" s="3207">
        <f t="shared" si="497"/>
        <v>0</v>
      </c>
      <c r="D2098" s="3207">
        <f t="shared" si="497"/>
        <v>0</v>
      </c>
      <c r="E2098" s="3207">
        <f t="shared" si="497"/>
        <v>0</v>
      </c>
      <c r="F2098" s="3207">
        <f t="shared" si="497"/>
        <v>0</v>
      </c>
      <c r="G2098" s="3181"/>
      <c r="H2098" s="3211" t="s">
        <v>1500</v>
      </c>
      <c r="I2098" s="3207">
        <f>I2058+I2097</f>
        <v>0</v>
      </c>
      <c r="J2098" s="3212">
        <f>J2058+J2097</f>
        <v>0</v>
      </c>
    </row>
    <row r="2099" spans="1:14" s="2842" customFormat="1" ht="27.75" customHeight="1">
      <c r="A2099" s="4645" t="s">
        <v>1501</v>
      </c>
      <c r="B2099" s="4649"/>
      <c r="C2099" s="4649"/>
      <c r="D2099" s="4649"/>
      <c r="E2099" s="4649"/>
      <c r="F2099" s="4649"/>
      <c r="G2099" s="4649"/>
      <c r="H2099" s="4649"/>
      <c r="I2099" s="4649"/>
      <c r="J2099" s="4649"/>
    </row>
    <row r="2100" spans="1:14" s="2842" customFormat="1" ht="14.25" customHeight="1" thickBot="1">
      <c r="A2100" s="1119"/>
      <c r="B2100" s="781"/>
      <c r="C2100" s="4608"/>
      <c r="D2100" s="4608"/>
      <c r="E2100" s="781"/>
      <c r="F2100" s="781"/>
      <c r="G2100" s="781"/>
      <c r="H2100" s="781"/>
      <c r="I2100" s="4608" t="s">
        <v>313</v>
      </c>
      <c r="J2100" s="4608"/>
      <c r="N2100" s="2842">
        <v>371258</v>
      </c>
    </row>
    <row r="2101" spans="1:14" s="648" customFormat="1" ht="29.25" customHeight="1" thickBot="1">
      <c r="A2101" s="4453" t="s">
        <v>3785</v>
      </c>
      <c r="B2101" s="4454"/>
      <c r="C2101" s="4455" t="s">
        <v>3783</v>
      </c>
      <c r="D2101" s="4454"/>
      <c r="E2101" s="4455" t="s">
        <v>3784</v>
      </c>
      <c r="F2101" s="4454"/>
      <c r="G2101" s="4456" t="s">
        <v>117</v>
      </c>
      <c r="H2101" s="4457"/>
      <c r="I2101" s="4455" t="s">
        <v>3787</v>
      </c>
      <c r="J2101" s="4454"/>
    </row>
    <row r="2102" spans="1:14" s="660" customFormat="1" ht="15" customHeight="1" thickTop="1" thickBot="1">
      <c r="A2102" s="1050" t="s">
        <v>118</v>
      </c>
      <c r="B2102" s="2819" t="s">
        <v>104</v>
      </c>
      <c r="C2102" s="2819" t="s">
        <v>118</v>
      </c>
      <c r="D2102" s="2819" t="s">
        <v>104</v>
      </c>
      <c r="E2102" s="2819" t="s">
        <v>118</v>
      </c>
      <c r="F2102" s="2819" t="s">
        <v>104</v>
      </c>
      <c r="G2102" s="4458"/>
      <c r="H2102" s="4459"/>
      <c r="I2102" s="2819" t="s">
        <v>118</v>
      </c>
      <c r="J2102" s="1051" t="s">
        <v>104</v>
      </c>
      <c r="K2102" s="673"/>
      <c r="L2102" s="673"/>
    </row>
    <row r="2103" spans="1:14" s="2842" customFormat="1" ht="13.5" customHeight="1" thickTop="1" thickBot="1">
      <c r="A2103" s="1075">
        <v>1</v>
      </c>
      <c r="B2103" s="2843">
        <v>2</v>
      </c>
      <c r="C2103" s="2843">
        <v>3</v>
      </c>
      <c r="D2103" s="2843">
        <v>4</v>
      </c>
      <c r="E2103" s="2843">
        <v>5</v>
      </c>
      <c r="F2103" s="2843">
        <v>6</v>
      </c>
      <c r="G2103" s="4614">
        <v>7</v>
      </c>
      <c r="H2103" s="4614"/>
      <c r="I2103" s="2843">
        <v>8</v>
      </c>
      <c r="J2103" s="1076">
        <v>9</v>
      </c>
    </row>
    <row r="2104" spans="1:14" s="2842" customFormat="1" ht="21" customHeight="1">
      <c r="A2104" s="4609" t="s">
        <v>318</v>
      </c>
      <c r="B2104" s="4610"/>
      <c r="C2104" s="4610"/>
      <c r="D2104" s="4610"/>
      <c r="E2104" s="4610"/>
      <c r="F2104" s="4610"/>
      <c r="G2104" s="4610"/>
      <c r="H2104" s="4610"/>
      <c r="I2104" s="4610"/>
      <c r="J2104" s="4611"/>
      <c r="K2104" s="654"/>
      <c r="L2104" s="654"/>
      <c r="M2104" s="654"/>
      <c r="N2104" s="654"/>
    </row>
    <row r="2105" spans="1:14" s="648" customFormat="1" ht="19.5" customHeight="1" thickBot="1">
      <c r="A2105" s="4612"/>
      <c r="B2105" s="4613"/>
      <c r="C2105" s="4613"/>
      <c r="D2105" s="4613"/>
      <c r="E2105" s="4613"/>
      <c r="F2105" s="4613"/>
      <c r="G2105" s="624" t="s">
        <v>137</v>
      </c>
      <c r="H2105" s="4610" t="s">
        <v>1366</v>
      </c>
      <c r="I2105" s="4610"/>
      <c r="J2105" s="4611"/>
      <c r="K2105" s="655"/>
      <c r="L2105" s="655"/>
      <c r="M2105" s="655"/>
      <c r="N2105" s="655"/>
    </row>
    <row r="2106" spans="1:14" s="660" customFormat="1" ht="17.25" customHeight="1" thickTop="1" thickBot="1">
      <c r="A2106" s="2839">
        <f t="shared" ref="A2106:F2106" si="498">A2129</f>
        <v>0</v>
      </c>
      <c r="B2106" s="2846">
        <f t="shared" si="498"/>
        <v>0</v>
      </c>
      <c r="C2106" s="2839">
        <f t="shared" si="498"/>
        <v>0</v>
      </c>
      <c r="D2106" s="2846">
        <f t="shared" si="498"/>
        <v>0</v>
      </c>
      <c r="E2106" s="2839">
        <f t="shared" si="498"/>
        <v>0</v>
      </c>
      <c r="F2106" s="2846">
        <f t="shared" si="498"/>
        <v>0</v>
      </c>
      <c r="G2106" s="1326">
        <v>1</v>
      </c>
      <c r="H2106" s="2839" t="s">
        <v>1235</v>
      </c>
      <c r="I2106" s="2839">
        <f>I2129</f>
        <v>0</v>
      </c>
      <c r="J2106" s="2846">
        <f>J2129</f>
        <v>0</v>
      </c>
    </row>
    <row r="2107" spans="1:14" s="650" customFormat="1" ht="19.5" customHeight="1" thickTop="1" thickBot="1">
      <c r="A2107" s="2862">
        <f t="shared" ref="A2107:F2107" si="499">A2133</f>
        <v>0</v>
      </c>
      <c r="B2107" s="989">
        <f t="shared" si="499"/>
        <v>0</v>
      </c>
      <c r="C2107" s="2862">
        <f t="shared" si="499"/>
        <v>1500000</v>
      </c>
      <c r="D2107" s="989">
        <f t="shared" si="499"/>
        <v>0</v>
      </c>
      <c r="E2107" s="2862">
        <f t="shared" si="499"/>
        <v>1500000</v>
      </c>
      <c r="F2107" s="989">
        <f t="shared" si="499"/>
        <v>0</v>
      </c>
      <c r="G2107" s="1263">
        <v>2</v>
      </c>
      <c r="H2107" s="2862" t="s">
        <v>1236</v>
      </c>
      <c r="I2107" s="2862">
        <f>I2133</f>
        <v>0</v>
      </c>
      <c r="J2107" s="989">
        <f>J2133</f>
        <v>0</v>
      </c>
    </row>
    <row r="2108" spans="1:14" s="733" customFormat="1" ht="35.25" customHeight="1" thickTop="1" thickBot="1">
      <c r="A2108" s="995">
        <f t="shared" ref="A2108:F2108" si="500">SUM(A2106:A2107)</f>
        <v>0</v>
      </c>
      <c r="B2108" s="996">
        <f t="shared" si="500"/>
        <v>0</v>
      </c>
      <c r="C2108" s="996">
        <f t="shared" si="500"/>
        <v>1500000</v>
      </c>
      <c r="D2108" s="996">
        <f t="shared" si="500"/>
        <v>0</v>
      </c>
      <c r="E2108" s="996">
        <f t="shared" si="500"/>
        <v>1500000</v>
      </c>
      <c r="F2108" s="996">
        <f t="shared" si="500"/>
        <v>0</v>
      </c>
      <c r="G2108" s="1008"/>
      <c r="H2108" s="998" t="s">
        <v>1358</v>
      </c>
      <c r="I2108" s="996">
        <f>SUM(I2106:I2107)</f>
        <v>0</v>
      </c>
      <c r="J2108" s="997">
        <f>SUM(J2106:J2107)</f>
        <v>0</v>
      </c>
    </row>
    <row r="2109" spans="1:14" s="2842" customFormat="1" ht="20.25" customHeight="1" thickTop="1">
      <c r="A2109" s="4623"/>
      <c r="B2109" s="4624"/>
      <c r="C2109" s="4624"/>
      <c r="D2109" s="4624"/>
      <c r="E2109" s="4624"/>
      <c r="F2109" s="4624"/>
      <c r="G2109" s="623" t="s">
        <v>139</v>
      </c>
      <c r="H2109" s="4606" t="s">
        <v>243</v>
      </c>
      <c r="I2109" s="4606"/>
      <c r="J2109" s="4607"/>
    </row>
    <row r="2110" spans="1:14" s="2842" customFormat="1" ht="17.25" customHeight="1">
      <c r="A2110" s="2839">
        <f t="shared" ref="A2110:F2110" si="501">A2147</f>
        <v>0</v>
      </c>
      <c r="B2110" s="2846">
        <f t="shared" si="501"/>
        <v>0</v>
      </c>
      <c r="C2110" s="2839">
        <f t="shared" si="501"/>
        <v>700000</v>
      </c>
      <c r="D2110" s="2846">
        <f t="shared" si="501"/>
        <v>0</v>
      </c>
      <c r="E2110" s="2839">
        <f t="shared" si="501"/>
        <v>700000</v>
      </c>
      <c r="F2110" s="2846">
        <f t="shared" si="501"/>
        <v>0</v>
      </c>
      <c r="G2110" s="1326">
        <v>1</v>
      </c>
      <c r="H2110" s="2839" t="s">
        <v>1258</v>
      </c>
      <c r="I2110" s="2839">
        <f>I2147</f>
        <v>0</v>
      </c>
      <c r="J2110" s="2846">
        <f>J2147</f>
        <v>0</v>
      </c>
      <c r="K2110" s="654"/>
      <c r="L2110" s="654"/>
      <c r="M2110" s="654"/>
      <c r="N2110" s="654"/>
    </row>
    <row r="2111" spans="1:14" s="2842" customFormat="1" ht="17.25" customHeight="1">
      <c r="A2111" s="2839">
        <f t="shared" ref="A2111:F2111" si="502">A2163</f>
        <v>0</v>
      </c>
      <c r="B2111" s="2846">
        <f t="shared" si="502"/>
        <v>0</v>
      </c>
      <c r="C2111" s="2839">
        <f t="shared" si="502"/>
        <v>2400000</v>
      </c>
      <c r="D2111" s="2846">
        <f t="shared" si="502"/>
        <v>0</v>
      </c>
      <c r="E2111" s="2839">
        <f t="shared" si="502"/>
        <v>2400000</v>
      </c>
      <c r="F2111" s="2846">
        <f t="shared" si="502"/>
        <v>0</v>
      </c>
      <c r="G2111" s="1326">
        <v>2</v>
      </c>
      <c r="H2111" s="2839" t="s">
        <v>1271</v>
      </c>
      <c r="I2111" s="2839">
        <f>I2163</f>
        <v>0</v>
      </c>
      <c r="J2111" s="2846">
        <f>J2163</f>
        <v>0</v>
      </c>
      <c r="K2111" s="654"/>
      <c r="L2111" s="654"/>
      <c r="M2111" s="654"/>
      <c r="N2111" s="654"/>
    </row>
    <row r="2112" spans="1:14" s="2842" customFormat="1" ht="17.25" customHeight="1">
      <c r="A2112" s="2839">
        <f t="shared" ref="A2112:F2112" si="503">A2170</f>
        <v>0</v>
      </c>
      <c r="B2112" s="2846">
        <f t="shared" si="503"/>
        <v>0</v>
      </c>
      <c r="C2112" s="2839">
        <f t="shared" si="503"/>
        <v>256000</v>
      </c>
      <c r="D2112" s="2846">
        <f t="shared" si="503"/>
        <v>0</v>
      </c>
      <c r="E2112" s="2839">
        <f t="shared" si="503"/>
        <v>256000</v>
      </c>
      <c r="F2112" s="2846">
        <f t="shared" si="503"/>
        <v>0</v>
      </c>
      <c r="G2112" s="1326">
        <v>3</v>
      </c>
      <c r="H2112" s="2839" t="s">
        <v>1282</v>
      </c>
      <c r="I2112" s="2839">
        <f>I2170</f>
        <v>0</v>
      </c>
      <c r="J2112" s="2846">
        <f>J2170</f>
        <v>0</v>
      </c>
      <c r="K2112" s="677"/>
      <c r="L2112" s="677"/>
      <c r="M2112" s="654"/>
      <c r="N2112" s="654"/>
    </row>
    <row r="2113" spans="1:14" s="2842" customFormat="1" ht="17.25" customHeight="1">
      <c r="A2113" s="2839">
        <v>0</v>
      </c>
      <c r="B2113" s="2846">
        <v>0</v>
      </c>
      <c r="C2113" s="2839">
        <v>0</v>
      </c>
      <c r="D2113" s="2846">
        <v>0</v>
      </c>
      <c r="E2113" s="2839">
        <v>0</v>
      </c>
      <c r="F2113" s="2846">
        <v>0</v>
      </c>
      <c r="G2113" s="1326">
        <v>4</v>
      </c>
      <c r="H2113" s="2839" t="s">
        <v>1296</v>
      </c>
      <c r="I2113" s="2839">
        <v>0</v>
      </c>
      <c r="J2113" s="2846">
        <v>0</v>
      </c>
    </row>
    <row r="2114" spans="1:14" s="626" customFormat="1" ht="19.5" customHeight="1" thickBot="1">
      <c r="A2114" s="2862">
        <f t="shared" ref="A2114:F2114" si="504">A2180</f>
        <v>0</v>
      </c>
      <c r="B2114" s="989">
        <f t="shared" si="504"/>
        <v>0</v>
      </c>
      <c r="C2114" s="2862">
        <f t="shared" si="504"/>
        <v>100000</v>
      </c>
      <c r="D2114" s="989">
        <f t="shared" si="504"/>
        <v>0</v>
      </c>
      <c r="E2114" s="2862">
        <f t="shared" si="504"/>
        <v>100000</v>
      </c>
      <c r="F2114" s="989">
        <f t="shared" si="504"/>
        <v>0</v>
      </c>
      <c r="G2114" s="1263">
        <v>5</v>
      </c>
      <c r="H2114" s="2862" t="s">
        <v>321</v>
      </c>
      <c r="I2114" s="2862">
        <f>I2180</f>
        <v>0</v>
      </c>
      <c r="J2114" s="989">
        <f>J2180</f>
        <v>0</v>
      </c>
    </row>
    <row r="2115" spans="1:14" s="662" customFormat="1" ht="37.5" customHeight="1" thickTop="1" thickBot="1">
      <c r="A2115" s="995">
        <f t="shared" ref="A2115:F2115" si="505">SUM(A2110:A2114)</f>
        <v>0</v>
      </c>
      <c r="B2115" s="996">
        <f t="shared" si="505"/>
        <v>0</v>
      </c>
      <c r="C2115" s="996">
        <f t="shared" si="505"/>
        <v>3456000</v>
      </c>
      <c r="D2115" s="996">
        <f t="shared" si="505"/>
        <v>0</v>
      </c>
      <c r="E2115" s="996">
        <f t="shared" si="505"/>
        <v>3456000</v>
      </c>
      <c r="F2115" s="996">
        <f t="shared" si="505"/>
        <v>0</v>
      </c>
      <c r="G2115" s="1008"/>
      <c r="H2115" s="998" t="s">
        <v>1243</v>
      </c>
      <c r="I2115" s="996">
        <f>SUM(I2110:I2114)</f>
        <v>0</v>
      </c>
      <c r="J2115" s="997">
        <f>SUM(J2110:J2114)</f>
        <v>0</v>
      </c>
      <c r="K2115" s="692"/>
      <c r="L2115" s="692"/>
    </row>
    <row r="2116" spans="1:14" s="2842" customFormat="1" ht="30" customHeight="1" thickTop="1" thickBot="1">
      <c r="A2116" s="1005">
        <f t="shared" ref="A2116:F2116" si="506">SUM(A2108+A2115)</f>
        <v>0</v>
      </c>
      <c r="B2116" s="1006">
        <f t="shared" si="506"/>
        <v>0</v>
      </c>
      <c r="C2116" s="1006">
        <f t="shared" si="506"/>
        <v>4956000</v>
      </c>
      <c r="D2116" s="1006">
        <f t="shared" si="506"/>
        <v>0</v>
      </c>
      <c r="E2116" s="1006">
        <f t="shared" si="506"/>
        <v>4956000</v>
      </c>
      <c r="F2116" s="1006">
        <f t="shared" si="506"/>
        <v>0</v>
      </c>
      <c r="G2116" s="1078"/>
      <c r="H2116" s="1068" t="s">
        <v>1244</v>
      </c>
      <c r="I2116" s="1006">
        <f>SUM(I2108+I2115)</f>
        <v>0</v>
      </c>
      <c r="J2116" s="1007">
        <f>SUM(J2108+J2115)</f>
        <v>0</v>
      </c>
    </row>
    <row r="2117" spans="1:14" s="2842" customFormat="1" ht="15.75" customHeight="1">
      <c r="A2117" s="4638" t="s">
        <v>322</v>
      </c>
      <c r="B2117" s="4608"/>
      <c r="C2117" s="4608"/>
      <c r="D2117" s="4608"/>
      <c r="E2117" s="4608"/>
      <c r="F2117" s="4608"/>
      <c r="G2117" s="4608"/>
      <c r="H2117" s="4608"/>
      <c r="I2117" s="4608"/>
      <c r="J2117" s="4608"/>
    </row>
    <row r="2118" spans="1:14" s="2842" customFormat="1" ht="24.75" customHeight="1">
      <c r="A2118" s="2850" t="s">
        <v>1502</v>
      </c>
    </row>
    <row r="2119" spans="1:14" s="2842" customFormat="1" ht="13.5" customHeight="1" thickBot="1">
      <c r="A2119" s="2848"/>
      <c r="I2119" s="4608" t="s">
        <v>313</v>
      </c>
      <c r="J2119" s="4608"/>
      <c r="K2119" s="654"/>
      <c r="L2119" s="654"/>
      <c r="M2119" s="654"/>
      <c r="N2119" s="654"/>
    </row>
    <row r="2120" spans="1:14" s="2842" customFormat="1" ht="29.25" customHeight="1">
      <c r="A2120" s="4453" t="s">
        <v>3785</v>
      </c>
      <c r="B2120" s="4454"/>
      <c r="C2120" s="4455" t="s">
        <v>3783</v>
      </c>
      <c r="D2120" s="4454"/>
      <c r="E2120" s="4455" t="s">
        <v>3784</v>
      </c>
      <c r="F2120" s="4454"/>
      <c r="G2120" s="4456" t="s">
        <v>117</v>
      </c>
      <c r="H2120" s="4457"/>
      <c r="I2120" s="4455" t="s">
        <v>3787</v>
      </c>
      <c r="J2120" s="4454"/>
    </row>
    <row r="2121" spans="1:14" s="2842" customFormat="1" ht="29.25" customHeight="1">
      <c r="A2121" s="1050" t="s">
        <v>118</v>
      </c>
      <c r="B2121" s="2819" t="s">
        <v>104</v>
      </c>
      <c r="C2121" s="2819" t="s">
        <v>118</v>
      </c>
      <c r="D2121" s="2819" t="s">
        <v>104</v>
      </c>
      <c r="E2121" s="2819" t="s">
        <v>118</v>
      </c>
      <c r="F2121" s="2819" t="s">
        <v>104</v>
      </c>
      <c r="G2121" s="4458"/>
      <c r="H2121" s="4459"/>
      <c r="I2121" s="2819" t="s">
        <v>118</v>
      </c>
      <c r="J2121" s="1051" t="s">
        <v>104</v>
      </c>
    </row>
    <row r="2122" spans="1:14" s="648" customFormat="1" ht="19.5" customHeight="1" thickBot="1">
      <c r="A2122" s="1075">
        <v>1</v>
      </c>
      <c r="B2122" s="2843">
        <v>2</v>
      </c>
      <c r="C2122" s="2843">
        <v>3</v>
      </c>
      <c r="D2122" s="2843">
        <v>4</v>
      </c>
      <c r="E2122" s="2843">
        <v>5</v>
      </c>
      <c r="F2122" s="2843">
        <v>6</v>
      </c>
      <c r="G2122" s="4614">
        <v>7</v>
      </c>
      <c r="H2122" s="4614"/>
      <c r="I2122" s="2843">
        <v>8</v>
      </c>
      <c r="J2122" s="1076">
        <v>9</v>
      </c>
    </row>
    <row r="2123" spans="1:14" s="660" customFormat="1" ht="19.5" customHeight="1" thickTop="1" thickBot="1">
      <c r="A2123" s="4609" t="s">
        <v>626</v>
      </c>
      <c r="B2123" s="4610"/>
      <c r="C2123" s="4610"/>
      <c r="D2123" s="4610"/>
      <c r="E2123" s="4610"/>
      <c r="F2123" s="4610"/>
      <c r="G2123" s="4610"/>
      <c r="H2123" s="4610"/>
      <c r="I2123" s="4610"/>
      <c r="J2123" s="4611"/>
    </row>
    <row r="2124" spans="1:14" s="2842" customFormat="1" ht="19.5" customHeight="1" thickTop="1">
      <c r="A2124" s="4612"/>
      <c r="B2124" s="4613"/>
      <c r="C2124" s="4613"/>
      <c r="D2124" s="4613"/>
      <c r="E2124" s="4613"/>
      <c r="F2124" s="4613"/>
      <c r="G2124" s="624" t="s">
        <v>137</v>
      </c>
      <c r="H2124" s="4610" t="s">
        <v>239</v>
      </c>
      <c r="I2124" s="4610"/>
      <c r="J2124" s="4611"/>
    </row>
    <row r="2125" spans="1:14" s="656" customFormat="1" ht="19.5" customHeight="1">
      <c r="A2125" s="4612"/>
      <c r="B2125" s="4613"/>
      <c r="C2125" s="4613"/>
      <c r="D2125" s="4613"/>
      <c r="E2125" s="4613"/>
      <c r="F2125" s="4613"/>
      <c r="G2125" s="624">
        <v>1</v>
      </c>
      <c r="H2125" s="4610" t="s">
        <v>1235</v>
      </c>
      <c r="I2125" s="4610"/>
      <c r="J2125" s="4611"/>
    </row>
    <row r="2126" spans="1:14" s="655" customFormat="1" ht="17.25" customHeight="1" thickBot="1">
      <c r="A2126" s="1326">
        <v>0</v>
      </c>
      <c r="B2126" s="1326">
        <v>0</v>
      </c>
      <c r="C2126" s="1326">
        <v>0</v>
      </c>
      <c r="D2126" s="1326">
        <v>0</v>
      </c>
      <c r="E2126" s="1326">
        <v>0</v>
      </c>
      <c r="F2126" s="1326">
        <v>0</v>
      </c>
      <c r="G2126" s="1326" t="s">
        <v>324</v>
      </c>
      <c r="H2126" s="2839" t="s">
        <v>1409</v>
      </c>
      <c r="I2126" s="2839">
        <v>0</v>
      </c>
      <c r="J2126" s="2846">
        <v>0</v>
      </c>
    </row>
    <row r="2127" spans="1:14" s="660" customFormat="1" ht="17.25" customHeight="1" thickTop="1" thickBot="1">
      <c r="A2127" s="1326">
        <v>0</v>
      </c>
      <c r="B2127" s="1326">
        <v>0</v>
      </c>
      <c r="C2127" s="1326">
        <v>0</v>
      </c>
      <c r="D2127" s="1326">
        <v>0</v>
      </c>
      <c r="E2127" s="1326">
        <v>0</v>
      </c>
      <c r="F2127" s="1326">
        <v>0</v>
      </c>
      <c r="G2127" s="1326" t="s">
        <v>327</v>
      </c>
      <c r="H2127" s="1354" t="s">
        <v>1246</v>
      </c>
      <c r="I2127" s="2839">
        <v>0</v>
      </c>
      <c r="J2127" s="2846">
        <v>0</v>
      </c>
    </row>
    <row r="2128" spans="1:14" s="626" customFormat="1" ht="21" customHeight="1" thickTop="1" thickBot="1">
      <c r="A2128" s="1326">
        <v>0</v>
      </c>
      <c r="B2128" s="1326">
        <v>0</v>
      </c>
      <c r="C2128" s="1326">
        <v>0</v>
      </c>
      <c r="D2128" s="1326">
        <v>0</v>
      </c>
      <c r="E2128" s="1326">
        <v>0</v>
      </c>
      <c r="F2128" s="1326">
        <v>0</v>
      </c>
      <c r="G2128" s="1263">
        <v>100</v>
      </c>
      <c r="H2128" s="2862" t="s">
        <v>1380</v>
      </c>
      <c r="I2128" s="2862">
        <v>0</v>
      </c>
      <c r="J2128" s="989">
        <v>0</v>
      </c>
    </row>
    <row r="2129" spans="1:14" s="733" customFormat="1" ht="26.25" customHeight="1" thickTop="1" thickBot="1">
      <c r="A2129" s="995">
        <f t="shared" ref="A2129:F2129" si="507">SUM(A2126:A2128)</f>
        <v>0</v>
      </c>
      <c r="B2129" s="996">
        <f t="shared" si="507"/>
        <v>0</v>
      </c>
      <c r="C2129" s="996">
        <f t="shared" si="507"/>
        <v>0</v>
      </c>
      <c r="D2129" s="996">
        <f t="shared" si="507"/>
        <v>0</v>
      </c>
      <c r="E2129" s="1040">
        <f t="shared" si="507"/>
        <v>0</v>
      </c>
      <c r="F2129" s="996">
        <f t="shared" si="507"/>
        <v>0</v>
      </c>
      <c r="G2129" s="1009"/>
      <c r="H2129" s="996" t="s">
        <v>1249</v>
      </c>
      <c r="I2129" s="996">
        <f>SUM(I2126:I2128)</f>
        <v>0</v>
      </c>
      <c r="J2129" s="997">
        <f>SUM(J2126:J2128)</f>
        <v>0</v>
      </c>
    </row>
    <row r="2130" spans="1:14" s="648" customFormat="1" ht="18.75" customHeight="1" thickTop="1" thickBot="1">
      <c r="A2130" s="4623"/>
      <c r="B2130" s="4624"/>
      <c r="C2130" s="4624"/>
      <c r="D2130" s="4624"/>
      <c r="E2130" s="4624"/>
      <c r="F2130" s="4624"/>
      <c r="G2130" s="623">
        <v>2</v>
      </c>
      <c r="H2130" s="4606" t="s">
        <v>1236</v>
      </c>
      <c r="I2130" s="4606"/>
      <c r="J2130" s="4607"/>
    </row>
    <row r="2131" spans="1:14" s="660" customFormat="1" ht="17.25" customHeight="1" thickTop="1" thickBot="1">
      <c r="A2131" s="652">
        <v>0</v>
      </c>
      <c r="B2131" s="1326">
        <v>0</v>
      </c>
      <c r="C2131" s="4407">
        <v>0</v>
      </c>
      <c r="D2131" s="4411">
        <v>0</v>
      </c>
      <c r="E2131" s="4407">
        <v>0</v>
      </c>
      <c r="F2131" s="4411">
        <v>0</v>
      </c>
      <c r="G2131" s="1326">
        <v>200</v>
      </c>
      <c r="H2131" s="2839" t="s">
        <v>1335</v>
      </c>
      <c r="I2131" s="2839">
        <v>0</v>
      </c>
      <c r="J2131" s="2846">
        <v>0</v>
      </c>
    </row>
    <row r="2132" spans="1:14" s="650" customFormat="1" ht="21.75" customHeight="1" thickTop="1" thickBot="1">
      <c r="A2132" s="691"/>
      <c r="B2132" s="626"/>
      <c r="C2132" s="4412">
        <v>1500000</v>
      </c>
      <c r="D2132" s="989">
        <v>0</v>
      </c>
      <c r="E2132" s="4412">
        <v>1500000</v>
      </c>
      <c r="F2132" s="989">
        <v>0</v>
      </c>
      <c r="G2132" s="1263">
        <v>275</v>
      </c>
      <c r="H2132" s="2885" t="s">
        <v>1503</v>
      </c>
      <c r="I2132" s="2862">
        <v>0</v>
      </c>
      <c r="J2132" s="989">
        <v>0</v>
      </c>
      <c r="K2132" s="2842"/>
      <c r="L2132" s="2842"/>
    </row>
    <row r="2133" spans="1:14" s="662" customFormat="1" ht="27" customHeight="1" thickTop="1" thickBot="1">
      <c r="A2133" s="995">
        <f t="shared" ref="A2133:F2133" si="508">SUM(A2131:A2132)</f>
        <v>0</v>
      </c>
      <c r="B2133" s="996">
        <f t="shared" si="508"/>
        <v>0</v>
      </c>
      <c r="C2133" s="996">
        <f t="shared" si="508"/>
        <v>1500000</v>
      </c>
      <c r="D2133" s="996">
        <f t="shared" si="508"/>
        <v>0</v>
      </c>
      <c r="E2133" s="996">
        <f>SUM(E2131:E2132)</f>
        <v>1500000</v>
      </c>
      <c r="F2133" s="996">
        <f t="shared" si="508"/>
        <v>0</v>
      </c>
      <c r="G2133" s="1013"/>
      <c r="H2133" s="1010" t="s">
        <v>1257</v>
      </c>
      <c r="I2133" s="996">
        <f>SUM(I2131:I2132)</f>
        <v>0</v>
      </c>
      <c r="J2133" s="997">
        <f>SUM(J2131:J2132)</f>
        <v>0</v>
      </c>
    </row>
    <row r="2134" spans="1:14" s="662" customFormat="1" ht="36.75" customHeight="1" thickTop="1" thickBot="1">
      <c r="A2134" s="995">
        <f t="shared" ref="A2134:F2134" si="509">SUM(A2129,A2133)</f>
        <v>0</v>
      </c>
      <c r="B2134" s="996">
        <f t="shared" si="509"/>
        <v>0</v>
      </c>
      <c r="C2134" s="996">
        <f t="shared" si="509"/>
        <v>1500000</v>
      </c>
      <c r="D2134" s="996">
        <f t="shared" si="509"/>
        <v>0</v>
      </c>
      <c r="E2134" s="996">
        <f t="shared" si="509"/>
        <v>1500000</v>
      </c>
      <c r="F2134" s="996">
        <f t="shared" si="509"/>
        <v>0</v>
      </c>
      <c r="G2134" s="1013"/>
      <c r="H2134" s="1010" t="s">
        <v>1237</v>
      </c>
      <c r="I2134" s="996">
        <f>SUM(I2129,I2133)</f>
        <v>0</v>
      </c>
      <c r="J2134" s="997">
        <f>SUM(J2129,J2133)</f>
        <v>0</v>
      </c>
    </row>
    <row r="2135" spans="1:14" s="2842" customFormat="1" ht="18.75" customHeight="1" thickTop="1">
      <c r="A2135" s="4623"/>
      <c r="B2135" s="4624"/>
      <c r="C2135" s="4624"/>
      <c r="D2135" s="4624"/>
      <c r="E2135" s="4624"/>
      <c r="F2135" s="4624"/>
      <c r="G2135" s="623" t="s">
        <v>139</v>
      </c>
      <c r="H2135" s="4606" t="s">
        <v>243</v>
      </c>
      <c r="I2135" s="4606"/>
      <c r="J2135" s="4607"/>
    </row>
    <row r="2136" spans="1:14" s="2842" customFormat="1" ht="19.5" customHeight="1">
      <c r="A2136" s="4626">
        <v>0</v>
      </c>
      <c r="B2136" s="4626"/>
      <c r="C2136" s="4626"/>
      <c r="D2136" s="4626"/>
      <c r="E2136" s="4626"/>
      <c r="F2136" s="4663"/>
      <c r="G2136" s="624">
        <v>1</v>
      </c>
      <c r="H2136" s="687" t="s">
        <v>1238</v>
      </c>
      <c r="I2136" s="4662">
        <v>0</v>
      </c>
      <c r="J2136" s="4663"/>
    </row>
    <row r="2137" spans="1:14" s="2842" customFormat="1" ht="17.25" customHeight="1">
      <c r="A2137" s="2691"/>
      <c r="B2137" s="2859"/>
      <c r="C2137" s="4410">
        <v>0</v>
      </c>
      <c r="D2137" s="4410">
        <v>0</v>
      </c>
      <c r="E2137" s="4410">
        <v>0</v>
      </c>
      <c r="F2137" s="4410">
        <v>0</v>
      </c>
      <c r="G2137" s="2705" t="s">
        <v>324</v>
      </c>
      <c r="H2137" s="2722" t="s">
        <v>1259</v>
      </c>
      <c r="I2137" s="2859"/>
      <c r="J2137" s="2859"/>
    </row>
    <row r="2138" spans="1:14" s="2842" customFormat="1" ht="17.25" customHeight="1">
      <c r="A2138" s="2859"/>
      <c r="B2138" s="2859"/>
      <c r="C2138" s="4410">
        <v>0</v>
      </c>
      <c r="D2138" s="4410">
        <v>0</v>
      </c>
      <c r="E2138" s="4410">
        <v>0</v>
      </c>
      <c r="F2138" s="4410">
        <v>0</v>
      </c>
      <c r="G2138" s="2705" t="s">
        <v>326</v>
      </c>
      <c r="H2138" s="2722" t="s">
        <v>256</v>
      </c>
      <c r="I2138" s="2859"/>
      <c r="J2138" s="2859"/>
    </row>
    <row r="2139" spans="1:14" s="2842" customFormat="1" ht="17.25" customHeight="1">
      <c r="A2139" s="2859"/>
      <c r="B2139" s="2859"/>
      <c r="C2139" s="2728">
        <v>0</v>
      </c>
      <c r="D2139" s="2728">
        <v>0</v>
      </c>
      <c r="E2139" s="2728">
        <v>0</v>
      </c>
      <c r="F2139" s="2728">
        <v>0</v>
      </c>
      <c r="G2139" s="2705" t="s">
        <v>701</v>
      </c>
      <c r="H2139" s="2729" t="s">
        <v>2380</v>
      </c>
      <c r="I2139" s="2728"/>
      <c r="J2139" s="2728"/>
    </row>
    <row r="2140" spans="1:14" s="2842" customFormat="1" ht="17.25" customHeight="1">
      <c r="A2140" s="2859"/>
      <c r="B2140" s="2859"/>
      <c r="C2140" s="4410">
        <v>0</v>
      </c>
      <c r="D2140" s="4410">
        <v>0</v>
      </c>
      <c r="E2140" s="4410">
        <v>0</v>
      </c>
      <c r="F2140" s="4410">
        <v>0</v>
      </c>
      <c r="G2140" s="2705" t="s">
        <v>473</v>
      </c>
      <c r="H2140" s="2722" t="s">
        <v>1504</v>
      </c>
      <c r="I2140" s="2859"/>
      <c r="J2140" s="2859"/>
      <c r="K2140" s="654"/>
      <c r="L2140" s="654"/>
      <c r="M2140" s="654"/>
      <c r="N2140" s="654"/>
    </row>
    <row r="2141" spans="1:14" s="626" customFormat="1" ht="16.5" customHeight="1" thickBot="1">
      <c r="A2141" s="2859"/>
      <c r="B2141" s="2859"/>
      <c r="C2141" s="4410">
        <v>0</v>
      </c>
      <c r="D2141" s="4410">
        <v>0</v>
      </c>
      <c r="E2141" s="4410">
        <v>0</v>
      </c>
      <c r="F2141" s="4410">
        <v>0</v>
      </c>
      <c r="G2141" s="2705" t="s">
        <v>1264</v>
      </c>
      <c r="H2141" s="2722" t="s">
        <v>262</v>
      </c>
      <c r="I2141" s="2859"/>
      <c r="J2141" s="2859"/>
    </row>
    <row r="2142" spans="1:14" s="626" customFormat="1" ht="16.5" customHeight="1" thickTop="1" thickBot="1">
      <c r="A2142" s="2859"/>
      <c r="B2142" s="2859"/>
      <c r="C2142" s="4410">
        <v>150000</v>
      </c>
      <c r="D2142" s="4410"/>
      <c r="E2142" s="4410">
        <v>150000</v>
      </c>
      <c r="F2142" s="4410"/>
      <c r="G2142" s="2705">
        <v>23</v>
      </c>
      <c r="H2142" s="2722" t="s">
        <v>3502</v>
      </c>
      <c r="I2142" s="3263"/>
      <c r="J2142" s="2859"/>
    </row>
    <row r="2143" spans="1:14" s="733" customFormat="1" ht="31.5" thickTop="1" thickBot="1">
      <c r="A2143" s="2859"/>
      <c r="B2143" s="2859"/>
      <c r="C2143" s="4410">
        <v>250000</v>
      </c>
      <c r="D2143" s="4410"/>
      <c r="E2143" s="4410">
        <v>250000</v>
      </c>
      <c r="F2143" s="4410"/>
      <c r="G2143" s="2705">
        <v>25</v>
      </c>
      <c r="H2143" s="2722" t="s">
        <v>3490</v>
      </c>
      <c r="I2143" s="3263"/>
      <c r="J2143" s="2859"/>
    </row>
    <row r="2144" spans="1:14" s="761" customFormat="1" ht="18" customHeight="1" thickTop="1">
      <c r="A2144" s="2859"/>
      <c r="B2144" s="2859"/>
      <c r="C2144" s="2728"/>
      <c r="D2144" s="2728"/>
      <c r="E2144" s="2728"/>
      <c r="F2144" s="2728"/>
      <c r="G2144" s="2705" t="s">
        <v>497</v>
      </c>
      <c r="H2144" s="2729" t="s">
        <v>2984</v>
      </c>
      <c r="I2144" s="2728"/>
      <c r="J2144" s="2728"/>
    </row>
    <row r="2145" spans="1:14" s="761" customFormat="1" ht="18" customHeight="1">
      <c r="A2145" s="2859"/>
      <c r="B2145" s="2859"/>
      <c r="C2145" s="2728">
        <v>300000</v>
      </c>
      <c r="D2145" s="2728"/>
      <c r="E2145" s="2728">
        <v>300000</v>
      </c>
      <c r="F2145" s="2728"/>
      <c r="G2145" s="2705">
        <v>29</v>
      </c>
      <c r="H2145" s="2729" t="s">
        <v>3489</v>
      </c>
      <c r="I2145" s="2728"/>
      <c r="J2145" s="2728"/>
    </row>
    <row r="2146" spans="1:14" s="761" customFormat="1" ht="18.75" customHeight="1">
      <c r="A2146" s="2859"/>
      <c r="B2146" s="2859"/>
      <c r="C2146" s="2728">
        <v>0</v>
      </c>
      <c r="D2146" s="2730">
        <v>0</v>
      </c>
      <c r="E2146" s="2728">
        <v>0</v>
      </c>
      <c r="F2146" s="2730">
        <v>0</v>
      </c>
      <c r="G2146" s="2705" t="s">
        <v>510</v>
      </c>
      <c r="H2146" s="2729" t="s">
        <v>1269</v>
      </c>
      <c r="I2146" s="2728"/>
      <c r="J2146" s="2730"/>
    </row>
    <row r="2147" spans="1:14" s="741" customFormat="1" ht="22.5" customHeight="1" thickBot="1">
      <c r="A2147" s="1005">
        <f>SUM(A2137:A2146)</f>
        <v>0</v>
      </c>
      <c r="B2147" s="1006">
        <f>SUM(B2137:B2143)</f>
        <v>0</v>
      </c>
      <c r="C2147" s="1006">
        <f>SUM(C2137:C2146)</f>
        <v>700000</v>
      </c>
      <c r="D2147" s="1006">
        <f>SUM(D2137:D2146)</f>
        <v>0</v>
      </c>
      <c r="E2147" s="1006">
        <f>SUM(E2137:E2146)</f>
        <v>700000</v>
      </c>
      <c r="F2147" s="1006">
        <f>SUM(F2137:F2143)</f>
        <v>0</v>
      </c>
      <c r="G2147" s="1067"/>
      <c r="H2147" s="1006" t="s">
        <v>1505</v>
      </c>
      <c r="I2147" s="1006">
        <f>SUM(I2137:I2146)</f>
        <v>0</v>
      </c>
      <c r="J2147" s="1007">
        <f>SUM(J2137:J2146)</f>
        <v>0</v>
      </c>
    </row>
    <row r="2148" spans="1:14" s="2842" customFormat="1" ht="15" customHeight="1">
      <c r="A2148" s="1385"/>
      <c r="B2148" s="742"/>
      <c r="C2148" s="742"/>
      <c r="D2148" s="742"/>
      <c r="E2148" s="742"/>
      <c r="F2148" s="742"/>
      <c r="G2148" s="741"/>
      <c r="H2148" s="1027"/>
      <c r="I2148" s="742"/>
      <c r="J2148" s="742" t="s">
        <v>223</v>
      </c>
    </row>
    <row r="2149" spans="1:14" s="2842" customFormat="1" ht="15" customHeight="1">
      <c r="A2149" s="2850" t="s">
        <v>1502</v>
      </c>
    </row>
    <row r="2150" spans="1:14" s="2842" customFormat="1" ht="13.5" customHeight="1" thickBot="1">
      <c r="A2150" s="2848"/>
      <c r="I2150" s="4608" t="s">
        <v>313</v>
      </c>
      <c r="J2150" s="4608"/>
    </row>
    <row r="2151" spans="1:14" s="2842" customFormat="1" ht="29.25" customHeight="1">
      <c r="A2151" s="4453" t="s">
        <v>3785</v>
      </c>
      <c r="B2151" s="4454"/>
      <c r="C2151" s="4455" t="s">
        <v>3783</v>
      </c>
      <c r="D2151" s="4454"/>
      <c r="E2151" s="4455" t="s">
        <v>3784</v>
      </c>
      <c r="F2151" s="4454"/>
      <c r="G2151" s="4456" t="s">
        <v>117</v>
      </c>
      <c r="H2151" s="4457"/>
      <c r="I2151" s="4455" t="s">
        <v>3787</v>
      </c>
      <c r="J2151" s="4454"/>
    </row>
    <row r="2152" spans="1:14" s="2842" customFormat="1" ht="19.5" customHeight="1">
      <c r="A2152" s="1050" t="s">
        <v>118</v>
      </c>
      <c r="B2152" s="2819" t="s">
        <v>104</v>
      </c>
      <c r="C2152" s="2819" t="s">
        <v>118</v>
      </c>
      <c r="D2152" s="2819" t="s">
        <v>104</v>
      </c>
      <c r="E2152" s="2819" t="s">
        <v>118</v>
      </c>
      <c r="F2152" s="2819" t="s">
        <v>104</v>
      </c>
      <c r="G2152" s="4458"/>
      <c r="H2152" s="4459"/>
      <c r="I2152" s="2819" t="s">
        <v>118</v>
      </c>
      <c r="J2152" s="1051" t="s">
        <v>104</v>
      </c>
    </row>
    <row r="2153" spans="1:14" s="2842" customFormat="1" ht="20.25" customHeight="1" thickBot="1">
      <c r="A2153" s="1075">
        <v>1</v>
      </c>
      <c r="B2153" s="2843">
        <v>2</v>
      </c>
      <c r="C2153" s="2843">
        <v>3</v>
      </c>
      <c r="D2153" s="2843">
        <v>4</v>
      </c>
      <c r="E2153" s="2843">
        <v>5</v>
      </c>
      <c r="F2153" s="2843">
        <v>6</v>
      </c>
      <c r="G2153" s="4614">
        <v>7</v>
      </c>
      <c r="H2153" s="4614"/>
      <c r="I2153" s="2843">
        <v>8</v>
      </c>
      <c r="J2153" s="1076">
        <v>9</v>
      </c>
      <c r="K2153" s="654"/>
      <c r="L2153" s="654"/>
      <c r="M2153" s="654"/>
      <c r="N2153" s="654"/>
    </row>
    <row r="2154" spans="1:14" s="2842" customFormat="1" ht="17.25" customHeight="1">
      <c r="A2154" s="4612"/>
      <c r="B2154" s="4613"/>
      <c r="C2154" s="4613"/>
      <c r="D2154" s="4613"/>
      <c r="E2154" s="4613"/>
      <c r="F2154" s="4613"/>
      <c r="G2154" s="624">
        <v>2</v>
      </c>
      <c r="H2154" s="4610" t="s">
        <v>1271</v>
      </c>
      <c r="I2154" s="4610"/>
      <c r="J2154" s="4611"/>
      <c r="K2154" s="694"/>
      <c r="L2154" s="694"/>
      <c r="M2154" s="694"/>
      <c r="N2154" s="694"/>
    </row>
    <row r="2155" spans="1:14" s="2842" customFormat="1" ht="17.25" customHeight="1">
      <c r="A2155" s="2859"/>
      <c r="B2155" s="2859"/>
      <c r="C2155" s="3793">
        <v>700000</v>
      </c>
      <c r="D2155" s="4410"/>
      <c r="E2155" s="3793">
        <v>700000</v>
      </c>
      <c r="F2155" s="4410"/>
      <c r="G2155" s="2691">
        <v>103</v>
      </c>
      <c r="H2155" s="2859" t="s">
        <v>3491</v>
      </c>
      <c r="I2155" s="3793"/>
      <c r="J2155" s="2859"/>
    </row>
    <row r="2156" spans="1:14" s="2842" customFormat="1" ht="17.25" customHeight="1">
      <c r="A2156" s="2859"/>
      <c r="B2156" s="2859"/>
      <c r="C2156" s="3793">
        <v>600000</v>
      </c>
      <c r="D2156" s="4410"/>
      <c r="E2156" s="3793">
        <v>600000</v>
      </c>
      <c r="F2156" s="4410"/>
      <c r="G2156" s="2691">
        <v>104</v>
      </c>
      <c r="H2156" s="2722" t="s">
        <v>3498</v>
      </c>
      <c r="I2156" s="3793"/>
      <c r="J2156" s="2859"/>
    </row>
    <row r="2157" spans="1:14" s="2842" customFormat="1" ht="17.25" customHeight="1">
      <c r="A2157" s="2859"/>
      <c r="B2157" s="2859"/>
      <c r="C2157" s="3793">
        <v>550000</v>
      </c>
      <c r="D2157" s="2728">
        <v>0</v>
      </c>
      <c r="E2157" s="3793">
        <v>550000</v>
      </c>
      <c r="F2157" s="2728">
        <v>0</v>
      </c>
      <c r="G2157" s="2731">
        <v>105</v>
      </c>
      <c r="H2157" s="2729" t="s">
        <v>268</v>
      </c>
      <c r="I2157" s="3793"/>
      <c r="J2157" s="2728"/>
    </row>
    <row r="2158" spans="1:14" s="2842" customFormat="1" ht="17.25" customHeight="1">
      <c r="A2158" s="2859"/>
      <c r="B2158" s="2859"/>
      <c r="C2158" s="3079"/>
      <c r="D2158" s="2728">
        <v>0</v>
      </c>
      <c r="E2158" s="3079"/>
      <c r="F2158" s="2728">
        <v>0</v>
      </c>
      <c r="G2158" s="2731">
        <v>125</v>
      </c>
      <c r="H2158" s="2729" t="s">
        <v>269</v>
      </c>
      <c r="I2158" s="3079"/>
      <c r="J2158" s="2728"/>
    </row>
    <row r="2159" spans="1:14" s="2842" customFormat="1" ht="17.25" customHeight="1">
      <c r="A2159" s="4289"/>
      <c r="B2159" s="2859"/>
      <c r="C2159" s="3793">
        <v>100000</v>
      </c>
      <c r="D2159" s="4410">
        <v>0</v>
      </c>
      <c r="E2159" s="3793">
        <v>100000</v>
      </c>
      <c r="F2159" s="4410">
        <v>0</v>
      </c>
      <c r="G2159" s="2691">
        <v>135</v>
      </c>
      <c r="H2159" s="2722" t="s">
        <v>270</v>
      </c>
      <c r="I2159" s="3793"/>
      <c r="J2159" s="2859"/>
      <c r="K2159" s="654"/>
      <c r="L2159" s="654"/>
      <c r="M2159" s="654"/>
      <c r="N2159" s="654"/>
    </row>
    <row r="2160" spans="1:14" s="648" customFormat="1" ht="17.25" customHeight="1" thickBot="1">
      <c r="A2160" s="2859"/>
      <c r="B2160" s="2859"/>
      <c r="C2160" s="3793">
        <v>50000</v>
      </c>
      <c r="D2160" s="4410">
        <v>0</v>
      </c>
      <c r="E2160" s="3793">
        <v>50000</v>
      </c>
      <c r="F2160" s="4410">
        <v>0</v>
      </c>
      <c r="G2160" s="2691">
        <v>140</v>
      </c>
      <c r="H2160" s="2859" t="s">
        <v>1280</v>
      </c>
      <c r="I2160" s="3793"/>
      <c r="J2160" s="2859"/>
      <c r="K2160" s="655"/>
      <c r="L2160" s="655"/>
      <c r="M2160" s="655"/>
      <c r="N2160" s="655"/>
    </row>
    <row r="2161" spans="1:14" s="626" customFormat="1" ht="16.5" thickTop="1" thickBot="1">
      <c r="A2161" s="2859"/>
      <c r="B2161" s="2859"/>
      <c r="C2161" s="3793">
        <v>200000</v>
      </c>
      <c r="D2161" s="4410">
        <v>0</v>
      </c>
      <c r="E2161" s="3793">
        <v>200000</v>
      </c>
      <c r="F2161" s="4410">
        <v>0</v>
      </c>
      <c r="G2161" s="2691">
        <v>144</v>
      </c>
      <c r="H2161" s="2722" t="s">
        <v>1506</v>
      </c>
      <c r="I2161" s="3793"/>
      <c r="J2161" s="2859"/>
    </row>
    <row r="2162" spans="1:14" s="733" customFormat="1" ht="18.75" customHeight="1" thickTop="1" thickBot="1">
      <c r="A2162" s="2859"/>
      <c r="B2162" s="2859"/>
      <c r="C2162" s="3793">
        <v>200000</v>
      </c>
      <c r="D2162" s="4410">
        <v>0</v>
      </c>
      <c r="E2162" s="3793">
        <v>200000</v>
      </c>
      <c r="F2162" s="4410">
        <v>0</v>
      </c>
      <c r="G2162" s="2691">
        <v>146</v>
      </c>
      <c r="H2162" s="2568" t="s">
        <v>1507</v>
      </c>
      <c r="I2162" s="3793"/>
      <c r="J2162" s="2859"/>
    </row>
    <row r="2163" spans="1:14" s="2842" customFormat="1" ht="20.25" customHeight="1" thickTop="1" thickBot="1">
      <c r="A2163" s="1034">
        <f t="shared" ref="A2163:F2163" si="510">SUM(A2155:A2162)</f>
        <v>0</v>
      </c>
      <c r="B2163" s="1034">
        <f t="shared" si="510"/>
        <v>0</v>
      </c>
      <c r="C2163" s="1034">
        <f t="shared" si="510"/>
        <v>2400000</v>
      </c>
      <c r="D2163" s="1034">
        <f t="shared" si="510"/>
        <v>0</v>
      </c>
      <c r="E2163" s="1034">
        <f t="shared" si="510"/>
        <v>2400000</v>
      </c>
      <c r="F2163" s="1034">
        <f t="shared" si="510"/>
        <v>0</v>
      </c>
      <c r="G2163" s="1023"/>
      <c r="H2163" s="1020" t="s">
        <v>1344</v>
      </c>
      <c r="I2163" s="1020">
        <f>SUM(I2155:I2162)</f>
        <v>0</v>
      </c>
      <c r="J2163" s="1020">
        <f>SUM(J2155:J2162)</f>
        <v>0</v>
      </c>
    </row>
    <row r="2164" spans="1:14" s="2842" customFormat="1" ht="17.25" customHeight="1" thickTop="1" thickBot="1">
      <c r="A2164" s="4623"/>
      <c r="B2164" s="4624"/>
      <c r="C2164" s="4624"/>
      <c r="D2164" s="4624"/>
      <c r="E2164" s="4624"/>
      <c r="F2164" s="4624"/>
      <c r="G2164" s="623">
        <v>3</v>
      </c>
      <c r="H2164" s="4606" t="s">
        <v>1282</v>
      </c>
      <c r="I2164" s="4606"/>
      <c r="J2164" s="4607"/>
      <c r="K2164" s="648"/>
      <c r="L2164" s="648"/>
      <c r="M2164" s="648"/>
      <c r="N2164" s="648"/>
    </row>
    <row r="2165" spans="1:14" s="2842" customFormat="1" ht="17.25" customHeight="1" thickTop="1">
      <c r="A2165" s="2859"/>
      <c r="B2165" s="2859"/>
      <c r="C2165" s="2728">
        <v>0</v>
      </c>
      <c r="D2165" s="2728">
        <v>0</v>
      </c>
      <c r="E2165" s="2728">
        <v>0</v>
      </c>
      <c r="F2165" s="2728">
        <v>0</v>
      </c>
      <c r="G2165" s="2731">
        <v>208</v>
      </c>
      <c r="H2165" s="2733" t="s">
        <v>2387</v>
      </c>
      <c r="I2165" s="2728"/>
      <c r="J2165" s="2728"/>
    </row>
    <row r="2166" spans="1:14" s="2842" customFormat="1" ht="17.25" customHeight="1">
      <c r="A2166" s="2859"/>
      <c r="B2166" s="2859"/>
      <c r="C2166" s="3079">
        <v>250000</v>
      </c>
      <c r="D2166" s="2728">
        <v>0</v>
      </c>
      <c r="E2166" s="3079">
        <v>250000</v>
      </c>
      <c r="F2166" s="2728">
        <v>0</v>
      </c>
      <c r="G2166" s="2731">
        <v>230</v>
      </c>
      <c r="H2166" s="2733" t="s">
        <v>1473</v>
      </c>
      <c r="I2166" s="3079"/>
      <c r="J2166" s="2728"/>
    </row>
    <row r="2167" spans="1:14" s="626" customFormat="1" ht="18.75" customHeight="1" thickBot="1">
      <c r="A2167" s="2691"/>
      <c r="B2167" s="2691"/>
      <c r="C2167" s="3079">
        <v>6000</v>
      </c>
      <c r="D2167" s="4410">
        <v>0</v>
      </c>
      <c r="E2167" s="3079">
        <v>6000</v>
      </c>
      <c r="F2167" s="4410">
        <v>0</v>
      </c>
      <c r="G2167" s="2691">
        <v>234</v>
      </c>
      <c r="H2167" s="2859" t="s">
        <v>1508</v>
      </c>
      <c r="I2167" s="3079"/>
      <c r="J2167" s="2859"/>
      <c r="K2167" s="674"/>
      <c r="L2167" s="674"/>
      <c r="M2167" s="674"/>
      <c r="N2167" s="674"/>
    </row>
    <row r="2168" spans="1:14" s="626" customFormat="1" ht="18.75" customHeight="1" thickTop="1" thickBot="1">
      <c r="A2168" s="2691"/>
      <c r="B2168" s="2691"/>
      <c r="C2168" s="3079">
        <v>0</v>
      </c>
      <c r="D2168" s="2730">
        <v>0</v>
      </c>
      <c r="E2168" s="3079">
        <v>0</v>
      </c>
      <c r="F2168" s="2730">
        <v>0</v>
      </c>
      <c r="G2168" s="2731">
        <v>250</v>
      </c>
      <c r="H2168" s="2734" t="s">
        <v>2388</v>
      </c>
      <c r="I2168" s="3079"/>
      <c r="J2168" s="2730"/>
      <c r="K2168" s="2842"/>
      <c r="L2168" s="2842"/>
    </row>
    <row r="2169" spans="1:14" s="733" customFormat="1" ht="21.75" customHeight="1" thickTop="1" thickBot="1">
      <c r="A2169" s="2691"/>
      <c r="B2169" s="2691"/>
      <c r="C2169" s="3329">
        <v>0</v>
      </c>
      <c r="D2169" s="4410">
        <v>0</v>
      </c>
      <c r="E2169" s="3329">
        <v>0</v>
      </c>
      <c r="F2169" s="4410">
        <v>0</v>
      </c>
      <c r="G2169" s="2691">
        <v>289</v>
      </c>
      <c r="H2169" s="2859" t="s">
        <v>281</v>
      </c>
      <c r="I2169" s="3329"/>
      <c r="J2169" s="2859"/>
      <c r="K2169" s="761"/>
      <c r="L2169" s="761"/>
    </row>
    <row r="2170" spans="1:14" s="2842" customFormat="1" ht="20.25" customHeight="1" thickTop="1" thickBot="1">
      <c r="A2170" s="1018">
        <f>SUM(A2165:A2169)</f>
        <v>0</v>
      </c>
      <c r="B2170" s="1019">
        <f>SUM(B2167:B2169)</f>
        <v>0</v>
      </c>
      <c r="C2170" s="1019">
        <f>SUM(C2165:C2169)</f>
        <v>256000</v>
      </c>
      <c r="D2170" s="1019">
        <f>SUM(D2167:D2169)</f>
        <v>0</v>
      </c>
      <c r="E2170" s="1020">
        <f>SUM(E2165:E2169)</f>
        <v>256000</v>
      </c>
      <c r="F2170" s="1019">
        <f>SUM(F2167:F2169)</f>
        <v>0</v>
      </c>
      <c r="G2170" s="1023"/>
      <c r="H2170" s="1020" t="s">
        <v>1374</v>
      </c>
      <c r="I2170" s="1019">
        <f>SUM(I2165:I2169)</f>
        <v>0</v>
      </c>
      <c r="J2170" s="2732">
        <f>SUM(J2167:J2169)</f>
        <v>0</v>
      </c>
    </row>
    <row r="2171" spans="1:14" s="2842" customFormat="1" ht="19.5" customHeight="1" thickTop="1">
      <c r="A2171" s="4623"/>
      <c r="B2171" s="4624"/>
      <c r="C2171" s="4624"/>
      <c r="D2171" s="4624"/>
      <c r="E2171" s="4624"/>
      <c r="F2171" s="4624"/>
      <c r="G2171" s="623">
        <v>4</v>
      </c>
      <c r="H2171" s="4606" t="s">
        <v>1296</v>
      </c>
      <c r="I2171" s="4606"/>
      <c r="J2171" s="4607"/>
    </row>
    <row r="2172" spans="1:14" s="626" customFormat="1" ht="19.5" customHeight="1" thickBot="1">
      <c r="A2172" s="4612"/>
      <c r="B2172" s="4613"/>
      <c r="C2172" s="4613"/>
      <c r="D2172" s="4613"/>
      <c r="E2172" s="4613"/>
      <c r="F2172" s="4613"/>
      <c r="G2172" s="624">
        <v>5</v>
      </c>
      <c r="H2172" s="4610" t="s">
        <v>321</v>
      </c>
      <c r="I2172" s="4610"/>
      <c r="J2172" s="4611"/>
    </row>
    <row r="2173" spans="1:14" s="626" customFormat="1" ht="19.5" customHeight="1" thickTop="1" thickBot="1">
      <c r="A2173" s="2728"/>
      <c r="B2173" s="2728">
        <v>0</v>
      </c>
      <c r="C2173" s="2728">
        <v>0</v>
      </c>
      <c r="D2173" s="2728">
        <v>0</v>
      </c>
      <c r="E2173" s="2728">
        <v>0</v>
      </c>
      <c r="F2173" s="2728">
        <v>0</v>
      </c>
      <c r="G2173" s="2731">
        <v>402</v>
      </c>
      <c r="H2173" s="2734" t="s">
        <v>3166</v>
      </c>
      <c r="I2173" s="2728">
        <v>0</v>
      </c>
      <c r="J2173" s="2728">
        <v>0</v>
      </c>
    </row>
    <row r="2174" spans="1:14" s="626" customFormat="1" ht="19.5" customHeight="1" thickTop="1" thickBot="1">
      <c r="A2174" s="2728"/>
      <c r="B2174" s="2728">
        <v>0</v>
      </c>
      <c r="C2174" s="2728">
        <v>0</v>
      </c>
      <c r="D2174" s="2728">
        <v>0</v>
      </c>
      <c r="E2174" s="2728">
        <v>0</v>
      </c>
      <c r="F2174" s="2728">
        <v>0</v>
      </c>
      <c r="G2174" s="2731">
        <v>430</v>
      </c>
      <c r="H2174" s="2733" t="s">
        <v>2395</v>
      </c>
      <c r="I2174" s="2728">
        <v>0</v>
      </c>
      <c r="J2174" s="2728">
        <v>0</v>
      </c>
    </row>
    <row r="2175" spans="1:14" s="626" customFormat="1" ht="19.5" customHeight="1" thickTop="1" thickBot="1">
      <c r="A2175" s="2728"/>
      <c r="B2175" s="2728">
        <v>0</v>
      </c>
      <c r="C2175" s="2728">
        <v>0</v>
      </c>
      <c r="D2175" s="2728">
        <v>0</v>
      </c>
      <c r="E2175" s="2728">
        <v>0</v>
      </c>
      <c r="F2175" s="2728">
        <v>0</v>
      </c>
      <c r="G2175" s="2731">
        <v>431</v>
      </c>
      <c r="H2175" s="2733" t="s">
        <v>2396</v>
      </c>
      <c r="I2175" s="2728">
        <v>0</v>
      </c>
      <c r="J2175" s="2728">
        <v>0</v>
      </c>
    </row>
    <row r="2176" spans="1:14" s="626" customFormat="1" ht="19.5" customHeight="1" thickTop="1" thickBot="1">
      <c r="A2176" s="2728"/>
      <c r="B2176" s="2728">
        <v>0</v>
      </c>
      <c r="C2176" s="2728">
        <v>0</v>
      </c>
      <c r="D2176" s="2728">
        <v>0</v>
      </c>
      <c r="E2176" s="2728">
        <v>0</v>
      </c>
      <c r="F2176" s="2728">
        <v>0</v>
      </c>
      <c r="G2176" s="2731">
        <v>450</v>
      </c>
      <c r="H2176" s="2733" t="s">
        <v>1320</v>
      </c>
      <c r="I2176" s="2728">
        <v>0</v>
      </c>
      <c r="J2176" s="2728">
        <v>0</v>
      </c>
    </row>
    <row r="2177" spans="1:14" s="626" customFormat="1" ht="19.5" customHeight="1" thickTop="1" thickBot="1">
      <c r="A2177" s="2728"/>
      <c r="B2177" s="2728">
        <v>0</v>
      </c>
      <c r="C2177" s="2728">
        <v>0</v>
      </c>
      <c r="D2177" s="2728">
        <v>0</v>
      </c>
      <c r="E2177" s="2728">
        <v>0</v>
      </c>
      <c r="F2177" s="2728">
        <v>0</v>
      </c>
      <c r="G2177" s="2731">
        <v>491</v>
      </c>
      <c r="H2177" s="2734" t="s">
        <v>2398</v>
      </c>
      <c r="I2177" s="2728">
        <v>0</v>
      </c>
      <c r="J2177" s="2728">
        <v>0</v>
      </c>
    </row>
    <row r="2178" spans="1:14" s="626" customFormat="1" ht="19.5" customHeight="1" thickTop="1" thickBot="1">
      <c r="A2178" s="2728"/>
      <c r="B2178" s="2728">
        <v>0</v>
      </c>
      <c r="C2178" s="2728">
        <v>0</v>
      </c>
      <c r="D2178" s="2728">
        <v>0</v>
      </c>
      <c r="E2178" s="2728">
        <v>0</v>
      </c>
      <c r="F2178" s="2728">
        <v>0</v>
      </c>
      <c r="G2178" s="2731">
        <v>492</v>
      </c>
      <c r="H2178" s="2733" t="s">
        <v>2399</v>
      </c>
      <c r="I2178" s="2728">
        <v>0</v>
      </c>
      <c r="J2178" s="2728">
        <v>0</v>
      </c>
    </row>
    <row r="2179" spans="1:14" s="662" customFormat="1" ht="26.25" customHeight="1" thickTop="1" thickBot="1">
      <c r="A2179" s="2728"/>
      <c r="B2179" s="2728">
        <v>0</v>
      </c>
      <c r="C2179" s="4410">
        <v>100000</v>
      </c>
      <c r="D2179" s="2859">
        <v>0</v>
      </c>
      <c r="E2179" s="4410">
        <v>100000</v>
      </c>
      <c r="F2179" s="2859">
        <v>0</v>
      </c>
      <c r="G2179" s="2691">
        <v>499</v>
      </c>
      <c r="H2179" s="2859" t="s">
        <v>290</v>
      </c>
      <c r="I2179" s="2859">
        <v>0</v>
      </c>
      <c r="J2179" s="2859">
        <v>0</v>
      </c>
    </row>
    <row r="2180" spans="1:14" s="662" customFormat="1" ht="23.25" customHeight="1" thickTop="1" thickBot="1">
      <c r="A2180" s="1034">
        <f>SUM(A2173:A2179)</f>
        <v>0</v>
      </c>
      <c r="B2180" s="1020">
        <f>SUM(B2179)</f>
        <v>0</v>
      </c>
      <c r="C2180" s="1020">
        <f>SUM(C2173:C2179)</f>
        <v>100000</v>
      </c>
      <c r="D2180" s="1022">
        <f>SUM(D2179)</f>
        <v>0</v>
      </c>
      <c r="E2180" s="1020">
        <f>SUM(E2173:E2179)</f>
        <v>100000</v>
      </c>
      <c r="F2180" s="1020">
        <v>0</v>
      </c>
      <c r="G2180" s="1023"/>
      <c r="H2180" s="1020" t="s">
        <v>1321</v>
      </c>
      <c r="I2180" s="1020">
        <f>SUM(I2173:I2179)</f>
        <v>0</v>
      </c>
      <c r="J2180" s="1022">
        <f>SUM(J2179)</f>
        <v>0</v>
      </c>
    </row>
    <row r="2181" spans="1:14" s="648" customFormat="1" ht="37.5" customHeight="1" thickTop="1" thickBot="1">
      <c r="A2181" s="995">
        <f t="shared" ref="A2181:F2181" si="511">SUM(A2180,A2170,A2163,A2147)</f>
        <v>0</v>
      </c>
      <c r="B2181" s="996">
        <f t="shared" si="511"/>
        <v>0</v>
      </c>
      <c r="C2181" s="996">
        <f t="shared" si="511"/>
        <v>3456000</v>
      </c>
      <c r="D2181" s="996">
        <f t="shared" si="511"/>
        <v>0</v>
      </c>
      <c r="E2181" s="996">
        <f>SUM(E2180,E2170,E2163,E2147)</f>
        <v>3456000</v>
      </c>
      <c r="F2181" s="996">
        <f t="shared" si="511"/>
        <v>0</v>
      </c>
      <c r="G2181" s="1013"/>
      <c r="H2181" s="1010" t="s">
        <v>1355</v>
      </c>
      <c r="I2181" s="996">
        <f>SUM(I2180,I2170,I2163,I2147)</f>
        <v>0</v>
      </c>
      <c r="J2181" s="997">
        <f>SUM(J2180,J2170,J2163,J2147)</f>
        <v>0</v>
      </c>
    </row>
    <row r="2182" spans="1:14" s="660" customFormat="1" ht="35.25" customHeight="1" thickTop="1" thickBot="1">
      <c r="A2182" s="1071">
        <f t="shared" ref="A2182:F2182" si="512">SUM(A2181,A2134)</f>
        <v>0</v>
      </c>
      <c r="B2182" s="1072">
        <f t="shared" si="512"/>
        <v>0</v>
      </c>
      <c r="C2182" s="1072">
        <f t="shared" si="512"/>
        <v>4956000</v>
      </c>
      <c r="D2182" s="1072">
        <f t="shared" si="512"/>
        <v>0</v>
      </c>
      <c r="E2182" s="1072">
        <f t="shared" si="512"/>
        <v>4956000</v>
      </c>
      <c r="F2182" s="1072">
        <f t="shared" si="512"/>
        <v>0</v>
      </c>
      <c r="G2182" s="1067"/>
      <c r="H2182" s="1077" t="s">
        <v>1509</v>
      </c>
      <c r="I2182" s="1072">
        <f>SUM(I2181,I2134)</f>
        <v>0</v>
      </c>
      <c r="J2182" s="1073">
        <f>SUM(J2181,J2134)</f>
        <v>0</v>
      </c>
    </row>
    <row r="2183" spans="1:14" s="2842" customFormat="1" ht="14.25" customHeight="1">
      <c r="A2183" s="1391"/>
      <c r="B2183" s="775"/>
      <c r="C2183" s="775"/>
      <c r="D2183" s="775"/>
      <c r="E2183" s="775"/>
      <c r="F2183" s="775"/>
      <c r="H2183" s="749"/>
      <c r="I2183" s="775"/>
      <c r="J2183" s="775"/>
      <c r="N2183" s="2842">
        <v>1161907</v>
      </c>
    </row>
    <row r="2184" spans="1:14" s="648" customFormat="1" ht="7.5" customHeight="1" thickBot="1">
      <c r="A2184" s="2848"/>
      <c r="B2184" s="2842"/>
      <c r="C2184" s="2842"/>
      <c r="D2184" s="2842"/>
      <c r="E2184" s="2842"/>
      <c r="F2184" s="2842"/>
      <c r="G2184" s="2842"/>
      <c r="H2184" s="2842"/>
      <c r="I2184" s="2842"/>
      <c r="J2184" s="2842"/>
      <c r="N2184" s="648" t="e">
        <f>#REF!</f>
        <v>#REF!</v>
      </c>
    </row>
    <row r="2185" spans="1:14" s="2842" customFormat="1" ht="18.75" customHeight="1" thickTop="1">
      <c r="A2185" s="4753" t="s">
        <v>1510</v>
      </c>
      <c r="B2185" s="4754"/>
      <c r="C2185" s="4754"/>
      <c r="D2185" s="4754"/>
      <c r="E2185" s="4754"/>
      <c r="F2185" s="4754"/>
      <c r="G2185" s="4754"/>
      <c r="H2185" s="4754"/>
      <c r="I2185" s="4754"/>
      <c r="J2185" s="4754"/>
    </row>
    <row r="2186" spans="1:14" s="2842" customFormat="1" ht="8.25" customHeight="1" thickBot="1">
      <c r="A2186" s="1119"/>
      <c r="B2186" s="781"/>
      <c r="C2186" s="4608"/>
      <c r="D2186" s="4608"/>
      <c r="E2186" s="781"/>
      <c r="F2186" s="781"/>
      <c r="G2186" s="781"/>
      <c r="H2186" s="781"/>
      <c r="I2186" s="4608" t="s">
        <v>313</v>
      </c>
      <c r="J2186" s="4608"/>
    </row>
    <row r="2187" spans="1:14" s="648" customFormat="1" ht="27" customHeight="1" thickBot="1">
      <c r="A2187" s="4453" t="s">
        <v>3785</v>
      </c>
      <c r="B2187" s="4454"/>
      <c r="C2187" s="4455" t="s">
        <v>3783</v>
      </c>
      <c r="D2187" s="4454"/>
      <c r="E2187" s="4455" t="s">
        <v>3784</v>
      </c>
      <c r="F2187" s="4454"/>
      <c r="G2187" s="4456" t="s">
        <v>117</v>
      </c>
      <c r="H2187" s="4457"/>
      <c r="I2187" s="4455" t="s">
        <v>3787</v>
      </c>
      <c r="J2187" s="4454"/>
      <c r="K2187" s="655"/>
      <c r="L2187" s="655"/>
      <c r="M2187" s="655"/>
      <c r="N2187" s="655"/>
    </row>
    <row r="2188" spans="1:14" s="660" customFormat="1" ht="16.5" customHeight="1" thickTop="1" thickBot="1">
      <c r="A2188" s="1050" t="s">
        <v>118</v>
      </c>
      <c r="B2188" s="2819" t="s">
        <v>104</v>
      </c>
      <c r="C2188" s="2819" t="s">
        <v>118</v>
      </c>
      <c r="D2188" s="2819" t="s">
        <v>104</v>
      </c>
      <c r="E2188" s="2819" t="s">
        <v>118</v>
      </c>
      <c r="F2188" s="2819" t="s">
        <v>104</v>
      </c>
      <c r="G2188" s="4458"/>
      <c r="H2188" s="4459"/>
      <c r="I2188" s="2819" t="s">
        <v>118</v>
      </c>
      <c r="J2188" s="1051" t="s">
        <v>104</v>
      </c>
    </row>
    <row r="2189" spans="1:14" s="665" customFormat="1" ht="22.5" customHeight="1" thickTop="1" thickBot="1">
      <c r="A2189" s="1075">
        <v>1</v>
      </c>
      <c r="B2189" s="2843">
        <v>2</v>
      </c>
      <c r="C2189" s="2843">
        <v>3</v>
      </c>
      <c r="D2189" s="2843">
        <v>4</v>
      </c>
      <c r="E2189" s="2843">
        <v>5</v>
      </c>
      <c r="F2189" s="2843">
        <v>6</v>
      </c>
      <c r="G2189" s="4614">
        <v>7</v>
      </c>
      <c r="H2189" s="4614"/>
      <c r="I2189" s="2843">
        <v>8</v>
      </c>
      <c r="J2189" s="1076">
        <v>9</v>
      </c>
    </row>
    <row r="2190" spans="1:14" s="2842" customFormat="1" ht="21.75" customHeight="1">
      <c r="A2190" s="2844" t="s">
        <v>318</v>
      </c>
      <c r="B2190" s="2840"/>
      <c r="C2190" s="2840"/>
      <c r="D2190" s="2840"/>
      <c r="E2190" s="2840"/>
      <c r="F2190" s="2840"/>
      <c r="G2190" s="2840"/>
      <c r="H2190" s="2840"/>
      <c r="I2190" s="2840"/>
      <c r="J2190" s="2841"/>
    </row>
    <row r="2191" spans="1:14" s="2842" customFormat="1" ht="17.25" customHeight="1">
      <c r="A2191" s="4612"/>
      <c r="B2191" s="4613"/>
      <c r="C2191" s="4613"/>
      <c r="D2191" s="4613"/>
      <c r="E2191" s="4613"/>
      <c r="F2191" s="4613"/>
      <c r="G2191" s="624" t="s">
        <v>137</v>
      </c>
      <c r="H2191" s="4610" t="s">
        <v>1366</v>
      </c>
      <c r="I2191" s="4610"/>
      <c r="J2191" s="4611"/>
      <c r="K2191" s="654"/>
      <c r="L2191" s="654"/>
      <c r="M2191" s="654"/>
      <c r="N2191" s="654"/>
    </row>
    <row r="2192" spans="1:14" s="626" customFormat="1" ht="21" customHeight="1" thickBot="1">
      <c r="A2192" s="2839">
        <f t="shared" ref="A2192:F2192" si="513">SUM(A2216)</f>
        <v>0</v>
      </c>
      <c r="B2192" s="2846">
        <f t="shared" si="513"/>
        <v>0</v>
      </c>
      <c r="C2192" s="2839">
        <f t="shared" si="513"/>
        <v>17004000</v>
      </c>
      <c r="D2192" s="2846">
        <f t="shared" si="513"/>
        <v>0</v>
      </c>
      <c r="E2192" s="2839">
        <f t="shared" si="513"/>
        <v>17004000</v>
      </c>
      <c r="F2192" s="2846">
        <f t="shared" si="513"/>
        <v>0</v>
      </c>
      <c r="G2192" s="1326">
        <v>1</v>
      </c>
      <c r="H2192" s="2839" t="s">
        <v>1235</v>
      </c>
      <c r="I2192" s="2839">
        <f>SUM(I2216)</f>
        <v>0</v>
      </c>
      <c r="J2192" s="2846">
        <f>SUM(J2216)</f>
        <v>0</v>
      </c>
      <c r="K2192" s="674"/>
      <c r="L2192" s="674"/>
      <c r="M2192" s="674"/>
      <c r="N2192" s="674"/>
    </row>
    <row r="2193" spans="1:14" s="733" customFormat="1" ht="16.5" thickTop="1" thickBot="1">
      <c r="A2193" s="2862">
        <f t="shared" ref="A2193:F2193" si="514">A2220</f>
        <v>0</v>
      </c>
      <c r="B2193" s="989">
        <f t="shared" si="514"/>
        <v>0</v>
      </c>
      <c r="C2193" s="2862">
        <f t="shared" si="514"/>
        <v>252000</v>
      </c>
      <c r="D2193" s="989">
        <f t="shared" si="514"/>
        <v>0</v>
      </c>
      <c r="E2193" s="2862">
        <f t="shared" si="514"/>
        <v>252000</v>
      </c>
      <c r="F2193" s="989">
        <f t="shared" si="514"/>
        <v>0</v>
      </c>
      <c r="G2193" s="1263">
        <v>2</v>
      </c>
      <c r="H2193" s="2862" t="s">
        <v>1236</v>
      </c>
      <c r="I2193" s="2862">
        <f>I2220</f>
        <v>0</v>
      </c>
      <c r="J2193" s="989">
        <f>J2220</f>
        <v>0</v>
      </c>
    </row>
    <row r="2194" spans="1:14" s="2842" customFormat="1" ht="29.25" customHeight="1" thickTop="1" thickBot="1">
      <c r="A2194" s="995">
        <f t="shared" ref="A2194:F2194" si="515">SUM(A2192:A2193)</f>
        <v>0</v>
      </c>
      <c r="B2194" s="996">
        <f t="shared" si="515"/>
        <v>0</v>
      </c>
      <c r="C2194" s="996">
        <f t="shared" si="515"/>
        <v>17256000</v>
      </c>
      <c r="D2194" s="996">
        <f t="shared" si="515"/>
        <v>0</v>
      </c>
      <c r="E2194" s="996">
        <f t="shared" si="515"/>
        <v>17256000</v>
      </c>
      <c r="F2194" s="996">
        <f t="shared" si="515"/>
        <v>0</v>
      </c>
      <c r="G2194" s="1008"/>
      <c r="H2194" s="998" t="s">
        <v>1358</v>
      </c>
      <c r="I2194" s="996">
        <f>SUM(I2192:I2193)</f>
        <v>0</v>
      </c>
      <c r="J2194" s="997">
        <f>SUM(J2192:J2193)</f>
        <v>0</v>
      </c>
      <c r="K2194" s="676"/>
      <c r="L2194" s="676"/>
      <c r="M2194" s="656"/>
      <c r="N2194" s="656"/>
    </row>
    <row r="2195" spans="1:14" s="2842" customFormat="1" ht="17.25" customHeight="1" thickTop="1">
      <c r="A2195" s="4623"/>
      <c r="B2195" s="4624"/>
      <c r="C2195" s="4624"/>
      <c r="D2195" s="4624"/>
      <c r="E2195" s="4624"/>
      <c r="F2195" s="4624"/>
      <c r="G2195" s="623" t="s">
        <v>139</v>
      </c>
      <c r="H2195" s="4606" t="s">
        <v>243</v>
      </c>
      <c r="I2195" s="4606"/>
      <c r="J2195" s="4607"/>
    </row>
    <row r="2196" spans="1:14" s="2842" customFormat="1" ht="17.25" customHeight="1">
      <c r="A2196" s="2839">
        <f t="shared" ref="A2196:F2196" si="516">A2231</f>
        <v>0</v>
      </c>
      <c r="B2196" s="2846">
        <f t="shared" si="516"/>
        <v>0</v>
      </c>
      <c r="C2196" s="2839">
        <f t="shared" si="516"/>
        <v>823000</v>
      </c>
      <c r="D2196" s="2846">
        <f t="shared" si="516"/>
        <v>270000</v>
      </c>
      <c r="E2196" s="2839">
        <f t="shared" si="516"/>
        <v>823000</v>
      </c>
      <c r="F2196" s="2846">
        <f t="shared" si="516"/>
        <v>270000</v>
      </c>
      <c r="G2196" s="1326">
        <v>1</v>
      </c>
      <c r="H2196" s="2839" t="s">
        <v>1258</v>
      </c>
      <c r="I2196" s="2839">
        <f>I2231</f>
        <v>0</v>
      </c>
      <c r="J2196" s="2846">
        <f>J2231</f>
        <v>0</v>
      </c>
    </row>
    <row r="2197" spans="1:14" s="648" customFormat="1" ht="17.25" customHeight="1" thickBot="1">
      <c r="A2197" s="2839">
        <f t="shared" ref="A2197:F2197" si="517">A2245</f>
        <v>0</v>
      </c>
      <c r="B2197" s="2846">
        <f t="shared" si="517"/>
        <v>0</v>
      </c>
      <c r="C2197" s="2839">
        <f t="shared" si="517"/>
        <v>230000</v>
      </c>
      <c r="D2197" s="2846">
        <f t="shared" si="517"/>
        <v>520000</v>
      </c>
      <c r="E2197" s="2839">
        <f t="shared" si="517"/>
        <v>230000</v>
      </c>
      <c r="F2197" s="2846">
        <f t="shared" si="517"/>
        <v>520000</v>
      </c>
      <c r="G2197" s="1326">
        <v>2</v>
      </c>
      <c r="H2197" s="2839" t="s">
        <v>1271</v>
      </c>
      <c r="I2197" s="2839">
        <f>I2245</f>
        <v>0</v>
      </c>
      <c r="J2197" s="2846">
        <f>J2245</f>
        <v>0</v>
      </c>
    </row>
    <row r="2198" spans="1:14" s="695" customFormat="1" ht="17.25" customHeight="1" thickTop="1" thickBot="1">
      <c r="A2198" s="2839">
        <f t="shared" ref="A2198:F2198" si="518">A2251</f>
        <v>0</v>
      </c>
      <c r="B2198" s="2846">
        <f t="shared" si="518"/>
        <v>0</v>
      </c>
      <c r="C2198" s="2839">
        <f t="shared" si="518"/>
        <v>110000</v>
      </c>
      <c r="D2198" s="2846">
        <f t="shared" si="518"/>
        <v>0</v>
      </c>
      <c r="E2198" s="2839">
        <f t="shared" si="518"/>
        <v>110000</v>
      </c>
      <c r="F2198" s="2846">
        <f t="shared" si="518"/>
        <v>0</v>
      </c>
      <c r="G2198" s="1326">
        <v>3</v>
      </c>
      <c r="H2198" s="2839" t="s">
        <v>1282</v>
      </c>
      <c r="I2198" s="2839">
        <f>I2251</f>
        <v>0</v>
      </c>
      <c r="J2198" s="2846">
        <f>J2251</f>
        <v>0</v>
      </c>
      <c r="K2198" s="699"/>
      <c r="L2198" s="699"/>
    </row>
    <row r="2199" spans="1:14" s="626" customFormat="1" ht="20.25" customHeight="1" thickBot="1">
      <c r="A2199" s="2839">
        <v>0</v>
      </c>
      <c r="B2199" s="2846">
        <v>0</v>
      </c>
      <c r="C2199" s="2839">
        <v>0</v>
      </c>
      <c r="D2199" s="2846">
        <v>0</v>
      </c>
      <c r="E2199" s="2839">
        <v>0</v>
      </c>
      <c r="F2199" s="2846">
        <v>0</v>
      </c>
      <c r="G2199" s="1326">
        <v>4</v>
      </c>
      <c r="H2199" s="2839" t="s">
        <v>1296</v>
      </c>
      <c r="I2199" s="2839">
        <v>0</v>
      </c>
      <c r="J2199" s="2846">
        <v>0</v>
      </c>
    </row>
    <row r="2200" spans="1:14" s="662" customFormat="1" ht="16.5" thickTop="1" thickBot="1">
      <c r="A2200" s="2862">
        <f t="shared" ref="A2200:F2200" si="519">A2255</f>
        <v>0</v>
      </c>
      <c r="B2200" s="989">
        <f t="shared" si="519"/>
        <v>0</v>
      </c>
      <c r="C2200" s="2862">
        <f t="shared" si="519"/>
        <v>10000</v>
      </c>
      <c r="D2200" s="989">
        <f t="shared" si="519"/>
        <v>0</v>
      </c>
      <c r="E2200" s="2862">
        <f t="shared" si="519"/>
        <v>10000</v>
      </c>
      <c r="F2200" s="989">
        <f t="shared" si="519"/>
        <v>0</v>
      </c>
      <c r="G2200" s="1263">
        <v>5</v>
      </c>
      <c r="H2200" s="2862" t="s">
        <v>321</v>
      </c>
      <c r="I2200" s="2862">
        <f>I2255</f>
        <v>0</v>
      </c>
      <c r="J2200" s="989">
        <f>J2255</f>
        <v>0</v>
      </c>
    </row>
    <row r="2201" spans="1:14" s="2842" customFormat="1" ht="31.5" customHeight="1" thickTop="1" thickBot="1">
      <c r="A2201" s="995">
        <f t="shared" ref="A2201:F2201" si="520">SUM(A2196:A2200)</f>
        <v>0</v>
      </c>
      <c r="B2201" s="996">
        <f t="shared" si="520"/>
        <v>0</v>
      </c>
      <c r="C2201" s="996">
        <f t="shared" si="520"/>
        <v>1173000</v>
      </c>
      <c r="D2201" s="996">
        <f t="shared" si="520"/>
        <v>790000</v>
      </c>
      <c r="E2201" s="996">
        <f t="shared" si="520"/>
        <v>1173000</v>
      </c>
      <c r="F2201" s="996">
        <f t="shared" si="520"/>
        <v>790000</v>
      </c>
      <c r="G2201" s="1008"/>
      <c r="H2201" s="998" t="s">
        <v>1243</v>
      </c>
      <c r="I2201" s="996">
        <f>SUM(I2196:I2200)</f>
        <v>0</v>
      </c>
      <c r="J2201" s="997">
        <f>SUM(J2196:J2200)</f>
        <v>0</v>
      </c>
    </row>
    <row r="2202" spans="1:14" s="2842" customFormat="1" ht="17.25" customHeight="1" thickTop="1" thickBot="1">
      <c r="A2202" s="1005">
        <f t="shared" ref="A2202:F2202" si="521">SUM(A2194+A2201)</f>
        <v>0</v>
      </c>
      <c r="B2202" s="1006">
        <f t="shared" si="521"/>
        <v>0</v>
      </c>
      <c r="C2202" s="1006">
        <f t="shared" si="521"/>
        <v>18429000</v>
      </c>
      <c r="D2202" s="1006">
        <f t="shared" si="521"/>
        <v>790000</v>
      </c>
      <c r="E2202" s="1006">
        <f t="shared" si="521"/>
        <v>18429000</v>
      </c>
      <c r="F2202" s="1006">
        <f t="shared" si="521"/>
        <v>790000</v>
      </c>
      <c r="G2202" s="1067"/>
      <c r="H2202" s="1068" t="s">
        <v>1244</v>
      </c>
      <c r="I2202" s="1006">
        <f>SUM(I2194+I2201)</f>
        <v>0</v>
      </c>
      <c r="J2202" s="1007">
        <f>SUM(J2194+J2201)</f>
        <v>0</v>
      </c>
      <c r="K2202" s="654"/>
      <c r="L2202" s="654"/>
      <c r="M2202" s="654"/>
      <c r="N2202" s="654"/>
    </row>
    <row r="2203" spans="1:14" s="2842" customFormat="1" ht="9" customHeight="1">
      <c r="A2203" s="2850"/>
      <c r="B2203" s="2847"/>
      <c r="C2203" s="2847"/>
      <c r="D2203" s="2847"/>
      <c r="E2203" s="2847"/>
      <c r="F2203" s="2847"/>
      <c r="H2203" s="749"/>
      <c r="I2203" s="2847"/>
      <c r="J2203" s="2847"/>
    </row>
    <row r="2204" spans="1:14" s="2842" customFormat="1" ht="21.75" customHeight="1">
      <c r="A2204" s="2848" t="s">
        <v>322</v>
      </c>
    </row>
    <row r="2205" spans="1:14" s="2842" customFormat="1" ht="14.25" customHeight="1">
      <c r="A2205" s="2850" t="s">
        <v>1511</v>
      </c>
      <c r="K2205" s="654"/>
      <c r="L2205" s="654"/>
      <c r="M2205" s="654"/>
      <c r="N2205" s="700"/>
    </row>
    <row r="2206" spans="1:14" s="2842" customFormat="1" ht="12.75" customHeight="1" thickBot="1">
      <c r="A2206" s="2848"/>
      <c r="I2206" s="4608" t="s">
        <v>313</v>
      </c>
      <c r="J2206" s="4608"/>
    </row>
    <row r="2207" spans="1:14" s="2842" customFormat="1" ht="29.25" customHeight="1">
      <c r="A2207" s="4453" t="s">
        <v>3785</v>
      </c>
      <c r="B2207" s="4454"/>
      <c r="C2207" s="4455" t="s">
        <v>3783</v>
      </c>
      <c r="D2207" s="4454"/>
      <c r="E2207" s="4455" t="s">
        <v>3784</v>
      </c>
      <c r="F2207" s="4454"/>
      <c r="G2207" s="4456" t="s">
        <v>117</v>
      </c>
      <c r="H2207" s="4457"/>
      <c r="I2207" s="4455" t="s">
        <v>3787</v>
      </c>
      <c r="J2207" s="4454"/>
    </row>
    <row r="2208" spans="1:14" s="2842" customFormat="1" ht="13.5" customHeight="1">
      <c r="A2208" s="1050" t="s">
        <v>118</v>
      </c>
      <c r="B2208" s="2819" t="s">
        <v>104</v>
      </c>
      <c r="C2208" s="2819" t="s">
        <v>118</v>
      </c>
      <c r="D2208" s="2819" t="s">
        <v>104</v>
      </c>
      <c r="E2208" s="2819" t="s">
        <v>118</v>
      </c>
      <c r="F2208" s="2819" t="s">
        <v>104</v>
      </c>
      <c r="G2208" s="4458"/>
      <c r="H2208" s="4459"/>
      <c r="I2208" s="2819" t="s">
        <v>118</v>
      </c>
      <c r="J2208" s="1051" t="s">
        <v>104</v>
      </c>
      <c r="K2208" s="654"/>
      <c r="L2208" s="654"/>
      <c r="M2208" s="654"/>
      <c r="N2208" s="654"/>
    </row>
    <row r="2209" spans="1:14" s="648" customFormat="1" ht="19.5" customHeight="1" thickBot="1">
      <c r="A2209" s="1075">
        <v>1</v>
      </c>
      <c r="B2209" s="2843">
        <v>2</v>
      </c>
      <c r="C2209" s="2843">
        <v>3</v>
      </c>
      <c r="D2209" s="2843">
        <v>4</v>
      </c>
      <c r="E2209" s="2843">
        <v>5</v>
      </c>
      <c r="F2209" s="2843">
        <v>6</v>
      </c>
      <c r="G2209" s="4614">
        <v>7</v>
      </c>
      <c r="H2209" s="4614"/>
      <c r="I2209" s="2843">
        <v>8</v>
      </c>
      <c r="J2209" s="1076">
        <v>9</v>
      </c>
    </row>
    <row r="2210" spans="1:14" s="660" customFormat="1" ht="19.5" customHeight="1" thickTop="1" thickBot="1">
      <c r="A2210" s="2844" t="s">
        <v>626</v>
      </c>
      <c r="B2210" s="2840"/>
      <c r="C2210" s="2840"/>
      <c r="D2210" s="2840"/>
      <c r="E2210" s="2840"/>
      <c r="F2210" s="2840"/>
      <c r="G2210" s="2840"/>
      <c r="H2210" s="2840"/>
      <c r="I2210" s="2840"/>
      <c r="J2210" s="2841"/>
    </row>
    <row r="2211" spans="1:14" s="2842" customFormat="1" ht="18.75" customHeight="1" thickTop="1">
      <c r="A2211" s="4612"/>
      <c r="B2211" s="4613"/>
      <c r="C2211" s="4613"/>
      <c r="D2211" s="4613"/>
      <c r="E2211" s="4613"/>
      <c r="F2211" s="4613"/>
      <c r="G2211" s="624" t="s">
        <v>137</v>
      </c>
      <c r="H2211" s="4610" t="s">
        <v>239</v>
      </c>
      <c r="I2211" s="4610"/>
      <c r="J2211" s="4611"/>
      <c r="K2211" s="656"/>
      <c r="L2211" s="656"/>
      <c r="M2211" s="656"/>
      <c r="N2211" s="656"/>
    </row>
    <row r="2212" spans="1:14" s="2842" customFormat="1" ht="17.25" customHeight="1">
      <c r="A2212" s="4612"/>
      <c r="B2212" s="4613"/>
      <c r="C2212" s="4613"/>
      <c r="D2212" s="4613"/>
      <c r="E2212" s="4613"/>
      <c r="F2212" s="4613"/>
      <c r="G2212" s="624">
        <v>1</v>
      </c>
      <c r="H2212" s="4610" t="s">
        <v>1235</v>
      </c>
      <c r="I2212" s="4610"/>
      <c r="J2212" s="4611"/>
      <c r="K2212" s="694"/>
      <c r="L2212" s="694"/>
      <c r="M2212" s="694"/>
      <c r="N2212" s="694"/>
    </row>
    <row r="2213" spans="1:14" s="2842" customFormat="1" ht="17.25" customHeight="1">
      <c r="A2213" s="3414"/>
      <c r="B2213" s="2846"/>
      <c r="C2213" s="4289">
        <v>11000000</v>
      </c>
      <c r="D2213" s="4411">
        <v>0</v>
      </c>
      <c r="E2213" s="4289">
        <v>11000000</v>
      </c>
      <c r="F2213" s="4411">
        <v>0</v>
      </c>
      <c r="G2213" s="1326" t="s">
        <v>324</v>
      </c>
      <c r="H2213" s="2839" t="s">
        <v>1409</v>
      </c>
      <c r="I2213" s="4289"/>
      <c r="J2213" s="2846"/>
      <c r="K2213" s="656"/>
      <c r="L2213" s="656"/>
      <c r="M2213" s="656"/>
      <c r="N2213" s="656"/>
    </row>
    <row r="2214" spans="1:14" s="626" customFormat="1" ht="20.25" customHeight="1" thickBot="1">
      <c r="A2214" s="3414"/>
      <c r="B2214" s="2846"/>
      <c r="C2214" s="4407">
        <v>2490000</v>
      </c>
      <c r="D2214" s="4411">
        <v>0</v>
      </c>
      <c r="E2214" s="4407">
        <v>2490000</v>
      </c>
      <c r="F2214" s="4411">
        <v>0</v>
      </c>
      <c r="G2214" s="1326" t="s">
        <v>327</v>
      </c>
      <c r="H2214" s="1354" t="s">
        <v>1246</v>
      </c>
      <c r="I2214" s="2839"/>
      <c r="J2214" s="2846"/>
      <c r="K2214" s="674"/>
      <c r="L2214" s="674"/>
      <c r="M2214" s="674"/>
      <c r="N2214" s="674"/>
    </row>
    <row r="2215" spans="1:14" s="733" customFormat="1" ht="19.5" customHeight="1" thickTop="1" thickBot="1">
      <c r="A2215" s="3414"/>
      <c r="B2215" s="2846"/>
      <c r="C2215" s="4412">
        <v>3514000</v>
      </c>
      <c r="D2215" s="989">
        <v>0</v>
      </c>
      <c r="E2215" s="4412">
        <v>3514000</v>
      </c>
      <c r="F2215" s="989">
        <v>0</v>
      </c>
      <c r="G2215" s="1263">
        <v>100</v>
      </c>
      <c r="H2215" s="2862" t="s">
        <v>1380</v>
      </c>
      <c r="I2215" s="2862"/>
      <c r="J2215" s="989"/>
    </row>
    <row r="2216" spans="1:14" s="648" customFormat="1" ht="18" customHeight="1" thickTop="1" thickBot="1">
      <c r="A2216" s="995">
        <f t="shared" ref="A2216:F2216" si="522">SUM(A2213:A2215)</f>
        <v>0</v>
      </c>
      <c r="B2216" s="996">
        <f t="shared" si="522"/>
        <v>0</v>
      </c>
      <c r="C2216" s="996">
        <f t="shared" si="522"/>
        <v>17004000</v>
      </c>
      <c r="D2216" s="996">
        <f t="shared" si="522"/>
        <v>0</v>
      </c>
      <c r="E2216" s="1040">
        <f t="shared" si="522"/>
        <v>17004000</v>
      </c>
      <c r="F2216" s="996">
        <f t="shared" si="522"/>
        <v>0</v>
      </c>
      <c r="G2216" s="1013"/>
      <c r="H2216" s="996" t="s">
        <v>1249</v>
      </c>
      <c r="I2216" s="996">
        <f>SUM(I2213:I2215)</f>
        <v>0</v>
      </c>
      <c r="J2216" s="997">
        <f>SUM(J2213:J2215)</f>
        <v>0</v>
      </c>
    </row>
    <row r="2217" spans="1:14" s="2842" customFormat="1" ht="17.25" customHeight="1" thickTop="1" thickBot="1">
      <c r="A2217" s="754"/>
      <c r="B2217" s="696"/>
      <c r="C2217" s="696"/>
      <c r="D2217" s="696"/>
      <c r="E2217" s="696"/>
      <c r="F2217" s="696"/>
      <c r="G2217" s="623">
        <v>2</v>
      </c>
      <c r="H2217" s="1037" t="s">
        <v>1512</v>
      </c>
      <c r="I2217" s="696"/>
      <c r="J2217" s="1409"/>
      <c r="K2217" s="648"/>
      <c r="L2217" s="648"/>
      <c r="M2217" s="648"/>
      <c r="N2217" s="648"/>
    </row>
    <row r="2218" spans="1:14" s="626" customFormat="1" ht="18.75" customHeight="1" thickTop="1" thickBot="1">
      <c r="A2218" s="3414"/>
      <c r="B2218" s="2846"/>
      <c r="C2218" s="4407">
        <v>2000</v>
      </c>
      <c r="D2218" s="4411">
        <v>0</v>
      </c>
      <c r="E2218" s="4407">
        <v>2000</v>
      </c>
      <c r="F2218" s="4411">
        <v>0</v>
      </c>
      <c r="G2218" s="1326">
        <v>200</v>
      </c>
      <c r="H2218" s="2839" t="s">
        <v>1335</v>
      </c>
      <c r="I2218" s="2839"/>
      <c r="J2218" s="2846">
        <v>0</v>
      </c>
    </row>
    <row r="2219" spans="1:14" s="733" customFormat="1" ht="26.25" customHeight="1" thickTop="1" thickBot="1">
      <c r="A2219" s="3414"/>
      <c r="B2219" s="2846"/>
      <c r="C2219" s="4412">
        <v>250000</v>
      </c>
      <c r="D2219" s="989">
        <v>0</v>
      </c>
      <c r="E2219" s="4412">
        <v>250000</v>
      </c>
      <c r="F2219" s="989">
        <v>0</v>
      </c>
      <c r="G2219" s="1263">
        <v>275</v>
      </c>
      <c r="H2219" s="2885" t="s">
        <v>1503</v>
      </c>
      <c r="I2219" s="2862"/>
      <c r="J2219" s="989">
        <v>0</v>
      </c>
    </row>
    <row r="2220" spans="1:14" s="733" customFormat="1" ht="26.25" customHeight="1" thickTop="1" thickBot="1">
      <c r="A2220" s="995">
        <f t="shared" ref="A2220:F2220" si="523">SUM(A2218:A2219)</f>
        <v>0</v>
      </c>
      <c r="B2220" s="996">
        <f t="shared" si="523"/>
        <v>0</v>
      </c>
      <c r="C2220" s="996">
        <f t="shared" si="523"/>
        <v>252000</v>
      </c>
      <c r="D2220" s="996">
        <f t="shared" si="523"/>
        <v>0</v>
      </c>
      <c r="E2220" s="996">
        <f t="shared" si="523"/>
        <v>252000</v>
      </c>
      <c r="F2220" s="996">
        <f t="shared" si="523"/>
        <v>0</v>
      </c>
      <c r="G2220" s="1013"/>
      <c r="H2220" s="1010" t="s">
        <v>1257</v>
      </c>
      <c r="I2220" s="996">
        <f>SUM(I2218:I2219)</f>
        <v>0</v>
      </c>
      <c r="J2220" s="997">
        <f>SUM(J2218:J2219)</f>
        <v>0</v>
      </c>
    </row>
    <row r="2221" spans="1:14" s="648" customFormat="1" ht="30" customHeight="1" thickTop="1" thickBot="1">
      <c r="A2221" s="995">
        <f t="shared" ref="A2221:F2221" si="524">SUM(A2220,A2216)</f>
        <v>0</v>
      </c>
      <c r="B2221" s="996">
        <f t="shared" si="524"/>
        <v>0</v>
      </c>
      <c r="C2221" s="996">
        <f t="shared" si="524"/>
        <v>17256000</v>
      </c>
      <c r="D2221" s="996">
        <f t="shared" si="524"/>
        <v>0</v>
      </c>
      <c r="E2221" s="996">
        <f t="shared" si="524"/>
        <v>17256000</v>
      </c>
      <c r="F2221" s="996">
        <f t="shared" si="524"/>
        <v>0</v>
      </c>
      <c r="G2221" s="1013"/>
      <c r="H2221" s="1010" t="s">
        <v>1237</v>
      </c>
      <c r="I2221" s="996">
        <f>SUM(I2220,I2216)</f>
        <v>0</v>
      </c>
      <c r="J2221" s="997">
        <f>SUM(J2220,J2216)</f>
        <v>0</v>
      </c>
    </row>
    <row r="2222" spans="1:14" s="695" customFormat="1" ht="21" customHeight="1" thickTop="1" thickBot="1">
      <c r="A2222" s="4623"/>
      <c r="B2222" s="4624"/>
      <c r="C2222" s="4624"/>
      <c r="D2222" s="4624"/>
      <c r="E2222" s="4624"/>
      <c r="F2222" s="4624"/>
      <c r="G2222" s="623" t="s">
        <v>139</v>
      </c>
      <c r="H2222" s="4606" t="s">
        <v>243</v>
      </c>
      <c r="I2222" s="4606"/>
      <c r="J2222" s="4607"/>
    </row>
    <row r="2223" spans="1:14" s="2842" customFormat="1" ht="17.25" customHeight="1">
      <c r="A2223" s="4612"/>
      <c r="B2223" s="4613"/>
      <c r="C2223" s="4613"/>
      <c r="D2223" s="4613"/>
      <c r="E2223" s="4613"/>
      <c r="F2223" s="4613"/>
      <c r="G2223" s="624">
        <v>1</v>
      </c>
      <c r="H2223" s="4610" t="s">
        <v>1258</v>
      </c>
      <c r="I2223" s="4610"/>
      <c r="J2223" s="4611"/>
    </row>
    <row r="2224" spans="1:14" s="2842" customFormat="1" ht="17.25" customHeight="1">
      <c r="A2224" s="3414"/>
      <c r="B2224" s="3414"/>
      <c r="C2224" s="4407">
        <v>800000</v>
      </c>
      <c r="D2224" s="4411">
        <v>0</v>
      </c>
      <c r="E2224" s="4407">
        <v>800000</v>
      </c>
      <c r="F2224" s="4411">
        <v>0</v>
      </c>
      <c r="G2224" s="1326" t="s">
        <v>324</v>
      </c>
      <c r="H2224" s="1234" t="s">
        <v>1259</v>
      </c>
      <c r="I2224" s="3098"/>
      <c r="J2224" s="3101"/>
      <c r="K2224" s="654"/>
      <c r="L2224" s="654"/>
      <c r="M2224" s="654"/>
      <c r="N2224" s="654"/>
    </row>
    <row r="2225" spans="1:14" s="2842" customFormat="1" ht="17.25" customHeight="1">
      <c r="A2225" s="3414"/>
      <c r="B2225" s="3414"/>
      <c r="C2225" s="4407">
        <v>5000</v>
      </c>
      <c r="D2225" s="4411">
        <v>0</v>
      </c>
      <c r="E2225" s="4407">
        <v>5000</v>
      </c>
      <c r="F2225" s="4411">
        <v>0</v>
      </c>
      <c r="G2225" s="1326" t="s">
        <v>326</v>
      </c>
      <c r="H2225" s="1234" t="s">
        <v>256</v>
      </c>
      <c r="I2225" s="3098"/>
      <c r="J2225" s="3101"/>
      <c r="K2225" s="654"/>
      <c r="L2225" s="654"/>
      <c r="M2225" s="654"/>
      <c r="N2225" s="654"/>
    </row>
    <row r="2226" spans="1:14" s="2842" customFormat="1" ht="17.25" customHeight="1">
      <c r="A2226" s="3414"/>
      <c r="B2226" s="3414"/>
      <c r="C2226" s="3719">
        <v>15000</v>
      </c>
      <c r="D2226" s="4411">
        <v>0</v>
      </c>
      <c r="E2226" s="3719">
        <v>15000</v>
      </c>
      <c r="F2226" s="4411">
        <v>0</v>
      </c>
      <c r="G2226" s="1326" t="s">
        <v>473</v>
      </c>
      <c r="H2226" s="1234" t="s">
        <v>1504</v>
      </c>
      <c r="I2226" s="3719"/>
      <c r="J2226" s="3101"/>
      <c r="K2226" s="654"/>
      <c r="L2226" s="654"/>
      <c r="M2226" s="654"/>
      <c r="N2226" s="654"/>
    </row>
    <row r="2227" spans="1:14" s="2842" customFormat="1" ht="17.25" customHeight="1">
      <c r="A2227" s="3414"/>
      <c r="B2227" s="3414"/>
      <c r="C2227" s="4407">
        <v>3000</v>
      </c>
      <c r="D2227" s="4411">
        <v>0</v>
      </c>
      <c r="E2227" s="4407">
        <v>3000</v>
      </c>
      <c r="F2227" s="4411">
        <v>0</v>
      </c>
      <c r="G2227" s="1326" t="s">
        <v>1264</v>
      </c>
      <c r="H2227" s="1234" t="s">
        <v>262</v>
      </c>
      <c r="I2227" s="3098"/>
      <c r="J2227" s="3101"/>
      <c r="K2227" s="654"/>
      <c r="L2227" s="654"/>
      <c r="M2227" s="654"/>
      <c r="N2227" s="654"/>
    </row>
    <row r="2228" spans="1:14" s="626" customFormat="1" ht="16.5" customHeight="1" thickBot="1">
      <c r="A2228" s="3415"/>
      <c r="B2228" s="3414"/>
      <c r="C2228" s="4407">
        <v>0</v>
      </c>
      <c r="D2228" s="3720">
        <v>150000</v>
      </c>
      <c r="E2228" s="4407">
        <v>0</v>
      </c>
      <c r="F2228" s="3720">
        <v>150000</v>
      </c>
      <c r="G2228" s="1326" t="s">
        <v>492</v>
      </c>
      <c r="H2228" s="1234" t="s">
        <v>265</v>
      </c>
      <c r="I2228" s="3098"/>
      <c r="J2228" s="3720"/>
    </row>
    <row r="2229" spans="1:14" s="733" customFormat="1" ht="31.5" thickTop="1" thickBot="1">
      <c r="A2229" s="3415"/>
      <c r="B2229" s="3414"/>
      <c r="C2229" s="4412">
        <v>0</v>
      </c>
      <c r="D2229" s="3730">
        <v>100000</v>
      </c>
      <c r="E2229" s="4412">
        <v>0</v>
      </c>
      <c r="F2229" s="3730">
        <v>100000</v>
      </c>
      <c r="G2229" s="2711">
        <v>25</v>
      </c>
      <c r="H2229" s="2737" t="s">
        <v>3496</v>
      </c>
      <c r="I2229" s="3102"/>
      <c r="J2229" s="3730"/>
    </row>
    <row r="2230" spans="1:14" s="761" customFormat="1" ht="16.5" thickTop="1" thickBot="1">
      <c r="A2230" s="2842"/>
      <c r="B2230" s="2716"/>
      <c r="C2230" s="1229"/>
      <c r="D2230" s="3794">
        <v>20000</v>
      </c>
      <c r="E2230" s="1229"/>
      <c r="F2230" s="3794">
        <v>20000</v>
      </c>
      <c r="G2230" s="2709">
        <v>29</v>
      </c>
      <c r="H2230" s="2738" t="s">
        <v>3489</v>
      </c>
      <c r="I2230" s="1229"/>
      <c r="J2230" s="3794"/>
    </row>
    <row r="2231" spans="1:14" s="741" customFormat="1" ht="18" customHeight="1" thickTop="1" thickBot="1">
      <c r="A2231" s="1014">
        <f t="shared" ref="A2231:F2231" si="525">SUM(A2224:A2230)</f>
        <v>0</v>
      </c>
      <c r="B2231" s="1014">
        <f t="shared" si="525"/>
        <v>0</v>
      </c>
      <c r="C2231" s="1014">
        <f t="shared" si="525"/>
        <v>823000</v>
      </c>
      <c r="D2231" s="1014">
        <f t="shared" si="525"/>
        <v>270000</v>
      </c>
      <c r="E2231" s="1014">
        <f t="shared" si="525"/>
        <v>823000</v>
      </c>
      <c r="F2231" s="1014">
        <f t="shared" si="525"/>
        <v>270000</v>
      </c>
      <c r="G2231" s="1016"/>
      <c r="H2231" s="1015" t="s">
        <v>1505</v>
      </c>
      <c r="I2231" s="1015">
        <f>SUM(I2224:I2230)</f>
        <v>0</v>
      </c>
      <c r="J2231" s="1015">
        <f>SUM(J2224:J2230)</f>
        <v>0</v>
      </c>
    </row>
    <row r="2232" spans="1:14" s="2842" customFormat="1" ht="10.5" customHeight="1">
      <c r="A2232" s="1385"/>
      <c r="B2232" s="742"/>
      <c r="C2232" s="742"/>
      <c r="D2232" s="742"/>
      <c r="E2232" s="742"/>
      <c r="F2232" s="742"/>
      <c r="G2232" s="741"/>
      <c r="H2232" s="742"/>
      <c r="I2232" s="742"/>
      <c r="J2232" s="742" t="s">
        <v>223</v>
      </c>
    </row>
    <row r="2233" spans="1:14" s="2842" customFormat="1" ht="15" customHeight="1">
      <c r="A2233" s="2850" t="s">
        <v>1511</v>
      </c>
    </row>
    <row r="2234" spans="1:14" s="2842" customFormat="1" ht="15" customHeight="1" thickBot="1">
      <c r="A2234" s="2848"/>
      <c r="I2234" s="4608" t="s">
        <v>313</v>
      </c>
      <c r="J2234" s="4608"/>
      <c r="K2234" s="654"/>
      <c r="L2234" s="654"/>
      <c r="M2234" s="654"/>
      <c r="N2234" s="654"/>
    </row>
    <row r="2235" spans="1:14" s="2842" customFormat="1" ht="27.75" customHeight="1">
      <c r="A2235" s="4453" t="s">
        <v>3785</v>
      </c>
      <c r="B2235" s="4454"/>
      <c r="C2235" s="4455" t="s">
        <v>3783</v>
      </c>
      <c r="D2235" s="4454"/>
      <c r="E2235" s="4455" t="s">
        <v>3784</v>
      </c>
      <c r="F2235" s="4454"/>
      <c r="G2235" s="4456" t="s">
        <v>117</v>
      </c>
      <c r="H2235" s="4457"/>
      <c r="I2235" s="4455" t="s">
        <v>3787</v>
      </c>
      <c r="J2235" s="4454"/>
    </row>
    <row r="2236" spans="1:14" s="2842" customFormat="1" ht="13.5" customHeight="1">
      <c r="A2236" s="1050" t="s">
        <v>118</v>
      </c>
      <c r="B2236" s="2819" t="s">
        <v>104</v>
      </c>
      <c r="C2236" s="2819" t="s">
        <v>118</v>
      </c>
      <c r="D2236" s="2819" t="s">
        <v>104</v>
      </c>
      <c r="E2236" s="2819" t="s">
        <v>118</v>
      </c>
      <c r="F2236" s="2819" t="s">
        <v>104</v>
      </c>
      <c r="G2236" s="4458"/>
      <c r="H2236" s="4459"/>
      <c r="I2236" s="2819" t="s">
        <v>118</v>
      </c>
      <c r="J2236" s="1051" t="s">
        <v>104</v>
      </c>
    </row>
    <row r="2237" spans="1:14" s="2842" customFormat="1" ht="16.5" customHeight="1" thickBot="1">
      <c r="A2237" s="1075">
        <v>1</v>
      </c>
      <c r="B2237" s="2843">
        <v>2</v>
      </c>
      <c r="C2237" s="2843">
        <v>3</v>
      </c>
      <c r="D2237" s="2843">
        <v>4</v>
      </c>
      <c r="E2237" s="2843">
        <v>5</v>
      </c>
      <c r="F2237" s="2843">
        <v>6</v>
      </c>
      <c r="G2237" s="4614">
        <v>7</v>
      </c>
      <c r="H2237" s="4614"/>
      <c r="I2237" s="2843">
        <v>8</v>
      </c>
      <c r="J2237" s="1076">
        <v>9</v>
      </c>
    </row>
    <row r="2238" spans="1:14" s="2842" customFormat="1" ht="15.75" customHeight="1">
      <c r="A2238" s="4612"/>
      <c r="B2238" s="4613"/>
      <c r="C2238" s="4613"/>
      <c r="D2238" s="4613"/>
      <c r="E2238" s="4613"/>
      <c r="F2238" s="4613"/>
      <c r="G2238" s="624">
        <v>2</v>
      </c>
      <c r="H2238" s="4610" t="s">
        <v>1271</v>
      </c>
      <c r="I2238" s="4610"/>
      <c r="J2238" s="4611"/>
    </row>
    <row r="2239" spans="1:14" s="2842" customFormat="1" ht="15.75" customHeight="1">
      <c r="A2239" s="2893"/>
      <c r="B2239" s="2839"/>
      <c r="C2239" s="4408"/>
      <c r="D2239" s="3720">
        <v>20000</v>
      </c>
      <c r="E2239" s="4408"/>
      <c r="F2239" s="3720">
        <v>20000</v>
      </c>
      <c r="G2239" s="1326">
        <v>103</v>
      </c>
      <c r="H2239" s="2839" t="s">
        <v>3491</v>
      </c>
      <c r="I2239" s="3099"/>
      <c r="J2239" s="3720"/>
    </row>
    <row r="2240" spans="1:14" s="2842" customFormat="1" ht="17.25" customHeight="1">
      <c r="A2240" s="3415"/>
      <c r="B2240" s="3414"/>
      <c r="C2240" s="4407">
        <v>0</v>
      </c>
      <c r="D2240" s="3720">
        <v>300000</v>
      </c>
      <c r="E2240" s="4407">
        <v>0</v>
      </c>
      <c r="F2240" s="3720">
        <v>300000</v>
      </c>
      <c r="G2240" s="1326">
        <v>104</v>
      </c>
      <c r="H2240" s="1234" t="s">
        <v>3492</v>
      </c>
      <c r="I2240" s="3098"/>
      <c r="J2240" s="3720"/>
      <c r="K2240" s="628"/>
      <c r="L2240" s="628"/>
    </row>
    <row r="2241" spans="1:14" s="2842" customFormat="1" ht="15" customHeight="1">
      <c r="A2241" s="3415"/>
      <c r="B2241" s="3414"/>
      <c r="C2241" s="4407">
        <v>0</v>
      </c>
      <c r="D2241" s="3720">
        <v>200000</v>
      </c>
      <c r="E2241" s="4407">
        <v>0</v>
      </c>
      <c r="F2241" s="3720">
        <v>200000</v>
      </c>
      <c r="G2241" s="1326">
        <v>135</v>
      </c>
      <c r="H2241" s="1234" t="s">
        <v>270</v>
      </c>
      <c r="I2241" s="3098"/>
      <c r="J2241" s="3720"/>
    </row>
    <row r="2242" spans="1:14" s="2842" customFormat="1" ht="17.25" customHeight="1">
      <c r="A2242" s="3414"/>
      <c r="B2242" s="3414"/>
      <c r="C2242" s="1357">
        <v>20000</v>
      </c>
      <c r="D2242" s="4411">
        <v>0</v>
      </c>
      <c r="E2242" s="1357">
        <v>20000</v>
      </c>
      <c r="F2242" s="4411">
        <v>0</v>
      </c>
      <c r="G2242" s="1326">
        <v>140</v>
      </c>
      <c r="H2242" s="2839" t="s">
        <v>1280</v>
      </c>
      <c r="I2242" s="1357"/>
      <c r="J2242" s="3101"/>
      <c r="K2242" s="654">
        <v>20000</v>
      </c>
      <c r="L2242" s="654"/>
      <c r="M2242" s="654"/>
      <c r="N2242" s="654"/>
    </row>
    <row r="2243" spans="1:14" s="626" customFormat="1" ht="15" customHeight="1" thickBot="1">
      <c r="A2243" s="3414"/>
      <c r="B2243" s="3414"/>
      <c r="C2243" s="3719">
        <v>200000</v>
      </c>
      <c r="D2243" s="4411">
        <v>0</v>
      </c>
      <c r="E2243" s="3719">
        <v>200000</v>
      </c>
      <c r="F2243" s="4411">
        <v>0</v>
      </c>
      <c r="G2243" s="1326">
        <v>144</v>
      </c>
      <c r="H2243" s="1234" t="s">
        <v>1506</v>
      </c>
      <c r="I2243" s="3719"/>
      <c r="J2243" s="3101"/>
    </row>
    <row r="2244" spans="1:14" s="733" customFormat="1" ht="24" customHeight="1" thickTop="1" thickBot="1">
      <c r="A2244" s="3414"/>
      <c r="B2244" s="3414"/>
      <c r="C2244" s="4412">
        <v>10000</v>
      </c>
      <c r="D2244" s="989"/>
      <c r="E2244" s="4412">
        <v>10000</v>
      </c>
      <c r="F2244" s="989"/>
      <c r="G2244" s="1263">
        <v>146</v>
      </c>
      <c r="H2244" s="2885" t="s">
        <v>1507</v>
      </c>
      <c r="I2244" s="3102"/>
      <c r="J2244" s="989"/>
    </row>
    <row r="2245" spans="1:14" s="2842" customFormat="1" ht="17.25" customHeight="1" thickTop="1" thickBot="1">
      <c r="A2245" s="995">
        <f t="shared" ref="A2245:F2245" si="526">SUM(A2239:A2244)</f>
        <v>0</v>
      </c>
      <c r="B2245" s="995">
        <f t="shared" si="526"/>
        <v>0</v>
      </c>
      <c r="C2245" s="995">
        <f t="shared" si="526"/>
        <v>230000</v>
      </c>
      <c r="D2245" s="995">
        <f t="shared" si="526"/>
        <v>520000</v>
      </c>
      <c r="E2245" s="995">
        <f t="shared" si="526"/>
        <v>230000</v>
      </c>
      <c r="F2245" s="995">
        <f t="shared" si="526"/>
        <v>520000</v>
      </c>
      <c r="G2245" s="1013"/>
      <c r="H2245" s="996" t="s">
        <v>1513</v>
      </c>
      <c r="I2245" s="996">
        <f>SUM(I2239:I2244)</f>
        <v>0</v>
      </c>
      <c r="J2245" s="996">
        <f>SUM(J2239:J2244)</f>
        <v>0</v>
      </c>
    </row>
    <row r="2246" spans="1:14" s="2842" customFormat="1" ht="14.25" customHeight="1" thickTop="1">
      <c r="A2246" s="4623"/>
      <c r="B2246" s="4624"/>
      <c r="C2246" s="4624"/>
      <c r="D2246" s="4624"/>
      <c r="E2246" s="4624"/>
      <c r="F2246" s="4624"/>
      <c r="G2246" s="623">
        <v>3</v>
      </c>
      <c r="H2246" s="4606" t="s">
        <v>1514</v>
      </c>
      <c r="I2246" s="4606"/>
      <c r="J2246" s="4607"/>
    </row>
    <row r="2247" spans="1:14" s="2842" customFormat="1" ht="14.25" customHeight="1">
      <c r="A2247" s="2839"/>
      <c r="B2247" s="2839"/>
      <c r="C2247" s="3719">
        <v>50000</v>
      </c>
      <c r="D2247" s="4411"/>
      <c r="E2247" s="3719">
        <v>50000</v>
      </c>
      <c r="F2247" s="4411"/>
      <c r="G2247" s="1326">
        <v>206</v>
      </c>
      <c r="H2247" s="2839" t="s">
        <v>1515</v>
      </c>
      <c r="I2247" s="3719"/>
      <c r="J2247" s="2846"/>
    </row>
    <row r="2248" spans="1:14" s="2842" customFormat="1" ht="17.25" customHeight="1">
      <c r="A2248" s="2839"/>
      <c r="B2248" s="2839"/>
      <c r="C2248" s="3719">
        <v>50000</v>
      </c>
      <c r="D2248" s="890"/>
      <c r="E2248" s="3719">
        <v>50000</v>
      </c>
      <c r="F2248" s="890"/>
      <c r="G2248" s="1326">
        <v>230</v>
      </c>
      <c r="H2248" s="2839" t="s">
        <v>1516</v>
      </c>
      <c r="I2248" s="3719"/>
      <c r="J2248" s="890"/>
      <c r="K2248" s="654"/>
      <c r="L2248" s="654"/>
      <c r="M2248" s="654"/>
      <c r="N2248" s="654"/>
    </row>
    <row r="2249" spans="1:14" s="626" customFormat="1" ht="19.5" customHeight="1" thickBot="1">
      <c r="A2249" s="2839"/>
      <c r="B2249" s="2839"/>
      <c r="C2249" s="3719">
        <v>10000</v>
      </c>
      <c r="D2249" s="4411"/>
      <c r="E2249" s="3719">
        <v>10000</v>
      </c>
      <c r="F2249" s="4411"/>
      <c r="G2249" s="1326">
        <v>234</v>
      </c>
      <c r="H2249" s="1354" t="s">
        <v>1508</v>
      </c>
      <c r="I2249" s="3719"/>
      <c r="J2249" s="2846"/>
      <c r="K2249" s="674"/>
      <c r="L2249" s="674"/>
      <c r="M2249" s="674"/>
      <c r="N2249" s="674"/>
    </row>
    <row r="2250" spans="1:14" s="733" customFormat="1" ht="16.5" customHeight="1" thickTop="1" thickBot="1">
      <c r="A2250" s="1262"/>
      <c r="B2250" s="1263"/>
      <c r="C2250" s="4412"/>
      <c r="D2250" s="989"/>
      <c r="E2250" s="4412"/>
      <c r="F2250" s="989"/>
      <c r="G2250" s="1263">
        <v>289</v>
      </c>
      <c r="H2250" s="2862" t="s">
        <v>281</v>
      </c>
      <c r="I2250" s="2862"/>
      <c r="J2250" s="989"/>
    </row>
    <row r="2251" spans="1:14" s="2842" customFormat="1" ht="19.5" customHeight="1" thickTop="1" thickBot="1">
      <c r="A2251" s="1039">
        <f t="shared" ref="A2251:F2251" si="527">SUM(A2247:A2250)</f>
        <v>0</v>
      </c>
      <c r="B2251" s="1040">
        <f t="shared" si="527"/>
        <v>0</v>
      </c>
      <c r="C2251" s="1040">
        <f t="shared" si="527"/>
        <v>110000</v>
      </c>
      <c r="D2251" s="1040">
        <f t="shared" si="527"/>
        <v>0</v>
      </c>
      <c r="E2251" s="1040">
        <f t="shared" si="527"/>
        <v>110000</v>
      </c>
      <c r="F2251" s="1040">
        <f t="shared" si="527"/>
        <v>0</v>
      </c>
      <c r="G2251" s="1013"/>
      <c r="H2251" s="996" t="s">
        <v>1374</v>
      </c>
      <c r="I2251" s="1040">
        <f>SUM(I2247:I2250)</f>
        <v>0</v>
      </c>
      <c r="J2251" s="1074">
        <f>SUM(J2247:J2250)</f>
        <v>0</v>
      </c>
    </row>
    <row r="2252" spans="1:14" s="2842" customFormat="1" ht="15" customHeight="1" thickTop="1">
      <c r="A2252" s="4623"/>
      <c r="B2252" s="4624"/>
      <c r="C2252" s="4624"/>
      <c r="D2252" s="4624"/>
      <c r="E2252" s="4624"/>
      <c r="F2252" s="4624"/>
      <c r="G2252" s="696">
        <v>4</v>
      </c>
      <c r="H2252" s="4606" t="s">
        <v>1296</v>
      </c>
      <c r="I2252" s="4606"/>
      <c r="J2252" s="4607"/>
    </row>
    <row r="2253" spans="1:14" s="626" customFormat="1" ht="15.75" customHeight="1" thickBot="1">
      <c r="A2253" s="4612"/>
      <c r="B2253" s="4613"/>
      <c r="C2253" s="4613"/>
      <c r="D2253" s="4613"/>
      <c r="E2253" s="4613"/>
      <c r="F2253" s="4613"/>
      <c r="G2253" s="624">
        <v>5</v>
      </c>
      <c r="H2253" s="4610" t="s">
        <v>321</v>
      </c>
      <c r="I2253" s="4610"/>
      <c r="J2253" s="4611"/>
      <c r="K2253" s="681"/>
      <c r="L2253" s="681"/>
    </row>
    <row r="2254" spans="1:14" s="733" customFormat="1" ht="20.25" customHeight="1" thickTop="1" thickBot="1">
      <c r="A2254" s="2861"/>
      <c r="B2254" s="2862">
        <v>0</v>
      </c>
      <c r="C2254" s="2862">
        <v>10000</v>
      </c>
      <c r="D2254" s="2862">
        <v>0</v>
      </c>
      <c r="E2254" s="2862">
        <v>10000</v>
      </c>
      <c r="F2254" s="2862">
        <v>0</v>
      </c>
      <c r="G2254" s="1263">
        <v>499</v>
      </c>
      <c r="H2254" s="2862" t="s">
        <v>1517</v>
      </c>
      <c r="I2254" s="3723"/>
      <c r="J2254" s="989">
        <v>0</v>
      </c>
    </row>
    <row r="2255" spans="1:14" s="662" customFormat="1" ht="20.25" customHeight="1" thickTop="1" thickBot="1">
      <c r="A2255" s="995">
        <f t="shared" ref="A2255:F2255" si="528">SUM(A2254)</f>
        <v>0</v>
      </c>
      <c r="B2255" s="996">
        <f t="shared" si="528"/>
        <v>0</v>
      </c>
      <c r="C2255" s="996">
        <f t="shared" si="528"/>
        <v>10000</v>
      </c>
      <c r="D2255" s="996">
        <f t="shared" si="528"/>
        <v>0</v>
      </c>
      <c r="E2255" s="996">
        <f t="shared" si="528"/>
        <v>10000</v>
      </c>
      <c r="F2255" s="996">
        <f t="shared" si="528"/>
        <v>0</v>
      </c>
      <c r="G2255" s="1013"/>
      <c r="H2255" s="996" t="s">
        <v>1321</v>
      </c>
      <c r="I2255" s="996">
        <f>SUM(I2254)</f>
        <v>0</v>
      </c>
      <c r="J2255" s="997">
        <f>SUM(J2254)</f>
        <v>0</v>
      </c>
    </row>
    <row r="2256" spans="1:14" s="648" customFormat="1" ht="30" thickTop="1" thickBot="1">
      <c r="A2256" s="995">
        <f t="shared" ref="A2256:F2256" si="529">SUM(A2255,A2251,A2245,A2231)</f>
        <v>0</v>
      </c>
      <c r="B2256" s="996">
        <f t="shared" si="529"/>
        <v>0</v>
      </c>
      <c r="C2256" s="996">
        <f t="shared" si="529"/>
        <v>1173000</v>
      </c>
      <c r="D2256" s="996">
        <f t="shared" si="529"/>
        <v>790000</v>
      </c>
      <c r="E2256" s="996">
        <f t="shared" si="529"/>
        <v>1173000</v>
      </c>
      <c r="F2256" s="996">
        <f t="shared" si="529"/>
        <v>790000</v>
      </c>
      <c r="G2256" s="1013"/>
      <c r="H2256" s="1010" t="s">
        <v>1355</v>
      </c>
      <c r="I2256" s="996">
        <f>SUM(I2255,I2251,I2245,I2231)</f>
        <v>0</v>
      </c>
      <c r="J2256" s="997">
        <f>SUM(J2255,J2251,J2245,J2231)</f>
        <v>0</v>
      </c>
    </row>
    <row r="2257" spans="1:14" s="660" customFormat="1" ht="31.5" customHeight="1" thickTop="1" thickBot="1">
      <c r="A2257" s="1071">
        <f t="shared" ref="A2257:F2257" si="530">SUM(A2256,A2221)</f>
        <v>0</v>
      </c>
      <c r="B2257" s="1072">
        <f t="shared" si="530"/>
        <v>0</v>
      </c>
      <c r="C2257" s="1072">
        <f t="shared" si="530"/>
        <v>18429000</v>
      </c>
      <c r="D2257" s="1072">
        <f t="shared" si="530"/>
        <v>790000</v>
      </c>
      <c r="E2257" s="1072">
        <f t="shared" si="530"/>
        <v>18429000</v>
      </c>
      <c r="F2257" s="1072">
        <f t="shared" si="530"/>
        <v>790000</v>
      </c>
      <c r="G2257" s="1067"/>
      <c r="H2257" s="1068" t="s">
        <v>1518</v>
      </c>
      <c r="I2257" s="1072">
        <f>SUM(I2256,I2221)</f>
        <v>0</v>
      </c>
      <c r="J2257" s="1073">
        <f>SUM(J2256,J2221)</f>
        <v>0</v>
      </c>
    </row>
    <row r="2258" spans="1:14" s="648" customFormat="1" ht="15.75" thickBot="1">
      <c r="A2258" s="1391"/>
      <c r="B2258" s="775"/>
      <c r="C2258" s="775"/>
      <c r="D2258" s="775"/>
      <c r="E2258" s="775"/>
      <c r="F2258" s="775"/>
      <c r="G2258" s="2842"/>
      <c r="H2258" s="749"/>
      <c r="I2258" s="775"/>
      <c r="J2258" s="775"/>
    </row>
    <row r="2259" spans="1:14" s="660" customFormat="1" ht="21" customHeight="1" thickTop="1" thickBot="1">
      <c r="A2259" s="4652" t="s">
        <v>3365</v>
      </c>
      <c r="B2259" s="4653"/>
      <c r="C2259" s="4653"/>
      <c r="D2259" s="4653"/>
      <c r="E2259" s="4653"/>
      <c r="F2259" s="4653"/>
      <c r="G2259" s="4653"/>
      <c r="H2259" s="4653"/>
      <c r="I2259" s="4653"/>
      <c r="J2259" s="4653"/>
    </row>
    <row r="2260" spans="1:14" s="660" customFormat="1" ht="12.75" customHeight="1" thickTop="1" thickBot="1">
      <c r="A2260" s="1119"/>
      <c r="B2260" s="781"/>
      <c r="C2260" s="4608"/>
      <c r="D2260" s="4608"/>
      <c r="E2260" s="781"/>
      <c r="F2260" s="781"/>
      <c r="G2260" s="781"/>
      <c r="H2260" s="781"/>
      <c r="I2260" s="4608" t="s">
        <v>313</v>
      </c>
      <c r="J2260" s="4608"/>
    </row>
    <row r="2261" spans="1:14" s="656" customFormat="1" ht="36.75" customHeight="1" thickTop="1">
      <c r="A2261" s="4453" t="s">
        <v>3785</v>
      </c>
      <c r="B2261" s="4454"/>
      <c r="C2261" s="4455" t="s">
        <v>3783</v>
      </c>
      <c r="D2261" s="4454"/>
      <c r="E2261" s="4455" t="s">
        <v>3784</v>
      </c>
      <c r="F2261" s="4454"/>
      <c r="G2261" s="4456" t="s">
        <v>117</v>
      </c>
      <c r="H2261" s="4457"/>
      <c r="I2261" s="4455" t="s">
        <v>3787</v>
      </c>
      <c r="J2261" s="4454"/>
    </row>
    <row r="2262" spans="1:14" s="2842" customFormat="1" ht="29.25" customHeight="1">
      <c r="A2262" s="1050" t="s">
        <v>118</v>
      </c>
      <c r="B2262" s="2819" t="s">
        <v>104</v>
      </c>
      <c r="C2262" s="2819" t="s">
        <v>118</v>
      </c>
      <c r="D2262" s="2819" t="s">
        <v>104</v>
      </c>
      <c r="E2262" s="2819" t="s">
        <v>118</v>
      </c>
      <c r="F2262" s="2819" t="s">
        <v>104</v>
      </c>
      <c r="G2262" s="4458"/>
      <c r="H2262" s="4459"/>
      <c r="I2262" s="2819" t="s">
        <v>118</v>
      </c>
      <c r="J2262" s="1051" t="s">
        <v>104</v>
      </c>
    </row>
    <row r="2263" spans="1:14" s="2842" customFormat="1" ht="19.5" customHeight="1" thickBot="1">
      <c r="A2263" s="1075">
        <v>1</v>
      </c>
      <c r="B2263" s="2843">
        <v>2</v>
      </c>
      <c r="C2263" s="2843">
        <v>3</v>
      </c>
      <c r="D2263" s="2843">
        <v>4</v>
      </c>
      <c r="E2263" s="2843">
        <v>5</v>
      </c>
      <c r="F2263" s="2843">
        <v>6</v>
      </c>
      <c r="G2263" s="4614">
        <v>7</v>
      </c>
      <c r="H2263" s="4614"/>
      <c r="I2263" s="2843">
        <v>8</v>
      </c>
      <c r="J2263" s="1076">
        <v>9</v>
      </c>
    </row>
    <row r="2264" spans="1:14" s="2842" customFormat="1" ht="19.5" customHeight="1">
      <c r="A2264" s="2844" t="s">
        <v>318</v>
      </c>
      <c r="B2264" s="2840"/>
      <c r="C2264" s="2840"/>
      <c r="D2264" s="2840"/>
      <c r="E2264" s="2840"/>
      <c r="F2264" s="2840"/>
      <c r="G2264" s="2840"/>
      <c r="H2264" s="2840"/>
      <c r="I2264" s="2840"/>
      <c r="J2264" s="2841"/>
    </row>
    <row r="2265" spans="1:14" s="2842" customFormat="1" ht="17.25" customHeight="1">
      <c r="A2265" s="4612"/>
      <c r="B2265" s="4613"/>
      <c r="C2265" s="4613"/>
      <c r="D2265" s="4613"/>
      <c r="E2265" s="4613"/>
      <c r="F2265" s="4613"/>
      <c r="G2265" s="624" t="s">
        <v>137</v>
      </c>
      <c r="H2265" s="4755" t="s">
        <v>1366</v>
      </c>
      <c r="I2265" s="4755"/>
      <c r="J2265" s="4756"/>
      <c r="M2265" s="761"/>
    </row>
    <row r="2266" spans="1:14" s="626" customFormat="1" ht="20.25" customHeight="1" thickBot="1">
      <c r="A2266" s="2839">
        <f>A2288</f>
        <v>0</v>
      </c>
      <c r="B2266" s="2846">
        <f>SUM(B2288)</f>
        <v>0</v>
      </c>
      <c r="C2266" s="2839">
        <f>C2288</f>
        <v>8020000</v>
      </c>
      <c r="D2266" s="2846">
        <f>SUM(D2288)</f>
        <v>0</v>
      </c>
      <c r="E2266" s="2839">
        <f>E2288</f>
        <v>8020000</v>
      </c>
      <c r="F2266" s="2846">
        <f>SUM(F2288)</f>
        <v>0</v>
      </c>
      <c r="G2266" s="1326">
        <v>1</v>
      </c>
      <c r="H2266" s="2839" t="s">
        <v>1235</v>
      </c>
      <c r="I2266" s="2839">
        <f>I2288</f>
        <v>0</v>
      </c>
      <c r="J2266" s="2846">
        <f>SUM(J2288)</f>
        <v>0</v>
      </c>
    </row>
    <row r="2267" spans="1:14" s="662" customFormat="1" ht="23.25" customHeight="1" thickTop="1" thickBot="1">
      <c r="A2267" s="2862">
        <f t="shared" ref="A2267:F2267" si="531">A2291</f>
        <v>0</v>
      </c>
      <c r="B2267" s="2862">
        <f t="shared" si="531"/>
        <v>0</v>
      </c>
      <c r="C2267" s="2862">
        <f t="shared" si="531"/>
        <v>0</v>
      </c>
      <c r="D2267" s="2862">
        <f t="shared" si="531"/>
        <v>50000</v>
      </c>
      <c r="E2267" s="2862">
        <f t="shared" si="531"/>
        <v>0</v>
      </c>
      <c r="F2267" s="2862">
        <f t="shared" si="531"/>
        <v>50000</v>
      </c>
      <c r="G2267" s="1263">
        <v>2</v>
      </c>
      <c r="H2267" s="2862" t="s">
        <v>1236</v>
      </c>
      <c r="I2267" s="2862">
        <f>I2291</f>
        <v>0</v>
      </c>
      <c r="J2267" s="2862">
        <f>J2291</f>
        <v>0</v>
      </c>
    </row>
    <row r="2268" spans="1:14" s="2842" customFormat="1" ht="33.75" customHeight="1" thickTop="1" thickBot="1">
      <c r="A2268" s="995">
        <f t="shared" ref="A2268:F2268" si="532">SUM(A2266:A2267)</f>
        <v>0</v>
      </c>
      <c r="B2268" s="996">
        <f t="shared" si="532"/>
        <v>0</v>
      </c>
      <c r="C2268" s="996">
        <f t="shared" si="532"/>
        <v>8020000</v>
      </c>
      <c r="D2268" s="996">
        <f t="shared" si="532"/>
        <v>50000</v>
      </c>
      <c r="E2268" s="996">
        <f t="shared" si="532"/>
        <v>8020000</v>
      </c>
      <c r="F2268" s="996">
        <f t="shared" si="532"/>
        <v>50000</v>
      </c>
      <c r="G2268" s="1008"/>
      <c r="H2268" s="998" t="s">
        <v>1358</v>
      </c>
      <c r="I2268" s="996">
        <f>SUM(I2266:I2267)</f>
        <v>0</v>
      </c>
      <c r="J2268" s="997">
        <f>SUM(J2266:J2267)</f>
        <v>0</v>
      </c>
    </row>
    <row r="2269" spans="1:14" s="2842" customFormat="1" ht="17.25" customHeight="1" thickTop="1">
      <c r="A2269" s="4623"/>
      <c r="B2269" s="4624"/>
      <c r="C2269" s="4624"/>
      <c r="D2269" s="4624"/>
      <c r="E2269" s="4624"/>
      <c r="F2269" s="4624"/>
      <c r="G2269" s="623" t="s">
        <v>139</v>
      </c>
      <c r="H2269" s="4757" t="s">
        <v>243</v>
      </c>
      <c r="I2269" s="4757"/>
      <c r="J2269" s="4758"/>
      <c r="K2269" s="2847"/>
      <c r="L2269" s="2847"/>
    </row>
    <row r="2270" spans="1:14" s="2842" customFormat="1" ht="17.25" customHeight="1">
      <c r="A2270" s="2839">
        <f t="shared" ref="A2270:F2270" si="533">A2299</f>
        <v>0</v>
      </c>
      <c r="B2270" s="2839">
        <f t="shared" si="533"/>
        <v>0</v>
      </c>
      <c r="C2270" s="2839">
        <f t="shared" si="533"/>
        <v>0</v>
      </c>
      <c r="D2270" s="2839">
        <f t="shared" si="533"/>
        <v>600000</v>
      </c>
      <c r="E2270" s="2839">
        <f t="shared" si="533"/>
        <v>0</v>
      </c>
      <c r="F2270" s="2839">
        <f t="shared" si="533"/>
        <v>600000</v>
      </c>
      <c r="G2270" s="1326">
        <v>1</v>
      </c>
      <c r="H2270" s="2839" t="s">
        <v>1258</v>
      </c>
      <c r="I2270" s="2839">
        <f>I2299</f>
        <v>0</v>
      </c>
      <c r="J2270" s="2839">
        <f>J2299</f>
        <v>0</v>
      </c>
    </row>
    <row r="2271" spans="1:14" s="2842" customFormat="1" ht="17.25" customHeight="1">
      <c r="A2271" s="2839">
        <f t="shared" ref="A2271:F2271" si="534">A2304</f>
        <v>0</v>
      </c>
      <c r="B2271" s="2846">
        <f t="shared" si="534"/>
        <v>0</v>
      </c>
      <c r="C2271" s="2839">
        <f t="shared" si="534"/>
        <v>0</v>
      </c>
      <c r="D2271" s="2846">
        <f t="shared" si="534"/>
        <v>250000</v>
      </c>
      <c r="E2271" s="2839">
        <f t="shared" si="534"/>
        <v>0</v>
      </c>
      <c r="F2271" s="2846">
        <f t="shared" si="534"/>
        <v>250000</v>
      </c>
      <c r="G2271" s="1326">
        <v>2</v>
      </c>
      <c r="H2271" s="2839" t="s">
        <v>1271</v>
      </c>
      <c r="I2271" s="2839">
        <f>I2304</f>
        <v>0</v>
      </c>
      <c r="J2271" s="2846">
        <f>J2304</f>
        <v>0</v>
      </c>
    </row>
    <row r="2272" spans="1:14" s="2842" customFormat="1" ht="17.25" customHeight="1">
      <c r="A2272" s="2839">
        <v>0</v>
      </c>
      <c r="B2272" s="2846">
        <v>0</v>
      </c>
      <c r="C2272" s="2839">
        <v>0</v>
      </c>
      <c r="D2272" s="2846">
        <v>0</v>
      </c>
      <c r="E2272" s="2839">
        <v>0</v>
      </c>
      <c r="F2272" s="2846">
        <v>0</v>
      </c>
      <c r="G2272" s="1326">
        <v>3</v>
      </c>
      <c r="H2272" s="2839" t="s">
        <v>1282</v>
      </c>
      <c r="I2272" s="2839">
        <v>0</v>
      </c>
      <c r="J2272" s="2846">
        <v>0</v>
      </c>
      <c r="K2272" s="654"/>
      <c r="L2272" s="654"/>
      <c r="M2272" s="654"/>
      <c r="N2272" s="654"/>
    </row>
    <row r="2273" spans="1:14" s="626" customFormat="1" ht="21" customHeight="1" thickBot="1">
      <c r="A2273" s="2839">
        <v>0</v>
      </c>
      <c r="B2273" s="2846">
        <v>0</v>
      </c>
      <c r="C2273" s="2839">
        <v>0</v>
      </c>
      <c r="D2273" s="2846">
        <v>0</v>
      </c>
      <c r="E2273" s="2839">
        <v>0</v>
      </c>
      <c r="F2273" s="2846">
        <v>0</v>
      </c>
      <c r="G2273" s="1326">
        <v>4</v>
      </c>
      <c r="H2273" s="2839" t="s">
        <v>1296</v>
      </c>
      <c r="I2273" s="2839">
        <v>0</v>
      </c>
      <c r="J2273" s="2846">
        <v>0</v>
      </c>
    </row>
    <row r="2274" spans="1:14" s="662" customFormat="1" ht="21" customHeight="1" thickTop="1" thickBot="1">
      <c r="A2274" s="2862">
        <f t="shared" ref="A2274:F2274" si="535">A2307</f>
        <v>0</v>
      </c>
      <c r="B2274" s="989">
        <f t="shared" si="535"/>
        <v>0</v>
      </c>
      <c r="C2274" s="2862">
        <f t="shared" si="535"/>
        <v>0</v>
      </c>
      <c r="D2274" s="989">
        <f t="shared" si="535"/>
        <v>10000</v>
      </c>
      <c r="E2274" s="2862">
        <f t="shared" si="535"/>
        <v>0</v>
      </c>
      <c r="F2274" s="989">
        <f t="shared" si="535"/>
        <v>10000</v>
      </c>
      <c r="G2274" s="1263">
        <v>5</v>
      </c>
      <c r="H2274" s="2862" t="s">
        <v>321</v>
      </c>
      <c r="I2274" s="2862">
        <f>I2307</f>
        <v>0</v>
      </c>
      <c r="J2274" s="989">
        <f>J2307</f>
        <v>0</v>
      </c>
    </row>
    <row r="2275" spans="1:14" s="2842" customFormat="1" ht="30" customHeight="1" thickTop="1" thickBot="1">
      <c r="A2275" s="996">
        <f t="shared" ref="A2275:F2275" si="536">SUM(A2270:A2274)</f>
        <v>0</v>
      </c>
      <c r="B2275" s="996">
        <f t="shared" si="536"/>
        <v>0</v>
      </c>
      <c r="C2275" s="996">
        <f t="shared" si="536"/>
        <v>0</v>
      </c>
      <c r="D2275" s="996">
        <f t="shared" si="536"/>
        <v>860000</v>
      </c>
      <c r="E2275" s="996">
        <f t="shared" si="536"/>
        <v>0</v>
      </c>
      <c r="F2275" s="996">
        <f t="shared" si="536"/>
        <v>860000</v>
      </c>
      <c r="G2275" s="1008"/>
      <c r="H2275" s="998" t="s">
        <v>1243</v>
      </c>
      <c r="I2275" s="996">
        <f>SUM(I2270:I2274)</f>
        <v>0</v>
      </c>
      <c r="J2275" s="996">
        <f>SUM(J2270:J2274)</f>
        <v>0</v>
      </c>
      <c r="K2275" s="656"/>
      <c r="L2275" s="656"/>
      <c r="M2275" s="656"/>
      <c r="N2275" s="656"/>
    </row>
    <row r="2276" spans="1:14" s="660" customFormat="1" ht="20.25" customHeight="1" thickTop="1" thickBot="1">
      <c r="A2276" s="1005">
        <f t="shared" ref="A2276:F2276" si="537">SUM(A2268+A2275)</f>
        <v>0</v>
      </c>
      <c r="B2276" s="1006">
        <f t="shared" si="537"/>
        <v>0</v>
      </c>
      <c r="C2276" s="1006">
        <f t="shared" si="537"/>
        <v>8020000</v>
      </c>
      <c r="D2276" s="1006">
        <f>SUM(D2268+D2275)</f>
        <v>910000</v>
      </c>
      <c r="E2276" s="1006">
        <f t="shared" si="537"/>
        <v>8020000</v>
      </c>
      <c r="F2276" s="1006">
        <f t="shared" si="537"/>
        <v>910000</v>
      </c>
      <c r="G2276" s="1067"/>
      <c r="H2276" s="1068" t="s">
        <v>1244</v>
      </c>
      <c r="I2276" s="1006">
        <f>SUM(I2268+I2275)</f>
        <v>0</v>
      </c>
      <c r="J2276" s="1007">
        <f>SUM(J2268+J2275)</f>
        <v>0</v>
      </c>
    </row>
    <row r="2277" spans="1:14" s="660" customFormat="1" ht="16.5" customHeight="1" thickTop="1" thickBot="1">
      <c r="A2277" s="2848" t="s">
        <v>322</v>
      </c>
      <c r="B2277" s="2842"/>
      <c r="C2277" s="2842"/>
      <c r="D2277" s="2842"/>
      <c r="E2277" s="2842"/>
      <c r="F2277" s="2842"/>
      <c r="G2277" s="2842"/>
      <c r="H2277" s="2842"/>
      <c r="I2277" s="2842"/>
      <c r="J2277" s="2842"/>
    </row>
    <row r="2278" spans="1:14" s="695" customFormat="1" ht="18" customHeight="1" thickTop="1" thickBot="1">
      <c r="A2278" s="2850" t="s">
        <v>1519</v>
      </c>
      <c r="B2278" s="2842"/>
      <c r="C2278" s="2842"/>
      <c r="D2278" s="2842"/>
      <c r="E2278" s="2842"/>
      <c r="F2278" s="2842"/>
      <c r="G2278" s="2842"/>
      <c r="H2278" s="2842"/>
      <c r="I2278" s="2842"/>
      <c r="J2278" s="2842"/>
    </row>
    <row r="2279" spans="1:14" s="2842" customFormat="1" ht="15" customHeight="1" thickBot="1">
      <c r="A2279" s="2848"/>
      <c r="I2279" s="4608" t="s">
        <v>313</v>
      </c>
      <c r="J2279" s="4608"/>
    </row>
    <row r="2280" spans="1:14" s="2842" customFormat="1" ht="30" customHeight="1">
      <c r="A2280" s="4453" t="s">
        <v>3785</v>
      </c>
      <c r="B2280" s="4454"/>
      <c r="C2280" s="4455" t="s">
        <v>3783</v>
      </c>
      <c r="D2280" s="4454"/>
      <c r="E2280" s="4455" t="s">
        <v>3784</v>
      </c>
      <c r="F2280" s="4454"/>
      <c r="G2280" s="4456" t="s">
        <v>117</v>
      </c>
      <c r="H2280" s="4457"/>
      <c r="I2280" s="4455" t="s">
        <v>3787</v>
      </c>
      <c r="J2280" s="4454"/>
      <c r="K2280" s="654"/>
      <c r="L2280" s="654"/>
      <c r="M2280" s="654"/>
      <c r="N2280" s="654"/>
    </row>
    <row r="2281" spans="1:14" s="2842" customFormat="1" ht="13.5" customHeight="1">
      <c r="A2281" s="1050" t="s">
        <v>118</v>
      </c>
      <c r="B2281" s="2819" t="s">
        <v>104</v>
      </c>
      <c r="C2281" s="2819" t="s">
        <v>118</v>
      </c>
      <c r="D2281" s="2819" t="s">
        <v>104</v>
      </c>
      <c r="E2281" s="2819" t="s">
        <v>118</v>
      </c>
      <c r="F2281" s="2819" t="s">
        <v>104</v>
      </c>
      <c r="G2281" s="4458"/>
      <c r="H2281" s="4459"/>
      <c r="I2281" s="2819" t="s">
        <v>118</v>
      </c>
      <c r="J2281" s="1051" t="s">
        <v>104</v>
      </c>
      <c r="K2281" s="654"/>
      <c r="L2281" s="654"/>
      <c r="M2281" s="654"/>
      <c r="N2281" s="654"/>
    </row>
    <row r="2282" spans="1:14" s="2842" customFormat="1" ht="18.75" customHeight="1" thickBot="1">
      <c r="A2282" s="1075">
        <v>1</v>
      </c>
      <c r="B2282" s="2843">
        <v>2</v>
      </c>
      <c r="C2282" s="2843">
        <v>3</v>
      </c>
      <c r="D2282" s="2843">
        <v>4</v>
      </c>
      <c r="E2282" s="2843">
        <v>5</v>
      </c>
      <c r="F2282" s="2843">
        <v>6</v>
      </c>
      <c r="G2282" s="4614">
        <v>7</v>
      </c>
      <c r="H2282" s="4614"/>
      <c r="I2282" s="2843">
        <v>8</v>
      </c>
      <c r="J2282" s="1076">
        <v>9</v>
      </c>
      <c r="K2282" s="654"/>
      <c r="L2282" s="654"/>
      <c r="M2282" s="654"/>
      <c r="N2282" s="654"/>
    </row>
    <row r="2283" spans="1:14" s="2842" customFormat="1" ht="18.75" customHeight="1">
      <c r="A2283" s="2844" t="s">
        <v>626</v>
      </c>
      <c r="B2283" s="2840"/>
      <c r="C2283" s="2840"/>
      <c r="D2283" s="2840"/>
      <c r="E2283" s="2840"/>
      <c r="F2283" s="2840"/>
      <c r="G2283" s="2840"/>
      <c r="H2283" s="2840"/>
      <c r="I2283" s="2840"/>
      <c r="J2283" s="2841"/>
      <c r="K2283" s="654"/>
      <c r="L2283" s="654"/>
      <c r="M2283" s="654"/>
      <c r="N2283" s="654"/>
    </row>
    <row r="2284" spans="1:14" s="2842" customFormat="1" ht="18.75" customHeight="1">
      <c r="A2284" s="4612"/>
      <c r="B2284" s="4613"/>
      <c r="C2284" s="4613"/>
      <c r="D2284" s="4613"/>
      <c r="E2284" s="4613"/>
      <c r="F2284" s="4613"/>
      <c r="G2284" s="624" t="s">
        <v>137</v>
      </c>
      <c r="H2284" s="4610" t="s">
        <v>239</v>
      </c>
      <c r="I2284" s="4610"/>
      <c r="J2284" s="4611"/>
    </row>
    <row r="2285" spans="1:14" s="2842" customFormat="1" ht="17.25" customHeight="1">
      <c r="A2285" s="4612"/>
      <c r="B2285" s="4613"/>
      <c r="C2285" s="4613"/>
      <c r="D2285" s="4613"/>
      <c r="E2285" s="4613"/>
      <c r="F2285" s="4613"/>
      <c r="G2285" s="624">
        <v>1</v>
      </c>
      <c r="H2285" s="4610" t="s">
        <v>1235</v>
      </c>
      <c r="I2285" s="4610"/>
      <c r="J2285" s="4611"/>
    </row>
    <row r="2286" spans="1:14" s="626" customFormat="1" ht="18.75" customHeight="1" thickBot="1">
      <c r="A2286" s="3414"/>
      <c r="B2286" s="1326"/>
      <c r="C2286" s="4407">
        <v>7000000</v>
      </c>
      <c r="D2286" s="1326">
        <v>0</v>
      </c>
      <c r="E2286" s="4407">
        <v>7000000</v>
      </c>
      <c r="F2286" s="1326">
        <v>0</v>
      </c>
      <c r="G2286" s="1326" t="s">
        <v>324</v>
      </c>
      <c r="H2286" s="1240" t="s">
        <v>1520</v>
      </c>
      <c r="I2286" s="3098"/>
      <c r="J2286" s="1326">
        <v>0</v>
      </c>
    </row>
    <row r="2287" spans="1:14" s="733" customFormat="1" ht="25.5" customHeight="1" thickTop="1" thickBot="1">
      <c r="A2287" s="3414"/>
      <c r="B2287" s="1263"/>
      <c r="C2287" s="4412">
        <v>1020000</v>
      </c>
      <c r="D2287" s="1263">
        <v>0</v>
      </c>
      <c r="E2287" s="4412">
        <v>1020000</v>
      </c>
      <c r="F2287" s="1263">
        <v>0</v>
      </c>
      <c r="G2287" s="701" t="s">
        <v>1247</v>
      </c>
      <c r="H2287" s="1241" t="s">
        <v>2373</v>
      </c>
      <c r="I2287" s="3102"/>
      <c r="J2287" s="1263">
        <v>0</v>
      </c>
    </row>
    <row r="2288" spans="1:14" s="2842" customFormat="1" ht="18.75" customHeight="1" thickTop="1" thickBot="1">
      <c r="A2288" s="995">
        <f t="shared" ref="A2288:F2288" si="538">SUM(A2286:A2287)</f>
        <v>0</v>
      </c>
      <c r="B2288" s="996">
        <f t="shared" si="538"/>
        <v>0</v>
      </c>
      <c r="C2288" s="996">
        <f t="shared" si="538"/>
        <v>8020000</v>
      </c>
      <c r="D2288" s="996">
        <f t="shared" si="538"/>
        <v>0</v>
      </c>
      <c r="E2288" s="996">
        <f t="shared" si="538"/>
        <v>8020000</v>
      </c>
      <c r="F2288" s="996">
        <f t="shared" si="538"/>
        <v>0</v>
      </c>
      <c r="G2288" s="1013"/>
      <c r="H2288" s="1242" t="s">
        <v>1249</v>
      </c>
      <c r="I2288" s="996">
        <f>SUM(I2286:I2287)</f>
        <v>0</v>
      </c>
      <c r="J2288" s="996">
        <f>SUM(J2286)</f>
        <v>0</v>
      </c>
    </row>
    <row r="2289" spans="1:14" s="626" customFormat="1" ht="21" customHeight="1" thickTop="1" thickBot="1">
      <c r="A2289" s="4623"/>
      <c r="B2289" s="4624"/>
      <c r="C2289" s="4624"/>
      <c r="D2289" s="4624"/>
      <c r="E2289" s="4624"/>
      <c r="F2289" s="4624"/>
      <c r="G2289" s="623">
        <v>2</v>
      </c>
      <c r="H2289" s="4606" t="s">
        <v>1512</v>
      </c>
      <c r="I2289" s="4606"/>
      <c r="J2289" s="4607"/>
      <c r="K2289" s="674"/>
      <c r="L2289" s="674"/>
      <c r="M2289" s="674"/>
      <c r="N2289" s="674"/>
    </row>
    <row r="2290" spans="1:14" s="662" customFormat="1" ht="24" customHeight="1" thickTop="1" thickBot="1">
      <c r="A2290" s="1262">
        <v>0</v>
      </c>
      <c r="B2290" s="1263"/>
      <c r="C2290" s="4412">
        <v>0</v>
      </c>
      <c r="D2290" s="3730">
        <v>50000</v>
      </c>
      <c r="E2290" s="4412">
        <v>0</v>
      </c>
      <c r="F2290" s="3730">
        <v>50000</v>
      </c>
      <c r="G2290" s="1263">
        <v>299</v>
      </c>
      <c r="H2290" s="2862" t="s">
        <v>1521</v>
      </c>
      <c r="I2290" s="2862">
        <v>0</v>
      </c>
      <c r="J2290" s="3730">
        <v>0</v>
      </c>
    </row>
    <row r="2291" spans="1:14" s="662" customFormat="1" ht="33.75" customHeight="1" thickTop="1" thickBot="1">
      <c r="A2291" s="995">
        <f t="shared" ref="A2291:F2291" si="539">SUM(A2290:A2290)</f>
        <v>0</v>
      </c>
      <c r="B2291" s="996">
        <f t="shared" si="539"/>
        <v>0</v>
      </c>
      <c r="C2291" s="996">
        <f t="shared" si="539"/>
        <v>0</v>
      </c>
      <c r="D2291" s="996">
        <f>SUM(D2290:D2290)</f>
        <v>50000</v>
      </c>
      <c r="E2291" s="996">
        <v>0</v>
      </c>
      <c r="F2291" s="996">
        <f t="shared" si="539"/>
        <v>50000</v>
      </c>
      <c r="G2291" s="1013"/>
      <c r="H2291" s="1010" t="s">
        <v>1257</v>
      </c>
      <c r="I2291" s="996">
        <f>SUM(I2290:I2290)</f>
        <v>0</v>
      </c>
      <c r="J2291" s="997">
        <f>SUM(J2290:J2290)</f>
        <v>0</v>
      </c>
    </row>
    <row r="2292" spans="1:14" s="2842" customFormat="1" ht="32.25" customHeight="1" thickTop="1" thickBot="1">
      <c r="A2292" s="995">
        <f t="shared" ref="A2292:F2292" si="540">SUM(A2291,A2288)</f>
        <v>0</v>
      </c>
      <c r="B2292" s="996">
        <f t="shared" si="540"/>
        <v>0</v>
      </c>
      <c r="C2292" s="996">
        <f t="shared" si="540"/>
        <v>8020000</v>
      </c>
      <c r="D2292" s="996">
        <f>SUM(D2291,D2288)</f>
        <v>50000</v>
      </c>
      <c r="E2292" s="996">
        <f t="shared" si="540"/>
        <v>8020000</v>
      </c>
      <c r="F2292" s="996">
        <f t="shared" si="540"/>
        <v>50000</v>
      </c>
      <c r="G2292" s="1013"/>
      <c r="H2292" s="1010" t="s">
        <v>1237</v>
      </c>
      <c r="I2292" s="996">
        <f>SUM(I2291,I2288)</f>
        <v>0</v>
      </c>
      <c r="J2292" s="997">
        <f>SUM(J2291,J2288)</f>
        <v>0</v>
      </c>
    </row>
    <row r="2293" spans="1:14" s="2842" customFormat="1" ht="19.5" customHeight="1" thickTop="1">
      <c r="A2293" s="4623"/>
      <c r="B2293" s="4624"/>
      <c r="C2293" s="4624"/>
      <c r="D2293" s="4624"/>
      <c r="E2293" s="4624"/>
      <c r="F2293" s="4624"/>
      <c r="G2293" s="623" t="s">
        <v>139</v>
      </c>
      <c r="H2293" s="4606" t="s">
        <v>243</v>
      </c>
      <c r="I2293" s="4606"/>
      <c r="J2293" s="4607"/>
      <c r="K2293" s="628"/>
      <c r="L2293" s="628"/>
    </row>
    <row r="2294" spans="1:14" s="2842" customFormat="1" ht="19.5" customHeight="1">
      <c r="A2294" s="4625"/>
      <c r="B2294" s="4626"/>
      <c r="C2294" s="4626"/>
      <c r="D2294" s="4626"/>
      <c r="E2294" s="4626"/>
      <c r="F2294" s="4627"/>
      <c r="G2294" s="1326">
        <v>1</v>
      </c>
      <c r="H2294" s="2840" t="s">
        <v>1258</v>
      </c>
      <c r="I2294" s="4662"/>
      <c r="J2294" s="4663"/>
      <c r="K2294" s="628"/>
      <c r="L2294" s="628"/>
    </row>
    <row r="2295" spans="1:14" s="626" customFormat="1" ht="19.5" customHeight="1" thickBot="1">
      <c r="A2295" s="2839">
        <v>0</v>
      </c>
      <c r="B2295" s="2839">
        <v>0</v>
      </c>
      <c r="C2295" s="4407">
        <v>0</v>
      </c>
      <c r="D2295" s="4407">
        <v>0</v>
      </c>
      <c r="E2295" s="4407">
        <v>0</v>
      </c>
      <c r="F2295" s="4407">
        <v>0</v>
      </c>
      <c r="G2295" s="2740" t="s">
        <v>324</v>
      </c>
      <c r="H2295" s="2839" t="s">
        <v>255</v>
      </c>
      <c r="I2295" s="2839"/>
      <c r="J2295" s="2839"/>
      <c r="K2295" s="685"/>
      <c r="L2295" s="685"/>
    </row>
    <row r="2296" spans="1:14" s="733" customFormat="1" ht="24" customHeight="1" thickTop="1" thickBot="1">
      <c r="A2296" s="2839">
        <v>0</v>
      </c>
      <c r="B2296" s="2839"/>
      <c r="C2296" s="4407">
        <v>0</v>
      </c>
      <c r="D2296" s="3719">
        <v>350000</v>
      </c>
      <c r="E2296" s="4407">
        <v>0</v>
      </c>
      <c r="F2296" s="3719">
        <v>350000</v>
      </c>
      <c r="G2296" s="2740" t="s">
        <v>492</v>
      </c>
      <c r="H2296" s="1234" t="s">
        <v>265</v>
      </c>
      <c r="I2296" s="2839"/>
      <c r="J2296" s="3719"/>
    </row>
    <row r="2297" spans="1:14" s="761" customFormat="1" ht="30.75" thickTop="1">
      <c r="A2297" s="2839"/>
      <c r="B2297" s="2839"/>
      <c r="C2297" s="4407"/>
      <c r="D2297" s="3719">
        <v>100000</v>
      </c>
      <c r="E2297" s="4407"/>
      <c r="F2297" s="3719">
        <v>100000</v>
      </c>
      <c r="G2297" s="2740">
        <v>25</v>
      </c>
      <c r="H2297" s="1234" t="s">
        <v>3496</v>
      </c>
      <c r="I2297" s="2839"/>
      <c r="J2297" s="3719"/>
    </row>
    <row r="2298" spans="1:14" s="761" customFormat="1" ht="24" customHeight="1">
      <c r="A2298" s="2839"/>
      <c r="B2298" s="2839"/>
      <c r="C2298" s="4407"/>
      <c r="D2298" s="4407">
        <v>150000</v>
      </c>
      <c r="E2298" s="4407"/>
      <c r="F2298" s="4407">
        <v>150000</v>
      </c>
      <c r="G2298" s="2740">
        <v>29</v>
      </c>
      <c r="H2298" s="1234" t="s">
        <v>3489</v>
      </c>
      <c r="I2298" s="2839"/>
      <c r="J2298" s="2839"/>
    </row>
    <row r="2299" spans="1:14" s="2842" customFormat="1" ht="15" customHeight="1" thickBot="1">
      <c r="A2299" s="1360">
        <f t="shared" ref="A2299:F2299" si="541">SUM(A2295:A2298)</f>
        <v>0</v>
      </c>
      <c r="B2299" s="1360">
        <f t="shared" si="541"/>
        <v>0</v>
      </c>
      <c r="C2299" s="1360">
        <f t="shared" si="541"/>
        <v>0</v>
      </c>
      <c r="D2299" s="1360">
        <f t="shared" si="541"/>
        <v>600000</v>
      </c>
      <c r="E2299" s="1360">
        <f t="shared" si="541"/>
        <v>0</v>
      </c>
      <c r="F2299" s="1360">
        <f t="shared" si="541"/>
        <v>600000</v>
      </c>
      <c r="G2299" s="1023"/>
      <c r="H2299" s="1020" t="s">
        <v>1505</v>
      </c>
      <c r="I2299" s="1360">
        <f>SUM(I2295:I2298)</f>
        <v>0</v>
      </c>
      <c r="J2299" s="1360">
        <f>SUM(J2295:J2298)</f>
        <v>0</v>
      </c>
      <c r="K2299" s="656"/>
      <c r="L2299" s="656"/>
      <c r="M2299" s="656"/>
      <c r="N2299" s="656"/>
    </row>
    <row r="2300" spans="1:14" s="2842" customFormat="1" ht="18.75" customHeight="1" thickTop="1">
      <c r="A2300" s="750"/>
      <c r="B2300" s="697"/>
      <c r="C2300" s="697"/>
      <c r="D2300" s="758"/>
      <c r="E2300" s="697"/>
      <c r="F2300" s="697"/>
      <c r="G2300" s="624">
        <v>2</v>
      </c>
      <c r="H2300" s="2840" t="s">
        <v>1271</v>
      </c>
      <c r="I2300" s="697"/>
      <c r="J2300" s="758"/>
    </row>
    <row r="2301" spans="1:14" s="2842" customFormat="1" ht="18.75" customHeight="1">
      <c r="A2301" s="2739"/>
      <c r="B2301" s="697"/>
      <c r="C2301" s="697"/>
      <c r="D2301" s="3795">
        <v>50000</v>
      </c>
      <c r="E2301" s="697"/>
      <c r="F2301" s="3795">
        <v>50000</v>
      </c>
      <c r="G2301" s="1326">
        <v>103</v>
      </c>
      <c r="H2301" s="2839" t="s">
        <v>3491</v>
      </c>
      <c r="I2301" s="697"/>
      <c r="J2301" s="3795"/>
    </row>
    <row r="2302" spans="1:14" s="626" customFormat="1" ht="21.75" customHeight="1" thickBot="1">
      <c r="A2302" s="2839">
        <v>0</v>
      </c>
      <c r="B2302" s="2839"/>
      <c r="C2302" s="4407">
        <v>0</v>
      </c>
      <c r="D2302" s="1260">
        <v>100000</v>
      </c>
      <c r="E2302" s="4407">
        <v>0</v>
      </c>
      <c r="F2302" s="1260">
        <v>100000</v>
      </c>
      <c r="G2302" s="1326">
        <v>104</v>
      </c>
      <c r="H2302" s="2839" t="s">
        <v>3492</v>
      </c>
      <c r="I2302" s="2839"/>
      <c r="J2302" s="1260"/>
    </row>
    <row r="2303" spans="1:14" s="733" customFormat="1" ht="25.5" customHeight="1" thickTop="1" thickBot="1">
      <c r="A2303" s="2839">
        <v>0</v>
      </c>
      <c r="B2303" s="2839"/>
      <c r="C2303" s="4407">
        <v>0</v>
      </c>
      <c r="D2303" s="1260">
        <v>100000</v>
      </c>
      <c r="E2303" s="4407">
        <v>0</v>
      </c>
      <c r="F2303" s="1260">
        <v>100000</v>
      </c>
      <c r="G2303" s="752">
        <v>135</v>
      </c>
      <c r="H2303" s="718" t="s">
        <v>1370</v>
      </c>
      <c r="I2303" s="2839"/>
      <c r="J2303" s="1260"/>
    </row>
    <row r="2304" spans="1:14" s="2842" customFormat="1" ht="20.25" customHeight="1" thickTop="1" thickBot="1">
      <c r="A2304" s="995">
        <f t="shared" ref="A2304:F2304" si="542">SUM(A2301:A2303)</f>
        <v>0</v>
      </c>
      <c r="B2304" s="995">
        <f t="shared" si="542"/>
        <v>0</v>
      </c>
      <c r="C2304" s="995">
        <f t="shared" si="542"/>
        <v>0</v>
      </c>
      <c r="D2304" s="995">
        <f t="shared" si="542"/>
        <v>250000</v>
      </c>
      <c r="E2304" s="995">
        <f t="shared" si="542"/>
        <v>0</v>
      </c>
      <c r="F2304" s="995">
        <f t="shared" si="542"/>
        <v>250000</v>
      </c>
      <c r="G2304" s="1013"/>
      <c r="H2304" s="996" t="s">
        <v>1522</v>
      </c>
      <c r="I2304" s="996">
        <f>SUM(I2301:I2303)</f>
        <v>0</v>
      </c>
      <c r="J2304" s="996">
        <f>SUM(J2301:J2303)</f>
        <v>0</v>
      </c>
    </row>
    <row r="2305" spans="1:14" s="626" customFormat="1" ht="20.25" customHeight="1" thickTop="1" thickBot="1">
      <c r="A2305" s="4623" t="s">
        <v>1315</v>
      </c>
      <c r="B2305" s="4624"/>
      <c r="C2305" s="4624"/>
      <c r="D2305" s="4624"/>
      <c r="E2305" s="4624"/>
      <c r="F2305" s="4624"/>
      <c r="G2305" s="623">
        <v>5</v>
      </c>
      <c r="H2305" s="4606" t="s">
        <v>321</v>
      </c>
      <c r="I2305" s="4606"/>
      <c r="J2305" s="4607"/>
      <c r="K2305" s="681"/>
      <c r="L2305" s="681"/>
    </row>
    <row r="2306" spans="1:14" s="662" customFormat="1" ht="21.75" customHeight="1" thickTop="1" thickBot="1">
      <c r="A2306" s="2839">
        <v>0</v>
      </c>
      <c r="B2306" s="2839">
        <v>0</v>
      </c>
      <c r="C2306" s="989">
        <v>0</v>
      </c>
      <c r="D2306" s="989">
        <v>10000</v>
      </c>
      <c r="E2306" s="989">
        <v>0</v>
      </c>
      <c r="F2306" s="989">
        <v>10000</v>
      </c>
      <c r="G2306" s="2862">
        <v>499</v>
      </c>
      <c r="H2306" s="2862" t="s">
        <v>290</v>
      </c>
      <c r="I2306" s="4302">
        <v>0</v>
      </c>
      <c r="J2306" s="4302">
        <v>0</v>
      </c>
      <c r="K2306" s="662" t="s">
        <v>3760</v>
      </c>
    </row>
    <row r="2307" spans="1:14" s="662" customFormat="1" ht="36.75" customHeight="1" thickTop="1" thickBot="1">
      <c r="A2307" s="995">
        <f t="shared" ref="A2307:F2307" si="543">SUM(A2306)</f>
        <v>0</v>
      </c>
      <c r="B2307" s="996">
        <f t="shared" si="543"/>
        <v>0</v>
      </c>
      <c r="C2307" s="996">
        <f t="shared" si="543"/>
        <v>0</v>
      </c>
      <c r="D2307" s="996">
        <f t="shared" si="543"/>
        <v>10000</v>
      </c>
      <c r="E2307" s="996">
        <f t="shared" si="543"/>
        <v>0</v>
      </c>
      <c r="F2307" s="996">
        <f t="shared" si="543"/>
        <v>10000</v>
      </c>
      <c r="G2307" s="1013"/>
      <c r="H2307" s="996" t="s">
        <v>1321</v>
      </c>
      <c r="I2307" s="996">
        <f>SUM(I2306)</f>
        <v>0</v>
      </c>
      <c r="J2307" s="997">
        <f>SUM(J2306)</f>
        <v>0</v>
      </c>
    </row>
    <row r="2308" spans="1:14" s="648" customFormat="1" ht="37.5" customHeight="1" thickTop="1" thickBot="1">
      <c r="A2308" s="995">
        <f t="shared" ref="A2308:F2308" si="544">A2299+A2304+A2307</f>
        <v>0</v>
      </c>
      <c r="B2308" s="996">
        <f t="shared" si="544"/>
        <v>0</v>
      </c>
      <c r="C2308" s="996">
        <f t="shared" si="544"/>
        <v>0</v>
      </c>
      <c r="D2308" s="996">
        <f t="shared" si="544"/>
        <v>860000</v>
      </c>
      <c r="E2308" s="996">
        <f t="shared" si="544"/>
        <v>0</v>
      </c>
      <c r="F2308" s="996">
        <f t="shared" si="544"/>
        <v>860000</v>
      </c>
      <c r="G2308" s="1013"/>
      <c r="H2308" s="1010" t="s">
        <v>1355</v>
      </c>
      <c r="I2308" s="996">
        <f>I2299+I2304+I2307</f>
        <v>0</v>
      </c>
      <c r="J2308" s="997">
        <f>J2299+J2304+J2307</f>
        <v>0</v>
      </c>
      <c r="N2308" s="648">
        <v>574268</v>
      </c>
    </row>
    <row r="2309" spans="1:14" s="660" customFormat="1" ht="45" customHeight="1" thickTop="1" thickBot="1">
      <c r="A2309" s="1071">
        <f t="shared" ref="A2309:F2309" si="545">SUM(A2308,A2292)</f>
        <v>0</v>
      </c>
      <c r="B2309" s="1072">
        <f t="shared" si="545"/>
        <v>0</v>
      </c>
      <c r="C2309" s="1072">
        <f t="shared" si="545"/>
        <v>8020000</v>
      </c>
      <c r="D2309" s="1072">
        <f t="shared" si="545"/>
        <v>910000</v>
      </c>
      <c r="E2309" s="1072">
        <f t="shared" si="545"/>
        <v>8020000</v>
      </c>
      <c r="F2309" s="1072">
        <f t="shared" si="545"/>
        <v>910000</v>
      </c>
      <c r="G2309" s="1067"/>
      <c r="H2309" s="1068" t="s">
        <v>1523</v>
      </c>
      <c r="I2309" s="1072">
        <f>SUM(I2308,I2292)</f>
        <v>0</v>
      </c>
      <c r="J2309" s="1073">
        <f>SUM(J2308,J2292)</f>
        <v>0</v>
      </c>
    </row>
    <row r="2310" spans="1:14" s="660" customFormat="1" ht="16.5" customHeight="1" thickTop="1" thickBot="1">
      <c r="A2310" s="4645" t="s">
        <v>1524</v>
      </c>
      <c r="B2310" s="4646"/>
      <c r="C2310" s="4646"/>
      <c r="D2310" s="4646"/>
      <c r="E2310" s="4646"/>
      <c r="F2310" s="4646"/>
      <c r="G2310" s="4646"/>
      <c r="H2310" s="4646"/>
      <c r="I2310" s="4646"/>
      <c r="J2310" s="4646"/>
    </row>
    <row r="2311" spans="1:14" s="660" customFormat="1" ht="16.5" customHeight="1" thickTop="1" thickBot="1">
      <c r="A2311" s="1119"/>
      <c r="B2311" s="781"/>
      <c r="C2311" s="4608"/>
      <c r="D2311" s="4608"/>
      <c r="E2311" s="781"/>
      <c r="F2311" s="781"/>
      <c r="G2311" s="781"/>
      <c r="H2311" s="781"/>
      <c r="I2311" s="4608" t="s">
        <v>313</v>
      </c>
      <c r="J2311" s="4608"/>
    </row>
    <row r="2312" spans="1:14" s="2842" customFormat="1" ht="31.5" customHeight="1" thickTop="1">
      <c r="A2312" s="4453" t="s">
        <v>3785</v>
      </c>
      <c r="B2312" s="4454"/>
      <c r="C2312" s="4455" t="s">
        <v>3783</v>
      </c>
      <c r="D2312" s="4454"/>
      <c r="E2312" s="4455" t="s">
        <v>3784</v>
      </c>
      <c r="F2312" s="4454"/>
      <c r="G2312" s="4456" t="s">
        <v>117</v>
      </c>
      <c r="H2312" s="4457"/>
      <c r="I2312" s="4455" t="s">
        <v>3787</v>
      </c>
      <c r="J2312" s="4454"/>
    </row>
    <row r="2313" spans="1:14" s="2842" customFormat="1" ht="13.5" customHeight="1">
      <c r="A2313" s="1050" t="s">
        <v>118</v>
      </c>
      <c r="B2313" s="2819" t="s">
        <v>104</v>
      </c>
      <c r="C2313" s="2819" t="s">
        <v>118</v>
      </c>
      <c r="D2313" s="2819" t="s">
        <v>104</v>
      </c>
      <c r="E2313" s="2819" t="s">
        <v>118</v>
      </c>
      <c r="F2313" s="2819" t="s">
        <v>104</v>
      </c>
      <c r="G2313" s="4458"/>
      <c r="H2313" s="4459"/>
      <c r="I2313" s="2819" t="s">
        <v>118</v>
      </c>
      <c r="J2313" s="1051" t="s">
        <v>104</v>
      </c>
    </row>
    <row r="2314" spans="1:14" s="2842" customFormat="1" ht="19.5" customHeight="1" thickBot="1">
      <c r="A2314" s="1075">
        <v>1</v>
      </c>
      <c r="B2314" s="2843">
        <v>2</v>
      </c>
      <c r="C2314" s="2843">
        <v>3</v>
      </c>
      <c r="D2314" s="2843">
        <v>4</v>
      </c>
      <c r="E2314" s="2843">
        <v>5</v>
      </c>
      <c r="F2314" s="2843">
        <v>6</v>
      </c>
      <c r="G2314" s="4614">
        <v>7</v>
      </c>
      <c r="H2314" s="4614"/>
      <c r="I2314" s="2843">
        <v>8</v>
      </c>
      <c r="J2314" s="1076">
        <v>9</v>
      </c>
    </row>
    <row r="2315" spans="1:14" s="2842" customFormat="1" ht="21" customHeight="1">
      <c r="A2315" s="2844" t="s">
        <v>318</v>
      </c>
      <c r="B2315" s="2840"/>
      <c r="C2315" s="2840"/>
      <c r="D2315" s="2840"/>
      <c r="E2315" s="2840"/>
      <c r="F2315" s="2840"/>
      <c r="G2315" s="2840"/>
      <c r="H2315" s="2840"/>
      <c r="I2315" s="2840"/>
      <c r="J2315" s="2841"/>
    </row>
    <row r="2316" spans="1:14" s="2842" customFormat="1" ht="15" customHeight="1">
      <c r="A2316" s="4612"/>
      <c r="B2316" s="4613"/>
      <c r="C2316" s="4613"/>
      <c r="D2316" s="4613"/>
      <c r="E2316" s="4613"/>
      <c r="F2316" s="4613"/>
      <c r="G2316" s="624" t="s">
        <v>137</v>
      </c>
      <c r="H2316" s="4610" t="s">
        <v>1366</v>
      </c>
      <c r="I2316" s="4610"/>
      <c r="J2316" s="4611"/>
    </row>
    <row r="2317" spans="1:14" s="626" customFormat="1" ht="19.5" customHeight="1" thickBot="1">
      <c r="A2317" s="2839">
        <f t="shared" ref="A2317:F2317" si="546">SUM(A2338)</f>
        <v>0</v>
      </c>
      <c r="B2317" s="2839">
        <f t="shared" si="546"/>
        <v>0</v>
      </c>
      <c r="C2317" s="2839">
        <f t="shared" si="546"/>
        <v>0</v>
      </c>
      <c r="D2317" s="2839">
        <f t="shared" si="546"/>
        <v>0</v>
      </c>
      <c r="E2317" s="2839">
        <f t="shared" si="546"/>
        <v>0</v>
      </c>
      <c r="F2317" s="2839">
        <f t="shared" si="546"/>
        <v>0</v>
      </c>
      <c r="G2317" s="1326">
        <v>1</v>
      </c>
      <c r="H2317" s="2839" t="s">
        <v>1235</v>
      </c>
      <c r="I2317" s="2839">
        <f>SUM(I2338)</f>
        <v>0</v>
      </c>
      <c r="J2317" s="2839">
        <f>SUM(J2338)</f>
        <v>0</v>
      </c>
    </row>
    <row r="2318" spans="1:14" s="733" customFormat="1" ht="24" customHeight="1" thickTop="1" thickBot="1">
      <c r="A2318" s="2862">
        <f t="shared" ref="A2318:F2318" si="547">A2341</f>
        <v>0</v>
      </c>
      <c r="B2318" s="2862">
        <f t="shared" si="547"/>
        <v>0</v>
      </c>
      <c r="C2318" s="2862">
        <f t="shared" si="547"/>
        <v>0</v>
      </c>
      <c r="D2318" s="2862">
        <f t="shared" si="547"/>
        <v>50000</v>
      </c>
      <c r="E2318" s="2862">
        <f t="shared" si="547"/>
        <v>0</v>
      </c>
      <c r="F2318" s="2862">
        <f t="shared" si="547"/>
        <v>50000</v>
      </c>
      <c r="G2318" s="1263">
        <v>2</v>
      </c>
      <c r="H2318" s="2862" t="s">
        <v>1236</v>
      </c>
      <c r="I2318" s="2862">
        <f>I2341</f>
        <v>0</v>
      </c>
      <c r="J2318" s="2862">
        <f>J2341</f>
        <v>0</v>
      </c>
    </row>
    <row r="2319" spans="1:14" s="2842" customFormat="1" ht="33" customHeight="1" thickTop="1" thickBot="1">
      <c r="A2319" s="995">
        <f t="shared" ref="A2319:F2319" si="548">SUM(A2317:A2318)</f>
        <v>0</v>
      </c>
      <c r="B2319" s="996">
        <f t="shared" si="548"/>
        <v>0</v>
      </c>
      <c r="C2319" s="996">
        <f t="shared" si="548"/>
        <v>0</v>
      </c>
      <c r="D2319" s="996">
        <f t="shared" si="548"/>
        <v>50000</v>
      </c>
      <c r="E2319" s="996">
        <f t="shared" si="548"/>
        <v>0</v>
      </c>
      <c r="F2319" s="996">
        <f t="shared" si="548"/>
        <v>50000</v>
      </c>
      <c r="G2319" s="1008"/>
      <c r="H2319" s="998" t="s">
        <v>1358</v>
      </c>
      <c r="I2319" s="996">
        <f>SUM(I2317:I2318)</f>
        <v>0</v>
      </c>
      <c r="J2319" s="997">
        <f>SUM(J2317:J2318)</f>
        <v>0</v>
      </c>
    </row>
    <row r="2320" spans="1:14" s="2842" customFormat="1" ht="17.25" customHeight="1" thickTop="1">
      <c r="A2320" s="4623"/>
      <c r="B2320" s="4624"/>
      <c r="C2320" s="4624"/>
      <c r="D2320" s="4624"/>
      <c r="E2320" s="4624"/>
      <c r="F2320" s="4624"/>
      <c r="G2320" s="623" t="s">
        <v>139</v>
      </c>
      <c r="H2320" s="4606" t="s">
        <v>243</v>
      </c>
      <c r="I2320" s="4606"/>
      <c r="J2320" s="4607"/>
    </row>
    <row r="2321" spans="1:14" s="2842" customFormat="1" ht="17.25" customHeight="1">
      <c r="A2321" s="2839">
        <f t="shared" ref="A2321:F2321" si="549">A2349</f>
        <v>0</v>
      </c>
      <c r="B2321" s="2839">
        <f t="shared" si="549"/>
        <v>0</v>
      </c>
      <c r="C2321" s="2839">
        <f t="shared" si="549"/>
        <v>0</v>
      </c>
      <c r="D2321" s="2839">
        <f t="shared" si="549"/>
        <v>0</v>
      </c>
      <c r="E2321" s="2839">
        <f t="shared" si="549"/>
        <v>0</v>
      </c>
      <c r="F2321" s="2839">
        <f t="shared" si="549"/>
        <v>0</v>
      </c>
      <c r="G2321" s="1326">
        <v>1</v>
      </c>
      <c r="H2321" s="2839" t="s">
        <v>1258</v>
      </c>
      <c r="I2321" s="2839">
        <f>I2349</f>
        <v>0</v>
      </c>
      <c r="J2321" s="2839">
        <f>J2349</f>
        <v>0</v>
      </c>
    </row>
    <row r="2322" spans="1:14" s="2842" customFormat="1" ht="17.25" customHeight="1">
      <c r="A2322" s="2839">
        <f t="shared" ref="A2322:F2322" si="550">A2362</f>
        <v>0</v>
      </c>
      <c r="B2322" s="2839">
        <f t="shared" si="550"/>
        <v>0</v>
      </c>
      <c r="C2322" s="2839">
        <f t="shared" si="550"/>
        <v>0</v>
      </c>
      <c r="D2322" s="2839">
        <f t="shared" si="550"/>
        <v>0</v>
      </c>
      <c r="E2322" s="2839">
        <f t="shared" si="550"/>
        <v>0</v>
      </c>
      <c r="F2322" s="2839">
        <f t="shared" si="550"/>
        <v>0</v>
      </c>
      <c r="G2322" s="1326">
        <v>2</v>
      </c>
      <c r="H2322" s="2839" t="s">
        <v>1271</v>
      </c>
      <c r="I2322" s="2839">
        <f>I2362</f>
        <v>0</v>
      </c>
      <c r="J2322" s="2839">
        <f>J2362</f>
        <v>0</v>
      </c>
    </row>
    <row r="2323" spans="1:14" s="2842" customFormat="1" ht="17.25" customHeight="1">
      <c r="A2323" s="2839">
        <f t="shared" ref="A2323:F2323" si="551">A2366</f>
        <v>0</v>
      </c>
      <c r="B2323" s="2839">
        <f t="shared" si="551"/>
        <v>0</v>
      </c>
      <c r="C2323" s="2839">
        <f t="shared" si="551"/>
        <v>0</v>
      </c>
      <c r="D2323" s="2839">
        <f t="shared" si="551"/>
        <v>0</v>
      </c>
      <c r="E2323" s="2839">
        <f t="shared" si="551"/>
        <v>0</v>
      </c>
      <c r="F2323" s="2839">
        <f t="shared" si="551"/>
        <v>0</v>
      </c>
      <c r="G2323" s="1326">
        <v>3</v>
      </c>
      <c r="H2323" s="2839" t="s">
        <v>1282</v>
      </c>
      <c r="I2323" s="2839">
        <f>I2366</f>
        <v>0</v>
      </c>
      <c r="J2323" s="2839">
        <f>J2366</f>
        <v>0</v>
      </c>
      <c r="K2323" s="2847"/>
      <c r="L2323" s="2847"/>
    </row>
    <row r="2324" spans="1:14" s="626" customFormat="1" ht="21" customHeight="1" thickBot="1">
      <c r="A2324" s="2839">
        <v>0</v>
      </c>
      <c r="B2324" s="2839">
        <v>0</v>
      </c>
      <c r="C2324" s="2839">
        <v>0</v>
      </c>
      <c r="D2324" s="2839">
        <v>0</v>
      </c>
      <c r="E2324" s="2839">
        <v>0</v>
      </c>
      <c r="F2324" s="2839">
        <v>0</v>
      </c>
      <c r="G2324" s="1326">
        <v>4</v>
      </c>
      <c r="H2324" s="2839" t="s">
        <v>1296</v>
      </c>
      <c r="I2324" s="2839">
        <v>0</v>
      </c>
      <c r="J2324" s="2839">
        <v>0</v>
      </c>
    </row>
    <row r="2325" spans="1:14" s="662" customFormat="1" ht="23.25" customHeight="1" thickTop="1" thickBot="1">
      <c r="A2325" s="2862">
        <f t="shared" ref="A2325:F2325" si="552">A2369</f>
        <v>0</v>
      </c>
      <c r="B2325" s="989">
        <f t="shared" si="552"/>
        <v>0</v>
      </c>
      <c r="C2325" s="2862">
        <f t="shared" si="552"/>
        <v>0</v>
      </c>
      <c r="D2325" s="989">
        <f t="shared" si="552"/>
        <v>3000000</v>
      </c>
      <c r="E2325" s="2862">
        <f t="shared" si="552"/>
        <v>0</v>
      </c>
      <c r="F2325" s="989">
        <f t="shared" si="552"/>
        <v>3000000</v>
      </c>
      <c r="G2325" s="1263">
        <v>5</v>
      </c>
      <c r="H2325" s="2862" t="s">
        <v>321</v>
      </c>
      <c r="I2325" s="2862">
        <f>I2369</f>
        <v>0</v>
      </c>
      <c r="J2325" s="989">
        <f>J2369</f>
        <v>0</v>
      </c>
    </row>
    <row r="2326" spans="1:14" s="2842" customFormat="1" ht="35.25" customHeight="1" thickTop="1" thickBot="1">
      <c r="A2326" s="995">
        <f t="shared" ref="A2326:F2326" si="553">SUM(A2321:A2325)</f>
        <v>0</v>
      </c>
      <c r="B2326" s="996">
        <f t="shared" si="553"/>
        <v>0</v>
      </c>
      <c r="C2326" s="996">
        <f t="shared" si="553"/>
        <v>0</v>
      </c>
      <c r="D2326" s="996">
        <f t="shared" si="553"/>
        <v>3000000</v>
      </c>
      <c r="E2326" s="996">
        <f t="shared" si="553"/>
        <v>0</v>
      </c>
      <c r="F2326" s="996">
        <f t="shared" si="553"/>
        <v>3000000</v>
      </c>
      <c r="G2326" s="1008"/>
      <c r="H2326" s="998" t="s">
        <v>1243</v>
      </c>
      <c r="I2326" s="996">
        <f>SUM(I2321:I2325)</f>
        <v>0</v>
      </c>
      <c r="J2326" s="997">
        <f>SUM(J2321:J2325)</f>
        <v>0</v>
      </c>
    </row>
    <row r="2327" spans="1:14" s="2842" customFormat="1" ht="24.75" customHeight="1" thickTop="1" thickBot="1">
      <c r="A2327" s="1005">
        <f t="shared" ref="A2327:F2327" si="554">SUM(A2319+A2326)</f>
        <v>0</v>
      </c>
      <c r="B2327" s="1006">
        <f t="shared" si="554"/>
        <v>0</v>
      </c>
      <c r="C2327" s="1006">
        <f t="shared" si="554"/>
        <v>0</v>
      </c>
      <c r="D2327" s="1006">
        <f t="shared" si="554"/>
        <v>3050000</v>
      </c>
      <c r="E2327" s="1006">
        <f t="shared" si="554"/>
        <v>0</v>
      </c>
      <c r="F2327" s="1006">
        <f t="shared" si="554"/>
        <v>3050000</v>
      </c>
      <c r="G2327" s="1067"/>
      <c r="H2327" s="1068" t="s">
        <v>1244</v>
      </c>
      <c r="I2327" s="1006">
        <f>SUM(I2319+I2326)</f>
        <v>0</v>
      </c>
      <c r="J2327" s="1007">
        <f>SUM(J2319+J2326)</f>
        <v>0</v>
      </c>
    </row>
    <row r="2328" spans="1:14" s="2842" customFormat="1" ht="22.5" customHeight="1">
      <c r="A2328" s="2848" t="s">
        <v>322</v>
      </c>
    </row>
    <row r="2329" spans="1:14" s="648" customFormat="1" ht="13.5" customHeight="1" thickBot="1">
      <c r="A2329" s="2850" t="s">
        <v>1525</v>
      </c>
      <c r="B2329" s="2842"/>
      <c r="C2329" s="2842"/>
      <c r="D2329" s="2842"/>
      <c r="E2329" s="2842"/>
      <c r="F2329" s="2842"/>
      <c r="G2329" s="2842"/>
      <c r="H2329" s="2842"/>
      <c r="I2329" s="2842"/>
      <c r="J2329" s="2842"/>
    </row>
    <row r="2330" spans="1:14" s="660" customFormat="1" ht="14.25" customHeight="1" thickTop="1" thickBot="1">
      <c r="A2330" s="2848"/>
      <c r="B2330" s="2842"/>
      <c r="C2330" s="2842"/>
      <c r="D2330" s="2842"/>
      <c r="E2330" s="2842"/>
      <c r="F2330" s="2842"/>
      <c r="G2330" s="2842"/>
      <c r="H2330" s="2842"/>
      <c r="I2330" s="4608" t="s">
        <v>313</v>
      </c>
      <c r="J2330" s="4608"/>
    </row>
    <row r="2331" spans="1:14" s="2842" customFormat="1" ht="27.75" customHeight="1" thickTop="1">
      <c r="A2331" s="4453" t="s">
        <v>3785</v>
      </c>
      <c r="B2331" s="4454"/>
      <c r="C2331" s="4455" t="s">
        <v>3783</v>
      </c>
      <c r="D2331" s="4454"/>
      <c r="E2331" s="4455" t="s">
        <v>3784</v>
      </c>
      <c r="F2331" s="4454"/>
      <c r="G2331" s="4456" t="s">
        <v>117</v>
      </c>
      <c r="H2331" s="4457"/>
      <c r="I2331" s="4455" t="s">
        <v>3787</v>
      </c>
      <c r="J2331" s="4454"/>
    </row>
    <row r="2332" spans="1:14" s="2842" customFormat="1" ht="21" customHeight="1">
      <c r="A2332" s="1050" t="s">
        <v>118</v>
      </c>
      <c r="B2332" s="2819" t="s">
        <v>104</v>
      </c>
      <c r="C2332" s="2819" t="s">
        <v>118</v>
      </c>
      <c r="D2332" s="2819" t="s">
        <v>104</v>
      </c>
      <c r="E2332" s="2819" t="s">
        <v>118</v>
      </c>
      <c r="F2332" s="2819" t="s">
        <v>104</v>
      </c>
      <c r="G2332" s="4458"/>
      <c r="H2332" s="4459"/>
      <c r="I2332" s="2819" t="s">
        <v>118</v>
      </c>
      <c r="J2332" s="1051" t="s">
        <v>104</v>
      </c>
    </row>
    <row r="2333" spans="1:14" s="648" customFormat="1" ht="18.75" customHeight="1" thickBot="1">
      <c r="A2333" s="1075">
        <v>1</v>
      </c>
      <c r="B2333" s="2843">
        <v>2</v>
      </c>
      <c r="C2333" s="2843">
        <v>3</v>
      </c>
      <c r="D2333" s="2843">
        <v>4</v>
      </c>
      <c r="E2333" s="2843">
        <v>5</v>
      </c>
      <c r="F2333" s="2843">
        <v>6</v>
      </c>
      <c r="G2333" s="4614">
        <v>7</v>
      </c>
      <c r="H2333" s="4614"/>
      <c r="I2333" s="2843">
        <v>8</v>
      </c>
      <c r="J2333" s="1076">
        <v>9</v>
      </c>
    </row>
    <row r="2334" spans="1:14" s="660" customFormat="1" ht="20.25" customHeight="1" thickTop="1" thickBot="1">
      <c r="A2334" s="2844" t="s">
        <v>626</v>
      </c>
      <c r="B2334" s="2840"/>
      <c r="C2334" s="2840"/>
      <c r="D2334" s="2840"/>
      <c r="E2334" s="2840"/>
      <c r="F2334" s="2840"/>
      <c r="G2334" s="2840"/>
      <c r="H2334" s="2840"/>
      <c r="I2334" s="2840"/>
      <c r="J2334" s="2841"/>
    </row>
    <row r="2335" spans="1:14" s="2842" customFormat="1" ht="20.25" customHeight="1" thickTop="1">
      <c r="A2335" s="4612"/>
      <c r="B2335" s="4613"/>
      <c r="C2335" s="4613"/>
      <c r="D2335" s="4613"/>
      <c r="E2335" s="4613"/>
      <c r="F2335" s="4613"/>
      <c r="G2335" s="624" t="s">
        <v>137</v>
      </c>
      <c r="H2335" s="4610" t="s">
        <v>239</v>
      </c>
      <c r="I2335" s="4610"/>
      <c r="J2335" s="4611"/>
      <c r="K2335" s="656"/>
      <c r="L2335" s="656"/>
      <c r="M2335" s="656"/>
      <c r="N2335" s="656"/>
    </row>
    <row r="2336" spans="1:14" s="626" customFormat="1" ht="18.75" customHeight="1" thickBot="1">
      <c r="A2336" s="4612"/>
      <c r="B2336" s="4613"/>
      <c r="C2336" s="4613"/>
      <c r="D2336" s="4613"/>
      <c r="E2336" s="4613"/>
      <c r="F2336" s="4613"/>
      <c r="G2336" s="624">
        <v>1</v>
      </c>
      <c r="H2336" s="4610" t="s">
        <v>1235</v>
      </c>
      <c r="I2336" s="4610"/>
      <c r="J2336" s="4611"/>
      <c r="K2336" s="674"/>
      <c r="L2336" s="674"/>
      <c r="M2336" s="674"/>
      <c r="N2336" s="674"/>
    </row>
    <row r="2337" spans="1:15" s="733" customFormat="1" ht="22.5" customHeight="1" thickTop="1" thickBot="1">
      <c r="A2337" s="691">
        <v>0</v>
      </c>
      <c r="B2337" s="1263">
        <v>0</v>
      </c>
      <c r="C2337" s="1263">
        <v>0</v>
      </c>
      <c r="D2337" s="1263">
        <v>0</v>
      </c>
      <c r="E2337" s="1263">
        <v>0</v>
      </c>
      <c r="F2337" s="1263">
        <v>0</v>
      </c>
      <c r="G2337" s="1263" t="s">
        <v>324</v>
      </c>
      <c r="H2337" s="645" t="s">
        <v>1526</v>
      </c>
      <c r="I2337" s="2862">
        <v>0</v>
      </c>
      <c r="J2337" s="755">
        <v>0</v>
      </c>
    </row>
    <row r="2338" spans="1:15" s="648" customFormat="1" ht="20.25" customHeight="1" thickTop="1" thickBot="1">
      <c r="A2338" s="995">
        <f t="shared" ref="A2338:F2338" si="555">SUM(A2337)</f>
        <v>0</v>
      </c>
      <c r="B2338" s="996">
        <f t="shared" si="555"/>
        <v>0</v>
      </c>
      <c r="C2338" s="996">
        <f t="shared" si="555"/>
        <v>0</v>
      </c>
      <c r="D2338" s="996">
        <f t="shared" si="555"/>
        <v>0</v>
      </c>
      <c r="E2338" s="996">
        <f t="shared" si="555"/>
        <v>0</v>
      </c>
      <c r="F2338" s="996">
        <f t="shared" si="555"/>
        <v>0</v>
      </c>
      <c r="G2338" s="1013"/>
      <c r="H2338" s="996" t="s">
        <v>1249</v>
      </c>
      <c r="I2338" s="996">
        <f>SUM(I2337)</f>
        <v>0</v>
      </c>
      <c r="J2338" s="997">
        <f>SUM(J2337)</f>
        <v>0</v>
      </c>
    </row>
    <row r="2339" spans="1:15" s="626" customFormat="1" ht="21" customHeight="1" thickTop="1" thickBot="1">
      <c r="A2339" s="4623"/>
      <c r="B2339" s="4624"/>
      <c r="C2339" s="4624"/>
      <c r="D2339" s="4624"/>
      <c r="E2339" s="4624"/>
      <c r="F2339" s="4624"/>
      <c r="G2339" s="623">
        <v>2</v>
      </c>
      <c r="H2339" s="4606" t="s">
        <v>1512</v>
      </c>
      <c r="I2339" s="4606"/>
      <c r="J2339" s="4607"/>
    </row>
    <row r="2340" spans="1:15" s="662" customFormat="1" ht="28.5" customHeight="1" thickTop="1" thickBot="1">
      <c r="A2340" s="1262">
        <v>0</v>
      </c>
      <c r="B2340" s="1263">
        <v>0</v>
      </c>
      <c r="C2340" s="2862">
        <v>0</v>
      </c>
      <c r="D2340" s="2862">
        <v>50000</v>
      </c>
      <c r="E2340" s="2862">
        <v>0</v>
      </c>
      <c r="F2340" s="3102">
        <v>50000</v>
      </c>
      <c r="G2340" s="1263">
        <v>299</v>
      </c>
      <c r="H2340" s="2862" t="s">
        <v>1429</v>
      </c>
      <c r="I2340" s="2862">
        <v>0</v>
      </c>
      <c r="J2340" s="3723">
        <v>0</v>
      </c>
    </row>
    <row r="2341" spans="1:15" s="662" customFormat="1" ht="35.25" customHeight="1" thickTop="1" thickBot="1">
      <c r="A2341" s="995">
        <f t="shared" ref="A2341:F2341" si="556">SUM(A2340:A2340)</f>
        <v>0</v>
      </c>
      <c r="B2341" s="996">
        <f t="shared" si="556"/>
        <v>0</v>
      </c>
      <c r="C2341" s="996">
        <f t="shared" si="556"/>
        <v>0</v>
      </c>
      <c r="D2341" s="996">
        <f t="shared" si="556"/>
        <v>50000</v>
      </c>
      <c r="E2341" s="996">
        <f t="shared" si="556"/>
        <v>0</v>
      </c>
      <c r="F2341" s="996">
        <f t="shared" si="556"/>
        <v>50000</v>
      </c>
      <c r="G2341" s="1013"/>
      <c r="H2341" s="1010" t="s">
        <v>1257</v>
      </c>
      <c r="I2341" s="996">
        <f>SUM(I2340:I2340)</f>
        <v>0</v>
      </c>
      <c r="J2341" s="997">
        <f>SUM(J2340:J2340)</f>
        <v>0</v>
      </c>
    </row>
    <row r="2342" spans="1:15" s="2842" customFormat="1" ht="33.75" customHeight="1" thickTop="1" thickBot="1">
      <c r="A2342" s="995">
        <f t="shared" ref="A2342:F2342" si="557">SUM(A2341,A2338)</f>
        <v>0</v>
      </c>
      <c r="B2342" s="996">
        <f t="shared" si="557"/>
        <v>0</v>
      </c>
      <c r="C2342" s="996">
        <f t="shared" si="557"/>
        <v>0</v>
      </c>
      <c r="D2342" s="996">
        <f t="shared" si="557"/>
        <v>50000</v>
      </c>
      <c r="E2342" s="996">
        <f t="shared" si="557"/>
        <v>0</v>
      </c>
      <c r="F2342" s="996">
        <f t="shared" si="557"/>
        <v>50000</v>
      </c>
      <c r="G2342" s="1013"/>
      <c r="H2342" s="1010" t="s">
        <v>1237</v>
      </c>
      <c r="I2342" s="996">
        <f>SUM(I2341,I2338)</f>
        <v>0</v>
      </c>
      <c r="J2342" s="997">
        <f>SUM(J2341,J2338)</f>
        <v>0</v>
      </c>
    </row>
    <row r="2343" spans="1:15" s="2842" customFormat="1" ht="18" hidden="1" customHeight="1">
      <c r="A2343" s="4623"/>
      <c r="B2343" s="4624"/>
      <c r="C2343" s="4624"/>
      <c r="D2343" s="4624"/>
      <c r="E2343" s="4624"/>
      <c r="F2343" s="4624"/>
      <c r="G2343" s="623" t="s">
        <v>139</v>
      </c>
      <c r="H2343" s="4606" t="s">
        <v>243</v>
      </c>
      <c r="I2343" s="4606"/>
      <c r="J2343" s="4607"/>
    </row>
    <row r="2344" spans="1:15" s="2842" customFormat="1" ht="18" hidden="1" customHeight="1">
      <c r="A2344" s="652"/>
      <c r="B2344" s="1326"/>
      <c r="C2344" s="1326"/>
      <c r="D2344" s="1326"/>
      <c r="E2344" s="1326"/>
      <c r="F2344" s="1326"/>
      <c r="G2344" s="624"/>
      <c r="H2344" s="698"/>
      <c r="I2344" s="1326"/>
      <c r="J2344" s="616"/>
    </row>
    <row r="2345" spans="1:15" s="2842" customFormat="1" ht="18" hidden="1" customHeight="1">
      <c r="A2345" s="652"/>
      <c r="B2345" s="1326">
        <v>0</v>
      </c>
      <c r="C2345" s="1326"/>
      <c r="D2345" s="1422">
        <v>0</v>
      </c>
      <c r="E2345" s="1326"/>
      <c r="F2345" s="1422">
        <v>0</v>
      </c>
      <c r="G2345" s="1326"/>
      <c r="H2345" s="1234"/>
      <c r="I2345" s="1326"/>
      <c r="J2345" s="1259">
        <v>0</v>
      </c>
      <c r="K2345" s="654"/>
      <c r="L2345" s="654"/>
      <c r="M2345" s="654"/>
      <c r="N2345" s="654"/>
    </row>
    <row r="2346" spans="1:15" s="2842" customFormat="1" ht="18" hidden="1" customHeight="1">
      <c r="A2346" s="652"/>
      <c r="B2346" s="1326">
        <v>0</v>
      </c>
      <c r="C2346" s="1326"/>
      <c r="D2346" s="1422">
        <v>0</v>
      </c>
      <c r="E2346" s="1326"/>
      <c r="F2346" s="1422">
        <v>0</v>
      </c>
      <c r="G2346" s="1326"/>
      <c r="H2346" s="1234"/>
      <c r="I2346" s="1326"/>
      <c r="J2346" s="1259">
        <v>0</v>
      </c>
    </row>
    <row r="2347" spans="1:15" s="2842" customFormat="1" ht="18" hidden="1" customHeight="1">
      <c r="A2347" s="652"/>
      <c r="B2347" s="1326">
        <v>0</v>
      </c>
      <c r="C2347" s="1326"/>
      <c r="D2347" s="1422">
        <v>0</v>
      </c>
      <c r="E2347" s="1326"/>
      <c r="F2347" s="1422">
        <v>0</v>
      </c>
      <c r="G2347" s="1326"/>
      <c r="H2347" s="1234"/>
      <c r="I2347" s="1326"/>
      <c r="J2347" s="1259">
        <v>0</v>
      </c>
    </row>
    <row r="2348" spans="1:15" s="2842" customFormat="1" ht="18" hidden="1" customHeight="1">
      <c r="A2348" s="652"/>
      <c r="B2348" s="1326"/>
      <c r="C2348" s="1326"/>
      <c r="D2348" s="1422">
        <v>0</v>
      </c>
      <c r="E2348" s="1326"/>
      <c r="F2348" s="1422">
        <v>0</v>
      </c>
      <c r="G2348" s="1326"/>
      <c r="H2348" s="1234"/>
      <c r="I2348" s="1326"/>
      <c r="J2348" s="1259">
        <v>0</v>
      </c>
    </row>
    <row r="2349" spans="1:15" s="2842" customFormat="1" ht="18" hidden="1" customHeight="1">
      <c r="A2349" s="2844">
        <f t="shared" ref="A2349:F2349" si="558">SUM(A2345:A2348)</f>
        <v>0</v>
      </c>
      <c r="B2349" s="2840">
        <f t="shared" si="558"/>
        <v>0</v>
      </c>
      <c r="C2349" s="2840">
        <f t="shared" si="558"/>
        <v>0</v>
      </c>
      <c r="D2349" s="2840">
        <f t="shared" si="558"/>
        <v>0</v>
      </c>
      <c r="E2349" s="2840">
        <f t="shared" si="558"/>
        <v>0</v>
      </c>
      <c r="F2349" s="2840">
        <f t="shared" si="558"/>
        <v>0</v>
      </c>
      <c r="G2349" s="2839"/>
      <c r="H2349" s="2840"/>
      <c r="I2349" s="2840">
        <f>SUM(I2345:I2348)</f>
        <v>0</v>
      </c>
      <c r="J2349" s="2841">
        <f>SUM(J2345:J2348)</f>
        <v>0</v>
      </c>
      <c r="O2349" s="2842">
        <f>I2380-C2380</f>
        <v>-30270000</v>
      </c>
    </row>
    <row r="2350" spans="1:15" s="2842" customFormat="1" ht="18" hidden="1" customHeight="1">
      <c r="A2350" s="2838" t="s">
        <v>1525</v>
      </c>
      <c r="B2350" s="2839"/>
      <c r="C2350" s="2839"/>
      <c r="D2350" s="2839"/>
      <c r="E2350" s="2839"/>
      <c r="F2350" s="2839"/>
      <c r="G2350" s="2839"/>
      <c r="H2350" s="2839"/>
      <c r="I2350" s="2839"/>
      <c r="J2350" s="2846"/>
      <c r="K2350" s="694"/>
      <c r="L2350" s="694"/>
      <c r="M2350" s="694"/>
      <c r="N2350" s="694"/>
    </row>
    <row r="2351" spans="1:15" s="2842" customFormat="1" ht="18" hidden="1" customHeight="1">
      <c r="A2351" s="2838"/>
      <c r="B2351" s="2839"/>
      <c r="C2351" s="2839"/>
      <c r="D2351" s="2839"/>
      <c r="E2351" s="2839"/>
      <c r="F2351" s="2839"/>
      <c r="G2351" s="2839"/>
      <c r="H2351" s="2839"/>
      <c r="I2351" s="2839"/>
      <c r="J2351" s="2846"/>
    </row>
    <row r="2352" spans="1:15" s="2842" customFormat="1" ht="18" hidden="1" customHeight="1">
      <c r="A2352" s="4612" t="s">
        <v>1430</v>
      </c>
      <c r="B2352" s="4613"/>
      <c r="C2352" s="4613" t="s">
        <v>1527</v>
      </c>
      <c r="D2352" s="4613"/>
      <c r="E2352" s="4613" t="s">
        <v>1528</v>
      </c>
      <c r="F2352" s="4613"/>
      <c r="G2352" s="4613"/>
      <c r="H2352" s="4613"/>
      <c r="I2352" s="4613" t="s">
        <v>1265</v>
      </c>
      <c r="J2352" s="4630"/>
    </row>
    <row r="2353" spans="1:14" s="2842" customFormat="1" ht="18" hidden="1" customHeight="1">
      <c r="A2353" s="756" t="s">
        <v>118</v>
      </c>
      <c r="B2353" s="702" t="s">
        <v>104</v>
      </c>
      <c r="C2353" s="702" t="s">
        <v>118</v>
      </c>
      <c r="D2353" s="702" t="s">
        <v>104</v>
      </c>
      <c r="E2353" s="702" t="s">
        <v>118</v>
      </c>
      <c r="F2353" s="702" t="s">
        <v>104</v>
      </c>
      <c r="G2353" s="4613"/>
      <c r="H2353" s="4613"/>
      <c r="I2353" s="702" t="s">
        <v>118</v>
      </c>
      <c r="J2353" s="757" t="s">
        <v>104</v>
      </c>
    </row>
    <row r="2354" spans="1:14" s="2842" customFormat="1" ht="18" hidden="1" customHeight="1">
      <c r="A2354" s="652">
        <v>1</v>
      </c>
      <c r="B2354" s="1326">
        <v>2</v>
      </c>
      <c r="C2354" s="1326">
        <v>8</v>
      </c>
      <c r="D2354" s="1326">
        <v>9</v>
      </c>
      <c r="E2354" s="1326">
        <v>5</v>
      </c>
      <c r="F2354" s="1326">
        <v>6</v>
      </c>
      <c r="G2354" s="1326"/>
      <c r="H2354" s="1326"/>
      <c r="I2354" s="1326">
        <v>8</v>
      </c>
      <c r="J2354" s="616">
        <v>9</v>
      </c>
      <c r="K2354" s="656"/>
      <c r="L2354" s="656"/>
      <c r="M2354" s="656"/>
      <c r="N2354" s="656"/>
    </row>
    <row r="2355" spans="1:14" s="2842" customFormat="1" ht="18" hidden="1" customHeight="1">
      <c r="A2355" s="652"/>
      <c r="B2355" s="1326"/>
      <c r="C2355" s="1326"/>
      <c r="D2355" s="1326"/>
      <c r="E2355" s="1326"/>
      <c r="F2355" s="1326"/>
      <c r="G2355" s="624"/>
      <c r="H2355" s="684"/>
      <c r="I2355" s="1326"/>
      <c r="J2355" s="616"/>
      <c r="K2355" s="654"/>
      <c r="L2355" s="654"/>
      <c r="M2355" s="654"/>
      <c r="N2355" s="654"/>
    </row>
    <row r="2356" spans="1:14" s="2842" customFormat="1" ht="18" hidden="1" customHeight="1">
      <c r="A2356" s="652"/>
      <c r="B2356" s="1326">
        <v>0</v>
      </c>
      <c r="C2356" s="1326"/>
      <c r="D2356" s="1422">
        <v>0</v>
      </c>
      <c r="E2356" s="1326"/>
      <c r="F2356" s="1422"/>
      <c r="G2356" s="1326"/>
      <c r="H2356" s="1234"/>
      <c r="I2356" s="1326"/>
      <c r="J2356" s="1259">
        <f>F2356</f>
        <v>0</v>
      </c>
      <c r="K2356" s="654"/>
      <c r="L2356" s="654"/>
      <c r="M2356" s="654"/>
      <c r="N2356" s="654"/>
    </row>
    <row r="2357" spans="1:14" s="2842" customFormat="1" ht="18" hidden="1" customHeight="1">
      <c r="A2357" s="652"/>
      <c r="B2357" s="1326">
        <v>0</v>
      </c>
      <c r="C2357" s="1326"/>
      <c r="D2357" s="1422">
        <v>0</v>
      </c>
      <c r="E2357" s="1326"/>
      <c r="F2357" s="1422">
        <v>0</v>
      </c>
      <c r="G2357" s="2839"/>
      <c r="H2357" s="621"/>
      <c r="I2357" s="1326"/>
      <c r="J2357" s="1259">
        <v>0</v>
      </c>
      <c r="K2357" s="654"/>
      <c r="L2357" s="654"/>
      <c r="M2357" s="654"/>
      <c r="N2357" s="654"/>
    </row>
    <row r="2358" spans="1:14" s="648" customFormat="1" ht="18" hidden="1" customHeight="1" thickBot="1">
      <c r="A2358" s="652"/>
      <c r="B2358" s="1326">
        <v>0</v>
      </c>
      <c r="C2358" s="1326"/>
      <c r="D2358" s="1422">
        <v>0</v>
      </c>
      <c r="E2358" s="1326"/>
      <c r="F2358" s="1422">
        <v>0</v>
      </c>
      <c r="G2358" s="1326"/>
      <c r="H2358" s="1234"/>
      <c r="I2358" s="1326"/>
      <c r="J2358" s="1259">
        <v>0</v>
      </c>
      <c r="K2358" s="655"/>
      <c r="L2358" s="655"/>
      <c r="M2358" s="655"/>
      <c r="N2358" s="655"/>
    </row>
    <row r="2359" spans="1:14" s="2842" customFormat="1" ht="18" hidden="1" customHeight="1" thickTop="1">
      <c r="A2359" s="652"/>
      <c r="B2359" s="1326">
        <v>0</v>
      </c>
      <c r="C2359" s="1326"/>
      <c r="D2359" s="1422">
        <v>0</v>
      </c>
      <c r="E2359" s="1326"/>
      <c r="F2359" s="1422">
        <v>0</v>
      </c>
      <c r="G2359" s="1326"/>
      <c r="H2359" s="2839"/>
      <c r="I2359" s="1326"/>
      <c r="J2359" s="1259">
        <v>0</v>
      </c>
    </row>
    <row r="2360" spans="1:14" s="2842" customFormat="1" ht="18" hidden="1" customHeight="1">
      <c r="A2360" s="652"/>
      <c r="B2360" s="1326">
        <v>0</v>
      </c>
      <c r="C2360" s="1326"/>
      <c r="D2360" s="1422">
        <v>0</v>
      </c>
      <c r="E2360" s="1326"/>
      <c r="F2360" s="1422">
        <v>0</v>
      </c>
      <c r="G2360" s="1326"/>
      <c r="H2360" s="1234"/>
      <c r="I2360" s="1326"/>
      <c r="J2360" s="1259">
        <v>0</v>
      </c>
    </row>
    <row r="2361" spans="1:14" s="2842" customFormat="1" ht="18" hidden="1" customHeight="1">
      <c r="A2361" s="652"/>
      <c r="B2361" s="1326">
        <v>0</v>
      </c>
      <c r="C2361" s="1326"/>
      <c r="D2361" s="1422">
        <v>0</v>
      </c>
      <c r="E2361" s="1326"/>
      <c r="F2361" s="1422">
        <v>0</v>
      </c>
      <c r="G2361" s="1326"/>
      <c r="H2361" s="1354"/>
      <c r="I2361" s="1326"/>
      <c r="J2361" s="1259">
        <v>0</v>
      </c>
    </row>
    <row r="2362" spans="1:14" s="2842" customFormat="1" ht="18" hidden="1" customHeight="1">
      <c r="A2362" s="2844">
        <f t="shared" ref="A2362:F2362" si="559">SUM(A2356:A2361)</f>
        <v>0</v>
      </c>
      <c r="B2362" s="2840">
        <f t="shared" si="559"/>
        <v>0</v>
      </c>
      <c r="C2362" s="2840">
        <f t="shared" si="559"/>
        <v>0</v>
      </c>
      <c r="D2362" s="2840">
        <f t="shared" si="559"/>
        <v>0</v>
      </c>
      <c r="E2362" s="2840">
        <f t="shared" si="559"/>
        <v>0</v>
      </c>
      <c r="F2362" s="2840">
        <f t="shared" si="559"/>
        <v>0</v>
      </c>
      <c r="G2362" s="2839"/>
      <c r="H2362" s="2840"/>
      <c r="I2362" s="2840">
        <f>SUM(I2356:I2361)</f>
        <v>0</v>
      </c>
      <c r="J2362" s="2841">
        <f>SUM(J2356:J2361)</f>
        <v>0</v>
      </c>
    </row>
    <row r="2363" spans="1:14" s="2842" customFormat="1" ht="18" hidden="1" customHeight="1">
      <c r="A2363" s="652"/>
      <c r="B2363" s="1326"/>
      <c r="C2363" s="2839"/>
      <c r="D2363" s="2839"/>
      <c r="E2363" s="1326"/>
      <c r="F2363" s="1326"/>
      <c r="G2363" s="624"/>
      <c r="H2363" s="684"/>
      <c r="I2363" s="2839"/>
      <c r="J2363" s="2846"/>
      <c r="K2363" s="654"/>
      <c r="L2363" s="654"/>
      <c r="M2363" s="654"/>
      <c r="N2363" s="654"/>
    </row>
    <row r="2364" spans="1:14" s="2842" customFormat="1" ht="18" hidden="1" customHeight="1">
      <c r="A2364" s="652"/>
      <c r="B2364" s="1326"/>
      <c r="C2364" s="2839"/>
      <c r="D2364" s="2839">
        <v>0</v>
      </c>
      <c r="E2364" s="1326"/>
      <c r="F2364" s="1422"/>
      <c r="G2364" s="1326"/>
      <c r="H2364" s="2839"/>
      <c r="I2364" s="2839"/>
      <c r="J2364" s="2846"/>
      <c r="K2364" s="654"/>
      <c r="L2364" s="654"/>
      <c r="M2364" s="654"/>
      <c r="N2364" s="654"/>
    </row>
    <row r="2365" spans="1:14" s="2842" customFormat="1" ht="18" hidden="1" customHeight="1">
      <c r="A2365" s="652"/>
      <c r="B2365" s="1326">
        <v>0</v>
      </c>
      <c r="C2365" s="2839"/>
      <c r="D2365" s="2839">
        <v>0</v>
      </c>
      <c r="E2365" s="1326"/>
      <c r="F2365" s="1422"/>
      <c r="G2365" s="1326"/>
      <c r="H2365" s="2839"/>
      <c r="I2365" s="2839"/>
      <c r="J2365" s="2846"/>
      <c r="K2365" s="654"/>
      <c r="L2365" s="654"/>
      <c r="M2365" s="654"/>
      <c r="N2365" s="654"/>
    </row>
    <row r="2366" spans="1:14" s="2842" customFormat="1" ht="18.75" customHeight="1" thickTop="1">
      <c r="A2366" s="750">
        <f t="shared" ref="A2366:F2366" si="560">SUM(A2364:A2365)</f>
        <v>0</v>
      </c>
      <c r="B2366" s="697">
        <f t="shared" si="560"/>
        <v>0</v>
      </c>
      <c r="C2366" s="697">
        <f t="shared" si="560"/>
        <v>0</v>
      </c>
      <c r="D2366" s="697">
        <f t="shared" si="560"/>
        <v>0</v>
      </c>
      <c r="E2366" s="697">
        <f t="shared" si="560"/>
        <v>0</v>
      </c>
      <c r="F2366" s="697">
        <f t="shared" si="560"/>
        <v>0</v>
      </c>
      <c r="G2366" s="2839"/>
      <c r="H2366" s="2840"/>
      <c r="I2366" s="697">
        <f>SUM(I2364:I2365)</f>
        <v>0</v>
      </c>
      <c r="J2366" s="758">
        <f>SUM(J2364:J2365)</f>
        <v>0</v>
      </c>
    </row>
    <row r="2367" spans="1:14" s="626" customFormat="1" ht="22.5" customHeight="1" thickBot="1">
      <c r="A2367" s="652">
        <v>0</v>
      </c>
      <c r="B2367" s="1326">
        <v>0</v>
      </c>
      <c r="C2367" s="2839">
        <v>0</v>
      </c>
      <c r="D2367" s="2839">
        <v>0</v>
      </c>
      <c r="E2367" s="2839">
        <v>0</v>
      </c>
      <c r="F2367" s="2839">
        <v>0</v>
      </c>
      <c r="G2367" s="624">
        <v>5</v>
      </c>
      <c r="H2367" s="2840" t="s">
        <v>321</v>
      </c>
      <c r="I2367" s="2839">
        <v>0</v>
      </c>
      <c r="J2367" s="2846">
        <v>0</v>
      </c>
    </row>
    <row r="2368" spans="1:14" s="662" customFormat="1" ht="29.25" customHeight="1" thickTop="1" thickBot="1">
      <c r="A2368" s="691">
        <v>0</v>
      </c>
      <c r="B2368" s="1263">
        <v>0</v>
      </c>
      <c r="C2368" s="2862"/>
      <c r="D2368" s="2695">
        <v>3000000</v>
      </c>
      <c r="E2368" s="2862"/>
      <c r="F2368" s="2695">
        <v>3000000</v>
      </c>
      <c r="G2368" s="1263">
        <v>499</v>
      </c>
      <c r="H2368" s="2885" t="s">
        <v>290</v>
      </c>
      <c r="I2368" s="2692">
        <v>0</v>
      </c>
      <c r="J2368" s="4302">
        <v>0</v>
      </c>
      <c r="K2368" s="662" t="s">
        <v>3761</v>
      </c>
    </row>
    <row r="2369" spans="1:15" s="662" customFormat="1" ht="28.5" customHeight="1" thickTop="1" thickBot="1">
      <c r="A2369" s="995">
        <f t="shared" ref="A2369:F2369" si="561">SUM(A2368)</f>
        <v>0</v>
      </c>
      <c r="B2369" s="996">
        <f t="shared" si="561"/>
        <v>0</v>
      </c>
      <c r="C2369" s="996">
        <f t="shared" si="561"/>
        <v>0</v>
      </c>
      <c r="D2369" s="996">
        <f t="shared" si="561"/>
        <v>3000000</v>
      </c>
      <c r="E2369" s="996">
        <f t="shared" si="561"/>
        <v>0</v>
      </c>
      <c r="F2369" s="996">
        <f t="shared" si="561"/>
        <v>3000000</v>
      </c>
      <c r="G2369" s="1013"/>
      <c r="H2369" s="996" t="s">
        <v>1321</v>
      </c>
      <c r="I2369" s="996">
        <f>SUM(I2368)</f>
        <v>0</v>
      </c>
      <c r="J2369" s="997">
        <f>SUM(J2368)</f>
        <v>0</v>
      </c>
    </row>
    <row r="2370" spans="1:15" s="2842" customFormat="1" ht="35.25" customHeight="1" thickTop="1" thickBot="1">
      <c r="A2370" s="995">
        <f t="shared" ref="A2370:F2370" si="562">SUM(A2369,A2366,A2362,A2349)</f>
        <v>0</v>
      </c>
      <c r="B2370" s="996">
        <f t="shared" si="562"/>
        <v>0</v>
      </c>
      <c r="C2370" s="996">
        <f t="shared" si="562"/>
        <v>0</v>
      </c>
      <c r="D2370" s="996">
        <f t="shared" si="562"/>
        <v>3000000</v>
      </c>
      <c r="E2370" s="996">
        <f t="shared" si="562"/>
        <v>0</v>
      </c>
      <c r="F2370" s="996">
        <f t="shared" si="562"/>
        <v>3000000</v>
      </c>
      <c r="G2370" s="1013"/>
      <c r="H2370" s="1010" t="s">
        <v>1355</v>
      </c>
      <c r="I2370" s="996">
        <f>SUM(I2369,I2366,I2362,I2349)</f>
        <v>0</v>
      </c>
      <c r="J2370" s="997">
        <f>SUM(J2369,J2366,J2362,J2349)</f>
        <v>0</v>
      </c>
      <c r="K2370" s="656"/>
      <c r="L2370" s="656"/>
      <c r="M2370" s="656"/>
      <c r="N2370" s="656">
        <v>6517415</v>
      </c>
    </row>
    <row r="2371" spans="1:15" s="2842" customFormat="1" ht="60" customHeight="1" thickTop="1" thickBot="1">
      <c r="A2371" s="1071">
        <f t="shared" ref="A2371:F2371" si="563">SUM(A2370,A2342)</f>
        <v>0</v>
      </c>
      <c r="B2371" s="1072">
        <f t="shared" si="563"/>
        <v>0</v>
      </c>
      <c r="C2371" s="1072">
        <f t="shared" si="563"/>
        <v>0</v>
      </c>
      <c r="D2371" s="1072">
        <f t="shared" si="563"/>
        <v>3050000</v>
      </c>
      <c r="E2371" s="1072">
        <f t="shared" si="563"/>
        <v>0</v>
      </c>
      <c r="F2371" s="1072">
        <f t="shared" si="563"/>
        <v>3050000</v>
      </c>
      <c r="G2371" s="1067"/>
      <c r="H2371" s="1068" t="s">
        <v>1529</v>
      </c>
      <c r="I2371" s="1072">
        <f>SUM(I2370,I2342)</f>
        <v>0</v>
      </c>
      <c r="J2371" s="1073">
        <f>SUM(J2370,J2342)</f>
        <v>0</v>
      </c>
      <c r="N2371" s="2842">
        <v>570015</v>
      </c>
    </row>
    <row r="2372" spans="1:15" s="648" customFormat="1" ht="19.5" customHeight="1" thickBot="1">
      <c r="A2372" s="1391"/>
      <c r="B2372" s="775"/>
      <c r="C2372" s="775"/>
      <c r="D2372" s="775"/>
      <c r="E2372" s="775"/>
      <c r="F2372" s="775"/>
      <c r="G2372" s="2842"/>
      <c r="H2372" s="749"/>
      <c r="I2372" s="775"/>
      <c r="J2372" s="775"/>
      <c r="N2372" s="648" t="e">
        <f>#REF!</f>
        <v>#REF!</v>
      </c>
    </row>
    <row r="2373" spans="1:15" s="2842" customFormat="1" ht="14.25" customHeight="1" thickTop="1">
      <c r="A2373" s="4645" t="s">
        <v>1530</v>
      </c>
      <c r="B2373" s="4646"/>
      <c r="C2373" s="4646"/>
      <c r="D2373" s="4646"/>
      <c r="E2373" s="4646"/>
      <c r="F2373" s="4646"/>
      <c r="G2373" s="4646"/>
      <c r="H2373" s="4646"/>
      <c r="I2373" s="4646"/>
      <c r="J2373" s="4646"/>
    </row>
    <row r="2374" spans="1:15" s="2842" customFormat="1" ht="15" customHeight="1" thickBot="1">
      <c r="A2374" s="1119"/>
      <c r="B2374" s="781"/>
      <c r="C2374" s="4608"/>
      <c r="D2374" s="4608"/>
      <c r="E2374" s="781"/>
      <c r="F2374" s="781"/>
      <c r="G2374" s="781"/>
      <c r="H2374" s="781"/>
      <c r="I2374" s="4608" t="s">
        <v>313</v>
      </c>
      <c r="J2374" s="4608"/>
    </row>
    <row r="2375" spans="1:15" s="648" customFormat="1" ht="30.75" customHeight="1" thickBot="1">
      <c r="A2375" s="4453" t="s">
        <v>3785</v>
      </c>
      <c r="B2375" s="4454"/>
      <c r="C2375" s="4455" t="s">
        <v>3783</v>
      </c>
      <c r="D2375" s="4454"/>
      <c r="E2375" s="4455" t="s">
        <v>3784</v>
      </c>
      <c r="F2375" s="4454"/>
      <c r="G2375" s="4456" t="s">
        <v>117</v>
      </c>
      <c r="H2375" s="4457"/>
      <c r="I2375" s="4455" t="s">
        <v>3787</v>
      </c>
      <c r="J2375" s="4454"/>
    </row>
    <row r="2376" spans="1:15" s="660" customFormat="1" ht="13.5" customHeight="1" thickTop="1" thickBot="1">
      <c r="A2376" s="1050" t="s">
        <v>118</v>
      </c>
      <c r="B2376" s="2819" t="s">
        <v>104</v>
      </c>
      <c r="C2376" s="2819" t="s">
        <v>118</v>
      </c>
      <c r="D2376" s="2819" t="s">
        <v>104</v>
      </c>
      <c r="E2376" s="2819" t="s">
        <v>118</v>
      </c>
      <c r="F2376" s="2819" t="s">
        <v>104</v>
      </c>
      <c r="G2376" s="4458"/>
      <c r="H2376" s="4459"/>
      <c r="I2376" s="2819" t="s">
        <v>118</v>
      </c>
      <c r="J2376" s="1051" t="s">
        <v>104</v>
      </c>
    </row>
    <row r="2377" spans="1:15" s="660" customFormat="1" ht="19.5" customHeight="1" thickTop="1" thickBot="1">
      <c r="A2377" s="1075">
        <v>1</v>
      </c>
      <c r="B2377" s="2843">
        <v>2</v>
      </c>
      <c r="C2377" s="2843">
        <v>3</v>
      </c>
      <c r="D2377" s="2843">
        <v>4</v>
      </c>
      <c r="E2377" s="2843">
        <v>5</v>
      </c>
      <c r="F2377" s="2843">
        <v>6</v>
      </c>
      <c r="G2377" s="4614">
        <v>7</v>
      </c>
      <c r="H2377" s="4614"/>
      <c r="I2377" s="2843">
        <v>8</v>
      </c>
      <c r="J2377" s="1076">
        <v>9</v>
      </c>
    </row>
    <row r="2378" spans="1:15" s="2842" customFormat="1" ht="19.5" customHeight="1">
      <c r="A2378" s="2844" t="s">
        <v>318</v>
      </c>
      <c r="B2378" s="2840"/>
      <c r="C2378" s="2840"/>
      <c r="D2378" s="2840"/>
      <c r="E2378" s="2840"/>
      <c r="F2378" s="2840"/>
      <c r="G2378" s="2840"/>
      <c r="H2378" s="2840"/>
      <c r="I2378" s="2840"/>
      <c r="J2378" s="2841"/>
      <c r="K2378" s="656"/>
      <c r="L2378" s="656"/>
      <c r="M2378" s="656"/>
      <c r="N2378" s="656"/>
    </row>
    <row r="2379" spans="1:15" s="2842" customFormat="1" ht="17.25" customHeight="1" thickBot="1">
      <c r="A2379" s="4612"/>
      <c r="B2379" s="4613"/>
      <c r="C2379" s="4613"/>
      <c r="D2379" s="4613"/>
      <c r="E2379" s="4613"/>
      <c r="F2379" s="4613"/>
      <c r="G2379" s="624" t="s">
        <v>137</v>
      </c>
      <c r="H2379" s="4610" t="s">
        <v>239</v>
      </c>
      <c r="I2379" s="4610"/>
      <c r="J2379" s="4611"/>
      <c r="K2379" s="679"/>
      <c r="L2379" s="679"/>
      <c r="M2379" s="655"/>
      <c r="N2379" s="655"/>
    </row>
    <row r="2380" spans="1:15" s="626" customFormat="1" ht="21" customHeight="1" thickTop="1" thickBot="1">
      <c r="A2380" s="2839">
        <f t="shared" ref="A2380:F2380" si="564">SUM(A2404)</f>
        <v>0</v>
      </c>
      <c r="B2380" s="2846">
        <f t="shared" si="564"/>
        <v>0</v>
      </c>
      <c r="C2380" s="2839">
        <f t="shared" si="564"/>
        <v>30270000</v>
      </c>
      <c r="D2380" s="2846">
        <f t="shared" si="564"/>
        <v>0</v>
      </c>
      <c r="E2380" s="2839">
        <f t="shared" si="564"/>
        <v>30270000</v>
      </c>
      <c r="F2380" s="2846">
        <f t="shared" si="564"/>
        <v>0</v>
      </c>
      <c r="G2380" s="1326">
        <v>1</v>
      </c>
      <c r="H2380" s="2839" t="s">
        <v>1235</v>
      </c>
      <c r="I2380" s="2839">
        <f>SUM(I2404)</f>
        <v>0</v>
      </c>
      <c r="J2380" s="2846">
        <f>SUM(J2404)</f>
        <v>0</v>
      </c>
      <c r="K2380" s="685"/>
      <c r="L2380" s="685"/>
    </row>
    <row r="2381" spans="1:15" s="662" customFormat="1" ht="16.5" thickTop="1" thickBot="1">
      <c r="A2381" s="2862">
        <f t="shared" ref="A2381:F2381" si="565">A2408</f>
        <v>0</v>
      </c>
      <c r="B2381" s="989">
        <f t="shared" si="565"/>
        <v>0</v>
      </c>
      <c r="C2381" s="2862">
        <f t="shared" si="565"/>
        <v>156300</v>
      </c>
      <c r="D2381" s="989">
        <f t="shared" si="565"/>
        <v>0</v>
      </c>
      <c r="E2381" s="2862">
        <f t="shared" si="565"/>
        <v>156300</v>
      </c>
      <c r="F2381" s="989">
        <f t="shared" si="565"/>
        <v>0</v>
      </c>
      <c r="G2381" s="1263">
        <v>2</v>
      </c>
      <c r="H2381" s="2862" t="s">
        <v>1236</v>
      </c>
      <c r="I2381" s="2862">
        <f>I2408</f>
        <v>0</v>
      </c>
      <c r="J2381" s="989">
        <f>J2408</f>
        <v>0</v>
      </c>
    </row>
    <row r="2382" spans="1:15" s="2842" customFormat="1" ht="37.5" customHeight="1" thickTop="1" thickBot="1">
      <c r="A2382" s="995">
        <f t="shared" ref="A2382:F2382" si="566">SUM(A2380:A2381)</f>
        <v>0</v>
      </c>
      <c r="B2382" s="996">
        <f t="shared" si="566"/>
        <v>0</v>
      </c>
      <c r="C2382" s="996">
        <f t="shared" si="566"/>
        <v>30426300</v>
      </c>
      <c r="D2382" s="996">
        <f t="shared" si="566"/>
        <v>0</v>
      </c>
      <c r="E2382" s="996">
        <f t="shared" si="566"/>
        <v>30426300</v>
      </c>
      <c r="F2382" s="996">
        <f t="shared" si="566"/>
        <v>0</v>
      </c>
      <c r="G2382" s="1008"/>
      <c r="H2382" s="998" t="s">
        <v>1358</v>
      </c>
      <c r="I2382" s="996">
        <f>SUM(I2380:I2381)</f>
        <v>0</v>
      </c>
      <c r="J2382" s="997">
        <f>SUM(J2380:J2381)</f>
        <v>0</v>
      </c>
      <c r="O2382" s="2842" t="e">
        <v>#REF!</v>
      </c>
    </row>
    <row r="2383" spans="1:15" s="2842" customFormat="1" ht="17.25" customHeight="1" thickTop="1">
      <c r="A2383" s="4623"/>
      <c r="B2383" s="4624"/>
      <c r="C2383" s="4624"/>
      <c r="D2383" s="4624"/>
      <c r="E2383" s="4624"/>
      <c r="F2383" s="4624"/>
      <c r="G2383" s="623" t="s">
        <v>139</v>
      </c>
      <c r="H2383" s="4606" t="s">
        <v>243</v>
      </c>
      <c r="I2383" s="4606"/>
      <c r="J2383" s="4607"/>
      <c r="K2383" s="654"/>
      <c r="L2383" s="654"/>
      <c r="M2383" s="654"/>
      <c r="N2383" s="654"/>
      <c r="O2383" s="2842" t="e">
        <v>#REF!</v>
      </c>
    </row>
    <row r="2384" spans="1:15" s="2842" customFormat="1" ht="17.25" customHeight="1">
      <c r="A2384" s="2839">
        <f t="shared" ref="A2384:F2384" si="567">A2418</f>
        <v>0</v>
      </c>
      <c r="B2384" s="2846">
        <f t="shared" si="567"/>
        <v>0</v>
      </c>
      <c r="C2384" s="2839">
        <f t="shared" si="567"/>
        <v>795000</v>
      </c>
      <c r="D2384" s="2846">
        <f t="shared" si="567"/>
        <v>55000</v>
      </c>
      <c r="E2384" s="2839">
        <f t="shared" si="567"/>
        <v>795000</v>
      </c>
      <c r="F2384" s="2846">
        <f t="shared" si="567"/>
        <v>55000</v>
      </c>
      <c r="G2384" s="1326">
        <v>1</v>
      </c>
      <c r="H2384" s="2839" t="s">
        <v>1238</v>
      </c>
      <c r="I2384" s="2839">
        <f>I2418</f>
        <v>0</v>
      </c>
      <c r="J2384" s="2846">
        <f>J2418</f>
        <v>0</v>
      </c>
      <c r="K2384" s="694"/>
      <c r="L2384" s="694"/>
      <c r="M2384" s="694"/>
      <c r="N2384" s="694"/>
    </row>
    <row r="2385" spans="1:15" s="648" customFormat="1" ht="17.25" customHeight="1" thickBot="1">
      <c r="A2385" s="2839">
        <f t="shared" ref="A2385:F2385" si="568">A2429</f>
        <v>0</v>
      </c>
      <c r="B2385" s="2846">
        <f t="shared" si="568"/>
        <v>0</v>
      </c>
      <c r="C2385" s="2839">
        <f t="shared" si="568"/>
        <v>20000</v>
      </c>
      <c r="D2385" s="2846">
        <f t="shared" si="568"/>
        <v>120000</v>
      </c>
      <c r="E2385" s="2839">
        <f t="shared" si="568"/>
        <v>20000</v>
      </c>
      <c r="F2385" s="2846">
        <f t="shared" si="568"/>
        <v>120000</v>
      </c>
      <c r="G2385" s="1326">
        <v>2</v>
      </c>
      <c r="H2385" s="2839" t="s">
        <v>1239</v>
      </c>
      <c r="I2385" s="2839">
        <f>I2429</f>
        <v>0</v>
      </c>
      <c r="J2385" s="2846">
        <f>J2429</f>
        <v>0</v>
      </c>
      <c r="K2385" s="655"/>
      <c r="L2385" s="655"/>
      <c r="M2385" s="655"/>
      <c r="N2385" s="655"/>
    </row>
    <row r="2386" spans="1:15" s="648" customFormat="1" ht="17.25" customHeight="1" thickTop="1" thickBot="1">
      <c r="A2386" s="2839">
        <f t="shared" ref="A2386:F2386" si="569">A2436</f>
        <v>0</v>
      </c>
      <c r="B2386" s="2846">
        <f t="shared" si="569"/>
        <v>0</v>
      </c>
      <c r="C2386" s="2839">
        <f t="shared" si="569"/>
        <v>55000</v>
      </c>
      <c r="D2386" s="2846">
        <f t="shared" si="569"/>
        <v>50000</v>
      </c>
      <c r="E2386" s="2839">
        <f t="shared" si="569"/>
        <v>55000</v>
      </c>
      <c r="F2386" s="2846">
        <f t="shared" si="569"/>
        <v>50000</v>
      </c>
      <c r="G2386" s="1326">
        <v>3</v>
      </c>
      <c r="H2386" s="2839" t="s">
        <v>1240</v>
      </c>
      <c r="I2386" s="2839">
        <f>I2436</f>
        <v>0</v>
      </c>
      <c r="J2386" s="2846">
        <f>J2436</f>
        <v>0</v>
      </c>
    </row>
    <row r="2387" spans="1:15" s="626" customFormat="1" ht="21" customHeight="1" thickTop="1" thickBot="1">
      <c r="A2387" s="2839">
        <v>0</v>
      </c>
      <c r="B2387" s="2846">
        <v>0</v>
      </c>
      <c r="C2387" s="2839">
        <v>0</v>
      </c>
      <c r="D2387" s="2846">
        <v>0</v>
      </c>
      <c r="E2387" s="2839">
        <v>0</v>
      </c>
      <c r="F2387" s="2846">
        <v>0</v>
      </c>
      <c r="G2387" s="1326">
        <v>4</v>
      </c>
      <c r="H2387" s="2839" t="s">
        <v>1241</v>
      </c>
      <c r="I2387" s="2839">
        <v>0</v>
      </c>
      <c r="J2387" s="2846">
        <v>0</v>
      </c>
    </row>
    <row r="2388" spans="1:15" s="662" customFormat="1" ht="16.5" thickTop="1" thickBot="1">
      <c r="A2388" s="2862">
        <f t="shared" ref="A2388:F2388" si="570">A2440</f>
        <v>0</v>
      </c>
      <c r="B2388" s="989">
        <f t="shared" si="570"/>
        <v>0</v>
      </c>
      <c r="C2388" s="2862">
        <f t="shared" si="570"/>
        <v>10000</v>
      </c>
      <c r="D2388" s="989">
        <f t="shared" si="570"/>
        <v>0</v>
      </c>
      <c r="E2388" s="2862">
        <f t="shared" si="570"/>
        <v>10000</v>
      </c>
      <c r="F2388" s="989">
        <f t="shared" si="570"/>
        <v>0</v>
      </c>
      <c r="G2388" s="1263">
        <v>5</v>
      </c>
      <c r="H2388" s="2862" t="s">
        <v>1242</v>
      </c>
      <c r="I2388" s="2862">
        <f>I2440</f>
        <v>0</v>
      </c>
      <c r="J2388" s="989">
        <f>J2440</f>
        <v>0</v>
      </c>
    </row>
    <row r="2389" spans="1:15" s="2842" customFormat="1" ht="29.25" customHeight="1" thickTop="1" thickBot="1">
      <c r="A2389" s="995">
        <f t="shared" ref="A2389:F2389" si="571">SUM(A2384:A2388)</f>
        <v>0</v>
      </c>
      <c r="B2389" s="996">
        <f t="shared" si="571"/>
        <v>0</v>
      </c>
      <c r="C2389" s="996">
        <f t="shared" si="571"/>
        <v>880000</v>
      </c>
      <c r="D2389" s="996">
        <f t="shared" si="571"/>
        <v>225000</v>
      </c>
      <c r="E2389" s="996">
        <f t="shared" si="571"/>
        <v>880000</v>
      </c>
      <c r="F2389" s="996">
        <f t="shared" si="571"/>
        <v>225000</v>
      </c>
      <c r="G2389" s="1008"/>
      <c r="H2389" s="998" t="s">
        <v>1243</v>
      </c>
      <c r="I2389" s="996">
        <f>SUM(I2384:I2388)</f>
        <v>0</v>
      </c>
      <c r="J2389" s="997">
        <f>SUM(J2384:J2388)</f>
        <v>0</v>
      </c>
    </row>
    <row r="2390" spans="1:15" s="2842" customFormat="1" ht="36.75" customHeight="1" thickTop="1" thickBot="1">
      <c r="A2390" s="1005">
        <f t="shared" ref="A2390:F2390" si="572">SUM(A2382+A2389)</f>
        <v>0</v>
      </c>
      <c r="B2390" s="1006">
        <f t="shared" si="572"/>
        <v>0</v>
      </c>
      <c r="C2390" s="1006">
        <f t="shared" si="572"/>
        <v>31306300</v>
      </c>
      <c r="D2390" s="1006">
        <f t="shared" si="572"/>
        <v>225000</v>
      </c>
      <c r="E2390" s="1006">
        <f t="shared" si="572"/>
        <v>31306300</v>
      </c>
      <c r="F2390" s="1006">
        <f t="shared" si="572"/>
        <v>225000</v>
      </c>
      <c r="G2390" s="1067"/>
      <c r="H2390" s="1068" t="s">
        <v>1244</v>
      </c>
      <c r="I2390" s="1006">
        <f>SUM(I2382+I2389)</f>
        <v>0</v>
      </c>
      <c r="J2390" s="1007">
        <f>SUM(J2382+J2389)</f>
        <v>0</v>
      </c>
    </row>
    <row r="2391" spans="1:15" s="2842" customFormat="1" ht="12.75" customHeight="1">
      <c r="A2391" s="2850"/>
      <c r="B2391" s="2847"/>
      <c r="C2391" s="2847"/>
      <c r="D2391" s="2847"/>
      <c r="E2391" s="2847"/>
      <c r="F2391" s="2847"/>
      <c r="H2391" s="749"/>
      <c r="I2391" s="2847"/>
      <c r="J2391" s="2847"/>
    </row>
    <row r="2392" spans="1:15" s="2842" customFormat="1" ht="14.25" customHeight="1">
      <c r="A2392" s="2848" t="s">
        <v>322</v>
      </c>
      <c r="K2392" s="677"/>
      <c r="L2392" s="677"/>
      <c r="M2392" s="654"/>
      <c r="N2392" s="654"/>
    </row>
    <row r="2393" spans="1:15" s="2842" customFormat="1" ht="13.5" customHeight="1">
      <c r="A2393" s="2850" t="s">
        <v>1531</v>
      </c>
    </row>
    <row r="2394" spans="1:15" s="2842" customFormat="1" ht="14.25" customHeight="1" thickBot="1">
      <c r="A2394" s="2848"/>
      <c r="I2394" s="4608" t="s">
        <v>313</v>
      </c>
      <c r="J2394" s="4608"/>
    </row>
    <row r="2395" spans="1:15" s="648" customFormat="1" ht="29.25" customHeight="1" thickBot="1">
      <c r="A2395" s="4453" t="s">
        <v>3785</v>
      </c>
      <c r="B2395" s="4454"/>
      <c r="C2395" s="4455" t="s">
        <v>3783</v>
      </c>
      <c r="D2395" s="4454"/>
      <c r="E2395" s="4455" t="s">
        <v>3784</v>
      </c>
      <c r="F2395" s="4454"/>
      <c r="G2395" s="4456" t="s">
        <v>117</v>
      </c>
      <c r="H2395" s="4457"/>
      <c r="I2395" s="4455" t="s">
        <v>3787</v>
      </c>
      <c r="J2395" s="4454"/>
      <c r="K2395" s="655"/>
      <c r="L2395" s="655"/>
      <c r="M2395" s="655"/>
      <c r="N2395" s="655"/>
      <c r="O2395" s="648" t="e">
        <v>#REF!</v>
      </c>
    </row>
    <row r="2396" spans="1:15" s="660" customFormat="1" ht="18" customHeight="1" thickTop="1" thickBot="1">
      <c r="A2396" s="1050" t="s">
        <v>118</v>
      </c>
      <c r="B2396" s="2819" t="s">
        <v>104</v>
      </c>
      <c r="C2396" s="2819" t="s">
        <v>118</v>
      </c>
      <c r="D2396" s="2819" t="s">
        <v>104</v>
      </c>
      <c r="E2396" s="2819" t="s">
        <v>118</v>
      </c>
      <c r="F2396" s="2819" t="s">
        <v>104</v>
      </c>
      <c r="G2396" s="4458"/>
      <c r="H2396" s="4459"/>
      <c r="I2396" s="2819" t="s">
        <v>118</v>
      </c>
      <c r="J2396" s="1051" t="s">
        <v>104</v>
      </c>
    </row>
    <row r="2397" spans="1:15" s="2842" customFormat="1" ht="19.5" customHeight="1" thickTop="1" thickBot="1">
      <c r="A2397" s="1075">
        <v>1</v>
      </c>
      <c r="B2397" s="2843">
        <v>2</v>
      </c>
      <c r="C2397" s="2843">
        <v>3</v>
      </c>
      <c r="D2397" s="2843">
        <v>4</v>
      </c>
      <c r="E2397" s="2843">
        <v>5</v>
      </c>
      <c r="F2397" s="2843">
        <v>6</v>
      </c>
      <c r="G2397" s="4614">
        <v>7</v>
      </c>
      <c r="H2397" s="4614"/>
      <c r="I2397" s="2843">
        <v>8</v>
      </c>
      <c r="J2397" s="1076">
        <v>9</v>
      </c>
      <c r="K2397" s="656"/>
      <c r="L2397" s="656"/>
      <c r="M2397" s="656"/>
      <c r="N2397" s="656"/>
    </row>
    <row r="2398" spans="1:15" s="2842" customFormat="1" ht="19.5" customHeight="1">
      <c r="A2398" s="2844" t="s">
        <v>626</v>
      </c>
      <c r="B2398" s="2840"/>
      <c r="C2398" s="2840"/>
      <c r="D2398" s="2840"/>
      <c r="E2398" s="2840"/>
      <c r="F2398" s="2840"/>
      <c r="G2398" s="2840"/>
      <c r="H2398" s="2840"/>
      <c r="I2398" s="2840"/>
      <c r="J2398" s="2841"/>
    </row>
    <row r="2399" spans="1:15" s="2842" customFormat="1" ht="19.5" customHeight="1">
      <c r="A2399" s="4612"/>
      <c r="B2399" s="4613"/>
      <c r="C2399" s="4613"/>
      <c r="D2399" s="4613"/>
      <c r="E2399" s="4613"/>
      <c r="F2399" s="4613"/>
      <c r="G2399" s="624" t="s">
        <v>137</v>
      </c>
      <c r="H2399" s="4610" t="s">
        <v>239</v>
      </c>
      <c r="I2399" s="4610"/>
      <c r="J2399" s="4611"/>
    </row>
    <row r="2400" spans="1:15" s="2842" customFormat="1" ht="17.25" customHeight="1">
      <c r="A2400" s="4612"/>
      <c r="B2400" s="4613"/>
      <c r="C2400" s="4613"/>
      <c r="D2400" s="4613"/>
      <c r="E2400" s="4613"/>
      <c r="F2400" s="4613"/>
      <c r="G2400" s="624">
        <v>1</v>
      </c>
      <c r="H2400" s="4610" t="s">
        <v>1235</v>
      </c>
      <c r="I2400" s="4610"/>
      <c r="J2400" s="4611"/>
      <c r="O2400" s="2842" t="e">
        <v>#REF!</v>
      </c>
    </row>
    <row r="2401" spans="1:15" s="2842" customFormat="1" ht="17.25" customHeight="1">
      <c r="A2401" s="3414"/>
      <c r="B2401" s="2846"/>
      <c r="C2401" s="4415">
        <v>20000000</v>
      </c>
      <c r="D2401" s="4416">
        <v>0</v>
      </c>
      <c r="E2401" s="4415">
        <v>20000000</v>
      </c>
      <c r="F2401" s="4416">
        <v>0</v>
      </c>
      <c r="G2401" s="1326" t="s">
        <v>324</v>
      </c>
      <c r="H2401" s="2839" t="s">
        <v>1409</v>
      </c>
      <c r="I2401" s="3098"/>
      <c r="J2401" s="2846">
        <v>0</v>
      </c>
      <c r="K2401" s="2847"/>
      <c r="L2401" s="2847"/>
      <c r="O2401" s="2842" t="e">
        <v>#REF!</v>
      </c>
    </row>
    <row r="2402" spans="1:15" s="626" customFormat="1" ht="22.5" customHeight="1" thickBot="1">
      <c r="A2402" s="3414"/>
      <c r="B2402" s="2846"/>
      <c r="C2402" s="4415">
        <v>5140000</v>
      </c>
      <c r="D2402" s="4416">
        <v>0</v>
      </c>
      <c r="E2402" s="4415">
        <v>5140000</v>
      </c>
      <c r="F2402" s="4416">
        <v>0</v>
      </c>
      <c r="G2402" s="1326" t="s">
        <v>327</v>
      </c>
      <c r="H2402" s="1354" t="s">
        <v>1246</v>
      </c>
      <c r="I2402" s="3098"/>
      <c r="J2402" s="2846">
        <v>0</v>
      </c>
    </row>
    <row r="2403" spans="1:15" s="733" customFormat="1" ht="24.75" customHeight="1" thickTop="1" thickBot="1">
      <c r="A2403" s="3414"/>
      <c r="B2403" s="2846"/>
      <c r="C2403" s="989">
        <v>5130000</v>
      </c>
      <c r="D2403" s="989">
        <v>0</v>
      </c>
      <c r="E2403" s="989">
        <v>5130000</v>
      </c>
      <c r="F2403" s="989">
        <v>0</v>
      </c>
      <c r="G2403" s="1263">
        <v>100</v>
      </c>
      <c r="H2403" s="2862" t="s">
        <v>1380</v>
      </c>
      <c r="I2403" s="989"/>
      <c r="J2403" s="989">
        <v>0</v>
      </c>
    </row>
    <row r="2404" spans="1:15" s="2842" customFormat="1" ht="19.5" customHeight="1" thickTop="1" thickBot="1">
      <c r="A2404" s="1039">
        <f t="shared" ref="A2404:F2404" si="573">SUM(A2401:A2403)</f>
        <v>0</v>
      </c>
      <c r="B2404" s="1040">
        <f t="shared" si="573"/>
        <v>0</v>
      </c>
      <c r="C2404" s="996">
        <f t="shared" si="573"/>
        <v>30270000</v>
      </c>
      <c r="D2404" s="996">
        <f t="shared" si="573"/>
        <v>0</v>
      </c>
      <c r="E2404" s="1040">
        <f>SUM(E2401:E2403)</f>
        <v>30270000</v>
      </c>
      <c r="F2404" s="1040">
        <f t="shared" si="573"/>
        <v>0</v>
      </c>
      <c r="G2404" s="1009"/>
      <c r="H2404" s="996" t="s">
        <v>1249</v>
      </c>
      <c r="I2404" s="996">
        <f>SUM(I2401:I2403)</f>
        <v>0</v>
      </c>
      <c r="J2404" s="997">
        <f>SUM(J2401:J2403)</f>
        <v>0</v>
      </c>
    </row>
    <row r="2405" spans="1:15" s="2842" customFormat="1" ht="17.25" customHeight="1" thickTop="1">
      <c r="A2405" s="4623"/>
      <c r="B2405" s="4624"/>
      <c r="C2405" s="4624"/>
      <c r="D2405" s="4624"/>
      <c r="E2405" s="4624"/>
      <c r="F2405" s="4624"/>
      <c r="G2405" s="623">
        <v>2</v>
      </c>
      <c r="H2405" s="4606" t="s">
        <v>1236</v>
      </c>
      <c r="I2405" s="4606"/>
      <c r="J2405" s="4607"/>
      <c r="K2405" s="654"/>
      <c r="L2405" s="654"/>
      <c r="M2405" s="654"/>
      <c r="N2405" s="654"/>
    </row>
    <row r="2406" spans="1:15" s="626" customFormat="1" ht="21.75" customHeight="1" thickBot="1">
      <c r="A2406" s="2846"/>
      <c r="B2406" s="2846"/>
      <c r="C2406" s="4415">
        <v>6300</v>
      </c>
      <c r="D2406" s="4416">
        <v>0</v>
      </c>
      <c r="E2406" s="4415">
        <v>6300</v>
      </c>
      <c r="F2406" s="4416">
        <v>0</v>
      </c>
      <c r="G2406" s="1326">
        <v>200</v>
      </c>
      <c r="H2406" s="2839" t="s">
        <v>1335</v>
      </c>
      <c r="I2406" s="3098"/>
      <c r="J2406" s="2846"/>
      <c r="O2406" s="626" t="s">
        <v>1315</v>
      </c>
    </row>
    <row r="2407" spans="1:15" s="662" customFormat="1" ht="23.25" customHeight="1" thickTop="1" thickBot="1">
      <c r="A2407" s="2846"/>
      <c r="B2407" s="2846"/>
      <c r="C2407" s="4418">
        <v>150000</v>
      </c>
      <c r="D2407" s="989">
        <v>0</v>
      </c>
      <c r="E2407" s="4418">
        <v>150000</v>
      </c>
      <c r="F2407" s="989">
        <v>0</v>
      </c>
      <c r="G2407" s="1263">
        <v>275</v>
      </c>
      <c r="H2407" s="2885" t="s">
        <v>1503</v>
      </c>
      <c r="I2407" s="3102"/>
      <c r="J2407" s="989"/>
    </row>
    <row r="2408" spans="1:15" s="662" customFormat="1" ht="37.5" customHeight="1" thickTop="1" thickBot="1">
      <c r="A2408" s="1039">
        <f t="shared" ref="A2408:F2408" si="574">SUM(A2406:A2407)</f>
        <v>0</v>
      </c>
      <c r="B2408" s="1040">
        <f t="shared" si="574"/>
        <v>0</v>
      </c>
      <c r="C2408" s="996">
        <f t="shared" si="574"/>
        <v>156300</v>
      </c>
      <c r="D2408" s="996">
        <f t="shared" si="574"/>
        <v>0</v>
      </c>
      <c r="E2408" s="996">
        <f t="shared" si="574"/>
        <v>156300</v>
      </c>
      <c r="F2408" s="1040">
        <f t="shared" si="574"/>
        <v>0</v>
      </c>
      <c r="G2408" s="1013"/>
      <c r="H2408" s="1010" t="s">
        <v>1257</v>
      </c>
      <c r="I2408" s="996">
        <f>SUM(I2406:I2407)</f>
        <v>0</v>
      </c>
      <c r="J2408" s="997">
        <f>SUM(J2406:J2407)</f>
        <v>0</v>
      </c>
    </row>
    <row r="2409" spans="1:15" s="695" customFormat="1" ht="33.75" customHeight="1" thickTop="1" thickBot="1">
      <c r="A2409" s="1039">
        <f t="shared" ref="A2409:F2409" si="575">SUM(A2408,A2404)</f>
        <v>0</v>
      </c>
      <c r="B2409" s="1040">
        <f t="shared" si="575"/>
        <v>0</v>
      </c>
      <c r="C2409" s="996">
        <f t="shared" si="575"/>
        <v>30426300</v>
      </c>
      <c r="D2409" s="996">
        <f t="shared" si="575"/>
        <v>0</v>
      </c>
      <c r="E2409" s="1040">
        <f t="shared" si="575"/>
        <v>30426300</v>
      </c>
      <c r="F2409" s="1040">
        <f t="shared" si="575"/>
        <v>0</v>
      </c>
      <c r="G2409" s="1013"/>
      <c r="H2409" s="1010" t="s">
        <v>1237</v>
      </c>
      <c r="I2409" s="996">
        <f>SUM(I2408,I2404)</f>
        <v>0</v>
      </c>
      <c r="J2409" s="997">
        <f>SUM(J2408,J2404)</f>
        <v>0</v>
      </c>
    </row>
    <row r="2410" spans="1:15" s="2842" customFormat="1" ht="19.5" customHeight="1" thickTop="1">
      <c r="A2410" s="4623"/>
      <c r="B2410" s="4624"/>
      <c r="C2410" s="4624"/>
      <c r="D2410" s="4624"/>
      <c r="E2410" s="4624"/>
      <c r="F2410" s="4624"/>
      <c r="G2410" s="623" t="s">
        <v>139</v>
      </c>
      <c r="H2410" s="4606" t="s">
        <v>243</v>
      </c>
      <c r="I2410" s="4606"/>
      <c r="J2410" s="4607"/>
      <c r="K2410" s="656"/>
      <c r="L2410" s="656"/>
      <c r="M2410" s="656"/>
      <c r="N2410" s="656"/>
    </row>
    <row r="2411" spans="1:15" s="2842" customFormat="1" ht="17.25" customHeight="1">
      <c r="A2411" s="4612"/>
      <c r="B2411" s="4613"/>
      <c r="C2411" s="4613"/>
      <c r="D2411" s="4613"/>
      <c r="E2411" s="4613"/>
      <c r="F2411" s="4613"/>
      <c r="G2411" s="624">
        <v>1</v>
      </c>
      <c r="H2411" s="4610" t="s">
        <v>1238</v>
      </c>
      <c r="I2411" s="4610"/>
      <c r="J2411" s="4611"/>
    </row>
    <row r="2412" spans="1:15" s="2842" customFormat="1" ht="17.25" customHeight="1">
      <c r="A2412" s="3414"/>
      <c r="B2412" s="3414"/>
      <c r="C2412" s="635">
        <v>770000</v>
      </c>
      <c r="D2412" s="637"/>
      <c r="E2412" s="635">
        <v>770000</v>
      </c>
      <c r="F2412" s="637"/>
      <c r="G2412" s="759" t="s">
        <v>324</v>
      </c>
      <c r="H2412" s="760" t="s">
        <v>1259</v>
      </c>
      <c r="I2412" s="635"/>
      <c r="J2412" s="637"/>
    </row>
    <row r="2413" spans="1:15" s="2842" customFormat="1" ht="17.25" customHeight="1">
      <c r="A2413" s="3414"/>
      <c r="B2413" s="3414"/>
      <c r="C2413" s="602">
        <v>10000</v>
      </c>
      <c r="D2413" s="639"/>
      <c r="E2413" s="602">
        <v>10000</v>
      </c>
      <c r="F2413" s="639"/>
      <c r="G2413" s="670" t="s">
        <v>326</v>
      </c>
      <c r="H2413" s="671" t="s">
        <v>256</v>
      </c>
      <c r="I2413" s="602"/>
      <c r="J2413" s="639"/>
    </row>
    <row r="2414" spans="1:15" s="2842" customFormat="1" ht="17.25" customHeight="1">
      <c r="A2414" s="3414"/>
      <c r="B2414" s="3414"/>
      <c r="C2414" s="3796">
        <v>10000</v>
      </c>
      <c r="D2414" s="639"/>
      <c r="E2414" s="3796">
        <v>10000</v>
      </c>
      <c r="F2414" s="639"/>
      <c r="G2414" s="670" t="s">
        <v>473</v>
      </c>
      <c r="H2414" s="671" t="s">
        <v>1504</v>
      </c>
      <c r="I2414" s="3796"/>
      <c r="J2414" s="639"/>
      <c r="K2414" s="2847"/>
      <c r="L2414" s="2847"/>
    </row>
    <row r="2415" spans="1:15" s="2842" customFormat="1" ht="17.25" customHeight="1">
      <c r="A2415" s="3415"/>
      <c r="B2415" s="3414"/>
      <c r="C2415" s="3796">
        <v>5000</v>
      </c>
      <c r="D2415" s="639"/>
      <c r="E2415" s="3796">
        <v>5000</v>
      </c>
      <c r="F2415" s="639"/>
      <c r="G2415" s="670" t="s">
        <v>1264</v>
      </c>
      <c r="H2415" s="671" t="s">
        <v>262</v>
      </c>
      <c r="I2415" s="3796"/>
      <c r="J2415" s="639"/>
      <c r="K2415" s="2847"/>
      <c r="L2415" s="2847"/>
    </row>
    <row r="2416" spans="1:15" s="2842" customFormat="1" ht="18" customHeight="1">
      <c r="A2416" s="3415"/>
      <c r="B2416" s="3414"/>
      <c r="C2416" s="603"/>
      <c r="D2416" s="1370">
        <v>5000</v>
      </c>
      <c r="E2416" s="603"/>
      <c r="F2416" s="1370">
        <v>5000</v>
      </c>
      <c r="G2416" s="672" t="s">
        <v>492</v>
      </c>
      <c r="H2416" s="703" t="s">
        <v>265</v>
      </c>
      <c r="I2416" s="603"/>
      <c r="J2416" s="1370"/>
    </row>
    <row r="2417" spans="1:15" s="2842" customFormat="1" ht="30.75" thickBot="1">
      <c r="A2417" s="3415"/>
      <c r="B2417" s="3414"/>
      <c r="C2417" s="693"/>
      <c r="D2417" s="3797">
        <v>50000</v>
      </c>
      <c r="E2417" s="693"/>
      <c r="F2417" s="3797">
        <v>50000</v>
      </c>
      <c r="G2417" s="704" t="s">
        <v>495</v>
      </c>
      <c r="H2417" s="1038" t="s">
        <v>3490</v>
      </c>
      <c r="I2417" s="693"/>
      <c r="J2417" s="3797"/>
      <c r="K2417" s="741"/>
    </row>
    <row r="2418" spans="1:15" s="2842" customFormat="1" ht="17.25" customHeight="1" thickTop="1" thickBot="1">
      <c r="A2418" s="1086">
        <f t="shared" ref="A2418:F2418" si="576">SUM(A2412:A2417)</f>
        <v>0</v>
      </c>
      <c r="B2418" s="1087">
        <f t="shared" si="576"/>
        <v>0</v>
      </c>
      <c r="C2418" s="1087">
        <f t="shared" si="576"/>
        <v>795000</v>
      </c>
      <c r="D2418" s="1087">
        <f t="shared" si="576"/>
        <v>55000</v>
      </c>
      <c r="E2418" s="1109">
        <f t="shared" si="576"/>
        <v>795000</v>
      </c>
      <c r="F2418" s="1087">
        <f t="shared" si="576"/>
        <v>55000</v>
      </c>
      <c r="G2418" s="1110"/>
      <c r="H2418" s="1087" t="s">
        <v>1505</v>
      </c>
      <c r="I2418" s="1087">
        <f>SUM(I2412:I2417)</f>
        <v>0</v>
      </c>
      <c r="J2418" s="1088">
        <f>SUM(J2412:J2417)</f>
        <v>0</v>
      </c>
    </row>
    <row r="2419" spans="1:15" s="2842" customFormat="1" ht="15" customHeight="1">
      <c r="A2419" s="2850" t="s">
        <v>1531</v>
      </c>
      <c r="K2419" s="654"/>
      <c r="L2419" s="654"/>
      <c r="M2419" s="654"/>
      <c r="N2419" s="654"/>
      <c r="O2419" s="2842">
        <f>I2451-C2451</f>
        <v>-7600000</v>
      </c>
    </row>
    <row r="2420" spans="1:15" s="2842" customFormat="1" ht="15.75" customHeight="1" thickBot="1">
      <c r="A2420" s="2848"/>
      <c r="I2420" s="4608" t="s">
        <v>313</v>
      </c>
      <c r="J2420" s="4608"/>
    </row>
    <row r="2421" spans="1:15" s="2842" customFormat="1" ht="28.5" customHeight="1">
      <c r="A2421" s="4453" t="s">
        <v>3785</v>
      </c>
      <c r="B2421" s="4454"/>
      <c r="C2421" s="4455" t="s">
        <v>3783</v>
      </c>
      <c r="D2421" s="4454"/>
      <c r="E2421" s="4455" t="s">
        <v>3784</v>
      </c>
      <c r="F2421" s="4454"/>
      <c r="G2421" s="4456" t="s">
        <v>117</v>
      </c>
      <c r="H2421" s="4457"/>
      <c r="I2421" s="4455" t="s">
        <v>3787</v>
      </c>
      <c r="J2421" s="4454"/>
    </row>
    <row r="2422" spans="1:15" s="2842" customFormat="1" ht="13.5" customHeight="1">
      <c r="A2422" s="1050" t="s">
        <v>118</v>
      </c>
      <c r="B2422" s="2819" t="s">
        <v>104</v>
      </c>
      <c r="C2422" s="2819" t="s">
        <v>118</v>
      </c>
      <c r="D2422" s="2819" t="s">
        <v>104</v>
      </c>
      <c r="E2422" s="2819" t="s">
        <v>118</v>
      </c>
      <c r="F2422" s="2819" t="s">
        <v>104</v>
      </c>
      <c r="G2422" s="4458"/>
      <c r="H2422" s="4459"/>
      <c r="I2422" s="2819" t="s">
        <v>118</v>
      </c>
      <c r="J2422" s="1051" t="s">
        <v>104</v>
      </c>
    </row>
    <row r="2423" spans="1:15" s="2842" customFormat="1" ht="18.75" customHeight="1" thickBot="1">
      <c r="A2423" s="1075">
        <v>1</v>
      </c>
      <c r="B2423" s="2843">
        <v>2</v>
      </c>
      <c r="C2423" s="2843">
        <v>3</v>
      </c>
      <c r="D2423" s="2843">
        <v>4</v>
      </c>
      <c r="E2423" s="2843">
        <v>5</v>
      </c>
      <c r="F2423" s="2843">
        <v>6</v>
      </c>
      <c r="G2423" s="4614">
        <v>7</v>
      </c>
      <c r="H2423" s="4614"/>
      <c r="I2423" s="2843">
        <v>8</v>
      </c>
      <c r="J2423" s="1076">
        <v>9</v>
      </c>
    </row>
    <row r="2424" spans="1:15" s="2842" customFormat="1" ht="17.25" customHeight="1">
      <c r="A2424" s="4612"/>
      <c r="B2424" s="4613"/>
      <c r="C2424" s="4613"/>
      <c r="D2424" s="4613"/>
      <c r="E2424" s="4613"/>
      <c r="F2424" s="4613"/>
      <c r="G2424" s="624">
        <v>2</v>
      </c>
      <c r="H2424" s="4610" t="s">
        <v>1271</v>
      </c>
      <c r="I2424" s="4610"/>
      <c r="J2424" s="4611"/>
      <c r="K2424" s="654"/>
      <c r="L2424" s="654"/>
      <c r="M2424" s="654"/>
      <c r="N2424" s="654"/>
    </row>
    <row r="2425" spans="1:15" s="2842" customFormat="1" ht="17.25" customHeight="1">
      <c r="A2425" s="3415"/>
      <c r="B2425" s="3414"/>
      <c r="C2425" s="4415">
        <v>0</v>
      </c>
      <c r="D2425" s="890">
        <v>70000</v>
      </c>
      <c r="E2425" s="4415">
        <v>0</v>
      </c>
      <c r="F2425" s="890">
        <v>70000</v>
      </c>
      <c r="G2425" s="1326">
        <v>104</v>
      </c>
      <c r="H2425" s="1234" t="s">
        <v>3492</v>
      </c>
      <c r="I2425" s="3098"/>
      <c r="J2425" s="890"/>
      <c r="K2425" s="694"/>
      <c r="L2425" s="694"/>
      <c r="M2425" s="694"/>
      <c r="N2425" s="694"/>
    </row>
    <row r="2426" spans="1:15" s="626" customFormat="1" ht="18.75" customHeight="1" thickBot="1">
      <c r="A2426" s="3415"/>
      <c r="B2426" s="3414"/>
      <c r="C2426" s="4415">
        <v>0</v>
      </c>
      <c r="D2426" s="890">
        <v>50000</v>
      </c>
      <c r="E2426" s="4415">
        <v>0</v>
      </c>
      <c r="F2426" s="890">
        <v>50000</v>
      </c>
      <c r="G2426" s="1326">
        <v>135</v>
      </c>
      <c r="H2426" s="1234" t="s">
        <v>270</v>
      </c>
      <c r="I2426" s="3098"/>
      <c r="J2426" s="890"/>
    </row>
    <row r="2427" spans="1:15" s="733" customFormat="1" ht="22.5" customHeight="1" thickTop="1" thickBot="1">
      <c r="A2427" s="3414"/>
      <c r="B2427" s="3414"/>
      <c r="C2427" s="3723">
        <v>20000</v>
      </c>
      <c r="D2427" s="989">
        <v>0</v>
      </c>
      <c r="E2427" s="3723">
        <v>20000</v>
      </c>
      <c r="F2427" s="989">
        <v>0</v>
      </c>
      <c r="G2427" s="1263">
        <v>140</v>
      </c>
      <c r="H2427" s="2862" t="s">
        <v>1280</v>
      </c>
      <c r="I2427" s="3723"/>
      <c r="J2427" s="989"/>
    </row>
    <row r="2428" spans="1:15" s="761" customFormat="1" ht="22.5" customHeight="1" thickTop="1" thickBot="1">
      <c r="A2428" s="4259"/>
      <c r="B2428" s="2716"/>
      <c r="C2428" s="4260"/>
      <c r="D2428" s="4261"/>
      <c r="E2428" s="4260"/>
      <c r="F2428" s="4261"/>
      <c r="G2428" s="4145">
        <v>175</v>
      </c>
      <c r="H2428" s="4260"/>
      <c r="I2428" s="4260"/>
      <c r="J2428" s="4261"/>
    </row>
    <row r="2429" spans="1:15" s="648" customFormat="1" ht="18" customHeight="1" thickTop="1" thickBot="1">
      <c r="A2429" s="995">
        <f>SUM(A2425:A2428)</f>
        <v>0</v>
      </c>
      <c r="B2429" s="996">
        <f>SUM(B2425:B2427)</f>
        <v>0</v>
      </c>
      <c r="C2429" s="996">
        <f>SUM(C2425:C2427)</f>
        <v>20000</v>
      </c>
      <c r="D2429" s="996">
        <f>SUM(D2425:D2427)</f>
        <v>120000</v>
      </c>
      <c r="E2429" s="996">
        <f>SUM(E2425:E2427)</f>
        <v>20000</v>
      </c>
      <c r="F2429" s="996">
        <f>SUM(F2425:F2427)</f>
        <v>120000</v>
      </c>
      <c r="G2429" s="1013"/>
      <c r="H2429" s="996" t="s">
        <v>1344</v>
      </c>
      <c r="I2429" s="996">
        <f>SUM(I2425:I2427)</f>
        <v>0</v>
      </c>
      <c r="J2429" s="997">
        <f>SUM(J2425:J2427)</f>
        <v>0</v>
      </c>
    </row>
    <row r="2430" spans="1:15" s="2842" customFormat="1" ht="17.25" customHeight="1" thickTop="1">
      <c r="A2430" s="4623"/>
      <c r="B2430" s="4624"/>
      <c r="C2430" s="4624"/>
      <c r="D2430" s="4624"/>
      <c r="E2430" s="4624"/>
      <c r="F2430" s="4624"/>
      <c r="G2430" s="623">
        <v>3</v>
      </c>
      <c r="H2430" s="4606" t="s">
        <v>1282</v>
      </c>
      <c r="I2430" s="4606"/>
      <c r="J2430" s="4607"/>
      <c r="K2430" s="656"/>
      <c r="L2430" s="656"/>
      <c r="M2430" s="656"/>
      <c r="N2430" s="656"/>
    </row>
    <row r="2431" spans="1:15" s="2842" customFormat="1" ht="17.25" customHeight="1">
      <c r="A2431" s="2846"/>
      <c r="B2431" s="2846"/>
      <c r="C2431" s="4416">
        <v>0</v>
      </c>
      <c r="D2431" s="4415">
        <v>0</v>
      </c>
      <c r="E2431" s="4416">
        <v>0</v>
      </c>
      <c r="F2431" s="4415">
        <v>0</v>
      </c>
      <c r="G2431" s="1326">
        <v>206</v>
      </c>
      <c r="H2431" s="2839" t="s">
        <v>1515</v>
      </c>
      <c r="I2431" s="3101"/>
      <c r="J2431" s="3098"/>
      <c r="K2431" s="694"/>
      <c r="L2431" s="694"/>
      <c r="M2431" s="694"/>
      <c r="N2431" s="694"/>
    </row>
    <row r="2432" spans="1:15" s="2842" customFormat="1" ht="17.25" customHeight="1">
      <c r="A2432" s="2846"/>
      <c r="B2432" s="2846"/>
      <c r="C2432" s="4416">
        <v>0</v>
      </c>
      <c r="D2432" s="3719">
        <v>50000</v>
      </c>
      <c r="E2432" s="4416">
        <v>0</v>
      </c>
      <c r="F2432" s="3719">
        <v>50000</v>
      </c>
      <c r="G2432" s="1326">
        <v>230</v>
      </c>
      <c r="H2432" s="2839" t="s">
        <v>1516</v>
      </c>
      <c r="I2432" s="3101"/>
      <c r="J2432" s="3719"/>
      <c r="K2432" s="694"/>
      <c r="L2432" s="694"/>
      <c r="M2432" s="694"/>
      <c r="N2432" s="694"/>
    </row>
    <row r="2433" spans="1:14" s="626" customFormat="1" ht="18.75" customHeight="1" thickBot="1">
      <c r="A2433" s="2846"/>
      <c r="B2433" s="2846"/>
      <c r="C2433" s="4416">
        <v>5000</v>
      </c>
      <c r="D2433" s="4415">
        <v>0</v>
      </c>
      <c r="E2433" s="4416">
        <v>5000</v>
      </c>
      <c r="F2433" s="4415">
        <v>0</v>
      </c>
      <c r="G2433" s="1326">
        <v>234</v>
      </c>
      <c r="H2433" s="1354" t="s">
        <v>1508</v>
      </c>
      <c r="I2433" s="3101"/>
      <c r="J2433" s="3098"/>
    </row>
    <row r="2434" spans="1:14" s="2842" customFormat="1" ht="28.5" customHeight="1" thickTop="1" thickBot="1">
      <c r="A2434" s="2846"/>
      <c r="B2434" s="2846"/>
      <c r="C2434" s="3719">
        <v>50000</v>
      </c>
      <c r="D2434" s="4414">
        <v>0</v>
      </c>
      <c r="E2434" s="3719">
        <v>50000</v>
      </c>
      <c r="F2434" s="4414">
        <v>0</v>
      </c>
      <c r="G2434" s="1263">
        <v>289</v>
      </c>
      <c r="H2434" s="2862" t="s">
        <v>281</v>
      </c>
      <c r="I2434" s="3719"/>
      <c r="J2434" s="3100"/>
      <c r="K2434" s="648"/>
      <c r="L2434" s="648"/>
      <c r="M2434" s="648"/>
      <c r="N2434" s="648"/>
    </row>
    <row r="2435" spans="1:14" s="736" customFormat="1" ht="23.25" customHeight="1" thickTop="1" thickBot="1">
      <c r="A2435" s="2846"/>
      <c r="B2435" s="2846"/>
      <c r="C2435" s="4416">
        <v>0</v>
      </c>
      <c r="D2435" s="4415">
        <v>0</v>
      </c>
      <c r="E2435" s="4416">
        <v>0</v>
      </c>
      <c r="F2435" s="4415">
        <v>0</v>
      </c>
      <c r="G2435" s="696">
        <v>290</v>
      </c>
      <c r="H2435" s="2835" t="s">
        <v>1532</v>
      </c>
      <c r="I2435" s="3101"/>
      <c r="J2435" s="3098"/>
    </row>
    <row r="2436" spans="1:14" s="2842" customFormat="1" ht="18.75" customHeight="1" thickTop="1" thickBot="1">
      <c r="A2436" s="1407">
        <f t="shared" ref="A2436:F2436" si="577">SUM(A2431:A2435)</f>
        <v>0</v>
      </c>
      <c r="B2436" s="1415">
        <f t="shared" si="577"/>
        <v>0</v>
      </c>
      <c r="C2436" s="1111">
        <f t="shared" si="577"/>
        <v>55000</v>
      </c>
      <c r="D2436" s="1111">
        <f t="shared" si="577"/>
        <v>50000</v>
      </c>
      <c r="E2436" s="1415">
        <f t="shared" si="577"/>
        <v>55000</v>
      </c>
      <c r="F2436" s="1415">
        <f t="shared" si="577"/>
        <v>50000</v>
      </c>
      <c r="G2436" s="1033"/>
      <c r="H2436" s="1415" t="s">
        <v>1374</v>
      </c>
      <c r="I2436" s="1111">
        <f>SUM(I2431:I2435)</f>
        <v>0</v>
      </c>
      <c r="J2436" s="1112">
        <f>SUM(J2431:J2435)</f>
        <v>0</v>
      </c>
    </row>
    <row r="2437" spans="1:14" s="2842" customFormat="1" ht="18" customHeight="1" thickTop="1">
      <c r="A2437" s="4623"/>
      <c r="B2437" s="4624"/>
      <c r="C2437" s="4624"/>
      <c r="D2437" s="4624"/>
      <c r="E2437" s="4624"/>
      <c r="F2437" s="4624"/>
      <c r="G2437" s="623">
        <v>4</v>
      </c>
      <c r="H2437" s="4606" t="s">
        <v>1296</v>
      </c>
      <c r="I2437" s="4606"/>
      <c r="J2437" s="4607"/>
    </row>
    <row r="2438" spans="1:14" s="626" customFormat="1" ht="18.75" customHeight="1" thickBot="1">
      <c r="A2438" s="4612"/>
      <c r="B2438" s="4613"/>
      <c r="C2438" s="4613"/>
      <c r="D2438" s="4613"/>
      <c r="E2438" s="4613"/>
      <c r="F2438" s="4613"/>
      <c r="G2438" s="624">
        <v>5</v>
      </c>
      <c r="H2438" s="4610" t="s">
        <v>321</v>
      </c>
      <c r="I2438" s="4610"/>
      <c r="J2438" s="4611"/>
      <c r="K2438" s="674"/>
      <c r="L2438" s="674"/>
      <c r="M2438" s="674"/>
      <c r="N2438" s="674"/>
    </row>
    <row r="2439" spans="1:14" s="662" customFormat="1" ht="24" customHeight="1" thickTop="1" thickBot="1">
      <c r="A2439" s="2846"/>
      <c r="B2439" s="2846"/>
      <c r="C2439" s="3723">
        <v>10000</v>
      </c>
      <c r="D2439" s="2862"/>
      <c r="E2439" s="3723">
        <v>10000</v>
      </c>
      <c r="F2439" s="2862">
        <v>0</v>
      </c>
      <c r="G2439" s="1263">
        <v>499</v>
      </c>
      <c r="H2439" s="2862" t="s">
        <v>290</v>
      </c>
      <c r="I2439" s="3723"/>
      <c r="J2439" s="989">
        <v>0</v>
      </c>
    </row>
    <row r="2440" spans="1:14" s="662" customFormat="1" ht="36.75" customHeight="1" thickTop="1" thickBot="1">
      <c r="A2440" s="995">
        <f t="shared" ref="A2440:F2440" si="578">A2439</f>
        <v>0</v>
      </c>
      <c r="B2440" s="996">
        <f t="shared" si="578"/>
        <v>0</v>
      </c>
      <c r="C2440" s="996">
        <f t="shared" si="578"/>
        <v>10000</v>
      </c>
      <c r="D2440" s="996">
        <f t="shared" si="578"/>
        <v>0</v>
      </c>
      <c r="E2440" s="996">
        <f t="shared" si="578"/>
        <v>10000</v>
      </c>
      <c r="F2440" s="996">
        <f t="shared" si="578"/>
        <v>0</v>
      </c>
      <c r="G2440" s="1013"/>
      <c r="H2440" s="996" t="s">
        <v>1321</v>
      </c>
      <c r="I2440" s="996">
        <f>I2439</f>
        <v>0</v>
      </c>
      <c r="J2440" s="997">
        <f>J2439</f>
        <v>0</v>
      </c>
    </row>
    <row r="2441" spans="1:14" s="2842" customFormat="1" ht="37.5" customHeight="1" thickTop="1" thickBot="1">
      <c r="A2441" s="995">
        <f t="shared" ref="A2441:F2441" si="579">SUM(A2440,A2436,A2429,A2418)</f>
        <v>0</v>
      </c>
      <c r="B2441" s="996">
        <f t="shared" si="579"/>
        <v>0</v>
      </c>
      <c r="C2441" s="996">
        <f t="shared" si="579"/>
        <v>880000</v>
      </c>
      <c r="D2441" s="996">
        <f t="shared" si="579"/>
        <v>225000</v>
      </c>
      <c r="E2441" s="996">
        <f t="shared" si="579"/>
        <v>880000</v>
      </c>
      <c r="F2441" s="996">
        <f t="shared" si="579"/>
        <v>225000</v>
      </c>
      <c r="G2441" s="1013"/>
      <c r="H2441" s="1010" t="s">
        <v>1355</v>
      </c>
      <c r="I2441" s="996">
        <f>SUM(I2440,I2436,I2429,I2418)</f>
        <v>0</v>
      </c>
      <c r="J2441" s="997">
        <f>SUM(J2440,J2436,J2429,J2418)</f>
        <v>0</v>
      </c>
      <c r="N2441" s="2842">
        <v>944394</v>
      </c>
    </row>
    <row r="2442" spans="1:14" s="2842" customFormat="1" ht="36" customHeight="1" thickTop="1" thickBot="1">
      <c r="A2442" s="1071">
        <f t="shared" ref="A2442:F2442" si="580">SUM(A2441,A2409)</f>
        <v>0</v>
      </c>
      <c r="B2442" s="1072">
        <f t="shared" si="580"/>
        <v>0</v>
      </c>
      <c r="C2442" s="1072">
        <f t="shared" si="580"/>
        <v>31306300</v>
      </c>
      <c r="D2442" s="1072">
        <f t="shared" si="580"/>
        <v>225000</v>
      </c>
      <c r="E2442" s="1072">
        <f t="shared" si="580"/>
        <v>31306300</v>
      </c>
      <c r="F2442" s="1072">
        <f t="shared" si="580"/>
        <v>225000</v>
      </c>
      <c r="G2442" s="1067"/>
      <c r="H2442" s="1068" t="s">
        <v>3029</v>
      </c>
      <c r="I2442" s="1072">
        <f>SUM(I2441,I2409)</f>
        <v>0</v>
      </c>
      <c r="J2442" s="1073">
        <f>SUM(J2441,J2409)</f>
        <v>0</v>
      </c>
      <c r="N2442" s="2842">
        <v>70802</v>
      </c>
    </row>
    <row r="2443" spans="1:14" s="648" customFormat="1" ht="15" customHeight="1" thickBot="1">
      <c r="A2443" s="1391"/>
      <c r="B2443" s="775"/>
      <c r="C2443" s="775"/>
      <c r="D2443" s="775"/>
      <c r="E2443" s="775"/>
      <c r="F2443" s="775"/>
      <c r="G2443" s="2842"/>
      <c r="H2443" s="749"/>
      <c r="I2443" s="775"/>
      <c r="J2443" s="775"/>
      <c r="N2443" s="648" t="e">
        <f>#REF!</f>
        <v>#REF!</v>
      </c>
    </row>
    <row r="2444" spans="1:14" s="2842" customFormat="1" ht="14.25" customHeight="1" thickTop="1">
      <c r="A2444" s="4645" t="s">
        <v>1533</v>
      </c>
      <c r="B2444" s="4646"/>
      <c r="C2444" s="4646"/>
      <c r="D2444" s="4646"/>
      <c r="E2444" s="4646"/>
      <c r="F2444" s="4646"/>
      <c r="G2444" s="4646"/>
      <c r="H2444" s="4646"/>
      <c r="I2444" s="4646"/>
      <c r="J2444" s="4646"/>
    </row>
    <row r="2445" spans="1:14" s="2842" customFormat="1" ht="13.5" customHeight="1" thickBot="1">
      <c r="A2445" s="2848"/>
      <c r="I2445" s="4608" t="s">
        <v>313</v>
      </c>
      <c r="J2445" s="4608"/>
    </row>
    <row r="2446" spans="1:14" s="648" customFormat="1" ht="31.5" customHeight="1" thickBot="1">
      <c r="A2446" s="4453" t="s">
        <v>3785</v>
      </c>
      <c r="B2446" s="4454"/>
      <c r="C2446" s="4455" t="s">
        <v>3783</v>
      </c>
      <c r="D2446" s="4454"/>
      <c r="E2446" s="4455" t="s">
        <v>3784</v>
      </c>
      <c r="F2446" s="4454"/>
      <c r="G2446" s="4456" t="s">
        <v>117</v>
      </c>
      <c r="H2446" s="4457"/>
      <c r="I2446" s="4455" t="s">
        <v>3787</v>
      </c>
      <c r="J2446" s="4454"/>
    </row>
    <row r="2447" spans="1:14" s="660" customFormat="1" ht="13.5" customHeight="1" thickTop="1" thickBot="1">
      <c r="A2447" s="1050" t="s">
        <v>118</v>
      </c>
      <c r="B2447" s="2819" t="s">
        <v>104</v>
      </c>
      <c r="C2447" s="2819" t="s">
        <v>118</v>
      </c>
      <c r="D2447" s="2819" t="s">
        <v>104</v>
      </c>
      <c r="E2447" s="2819" t="s">
        <v>118</v>
      </c>
      <c r="F2447" s="2819" t="s">
        <v>104</v>
      </c>
      <c r="G2447" s="4458"/>
      <c r="H2447" s="4459"/>
      <c r="I2447" s="2819" t="s">
        <v>118</v>
      </c>
      <c r="J2447" s="1051" t="s">
        <v>104</v>
      </c>
    </row>
    <row r="2448" spans="1:14" s="660" customFormat="1" ht="18.75" customHeight="1" thickTop="1" thickBot="1">
      <c r="A2448" s="1075">
        <v>1</v>
      </c>
      <c r="B2448" s="2843">
        <v>2</v>
      </c>
      <c r="C2448" s="2843">
        <v>3</v>
      </c>
      <c r="D2448" s="2843">
        <v>4</v>
      </c>
      <c r="E2448" s="2843">
        <v>5</v>
      </c>
      <c r="F2448" s="2843">
        <v>6</v>
      </c>
      <c r="G2448" s="4614">
        <v>7</v>
      </c>
      <c r="H2448" s="4614"/>
      <c r="I2448" s="2843">
        <v>8</v>
      </c>
      <c r="J2448" s="1076">
        <v>9</v>
      </c>
    </row>
    <row r="2449" spans="1:14" s="2842" customFormat="1" ht="18.75" customHeight="1">
      <c r="A2449" s="2844" t="s">
        <v>318</v>
      </c>
      <c r="B2449" s="2840"/>
      <c r="C2449" s="2840"/>
      <c r="D2449" s="2840"/>
      <c r="E2449" s="2840"/>
      <c r="F2449" s="2840"/>
      <c r="G2449" s="2840"/>
      <c r="H2449" s="2840"/>
      <c r="I2449" s="2840"/>
      <c r="J2449" s="2841"/>
    </row>
    <row r="2450" spans="1:14" s="2842" customFormat="1" ht="17.25" customHeight="1">
      <c r="A2450" s="4612"/>
      <c r="B2450" s="4613"/>
      <c r="C2450" s="4613"/>
      <c r="D2450" s="4613"/>
      <c r="E2450" s="4613"/>
      <c r="F2450" s="4613"/>
      <c r="G2450" s="624" t="s">
        <v>137</v>
      </c>
      <c r="H2450" s="4610" t="s">
        <v>239</v>
      </c>
      <c r="I2450" s="4610"/>
      <c r="J2450" s="4611"/>
    </row>
    <row r="2451" spans="1:14" s="626" customFormat="1" ht="18" customHeight="1" thickBot="1">
      <c r="A2451" s="2839">
        <f t="shared" ref="A2451:F2451" si="581">SUM(A2475)</f>
        <v>0</v>
      </c>
      <c r="B2451" s="2846">
        <f t="shared" si="581"/>
        <v>0</v>
      </c>
      <c r="C2451" s="2839">
        <f t="shared" si="581"/>
        <v>7600000</v>
      </c>
      <c r="D2451" s="2846">
        <f t="shared" si="581"/>
        <v>0</v>
      </c>
      <c r="E2451" s="2839">
        <f t="shared" si="581"/>
        <v>7600000</v>
      </c>
      <c r="F2451" s="2846">
        <f t="shared" si="581"/>
        <v>0</v>
      </c>
      <c r="G2451" s="1326">
        <v>1</v>
      </c>
      <c r="H2451" s="2839" t="s">
        <v>1235</v>
      </c>
      <c r="I2451" s="2839">
        <f>SUM(I2475)</f>
        <v>0</v>
      </c>
      <c r="J2451" s="2846">
        <f>SUM(J2475)</f>
        <v>0</v>
      </c>
      <c r="K2451" s="705"/>
      <c r="L2451" s="705"/>
      <c r="M2451" s="674"/>
      <c r="N2451" s="674"/>
    </row>
    <row r="2452" spans="1:14" s="662" customFormat="1" ht="16.5" thickTop="1" thickBot="1">
      <c r="A2452" s="2862">
        <f t="shared" ref="A2452:F2452" si="582">A2479</f>
        <v>0</v>
      </c>
      <c r="B2452" s="989">
        <f t="shared" si="582"/>
        <v>0</v>
      </c>
      <c r="C2452" s="2862">
        <f t="shared" si="582"/>
        <v>605000</v>
      </c>
      <c r="D2452" s="989">
        <f t="shared" si="582"/>
        <v>0</v>
      </c>
      <c r="E2452" s="2862">
        <f t="shared" si="582"/>
        <v>605000</v>
      </c>
      <c r="F2452" s="989">
        <f t="shared" si="582"/>
        <v>0</v>
      </c>
      <c r="G2452" s="1263">
        <v>2</v>
      </c>
      <c r="H2452" s="2862" t="s">
        <v>1236</v>
      </c>
      <c r="I2452" s="2862">
        <f>I2479</f>
        <v>0</v>
      </c>
      <c r="J2452" s="989">
        <f>J2479</f>
        <v>0</v>
      </c>
    </row>
    <row r="2453" spans="1:14" s="2842" customFormat="1" ht="30" customHeight="1" thickTop="1" thickBot="1">
      <c r="A2453" s="995">
        <f t="shared" ref="A2453:F2453" si="583">SUM(A2451:A2452)</f>
        <v>0</v>
      </c>
      <c r="B2453" s="996">
        <f t="shared" si="583"/>
        <v>0</v>
      </c>
      <c r="C2453" s="996">
        <f t="shared" si="583"/>
        <v>8205000</v>
      </c>
      <c r="D2453" s="996">
        <f t="shared" si="583"/>
        <v>0</v>
      </c>
      <c r="E2453" s="996">
        <f t="shared" si="583"/>
        <v>8205000</v>
      </c>
      <c r="F2453" s="996">
        <f t="shared" si="583"/>
        <v>0</v>
      </c>
      <c r="G2453" s="1008"/>
      <c r="H2453" s="998" t="s">
        <v>1358</v>
      </c>
      <c r="I2453" s="996">
        <f>SUM(I2451:I2452)</f>
        <v>0</v>
      </c>
      <c r="J2453" s="997">
        <f>SUM(J2451:J2452)</f>
        <v>0</v>
      </c>
    </row>
    <row r="2454" spans="1:14" s="2842" customFormat="1" ht="17.25" customHeight="1" thickTop="1">
      <c r="A2454" s="4623"/>
      <c r="B2454" s="4624"/>
      <c r="C2454" s="4624"/>
      <c r="D2454" s="4624"/>
      <c r="E2454" s="4624"/>
      <c r="F2454" s="4624"/>
      <c r="G2454" s="623" t="s">
        <v>139</v>
      </c>
      <c r="H2454" s="4606" t="s">
        <v>243</v>
      </c>
      <c r="I2454" s="4606"/>
      <c r="J2454" s="4607"/>
    </row>
    <row r="2455" spans="1:14" s="2842" customFormat="1" ht="17.25" customHeight="1">
      <c r="A2455" s="2839">
        <f t="shared" ref="A2455:F2455" si="584">A2489</f>
        <v>0</v>
      </c>
      <c r="B2455" s="2846">
        <f t="shared" si="584"/>
        <v>0</v>
      </c>
      <c r="C2455" s="2839">
        <f t="shared" si="584"/>
        <v>313000</v>
      </c>
      <c r="D2455" s="2846">
        <f t="shared" si="584"/>
        <v>25000</v>
      </c>
      <c r="E2455" s="2839">
        <f t="shared" si="584"/>
        <v>313000</v>
      </c>
      <c r="F2455" s="2846">
        <f t="shared" si="584"/>
        <v>25000</v>
      </c>
      <c r="G2455" s="1326">
        <v>1</v>
      </c>
      <c r="H2455" s="2839" t="s">
        <v>1258</v>
      </c>
      <c r="I2455" s="2839">
        <f>I2489</f>
        <v>0</v>
      </c>
      <c r="J2455" s="2846">
        <f>J2489</f>
        <v>0</v>
      </c>
    </row>
    <row r="2456" spans="1:14" s="648" customFormat="1" ht="17.25" customHeight="1" thickBot="1">
      <c r="A2456" s="2839">
        <f t="shared" ref="A2456:F2456" si="585">A2499</f>
        <v>0</v>
      </c>
      <c r="B2456" s="2846">
        <f t="shared" si="585"/>
        <v>0</v>
      </c>
      <c r="C2456" s="2839">
        <f t="shared" si="585"/>
        <v>10000</v>
      </c>
      <c r="D2456" s="2846">
        <f t="shared" si="585"/>
        <v>100000</v>
      </c>
      <c r="E2456" s="2839">
        <f t="shared" si="585"/>
        <v>10000</v>
      </c>
      <c r="F2456" s="2846">
        <f t="shared" si="585"/>
        <v>100000</v>
      </c>
      <c r="G2456" s="1326">
        <v>2</v>
      </c>
      <c r="H2456" s="2839" t="s">
        <v>1271</v>
      </c>
      <c r="I2456" s="2839">
        <f>I2499</f>
        <v>0</v>
      </c>
      <c r="J2456" s="2846">
        <f>J2499</f>
        <v>0</v>
      </c>
    </row>
    <row r="2457" spans="1:14" s="648" customFormat="1" ht="17.25" customHeight="1" thickTop="1" thickBot="1">
      <c r="A2457" s="2839">
        <f t="shared" ref="A2457:F2457" si="586">A2503</f>
        <v>0</v>
      </c>
      <c r="B2457" s="2846">
        <f t="shared" si="586"/>
        <v>0</v>
      </c>
      <c r="C2457" s="2839">
        <f t="shared" si="586"/>
        <v>0</v>
      </c>
      <c r="D2457" s="2846">
        <f t="shared" si="586"/>
        <v>50000</v>
      </c>
      <c r="E2457" s="2839">
        <f t="shared" si="586"/>
        <v>0</v>
      </c>
      <c r="F2457" s="2846">
        <f t="shared" si="586"/>
        <v>50000</v>
      </c>
      <c r="G2457" s="1326">
        <v>3</v>
      </c>
      <c r="H2457" s="2839" t="s">
        <v>1282</v>
      </c>
      <c r="I2457" s="2839">
        <f>I2503</f>
        <v>0</v>
      </c>
      <c r="J2457" s="2846">
        <f>J2503</f>
        <v>0</v>
      </c>
    </row>
    <row r="2458" spans="1:14" s="626" customFormat="1" ht="16.5" thickTop="1" thickBot="1">
      <c r="A2458" s="2839">
        <f>0</f>
        <v>0</v>
      </c>
      <c r="B2458" s="2846">
        <f>0</f>
        <v>0</v>
      </c>
      <c r="C2458" s="2839">
        <f>0</f>
        <v>0</v>
      </c>
      <c r="D2458" s="2846">
        <f>0</f>
        <v>0</v>
      </c>
      <c r="E2458" s="2839">
        <f>0</f>
        <v>0</v>
      </c>
      <c r="F2458" s="2846">
        <f>0</f>
        <v>0</v>
      </c>
      <c r="G2458" s="1326">
        <v>4</v>
      </c>
      <c r="H2458" s="2839" t="s">
        <v>1296</v>
      </c>
      <c r="I2458" s="2839">
        <f>0</f>
        <v>0</v>
      </c>
      <c r="J2458" s="2846">
        <f>0</f>
        <v>0</v>
      </c>
    </row>
    <row r="2459" spans="1:14" s="733" customFormat="1" ht="16.5" thickTop="1" thickBot="1">
      <c r="A2459" s="2862">
        <f t="shared" ref="A2459:F2459" si="587">A2507</f>
        <v>0</v>
      </c>
      <c r="B2459" s="989">
        <f t="shared" si="587"/>
        <v>0</v>
      </c>
      <c r="C2459" s="2862">
        <f t="shared" si="587"/>
        <v>5000</v>
      </c>
      <c r="D2459" s="989">
        <f t="shared" si="587"/>
        <v>0</v>
      </c>
      <c r="E2459" s="2862">
        <f t="shared" si="587"/>
        <v>5000</v>
      </c>
      <c r="F2459" s="989">
        <f t="shared" si="587"/>
        <v>0</v>
      </c>
      <c r="G2459" s="1263">
        <v>5</v>
      </c>
      <c r="H2459" s="2862" t="s">
        <v>321</v>
      </c>
      <c r="I2459" s="2862">
        <f>I2507</f>
        <v>0</v>
      </c>
      <c r="J2459" s="989">
        <f>J2507</f>
        <v>0</v>
      </c>
    </row>
    <row r="2460" spans="1:14" s="761" customFormat="1" ht="39" customHeight="1" thickTop="1" thickBot="1">
      <c r="A2460" s="995">
        <f t="shared" ref="A2460:F2460" si="588">SUM(A2455:A2459)</f>
        <v>0</v>
      </c>
      <c r="B2460" s="996">
        <f t="shared" si="588"/>
        <v>0</v>
      </c>
      <c r="C2460" s="996">
        <f t="shared" si="588"/>
        <v>328000</v>
      </c>
      <c r="D2460" s="996">
        <f t="shared" si="588"/>
        <v>175000</v>
      </c>
      <c r="E2460" s="996">
        <f t="shared" si="588"/>
        <v>328000</v>
      </c>
      <c r="F2460" s="996">
        <f t="shared" si="588"/>
        <v>175000</v>
      </c>
      <c r="G2460" s="996"/>
      <c r="H2460" s="998" t="s">
        <v>1243</v>
      </c>
      <c r="I2460" s="996">
        <f>SUM(I2455:I2459)</f>
        <v>0</v>
      </c>
      <c r="J2460" s="997">
        <f>SUM(J2455:J2459)</f>
        <v>0</v>
      </c>
    </row>
    <row r="2461" spans="1:14" s="2842" customFormat="1" ht="31.5" customHeight="1" thickTop="1" thickBot="1">
      <c r="A2461" s="1005">
        <f t="shared" ref="A2461:F2461" si="589">SUM(A2453+A2460)</f>
        <v>0</v>
      </c>
      <c r="B2461" s="1006">
        <f t="shared" si="589"/>
        <v>0</v>
      </c>
      <c r="C2461" s="1006">
        <f t="shared" si="589"/>
        <v>8533000</v>
      </c>
      <c r="D2461" s="1006">
        <f t="shared" si="589"/>
        <v>175000</v>
      </c>
      <c r="E2461" s="1006">
        <f t="shared" si="589"/>
        <v>8533000</v>
      </c>
      <c r="F2461" s="1006">
        <f t="shared" si="589"/>
        <v>175000</v>
      </c>
      <c r="G2461" s="1067"/>
      <c r="H2461" s="1068" t="s">
        <v>1244</v>
      </c>
      <c r="I2461" s="1006">
        <f>SUM(I2453+I2460)</f>
        <v>0</v>
      </c>
      <c r="J2461" s="1007">
        <f>SUM(J2453+J2460)</f>
        <v>0</v>
      </c>
    </row>
    <row r="2462" spans="1:14" s="2842" customFormat="1" ht="16.5" customHeight="1">
      <c r="A2462" s="2850"/>
      <c r="B2462" s="2847"/>
      <c r="C2462" s="2847"/>
      <c r="D2462" s="2847"/>
      <c r="E2462" s="2847"/>
      <c r="F2462" s="2847"/>
      <c r="H2462" s="749"/>
      <c r="I2462" s="2847"/>
      <c r="J2462" s="2847"/>
    </row>
    <row r="2463" spans="1:14" s="2842" customFormat="1" ht="15" customHeight="1">
      <c r="A2463" s="2848" t="s">
        <v>322</v>
      </c>
    </row>
    <row r="2464" spans="1:14" s="2842" customFormat="1" ht="12.75" customHeight="1">
      <c r="A2464" s="4417" t="s">
        <v>3790</v>
      </c>
    </row>
    <row r="2465" spans="1:15" s="2842" customFormat="1" ht="15" customHeight="1" thickBot="1">
      <c r="A2465" s="2848"/>
      <c r="I2465" s="4608" t="s">
        <v>313</v>
      </c>
      <c r="J2465" s="4608"/>
      <c r="N2465" s="1387">
        <v>133810</v>
      </c>
    </row>
    <row r="2466" spans="1:15" s="648" customFormat="1" ht="31.5" customHeight="1" thickBot="1">
      <c r="A2466" s="4453" t="s">
        <v>3785</v>
      </c>
      <c r="B2466" s="4454"/>
      <c r="C2466" s="4455" t="s">
        <v>3783</v>
      </c>
      <c r="D2466" s="4454"/>
      <c r="E2466" s="4455" t="s">
        <v>3784</v>
      </c>
      <c r="F2466" s="4454"/>
      <c r="G2466" s="4456" t="s">
        <v>117</v>
      </c>
      <c r="H2466" s="4457"/>
      <c r="I2466" s="4455" t="s">
        <v>3787</v>
      </c>
      <c r="J2466" s="4454"/>
      <c r="K2466" s="655"/>
      <c r="L2466" s="655"/>
      <c r="M2466" s="655"/>
      <c r="N2466" s="655"/>
      <c r="O2466" s="648" t="s">
        <v>1315</v>
      </c>
    </row>
    <row r="2467" spans="1:15" s="660" customFormat="1" ht="13.5" customHeight="1" thickTop="1" thickBot="1">
      <c r="A2467" s="1050" t="s">
        <v>118</v>
      </c>
      <c r="B2467" s="2819" t="s">
        <v>104</v>
      </c>
      <c r="C2467" s="2819" t="s">
        <v>118</v>
      </c>
      <c r="D2467" s="2819" t="s">
        <v>104</v>
      </c>
      <c r="E2467" s="2819" t="s">
        <v>118</v>
      </c>
      <c r="F2467" s="2819" t="s">
        <v>104</v>
      </c>
      <c r="G2467" s="4458"/>
      <c r="H2467" s="4459"/>
      <c r="I2467" s="2819" t="s">
        <v>118</v>
      </c>
      <c r="J2467" s="1051" t="s">
        <v>104</v>
      </c>
    </row>
    <row r="2468" spans="1:15" s="2842" customFormat="1" ht="19.5" customHeight="1" thickTop="1" thickBot="1">
      <c r="A2468" s="1075">
        <v>1</v>
      </c>
      <c r="B2468" s="2843">
        <v>2</v>
      </c>
      <c r="C2468" s="2843">
        <v>3</v>
      </c>
      <c r="D2468" s="2843">
        <v>4</v>
      </c>
      <c r="E2468" s="2843">
        <v>5</v>
      </c>
      <c r="F2468" s="2843">
        <v>6</v>
      </c>
      <c r="G2468" s="4614">
        <v>7</v>
      </c>
      <c r="H2468" s="4614"/>
      <c r="I2468" s="2843">
        <v>8</v>
      </c>
      <c r="J2468" s="1076">
        <v>9</v>
      </c>
    </row>
    <row r="2469" spans="1:15" s="2842" customFormat="1" ht="18.75" customHeight="1">
      <c r="A2469" s="2844" t="s">
        <v>626</v>
      </c>
      <c r="B2469" s="2840"/>
      <c r="C2469" s="2840"/>
      <c r="D2469" s="2840"/>
      <c r="E2469" s="2840"/>
      <c r="F2469" s="2840"/>
      <c r="G2469" s="2840"/>
      <c r="H2469" s="2840"/>
      <c r="I2469" s="2840"/>
      <c r="J2469" s="2841"/>
      <c r="K2469" s="654"/>
      <c r="L2469" s="654"/>
      <c r="M2469" s="654"/>
      <c r="N2469" s="654"/>
    </row>
    <row r="2470" spans="1:15" s="648" customFormat="1" ht="19.5" customHeight="1" thickBot="1">
      <c r="A2470" s="4612"/>
      <c r="B2470" s="4613"/>
      <c r="C2470" s="4613"/>
      <c r="D2470" s="4613"/>
      <c r="E2470" s="4613"/>
      <c r="F2470" s="4613"/>
      <c r="G2470" s="624" t="s">
        <v>137</v>
      </c>
      <c r="H2470" s="4610" t="s">
        <v>239</v>
      </c>
      <c r="I2470" s="4610"/>
      <c r="J2470" s="4611"/>
      <c r="K2470" s="655"/>
      <c r="L2470" s="655"/>
      <c r="M2470" s="655"/>
      <c r="N2470" s="655"/>
    </row>
    <row r="2471" spans="1:15" s="660" customFormat="1" ht="17.25" customHeight="1" thickTop="1" thickBot="1">
      <c r="A2471" s="4612"/>
      <c r="B2471" s="4613"/>
      <c r="C2471" s="4613"/>
      <c r="D2471" s="4613"/>
      <c r="E2471" s="4613"/>
      <c r="F2471" s="4613"/>
      <c r="G2471" s="624">
        <v>1</v>
      </c>
      <c r="H2471" s="4610" t="s">
        <v>1235</v>
      </c>
      <c r="I2471" s="4610"/>
      <c r="J2471" s="4611"/>
    </row>
    <row r="2472" spans="1:15" s="2842" customFormat="1" ht="17.25" customHeight="1" thickTop="1">
      <c r="A2472" s="3414"/>
      <c r="B2472" s="2846"/>
      <c r="C2472" s="4415">
        <v>2000000</v>
      </c>
      <c r="D2472" s="4416">
        <v>0</v>
      </c>
      <c r="E2472" s="4415">
        <v>2000000</v>
      </c>
      <c r="F2472" s="4416">
        <v>0</v>
      </c>
      <c r="G2472" s="1326" t="s">
        <v>324</v>
      </c>
      <c r="H2472" s="2839" t="s">
        <v>1409</v>
      </c>
      <c r="I2472" s="2839"/>
      <c r="J2472" s="2846"/>
    </row>
    <row r="2473" spans="1:15" s="626" customFormat="1" ht="21.75" customHeight="1" thickBot="1">
      <c r="A2473" s="3414"/>
      <c r="B2473" s="2846"/>
      <c r="C2473" s="4415">
        <v>1000000</v>
      </c>
      <c r="D2473" s="4416">
        <v>0</v>
      </c>
      <c r="E2473" s="4415">
        <v>1000000</v>
      </c>
      <c r="F2473" s="4416">
        <v>0</v>
      </c>
      <c r="G2473" s="1326" t="s">
        <v>327</v>
      </c>
      <c r="H2473" s="1354" t="s">
        <v>1246</v>
      </c>
      <c r="I2473" s="2839"/>
      <c r="J2473" s="2846"/>
      <c r="K2473" s="647"/>
      <c r="L2473" s="647"/>
    </row>
    <row r="2474" spans="1:15" s="733" customFormat="1" ht="24.75" customHeight="1" thickTop="1" thickBot="1">
      <c r="A2474" s="3414"/>
      <c r="B2474" s="2846"/>
      <c r="C2474" s="4418">
        <v>4600000</v>
      </c>
      <c r="D2474" s="989">
        <v>0</v>
      </c>
      <c r="E2474" s="4418">
        <v>4600000</v>
      </c>
      <c r="F2474" s="989">
        <v>0</v>
      </c>
      <c r="G2474" s="1263">
        <v>100</v>
      </c>
      <c r="H2474" s="2862" t="s">
        <v>1380</v>
      </c>
      <c r="I2474" s="2862"/>
      <c r="J2474" s="989"/>
    </row>
    <row r="2475" spans="1:15" s="648" customFormat="1" ht="20.25" customHeight="1" thickTop="1" thickBot="1">
      <c r="A2475" s="995">
        <f t="shared" ref="A2475:F2475" si="590">SUM(A2472:A2474)</f>
        <v>0</v>
      </c>
      <c r="B2475" s="996">
        <f t="shared" si="590"/>
        <v>0</v>
      </c>
      <c r="C2475" s="996">
        <f t="shared" si="590"/>
        <v>7600000</v>
      </c>
      <c r="D2475" s="996">
        <f t="shared" si="590"/>
        <v>0</v>
      </c>
      <c r="E2475" s="996">
        <f t="shared" si="590"/>
        <v>7600000</v>
      </c>
      <c r="F2475" s="996">
        <f t="shared" si="590"/>
        <v>0</v>
      </c>
      <c r="G2475" s="1009"/>
      <c r="H2475" s="996" t="s">
        <v>1249</v>
      </c>
      <c r="I2475" s="996">
        <f>SUM(I2472:I2474)</f>
        <v>0</v>
      </c>
      <c r="J2475" s="997">
        <f>SUM(J2472:J2474)</f>
        <v>0</v>
      </c>
    </row>
    <row r="2476" spans="1:15" s="660" customFormat="1" ht="17.25" customHeight="1" thickTop="1" thickBot="1">
      <c r="A2476" s="4623"/>
      <c r="B2476" s="4624"/>
      <c r="C2476" s="4624"/>
      <c r="D2476" s="4624"/>
      <c r="E2476" s="4624"/>
      <c r="F2476" s="4624"/>
      <c r="G2476" s="623">
        <v>2</v>
      </c>
      <c r="H2476" s="4606" t="s">
        <v>1236</v>
      </c>
      <c r="I2476" s="4606"/>
      <c r="J2476" s="4607"/>
    </row>
    <row r="2477" spans="1:15" s="626" customFormat="1" ht="21.75" customHeight="1" thickTop="1" thickBot="1">
      <c r="A2477" s="2846"/>
      <c r="B2477" s="2846"/>
      <c r="C2477" s="4415">
        <v>5000</v>
      </c>
      <c r="D2477" s="4416">
        <v>0</v>
      </c>
      <c r="E2477" s="4415">
        <v>5000</v>
      </c>
      <c r="F2477" s="4416">
        <v>0</v>
      </c>
      <c r="G2477" s="1326">
        <v>200</v>
      </c>
      <c r="H2477" s="2839" t="s">
        <v>1335</v>
      </c>
      <c r="I2477" s="2839"/>
      <c r="J2477" s="2846"/>
    </row>
    <row r="2478" spans="1:15" s="733" customFormat="1" ht="24" customHeight="1" thickTop="1" thickBot="1">
      <c r="A2478" s="2846"/>
      <c r="B2478" s="2846"/>
      <c r="C2478" s="4418">
        <v>600000</v>
      </c>
      <c r="D2478" s="989">
        <v>0</v>
      </c>
      <c r="E2478" s="4418">
        <v>600000</v>
      </c>
      <c r="F2478" s="989">
        <v>0</v>
      </c>
      <c r="G2478" s="1263">
        <v>275</v>
      </c>
      <c r="H2478" s="2885" t="s">
        <v>1503</v>
      </c>
      <c r="I2478" s="2862"/>
      <c r="J2478" s="989"/>
    </row>
    <row r="2479" spans="1:15" s="733" customFormat="1" ht="16.5" customHeight="1" thickTop="1" thickBot="1">
      <c r="A2479" s="995">
        <f t="shared" ref="A2479:F2479" si="591">SUM(A2477:A2478)</f>
        <v>0</v>
      </c>
      <c r="B2479" s="996">
        <f t="shared" si="591"/>
        <v>0</v>
      </c>
      <c r="C2479" s="996">
        <f t="shared" si="591"/>
        <v>605000</v>
      </c>
      <c r="D2479" s="996">
        <f t="shared" si="591"/>
        <v>0</v>
      </c>
      <c r="E2479" s="996">
        <f t="shared" si="591"/>
        <v>605000</v>
      </c>
      <c r="F2479" s="996">
        <f t="shared" si="591"/>
        <v>0</v>
      </c>
      <c r="G2479" s="1013"/>
      <c r="H2479" s="1010" t="s">
        <v>1257</v>
      </c>
      <c r="I2479" s="996">
        <f>SUM(I2477:I2478)</f>
        <v>0</v>
      </c>
      <c r="J2479" s="997">
        <f>SUM(J2477:J2478)</f>
        <v>0</v>
      </c>
    </row>
    <row r="2480" spans="1:15" s="2842" customFormat="1" ht="33" customHeight="1" thickTop="1" thickBot="1">
      <c r="A2480" s="995">
        <f t="shared" ref="A2480:F2480" si="592">SUM(A2479,A2475)</f>
        <v>0</v>
      </c>
      <c r="B2480" s="996">
        <f t="shared" si="592"/>
        <v>0</v>
      </c>
      <c r="C2480" s="996">
        <f t="shared" si="592"/>
        <v>8205000</v>
      </c>
      <c r="D2480" s="996">
        <f t="shared" si="592"/>
        <v>0</v>
      </c>
      <c r="E2480" s="996">
        <f t="shared" si="592"/>
        <v>8205000</v>
      </c>
      <c r="F2480" s="996">
        <f t="shared" si="592"/>
        <v>0</v>
      </c>
      <c r="G2480" s="1013"/>
      <c r="H2480" s="1010" t="s">
        <v>1237</v>
      </c>
      <c r="I2480" s="996">
        <f>SUM(I2479,I2475)</f>
        <v>0</v>
      </c>
      <c r="J2480" s="997">
        <f>SUM(J2479,J2475)</f>
        <v>0</v>
      </c>
    </row>
    <row r="2481" spans="1:15" s="2842" customFormat="1" ht="19.5" customHeight="1" thickTop="1">
      <c r="A2481" s="4623"/>
      <c r="B2481" s="4624"/>
      <c r="C2481" s="4624"/>
      <c r="D2481" s="4624"/>
      <c r="E2481" s="4624"/>
      <c r="F2481" s="4624"/>
      <c r="G2481" s="623" t="s">
        <v>139</v>
      </c>
      <c r="H2481" s="4606" t="s">
        <v>243</v>
      </c>
      <c r="I2481" s="4606"/>
      <c r="J2481" s="4607"/>
      <c r="K2481" s="654"/>
      <c r="L2481" s="654"/>
      <c r="M2481" s="654"/>
      <c r="N2481" s="654"/>
    </row>
    <row r="2482" spans="1:15" s="2842" customFormat="1" ht="17.25" customHeight="1">
      <c r="A2482" s="4612"/>
      <c r="B2482" s="4613"/>
      <c r="C2482" s="4613"/>
      <c r="D2482" s="4613"/>
      <c r="E2482" s="4613"/>
      <c r="F2482" s="4613"/>
      <c r="G2482" s="624">
        <v>1</v>
      </c>
      <c r="H2482" s="4610" t="s">
        <v>1238</v>
      </c>
      <c r="I2482" s="4610"/>
      <c r="J2482" s="4611"/>
      <c r="K2482" s="654"/>
      <c r="L2482" s="654"/>
      <c r="M2482" s="654"/>
      <c r="N2482" s="654"/>
    </row>
    <row r="2483" spans="1:15" s="2842" customFormat="1" ht="17.25" customHeight="1">
      <c r="A2483" s="3414"/>
      <c r="B2483" s="3414"/>
      <c r="C2483" s="3719">
        <v>300000</v>
      </c>
      <c r="D2483" s="4415"/>
      <c r="E2483" s="3719">
        <v>300000</v>
      </c>
      <c r="F2483" s="4415"/>
      <c r="G2483" s="1326" t="s">
        <v>324</v>
      </c>
      <c r="H2483" s="1234" t="s">
        <v>1259</v>
      </c>
      <c r="I2483" s="3719"/>
      <c r="J2483" s="2839"/>
      <c r="K2483" s="654"/>
      <c r="L2483" s="654"/>
      <c r="M2483" s="654"/>
      <c r="N2483" s="654"/>
    </row>
    <row r="2484" spans="1:15" s="2842" customFormat="1" ht="17.25" customHeight="1">
      <c r="A2484" s="3414"/>
      <c r="B2484" s="3414"/>
      <c r="C2484" s="4415">
        <v>5000</v>
      </c>
      <c r="D2484" s="4415"/>
      <c r="E2484" s="4415">
        <v>5000</v>
      </c>
      <c r="F2484" s="4415"/>
      <c r="G2484" s="1326" t="s">
        <v>326</v>
      </c>
      <c r="H2484" s="1234" t="s">
        <v>256</v>
      </c>
      <c r="I2484" s="2839"/>
      <c r="J2484" s="2839"/>
    </row>
    <row r="2485" spans="1:15" s="2842" customFormat="1" ht="17.25" customHeight="1">
      <c r="A2485" s="3414"/>
      <c r="B2485" s="3414"/>
      <c r="C2485" s="3719">
        <v>5000</v>
      </c>
      <c r="D2485" s="4415"/>
      <c r="E2485" s="3719">
        <v>5000</v>
      </c>
      <c r="F2485" s="4415"/>
      <c r="G2485" s="1326" t="s">
        <v>473</v>
      </c>
      <c r="H2485" s="1234" t="s">
        <v>1504</v>
      </c>
      <c r="I2485" s="3719"/>
      <c r="J2485" s="2839"/>
      <c r="K2485" s="2847"/>
      <c r="L2485" s="2847"/>
    </row>
    <row r="2486" spans="1:15" s="2842" customFormat="1" ht="17.25" customHeight="1">
      <c r="A2486" s="3414"/>
      <c r="B2486" s="3414"/>
      <c r="C2486" s="4415">
        <v>3000</v>
      </c>
      <c r="D2486" s="4415"/>
      <c r="E2486" s="4415">
        <v>3000</v>
      </c>
      <c r="F2486" s="4415"/>
      <c r="G2486" s="1326" t="s">
        <v>1264</v>
      </c>
      <c r="H2486" s="1234" t="s">
        <v>262</v>
      </c>
      <c r="I2486" s="2839"/>
      <c r="J2486" s="2839"/>
      <c r="O2486" s="2842">
        <f>I2517-C2517</f>
        <v>-18300000</v>
      </c>
    </row>
    <row r="2487" spans="1:15" s="626" customFormat="1" ht="18.75" customHeight="1" thickBot="1">
      <c r="A2487" s="3415"/>
      <c r="B2487" s="3414"/>
      <c r="C2487" s="4415"/>
      <c r="D2487" s="3720">
        <v>5000</v>
      </c>
      <c r="E2487" s="4415"/>
      <c r="F2487" s="3720">
        <v>5000</v>
      </c>
      <c r="G2487" s="1326" t="s">
        <v>492</v>
      </c>
      <c r="H2487" s="777" t="s">
        <v>265</v>
      </c>
      <c r="I2487" s="2839"/>
      <c r="J2487" s="3720"/>
    </row>
    <row r="2488" spans="1:15" s="733" customFormat="1" ht="31.5" thickTop="1" thickBot="1">
      <c r="A2488" s="3415"/>
      <c r="B2488" s="3414"/>
      <c r="C2488" s="4415"/>
      <c r="D2488" s="618">
        <v>20000</v>
      </c>
      <c r="E2488" s="4415"/>
      <c r="F2488" s="618">
        <v>20000</v>
      </c>
      <c r="G2488" s="1263" t="s">
        <v>495</v>
      </c>
      <c r="H2488" s="1234" t="s">
        <v>3490</v>
      </c>
      <c r="I2488" s="2839"/>
      <c r="J2488" s="618"/>
    </row>
    <row r="2489" spans="1:15" s="2842" customFormat="1" ht="16.5" customHeight="1" thickTop="1" thickBot="1">
      <c r="A2489" s="1014">
        <f t="shared" ref="A2489:F2489" si="593">SUM(A2483:A2488)</f>
        <v>0</v>
      </c>
      <c r="B2489" s="1015">
        <f t="shared" si="593"/>
        <v>0</v>
      </c>
      <c r="C2489" s="1015">
        <f t="shared" si="593"/>
        <v>313000</v>
      </c>
      <c r="D2489" s="1015">
        <f t="shared" si="593"/>
        <v>25000</v>
      </c>
      <c r="E2489" s="1015">
        <f t="shared" si="593"/>
        <v>313000</v>
      </c>
      <c r="F2489" s="1015">
        <f t="shared" si="593"/>
        <v>25000</v>
      </c>
      <c r="G2489" s="1016"/>
      <c r="H2489" s="1015" t="s">
        <v>1505</v>
      </c>
      <c r="I2489" s="1015">
        <f>SUM(I2483:I2488)</f>
        <v>0</v>
      </c>
      <c r="J2489" s="1017">
        <f>SUM(J2483:J2488)</f>
        <v>0</v>
      </c>
    </row>
    <row r="2490" spans="1:15" s="2842" customFormat="1" ht="15" customHeight="1">
      <c r="A2490" s="2850" t="s">
        <v>1534</v>
      </c>
    </row>
    <row r="2491" spans="1:15" s="2842" customFormat="1" ht="18.75" customHeight="1" thickBot="1">
      <c r="A2491" s="2848"/>
      <c r="I2491" s="4608" t="s">
        <v>313</v>
      </c>
      <c r="J2491" s="4608"/>
      <c r="K2491" s="654"/>
      <c r="L2491" s="654"/>
      <c r="M2491" s="654"/>
      <c r="N2491" s="654"/>
    </row>
    <row r="2492" spans="1:15" s="2842" customFormat="1" ht="29.25" customHeight="1">
      <c r="A2492" s="4453" t="s">
        <v>3785</v>
      </c>
      <c r="B2492" s="4454"/>
      <c r="C2492" s="4455" t="s">
        <v>3783</v>
      </c>
      <c r="D2492" s="4454"/>
      <c r="E2492" s="4455" t="s">
        <v>3784</v>
      </c>
      <c r="F2492" s="4454"/>
      <c r="G2492" s="4456" t="s">
        <v>117</v>
      </c>
      <c r="H2492" s="4457"/>
      <c r="I2492" s="4455" t="s">
        <v>3787</v>
      </c>
      <c r="J2492" s="4454"/>
    </row>
    <row r="2493" spans="1:15" s="2842" customFormat="1" ht="13.5" customHeight="1">
      <c r="A2493" s="1050" t="s">
        <v>118</v>
      </c>
      <c r="B2493" s="2819" t="s">
        <v>104</v>
      </c>
      <c r="C2493" s="2819" t="s">
        <v>118</v>
      </c>
      <c r="D2493" s="2819" t="s">
        <v>104</v>
      </c>
      <c r="E2493" s="2819" t="s">
        <v>118</v>
      </c>
      <c r="F2493" s="2819" t="s">
        <v>104</v>
      </c>
      <c r="G2493" s="4458"/>
      <c r="H2493" s="4459"/>
      <c r="I2493" s="2819" t="s">
        <v>118</v>
      </c>
      <c r="J2493" s="1051" t="s">
        <v>104</v>
      </c>
    </row>
    <row r="2494" spans="1:15" s="2842" customFormat="1" ht="19.5" customHeight="1" thickBot="1">
      <c r="A2494" s="1075">
        <v>1</v>
      </c>
      <c r="B2494" s="2843">
        <v>2</v>
      </c>
      <c r="C2494" s="2843">
        <v>3</v>
      </c>
      <c r="D2494" s="2843">
        <v>4</v>
      </c>
      <c r="E2494" s="2843">
        <v>5</v>
      </c>
      <c r="F2494" s="2843">
        <v>6</v>
      </c>
      <c r="G2494" s="4614">
        <v>7</v>
      </c>
      <c r="H2494" s="4614"/>
      <c r="I2494" s="2843">
        <v>8</v>
      </c>
      <c r="J2494" s="1076">
        <v>9</v>
      </c>
    </row>
    <row r="2495" spans="1:15" s="648" customFormat="1" ht="17.25" customHeight="1" thickBot="1">
      <c r="A2495" s="4612"/>
      <c r="B2495" s="4613"/>
      <c r="C2495" s="4613"/>
      <c r="D2495" s="4613"/>
      <c r="E2495" s="4613"/>
      <c r="F2495" s="4613"/>
      <c r="G2495" s="624">
        <v>2</v>
      </c>
      <c r="H2495" s="4610" t="s">
        <v>1271</v>
      </c>
      <c r="I2495" s="4610"/>
      <c r="J2495" s="4611"/>
    </row>
    <row r="2496" spans="1:15" s="2842" customFormat="1" ht="17.25" customHeight="1" thickTop="1">
      <c r="A2496" s="3415"/>
      <c r="B2496" s="3414"/>
      <c r="C2496" s="4415"/>
      <c r="D2496" s="3719">
        <v>50000</v>
      </c>
      <c r="E2496" s="4415"/>
      <c r="F2496" s="3719">
        <v>50000</v>
      </c>
      <c r="G2496" s="1326">
        <v>104</v>
      </c>
      <c r="H2496" s="1234" t="s">
        <v>3492</v>
      </c>
      <c r="I2496" s="2839"/>
      <c r="J2496" s="3719"/>
    </row>
    <row r="2497" spans="1:14" s="626" customFormat="1" ht="18.75" customHeight="1" thickBot="1">
      <c r="A2497" s="3415"/>
      <c r="B2497" s="3414"/>
      <c r="C2497" s="4415"/>
      <c r="D2497" s="3719">
        <v>50000</v>
      </c>
      <c r="E2497" s="4415"/>
      <c r="F2497" s="3719">
        <v>50000</v>
      </c>
      <c r="G2497" s="1326">
        <v>135</v>
      </c>
      <c r="H2497" s="1234" t="s">
        <v>270</v>
      </c>
      <c r="I2497" s="2839"/>
      <c r="J2497" s="3719"/>
    </row>
    <row r="2498" spans="1:14" s="733" customFormat="1" ht="24.75" customHeight="1" thickTop="1" thickBot="1">
      <c r="A2498" s="3414"/>
      <c r="B2498" s="3414"/>
      <c r="C2498" s="4415">
        <v>10000</v>
      </c>
      <c r="D2498" s="4415">
        <v>0</v>
      </c>
      <c r="E2498" s="4415">
        <v>10000</v>
      </c>
      <c r="F2498" s="4415">
        <v>0</v>
      </c>
      <c r="G2498" s="1263">
        <v>140</v>
      </c>
      <c r="H2498" s="2862" t="s">
        <v>1280</v>
      </c>
      <c r="I2498" s="2839"/>
      <c r="J2498" s="3114">
        <v>0</v>
      </c>
    </row>
    <row r="2499" spans="1:14" s="2842" customFormat="1" ht="18.75" customHeight="1" thickTop="1" thickBot="1">
      <c r="A2499" s="995">
        <f t="shared" ref="A2499:F2499" si="594">SUM(A2496:A2498)</f>
        <v>0</v>
      </c>
      <c r="B2499" s="996">
        <f t="shared" si="594"/>
        <v>0</v>
      </c>
      <c r="C2499" s="996">
        <f t="shared" si="594"/>
        <v>10000</v>
      </c>
      <c r="D2499" s="996">
        <f t="shared" si="594"/>
        <v>100000</v>
      </c>
      <c r="E2499" s="996">
        <f t="shared" si="594"/>
        <v>10000</v>
      </c>
      <c r="F2499" s="996">
        <f t="shared" si="594"/>
        <v>100000</v>
      </c>
      <c r="G2499" s="1013"/>
      <c r="H2499" s="996" t="s">
        <v>1344</v>
      </c>
      <c r="I2499" s="996">
        <f>SUM(I2496:I2498)</f>
        <v>0</v>
      </c>
      <c r="J2499" s="997">
        <f>SUM(J2496:J2498)</f>
        <v>0</v>
      </c>
      <c r="K2499" s="656"/>
      <c r="L2499" s="656"/>
      <c r="M2499" s="656"/>
      <c r="N2499" s="656"/>
    </row>
    <row r="2500" spans="1:14" s="2842" customFormat="1" ht="17.25" customHeight="1" thickTop="1">
      <c r="A2500" s="4623"/>
      <c r="B2500" s="4624"/>
      <c r="C2500" s="4624"/>
      <c r="D2500" s="4624"/>
      <c r="E2500" s="4624"/>
      <c r="F2500" s="4624"/>
      <c r="G2500" s="623">
        <v>3</v>
      </c>
      <c r="H2500" s="4606" t="s">
        <v>1282</v>
      </c>
      <c r="I2500" s="4606"/>
      <c r="J2500" s="4607"/>
      <c r="K2500" s="694"/>
      <c r="L2500" s="694"/>
      <c r="M2500" s="694"/>
      <c r="N2500" s="694"/>
    </row>
    <row r="2501" spans="1:14" s="626" customFormat="1" ht="21" customHeight="1" thickBot="1">
      <c r="A2501" s="2846"/>
      <c r="B2501" s="2846"/>
      <c r="C2501" s="4415">
        <v>0</v>
      </c>
      <c r="D2501" s="3720">
        <v>50000</v>
      </c>
      <c r="E2501" s="4415">
        <v>0</v>
      </c>
      <c r="F2501" s="3720">
        <v>50000</v>
      </c>
      <c r="G2501" s="1326">
        <v>230</v>
      </c>
      <c r="H2501" s="2839" t="s">
        <v>1516</v>
      </c>
      <c r="I2501" s="2839">
        <v>0</v>
      </c>
      <c r="J2501" s="3720"/>
    </row>
    <row r="2502" spans="1:14" s="733" customFormat="1" ht="18" customHeight="1" thickTop="1" thickBot="1">
      <c r="A2502" s="2846"/>
      <c r="B2502" s="2846"/>
      <c r="C2502" s="4418">
        <v>0</v>
      </c>
      <c r="D2502" s="989">
        <v>0</v>
      </c>
      <c r="E2502" s="4418">
        <v>0</v>
      </c>
      <c r="F2502" s="989">
        <v>0</v>
      </c>
      <c r="G2502" s="1263">
        <v>290</v>
      </c>
      <c r="H2502" s="2862" t="s">
        <v>1535</v>
      </c>
      <c r="I2502" s="2862">
        <v>0</v>
      </c>
      <c r="J2502" s="989">
        <v>0</v>
      </c>
    </row>
    <row r="2503" spans="1:14" s="2842" customFormat="1" ht="19.5" customHeight="1" thickTop="1" thickBot="1">
      <c r="A2503" s="1039">
        <f t="shared" ref="A2503:F2503" si="595">SUM(A2501:A2502)</f>
        <v>0</v>
      </c>
      <c r="B2503" s="1040">
        <f t="shared" si="595"/>
        <v>0</v>
      </c>
      <c r="C2503" s="1040">
        <f t="shared" si="595"/>
        <v>0</v>
      </c>
      <c r="D2503" s="1040">
        <f>SUM(D2501:D2502)</f>
        <v>50000</v>
      </c>
      <c r="E2503" s="1040">
        <f t="shared" si="595"/>
        <v>0</v>
      </c>
      <c r="F2503" s="1040">
        <f t="shared" si="595"/>
        <v>50000</v>
      </c>
      <c r="G2503" s="1013"/>
      <c r="H2503" s="996" t="s">
        <v>1374</v>
      </c>
      <c r="I2503" s="1040">
        <f>SUM(I2501:I2502)</f>
        <v>0</v>
      </c>
      <c r="J2503" s="1074">
        <f>SUM(J2501:J2502)</f>
        <v>0</v>
      </c>
      <c r="K2503" s="656"/>
      <c r="L2503" s="656"/>
      <c r="M2503" s="656"/>
      <c r="N2503" s="656"/>
    </row>
    <row r="2504" spans="1:14" s="2842" customFormat="1" ht="15.75" customHeight="1" thickTop="1">
      <c r="A2504" s="4623"/>
      <c r="B2504" s="4624"/>
      <c r="C2504" s="4624"/>
      <c r="D2504" s="4624"/>
      <c r="E2504" s="4624"/>
      <c r="F2504" s="4624"/>
      <c r="G2504" s="623">
        <v>4</v>
      </c>
      <c r="H2504" s="4606" t="s">
        <v>1296</v>
      </c>
      <c r="I2504" s="4606"/>
      <c r="J2504" s="4607"/>
      <c r="K2504" s="654"/>
      <c r="L2504" s="654"/>
      <c r="M2504" s="654"/>
      <c r="N2504" s="654"/>
    </row>
    <row r="2505" spans="1:14" s="626" customFormat="1" ht="17.25" customHeight="1" thickBot="1">
      <c r="A2505" s="4612"/>
      <c r="B2505" s="4613"/>
      <c r="C2505" s="4613"/>
      <c r="D2505" s="4613"/>
      <c r="E2505" s="4613"/>
      <c r="F2505" s="4613"/>
      <c r="G2505" s="624">
        <v>5</v>
      </c>
      <c r="H2505" s="4610" t="s">
        <v>321</v>
      </c>
      <c r="I2505" s="4610"/>
      <c r="J2505" s="4611"/>
    </row>
    <row r="2506" spans="1:14" s="662" customFormat="1" ht="18" customHeight="1" thickTop="1" thickBot="1">
      <c r="A2506" s="2861"/>
      <c r="B2506" s="2862"/>
      <c r="C2506" s="3723">
        <v>5000</v>
      </c>
      <c r="D2506" s="4418">
        <v>0</v>
      </c>
      <c r="E2506" s="3723">
        <v>5000</v>
      </c>
      <c r="F2506" s="4418">
        <v>0</v>
      </c>
      <c r="G2506" s="1263">
        <v>499</v>
      </c>
      <c r="H2506" s="2862" t="s">
        <v>290</v>
      </c>
      <c r="I2506" s="3723"/>
      <c r="J2506" s="3115">
        <v>0</v>
      </c>
    </row>
    <row r="2507" spans="1:14" s="662" customFormat="1" ht="21" customHeight="1" thickTop="1" thickBot="1">
      <c r="A2507" s="995">
        <f t="shared" ref="A2507:F2507" si="596">SUM(A2506)</f>
        <v>0</v>
      </c>
      <c r="B2507" s="996">
        <f t="shared" si="596"/>
        <v>0</v>
      </c>
      <c r="C2507" s="996">
        <f t="shared" si="596"/>
        <v>5000</v>
      </c>
      <c r="D2507" s="996">
        <f t="shared" si="596"/>
        <v>0</v>
      </c>
      <c r="E2507" s="996">
        <f t="shared" si="596"/>
        <v>5000</v>
      </c>
      <c r="F2507" s="996">
        <f t="shared" si="596"/>
        <v>0</v>
      </c>
      <c r="G2507" s="1013"/>
      <c r="H2507" s="996" t="s">
        <v>1321</v>
      </c>
      <c r="I2507" s="996">
        <f>SUM(I2506)</f>
        <v>0</v>
      </c>
      <c r="J2507" s="997">
        <f>SUM(J2506)</f>
        <v>0</v>
      </c>
    </row>
    <row r="2508" spans="1:14" s="628" customFormat="1" ht="30" customHeight="1" thickTop="1" thickBot="1">
      <c r="A2508" s="995">
        <f t="shared" ref="A2508:F2508" si="597">SUM(A2507,A2503,A2499,A2489)</f>
        <v>0</v>
      </c>
      <c r="B2508" s="996">
        <f t="shared" si="597"/>
        <v>0</v>
      </c>
      <c r="C2508" s="996">
        <f t="shared" si="597"/>
        <v>328000</v>
      </c>
      <c r="D2508" s="996">
        <f t="shared" si="597"/>
        <v>175000</v>
      </c>
      <c r="E2508" s="996">
        <f t="shared" si="597"/>
        <v>328000</v>
      </c>
      <c r="F2508" s="996">
        <f t="shared" si="597"/>
        <v>175000</v>
      </c>
      <c r="G2508" s="1013"/>
      <c r="H2508" s="1010" t="s">
        <v>1355</v>
      </c>
      <c r="I2508" s="996">
        <f>SUM(I2507,I2503,I2499,I2489)</f>
        <v>0</v>
      </c>
      <c r="J2508" s="997">
        <f>SUM(J2507,J2503,J2499,J2489)</f>
        <v>0</v>
      </c>
    </row>
    <row r="2509" spans="1:14" s="648" customFormat="1" ht="33.75" customHeight="1" thickTop="1" thickBot="1">
      <c r="A2509" s="1071">
        <f t="shared" ref="A2509:F2509" si="598">SUM(A2508,A2480)</f>
        <v>0</v>
      </c>
      <c r="B2509" s="1072">
        <f t="shared" si="598"/>
        <v>0</v>
      </c>
      <c r="C2509" s="1072">
        <f t="shared" si="598"/>
        <v>8533000</v>
      </c>
      <c r="D2509" s="1072">
        <f t="shared" si="598"/>
        <v>175000</v>
      </c>
      <c r="E2509" s="1072">
        <f t="shared" si="598"/>
        <v>8533000</v>
      </c>
      <c r="F2509" s="1072">
        <f t="shared" si="598"/>
        <v>175000</v>
      </c>
      <c r="G2509" s="1067"/>
      <c r="H2509" s="1068" t="s">
        <v>3110</v>
      </c>
      <c r="I2509" s="1072">
        <f>SUM(I2508,I2480)</f>
        <v>0</v>
      </c>
      <c r="J2509" s="1073">
        <f>SUM(J2508,J2480)</f>
        <v>0</v>
      </c>
    </row>
    <row r="2510" spans="1:14" s="2842" customFormat="1" ht="18" customHeight="1">
      <c r="A2510" s="4671" t="s">
        <v>1536</v>
      </c>
      <c r="B2510" s="4672"/>
      <c r="C2510" s="4672"/>
      <c r="D2510" s="4672"/>
      <c r="E2510" s="4672"/>
      <c r="F2510" s="4672"/>
      <c r="G2510" s="4672"/>
      <c r="H2510" s="4672"/>
      <c r="I2510" s="4672"/>
      <c r="J2510" s="4672"/>
      <c r="K2510" s="656"/>
      <c r="L2510" s="656"/>
      <c r="M2510" s="656"/>
      <c r="N2510" s="656"/>
    </row>
    <row r="2511" spans="1:14" s="2842" customFormat="1" ht="11.25" customHeight="1" thickBot="1">
      <c r="A2511" s="2848"/>
      <c r="I2511" s="4608" t="s">
        <v>313</v>
      </c>
      <c r="J2511" s="4608"/>
      <c r="K2511" s="654"/>
      <c r="L2511" s="654"/>
      <c r="M2511" s="654"/>
      <c r="N2511" s="654"/>
    </row>
    <row r="2512" spans="1:14" s="648" customFormat="1" ht="27.75" customHeight="1" thickBot="1">
      <c r="A2512" s="4453" t="s">
        <v>3785</v>
      </c>
      <c r="B2512" s="4454"/>
      <c r="C2512" s="4455" t="s">
        <v>3783</v>
      </c>
      <c r="D2512" s="4454"/>
      <c r="E2512" s="4455" t="s">
        <v>3784</v>
      </c>
      <c r="F2512" s="4454"/>
      <c r="G2512" s="4456" t="s">
        <v>117</v>
      </c>
      <c r="H2512" s="4457"/>
      <c r="I2512" s="4455" t="s">
        <v>3787</v>
      </c>
      <c r="J2512" s="4454"/>
    </row>
    <row r="2513" spans="1:15" s="660" customFormat="1" ht="13.5" customHeight="1" thickTop="1" thickBot="1">
      <c r="A2513" s="1050" t="s">
        <v>118</v>
      </c>
      <c r="B2513" s="2819" t="s">
        <v>104</v>
      </c>
      <c r="C2513" s="2819" t="s">
        <v>118</v>
      </c>
      <c r="D2513" s="2819" t="s">
        <v>104</v>
      </c>
      <c r="E2513" s="2819" t="s">
        <v>118</v>
      </c>
      <c r="F2513" s="2819" t="s">
        <v>104</v>
      </c>
      <c r="G2513" s="4458"/>
      <c r="H2513" s="4459"/>
      <c r="I2513" s="2819" t="s">
        <v>118</v>
      </c>
      <c r="J2513" s="1051" t="s">
        <v>104</v>
      </c>
    </row>
    <row r="2514" spans="1:15" s="660" customFormat="1" ht="18.75" customHeight="1" thickTop="1" thickBot="1">
      <c r="A2514" s="1075">
        <v>1</v>
      </c>
      <c r="B2514" s="2843">
        <v>2</v>
      </c>
      <c r="C2514" s="2843">
        <v>3</v>
      </c>
      <c r="D2514" s="2843">
        <v>4</v>
      </c>
      <c r="E2514" s="2843">
        <v>5</v>
      </c>
      <c r="F2514" s="2843">
        <v>6</v>
      </c>
      <c r="G2514" s="4614">
        <v>7</v>
      </c>
      <c r="H2514" s="4614"/>
      <c r="I2514" s="2843">
        <v>8</v>
      </c>
      <c r="J2514" s="1076">
        <v>9</v>
      </c>
    </row>
    <row r="2515" spans="1:15" s="2842" customFormat="1" ht="18.75" customHeight="1">
      <c r="A2515" s="2844" t="s">
        <v>318</v>
      </c>
      <c r="B2515" s="2840"/>
      <c r="C2515" s="2840"/>
      <c r="D2515" s="2840"/>
      <c r="E2515" s="2840"/>
      <c r="F2515" s="2840"/>
      <c r="G2515" s="2840"/>
      <c r="H2515" s="2840"/>
      <c r="I2515" s="2840"/>
      <c r="J2515" s="2841"/>
      <c r="K2515" s="1388"/>
      <c r="L2515" s="1388"/>
    </row>
    <row r="2516" spans="1:15" s="2842" customFormat="1" ht="17.25" customHeight="1">
      <c r="A2516" s="4612"/>
      <c r="B2516" s="4613"/>
      <c r="C2516" s="4613"/>
      <c r="D2516" s="4613"/>
      <c r="E2516" s="4613"/>
      <c r="F2516" s="4613"/>
      <c r="G2516" s="624" t="s">
        <v>137</v>
      </c>
      <c r="H2516" s="4610" t="s">
        <v>1366</v>
      </c>
      <c r="I2516" s="4610"/>
      <c r="J2516" s="4611"/>
    </row>
    <row r="2517" spans="1:15" s="626" customFormat="1" ht="20.25" customHeight="1" thickBot="1">
      <c r="A2517" s="2839">
        <f t="shared" ref="A2517:F2517" si="599">SUM(A2541)</f>
        <v>0</v>
      </c>
      <c r="B2517" s="2846">
        <f t="shared" si="599"/>
        <v>0</v>
      </c>
      <c r="C2517" s="2839">
        <f t="shared" si="599"/>
        <v>18300000</v>
      </c>
      <c r="D2517" s="2846">
        <f t="shared" si="599"/>
        <v>0</v>
      </c>
      <c r="E2517" s="2839">
        <f t="shared" si="599"/>
        <v>18300000</v>
      </c>
      <c r="F2517" s="2846">
        <f t="shared" si="599"/>
        <v>0</v>
      </c>
      <c r="G2517" s="1326">
        <v>1</v>
      </c>
      <c r="H2517" s="2839" t="s">
        <v>1235</v>
      </c>
      <c r="I2517" s="2839">
        <f>SUM(I2541)</f>
        <v>0</v>
      </c>
      <c r="J2517" s="2846">
        <f>SUM(J2541)</f>
        <v>0</v>
      </c>
      <c r="K2517" s="674"/>
      <c r="L2517" s="674"/>
      <c r="M2517" s="674"/>
      <c r="N2517" s="674"/>
      <c r="O2517" s="626" t="e">
        <v>#REF!</v>
      </c>
    </row>
    <row r="2518" spans="1:15" s="733" customFormat="1" ht="16.5" thickTop="1" thickBot="1">
      <c r="A2518" s="2862">
        <f t="shared" ref="A2518:F2518" si="600">A2545</f>
        <v>0</v>
      </c>
      <c r="B2518" s="989">
        <f t="shared" si="600"/>
        <v>0</v>
      </c>
      <c r="C2518" s="2862">
        <f t="shared" si="600"/>
        <v>120000</v>
      </c>
      <c r="D2518" s="989">
        <f t="shared" si="600"/>
        <v>0</v>
      </c>
      <c r="E2518" s="2862">
        <f t="shared" si="600"/>
        <v>120000</v>
      </c>
      <c r="F2518" s="989">
        <f t="shared" si="600"/>
        <v>0</v>
      </c>
      <c r="G2518" s="1263">
        <v>2</v>
      </c>
      <c r="H2518" s="2862" t="s">
        <v>1236</v>
      </c>
      <c r="I2518" s="2862">
        <f>I2545</f>
        <v>0</v>
      </c>
      <c r="J2518" s="989">
        <f>J2545</f>
        <v>0</v>
      </c>
      <c r="O2518" s="733" t="e">
        <v>#REF!</v>
      </c>
    </row>
    <row r="2519" spans="1:15" s="2842" customFormat="1" ht="37.5" customHeight="1" thickTop="1" thickBot="1">
      <c r="A2519" s="995">
        <f t="shared" ref="A2519:F2519" si="601">SUM(A2517:A2518)</f>
        <v>0</v>
      </c>
      <c r="B2519" s="996">
        <f t="shared" si="601"/>
        <v>0</v>
      </c>
      <c r="C2519" s="996">
        <f t="shared" si="601"/>
        <v>18420000</v>
      </c>
      <c r="D2519" s="996">
        <f t="shared" si="601"/>
        <v>0</v>
      </c>
      <c r="E2519" s="996">
        <f t="shared" si="601"/>
        <v>18420000</v>
      </c>
      <c r="F2519" s="996">
        <f t="shared" si="601"/>
        <v>0</v>
      </c>
      <c r="G2519" s="996"/>
      <c r="H2519" s="998" t="s">
        <v>1358</v>
      </c>
      <c r="I2519" s="996">
        <f>SUM(I2517:I2518)</f>
        <v>0</v>
      </c>
      <c r="J2519" s="997">
        <f>SUM(J2517:J2518)</f>
        <v>0</v>
      </c>
      <c r="O2519" s="2842" t="e">
        <v>#REF!</v>
      </c>
    </row>
    <row r="2520" spans="1:15" s="2842" customFormat="1" ht="17.25" customHeight="1" thickTop="1">
      <c r="A2520" s="4623"/>
      <c r="B2520" s="4624"/>
      <c r="C2520" s="4624"/>
      <c r="D2520" s="4624"/>
      <c r="E2520" s="4624"/>
      <c r="F2520" s="4624"/>
      <c r="G2520" s="623" t="s">
        <v>139</v>
      </c>
      <c r="H2520" s="4606" t="s">
        <v>243</v>
      </c>
      <c r="I2520" s="4606"/>
      <c r="J2520" s="4607"/>
      <c r="O2520" s="2842" t="e">
        <v>#REF!</v>
      </c>
    </row>
    <row r="2521" spans="1:15" s="2842" customFormat="1" ht="17.25" customHeight="1">
      <c r="A2521" s="2839">
        <f t="shared" ref="A2521:F2521" si="602">A2555</f>
        <v>0</v>
      </c>
      <c r="B2521" s="2846">
        <f t="shared" si="602"/>
        <v>0</v>
      </c>
      <c r="C2521" s="2839">
        <f t="shared" si="602"/>
        <v>1365000</v>
      </c>
      <c r="D2521" s="2846">
        <f t="shared" si="602"/>
        <v>80000</v>
      </c>
      <c r="E2521" s="2839">
        <f t="shared" si="602"/>
        <v>1365000</v>
      </c>
      <c r="F2521" s="2846">
        <f t="shared" si="602"/>
        <v>80000</v>
      </c>
      <c r="G2521" s="1326">
        <v>1</v>
      </c>
      <c r="H2521" s="2839" t="s">
        <v>1238</v>
      </c>
      <c r="I2521" s="2839">
        <f>I2555</f>
        <v>0</v>
      </c>
      <c r="J2521" s="2846">
        <f>J2555</f>
        <v>0</v>
      </c>
    </row>
    <row r="2522" spans="1:15" s="648" customFormat="1" ht="17.25" customHeight="1" thickBot="1">
      <c r="A2522" s="2839">
        <f t="shared" ref="A2522:F2522" si="603">A2565</f>
        <v>0</v>
      </c>
      <c r="B2522" s="2846">
        <f t="shared" si="603"/>
        <v>0</v>
      </c>
      <c r="C2522" s="2839">
        <f t="shared" si="603"/>
        <v>30000</v>
      </c>
      <c r="D2522" s="2846">
        <f t="shared" si="603"/>
        <v>650000</v>
      </c>
      <c r="E2522" s="2839">
        <f t="shared" si="603"/>
        <v>30000</v>
      </c>
      <c r="F2522" s="2846">
        <f t="shared" si="603"/>
        <v>650000</v>
      </c>
      <c r="G2522" s="1326">
        <v>2</v>
      </c>
      <c r="H2522" s="2839" t="s">
        <v>1239</v>
      </c>
      <c r="I2522" s="2839">
        <f>I2565</f>
        <v>0</v>
      </c>
      <c r="J2522" s="2846">
        <f>J2565</f>
        <v>0</v>
      </c>
    </row>
    <row r="2523" spans="1:15" s="648" customFormat="1" ht="17.25" customHeight="1" thickTop="1" thickBot="1">
      <c r="A2523" s="2839">
        <f t="shared" ref="A2523:F2523" si="604">A2574</f>
        <v>0</v>
      </c>
      <c r="B2523" s="2846">
        <f t="shared" si="604"/>
        <v>0</v>
      </c>
      <c r="C2523" s="2839">
        <f t="shared" si="604"/>
        <v>350000</v>
      </c>
      <c r="D2523" s="2846">
        <f t="shared" si="604"/>
        <v>0</v>
      </c>
      <c r="E2523" s="2839">
        <f t="shared" si="604"/>
        <v>350000</v>
      </c>
      <c r="F2523" s="2846">
        <f t="shared" si="604"/>
        <v>0</v>
      </c>
      <c r="G2523" s="1326">
        <v>3</v>
      </c>
      <c r="H2523" s="2839" t="s">
        <v>1240</v>
      </c>
      <c r="I2523" s="2839">
        <f>I2574</f>
        <v>0</v>
      </c>
      <c r="J2523" s="2846">
        <f>J2574</f>
        <v>0</v>
      </c>
    </row>
    <row r="2524" spans="1:15" s="626" customFormat="1" ht="20.25" customHeight="1" thickTop="1" thickBot="1">
      <c r="A2524" s="2839">
        <v>0</v>
      </c>
      <c r="B2524" s="2846">
        <v>0</v>
      </c>
      <c r="C2524" s="2839">
        <v>0</v>
      </c>
      <c r="D2524" s="2846">
        <v>0</v>
      </c>
      <c r="E2524" s="2839">
        <v>0</v>
      </c>
      <c r="F2524" s="2846">
        <v>0</v>
      </c>
      <c r="G2524" s="1326">
        <v>4</v>
      </c>
      <c r="H2524" s="2839" t="s">
        <v>1241</v>
      </c>
      <c r="I2524" s="2839">
        <v>0</v>
      </c>
      <c r="J2524" s="2846">
        <v>0</v>
      </c>
    </row>
    <row r="2525" spans="1:15" s="733" customFormat="1" ht="21.75" customHeight="1" thickTop="1" thickBot="1">
      <c r="A2525" s="2862">
        <f t="shared" ref="A2525:F2525" si="605">A2578</f>
        <v>0</v>
      </c>
      <c r="B2525" s="989">
        <f t="shared" si="605"/>
        <v>0</v>
      </c>
      <c r="C2525" s="2862">
        <f t="shared" si="605"/>
        <v>10000</v>
      </c>
      <c r="D2525" s="989">
        <f t="shared" si="605"/>
        <v>0</v>
      </c>
      <c r="E2525" s="2862">
        <f t="shared" si="605"/>
        <v>10000</v>
      </c>
      <c r="F2525" s="989">
        <f t="shared" si="605"/>
        <v>0</v>
      </c>
      <c r="G2525" s="1263">
        <v>5</v>
      </c>
      <c r="H2525" s="2862" t="s">
        <v>1242</v>
      </c>
      <c r="I2525" s="2862">
        <f>I2578</f>
        <v>0</v>
      </c>
      <c r="J2525" s="989">
        <f>J2578</f>
        <v>0</v>
      </c>
      <c r="K2525" s="725"/>
      <c r="L2525" s="725"/>
    </row>
    <row r="2526" spans="1:15" s="761" customFormat="1" ht="30.75" customHeight="1" thickTop="1" thickBot="1">
      <c r="A2526" s="995">
        <f t="shared" ref="A2526:F2526" si="606">SUM(A2521:A2525)</f>
        <v>0</v>
      </c>
      <c r="B2526" s="996">
        <f t="shared" si="606"/>
        <v>0</v>
      </c>
      <c r="C2526" s="996">
        <f t="shared" si="606"/>
        <v>1755000</v>
      </c>
      <c r="D2526" s="996">
        <f t="shared" si="606"/>
        <v>730000</v>
      </c>
      <c r="E2526" s="996">
        <f t="shared" si="606"/>
        <v>1755000</v>
      </c>
      <c r="F2526" s="996">
        <f t="shared" si="606"/>
        <v>730000</v>
      </c>
      <c r="G2526" s="996"/>
      <c r="H2526" s="998" t="s">
        <v>1243</v>
      </c>
      <c r="I2526" s="996">
        <f>SUM(I2521:I2525)</f>
        <v>0</v>
      </c>
      <c r="J2526" s="997">
        <f>SUM(J2521:J2525)</f>
        <v>0</v>
      </c>
      <c r="K2526" s="748"/>
      <c r="L2526" s="748"/>
      <c r="M2526" s="748"/>
      <c r="N2526" s="748"/>
    </row>
    <row r="2527" spans="1:15" s="2842" customFormat="1" ht="22.5" customHeight="1" thickTop="1" thickBot="1">
      <c r="A2527" s="1005">
        <f t="shared" ref="A2527:F2527" si="607">SUM(A2519+A2526)</f>
        <v>0</v>
      </c>
      <c r="B2527" s="1006">
        <f t="shared" si="607"/>
        <v>0</v>
      </c>
      <c r="C2527" s="1006">
        <f t="shared" si="607"/>
        <v>20175000</v>
      </c>
      <c r="D2527" s="1006">
        <f t="shared" si="607"/>
        <v>730000</v>
      </c>
      <c r="E2527" s="1006">
        <f t="shared" si="607"/>
        <v>20175000</v>
      </c>
      <c r="F2527" s="1006">
        <f t="shared" si="607"/>
        <v>730000</v>
      </c>
      <c r="G2527" s="1067"/>
      <c r="H2527" s="1082" t="s">
        <v>1244</v>
      </c>
      <c r="I2527" s="1006">
        <f>SUM(I2519+I2526)</f>
        <v>0</v>
      </c>
      <c r="J2527" s="1007">
        <f>SUM(J2519+J2526)</f>
        <v>0</v>
      </c>
    </row>
    <row r="2528" spans="1:15" s="628" customFormat="1" ht="14.25" customHeight="1">
      <c r="A2528" s="2850"/>
      <c r="B2528" s="2847"/>
      <c r="C2528" s="2847"/>
      <c r="D2528" s="2847"/>
      <c r="E2528" s="2847"/>
      <c r="F2528" s="2847"/>
      <c r="G2528" s="2842"/>
      <c r="H2528" s="749"/>
      <c r="I2528" s="2847"/>
      <c r="J2528" s="2847"/>
    </row>
    <row r="2529" spans="1:15" s="2842" customFormat="1" ht="15" customHeight="1">
      <c r="A2529" s="2848" t="s">
        <v>322</v>
      </c>
    </row>
    <row r="2530" spans="1:15" s="2842" customFormat="1" ht="14.25" customHeight="1">
      <c r="A2530" s="2850" t="s">
        <v>1537</v>
      </c>
      <c r="K2530" s="654"/>
      <c r="L2530" s="654"/>
      <c r="M2530" s="654"/>
      <c r="N2530" s="700">
        <v>125581</v>
      </c>
    </row>
    <row r="2531" spans="1:15" s="2842" customFormat="1" ht="18.75" customHeight="1" thickBot="1">
      <c r="A2531" s="2848"/>
      <c r="I2531" s="4608" t="s">
        <v>313</v>
      </c>
      <c r="J2531" s="4608"/>
      <c r="K2531" s="654"/>
      <c r="L2531" s="654"/>
      <c r="M2531" s="654"/>
      <c r="N2531" s="654"/>
    </row>
    <row r="2532" spans="1:15" s="648" customFormat="1" ht="28.5" customHeight="1" thickBot="1">
      <c r="A2532" s="4453" t="s">
        <v>3785</v>
      </c>
      <c r="B2532" s="4454"/>
      <c r="C2532" s="4455" t="s">
        <v>3783</v>
      </c>
      <c r="D2532" s="4454"/>
      <c r="E2532" s="4455" t="s">
        <v>3784</v>
      </c>
      <c r="F2532" s="4454"/>
      <c r="G2532" s="4456" t="s">
        <v>117</v>
      </c>
      <c r="H2532" s="4457"/>
      <c r="I2532" s="4455" t="s">
        <v>3787</v>
      </c>
      <c r="J2532" s="4454"/>
      <c r="O2532" s="648" t="e">
        <v>#REF!</v>
      </c>
    </row>
    <row r="2533" spans="1:15" s="660" customFormat="1" ht="19.5" customHeight="1" thickTop="1" thickBot="1">
      <c r="A2533" s="1050" t="s">
        <v>118</v>
      </c>
      <c r="B2533" s="2819" t="s">
        <v>104</v>
      </c>
      <c r="C2533" s="2819" t="s">
        <v>118</v>
      </c>
      <c r="D2533" s="2819" t="s">
        <v>104</v>
      </c>
      <c r="E2533" s="2819" t="s">
        <v>118</v>
      </c>
      <c r="F2533" s="2819" t="s">
        <v>104</v>
      </c>
      <c r="G2533" s="4458"/>
      <c r="H2533" s="4459"/>
      <c r="I2533" s="2819" t="s">
        <v>118</v>
      </c>
      <c r="J2533" s="1051" t="s">
        <v>104</v>
      </c>
    </row>
    <row r="2534" spans="1:15" s="2842" customFormat="1" ht="18.75" customHeight="1" thickTop="1" thickBot="1">
      <c r="A2534" s="1075">
        <v>1</v>
      </c>
      <c r="B2534" s="2843">
        <v>2</v>
      </c>
      <c r="C2534" s="2843">
        <v>3</v>
      </c>
      <c r="D2534" s="2843">
        <v>4</v>
      </c>
      <c r="E2534" s="2843">
        <v>5</v>
      </c>
      <c r="F2534" s="2843">
        <v>6</v>
      </c>
      <c r="G2534" s="4614">
        <v>7</v>
      </c>
      <c r="H2534" s="4614"/>
      <c r="I2534" s="2843">
        <v>8</v>
      </c>
      <c r="J2534" s="1076">
        <v>9</v>
      </c>
    </row>
    <row r="2535" spans="1:15" s="2842" customFormat="1" ht="19.5" customHeight="1">
      <c r="A2535" s="2844" t="s">
        <v>626</v>
      </c>
      <c r="B2535" s="2840"/>
      <c r="C2535" s="2840"/>
      <c r="D2535" s="2840"/>
      <c r="E2535" s="2840"/>
      <c r="F2535" s="2840"/>
      <c r="G2535" s="2840"/>
      <c r="H2535" s="2840"/>
      <c r="I2535" s="2840"/>
      <c r="J2535" s="2841"/>
    </row>
    <row r="2536" spans="1:15" s="2842" customFormat="1" ht="18.75" customHeight="1">
      <c r="A2536" s="4612"/>
      <c r="B2536" s="4613"/>
      <c r="C2536" s="4613"/>
      <c r="D2536" s="4613"/>
      <c r="E2536" s="4613"/>
      <c r="F2536" s="4613"/>
      <c r="G2536" s="624" t="s">
        <v>137</v>
      </c>
      <c r="H2536" s="4610" t="s">
        <v>239</v>
      </c>
      <c r="I2536" s="4610"/>
      <c r="J2536" s="4611"/>
      <c r="O2536" s="2842" t="e">
        <v>#REF!</v>
      </c>
    </row>
    <row r="2537" spans="1:15" s="2842" customFormat="1" ht="17.25" customHeight="1">
      <c r="A2537" s="4612"/>
      <c r="B2537" s="4613"/>
      <c r="C2537" s="4613"/>
      <c r="D2537" s="4613"/>
      <c r="E2537" s="4613"/>
      <c r="F2537" s="4613"/>
      <c r="G2537" s="624">
        <v>1</v>
      </c>
      <c r="H2537" s="4610" t="s">
        <v>1235</v>
      </c>
      <c r="I2537" s="4610"/>
      <c r="J2537" s="4611"/>
      <c r="O2537" s="2842" t="e">
        <v>#REF!</v>
      </c>
    </row>
    <row r="2538" spans="1:15" s="2842" customFormat="1" ht="17.25" customHeight="1">
      <c r="A2538" s="3414"/>
      <c r="B2538" s="2846"/>
      <c r="C2538" s="3719">
        <v>8500000</v>
      </c>
      <c r="D2538" s="4416">
        <v>0</v>
      </c>
      <c r="E2538" s="3719">
        <v>8500000</v>
      </c>
      <c r="F2538" s="4416">
        <v>0</v>
      </c>
      <c r="G2538" s="1326" t="s">
        <v>324</v>
      </c>
      <c r="H2538" s="2839" t="s">
        <v>1409</v>
      </c>
      <c r="I2538" s="3719"/>
      <c r="J2538" s="2846"/>
      <c r="K2538" s="2847"/>
      <c r="L2538" s="2847"/>
    </row>
    <row r="2539" spans="1:15" s="626" customFormat="1" ht="21" customHeight="1" thickBot="1">
      <c r="A2539" s="3414"/>
      <c r="B2539" s="2846"/>
      <c r="C2539" s="4415">
        <v>3550000</v>
      </c>
      <c r="D2539" s="4416">
        <v>0</v>
      </c>
      <c r="E2539" s="4415">
        <v>3550000</v>
      </c>
      <c r="F2539" s="4416">
        <v>0</v>
      </c>
      <c r="G2539" s="1326" t="s">
        <v>327</v>
      </c>
      <c r="H2539" s="1354" t="s">
        <v>1246</v>
      </c>
      <c r="I2539" s="2839"/>
      <c r="J2539" s="2846"/>
      <c r="K2539" s="674"/>
      <c r="L2539" s="674"/>
      <c r="M2539" s="674"/>
      <c r="N2539" s="674"/>
    </row>
    <row r="2540" spans="1:15" s="733" customFormat="1" ht="24" customHeight="1" thickTop="1" thickBot="1">
      <c r="A2540" s="3414"/>
      <c r="B2540" s="2846"/>
      <c r="C2540" s="4418">
        <v>6250000</v>
      </c>
      <c r="D2540" s="989">
        <v>0</v>
      </c>
      <c r="E2540" s="4418">
        <v>6250000</v>
      </c>
      <c r="F2540" s="989">
        <v>0</v>
      </c>
      <c r="G2540" s="1263">
        <v>100</v>
      </c>
      <c r="H2540" s="2862" t="s">
        <v>1380</v>
      </c>
      <c r="I2540" s="2862"/>
      <c r="J2540" s="989"/>
    </row>
    <row r="2541" spans="1:15" s="648" customFormat="1" ht="19.5" customHeight="1" thickTop="1" thickBot="1">
      <c r="A2541" s="995">
        <f t="shared" ref="A2541:F2541" si="608">SUM(A2538:A2540)</f>
        <v>0</v>
      </c>
      <c r="B2541" s="996">
        <f t="shared" si="608"/>
        <v>0</v>
      </c>
      <c r="C2541" s="996">
        <f t="shared" si="608"/>
        <v>18300000</v>
      </c>
      <c r="D2541" s="996">
        <f t="shared" si="608"/>
        <v>0</v>
      </c>
      <c r="E2541" s="1040">
        <f t="shared" si="608"/>
        <v>18300000</v>
      </c>
      <c r="F2541" s="996">
        <f t="shared" si="608"/>
        <v>0</v>
      </c>
      <c r="G2541" s="1009"/>
      <c r="H2541" s="996" t="s">
        <v>1249</v>
      </c>
      <c r="I2541" s="996">
        <f>SUM(I2538:I2540)</f>
        <v>0</v>
      </c>
      <c r="J2541" s="997">
        <f>SUM(J2538:J2540)</f>
        <v>0</v>
      </c>
      <c r="O2541" s="648" t="e">
        <v>#REF!</v>
      </c>
    </row>
    <row r="2542" spans="1:15" s="660" customFormat="1" ht="17.25" customHeight="1" thickTop="1" thickBot="1">
      <c r="A2542" s="4623"/>
      <c r="B2542" s="4624"/>
      <c r="C2542" s="4624"/>
      <c r="D2542" s="4624"/>
      <c r="E2542" s="4624"/>
      <c r="F2542" s="4624"/>
      <c r="G2542" s="623">
        <v>2</v>
      </c>
      <c r="H2542" s="4606" t="s">
        <v>1236</v>
      </c>
      <c r="I2542" s="4606"/>
      <c r="J2542" s="4607"/>
    </row>
    <row r="2543" spans="1:15" s="626" customFormat="1" ht="19.5" customHeight="1" thickTop="1" thickBot="1">
      <c r="A2543" s="1325"/>
      <c r="B2543" s="1326"/>
      <c r="C2543" s="4415">
        <v>20000</v>
      </c>
      <c r="D2543" s="4416">
        <v>0</v>
      </c>
      <c r="E2543" s="4415">
        <v>20000</v>
      </c>
      <c r="F2543" s="4416">
        <v>0</v>
      </c>
      <c r="G2543" s="1326">
        <v>200</v>
      </c>
      <c r="H2543" s="2839" t="s">
        <v>1335</v>
      </c>
      <c r="I2543" s="3321"/>
      <c r="J2543" s="2846">
        <v>0</v>
      </c>
    </row>
    <row r="2544" spans="1:15" s="733" customFormat="1" ht="24.75" customHeight="1" thickTop="1" thickBot="1">
      <c r="A2544" s="691"/>
      <c r="B2544" s="1263"/>
      <c r="C2544" s="4418">
        <v>100000</v>
      </c>
      <c r="D2544" s="989">
        <v>0</v>
      </c>
      <c r="E2544" s="4418">
        <v>100000</v>
      </c>
      <c r="F2544" s="989">
        <v>0</v>
      </c>
      <c r="G2544" s="1263">
        <v>275</v>
      </c>
      <c r="H2544" s="2885" t="s">
        <v>1503</v>
      </c>
      <c r="I2544" s="3327"/>
      <c r="J2544" s="989">
        <v>0</v>
      </c>
    </row>
    <row r="2545" spans="1:14" s="733" customFormat="1" ht="21.75" customHeight="1" thickTop="1" thickBot="1">
      <c r="A2545" s="995">
        <f t="shared" ref="A2545:F2545" si="609">SUM(A2543:A2544)</f>
        <v>0</v>
      </c>
      <c r="B2545" s="996">
        <f t="shared" si="609"/>
        <v>0</v>
      </c>
      <c r="C2545" s="996">
        <f t="shared" si="609"/>
        <v>120000</v>
      </c>
      <c r="D2545" s="996">
        <f t="shared" si="609"/>
        <v>0</v>
      </c>
      <c r="E2545" s="996">
        <f t="shared" si="609"/>
        <v>120000</v>
      </c>
      <c r="F2545" s="996">
        <f t="shared" si="609"/>
        <v>0</v>
      </c>
      <c r="G2545" s="1013"/>
      <c r="H2545" s="1010" t="s">
        <v>1257</v>
      </c>
      <c r="I2545" s="996">
        <f>SUM(I2543:I2544)</f>
        <v>0</v>
      </c>
      <c r="J2545" s="997">
        <f>SUM(J2543:J2544)</f>
        <v>0</v>
      </c>
    </row>
    <row r="2546" spans="1:14" s="648" customFormat="1" ht="28.5" customHeight="1" thickTop="1" thickBot="1">
      <c r="A2546" s="995">
        <f t="shared" ref="A2546:F2546" si="610">SUM(A2545,A2541)</f>
        <v>0</v>
      </c>
      <c r="B2546" s="996">
        <f t="shared" si="610"/>
        <v>0</v>
      </c>
      <c r="C2546" s="996">
        <f t="shared" si="610"/>
        <v>18420000</v>
      </c>
      <c r="D2546" s="996">
        <f t="shared" si="610"/>
        <v>0</v>
      </c>
      <c r="E2546" s="996">
        <f t="shared" si="610"/>
        <v>18420000</v>
      </c>
      <c r="F2546" s="996">
        <f t="shared" si="610"/>
        <v>0</v>
      </c>
      <c r="G2546" s="1013"/>
      <c r="H2546" s="1010" t="s">
        <v>1538</v>
      </c>
      <c r="I2546" s="996">
        <f>SUM(I2545,I2541)</f>
        <v>0</v>
      </c>
      <c r="J2546" s="997">
        <f>SUM(J2545,J2541)</f>
        <v>0</v>
      </c>
    </row>
    <row r="2547" spans="1:14" s="660" customFormat="1" ht="18.75" customHeight="1" thickTop="1" thickBot="1">
      <c r="A2547" s="4623"/>
      <c r="B2547" s="4624"/>
      <c r="C2547" s="4624"/>
      <c r="D2547" s="4624"/>
      <c r="E2547" s="4624"/>
      <c r="F2547" s="4624"/>
      <c r="G2547" s="623" t="s">
        <v>139</v>
      </c>
      <c r="H2547" s="4606" t="s">
        <v>243</v>
      </c>
      <c r="I2547" s="4606"/>
      <c r="J2547" s="4607"/>
    </row>
    <row r="2548" spans="1:14" s="695" customFormat="1" ht="17.25" customHeight="1" thickTop="1" thickBot="1">
      <c r="A2548" s="4612"/>
      <c r="B2548" s="4613"/>
      <c r="C2548" s="4613"/>
      <c r="D2548" s="4613"/>
      <c r="E2548" s="4613"/>
      <c r="F2548" s="4613"/>
      <c r="G2548" s="624">
        <v>1</v>
      </c>
      <c r="H2548" s="4610" t="s">
        <v>1238</v>
      </c>
      <c r="I2548" s="4610"/>
      <c r="J2548" s="4611"/>
    </row>
    <row r="2549" spans="1:14" s="2842" customFormat="1" ht="17.25" customHeight="1">
      <c r="A2549" s="3414"/>
      <c r="B2549" s="3413"/>
      <c r="C2549" s="3719">
        <v>1300000</v>
      </c>
      <c r="D2549" s="4416">
        <v>0</v>
      </c>
      <c r="E2549" s="3719">
        <v>1300000</v>
      </c>
      <c r="F2549" s="4416">
        <v>0</v>
      </c>
      <c r="G2549" s="1326" t="s">
        <v>324</v>
      </c>
      <c r="H2549" s="1234" t="s">
        <v>1259</v>
      </c>
      <c r="I2549" s="3719"/>
      <c r="J2549" s="3326"/>
    </row>
    <row r="2550" spans="1:14" s="2842" customFormat="1" ht="17.25" customHeight="1">
      <c r="A2550" s="3414"/>
      <c r="B2550" s="3413"/>
      <c r="C2550" s="4415">
        <v>10000</v>
      </c>
      <c r="D2550" s="4416">
        <v>0</v>
      </c>
      <c r="E2550" s="4415">
        <v>10000</v>
      </c>
      <c r="F2550" s="4416">
        <v>0</v>
      </c>
      <c r="G2550" s="1326" t="s">
        <v>326</v>
      </c>
      <c r="H2550" s="1234" t="s">
        <v>256</v>
      </c>
      <c r="I2550" s="3321"/>
      <c r="J2550" s="3326"/>
    </row>
    <row r="2551" spans="1:14" s="2842" customFormat="1" ht="17.25" customHeight="1">
      <c r="A2551" s="3414"/>
      <c r="B2551" s="3413"/>
      <c r="C2551" s="3719">
        <v>50000</v>
      </c>
      <c r="D2551" s="4416">
        <v>0</v>
      </c>
      <c r="E2551" s="3719">
        <v>50000</v>
      </c>
      <c r="F2551" s="4416">
        <v>0</v>
      </c>
      <c r="G2551" s="1326" t="s">
        <v>473</v>
      </c>
      <c r="H2551" s="1234" t="s">
        <v>1504</v>
      </c>
      <c r="I2551" s="3719"/>
      <c r="J2551" s="3326"/>
    </row>
    <row r="2552" spans="1:14" s="2842" customFormat="1" ht="17.25" customHeight="1">
      <c r="A2552" s="3414"/>
      <c r="B2552" s="3413"/>
      <c r="C2552" s="3719">
        <v>5000</v>
      </c>
      <c r="D2552" s="4416">
        <v>0</v>
      </c>
      <c r="E2552" s="3719">
        <v>5000</v>
      </c>
      <c r="F2552" s="4416">
        <v>0</v>
      </c>
      <c r="G2552" s="1326" t="s">
        <v>1264</v>
      </c>
      <c r="H2552" s="1234" t="s">
        <v>262</v>
      </c>
      <c r="I2552" s="3719"/>
      <c r="J2552" s="3326"/>
    </row>
    <row r="2553" spans="1:14" s="626" customFormat="1" ht="18.75" customHeight="1" thickBot="1">
      <c r="A2553" s="2846"/>
      <c r="B2553" s="2846"/>
      <c r="C2553" s="4415">
        <v>0</v>
      </c>
      <c r="D2553" s="3720">
        <v>20000</v>
      </c>
      <c r="E2553" s="4415">
        <v>0</v>
      </c>
      <c r="F2553" s="3720">
        <v>20000</v>
      </c>
      <c r="G2553" s="642" t="s">
        <v>492</v>
      </c>
      <c r="H2553" s="1234" t="s">
        <v>265</v>
      </c>
      <c r="I2553" s="3321"/>
      <c r="J2553" s="3720"/>
    </row>
    <row r="2554" spans="1:14" s="733" customFormat="1" ht="31.5" thickTop="1" thickBot="1">
      <c r="A2554" s="2846"/>
      <c r="B2554" s="2846"/>
      <c r="C2554" s="4418">
        <v>0</v>
      </c>
      <c r="D2554" s="3730">
        <v>60000</v>
      </c>
      <c r="E2554" s="4418">
        <v>0</v>
      </c>
      <c r="F2554" s="3730">
        <v>60000</v>
      </c>
      <c r="G2554" s="1263" t="s">
        <v>495</v>
      </c>
      <c r="H2554" s="1234" t="s">
        <v>3490</v>
      </c>
      <c r="I2554" s="3327"/>
      <c r="J2554" s="3730"/>
    </row>
    <row r="2555" spans="1:14" s="2842" customFormat="1" ht="13.5" customHeight="1" thickTop="1" thickBot="1">
      <c r="A2555" s="1014">
        <f t="shared" ref="A2555:F2555" si="611">SUM(A2549:A2554)</f>
        <v>0</v>
      </c>
      <c r="B2555" s="1015">
        <f t="shared" si="611"/>
        <v>0</v>
      </c>
      <c r="C2555" s="1015">
        <f t="shared" si="611"/>
        <v>1365000</v>
      </c>
      <c r="D2555" s="1015">
        <f t="shared" si="611"/>
        <v>80000</v>
      </c>
      <c r="E2555" s="1015">
        <f t="shared" si="611"/>
        <v>1365000</v>
      </c>
      <c r="F2555" s="1015">
        <f t="shared" si="611"/>
        <v>80000</v>
      </c>
      <c r="G2555" s="1016"/>
      <c r="H2555" s="1015" t="s">
        <v>1505</v>
      </c>
      <c r="I2555" s="1015">
        <f>SUM(I2549:I2554)</f>
        <v>0</v>
      </c>
      <c r="J2555" s="1017">
        <f>SUM(J2549:J2554)</f>
        <v>0</v>
      </c>
      <c r="K2555" s="656"/>
      <c r="L2555" s="656"/>
      <c r="M2555" s="656"/>
      <c r="N2555" s="656"/>
    </row>
    <row r="2556" spans="1:14" s="628" customFormat="1" ht="13.5" customHeight="1">
      <c r="A2556" s="2850" t="s">
        <v>1537</v>
      </c>
      <c r="B2556" s="2842"/>
      <c r="C2556" s="2842"/>
      <c r="D2556" s="2842"/>
      <c r="E2556" s="2842"/>
      <c r="F2556" s="2842"/>
      <c r="G2556" s="2842"/>
      <c r="H2556" s="2842"/>
      <c r="I2556" s="2842"/>
      <c r="J2556" s="2842"/>
    </row>
    <row r="2557" spans="1:14" s="2842" customFormat="1" ht="16.5" customHeight="1" thickBot="1">
      <c r="A2557" s="2848"/>
      <c r="I2557" s="4608" t="s">
        <v>313</v>
      </c>
      <c r="J2557" s="4608"/>
    </row>
    <row r="2558" spans="1:14" s="2842" customFormat="1" ht="27" customHeight="1">
      <c r="A2558" s="4453" t="s">
        <v>3785</v>
      </c>
      <c r="B2558" s="4454"/>
      <c r="C2558" s="4455" t="s">
        <v>3783</v>
      </c>
      <c r="D2558" s="4454"/>
      <c r="E2558" s="4455" t="s">
        <v>3784</v>
      </c>
      <c r="F2558" s="4454"/>
      <c r="G2558" s="4456" t="s">
        <v>117</v>
      </c>
      <c r="H2558" s="4457"/>
      <c r="I2558" s="4455" t="s">
        <v>3787</v>
      </c>
      <c r="J2558" s="4454"/>
      <c r="K2558" s="654"/>
      <c r="L2558" s="654"/>
      <c r="M2558" s="654"/>
      <c r="N2558" s="654"/>
    </row>
    <row r="2559" spans="1:14" s="2842" customFormat="1" ht="13.5" customHeight="1">
      <c r="A2559" s="1050" t="s">
        <v>118</v>
      </c>
      <c r="B2559" s="2819" t="s">
        <v>104</v>
      </c>
      <c r="C2559" s="2819" t="s">
        <v>118</v>
      </c>
      <c r="D2559" s="2819" t="s">
        <v>104</v>
      </c>
      <c r="E2559" s="2819" t="s">
        <v>118</v>
      </c>
      <c r="F2559" s="2819" t="s">
        <v>104</v>
      </c>
      <c r="G2559" s="4458"/>
      <c r="H2559" s="4459"/>
      <c r="I2559" s="2819" t="s">
        <v>118</v>
      </c>
      <c r="J2559" s="1051" t="s">
        <v>104</v>
      </c>
      <c r="K2559" s="654"/>
      <c r="L2559" s="654"/>
      <c r="M2559" s="654"/>
      <c r="N2559" s="654"/>
    </row>
    <row r="2560" spans="1:14" s="2842" customFormat="1" ht="18.75" customHeight="1" thickBot="1">
      <c r="A2560" s="1075">
        <v>1</v>
      </c>
      <c r="B2560" s="2843">
        <v>2</v>
      </c>
      <c r="C2560" s="2843">
        <v>3</v>
      </c>
      <c r="D2560" s="2843">
        <v>4</v>
      </c>
      <c r="E2560" s="2843">
        <v>5</v>
      </c>
      <c r="F2560" s="2843">
        <v>6</v>
      </c>
      <c r="G2560" s="4614">
        <v>7</v>
      </c>
      <c r="H2560" s="4614"/>
      <c r="I2560" s="2843">
        <v>8</v>
      </c>
      <c r="J2560" s="1076">
        <v>9</v>
      </c>
      <c r="K2560" s="654"/>
      <c r="L2560" s="654"/>
      <c r="M2560" s="654"/>
      <c r="N2560" s="654"/>
    </row>
    <row r="2561" spans="1:14" s="2842" customFormat="1" ht="17.25" customHeight="1">
      <c r="A2561" s="4612"/>
      <c r="B2561" s="4613"/>
      <c r="C2561" s="4613"/>
      <c r="D2561" s="4613"/>
      <c r="E2561" s="4613"/>
      <c r="F2561" s="4613"/>
      <c r="G2561" s="624">
        <v>2</v>
      </c>
      <c r="H2561" s="4610" t="s">
        <v>1271</v>
      </c>
      <c r="I2561" s="4610"/>
      <c r="J2561" s="4611"/>
    </row>
    <row r="2562" spans="1:14" s="2842" customFormat="1" ht="17.25" customHeight="1">
      <c r="A2562" s="2846"/>
      <c r="B2562" s="2846"/>
      <c r="C2562" s="4415">
        <v>0</v>
      </c>
      <c r="D2562" s="3720">
        <v>450000</v>
      </c>
      <c r="E2562" s="4415">
        <v>0</v>
      </c>
      <c r="F2562" s="3720">
        <v>450000</v>
      </c>
      <c r="G2562" s="1326">
        <v>104</v>
      </c>
      <c r="H2562" s="1234" t="s">
        <v>3492</v>
      </c>
      <c r="I2562" s="3321"/>
      <c r="J2562" s="3720"/>
    </row>
    <row r="2563" spans="1:14" s="626" customFormat="1" ht="20.25" customHeight="1" thickBot="1">
      <c r="A2563" s="2846"/>
      <c r="B2563" s="2846"/>
      <c r="C2563" s="4415">
        <v>0</v>
      </c>
      <c r="D2563" s="890">
        <v>200000</v>
      </c>
      <c r="E2563" s="4415">
        <v>0</v>
      </c>
      <c r="F2563" s="890">
        <v>200000</v>
      </c>
      <c r="G2563" s="1326">
        <v>135</v>
      </c>
      <c r="H2563" s="1234" t="s">
        <v>270</v>
      </c>
      <c r="I2563" s="3321"/>
      <c r="J2563" s="890"/>
    </row>
    <row r="2564" spans="1:14" s="733" customFormat="1" ht="22.5" customHeight="1" thickTop="1" thickBot="1">
      <c r="A2564" s="2846"/>
      <c r="B2564" s="2846"/>
      <c r="C2564" s="3723">
        <v>30000</v>
      </c>
      <c r="D2564" s="989">
        <v>0</v>
      </c>
      <c r="E2564" s="3723">
        <v>30000</v>
      </c>
      <c r="F2564" s="989">
        <v>0</v>
      </c>
      <c r="G2564" s="1263">
        <v>140</v>
      </c>
      <c r="H2564" s="2862" t="s">
        <v>1280</v>
      </c>
      <c r="I2564" s="3723"/>
      <c r="J2564" s="989"/>
    </row>
    <row r="2565" spans="1:14" s="2842" customFormat="1" ht="19.5" customHeight="1" thickTop="1" thickBot="1">
      <c r="A2565" s="1039">
        <f t="shared" ref="A2565:F2565" si="612">SUM(A2562:A2564)</f>
        <v>0</v>
      </c>
      <c r="B2565" s="1040">
        <f t="shared" si="612"/>
        <v>0</v>
      </c>
      <c r="C2565" s="996">
        <f t="shared" si="612"/>
        <v>30000</v>
      </c>
      <c r="D2565" s="996">
        <f t="shared" si="612"/>
        <v>650000</v>
      </c>
      <c r="E2565" s="1040">
        <f t="shared" si="612"/>
        <v>30000</v>
      </c>
      <c r="F2565" s="1040">
        <f t="shared" si="612"/>
        <v>650000</v>
      </c>
      <c r="G2565" s="1009"/>
      <c r="H2565" s="996" t="s">
        <v>1344</v>
      </c>
      <c r="I2565" s="996">
        <f>SUM(I2562:I2564)</f>
        <v>0</v>
      </c>
      <c r="J2565" s="997">
        <f>SUM(J2562:J2564)</f>
        <v>0</v>
      </c>
    </row>
    <row r="2566" spans="1:14" s="2842" customFormat="1" ht="17.25" customHeight="1" thickTop="1">
      <c r="A2566" s="4623"/>
      <c r="B2566" s="4624"/>
      <c r="C2566" s="4624"/>
      <c r="D2566" s="4624"/>
      <c r="E2566" s="4624"/>
      <c r="F2566" s="4624"/>
      <c r="G2566" s="623">
        <v>3</v>
      </c>
      <c r="H2566" s="4606" t="s">
        <v>1282</v>
      </c>
      <c r="I2566" s="4606"/>
      <c r="J2566" s="4607"/>
    </row>
    <row r="2567" spans="1:14" s="648" customFormat="1" ht="17.25" customHeight="1" thickBot="1">
      <c r="A2567" s="3415"/>
      <c r="B2567" s="3414"/>
      <c r="C2567" s="1362">
        <v>100000</v>
      </c>
      <c r="D2567" s="1362"/>
      <c r="E2567" s="1362">
        <v>100000</v>
      </c>
      <c r="F2567" s="1362"/>
      <c r="G2567" s="1326">
        <v>215</v>
      </c>
      <c r="H2567" s="2839" t="s">
        <v>275</v>
      </c>
      <c r="I2567" s="1362"/>
      <c r="J2567" s="1362"/>
    </row>
    <row r="2568" spans="1:14" s="2842" customFormat="1" ht="17.25" customHeight="1" thickTop="1">
      <c r="A2568" s="3414"/>
      <c r="B2568" s="3414"/>
      <c r="C2568" s="3719">
        <v>100000</v>
      </c>
      <c r="D2568" s="4415"/>
      <c r="E2568" s="3719">
        <v>100000</v>
      </c>
      <c r="F2568" s="4415"/>
      <c r="G2568" s="1326">
        <v>217</v>
      </c>
      <c r="H2568" s="2839" t="s">
        <v>1539</v>
      </c>
      <c r="I2568" s="3719"/>
      <c r="J2568" s="2839"/>
    </row>
    <row r="2569" spans="1:14" s="2842" customFormat="1" ht="17.25" customHeight="1">
      <c r="A2569" s="3414"/>
      <c r="B2569" s="3414"/>
      <c r="C2569" s="4415"/>
      <c r="D2569" s="4415"/>
      <c r="E2569" s="4415"/>
      <c r="F2569" s="4415"/>
      <c r="G2569" s="1326">
        <v>223</v>
      </c>
      <c r="H2569" s="2839" t="s">
        <v>1540</v>
      </c>
      <c r="I2569" s="2839"/>
      <c r="J2569" s="2839"/>
    </row>
    <row r="2570" spans="1:14" s="2842" customFormat="1" ht="17.25" customHeight="1">
      <c r="A2570" s="3415"/>
      <c r="B2570" s="3414"/>
      <c r="C2570" s="3719">
        <v>100000</v>
      </c>
      <c r="D2570" s="4416"/>
      <c r="E2570" s="3719">
        <v>100000</v>
      </c>
      <c r="F2570" s="4416"/>
      <c r="G2570" s="1326">
        <v>230</v>
      </c>
      <c r="H2570" s="2839" t="s">
        <v>1516</v>
      </c>
      <c r="I2570" s="3719"/>
      <c r="J2570" s="2846"/>
    </row>
    <row r="2571" spans="1:14" s="2842" customFormat="1" ht="17.25" customHeight="1">
      <c r="A2571" s="2846"/>
      <c r="B2571" s="2846"/>
      <c r="C2571" s="4415"/>
      <c r="D2571" s="4415"/>
      <c r="E2571" s="4415"/>
      <c r="F2571" s="4415"/>
      <c r="G2571" s="1326">
        <v>234</v>
      </c>
      <c r="H2571" s="1354" t="s">
        <v>1541</v>
      </c>
      <c r="I2571" s="2839"/>
      <c r="J2571" s="2839"/>
    </row>
    <row r="2572" spans="1:14" s="626" customFormat="1" ht="21.75" customHeight="1" thickBot="1">
      <c r="A2572" s="2846"/>
      <c r="B2572" s="2846"/>
      <c r="C2572" s="4415"/>
      <c r="D2572" s="4415"/>
      <c r="E2572" s="4415"/>
      <c r="F2572" s="4415"/>
      <c r="G2572" s="1326">
        <v>252</v>
      </c>
      <c r="H2572" s="2839" t="s">
        <v>1542</v>
      </c>
      <c r="I2572" s="2839"/>
      <c r="J2572" s="2839"/>
    </row>
    <row r="2573" spans="1:14" s="733" customFormat="1" ht="23.25" customHeight="1" thickTop="1" thickBot="1">
      <c r="A2573" s="3414"/>
      <c r="B2573" s="3414"/>
      <c r="C2573" s="3723">
        <v>50000</v>
      </c>
      <c r="D2573" s="989"/>
      <c r="E2573" s="3723">
        <v>50000</v>
      </c>
      <c r="F2573" s="989"/>
      <c r="G2573" s="1263">
        <v>289</v>
      </c>
      <c r="H2573" s="2862" t="s">
        <v>281</v>
      </c>
      <c r="I2573" s="3723"/>
      <c r="J2573" s="989"/>
    </row>
    <row r="2574" spans="1:14" s="2842" customFormat="1" ht="21" customHeight="1" thickTop="1" thickBot="1">
      <c r="A2574" s="1039">
        <f t="shared" ref="A2574:F2574" si="613">SUM(A2567:A2573)</f>
        <v>0</v>
      </c>
      <c r="B2574" s="1040">
        <f t="shared" si="613"/>
        <v>0</v>
      </c>
      <c r="C2574" s="1040">
        <f t="shared" si="613"/>
        <v>350000</v>
      </c>
      <c r="D2574" s="1040">
        <f t="shared" si="613"/>
        <v>0</v>
      </c>
      <c r="E2574" s="1040">
        <f t="shared" si="613"/>
        <v>350000</v>
      </c>
      <c r="F2574" s="1040">
        <f t="shared" si="613"/>
        <v>0</v>
      </c>
      <c r="G2574" s="1013"/>
      <c r="H2574" s="996" t="s">
        <v>1374</v>
      </c>
      <c r="I2574" s="1040">
        <f>SUM(I2567:I2573)</f>
        <v>0</v>
      </c>
      <c r="J2574" s="1074">
        <f>SUM(J2567:J2573)</f>
        <v>0</v>
      </c>
      <c r="K2574" s="656"/>
      <c r="L2574" s="656"/>
      <c r="M2574" s="656"/>
      <c r="N2574" s="656"/>
    </row>
    <row r="2575" spans="1:14" s="2842" customFormat="1" ht="18.75" customHeight="1" thickTop="1">
      <c r="A2575" s="4623"/>
      <c r="B2575" s="4624"/>
      <c r="C2575" s="4624"/>
      <c r="D2575" s="4624"/>
      <c r="E2575" s="4624"/>
      <c r="F2575" s="4624"/>
      <c r="G2575" s="623">
        <v>4</v>
      </c>
      <c r="H2575" s="4606" t="s">
        <v>1296</v>
      </c>
      <c r="I2575" s="4606"/>
      <c r="J2575" s="4607"/>
      <c r="K2575" s="694"/>
      <c r="L2575" s="694"/>
      <c r="M2575" s="694"/>
      <c r="N2575" s="694"/>
    </row>
    <row r="2576" spans="1:14" s="2842" customFormat="1" ht="18.75" customHeight="1">
      <c r="A2576" s="4612"/>
      <c r="B2576" s="4613"/>
      <c r="C2576" s="4613"/>
      <c r="D2576" s="4613"/>
      <c r="E2576" s="4613"/>
      <c r="F2576" s="4613"/>
      <c r="G2576" s="624">
        <v>5</v>
      </c>
      <c r="H2576" s="4610" t="s">
        <v>321</v>
      </c>
      <c r="I2576" s="4610"/>
      <c r="J2576" s="4611"/>
    </row>
    <row r="2577" spans="1:15" s="626" customFormat="1" ht="18" customHeight="1" thickBot="1">
      <c r="A2577" s="2846"/>
      <c r="B2577" s="2846"/>
      <c r="C2577" s="3719">
        <v>10000</v>
      </c>
      <c r="D2577" s="4416">
        <v>0</v>
      </c>
      <c r="E2577" s="3719">
        <v>10000</v>
      </c>
      <c r="F2577" s="4416">
        <v>0</v>
      </c>
      <c r="G2577" s="1326">
        <v>499</v>
      </c>
      <c r="H2577" s="2839" t="s">
        <v>290</v>
      </c>
      <c r="I2577" s="3719"/>
      <c r="J2577" s="2846">
        <v>0</v>
      </c>
    </row>
    <row r="2578" spans="1:15" s="733" customFormat="1" ht="24" customHeight="1" thickTop="1" thickBot="1">
      <c r="A2578" s="1407">
        <f t="shared" ref="A2578:F2578" si="614">SUM(A2577)</f>
        <v>0</v>
      </c>
      <c r="B2578" s="1415">
        <f t="shared" si="614"/>
        <v>0</v>
      </c>
      <c r="C2578" s="1415">
        <f t="shared" si="614"/>
        <v>10000</v>
      </c>
      <c r="D2578" s="1415">
        <f t="shared" si="614"/>
        <v>0</v>
      </c>
      <c r="E2578" s="1415">
        <f t="shared" si="614"/>
        <v>10000</v>
      </c>
      <c r="F2578" s="1415">
        <f t="shared" si="614"/>
        <v>0</v>
      </c>
      <c r="G2578" s="1033"/>
      <c r="H2578" s="1415" t="s">
        <v>1321</v>
      </c>
      <c r="I2578" s="1415">
        <f>SUM(I2577)</f>
        <v>0</v>
      </c>
      <c r="J2578" s="1012">
        <f>SUM(J2577)</f>
        <v>0</v>
      </c>
    </row>
    <row r="2579" spans="1:15" s="761" customFormat="1" ht="38.25" customHeight="1" thickTop="1" thickBot="1">
      <c r="A2579" s="995">
        <f t="shared" ref="A2579:F2579" si="615">SUM(A2578,A2574,A2565,A2555)</f>
        <v>0</v>
      </c>
      <c r="B2579" s="996">
        <f t="shared" si="615"/>
        <v>0</v>
      </c>
      <c r="C2579" s="996">
        <f t="shared" si="615"/>
        <v>1755000</v>
      </c>
      <c r="D2579" s="996">
        <f t="shared" si="615"/>
        <v>730000</v>
      </c>
      <c r="E2579" s="996">
        <f t="shared" si="615"/>
        <v>1755000</v>
      </c>
      <c r="F2579" s="996">
        <f t="shared" si="615"/>
        <v>730000</v>
      </c>
      <c r="G2579" s="1013"/>
      <c r="H2579" s="1010" t="s">
        <v>1355</v>
      </c>
      <c r="I2579" s="996">
        <f>SUM(I2578,I2574,I2565,I2555)</f>
        <v>0</v>
      </c>
      <c r="J2579" s="997">
        <f>SUM(J2578,J2574,J2565,J2555)</f>
        <v>0</v>
      </c>
    </row>
    <row r="2580" spans="1:15" s="2842" customFormat="1" ht="36" customHeight="1" thickTop="1" thickBot="1">
      <c r="A2580" s="1071">
        <f t="shared" ref="A2580:F2580" si="616">SUM(A2579,A2546)</f>
        <v>0</v>
      </c>
      <c r="B2580" s="1072">
        <f t="shared" si="616"/>
        <v>0</v>
      </c>
      <c r="C2580" s="1072">
        <f t="shared" si="616"/>
        <v>20175000</v>
      </c>
      <c r="D2580" s="1072">
        <f t="shared" si="616"/>
        <v>730000</v>
      </c>
      <c r="E2580" s="1072">
        <f t="shared" si="616"/>
        <v>20175000</v>
      </c>
      <c r="F2580" s="1072">
        <f t="shared" si="616"/>
        <v>730000</v>
      </c>
      <c r="G2580" s="1067"/>
      <c r="H2580" s="1068" t="s">
        <v>1543</v>
      </c>
      <c r="I2580" s="1072">
        <f>SUM(I2579,I2546)</f>
        <v>0</v>
      </c>
      <c r="J2580" s="1073">
        <f>SUM(J2579,J2546)</f>
        <v>0</v>
      </c>
      <c r="N2580" s="2842">
        <v>900590</v>
      </c>
    </row>
    <row r="2581" spans="1:15" s="648" customFormat="1" ht="15.75" customHeight="1" thickBot="1">
      <c r="A2581" s="1391"/>
      <c r="B2581" s="775"/>
      <c r="C2581" s="775"/>
      <c r="D2581" s="775"/>
      <c r="E2581" s="775"/>
      <c r="F2581" s="775"/>
      <c r="G2581" s="2842"/>
      <c r="H2581" s="749"/>
      <c r="I2581" s="775"/>
      <c r="J2581" s="775"/>
      <c r="N2581" s="648" t="e">
        <f>#REF!</f>
        <v>#REF!</v>
      </c>
    </row>
    <row r="2582" spans="1:15" s="2842" customFormat="1" ht="18" customHeight="1" thickTop="1">
      <c r="A2582" s="4671" t="s">
        <v>3418</v>
      </c>
      <c r="B2582" s="4672"/>
      <c r="C2582" s="4672"/>
      <c r="D2582" s="4672"/>
      <c r="E2582" s="4672"/>
      <c r="F2582" s="4672"/>
      <c r="G2582" s="4672"/>
      <c r="H2582" s="4672"/>
      <c r="I2582" s="4672"/>
      <c r="J2582" s="4672"/>
      <c r="K2582" s="656"/>
      <c r="L2582" s="656"/>
      <c r="M2582" s="656"/>
      <c r="N2582" s="656"/>
    </row>
    <row r="2583" spans="1:15" s="2842" customFormat="1" ht="11.25" customHeight="1" thickBot="1">
      <c r="A2583" s="2848"/>
      <c r="I2583" s="4608" t="s">
        <v>313</v>
      </c>
      <c r="J2583" s="4608"/>
      <c r="K2583" s="654"/>
      <c r="L2583" s="654"/>
      <c r="M2583" s="654"/>
      <c r="N2583" s="654"/>
    </row>
    <row r="2584" spans="1:15" s="648" customFormat="1" ht="27.75" customHeight="1" thickBot="1">
      <c r="A2584" s="4453" t="s">
        <v>3785</v>
      </c>
      <c r="B2584" s="4454"/>
      <c r="C2584" s="4455" t="s">
        <v>3783</v>
      </c>
      <c r="D2584" s="4454"/>
      <c r="E2584" s="4455" t="s">
        <v>3784</v>
      </c>
      <c r="F2584" s="4454"/>
      <c r="G2584" s="4456" t="s">
        <v>117</v>
      </c>
      <c r="H2584" s="4457"/>
      <c r="I2584" s="4455" t="s">
        <v>3787</v>
      </c>
      <c r="J2584" s="4454"/>
    </row>
    <row r="2585" spans="1:15" s="660" customFormat="1" ht="13.5" customHeight="1" thickTop="1" thickBot="1">
      <c r="A2585" s="1050" t="s">
        <v>118</v>
      </c>
      <c r="B2585" s="2819" t="s">
        <v>104</v>
      </c>
      <c r="C2585" s="2819" t="s">
        <v>118</v>
      </c>
      <c r="D2585" s="2819" t="s">
        <v>104</v>
      </c>
      <c r="E2585" s="2819" t="s">
        <v>118</v>
      </c>
      <c r="F2585" s="2819" t="s">
        <v>104</v>
      </c>
      <c r="G2585" s="4458"/>
      <c r="H2585" s="4459"/>
      <c r="I2585" s="2819" t="s">
        <v>118</v>
      </c>
      <c r="J2585" s="1051" t="s">
        <v>104</v>
      </c>
    </row>
    <row r="2586" spans="1:15" s="660" customFormat="1" ht="18.75" customHeight="1" thickTop="1" thickBot="1">
      <c r="A2586" s="1075">
        <v>1</v>
      </c>
      <c r="B2586" s="2843">
        <v>2</v>
      </c>
      <c r="C2586" s="2843">
        <v>3</v>
      </c>
      <c r="D2586" s="2843">
        <v>4</v>
      </c>
      <c r="E2586" s="2843">
        <v>5</v>
      </c>
      <c r="F2586" s="2843">
        <v>6</v>
      </c>
      <c r="G2586" s="4614">
        <v>7</v>
      </c>
      <c r="H2586" s="4614"/>
      <c r="I2586" s="2843">
        <v>8</v>
      </c>
      <c r="J2586" s="1076">
        <v>9</v>
      </c>
    </row>
    <row r="2587" spans="1:15" s="2842" customFormat="1" ht="18.75" customHeight="1">
      <c r="A2587" s="2844" t="s">
        <v>318</v>
      </c>
      <c r="B2587" s="2840"/>
      <c r="C2587" s="2840"/>
      <c r="D2587" s="2840"/>
      <c r="E2587" s="2840"/>
      <c r="F2587" s="2840"/>
      <c r="G2587" s="2840"/>
      <c r="H2587" s="2840"/>
      <c r="I2587" s="2840"/>
      <c r="J2587" s="2841"/>
      <c r="K2587" s="1388"/>
      <c r="L2587" s="1388"/>
    </row>
    <row r="2588" spans="1:15" s="2842" customFormat="1" ht="17.25" customHeight="1">
      <c r="A2588" s="4612"/>
      <c r="B2588" s="4613"/>
      <c r="C2588" s="4613"/>
      <c r="D2588" s="4613"/>
      <c r="E2588" s="4613"/>
      <c r="F2588" s="4613"/>
      <c r="G2588" s="624" t="s">
        <v>137</v>
      </c>
      <c r="H2588" s="4610" t="s">
        <v>1366</v>
      </c>
      <c r="I2588" s="4610"/>
      <c r="J2588" s="4611"/>
    </row>
    <row r="2589" spans="1:15" s="626" customFormat="1" ht="20.25" customHeight="1" thickBot="1">
      <c r="A2589" s="2839">
        <f t="shared" ref="A2589:F2589" si="617">SUM(A2613)</f>
        <v>0</v>
      </c>
      <c r="B2589" s="2846">
        <f t="shared" si="617"/>
        <v>0</v>
      </c>
      <c r="C2589" s="2839">
        <f t="shared" si="617"/>
        <v>10500000</v>
      </c>
      <c r="D2589" s="2846">
        <f t="shared" si="617"/>
        <v>0</v>
      </c>
      <c r="E2589" s="2839">
        <f t="shared" si="617"/>
        <v>10500000</v>
      </c>
      <c r="F2589" s="2846">
        <f t="shared" si="617"/>
        <v>0</v>
      </c>
      <c r="G2589" s="1326">
        <v>1</v>
      </c>
      <c r="H2589" s="2839" t="s">
        <v>1235</v>
      </c>
      <c r="I2589" s="2839">
        <f>SUM(I2613)</f>
        <v>0</v>
      </c>
      <c r="J2589" s="2846">
        <f>SUM(J2613)</f>
        <v>0</v>
      </c>
      <c r="K2589" s="674"/>
      <c r="L2589" s="674"/>
      <c r="M2589" s="674"/>
      <c r="N2589" s="674"/>
      <c r="O2589" s="626" t="e">
        <v>#REF!</v>
      </c>
    </row>
    <row r="2590" spans="1:15" s="733" customFormat="1" ht="16.5" thickTop="1" thickBot="1">
      <c r="A2590" s="2862">
        <f t="shared" ref="A2590:F2590" si="618">A2617</f>
        <v>0</v>
      </c>
      <c r="B2590" s="989">
        <f t="shared" si="618"/>
        <v>0</v>
      </c>
      <c r="C2590" s="2862">
        <f t="shared" si="618"/>
        <v>4000000</v>
      </c>
      <c r="D2590" s="989">
        <f t="shared" si="618"/>
        <v>0</v>
      </c>
      <c r="E2590" s="2862">
        <f t="shared" si="618"/>
        <v>4000000</v>
      </c>
      <c r="F2590" s="989">
        <f t="shared" si="618"/>
        <v>0</v>
      </c>
      <c r="G2590" s="1263">
        <v>2</v>
      </c>
      <c r="H2590" s="2862" t="s">
        <v>1236</v>
      </c>
      <c r="I2590" s="2862">
        <f>I2617</f>
        <v>0</v>
      </c>
      <c r="J2590" s="989">
        <f>J2617</f>
        <v>0</v>
      </c>
      <c r="O2590" s="733" t="e">
        <v>#REF!</v>
      </c>
    </row>
    <row r="2591" spans="1:15" s="2842" customFormat="1" ht="37.5" customHeight="1" thickTop="1" thickBot="1">
      <c r="A2591" s="995">
        <f t="shared" ref="A2591:F2591" si="619">SUM(A2589:A2590)</f>
        <v>0</v>
      </c>
      <c r="B2591" s="996">
        <f t="shared" si="619"/>
        <v>0</v>
      </c>
      <c r="C2591" s="996">
        <f t="shared" si="619"/>
        <v>14500000</v>
      </c>
      <c r="D2591" s="996">
        <f t="shared" si="619"/>
        <v>0</v>
      </c>
      <c r="E2591" s="996">
        <f t="shared" si="619"/>
        <v>14500000</v>
      </c>
      <c r="F2591" s="996">
        <f t="shared" si="619"/>
        <v>0</v>
      </c>
      <c r="G2591" s="996"/>
      <c r="H2591" s="998" t="s">
        <v>1358</v>
      </c>
      <c r="I2591" s="996">
        <f>SUM(I2589:I2590)</f>
        <v>0</v>
      </c>
      <c r="J2591" s="997">
        <f>SUM(J2589:J2590)</f>
        <v>0</v>
      </c>
      <c r="O2591" s="2842" t="e">
        <v>#REF!</v>
      </c>
    </row>
    <row r="2592" spans="1:15" s="2842" customFormat="1" ht="17.25" customHeight="1" thickTop="1">
      <c r="A2592" s="4623"/>
      <c r="B2592" s="4624"/>
      <c r="C2592" s="4624"/>
      <c r="D2592" s="4624"/>
      <c r="E2592" s="4624"/>
      <c r="F2592" s="4624"/>
      <c r="G2592" s="623" t="s">
        <v>139</v>
      </c>
      <c r="H2592" s="4606" t="s">
        <v>243</v>
      </c>
      <c r="I2592" s="4606"/>
      <c r="J2592" s="4607"/>
      <c r="O2592" s="2842" t="e">
        <v>#REF!</v>
      </c>
    </row>
    <row r="2593" spans="1:15" s="2842" customFormat="1" ht="17.25" customHeight="1">
      <c r="A2593" s="2839">
        <f t="shared" ref="A2593:F2593" si="620">A2627</f>
        <v>0</v>
      </c>
      <c r="B2593" s="2846">
        <f t="shared" si="620"/>
        <v>0</v>
      </c>
      <c r="C2593" s="2839">
        <f t="shared" si="620"/>
        <v>765000</v>
      </c>
      <c r="D2593" s="2846">
        <f t="shared" si="620"/>
        <v>0</v>
      </c>
      <c r="E2593" s="2839">
        <f t="shared" si="620"/>
        <v>765000</v>
      </c>
      <c r="F2593" s="2846">
        <f t="shared" si="620"/>
        <v>0</v>
      </c>
      <c r="G2593" s="1326">
        <v>1</v>
      </c>
      <c r="H2593" s="2839" t="s">
        <v>1238</v>
      </c>
      <c r="I2593" s="2839">
        <f>I2627</f>
        <v>0</v>
      </c>
      <c r="J2593" s="2846">
        <f>J2627</f>
        <v>0</v>
      </c>
    </row>
    <row r="2594" spans="1:15" s="648" customFormat="1" ht="17.25" customHeight="1" thickBot="1">
      <c r="A2594" s="2839">
        <f t="shared" ref="A2594:F2594" si="621">A2638</f>
        <v>0</v>
      </c>
      <c r="B2594" s="2846">
        <f t="shared" si="621"/>
        <v>0</v>
      </c>
      <c r="C2594" s="2839">
        <f t="shared" si="621"/>
        <v>2650000</v>
      </c>
      <c r="D2594" s="2846">
        <f t="shared" si="621"/>
        <v>0</v>
      </c>
      <c r="E2594" s="2839">
        <f t="shared" si="621"/>
        <v>2650000</v>
      </c>
      <c r="F2594" s="2846">
        <f t="shared" si="621"/>
        <v>0</v>
      </c>
      <c r="G2594" s="1326">
        <v>2</v>
      </c>
      <c r="H2594" s="2839" t="s">
        <v>1239</v>
      </c>
      <c r="I2594" s="2839">
        <f>I2638</f>
        <v>0</v>
      </c>
      <c r="J2594" s="2846">
        <f>J2638</f>
        <v>0</v>
      </c>
    </row>
    <row r="2595" spans="1:15" s="648" customFormat="1" ht="17.25" customHeight="1" thickTop="1" thickBot="1">
      <c r="A2595" s="2839">
        <f t="shared" ref="A2595:F2595" si="622">A2647</f>
        <v>0</v>
      </c>
      <c r="B2595" s="2846">
        <f t="shared" si="622"/>
        <v>0</v>
      </c>
      <c r="C2595" s="2839">
        <f t="shared" si="622"/>
        <v>660000</v>
      </c>
      <c r="D2595" s="2846">
        <f t="shared" si="622"/>
        <v>0</v>
      </c>
      <c r="E2595" s="2839">
        <f t="shared" si="622"/>
        <v>660000</v>
      </c>
      <c r="F2595" s="2846">
        <f t="shared" si="622"/>
        <v>0</v>
      </c>
      <c r="G2595" s="1326">
        <v>3</v>
      </c>
      <c r="H2595" s="2839" t="s">
        <v>1240</v>
      </c>
      <c r="I2595" s="2839">
        <f>I2647</f>
        <v>0</v>
      </c>
      <c r="J2595" s="2846">
        <f>J2647</f>
        <v>0</v>
      </c>
    </row>
    <row r="2596" spans="1:15" s="626" customFormat="1" ht="20.25" customHeight="1" thickTop="1" thickBot="1">
      <c r="A2596" s="2839">
        <f t="shared" ref="A2596:F2596" si="623">A2650</f>
        <v>0</v>
      </c>
      <c r="B2596" s="3321">
        <f t="shared" si="623"/>
        <v>0</v>
      </c>
      <c r="C2596" s="3321">
        <f t="shared" si="623"/>
        <v>1500000</v>
      </c>
      <c r="D2596" s="3321">
        <f t="shared" si="623"/>
        <v>0</v>
      </c>
      <c r="E2596" s="3321">
        <f t="shared" si="623"/>
        <v>1500000</v>
      </c>
      <c r="F2596" s="3321">
        <f t="shared" si="623"/>
        <v>0</v>
      </c>
      <c r="G2596" s="1326">
        <v>4</v>
      </c>
      <c r="H2596" s="2839" t="s">
        <v>1241</v>
      </c>
      <c r="I2596" s="2839">
        <f>I2650</f>
        <v>0</v>
      </c>
      <c r="J2596" s="2846">
        <f>J2650</f>
        <v>0</v>
      </c>
    </row>
    <row r="2597" spans="1:15" s="733" customFormat="1" ht="21.75" customHeight="1" thickTop="1" thickBot="1">
      <c r="A2597" s="2862">
        <f t="shared" ref="A2597:F2597" si="624">A2653</f>
        <v>0</v>
      </c>
      <c r="B2597" s="989">
        <f t="shared" si="624"/>
        <v>0</v>
      </c>
      <c r="C2597" s="2862">
        <f t="shared" si="624"/>
        <v>50000</v>
      </c>
      <c r="D2597" s="989">
        <f t="shared" si="624"/>
        <v>0</v>
      </c>
      <c r="E2597" s="2862">
        <f t="shared" si="624"/>
        <v>50000</v>
      </c>
      <c r="F2597" s="989">
        <f t="shared" si="624"/>
        <v>0</v>
      </c>
      <c r="G2597" s="1263">
        <v>5</v>
      </c>
      <c r="H2597" s="2862" t="s">
        <v>1242</v>
      </c>
      <c r="I2597" s="2862">
        <f>I2653</f>
        <v>0</v>
      </c>
      <c r="J2597" s="989">
        <f>J2653</f>
        <v>0</v>
      </c>
      <c r="K2597" s="725"/>
      <c r="L2597" s="725"/>
    </row>
    <row r="2598" spans="1:15" s="761" customFormat="1" ht="30.75" customHeight="1" thickTop="1" thickBot="1">
      <c r="A2598" s="995">
        <f t="shared" ref="A2598:F2598" si="625">SUM(A2593:A2597)</f>
        <v>0</v>
      </c>
      <c r="B2598" s="996">
        <f t="shared" si="625"/>
        <v>0</v>
      </c>
      <c r="C2598" s="996">
        <f t="shared" si="625"/>
        <v>5625000</v>
      </c>
      <c r="D2598" s="996">
        <f t="shared" si="625"/>
        <v>0</v>
      </c>
      <c r="E2598" s="996">
        <f t="shared" si="625"/>
        <v>5625000</v>
      </c>
      <c r="F2598" s="996">
        <f t="shared" si="625"/>
        <v>0</v>
      </c>
      <c r="G2598" s="996"/>
      <c r="H2598" s="998" t="s">
        <v>1243</v>
      </c>
      <c r="I2598" s="996">
        <f>SUM(I2593:I2597)</f>
        <v>0</v>
      </c>
      <c r="J2598" s="997">
        <f>SUM(J2593:J2597)</f>
        <v>0</v>
      </c>
      <c r="K2598" s="748"/>
      <c r="L2598" s="748"/>
      <c r="M2598" s="748"/>
      <c r="N2598" s="748"/>
    </row>
    <row r="2599" spans="1:15" s="2842" customFormat="1" ht="22.5" customHeight="1" thickTop="1" thickBot="1">
      <c r="A2599" s="1005">
        <f t="shared" ref="A2599:F2599" si="626">SUM(A2591+A2598)</f>
        <v>0</v>
      </c>
      <c r="B2599" s="1006">
        <f t="shared" si="626"/>
        <v>0</v>
      </c>
      <c r="C2599" s="1006">
        <f t="shared" si="626"/>
        <v>20125000</v>
      </c>
      <c r="D2599" s="1006">
        <f t="shared" si="626"/>
        <v>0</v>
      </c>
      <c r="E2599" s="1006">
        <f t="shared" si="626"/>
        <v>20125000</v>
      </c>
      <c r="F2599" s="1006">
        <f t="shared" si="626"/>
        <v>0</v>
      </c>
      <c r="G2599" s="1067"/>
      <c r="H2599" s="1082" t="s">
        <v>1244</v>
      </c>
      <c r="I2599" s="1006">
        <f>SUM(I2591+I2598)</f>
        <v>0</v>
      </c>
      <c r="J2599" s="1007">
        <f>SUM(J2591+J2598)</f>
        <v>0</v>
      </c>
    </row>
    <row r="2600" spans="1:15" s="628" customFormat="1" ht="14.25" customHeight="1">
      <c r="A2600" s="2850"/>
      <c r="B2600" s="2847"/>
      <c r="C2600" s="2847"/>
      <c r="D2600" s="2847"/>
      <c r="E2600" s="2847"/>
      <c r="F2600" s="2847"/>
      <c r="G2600" s="2842"/>
      <c r="H2600" s="749"/>
      <c r="I2600" s="2847"/>
      <c r="J2600" s="2847"/>
    </row>
    <row r="2601" spans="1:15" s="2842" customFormat="1" ht="15" customHeight="1">
      <c r="A2601" s="2848" t="s">
        <v>322</v>
      </c>
    </row>
    <row r="2602" spans="1:15" s="2842" customFormat="1" ht="14.25" customHeight="1">
      <c r="A2602" s="2850" t="s">
        <v>3419</v>
      </c>
      <c r="K2602" s="654"/>
      <c r="L2602" s="654"/>
      <c r="M2602" s="654"/>
      <c r="N2602" s="700">
        <v>125581</v>
      </c>
    </row>
    <row r="2603" spans="1:15" s="2842" customFormat="1" ht="18.75" customHeight="1" thickBot="1">
      <c r="A2603" s="2848"/>
      <c r="I2603" s="4608" t="s">
        <v>313</v>
      </c>
      <c r="J2603" s="4608"/>
      <c r="K2603" s="654"/>
      <c r="L2603" s="654"/>
      <c r="M2603" s="654"/>
      <c r="N2603" s="654"/>
    </row>
    <row r="2604" spans="1:15" s="648" customFormat="1" ht="28.5" customHeight="1" thickBot="1">
      <c r="A2604" s="4453" t="s">
        <v>3785</v>
      </c>
      <c r="B2604" s="4454"/>
      <c r="C2604" s="4455" t="s">
        <v>3783</v>
      </c>
      <c r="D2604" s="4454"/>
      <c r="E2604" s="4455" t="s">
        <v>3784</v>
      </c>
      <c r="F2604" s="4454"/>
      <c r="G2604" s="4456" t="s">
        <v>117</v>
      </c>
      <c r="H2604" s="4457"/>
      <c r="I2604" s="4455" t="s">
        <v>3787</v>
      </c>
      <c r="J2604" s="4454"/>
      <c r="O2604" s="648" t="e">
        <v>#REF!</v>
      </c>
    </row>
    <row r="2605" spans="1:15" s="660" customFormat="1" ht="19.5" customHeight="1" thickTop="1" thickBot="1">
      <c r="A2605" s="1050" t="s">
        <v>118</v>
      </c>
      <c r="B2605" s="2819" t="s">
        <v>104</v>
      </c>
      <c r="C2605" s="2819" t="s">
        <v>118</v>
      </c>
      <c r="D2605" s="2819" t="s">
        <v>104</v>
      </c>
      <c r="E2605" s="2819" t="s">
        <v>118</v>
      </c>
      <c r="F2605" s="2819" t="s">
        <v>104</v>
      </c>
      <c r="G2605" s="4458"/>
      <c r="H2605" s="4459"/>
      <c r="I2605" s="2819" t="s">
        <v>118</v>
      </c>
      <c r="J2605" s="1051" t="s">
        <v>104</v>
      </c>
    </row>
    <row r="2606" spans="1:15" s="2842" customFormat="1" ht="18.75" customHeight="1" thickTop="1" thickBot="1">
      <c r="A2606" s="1075">
        <v>1</v>
      </c>
      <c r="B2606" s="2843">
        <v>2</v>
      </c>
      <c r="C2606" s="2843">
        <v>3</v>
      </c>
      <c r="D2606" s="2843">
        <v>4</v>
      </c>
      <c r="E2606" s="2843">
        <v>5</v>
      </c>
      <c r="F2606" s="2843">
        <v>6</v>
      </c>
      <c r="G2606" s="4614">
        <v>7</v>
      </c>
      <c r="H2606" s="4614"/>
      <c r="I2606" s="2843">
        <v>8</v>
      </c>
      <c r="J2606" s="1076">
        <v>9</v>
      </c>
    </row>
    <row r="2607" spans="1:15" s="2842" customFormat="1" ht="19.5" customHeight="1">
      <c r="A2607" s="2844" t="s">
        <v>626</v>
      </c>
      <c r="B2607" s="2840"/>
      <c r="C2607" s="2840"/>
      <c r="D2607" s="2840"/>
      <c r="E2607" s="2840"/>
      <c r="F2607" s="2840"/>
      <c r="G2607" s="2840"/>
      <c r="H2607" s="2840"/>
      <c r="I2607" s="2840"/>
      <c r="J2607" s="2841"/>
    </row>
    <row r="2608" spans="1:15" s="2842" customFormat="1" ht="18.75" customHeight="1">
      <c r="A2608" s="4612"/>
      <c r="B2608" s="4613"/>
      <c r="C2608" s="4613"/>
      <c r="D2608" s="4613"/>
      <c r="E2608" s="4613"/>
      <c r="F2608" s="4613"/>
      <c r="G2608" s="624" t="s">
        <v>137</v>
      </c>
      <c r="H2608" s="4610" t="s">
        <v>239</v>
      </c>
      <c r="I2608" s="4610"/>
      <c r="J2608" s="4611"/>
      <c r="O2608" s="2842" t="e">
        <v>#REF!</v>
      </c>
    </row>
    <row r="2609" spans="1:15" s="2842" customFormat="1" ht="17.25" customHeight="1">
      <c r="A2609" s="4612"/>
      <c r="B2609" s="4613"/>
      <c r="C2609" s="4613"/>
      <c r="D2609" s="4613"/>
      <c r="E2609" s="4613"/>
      <c r="F2609" s="4613"/>
      <c r="G2609" s="624">
        <v>1</v>
      </c>
      <c r="H2609" s="4610" t="s">
        <v>1235</v>
      </c>
      <c r="I2609" s="4610"/>
      <c r="J2609" s="4611"/>
      <c r="O2609" s="2842" t="e">
        <v>#REF!</v>
      </c>
    </row>
    <row r="2610" spans="1:15" s="2842" customFormat="1" ht="17.25" customHeight="1">
      <c r="A2610" s="2846">
        <v>0</v>
      </c>
      <c r="B2610" s="2846">
        <v>0</v>
      </c>
      <c r="C2610" s="4415">
        <v>10500000</v>
      </c>
      <c r="D2610" s="4416">
        <v>0</v>
      </c>
      <c r="E2610" s="4415">
        <v>10500000</v>
      </c>
      <c r="F2610" s="4416">
        <v>0</v>
      </c>
      <c r="G2610" s="1326" t="s">
        <v>324</v>
      </c>
      <c r="H2610" s="2839" t="s">
        <v>1409</v>
      </c>
      <c r="I2610" s="2839"/>
      <c r="J2610" s="2846">
        <v>0</v>
      </c>
      <c r="K2610" s="2847"/>
      <c r="L2610" s="2847"/>
    </row>
    <row r="2611" spans="1:15" s="626" customFormat="1" ht="21" customHeight="1" thickBot="1">
      <c r="A2611" s="2846">
        <v>0</v>
      </c>
      <c r="B2611" s="2846">
        <v>0</v>
      </c>
      <c r="C2611" s="4415">
        <v>0</v>
      </c>
      <c r="D2611" s="4416">
        <v>0</v>
      </c>
      <c r="E2611" s="4415">
        <v>0</v>
      </c>
      <c r="F2611" s="4416">
        <v>0</v>
      </c>
      <c r="G2611" s="1326" t="s">
        <v>327</v>
      </c>
      <c r="H2611" s="1354" t="s">
        <v>1246</v>
      </c>
      <c r="I2611" s="2839">
        <v>0</v>
      </c>
      <c r="J2611" s="2846">
        <v>0</v>
      </c>
      <c r="K2611" s="674"/>
      <c r="L2611" s="674"/>
      <c r="M2611" s="674"/>
      <c r="N2611" s="674"/>
    </row>
    <row r="2612" spans="1:15" s="733" customFormat="1" ht="24" customHeight="1" thickTop="1" thickBot="1">
      <c r="A2612" s="2846">
        <v>0</v>
      </c>
      <c r="B2612" s="2846">
        <v>0</v>
      </c>
      <c r="C2612" s="4418">
        <v>0</v>
      </c>
      <c r="D2612" s="989">
        <v>0</v>
      </c>
      <c r="E2612" s="4418">
        <v>0</v>
      </c>
      <c r="F2612" s="989">
        <v>0</v>
      </c>
      <c r="G2612" s="1263">
        <v>100</v>
      </c>
      <c r="H2612" s="2862" t="s">
        <v>1380</v>
      </c>
      <c r="I2612" s="2862">
        <v>0</v>
      </c>
      <c r="J2612" s="989">
        <v>0</v>
      </c>
    </row>
    <row r="2613" spans="1:15" s="648" customFormat="1" ht="19.5" customHeight="1" thickTop="1" thickBot="1">
      <c r="A2613" s="995">
        <f t="shared" ref="A2613:F2613" si="627">SUM(A2610:A2612)</f>
        <v>0</v>
      </c>
      <c r="B2613" s="996">
        <f t="shared" si="627"/>
        <v>0</v>
      </c>
      <c r="C2613" s="996">
        <f t="shared" si="627"/>
        <v>10500000</v>
      </c>
      <c r="D2613" s="996">
        <f t="shared" si="627"/>
        <v>0</v>
      </c>
      <c r="E2613" s="1040">
        <f t="shared" si="627"/>
        <v>10500000</v>
      </c>
      <c r="F2613" s="996">
        <f t="shared" si="627"/>
        <v>0</v>
      </c>
      <c r="G2613" s="1009"/>
      <c r="H2613" s="996" t="s">
        <v>1249</v>
      </c>
      <c r="I2613" s="996">
        <f>SUM(I2610:I2612)</f>
        <v>0</v>
      </c>
      <c r="J2613" s="997">
        <f>SUM(J2610:J2612)</f>
        <v>0</v>
      </c>
      <c r="O2613" s="648" t="e">
        <v>#REF!</v>
      </c>
    </row>
    <row r="2614" spans="1:15" s="660" customFormat="1" ht="17.25" customHeight="1" thickTop="1" thickBot="1">
      <c r="A2614" s="4623"/>
      <c r="B2614" s="4624"/>
      <c r="C2614" s="4624"/>
      <c r="D2614" s="4624"/>
      <c r="E2614" s="4624"/>
      <c r="F2614" s="4624"/>
      <c r="G2614" s="623">
        <v>2</v>
      </c>
      <c r="H2614" s="4606" t="s">
        <v>1236</v>
      </c>
      <c r="I2614" s="4606"/>
      <c r="J2614" s="4607"/>
    </row>
    <row r="2615" spans="1:15" s="626" customFormat="1" ht="19.5" customHeight="1" thickTop="1" thickBot="1">
      <c r="A2615" s="1325"/>
      <c r="B2615" s="1326"/>
      <c r="C2615" s="4415">
        <v>0</v>
      </c>
      <c r="D2615" s="4416">
        <v>0</v>
      </c>
      <c r="E2615" s="4415">
        <v>0</v>
      </c>
      <c r="F2615" s="4416">
        <v>0</v>
      </c>
      <c r="G2615" s="1326">
        <v>200</v>
      </c>
      <c r="H2615" s="2839" t="s">
        <v>1335</v>
      </c>
      <c r="I2615" s="2839">
        <v>0</v>
      </c>
      <c r="J2615" s="2846">
        <v>0</v>
      </c>
    </row>
    <row r="2616" spans="1:15" s="733" customFormat="1" ht="24.75" customHeight="1" thickTop="1" thickBot="1">
      <c r="A2616" s="691"/>
      <c r="B2616" s="1263"/>
      <c r="C2616" s="4418">
        <v>4000000</v>
      </c>
      <c r="D2616" s="989">
        <v>0</v>
      </c>
      <c r="E2616" s="4418">
        <v>4000000</v>
      </c>
      <c r="F2616" s="989">
        <v>0</v>
      </c>
      <c r="G2616" s="1263">
        <v>275</v>
      </c>
      <c r="H2616" s="2885" t="s">
        <v>1503</v>
      </c>
      <c r="I2616" s="2862"/>
      <c r="J2616" s="989">
        <v>0</v>
      </c>
    </row>
    <row r="2617" spans="1:15" s="733" customFormat="1" ht="21.75" customHeight="1" thickTop="1" thickBot="1">
      <c r="A2617" s="995">
        <f t="shared" ref="A2617:F2617" si="628">SUM(A2615:A2616)</f>
        <v>0</v>
      </c>
      <c r="B2617" s="996">
        <f t="shared" si="628"/>
        <v>0</v>
      </c>
      <c r="C2617" s="996">
        <f t="shared" si="628"/>
        <v>4000000</v>
      </c>
      <c r="D2617" s="996">
        <f t="shared" si="628"/>
        <v>0</v>
      </c>
      <c r="E2617" s="996">
        <f t="shared" si="628"/>
        <v>4000000</v>
      </c>
      <c r="F2617" s="996">
        <f t="shared" si="628"/>
        <v>0</v>
      </c>
      <c r="G2617" s="1013"/>
      <c r="H2617" s="1010" t="s">
        <v>1257</v>
      </c>
      <c r="I2617" s="996">
        <f>SUM(I2615:I2616)</f>
        <v>0</v>
      </c>
      <c r="J2617" s="997">
        <f>SUM(J2615:J2616)</f>
        <v>0</v>
      </c>
    </row>
    <row r="2618" spans="1:15" s="648" customFormat="1" ht="28.5" customHeight="1" thickTop="1" thickBot="1">
      <c r="A2618" s="995">
        <f t="shared" ref="A2618:F2618" si="629">SUM(A2617,A2613)</f>
        <v>0</v>
      </c>
      <c r="B2618" s="996">
        <f t="shared" si="629"/>
        <v>0</v>
      </c>
      <c r="C2618" s="996">
        <f t="shared" si="629"/>
        <v>14500000</v>
      </c>
      <c r="D2618" s="996">
        <f t="shared" si="629"/>
        <v>0</v>
      </c>
      <c r="E2618" s="996">
        <f t="shared" si="629"/>
        <v>14500000</v>
      </c>
      <c r="F2618" s="996">
        <f t="shared" si="629"/>
        <v>0</v>
      </c>
      <c r="G2618" s="1013"/>
      <c r="H2618" s="1010" t="s">
        <v>1538</v>
      </c>
      <c r="I2618" s="996">
        <f>SUM(I2617,I2613)</f>
        <v>0</v>
      </c>
      <c r="J2618" s="997">
        <f>SUM(J2617,J2613)</f>
        <v>0</v>
      </c>
    </row>
    <row r="2619" spans="1:15" s="660" customFormat="1" ht="18.75" customHeight="1" thickTop="1" thickBot="1">
      <c r="A2619" s="4623"/>
      <c r="B2619" s="4624"/>
      <c r="C2619" s="4624"/>
      <c r="D2619" s="4624"/>
      <c r="E2619" s="4624"/>
      <c r="F2619" s="4624"/>
      <c r="G2619" s="623" t="s">
        <v>139</v>
      </c>
      <c r="H2619" s="4606" t="s">
        <v>243</v>
      </c>
      <c r="I2619" s="4606"/>
      <c r="J2619" s="4607"/>
    </row>
    <row r="2620" spans="1:15" s="695" customFormat="1" ht="17.25" customHeight="1" thickTop="1" thickBot="1">
      <c r="A2620" s="4612"/>
      <c r="B2620" s="4613"/>
      <c r="C2620" s="4613"/>
      <c r="D2620" s="4613"/>
      <c r="E2620" s="4613"/>
      <c r="F2620" s="4613"/>
      <c r="G2620" s="624">
        <v>1</v>
      </c>
      <c r="H2620" s="4610" t="s">
        <v>1238</v>
      </c>
      <c r="I2620" s="4610"/>
      <c r="J2620" s="4611"/>
    </row>
    <row r="2621" spans="1:15" s="2842" customFormat="1" ht="17.25" customHeight="1">
      <c r="A2621" s="2846">
        <v>0</v>
      </c>
      <c r="B2621" s="2846">
        <v>0</v>
      </c>
      <c r="C2621" s="3719">
        <v>650000</v>
      </c>
      <c r="D2621" s="4416">
        <v>0</v>
      </c>
      <c r="E2621" s="3719">
        <v>650000</v>
      </c>
      <c r="F2621" s="4416">
        <v>0</v>
      </c>
      <c r="G2621" s="1326" t="s">
        <v>324</v>
      </c>
      <c r="H2621" s="1234" t="s">
        <v>1259</v>
      </c>
      <c r="I2621" s="3719"/>
      <c r="J2621" s="2846">
        <v>0</v>
      </c>
    </row>
    <row r="2622" spans="1:15" s="2842" customFormat="1" ht="17.25" customHeight="1">
      <c r="A2622" s="2846">
        <v>0</v>
      </c>
      <c r="B2622" s="2846">
        <v>0</v>
      </c>
      <c r="C2622" s="4415"/>
      <c r="D2622" s="4416">
        <v>0</v>
      </c>
      <c r="E2622" s="4415"/>
      <c r="F2622" s="4416">
        <v>0</v>
      </c>
      <c r="G2622" s="1326" t="s">
        <v>326</v>
      </c>
      <c r="H2622" s="1234" t="s">
        <v>256</v>
      </c>
      <c r="I2622" s="2839"/>
      <c r="J2622" s="2846">
        <v>0</v>
      </c>
    </row>
    <row r="2623" spans="1:15" s="2842" customFormat="1" ht="17.25" customHeight="1">
      <c r="A2623" s="2846">
        <v>0</v>
      </c>
      <c r="B2623" s="2846">
        <v>0</v>
      </c>
      <c r="C2623" s="3719">
        <v>50000</v>
      </c>
      <c r="D2623" s="4416">
        <v>0</v>
      </c>
      <c r="E2623" s="3719">
        <v>50000</v>
      </c>
      <c r="F2623" s="4416">
        <v>0</v>
      </c>
      <c r="G2623" s="1326" t="s">
        <v>473</v>
      </c>
      <c r="H2623" s="1234" t="s">
        <v>1504</v>
      </c>
      <c r="I2623" s="3719"/>
      <c r="J2623" s="2846">
        <v>0</v>
      </c>
    </row>
    <row r="2624" spans="1:15" s="2842" customFormat="1" ht="17.25" customHeight="1">
      <c r="A2624" s="2846">
        <v>0</v>
      </c>
      <c r="B2624" s="2846">
        <v>0</v>
      </c>
      <c r="C2624" s="3719">
        <v>5000</v>
      </c>
      <c r="D2624" s="4416">
        <v>0</v>
      </c>
      <c r="E2624" s="3719">
        <v>5000</v>
      </c>
      <c r="F2624" s="4416">
        <v>0</v>
      </c>
      <c r="G2624" s="1326" t="s">
        <v>1264</v>
      </c>
      <c r="H2624" s="1234" t="s">
        <v>262</v>
      </c>
      <c r="I2624" s="3719"/>
      <c r="J2624" s="2846">
        <v>0</v>
      </c>
    </row>
    <row r="2625" spans="1:14" s="626" customFormat="1" ht="18.75" customHeight="1" thickBot="1">
      <c r="A2625" s="2846">
        <v>0</v>
      </c>
      <c r="B2625" s="2846">
        <v>0</v>
      </c>
      <c r="C2625" s="4415">
        <v>0</v>
      </c>
      <c r="D2625" s="4416">
        <v>0</v>
      </c>
      <c r="E2625" s="4415">
        <v>0</v>
      </c>
      <c r="F2625" s="4416">
        <v>0</v>
      </c>
      <c r="G2625" s="642" t="s">
        <v>492</v>
      </c>
      <c r="H2625" s="1234" t="s">
        <v>265</v>
      </c>
      <c r="I2625" s="2839"/>
      <c r="J2625" s="2846">
        <v>0</v>
      </c>
    </row>
    <row r="2626" spans="1:14" s="733" customFormat="1" ht="31.5" thickTop="1" thickBot="1">
      <c r="A2626" s="2846">
        <v>0</v>
      </c>
      <c r="B2626" s="2846">
        <v>0</v>
      </c>
      <c r="C2626" s="3723">
        <v>60000</v>
      </c>
      <c r="D2626" s="618">
        <v>0</v>
      </c>
      <c r="E2626" s="3723">
        <v>60000</v>
      </c>
      <c r="F2626" s="618">
        <v>0</v>
      </c>
      <c r="G2626" s="1263" t="s">
        <v>495</v>
      </c>
      <c r="H2626" s="1234" t="s">
        <v>3490</v>
      </c>
      <c r="I2626" s="3723"/>
      <c r="J2626" s="618">
        <v>0</v>
      </c>
    </row>
    <row r="2627" spans="1:14" s="2842" customFormat="1" ht="13.5" customHeight="1" thickTop="1" thickBot="1">
      <c r="A2627" s="1014">
        <f t="shared" ref="A2627:F2627" si="630">SUM(A2621:A2626)</f>
        <v>0</v>
      </c>
      <c r="B2627" s="1015">
        <f t="shared" si="630"/>
        <v>0</v>
      </c>
      <c r="C2627" s="1015">
        <f t="shared" si="630"/>
        <v>765000</v>
      </c>
      <c r="D2627" s="1015">
        <f t="shared" si="630"/>
        <v>0</v>
      </c>
      <c r="E2627" s="1015">
        <f t="shared" si="630"/>
        <v>765000</v>
      </c>
      <c r="F2627" s="1015">
        <f t="shared" si="630"/>
        <v>0</v>
      </c>
      <c r="G2627" s="1016"/>
      <c r="H2627" s="1015" t="s">
        <v>1505</v>
      </c>
      <c r="I2627" s="1015">
        <f>SUM(I2621:I2626)</f>
        <v>0</v>
      </c>
      <c r="J2627" s="1017">
        <f>SUM(J2621:J2626)</f>
        <v>0</v>
      </c>
      <c r="K2627" s="656"/>
      <c r="L2627" s="656"/>
      <c r="M2627" s="656"/>
      <c r="N2627" s="656"/>
    </row>
    <row r="2628" spans="1:14" s="628" customFormat="1" ht="13.5" customHeight="1">
      <c r="A2628" s="2850" t="s">
        <v>3420</v>
      </c>
      <c r="B2628" s="2842"/>
      <c r="C2628" s="2842"/>
      <c r="D2628" s="2842"/>
      <c r="E2628" s="2842"/>
      <c r="F2628" s="2842"/>
      <c r="G2628" s="2842"/>
      <c r="H2628" s="2842"/>
      <c r="I2628" s="2842"/>
      <c r="J2628" s="2842"/>
    </row>
    <row r="2629" spans="1:14" s="2842" customFormat="1" ht="16.5" customHeight="1" thickBot="1">
      <c r="A2629" s="2848"/>
      <c r="I2629" s="4608" t="s">
        <v>313</v>
      </c>
      <c r="J2629" s="4608"/>
    </row>
    <row r="2630" spans="1:14" s="2842" customFormat="1" ht="27" customHeight="1">
      <c r="A2630" s="4453" t="s">
        <v>3785</v>
      </c>
      <c r="B2630" s="4454"/>
      <c r="C2630" s="4455" t="s">
        <v>3783</v>
      </c>
      <c r="D2630" s="4454"/>
      <c r="E2630" s="4455" t="s">
        <v>3784</v>
      </c>
      <c r="F2630" s="4454"/>
      <c r="G2630" s="4456" t="s">
        <v>117</v>
      </c>
      <c r="H2630" s="4457"/>
      <c r="I2630" s="4455" t="s">
        <v>3787</v>
      </c>
      <c r="J2630" s="4454"/>
      <c r="K2630" s="654"/>
      <c r="L2630" s="654"/>
      <c r="M2630" s="654"/>
      <c r="N2630" s="654"/>
    </row>
    <row r="2631" spans="1:14" s="2842" customFormat="1" ht="13.5" customHeight="1">
      <c r="A2631" s="1050" t="s">
        <v>118</v>
      </c>
      <c r="B2631" s="2819" t="s">
        <v>104</v>
      </c>
      <c r="C2631" s="2819" t="s">
        <v>118</v>
      </c>
      <c r="D2631" s="2819" t="s">
        <v>104</v>
      </c>
      <c r="E2631" s="2819" t="s">
        <v>118</v>
      </c>
      <c r="F2631" s="2819" t="s">
        <v>104</v>
      </c>
      <c r="G2631" s="4458"/>
      <c r="H2631" s="4459"/>
      <c r="I2631" s="2819" t="s">
        <v>118</v>
      </c>
      <c r="J2631" s="1051" t="s">
        <v>104</v>
      </c>
      <c r="K2631" s="654"/>
      <c r="L2631" s="654"/>
      <c r="M2631" s="654"/>
      <c r="N2631" s="654"/>
    </row>
    <row r="2632" spans="1:14" s="2842" customFormat="1" ht="18.75" customHeight="1" thickBot="1">
      <c r="A2632" s="1075">
        <v>1</v>
      </c>
      <c r="B2632" s="2843">
        <v>2</v>
      </c>
      <c r="C2632" s="2843">
        <v>3</v>
      </c>
      <c r="D2632" s="2843">
        <v>4</v>
      </c>
      <c r="E2632" s="2843">
        <v>5</v>
      </c>
      <c r="F2632" s="2843">
        <v>6</v>
      </c>
      <c r="G2632" s="4614">
        <v>7</v>
      </c>
      <c r="H2632" s="4614"/>
      <c r="I2632" s="2843">
        <v>8</v>
      </c>
      <c r="J2632" s="1076">
        <v>9</v>
      </c>
      <c r="K2632" s="654"/>
      <c r="L2632" s="654"/>
      <c r="M2632" s="654"/>
      <c r="N2632" s="654"/>
    </row>
    <row r="2633" spans="1:14" s="2842" customFormat="1" ht="17.25" customHeight="1">
      <c r="A2633" s="4612"/>
      <c r="B2633" s="4613"/>
      <c r="C2633" s="4613"/>
      <c r="D2633" s="4613"/>
      <c r="E2633" s="4613"/>
      <c r="F2633" s="4613"/>
      <c r="G2633" s="624">
        <v>2</v>
      </c>
      <c r="H2633" s="4610" t="s">
        <v>1271</v>
      </c>
      <c r="I2633" s="4610"/>
      <c r="J2633" s="4611"/>
    </row>
    <row r="2634" spans="1:14" s="2842" customFormat="1" ht="17.25" customHeight="1">
      <c r="A2634" s="2846">
        <v>0</v>
      </c>
      <c r="B2634" s="2846">
        <v>0</v>
      </c>
      <c r="C2634" s="3719">
        <v>800000</v>
      </c>
      <c r="D2634" s="890">
        <v>0</v>
      </c>
      <c r="E2634" s="3719">
        <v>800000</v>
      </c>
      <c r="F2634" s="890">
        <v>0</v>
      </c>
      <c r="G2634" s="1326">
        <v>104</v>
      </c>
      <c r="H2634" s="1234" t="s">
        <v>3492</v>
      </c>
      <c r="I2634" s="3719"/>
      <c r="J2634" s="890">
        <v>0</v>
      </c>
    </row>
    <row r="2635" spans="1:14" s="3325" customFormat="1" ht="17.25" customHeight="1">
      <c r="A2635" s="3066">
        <v>0</v>
      </c>
      <c r="B2635" s="3066">
        <v>0</v>
      </c>
      <c r="C2635" s="3063">
        <v>1000000</v>
      </c>
      <c r="D2635" s="3065"/>
      <c r="E2635" s="3063">
        <v>1000000</v>
      </c>
      <c r="F2635" s="3065"/>
      <c r="G2635" s="3350" t="s">
        <v>1275</v>
      </c>
      <c r="H2635" s="3349" t="s">
        <v>268</v>
      </c>
      <c r="I2635" s="3063"/>
      <c r="J2635" s="3065"/>
    </row>
    <row r="2636" spans="1:14" s="626" customFormat="1" ht="20.25" customHeight="1" thickBot="1">
      <c r="A2636" s="2846">
        <v>0</v>
      </c>
      <c r="B2636" s="2846">
        <v>0</v>
      </c>
      <c r="C2636" s="4415">
        <v>800000</v>
      </c>
      <c r="D2636" s="890">
        <v>0</v>
      </c>
      <c r="E2636" s="4415">
        <v>800000</v>
      </c>
      <c r="F2636" s="890">
        <v>0</v>
      </c>
      <c r="G2636" s="1326">
        <v>135</v>
      </c>
      <c r="H2636" s="1234" t="s">
        <v>270</v>
      </c>
      <c r="I2636" s="2839"/>
      <c r="J2636" s="890">
        <v>0</v>
      </c>
    </row>
    <row r="2637" spans="1:14" s="733" customFormat="1" ht="22.5" customHeight="1" thickTop="1" thickBot="1">
      <c r="A2637" s="2846">
        <v>0</v>
      </c>
      <c r="B2637" s="2846">
        <v>0</v>
      </c>
      <c r="C2637" s="4418">
        <v>50000</v>
      </c>
      <c r="D2637" s="989">
        <v>0</v>
      </c>
      <c r="E2637" s="4418">
        <v>50000</v>
      </c>
      <c r="F2637" s="989">
        <v>0</v>
      </c>
      <c r="G2637" s="1263">
        <v>140</v>
      </c>
      <c r="H2637" s="2862" t="s">
        <v>1280</v>
      </c>
      <c r="I2637" s="2862"/>
      <c r="J2637" s="989">
        <v>0</v>
      </c>
    </row>
    <row r="2638" spans="1:14" s="2842" customFormat="1" ht="19.5" customHeight="1" thickTop="1" thickBot="1">
      <c r="A2638" s="1039">
        <f t="shared" ref="A2638:F2638" si="631">SUM(A2634:A2637)</f>
        <v>0</v>
      </c>
      <c r="B2638" s="1040">
        <f t="shared" si="631"/>
        <v>0</v>
      </c>
      <c r="C2638" s="996">
        <f t="shared" si="631"/>
        <v>2650000</v>
      </c>
      <c r="D2638" s="996">
        <f t="shared" si="631"/>
        <v>0</v>
      </c>
      <c r="E2638" s="1040">
        <f t="shared" si="631"/>
        <v>2650000</v>
      </c>
      <c r="F2638" s="1040">
        <f t="shared" si="631"/>
        <v>0</v>
      </c>
      <c r="G2638" s="1009"/>
      <c r="H2638" s="996" t="s">
        <v>1344</v>
      </c>
      <c r="I2638" s="996">
        <f>SUM(I2634:I2637)</f>
        <v>0</v>
      </c>
      <c r="J2638" s="997">
        <f>SUM(J2634:J2637)</f>
        <v>0</v>
      </c>
    </row>
    <row r="2639" spans="1:14" s="2842" customFormat="1" ht="17.25" customHeight="1" thickTop="1">
      <c r="A2639" s="4623"/>
      <c r="B2639" s="4624"/>
      <c r="C2639" s="4624"/>
      <c r="D2639" s="4624"/>
      <c r="E2639" s="4624"/>
      <c r="F2639" s="4624"/>
      <c r="G2639" s="623">
        <v>3</v>
      </c>
      <c r="H2639" s="4606" t="s">
        <v>1282</v>
      </c>
      <c r="I2639" s="4606"/>
      <c r="J2639" s="4607"/>
    </row>
    <row r="2640" spans="1:14" s="648" customFormat="1" ht="17.25" customHeight="1" thickBot="1">
      <c r="A2640" s="2846">
        <v>0</v>
      </c>
      <c r="B2640" s="2846">
        <v>0</v>
      </c>
      <c r="C2640" s="4415">
        <v>100000</v>
      </c>
      <c r="D2640" s="1362">
        <v>0</v>
      </c>
      <c r="E2640" s="4415">
        <v>100000</v>
      </c>
      <c r="F2640" s="1362">
        <v>0</v>
      </c>
      <c r="G2640" s="1326">
        <v>215</v>
      </c>
      <c r="H2640" s="2839" t="s">
        <v>275</v>
      </c>
      <c r="I2640" s="3321"/>
      <c r="J2640" s="1362">
        <v>0</v>
      </c>
    </row>
    <row r="2641" spans="1:14" s="2842" customFormat="1" ht="17.25" customHeight="1" thickTop="1">
      <c r="A2641" s="2846">
        <v>0</v>
      </c>
      <c r="B2641" s="2846">
        <v>0</v>
      </c>
      <c r="C2641" s="4415">
        <v>100000</v>
      </c>
      <c r="D2641" s="4415">
        <v>0</v>
      </c>
      <c r="E2641" s="4415">
        <v>100000</v>
      </c>
      <c r="F2641" s="4415">
        <v>0</v>
      </c>
      <c r="G2641" s="1326">
        <v>217</v>
      </c>
      <c r="H2641" s="2839" t="s">
        <v>1539</v>
      </c>
      <c r="I2641" s="3321"/>
      <c r="J2641" s="2839">
        <v>0</v>
      </c>
    </row>
    <row r="2642" spans="1:14" s="2842" customFormat="1" ht="17.25" customHeight="1">
      <c r="A2642" s="2846">
        <v>0</v>
      </c>
      <c r="B2642" s="2846">
        <v>0</v>
      </c>
      <c r="C2642" s="4415">
        <v>150000</v>
      </c>
      <c r="D2642" s="4416">
        <v>0</v>
      </c>
      <c r="E2642" s="4415">
        <v>150000</v>
      </c>
      <c r="F2642" s="4416">
        <v>0</v>
      </c>
      <c r="G2642" s="1326">
        <v>230</v>
      </c>
      <c r="H2642" s="2839" t="s">
        <v>1516</v>
      </c>
      <c r="I2642" s="3321"/>
      <c r="J2642" s="2846">
        <v>0</v>
      </c>
    </row>
    <row r="2643" spans="1:14" s="2842" customFormat="1" ht="15">
      <c r="A2643" s="2846">
        <v>0</v>
      </c>
      <c r="B2643" s="2846">
        <v>0</v>
      </c>
      <c r="C2643" s="4415">
        <v>0</v>
      </c>
      <c r="D2643" s="4415">
        <v>0</v>
      </c>
      <c r="E2643" s="4415">
        <v>0</v>
      </c>
      <c r="F2643" s="4415">
        <v>0</v>
      </c>
      <c r="G2643" s="1326">
        <v>234</v>
      </c>
      <c r="H2643" s="1354" t="s">
        <v>1541</v>
      </c>
      <c r="I2643" s="3321"/>
      <c r="J2643" s="2839">
        <v>0</v>
      </c>
    </row>
    <row r="2644" spans="1:14" s="626" customFormat="1" ht="21.75" customHeight="1" thickBot="1">
      <c r="A2644" s="2846">
        <v>0</v>
      </c>
      <c r="B2644" s="2846">
        <v>0</v>
      </c>
      <c r="C2644" s="4415">
        <v>10000</v>
      </c>
      <c r="D2644" s="4415">
        <v>0</v>
      </c>
      <c r="E2644" s="4415">
        <v>10000</v>
      </c>
      <c r="F2644" s="4415">
        <v>0</v>
      </c>
      <c r="G2644" s="1326">
        <v>252</v>
      </c>
      <c r="H2644" s="2839" t="s">
        <v>1542</v>
      </c>
      <c r="I2644" s="3321"/>
      <c r="J2644" s="2839">
        <v>0</v>
      </c>
    </row>
    <row r="2645" spans="1:14" s="626" customFormat="1" ht="21.75" customHeight="1" thickTop="1" thickBot="1">
      <c r="A2645" s="2846"/>
      <c r="B2645" s="2846"/>
      <c r="C2645" s="4415">
        <v>150000</v>
      </c>
      <c r="D2645" s="2741"/>
      <c r="E2645" s="4415">
        <v>150000</v>
      </c>
      <c r="F2645" s="2741"/>
      <c r="G2645" s="1245">
        <v>268</v>
      </c>
      <c r="H2645" s="2854" t="s">
        <v>3504</v>
      </c>
      <c r="I2645" s="3321"/>
      <c r="J2645" s="2741"/>
    </row>
    <row r="2646" spans="1:14" s="733" customFormat="1" ht="23.25" customHeight="1" thickTop="1" thickBot="1">
      <c r="A2646" s="2846">
        <v>0</v>
      </c>
      <c r="B2646" s="2846">
        <v>0</v>
      </c>
      <c r="C2646" s="3719">
        <v>150000</v>
      </c>
      <c r="D2646" s="989">
        <v>0</v>
      </c>
      <c r="E2646" s="3719">
        <v>150000</v>
      </c>
      <c r="F2646" s="989">
        <v>0</v>
      </c>
      <c r="G2646" s="1263">
        <v>289</v>
      </c>
      <c r="H2646" s="2862" t="s">
        <v>281</v>
      </c>
      <c r="I2646" s="3719"/>
      <c r="J2646" s="989">
        <v>0</v>
      </c>
    </row>
    <row r="2647" spans="1:14" s="2842" customFormat="1" ht="21" customHeight="1" thickTop="1" thickBot="1">
      <c r="A2647" s="1039">
        <f t="shared" ref="A2647:F2647" si="632">SUM(A2640:A2646)</f>
        <v>0</v>
      </c>
      <c r="B2647" s="1040">
        <f t="shared" si="632"/>
        <v>0</v>
      </c>
      <c r="C2647" s="1040">
        <f t="shared" si="632"/>
        <v>660000</v>
      </c>
      <c r="D2647" s="1040">
        <f t="shared" si="632"/>
        <v>0</v>
      </c>
      <c r="E2647" s="1040">
        <f t="shared" si="632"/>
        <v>660000</v>
      </c>
      <c r="F2647" s="1040">
        <f t="shared" si="632"/>
        <v>0</v>
      </c>
      <c r="G2647" s="1013"/>
      <c r="H2647" s="996" t="s">
        <v>1374</v>
      </c>
      <c r="I2647" s="1040">
        <f>SUM(I2640:I2646)</f>
        <v>0</v>
      </c>
      <c r="J2647" s="1074">
        <f>SUM(J2640:J2646)</f>
        <v>0</v>
      </c>
      <c r="K2647" s="656"/>
      <c r="L2647" s="656"/>
      <c r="M2647" s="656"/>
      <c r="N2647" s="656"/>
    </row>
    <row r="2648" spans="1:14" s="2842" customFormat="1" ht="18.75" customHeight="1" thickTop="1">
      <c r="A2648" s="4623"/>
      <c r="B2648" s="4624"/>
      <c r="C2648" s="4624"/>
      <c r="D2648" s="4624"/>
      <c r="E2648" s="4624"/>
      <c r="F2648" s="4624"/>
      <c r="G2648" s="623">
        <v>4</v>
      </c>
      <c r="H2648" s="4606" t="s">
        <v>1296</v>
      </c>
      <c r="I2648" s="4606"/>
      <c r="J2648" s="4607"/>
      <c r="K2648" s="694"/>
      <c r="L2648" s="694"/>
      <c r="M2648" s="694"/>
      <c r="N2648" s="694"/>
    </row>
    <row r="2649" spans="1:14" s="3325" customFormat="1" ht="18.75" customHeight="1" thickBot="1">
      <c r="A2649" s="3323"/>
      <c r="B2649" s="3351"/>
      <c r="C2649" s="3351">
        <v>1500000</v>
      </c>
      <c r="D2649" s="3351"/>
      <c r="E2649" s="3351">
        <v>1500000</v>
      </c>
      <c r="F2649" s="3351"/>
      <c r="G2649" s="3352" t="s">
        <v>3658</v>
      </c>
      <c r="H2649" s="3351" t="s">
        <v>3659</v>
      </c>
      <c r="I2649" s="3351"/>
      <c r="J2649" s="3324"/>
    </row>
    <row r="2650" spans="1:14" s="3325" customFormat="1" ht="18.75" customHeight="1" thickTop="1" thickBot="1">
      <c r="A2650" s="3353">
        <f t="shared" ref="A2650:F2650" si="633">A2649</f>
        <v>0</v>
      </c>
      <c r="B2650" s="3353">
        <f t="shared" si="633"/>
        <v>0</v>
      </c>
      <c r="C2650" s="4207">
        <f t="shared" si="633"/>
        <v>1500000</v>
      </c>
      <c r="D2650" s="3353">
        <f t="shared" si="633"/>
        <v>0</v>
      </c>
      <c r="E2650" s="3356">
        <f t="shared" si="633"/>
        <v>1500000</v>
      </c>
      <c r="F2650" s="3356">
        <f t="shared" si="633"/>
        <v>0</v>
      </c>
      <c r="G2650" s="3354"/>
      <c r="H2650" s="996" t="s">
        <v>1376</v>
      </c>
      <c r="I2650" s="3356">
        <f>I2649</f>
        <v>0</v>
      </c>
      <c r="J2650" s="3355">
        <f>J2649</f>
        <v>0</v>
      </c>
    </row>
    <row r="2651" spans="1:14" s="2842" customFormat="1" ht="18.75" customHeight="1" thickTop="1">
      <c r="A2651" s="4612"/>
      <c r="B2651" s="4613"/>
      <c r="C2651" s="4613"/>
      <c r="D2651" s="4613"/>
      <c r="E2651" s="4613"/>
      <c r="F2651" s="4613"/>
      <c r="G2651" s="624">
        <v>5</v>
      </c>
      <c r="H2651" s="4610" t="s">
        <v>321</v>
      </c>
      <c r="I2651" s="4610"/>
      <c r="J2651" s="4611"/>
    </row>
    <row r="2652" spans="1:14" s="626" customFormat="1" ht="18" customHeight="1" thickBot="1">
      <c r="A2652" s="2846">
        <v>0</v>
      </c>
      <c r="B2652" s="2846">
        <v>0</v>
      </c>
      <c r="C2652" s="4415">
        <v>50000</v>
      </c>
      <c r="D2652" s="2846">
        <v>0</v>
      </c>
      <c r="E2652" s="2839">
        <v>50000</v>
      </c>
      <c r="F2652" s="2846">
        <v>0</v>
      </c>
      <c r="G2652" s="1326">
        <v>499</v>
      </c>
      <c r="H2652" s="2839" t="s">
        <v>290</v>
      </c>
      <c r="I2652" s="3719"/>
      <c r="J2652" s="2846">
        <v>0</v>
      </c>
    </row>
    <row r="2653" spans="1:14" s="733" customFormat="1" ht="24" customHeight="1" thickTop="1" thickBot="1">
      <c r="A2653" s="1407">
        <f t="shared" ref="A2653:F2653" si="634">SUM(A2652)</f>
        <v>0</v>
      </c>
      <c r="B2653" s="1415">
        <f t="shared" si="634"/>
        <v>0</v>
      </c>
      <c r="C2653" s="1415">
        <f t="shared" si="634"/>
        <v>50000</v>
      </c>
      <c r="D2653" s="1415">
        <f t="shared" si="634"/>
        <v>0</v>
      </c>
      <c r="E2653" s="1415">
        <f t="shared" si="634"/>
        <v>50000</v>
      </c>
      <c r="F2653" s="1415">
        <f t="shared" si="634"/>
        <v>0</v>
      </c>
      <c r="G2653" s="1033"/>
      <c r="H2653" s="1415" t="s">
        <v>1321</v>
      </c>
      <c r="I2653" s="1415">
        <f>SUM(I2652)</f>
        <v>0</v>
      </c>
      <c r="J2653" s="1012">
        <f>SUM(J2652)</f>
        <v>0</v>
      </c>
    </row>
    <row r="2654" spans="1:14" s="761" customFormat="1" ht="38.25" customHeight="1" thickTop="1" thickBot="1">
      <c r="A2654" s="995">
        <f t="shared" ref="A2654:F2654" si="635">SUM(A2653,A2650,A2647,A2638,A2627)</f>
        <v>0</v>
      </c>
      <c r="B2654" s="996">
        <f t="shared" si="635"/>
        <v>0</v>
      </c>
      <c r="C2654" s="996">
        <f t="shared" si="635"/>
        <v>5625000</v>
      </c>
      <c r="D2654" s="996">
        <f t="shared" si="635"/>
        <v>0</v>
      </c>
      <c r="E2654" s="996">
        <f t="shared" si="635"/>
        <v>5625000</v>
      </c>
      <c r="F2654" s="996">
        <f t="shared" si="635"/>
        <v>0</v>
      </c>
      <c r="G2654" s="1013"/>
      <c r="H2654" s="1010" t="s">
        <v>1355</v>
      </c>
      <c r="I2654" s="996">
        <f>SUM(I2653,I2650,I2647,I2638,I2627)</f>
        <v>0</v>
      </c>
      <c r="J2654" s="997">
        <f>SUM(J2653,J2650,J2647,J2638,J2627)</f>
        <v>0</v>
      </c>
    </row>
    <row r="2655" spans="1:14" s="2842" customFormat="1" ht="44.25" thickTop="1" thickBot="1">
      <c r="A2655" s="1071">
        <f t="shared" ref="A2655:F2655" si="636">SUM(A2654,A2618)</f>
        <v>0</v>
      </c>
      <c r="B2655" s="1072">
        <f t="shared" si="636"/>
        <v>0</v>
      </c>
      <c r="C2655" s="1072">
        <f t="shared" si="636"/>
        <v>20125000</v>
      </c>
      <c r="D2655" s="1072">
        <f t="shared" si="636"/>
        <v>0</v>
      </c>
      <c r="E2655" s="1072">
        <f t="shared" si="636"/>
        <v>20125000</v>
      </c>
      <c r="F2655" s="1072">
        <f t="shared" si="636"/>
        <v>0</v>
      </c>
      <c r="G2655" s="1067"/>
      <c r="H2655" s="1068" t="s">
        <v>3421</v>
      </c>
      <c r="I2655" s="1072">
        <f>SUM(I2654,I2618)</f>
        <v>0</v>
      </c>
      <c r="J2655" s="1073">
        <f>SUM(J2654,J2618)</f>
        <v>0</v>
      </c>
      <c r="N2655" s="2842">
        <v>900590</v>
      </c>
    </row>
    <row r="2656" spans="1:14" s="648" customFormat="1" ht="15.75" customHeight="1" thickBot="1">
      <c r="A2656" s="1391"/>
      <c r="B2656" s="775"/>
      <c r="C2656" s="775"/>
      <c r="D2656" s="775"/>
      <c r="E2656" s="775"/>
      <c r="F2656" s="775"/>
      <c r="G2656" s="2842"/>
      <c r="H2656" s="749"/>
      <c r="I2656" s="775"/>
      <c r="J2656" s="775"/>
      <c r="N2656" s="648" t="e">
        <f>#REF!</f>
        <v>#REF!</v>
      </c>
    </row>
    <row r="2657" spans="1:15" s="2842" customFormat="1" ht="15" customHeight="1" thickTop="1">
      <c r="A2657" s="4645" t="s">
        <v>1544</v>
      </c>
      <c r="B2657" s="4646"/>
      <c r="C2657" s="4646"/>
      <c r="D2657" s="4646"/>
      <c r="E2657" s="4646"/>
      <c r="F2657" s="4646"/>
      <c r="G2657" s="4646"/>
      <c r="H2657" s="4646"/>
      <c r="I2657" s="4646"/>
      <c r="J2657" s="4646"/>
    </row>
    <row r="2658" spans="1:15" s="648" customFormat="1" ht="15" customHeight="1" thickBot="1">
      <c r="A2658" s="2848"/>
      <c r="B2658" s="2842"/>
      <c r="C2658" s="2842"/>
      <c r="D2658" s="2842"/>
      <c r="E2658" s="2842"/>
      <c r="F2658" s="2842"/>
      <c r="G2658" s="2842"/>
      <c r="H2658" s="2842"/>
      <c r="I2658" s="4608" t="s">
        <v>313</v>
      </c>
      <c r="J2658" s="4608"/>
    </row>
    <row r="2659" spans="1:15" s="660" customFormat="1" ht="27" customHeight="1" thickTop="1" thickBot="1">
      <c r="A2659" s="4453" t="s">
        <v>3785</v>
      </c>
      <c r="B2659" s="4454"/>
      <c r="C2659" s="4455" t="s">
        <v>3783</v>
      </c>
      <c r="D2659" s="4454"/>
      <c r="E2659" s="4455" t="s">
        <v>3784</v>
      </c>
      <c r="F2659" s="4454"/>
      <c r="G2659" s="4456" t="s">
        <v>117</v>
      </c>
      <c r="H2659" s="4457"/>
      <c r="I2659" s="4455" t="s">
        <v>3787</v>
      </c>
      <c r="J2659" s="4454"/>
    </row>
    <row r="2660" spans="1:15" s="660" customFormat="1" ht="13.5" customHeight="1" thickTop="1" thickBot="1">
      <c r="A2660" s="1050" t="s">
        <v>118</v>
      </c>
      <c r="B2660" s="2819" t="s">
        <v>104</v>
      </c>
      <c r="C2660" s="2819" t="s">
        <v>118</v>
      </c>
      <c r="D2660" s="2819" t="s">
        <v>104</v>
      </c>
      <c r="E2660" s="2819" t="s">
        <v>118</v>
      </c>
      <c r="F2660" s="2819" t="s">
        <v>104</v>
      </c>
      <c r="G2660" s="4458"/>
      <c r="H2660" s="4459"/>
      <c r="I2660" s="2819" t="s">
        <v>118</v>
      </c>
      <c r="J2660" s="1051" t="s">
        <v>104</v>
      </c>
    </row>
    <row r="2661" spans="1:15" s="2842" customFormat="1" ht="19.5" customHeight="1" thickTop="1" thickBot="1">
      <c r="A2661" s="1075">
        <v>1</v>
      </c>
      <c r="B2661" s="2843">
        <v>2</v>
      </c>
      <c r="C2661" s="2843">
        <v>3</v>
      </c>
      <c r="D2661" s="2843">
        <v>4</v>
      </c>
      <c r="E2661" s="2843">
        <v>5</v>
      </c>
      <c r="F2661" s="2843">
        <v>6</v>
      </c>
      <c r="G2661" s="4614">
        <v>7</v>
      </c>
      <c r="H2661" s="4614"/>
      <c r="I2661" s="2843">
        <v>8</v>
      </c>
      <c r="J2661" s="1076">
        <v>9</v>
      </c>
    </row>
    <row r="2662" spans="1:15" s="2842" customFormat="1" ht="19.5" customHeight="1">
      <c r="A2662" s="2844" t="s">
        <v>318</v>
      </c>
      <c r="B2662" s="2840"/>
      <c r="C2662" s="2840"/>
      <c r="D2662" s="2840"/>
      <c r="E2662" s="2840"/>
      <c r="F2662" s="2840"/>
      <c r="G2662" s="2840"/>
      <c r="H2662" s="2840"/>
      <c r="I2662" s="2840"/>
      <c r="J2662" s="2841"/>
    </row>
    <row r="2663" spans="1:15" s="2842" customFormat="1" ht="17.25" customHeight="1">
      <c r="A2663" s="4612"/>
      <c r="B2663" s="4613"/>
      <c r="C2663" s="4613"/>
      <c r="D2663" s="4613"/>
      <c r="E2663" s="4613"/>
      <c r="F2663" s="4613"/>
      <c r="G2663" s="624" t="s">
        <v>137</v>
      </c>
      <c r="H2663" s="4610" t="s">
        <v>239</v>
      </c>
      <c r="I2663" s="4610"/>
      <c r="J2663" s="4611"/>
      <c r="O2663" s="2842" t="e">
        <v>#REF!</v>
      </c>
    </row>
    <row r="2664" spans="1:15" s="626" customFormat="1" ht="18.75" customHeight="1" thickBot="1">
      <c r="A2664" s="2839">
        <f t="shared" ref="A2664:F2664" si="637">SUM(A2688)</f>
        <v>0</v>
      </c>
      <c r="B2664" s="2846">
        <f t="shared" si="637"/>
        <v>0</v>
      </c>
      <c r="C2664" s="2839">
        <f t="shared" si="637"/>
        <v>11002000</v>
      </c>
      <c r="D2664" s="2846">
        <f t="shared" si="637"/>
        <v>0</v>
      </c>
      <c r="E2664" s="2839">
        <f t="shared" si="637"/>
        <v>11002000</v>
      </c>
      <c r="F2664" s="2846">
        <f t="shared" si="637"/>
        <v>0</v>
      </c>
      <c r="G2664" s="1326">
        <v>1</v>
      </c>
      <c r="H2664" s="2839" t="s">
        <v>1235</v>
      </c>
      <c r="I2664" s="2839">
        <f>SUM(I2688)</f>
        <v>0</v>
      </c>
      <c r="J2664" s="2846">
        <f>SUM(J2688)</f>
        <v>0</v>
      </c>
      <c r="O2664" s="626" t="e">
        <v>#REF!</v>
      </c>
    </row>
    <row r="2665" spans="1:15" s="733" customFormat="1" ht="16.5" thickTop="1" thickBot="1">
      <c r="A2665" s="2862">
        <f t="shared" ref="A2665:F2665" si="638">A2691</f>
        <v>0</v>
      </c>
      <c r="B2665" s="989">
        <f t="shared" si="638"/>
        <v>0</v>
      </c>
      <c r="C2665" s="2862">
        <f t="shared" si="638"/>
        <v>10000</v>
      </c>
      <c r="D2665" s="989">
        <f t="shared" si="638"/>
        <v>0</v>
      </c>
      <c r="E2665" s="2862">
        <f t="shared" si="638"/>
        <v>10000</v>
      </c>
      <c r="F2665" s="989">
        <f t="shared" si="638"/>
        <v>0</v>
      </c>
      <c r="G2665" s="1263">
        <v>2</v>
      </c>
      <c r="H2665" s="2862" t="s">
        <v>1236</v>
      </c>
      <c r="I2665" s="2862">
        <f>I2691</f>
        <v>0</v>
      </c>
      <c r="J2665" s="989">
        <f>J2691</f>
        <v>0</v>
      </c>
    </row>
    <row r="2666" spans="1:15" s="2842" customFormat="1" ht="19.5" customHeight="1" thickTop="1" thickBot="1">
      <c r="A2666" s="995">
        <f t="shared" ref="A2666:F2666" si="639">SUM(A2664:A2665)</f>
        <v>0</v>
      </c>
      <c r="B2666" s="996">
        <f t="shared" si="639"/>
        <v>0</v>
      </c>
      <c r="C2666" s="996">
        <f t="shared" si="639"/>
        <v>11012000</v>
      </c>
      <c r="D2666" s="996">
        <f t="shared" si="639"/>
        <v>0</v>
      </c>
      <c r="E2666" s="996">
        <f t="shared" si="639"/>
        <v>11012000</v>
      </c>
      <c r="F2666" s="996">
        <f t="shared" si="639"/>
        <v>0</v>
      </c>
      <c r="G2666" s="996"/>
      <c r="H2666" s="998" t="s">
        <v>1358</v>
      </c>
      <c r="I2666" s="996">
        <f>SUM(I2664:I2665)</f>
        <v>0</v>
      </c>
      <c r="J2666" s="997">
        <f>SUM(J2664:J2665)</f>
        <v>0</v>
      </c>
      <c r="K2666" s="628"/>
      <c r="L2666" s="628"/>
      <c r="O2666" s="2842" t="e">
        <v>#REF!</v>
      </c>
    </row>
    <row r="2667" spans="1:15" s="2842" customFormat="1" ht="17.25" customHeight="1" thickTop="1">
      <c r="A2667" s="4623"/>
      <c r="B2667" s="4624"/>
      <c r="C2667" s="4624"/>
      <c r="D2667" s="4624"/>
      <c r="E2667" s="4624"/>
      <c r="F2667" s="4624"/>
      <c r="G2667" s="623" t="s">
        <v>139</v>
      </c>
      <c r="H2667" s="4606" t="s">
        <v>243</v>
      </c>
      <c r="I2667" s="4606"/>
      <c r="J2667" s="4607"/>
    </row>
    <row r="2668" spans="1:15" s="2842" customFormat="1" ht="17.25" customHeight="1">
      <c r="A2668" s="2839">
        <f t="shared" ref="A2668:F2668" si="640">A2706</f>
        <v>0</v>
      </c>
      <c r="B2668" s="2846">
        <f t="shared" si="640"/>
        <v>0</v>
      </c>
      <c r="C2668" s="2839">
        <f t="shared" si="640"/>
        <v>9568000</v>
      </c>
      <c r="D2668" s="2846">
        <f t="shared" si="640"/>
        <v>105000</v>
      </c>
      <c r="E2668" s="2839">
        <f t="shared" si="640"/>
        <v>9568000</v>
      </c>
      <c r="F2668" s="2846">
        <f t="shared" si="640"/>
        <v>105000</v>
      </c>
      <c r="G2668" s="1326">
        <v>1</v>
      </c>
      <c r="H2668" s="2839" t="s">
        <v>1258</v>
      </c>
      <c r="I2668" s="2839">
        <f>I2706</f>
        <v>0</v>
      </c>
      <c r="J2668" s="2846">
        <f>J2706</f>
        <v>0</v>
      </c>
      <c r="O2668" s="2842" t="e">
        <v>#REF!</v>
      </c>
    </row>
    <row r="2669" spans="1:15" s="2842" customFormat="1" ht="17.25" customHeight="1">
      <c r="A2669" s="2839">
        <f t="shared" ref="A2669:F2669" si="641">A2718</f>
        <v>0</v>
      </c>
      <c r="B2669" s="2846">
        <f t="shared" si="641"/>
        <v>0</v>
      </c>
      <c r="C2669" s="2839">
        <f t="shared" si="641"/>
        <v>45000</v>
      </c>
      <c r="D2669" s="2846">
        <f t="shared" si="641"/>
        <v>410000</v>
      </c>
      <c r="E2669" s="2839">
        <f t="shared" si="641"/>
        <v>45000</v>
      </c>
      <c r="F2669" s="2846">
        <f t="shared" si="641"/>
        <v>410000</v>
      </c>
      <c r="G2669" s="1326">
        <v>2</v>
      </c>
      <c r="H2669" s="2839" t="s">
        <v>1271</v>
      </c>
      <c r="I2669" s="2839">
        <f>I2718</f>
        <v>0</v>
      </c>
      <c r="J2669" s="2846">
        <f>J2718</f>
        <v>0</v>
      </c>
      <c r="O2669" s="2842" t="e">
        <v>#REF!</v>
      </c>
    </row>
    <row r="2670" spans="1:15" s="2842" customFormat="1" ht="17.25" customHeight="1">
      <c r="A2670" s="2839">
        <f t="shared" ref="A2670:F2670" si="642">A2723</f>
        <v>0</v>
      </c>
      <c r="B2670" s="2846">
        <f t="shared" si="642"/>
        <v>0</v>
      </c>
      <c r="C2670" s="2839">
        <f t="shared" si="642"/>
        <v>10000</v>
      </c>
      <c r="D2670" s="2846">
        <f t="shared" si="642"/>
        <v>60000</v>
      </c>
      <c r="E2670" s="2839">
        <f t="shared" si="642"/>
        <v>10000</v>
      </c>
      <c r="F2670" s="2846">
        <f t="shared" si="642"/>
        <v>60000</v>
      </c>
      <c r="G2670" s="1326">
        <v>3</v>
      </c>
      <c r="H2670" s="2839" t="s">
        <v>1282</v>
      </c>
      <c r="I2670" s="2839">
        <f>I2723</f>
        <v>0</v>
      </c>
      <c r="J2670" s="2846">
        <f>J2723</f>
        <v>0</v>
      </c>
    </row>
    <row r="2671" spans="1:15" s="626" customFormat="1" ht="21" customHeight="1" thickBot="1">
      <c r="A2671" s="2839">
        <f>0</f>
        <v>0</v>
      </c>
      <c r="B2671" s="2846">
        <f>0</f>
        <v>0</v>
      </c>
      <c r="C2671" s="2839">
        <f>0</f>
        <v>0</v>
      </c>
      <c r="D2671" s="2846">
        <f>0</f>
        <v>0</v>
      </c>
      <c r="E2671" s="2839">
        <f>0</f>
        <v>0</v>
      </c>
      <c r="F2671" s="2846">
        <f>0</f>
        <v>0</v>
      </c>
      <c r="G2671" s="1326">
        <v>4</v>
      </c>
      <c r="H2671" s="2839" t="s">
        <v>1296</v>
      </c>
      <c r="I2671" s="2839">
        <f>0</f>
        <v>0</v>
      </c>
      <c r="J2671" s="2846">
        <f>0</f>
        <v>0</v>
      </c>
    </row>
    <row r="2672" spans="1:15" s="733" customFormat="1" ht="16.5" thickTop="1" thickBot="1">
      <c r="A2672" s="2862">
        <f t="shared" ref="A2672:F2672" si="643">A2728</f>
        <v>0</v>
      </c>
      <c r="B2672" s="989">
        <f t="shared" si="643"/>
        <v>0</v>
      </c>
      <c r="C2672" s="2862">
        <f t="shared" si="643"/>
        <v>30000</v>
      </c>
      <c r="D2672" s="989">
        <f t="shared" si="643"/>
        <v>0</v>
      </c>
      <c r="E2672" s="2862">
        <f t="shared" si="643"/>
        <v>30000</v>
      </c>
      <c r="F2672" s="989">
        <f t="shared" si="643"/>
        <v>0</v>
      </c>
      <c r="G2672" s="1263">
        <v>5</v>
      </c>
      <c r="H2672" s="2862" t="s">
        <v>321</v>
      </c>
      <c r="I2672" s="2862">
        <f>I2728</f>
        <v>0</v>
      </c>
      <c r="J2672" s="989">
        <f>J2728</f>
        <v>0</v>
      </c>
    </row>
    <row r="2673" spans="1:15" s="761" customFormat="1" ht="30" thickTop="1" thickBot="1">
      <c r="A2673" s="995">
        <f t="shared" ref="A2673:F2673" si="644">SUM(A2668:A2672)</f>
        <v>0</v>
      </c>
      <c r="B2673" s="996">
        <f t="shared" si="644"/>
        <v>0</v>
      </c>
      <c r="C2673" s="996">
        <f t="shared" si="644"/>
        <v>9653000</v>
      </c>
      <c r="D2673" s="996">
        <f t="shared" si="644"/>
        <v>575000</v>
      </c>
      <c r="E2673" s="996">
        <f t="shared" si="644"/>
        <v>9653000</v>
      </c>
      <c r="F2673" s="996">
        <f t="shared" si="644"/>
        <v>575000</v>
      </c>
      <c r="G2673" s="996"/>
      <c r="H2673" s="998" t="s">
        <v>1243</v>
      </c>
      <c r="I2673" s="996">
        <f>SUM(I2668:I2672)</f>
        <v>0</v>
      </c>
      <c r="J2673" s="997">
        <f>SUM(J2668:J2672)</f>
        <v>0</v>
      </c>
    </row>
    <row r="2674" spans="1:15" s="2842" customFormat="1" ht="24" customHeight="1" thickTop="1" thickBot="1">
      <c r="A2674" s="1005">
        <f t="shared" ref="A2674:F2674" si="645">SUM(A2666+A2673)</f>
        <v>0</v>
      </c>
      <c r="B2674" s="1006">
        <f t="shared" si="645"/>
        <v>0</v>
      </c>
      <c r="C2674" s="1006">
        <f t="shared" si="645"/>
        <v>20665000</v>
      </c>
      <c r="D2674" s="1006">
        <f t="shared" si="645"/>
        <v>575000</v>
      </c>
      <c r="E2674" s="1006">
        <f t="shared" si="645"/>
        <v>20665000</v>
      </c>
      <c r="F2674" s="1006">
        <f t="shared" si="645"/>
        <v>575000</v>
      </c>
      <c r="G2674" s="1067"/>
      <c r="H2674" s="1068" t="s">
        <v>1244</v>
      </c>
      <c r="I2674" s="1006">
        <f>SUM(I2666+I2673)</f>
        <v>0</v>
      </c>
      <c r="J2674" s="1007">
        <f>SUM(J2666+J2673)</f>
        <v>0</v>
      </c>
      <c r="K2674" s="654"/>
      <c r="L2674" s="654"/>
      <c r="M2674" s="654"/>
      <c r="N2674" s="654"/>
    </row>
    <row r="2675" spans="1:15" s="2842" customFormat="1" ht="15" customHeight="1">
      <c r="A2675" s="2850"/>
      <c r="B2675" s="2847"/>
      <c r="C2675" s="2847"/>
      <c r="D2675" s="2847"/>
      <c r="E2675" s="2847"/>
      <c r="F2675" s="2847"/>
      <c r="H2675" s="749"/>
      <c r="I2675" s="2847"/>
      <c r="J2675" s="2847"/>
      <c r="K2675" s="654"/>
      <c r="L2675" s="654"/>
      <c r="M2675" s="654"/>
      <c r="N2675" s="654"/>
    </row>
    <row r="2676" spans="1:15" s="2842" customFormat="1" ht="20.25" customHeight="1">
      <c r="A2676" s="2848" t="s">
        <v>322</v>
      </c>
      <c r="K2676" s="654"/>
      <c r="L2676" s="654"/>
      <c r="M2676" s="654"/>
      <c r="N2676" s="654"/>
    </row>
    <row r="2677" spans="1:15" s="2842" customFormat="1" ht="13.5" customHeight="1">
      <c r="A2677" s="2850" t="s">
        <v>1545</v>
      </c>
      <c r="E2677" s="1411"/>
      <c r="G2677" s="2847"/>
      <c r="H2677" s="2847"/>
    </row>
    <row r="2678" spans="1:15" s="2842" customFormat="1" ht="14.25" customHeight="1" thickBot="1">
      <c r="A2678" s="2848"/>
      <c r="I2678" s="4608" t="s">
        <v>313</v>
      </c>
      <c r="J2678" s="4608"/>
    </row>
    <row r="2679" spans="1:15" s="2842" customFormat="1" ht="28.5" customHeight="1">
      <c r="A2679" s="4453" t="s">
        <v>3785</v>
      </c>
      <c r="B2679" s="4454"/>
      <c r="C2679" s="4455" t="s">
        <v>3783</v>
      </c>
      <c r="D2679" s="4454"/>
      <c r="E2679" s="4455" t="s">
        <v>3784</v>
      </c>
      <c r="F2679" s="4454"/>
      <c r="G2679" s="4456" t="s">
        <v>117</v>
      </c>
      <c r="H2679" s="4457"/>
      <c r="I2679" s="4455" t="s">
        <v>3787</v>
      </c>
      <c r="J2679" s="4454"/>
    </row>
    <row r="2680" spans="1:15" s="2842" customFormat="1" ht="13.5" customHeight="1">
      <c r="A2680" s="1050" t="s">
        <v>118</v>
      </c>
      <c r="B2680" s="2819" t="s">
        <v>104</v>
      </c>
      <c r="C2680" s="2819" t="s">
        <v>118</v>
      </c>
      <c r="D2680" s="2819" t="s">
        <v>104</v>
      </c>
      <c r="E2680" s="2819" t="s">
        <v>118</v>
      </c>
      <c r="F2680" s="2819" t="s">
        <v>104</v>
      </c>
      <c r="G2680" s="4458"/>
      <c r="H2680" s="4459"/>
      <c r="I2680" s="2819" t="s">
        <v>118</v>
      </c>
      <c r="J2680" s="1051" t="s">
        <v>104</v>
      </c>
      <c r="O2680" s="2842" t="e">
        <v>#REF!</v>
      </c>
    </row>
    <row r="2681" spans="1:15" s="2842" customFormat="1" ht="19.5" customHeight="1" thickBot="1">
      <c r="A2681" s="1075">
        <v>1</v>
      </c>
      <c r="B2681" s="2843">
        <v>2</v>
      </c>
      <c r="C2681" s="2843">
        <v>3</v>
      </c>
      <c r="D2681" s="2843">
        <v>4</v>
      </c>
      <c r="E2681" s="2843">
        <v>5</v>
      </c>
      <c r="F2681" s="2843">
        <v>6</v>
      </c>
      <c r="G2681" s="4614">
        <v>7</v>
      </c>
      <c r="H2681" s="4614"/>
      <c r="I2681" s="2843">
        <v>8</v>
      </c>
      <c r="J2681" s="1076">
        <v>9</v>
      </c>
      <c r="K2681" s="654"/>
      <c r="L2681" s="654"/>
      <c r="M2681" s="654"/>
      <c r="N2681" s="706"/>
    </row>
    <row r="2682" spans="1:15" s="648" customFormat="1" ht="19.5" customHeight="1" thickBot="1">
      <c r="A2682" s="2844" t="s">
        <v>626</v>
      </c>
      <c r="B2682" s="2840"/>
      <c r="C2682" s="2840"/>
      <c r="D2682" s="2840"/>
      <c r="E2682" s="2840"/>
      <c r="F2682" s="2840"/>
      <c r="G2682" s="2840"/>
      <c r="H2682" s="2840"/>
      <c r="I2682" s="2840"/>
      <c r="J2682" s="2841"/>
      <c r="O2682" s="648" t="e">
        <v>#REF!</v>
      </c>
    </row>
    <row r="2683" spans="1:15" s="660" customFormat="1" ht="19.5" customHeight="1" thickTop="1" thickBot="1">
      <c r="A2683" s="4612"/>
      <c r="B2683" s="4613"/>
      <c r="C2683" s="4613"/>
      <c r="D2683" s="4613"/>
      <c r="E2683" s="4613"/>
      <c r="F2683" s="4613"/>
      <c r="G2683" s="624" t="s">
        <v>137</v>
      </c>
      <c r="H2683" s="4610" t="s">
        <v>239</v>
      </c>
      <c r="I2683" s="4610"/>
      <c r="J2683" s="4611"/>
    </row>
    <row r="2684" spans="1:15" s="2842" customFormat="1" ht="17.25" customHeight="1" thickTop="1">
      <c r="A2684" s="4612"/>
      <c r="B2684" s="4613"/>
      <c r="C2684" s="4613"/>
      <c r="D2684" s="4613"/>
      <c r="E2684" s="4613"/>
      <c r="F2684" s="4613"/>
      <c r="G2684" s="624">
        <v>1</v>
      </c>
      <c r="H2684" s="4610" t="s">
        <v>1235</v>
      </c>
      <c r="I2684" s="4610"/>
      <c r="J2684" s="4611"/>
    </row>
    <row r="2685" spans="1:15" s="2842" customFormat="1" ht="17.25" customHeight="1">
      <c r="A2685" s="2839">
        <v>0</v>
      </c>
      <c r="B2685" s="2839">
        <v>0</v>
      </c>
      <c r="C2685" s="2839">
        <v>0</v>
      </c>
      <c r="D2685" s="2846">
        <v>0</v>
      </c>
      <c r="E2685" s="2839"/>
      <c r="F2685" s="2839"/>
      <c r="G2685" s="1326" t="s">
        <v>324</v>
      </c>
      <c r="H2685" s="2839" t="s">
        <v>1409</v>
      </c>
      <c r="I2685" s="2839">
        <v>0</v>
      </c>
      <c r="J2685" s="2846">
        <v>0</v>
      </c>
    </row>
    <row r="2686" spans="1:15" s="626" customFormat="1" ht="19.5" customHeight="1" thickBot="1">
      <c r="A2686" s="3414"/>
      <c r="B2686" s="2839"/>
      <c r="C2686" s="4423">
        <v>1600000</v>
      </c>
      <c r="D2686" s="4424">
        <v>0</v>
      </c>
      <c r="E2686" s="4423">
        <v>1600000</v>
      </c>
      <c r="F2686" s="4424">
        <v>0</v>
      </c>
      <c r="G2686" s="1326" t="s">
        <v>327</v>
      </c>
      <c r="H2686" s="1354" t="s">
        <v>1246</v>
      </c>
      <c r="I2686" s="3242"/>
      <c r="J2686" s="2846">
        <v>0</v>
      </c>
    </row>
    <row r="2687" spans="1:15" s="662" customFormat="1" ht="22.5" customHeight="1" thickTop="1" thickBot="1">
      <c r="A2687" s="3414"/>
      <c r="B2687" s="2839"/>
      <c r="C2687" s="4427">
        <v>9402000</v>
      </c>
      <c r="D2687" s="989">
        <v>0</v>
      </c>
      <c r="E2687" s="4427">
        <v>9402000</v>
      </c>
      <c r="F2687" s="989">
        <v>0</v>
      </c>
      <c r="G2687" s="1263">
        <v>100</v>
      </c>
      <c r="H2687" s="2862" t="s">
        <v>1380</v>
      </c>
      <c r="I2687" s="3246"/>
      <c r="J2687" s="989">
        <v>0</v>
      </c>
      <c r="O2687" s="662" t="e">
        <v>#REF!</v>
      </c>
    </row>
    <row r="2688" spans="1:15" s="648" customFormat="1" ht="19.5" customHeight="1" thickTop="1" thickBot="1">
      <c r="A2688" s="995">
        <f t="shared" ref="A2688:F2688" si="646">SUM(A2685:A2687)</f>
        <v>0</v>
      </c>
      <c r="B2688" s="996">
        <f t="shared" si="646"/>
        <v>0</v>
      </c>
      <c r="C2688" s="996">
        <f t="shared" si="646"/>
        <v>11002000</v>
      </c>
      <c r="D2688" s="996">
        <f t="shared" si="646"/>
        <v>0</v>
      </c>
      <c r="E2688" s="996">
        <f t="shared" si="646"/>
        <v>11002000</v>
      </c>
      <c r="F2688" s="996">
        <f t="shared" si="646"/>
        <v>0</v>
      </c>
      <c r="G2688" s="1009"/>
      <c r="H2688" s="996" t="s">
        <v>1249</v>
      </c>
      <c r="I2688" s="996">
        <f>SUM(I2685:I2687)</f>
        <v>0</v>
      </c>
      <c r="J2688" s="997">
        <f>SUM(J2685:J2687)</f>
        <v>0</v>
      </c>
    </row>
    <row r="2689" spans="1:15" s="626" customFormat="1" ht="20.25" customHeight="1" thickTop="1" thickBot="1">
      <c r="A2689" s="4623"/>
      <c r="B2689" s="4624"/>
      <c r="C2689" s="4624"/>
      <c r="D2689" s="4624"/>
      <c r="E2689" s="4624"/>
      <c r="F2689" s="4624"/>
      <c r="G2689" s="623">
        <v>2</v>
      </c>
      <c r="H2689" s="4606" t="s">
        <v>1236</v>
      </c>
      <c r="I2689" s="4606"/>
      <c r="J2689" s="4607"/>
    </row>
    <row r="2690" spans="1:15" s="733" customFormat="1" ht="22.5" customHeight="1" thickTop="1" thickBot="1">
      <c r="A2690" s="2839"/>
      <c r="B2690" s="2839"/>
      <c r="C2690" s="2862">
        <v>10000</v>
      </c>
      <c r="D2690" s="989">
        <v>0</v>
      </c>
      <c r="E2690" s="3410">
        <v>10000</v>
      </c>
      <c r="F2690" s="2862">
        <v>0</v>
      </c>
      <c r="G2690" s="1263">
        <v>200</v>
      </c>
      <c r="H2690" s="2862" t="s">
        <v>1335</v>
      </c>
      <c r="I2690" s="3246"/>
      <c r="J2690" s="989">
        <v>0</v>
      </c>
    </row>
    <row r="2691" spans="1:15" s="733" customFormat="1" ht="35.25" customHeight="1" thickTop="1" thickBot="1">
      <c r="A2691" s="995">
        <f t="shared" ref="A2691:F2691" si="647">SUM(A2690)</f>
        <v>0</v>
      </c>
      <c r="B2691" s="996">
        <f t="shared" si="647"/>
        <v>0</v>
      </c>
      <c r="C2691" s="996">
        <f t="shared" si="647"/>
        <v>10000</v>
      </c>
      <c r="D2691" s="996">
        <f t="shared" si="647"/>
        <v>0</v>
      </c>
      <c r="E2691" s="996">
        <f t="shared" si="647"/>
        <v>10000</v>
      </c>
      <c r="F2691" s="996">
        <f t="shared" si="647"/>
        <v>0</v>
      </c>
      <c r="G2691" s="1013"/>
      <c r="H2691" s="1010" t="s">
        <v>1257</v>
      </c>
      <c r="I2691" s="996">
        <f>SUM(I2690)</f>
        <v>0</v>
      </c>
      <c r="J2691" s="997">
        <f>SUM(J2690)</f>
        <v>0</v>
      </c>
      <c r="O2691" s="733" t="e">
        <v>#REF!</v>
      </c>
    </row>
    <row r="2692" spans="1:15" s="648" customFormat="1" ht="30" thickTop="1" thickBot="1">
      <c r="A2692" s="995">
        <f t="shared" ref="A2692:F2692" si="648">SUM(A2691,A2688)</f>
        <v>0</v>
      </c>
      <c r="B2692" s="996">
        <f t="shared" si="648"/>
        <v>0</v>
      </c>
      <c r="C2692" s="996">
        <f t="shared" si="648"/>
        <v>11012000</v>
      </c>
      <c r="D2692" s="996">
        <f t="shared" si="648"/>
        <v>0</v>
      </c>
      <c r="E2692" s="996">
        <f t="shared" si="648"/>
        <v>11012000</v>
      </c>
      <c r="F2692" s="996">
        <f t="shared" si="648"/>
        <v>0</v>
      </c>
      <c r="G2692" s="1013"/>
      <c r="H2692" s="1010" t="s">
        <v>1237</v>
      </c>
      <c r="I2692" s="996">
        <f>SUM(I2691,I2688)</f>
        <v>0</v>
      </c>
      <c r="J2692" s="997">
        <f>SUM(J2691,J2688)</f>
        <v>0</v>
      </c>
      <c r="O2692" s="648" t="e">
        <v>#REF!</v>
      </c>
    </row>
    <row r="2693" spans="1:15" s="660" customFormat="1" ht="20.25" customHeight="1" thickTop="1" thickBot="1">
      <c r="A2693" s="4623"/>
      <c r="B2693" s="4624"/>
      <c r="C2693" s="4624"/>
      <c r="D2693" s="4624"/>
      <c r="E2693" s="4624"/>
      <c r="F2693" s="4624"/>
      <c r="G2693" s="623" t="s">
        <v>139</v>
      </c>
      <c r="H2693" s="4606" t="s">
        <v>243</v>
      </c>
      <c r="I2693" s="4606"/>
      <c r="J2693" s="4607"/>
    </row>
    <row r="2694" spans="1:15" s="660" customFormat="1" ht="17.25" customHeight="1" thickTop="1" thickBot="1">
      <c r="A2694" s="4612"/>
      <c r="B2694" s="4613"/>
      <c r="C2694" s="4613"/>
      <c r="D2694" s="4613"/>
      <c r="E2694" s="4613"/>
      <c r="F2694" s="4613"/>
      <c r="G2694" s="624">
        <v>1</v>
      </c>
      <c r="H2694" s="4610" t="s">
        <v>1238</v>
      </c>
      <c r="I2694" s="4610"/>
      <c r="J2694" s="4611"/>
    </row>
    <row r="2695" spans="1:15" s="695" customFormat="1" ht="17.25" customHeight="1" thickTop="1" thickBot="1">
      <c r="A2695" s="3414"/>
      <c r="B2695" s="3414"/>
      <c r="C2695" s="3719">
        <v>800000</v>
      </c>
      <c r="D2695" s="4424">
        <v>0</v>
      </c>
      <c r="E2695" s="3719">
        <v>800000</v>
      </c>
      <c r="F2695" s="4424">
        <v>0</v>
      </c>
      <c r="G2695" s="1326" t="s">
        <v>324</v>
      </c>
      <c r="H2695" s="1234" t="s">
        <v>1259</v>
      </c>
      <c r="I2695" s="3719"/>
      <c r="J2695" s="3245"/>
    </row>
    <row r="2696" spans="1:15" s="2842" customFormat="1" ht="17.25" customHeight="1">
      <c r="A2696" s="3414"/>
      <c r="B2696" s="3414"/>
      <c r="C2696" s="4423">
        <v>5000</v>
      </c>
      <c r="D2696" s="4424">
        <v>0</v>
      </c>
      <c r="E2696" s="4423">
        <v>5000</v>
      </c>
      <c r="F2696" s="4424">
        <v>0</v>
      </c>
      <c r="G2696" s="1326" t="s">
        <v>326</v>
      </c>
      <c r="H2696" s="1234" t="s">
        <v>256</v>
      </c>
      <c r="I2696" s="3242"/>
      <c r="J2696" s="3245"/>
      <c r="K2696" s="628"/>
      <c r="L2696" s="628"/>
    </row>
    <row r="2697" spans="1:15" s="2842" customFormat="1" ht="17.25" customHeight="1">
      <c r="A2697" s="3415"/>
      <c r="B2697" s="3414"/>
      <c r="C2697" s="4423">
        <v>0</v>
      </c>
      <c r="D2697" s="4424">
        <v>0</v>
      </c>
      <c r="E2697" s="4423">
        <v>0</v>
      </c>
      <c r="F2697" s="4424">
        <v>0</v>
      </c>
      <c r="G2697" s="1326" t="s">
        <v>455</v>
      </c>
      <c r="H2697" s="1234" t="s">
        <v>257</v>
      </c>
      <c r="I2697" s="3242"/>
      <c r="J2697" s="3245"/>
    </row>
    <row r="2698" spans="1:15" s="2842" customFormat="1" ht="17.25" customHeight="1">
      <c r="A2698" s="3414"/>
      <c r="B2698" s="3414"/>
      <c r="C2698" s="4426">
        <v>750000</v>
      </c>
      <c r="D2698" s="4424">
        <v>0</v>
      </c>
      <c r="E2698" s="4426">
        <v>750000</v>
      </c>
      <c r="F2698" s="4424">
        <v>0</v>
      </c>
      <c r="G2698" s="1326" t="s">
        <v>699</v>
      </c>
      <c r="H2698" s="1234" t="s">
        <v>1402</v>
      </c>
      <c r="I2698" s="3244"/>
      <c r="J2698" s="3245"/>
    </row>
    <row r="2699" spans="1:15" s="2842" customFormat="1" ht="17.25" customHeight="1">
      <c r="A2699" s="355"/>
      <c r="B2699" s="355"/>
      <c r="C2699" s="4289">
        <v>8000000</v>
      </c>
      <c r="D2699" s="4424">
        <v>0</v>
      </c>
      <c r="E2699" s="4289">
        <v>8000000</v>
      </c>
      <c r="F2699" s="4424">
        <v>0</v>
      </c>
      <c r="G2699" s="1326" t="s">
        <v>701</v>
      </c>
      <c r="H2699" s="1234" t="s">
        <v>1403</v>
      </c>
      <c r="I2699" s="4289"/>
      <c r="J2699" s="3245"/>
    </row>
    <row r="2700" spans="1:15" s="2842" customFormat="1" ht="17.25" customHeight="1">
      <c r="A2700" s="3414"/>
      <c r="B2700" s="3414"/>
      <c r="C2700" s="4423">
        <v>10000</v>
      </c>
      <c r="D2700" s="4423">
        <v>0</v>
      </c>
      <c r="E2700" s="4423">
        <v>10000</v>
      </c>
      <c r="F2700" s="4423">
        <v>0</v>
      </c>
      <c r="G2700" s="1326" t="s">
        <v>473</v>
      </c>
      <c r="H2700" s="1234" t="s">
        <v>1504</v>
      </c>
      <c r="I2700" s="3242"/>
      <c r="J2700" s="3242"/>
    </row>
    <row r="2701" spans="1:15" s="2842" customFormat="1" ht="17.25" customHeight="1">
      <c r="A2701" s="3414"/>
      <c r="B2701" s="3414"/>
      <c r="C2701" s="4423">
        <v>3000</v>
      </c>
      <c r="D2701" s="4423">
        <v>0</v>
      </c>
      <c r="E2701" s="4423">
        <v>3000</v>
      </c>
      <c r="F2701" s="4423">
        <v>0</v>
      </c>
      <c r="G2701" s="1326" t="s">
        <v>1264</v>
      </c>
      <c r="H2701" s="1234" t="s">
        <v>262</v>
      </c>
      <c r="I2701" s="3242"/>
      <c r="J2701" s="3242"/>
      <c r="K2701" s="1388"/>
      <c r="L2701" s="1388"/>
    </row>
    <row r="2702" spans="1:15" s="2842" customFormat="1" ht="17.25" customHeight="1">
      <c r="A2702" s="3415"/>
      <c r="B2702" s="3414"/>
      <c r="C2702" s="4423">
        <v>0</v>
      </c>
      <c r="D2702" s="890">
        <v>40000</v>
      </c>
      <c r="E2702" s="4423">
        <v>0</v>
      </c>
      <c r="F2702" s="890">
        <v>40000</v>
      </c>
      <c r="G2702" s="1326" t="s">
        <v>492</v>
      </c>
      <c r="H2702" s="1234" t="s">
        <v>265</v>
      </c>
      <c r="I2702" s="3242"/>
      <c r="J2702" s="890"/>
      <c r="K2702" s="1388"/>
      <c r="L2702" s="1388"/>
    </row>
    <row r="2703" spans="1:15" s="626" customFormat="1" ht="30.75" thickBot="1">
      <c r="B2703" s="3414"/>
      <c r="C2703" s="4423">
        <v>0</v>
      </c>
      <c r="D2703" s="890">
        <v>13000</v>
      </c>
      <c r="E2703" s="4423">
        <v>0</v>
      </c>
      <c r="F2703" s="890">
        <v>13000</v>
      </c>
      <c r="G2703" s="1326" t="s">
        <v>495</v>
      </c>
      <c r="H2703" s="1234" t="s">
        <v>3490</v>
      </c>
      <c r="I2703" s="3242"/>
      <c r="J2703" s="890"/>
      <c r="K2703" s="674"/>
      <c r="L2703" s="674"/>
      <c r="M2703" s="674"/>
      <c r="N2703" s="674"/>
    </row>
    <row r="2704" spans="1:15" s="2776" customFormat="1" ht="20.25" customHeight="1" thickTop="1" thickBot="1">
      <c r="A2704" s="3415"/>
      <c r="B2704" s="3414"/>
      <c r="C2704" s="2695"/>
      <c r="D2704" s="2695">
        <v>50000</v>
      </c>
      <c r="E2704" s="2695"/>
      <c r="F2704" s="2695">
        <v>50000</v>
      </c>
      <c r="G2704" s="2797" t="s">
        <v>497</v>
      </c>
      <c r="H2704" s="1414" t="s">
        <v>2977</v>
      </c>
      <c r="I2704" s="2695"/>
      <c r="J2704" s="2695"/>
    </row>
    <row r="2705" spans="1:15" s="761" customFormat="1" ht="20.25" customHeight="1" thickTop="1" thickBot="1">
      <c r="A2705" s="3416"/>
      <c r="B2705" s="3417"/>
      <c r="C2705" s="2735"/>
      <c r="D2705" s="2736">
        <v>2000</v>
      </c>
      <c r="E2705" s="2735"/>
      <c r="F2705" s="2736">
        <v>2000</v>
      </c>
      <c r="G2705" s="2688">
        <v>29</v>
      </c>
      <c r="H2705" s="2708" t="s">
        <v>3489</v>
      </c>
      <c r="I2705" s="2735"/>
      <c r="J2705" s="2736"/>
    </row>
    <row r="2706" spans="1:15" s="2842" customFormat="1" ht="17.25" customHeight="1" thickTop="1" thickBot="1">
      <c r="A2706" s="1014">
        <f t="shared" ref="A2706:F2706" si="649">SUM(A2695:A2705)</f>
        <v>0</v>
      </c>
      <c r="B2706" s="1014">
        <f t="shared" si="649"/>
        <v>0</v>
      </c>
      <c r="C2706" s="1014">
        <f t="shared" si="649"/>
        <v>9568000</v>
      </c>
      <c r="D2706" s="1014">
        <f t="shared" si="649"/>
        <v>105000</v>
      </c>
      <c r="E2706" s="1014">
        <f t="shared" si="649"/>
        <v>9568000</v>
      </c>
      <c r="F2706" s="1014">
        <f t="shared" si="649"/>
        <v>105000</v>
      </c>
      <c r="G2706" s="1016"/>
      <c r="H2706" s="1015" t="s">
        <v>1505</v>
      </c>
      <c r="I2706" s="1015">
        <f>SUM(I2695:I2705)</f>
        <v>0</v>
      </c>
      <c r="J2706" s="1015">
        <f>SUM(J2695:J2705)</f>
        <v>0</v>
      </c>
    </row>
    <row r="2707" spans="1:15" s="2842" customFormat="1" ht="15" customHeight="1">
      <c r="A2707" s="2850" t="s">
        <v>1546</v>
      </c>
      <c r="F2707" s="1411"/>
      <c r="G2707" s="2847"/>
      <c r="H2707" s="2847"/>
      <c r="O2707" s="2842">
        <f>I2739-C2739</f>
        <v>-23105000</v>
      </c>
    </row>
    <row r="2708" spans="1:15" s="2842" customFormat="1" ht="15.75" customHeight="1" thickBot="1">
      <c r="A2708" s="2848"/>
      <c r="I2708" s="4608" t="s">
        <v>313</v>
      </c>
      <c r="J2708" s="4608"/>
    </row>
    <row r="2709" spans="1:15" s="2842" customFormat="1" ht="27.75" customHeight="1">
      <c r="A2709" s="4453" t="s">
        <v>3785</v>
      </c>
      <c r="B2709" s="4454"/>
      <c r="C2709" s="4455" t="s">
        <v>3783</v>
      </c>
      <c r="D2709" s="4454"/>
      <c r="E2709" s="4455" t="s">
        <v>3784</v>
      </c>
      <c r="F2709" s="4454"/>
      <c r="G2709" s="4456" t="s">
        <v>117</v>
      </c>
      <c r="H2709" s="4457"/>
      <c r="I2709" s="4455" t="s">
        <v>3787</v>
      </c>
      <c r="J2709" s="4454"/>
      <c r="K2709" s="654"/>
      <c r="L2709" s="654"/>
      <c r="M2709" s="654"/>
      <c r="N2709" s="654"/>
    </row>
    <row r="2710" spans="1:15" s="2842" customFormat="1" ht="18.75" customHeight="1">
      <c r="A2710" s="1050" t="s">
        <v>118</v>
      </c>
      <c r="B2710" s="2819" t="s">
        <v>104</v>
      </c>
      <c r="C2710" s="2819" t="s">
        <v>118</v>
      </c>
      <c r="D2710" s="2819" t="s">
        <v>104</v>
      </c>
      <c r="E2710" s="2819" t="s">
        <v>118</v>
      </c>
      <c r="F2710" s="2819" t="s">
        <v>104</v>
      </c>
      <c r="G2710" s="4458"/>
      <c r="H2710" s="4459"/>
      <c r="I2710" s="2819" t="s">
        <v>118</v>
      </c>
      <c r="J2710" s="1051" t="s">
        <v>104</v>
      </c>
    </row>
    <row r="2711" spans="1:15" s="2842" customFormat="1" ht="20.25" customHeight="1" thickBot="1">
      <c r="A2711" s="1075">
        <v>1</v>
      </c>
      <c r="B2711" s="2843">
        <v>2</v>
      </c>
      <c r="C2711" s="2843">
        <v>3</v>
      </c>
      <c r="D2711" s="2843">
        <v>4</v>
      </c>
      <c r="E2711" s="2843">
        <v>5</v>
      </c>
      <c r="F2711" s="2843">
        <v>6</v>
      </c>
      <c r="G2711" s="4614">
        <v>7</v>
      </c>
      <c r="H2711" s="4614"/>
      <c r="I2711" s="2843">
        <v>8</v>
      </c>
      <c r="J2711" s="1076">
        <v>9</v>
      </c>
    </row>
    <row r="2712" spans="1:15" s="2842" customFormat="1" ht="17.25" customHeight="1">
      <c r="A2712" s="4612"/>
      <c r="B2712" s="4613"/>
      <c r="C2712" s="4613"/>
      <c r="D2712" s="4613"/>
      <c r="E2712" s="4613"/>
      <c r="F2712" s="4613"/>
      <c r="G2712" s="624">
        <v>2</v>
      </c>
      <c r="H2712" s="4610" t="s">
        <v>1271</v>
      </c>
      <c r="I2712" s="4610"/>
      <c r="J2712" s="4611"/>
      <c r="K2712" s="2847"/>
      <c r="L2712" s="2847"/>
    </row>
    <row r="2713" spans="1:15" s="2842" customFormat="1" ht="17.25" customHeight="1">
      <c r="A2713" s="2893"/>
      <c r="B2713" s="2839"/>
      <c r="C2713" s="4422"/>
      <c r="D2713" s="4424">
        <v>10000</v>
      </c>
      <c r="E2713" s="4422"/>
      <c r="F2713" s="4424">
        <v>10000</v>
      </c>
      <c r="G2713" s="1326">
        <v>103</v>
      </c>
      <c r="H2713" s="2839" t="s">
        <v>3491</v>
      </c>
      <c r="I2713" s="3243"/>
      <c r="J2713" s="3245"/>
      <c r="K2713" s="2847"/>
      <c r="L2713" s="2847"/>
    </row>
    <row r="2714" spans="1:15" s="2842" customFormat="1" ht="17.25" customHeight="1">
      <c r="A2714" s="3415"/>
      <c r="B2714" s="3414"/>
      <c r="C2714" s="4423">
        <v>0</v>
      </c>
      <c r="D2714" s="890">
        <v>100000</v>
      </c>
      <c r="E2714" s="4423">
        <v>0</v>
      </c>
      <c r="F2714" s="890">
        <v>100000</v>
      </c>
      <c r="G2714" s="1326">
        <v>104</v>
      </c>
      <c r="H2714" s="1234" t="s">
        <v>3492</v>
      </c>
      <c r="I2714" s="3242"/>
      <c r="J2714" s="890"/>
    </row>
    <row r="2715" spans="1:15" s="2842" customFormat="1" ht="17.25" customHeight="1">
      <c r="A2715" s="3414"/>
      <c r="B2715" s="3414"/>
      <c r="C2715" s="3719">
        <v>25000</v>
      </c>
      <c r="D2715" s="4424">
        <v>0</v>
      </c>
      <c r="E2715" s="3719">
        <v>25000</v>
      </c>
      <c r="F2715" s="4424">
        <v>0</v>
      </c>
      <c r="G2715" s="1326">
        <v>125</v>
      </c>
      <c r="H2715" s="1234" t="s">
        <v>269</v>
      </c>
      <c r="I2715" s="3719"/>
      <c r="J2715" s="3245"/>
    </row>
    <row r="2716" spans="1:15" s="626" customFormat="1" ht="20.25" customHeight="1" thickBot="1">
      <c r="A2716" s="3415"/>
      <c r="B2716" s="3414"/>
      <c r="C2716" s="4423">
        <v>0</v>
      </c>
      <c r="D2716" s="890">
        <v>300000</v>
      </c>
      <c r="E2716" s="4423">
        <v>0</v>
      </c>
      <c r="F2716" s="890">
        <v>300000</v>
      </c>
      <c r="G2716" s="1326">
        <v>135</v>
      </c>
      <c r="H2716" s="1234" t="s">
        <v>270</v>
      </c>
      <c r="I2716" s="3242"/>
      <c r="J2716" s="890"/>
    </row>
    <row r="2717" spans="1:15" s="733" customFormat="1" ht="23.25" customHeight="1" thickTop="1" thickBot="1">
      <c r="A2717" s="3414"/>
      <c r="B2717" s="3414"/>
      <c r="C2717" s="4427">
        <v>20000</v>
      </c>
      <c r="D2717" s="989">
        <v>0</v>
      </c>
      <c r="E2717" s="4427">
        <v>20000</v>
      </c>
      <c r="F2717" s="989">
        <v>0</v>
      </c>
      <c r="G2717" s="1263">
        <v>140</v>
      </c>
      <c r="H2717" s="2862" t="s">
        <v>1280</v>
      </c>
      <c r="I2717" s="3246"/>
      <c r="J2717" s="989"/>
    </row>
    <row r="2718" spans="1:15" s="2842" customFormat="1" ht="18.75" customHeight="1" thickTop="1" thickBot="1">
      <c r="A2718" s="995">
        <f t="shared" ref="A2718:F2718" si="650">SUM(A2713:A2717)</f>
        <v>0</v>
      </c>
      <c r="B2718" s="995">
        <f t="shared" si="650"/>
        <v>0</v>
      </c>
      <c r="C2718" s="995">
        <f t="shared" si="650"/>
        <v>45000</v>
      </c>
      <c r="D2718" s="995">
        <f t="shared" si="650"/>
        <v>410000</v>
      </c>
      <c r="E2718" s="995">
        <f t="shared" si="650"/>
        <v>45000</v>
      </c>
      <c r="F2718" s="995">
        <f t="shared" si="650"/>
        <v>410000</v>
      </c>
      <c r="G2718" s="1013"/>
      <c r="H2718" s="996" t="s">
        <v>1344</v>
      </c>
      <c r="I2718" s="995">
        <f>SUM(I2713:I2717)</f>
        <v>0</v>
      </c>
      <c r="J2718" s="995">
        <f>SUM(J2713:J2717)</f>
        <v>0</v>
      </c>
    </row>
    <row r="2719" spans="1:15" s="2842" customFormat="1" ht="17.25" customHeight="1" thickTop="1">
      <c r="A2719" s="4623"/>
      <c r="B2719" s="4624"/>
      <c r="C2719" s="4624"/>
      <c r="D2719" s="4624"/>
      <c r="E2719" s="4624"/>
      <c r="F2719" s="4624"/>
      <c r="G2719" s="623">
        <v>3</v>
      </c>
      <c r="H2719" s="4606" t="s">
        <v>1282</v>
      </c>
      <c r="I2719" s="4606"/>
      <c r="J2719" s="4607"/>
    </row>
    <row r="2720" spans="1:15" s="2842" customFormat="1" ht="17.25" customHeight="1">
      <c r="A2720" s="2839"/>
      <c r="B2720" s="2839"/>
      <c r="C2720" s="2839">
        <v>0</v>
      </c>
      <c r="D2720" s="2846">
        <v>0</v>
      </c>
      <c r="E2720" s="3408">
        <v>0</v>
      </c>
      <c r="F2720" s="3409">
        <v>0</v>
      </c>
      <c r="G2720" s="1326">
        <v>217</v>
      </c>
      <c r="H2720" s="2839" t="s">
        <v>1539</v>
      </c>
      <c r="I2720" s="3242">
        <v>0</v>
      </c>
      <c r="J2720" s="3245">
        <v>0</v>
      </c>
      <c r="K2720" s="654"/>
      <c r="L2720" s="654"/>
      <c r="M2720" s="654"/>
      <c r="N2720" s="654"/>
    </row>
    <row r="2721" spans="1:14" s="626" customFormat="1" ht="21" customHeight="1" thickBot="1">
      <c r="A2721" s="2839"/>
      <c r="B2721" s="2839"/>
      <c r="C2721" s="2839">
        <v>0</v>
      </c>
      <c r="D2721" s="890">
        <v>60000</v>
      </c>
      <c r="E2721" s="3408">
        <v>0</v>
      </c>
      <c r="F2721" s="890">
        <v>60000</v>
      </c>
      <c r="G2721" s="1326">
        <v>230</v>
      </c>
      <c r="H2721" s="2839" t="s">
        <v>1516</v>
      </c>
      <c r="I2721" s="3242">
        <v>0</v>
      </c>
      <c r="J2721" s="890"/>
    </row>
    <row r="2722" spans="1:14" s="733" customFormat="1" ht="24" customHeight="1" thickTop="1" thickBot="1">
      <c r="A2722" s="2839"/>
      <c r="B2722" s="2839"/>
      <c r="C2722" s="2862">
        <v>10000</v>
      </c>
      <c r="D2722" s="989">
        <v>0</v>
      </c>
      <c r="E2722" s="3410">
        <v>10000</v>
      </c>
      <c r="F2722" s="989">
        <v>0</v>
      </c>
      <c r="G2722" s="1263">
        <v>289</v>
      </c>
      <c r="H2722" s="2862" t="s">
        <v>281</v>
      </c>
      <c r="I2722" s="3246"/>
      <c r="J2722" s="989">
        <v>0</v>
      </c>
    </row>
    <row r="2723" spans="1:14" s="2842" customFormat="1" ht="20.25" customHeight="1" thickTop="1" thickBot="1">
      <c r="A2723" s="1039">
        <f t="shared" ref="A2723:F2723" si="651">SUM(A2720:A2722)</f>
        <v>0</v>
      </c>
      <c r="B2723" s="1040">
        <f t="shared" si="651"/>
        <v>0</v>
      </c>
      <c r="C2723" s="1040">
        <f t="shared" si="651"/>
        <v>10000</v>
      </c>
      <c r="D2723" s="1040">
        <f t="shared" si="651"/>
        <v>60000</v>
      </c>
      <c r="E2723" s="1040">
        <f t="shared" si="651"/>
        <v>10000</v>
      </c>
      <c r="F2723" s="1040">
        <f t="shared" si="651"/>
        <v>60000</v>
      </c>
      <c r="G2723" s="1013"/>
      <c r="H2723" s="996" t="s">
        <v>1374</v>
      </c>
      <c r="I2723" s="1040">
        <f>SUM(I2720:I2722)</f>
        <v>0</v>
      </c>
      <c r="J2723" s="1074">
        <f>SUM(J2720:J2722)</f>
        <v>0</v>
      </c>
      <c r="K2723" s="656"/>
      <c r="L2723" s="656"/>
      <c r="M2723" s="656"/>
      <c r="N2723" s="656"/>
    </row>
    <row r="2724" spans="1:14" s="2842" customFormat="1" ht="20.25" customHeight="1" thickTop="1">
      <c r="A2724" s="4623"/>
      <c r="B2724" s="4624"/>
      <c r="C2724" s="4624"/>
      <c r="D2724" s="4624"/>
      <c r="E2724" s="4624"/>
      <c r="F2724" s="4624"/>
      <c r="G2724" s="623">
        <v>4</v>
      </c>
      <c r="H2724" s="4606" t="s">
        <v>1296</v>
      </c>
      <c r="I2724" s="4606"/>
      <c r="J2724" s="4607"/>
      <c r="K2724" s="654"/>
      <c r="L2724" s="654"/>
      <c r="M2724" s="654"/>
      <c r="N2724" s="654"/>
    </row>
    <row r="2725" spans="1:14" s="2842" customFormat="1" ht="17.25" customHeight="1">
      <c r="A2725" s="4612"/>
      <c r="B2725" s="4613"/>
      <c r="C2725" s="4613"/>
      <c r="D2725" s="4613"/>
      <c r="E2725" s="4613"/>
      <c r="F2725" s="4613"/>
      <c r="G2725" s="624">
        <v>5</v>
      </c>
      <c r="H2725" s="4610" t="s">
        <v>321</v>
      </c>
      <c r="I2725" s="4610"/>
      <c r="J2725" s="4611"/>
      <c r="K2725" s="654"/>
      <c r="L2725" s="654"/>
      <c r="M2725" s="654"/>
      <c r="N2725" s="654"/>
    </row>
    <row r="2726" spans="1:14" s="626" customFormat="1" ht="20.25" customHeight="1" thickBot="1">
      <c r="A2726" s="2839"/>
      <c r="B2726" s="2839"/>
      <c r="C2726" s="2839">
        <v>20000</v>
      </c>
      <c r="D2726" s="2846">
        <v>0</v>
      </c>
      <c r="E2726" s="3408">
        <v>20000</v>
      </c>
      <c r="F2726" s="2846"/>
      <c r="G2726" s="1326">
        <v>402</v>
      </c>
      <c r="H2726" s="1354" t="s">
        <v>1547</v>
      </c>
      <c r="I2726" s="3242"/>
      <c r="J2726" s="2846">
        <v>0</v>
      </c>
      <c r="K2726" s="647"/>
      <c r="L2726" s="647"/>
    </row>
    <row r="2727" spans="1:14" s="733" customFormat="1" ht="24.75" customHeight="1" thickTop="1" thickBot="1">
      <c r="A2727" s="2839"/>
      <c r="B2727" s="2839"/>
      <c r="C2727" s="2862">
        <v>10000</v>
      </c>
      <c r="D2727" s="989">
        <v>0</v>
      </c>
      <c r="E2727" s="3410">
        <v>10000</v>
      </c>
      <c r="F2727" s="989"/>
      <c r="G2727" s="1263">
        <v>499</v>
      </c>
      <c r="H2727" s="2862" t="s">
        <v>290</v>
      </c>
      <c r="I2727" s="3246"/>
      <c r="J2727" s="989">
        <v>0</v>
      </c>
    </row>
    <row r="2728" spans="1:14" s="733" customFormat="1" ht="36" customHeight="1" thickTop="1" thickBot="1">
      <c r="A2728" s="995">
        <f t="shared" ref="A2728:F2728" si="652">SUM(A2726:A2727)</f>
        <v>0</v>
      </c>
      <c r="B2728" s="996">
        <f t="shared" si="652"/>
        <v>0</v>
      </c>
      <c r="C2728" s="996">
        <f t="shared" si="652"/>
        <v>30000</v>
      </c>
      <c r="D2728" s="996">
        <f t="shared" si="652"/>
        <v>0</v>
      </c>
      <c r="E2728" s="996">
        <f t="shared" si="652"/>
        <v>30000</v>
      </c>
      <c r="F2728" s="996">
        <f t="shared" si="652"/>
        <v>0</v>
      </c>
      <c r="G2728" s="1013"/>
      <c r="H2728" s="996" t="s">
        <v>1321</v>
      </c>
      <c r="I2728" s="996">
        <f>SUM(I2726:I2727)</f>
        <v>0</v>
      </c>
      <c r="J2728" s="997">
        <f>SUM(J2726:J2727)</f>
        <v>0</v>
      </c>
    </row>
    <row r="2729" spans="1:14" s="761" customFormat="1" ht="50.25" customHeight="1" thickTop="1" thickBot="1">
      <c r="A2729" s="995">
        <f t="shared" ref="A2729:F2729" si="653">SUM(A2728,A2723,A2718,A2706)</f>
        <v>0</v>
      </c>
      <c r="B2729" s="996">
        <f t="shared" si="653"/>
        <v>0</v>
      </c>
      <c r="C2729" s="996">
        <f t="shared" si="653"/>
        <v>9653000</v>
      </c>
      <c r="D2729" s="996">
        <f t="shared" si="653"/>
        <v>575000</v>
      </c>
      <c r="E2729" s="996">
        <f t="shared" si="653"/>
        <v>9653000</v>
      </c>
      <c r="F2729" s="996">
        <f t="shared" si="653"/>
        <v>575000</v>
      </c>
      <c r="G2729" s="1013"/>
      <c r="H2729" s="1010" t="s">
        <v>1355</v>
      </c>
      <c r="I2729" s="996">
        <f>SUM(I2728,I2723,I2718,I2706)</f>
        <v>0</v>
      </c>
      <c r="J2729" s="997">
        <f>SUM(J2728,J2723,J2718,J2706)</f>
        <v>0</v>
      </c>
      <c r="N2729" s="761">
        <v>4699768</v>
      </c>
    </row>
    <row r="2730" spans="1:14" s="2842" customFormat="1" ht="46.5" customHeight="1" thickTop="1" thickBot="1">
      <c r="A2730" s="1071">
        <f t="shared" ref="A2730:F2730" si="654">SUM(A2729,A2692)</f>
        <v>0</v>
      </c>
      <c r="B2730" s="1072">
        <f t="shared" si="654"/>
        <v>0</v>
      </c>
      <c r="C2730" s="1072">
        <f t="shared" si="654"/>
        <v>20665000</v>
      </c>
      <c r="D2730" s="1072">
        <f t="shared" si="654"/>
        <v>575000</v>
      </c>
      <c r="E2730" s="1072">
        <f t="shared" si="654"/>
        <v>20665000</v>
      </c>
      <c r="F2730" s="1072">
        <f t="shared" si="654"/>
        <v>575000</v>
      </c>
      <c r="G2730" s="1067"/>
      <c r="H2730" s="1068" t="s">
        <v>1548</v>
      </c>
      <c r="I2730" s="1072">
        <f>SUM(I2729,I2692)</f>
        <v>0</v>
      </c>
      <c r="J2730" s="1073">
        <f>SUM(J2729,J2692)</f>
        <v>0</v>
      </c>
      <c r="N2730" s="2842">
        <v>616108</v>
      </c>
    </row>
    <row r="2731" spans="1:14" s="648" customFormat="1" ht="11.25" customHeight="1" thickBot="1">
      <c r="A2731" s="1391"/>
      <c r="B2731" s="775"/>
      <c r="C2731" s="775"/>
      <c r="D2731" s="775"/>
      <c r="E2731" s="775"/>
      <c r="F2731" s="775"/>
      <c r="G2731" s="2842"/>
      <c r="H2731" s="749"/>
      <c r="I2731" s="775"/>
      <c r="J2731" s="775"/>
      <c r="N2731" s="648" t="e">
        <f>#REF!</f>
        <v>#REF!</v>
      </c>
    </row>
    <row r="2732" spans="1:14" s="2842" customFormat="1" ht="14.25" customHeight="1" thickTop="1">
      <c r="A2732" s="4645" t="s">
        <v>1549</v>
      </c>
      <c r="B2732" s="4646"/>
      <c r="C2732" s="4646"/>
      <c r="D2732" s="4646"/>
      <c r="E2732" s="4646"/>
      <c r="F2732" s="4646"/>
      <c r="G2732" s="4646"/>
      <c r="H2732" s="4646"/>
      <c r="I2732" s="4646"/>
      <c r="J2732" s="4646"/>
    </row>
    <row r="2733" spans="1:14" s="2842" customFormat="1" ht="14.25" customHeight="1" thickBot="1">
      <c r="A2733" s="2848"/>
      <c r="I2733" s="4608" t="s">
        <v>313</v>
      </c>
      <c r="J2733" s="4608"/>
    </row>
    <row r="2734" spans="1:14" s="648" customFormat="1" ht="29.25" customHeight="1" thickBot="1">
      <c r="A2734" s="4453" t="s">
        <v>3785</v>
      </c>
      <c r="B2734" s="4454"/>
      <c r="C2734" s="4455" t="s">
        <v>3783</v>
      </c>
      <c r="D2734" s="4454"/>
      <c r="E2734" s="4455" t="s">
        <v>3784</v>
      </c>
      <c r="F2734" s="4454"/>
      <c r="G2734" s="4456" t="s">
        <v>117</v>
      </c>
      <c r="H2734" s="4457"/>
      <c r="I2734" s="4455" t="s">
        <v>3787</v>
      </c>
      <c r="J2734" s="4454"/>
    </row>
    <row r="2735" spans="1:14" s="660" customFormat="1" ht="13.5" customHeight="1" thickTop="1" thickBot="1">
      <c r="A2735" s="1050" t="s">
        <v>118</v>
      </c>
      <c r="B2735" s="2819" t="s">
        <v>104</v>
      </c>
      <c r="C2735" s="2819" t="s">
        <v>118</v>
      </c>
      <c r="D2735" s="2819" t="s">
        <v>104</v>
      </c>
      <c r="E2735" s="2819" t="s">
        <v>118</v>
      </c>
      <c r="F2735" s="2819" t="s">
        <v>104</v>
      </c>
      <c r="G2735" s="4458"/>
      <c r="H2735" s="4459"/>
      <c r="I2735" s="2819" t="s">
        <v>118</v>
      </c>
      <c r="J2735" s="1051" t="s">
        <v>104</v>
      </c>
    </row>
    <row r="2736" spans="1:14" s="660" customFormat="1" ht="21" customHeight="1" thickTop="1" thickBot="1">
      <c r="A2736" s="1075">
        <v>1</v>
      </c>
      <c r="B2736" s="2843">
        <v>2</v>
      </c>
      <c r="C2736" s="2843">
        <v>3</v>
      </c>
      <c r="D2736" s="2843">
        <v>4</v>
      </c>
      <c r="E2736" s="2843">
        <v>5</v>
      </c>
      <c r="F2736" s="2843">
        <v>6</v>
      </c>
      <c r="G2736" s="4614">
        <v>7</v>
      </c>
      <c r="H2736" s="4614"/>
      <c r="I2736" s="2843">
        <v>8</v>
      </c>
      <c r="J2736" s="1076">
        <v>9</v>
      </c>
    </row>
    <row r="2737" spans="1:15" s="2842" customFormat="1" ht="18.75" customHeight="1">
      <c r="A2737" s="2844" t="s">
        <v>318</v>
      </c>
      <c r="B2737" s="2840"/>
      <c r="C2737" s="2840"/>
      <c r="D2737" s="2840"/>
      <c r="E2737" s="2840"/>
      <c r="F2737" s="2840"/>
      <c r="G2737" s="2840"/>
      <c r="H2737" s="2840"/>
      <c r="I2737" s="2840"/>
      <c r="J2737" s="2841"/>
    </row>
    <row r="2738" spans="1:15" s="2842" customFormat="1" ht="17.25" customHeight="1">
      <c r="A2738" s="4612"/>
      <c r="B2738" s="4613"/>
      <c r="C2738" s="4613"/>
      <c r="D2738" s="4613"/>
      <c r="E2738" s="4613"/>
      <c r="F2738" s="4613"/>
      <c r="G2738" s="624" t="s">
        <v>137</v>
      </c>
      <c r="H2738" s="4610" t="s">
        <v>239</v>
      </c>
      <c r="I2738" s="4610"/>
      <c r="J2738" s="4611"/>
    </row>
    <row r="2739" spans="1:15" s="626" customFormat="1" ht="20.25" customHeight="1" thickBot="1">
      <c r="A2739" s="2839">
        <f t="shared" ref="A2739:F2739" si="655">SUM(A2763)</f>
        <v>0</v>
      </c>
      <c r="B2739" s="2846">
        <f t="shared" si="655"/>
        <v>0</v>
      </c>
      <c r="C2739" s="2839">
        <f t="shared" si="655"/>
        <v>23105000</v>
      </c>
      <c r="D2739" s="2846">
        <f t="shared" si="655"/>
        <v>0</v>
      </c>
      <c r="E2739" s="2839">
        <f t="shared" si="655"/>
        <v>23105000</v>
      </c>
      <c r="F2739" s="2846">
        <f t="shared" si="655"/>
        <v>0</v>
      </c>
      <c r="G2739" s="1326">
        <v>1</v>
      </c>
      <c r="H2739" s="2839" t="s">
        <v>1235</v>
      </c>
      <c r="I2739" s="2839">
        <f>SUM(I2763)</f>
        <v>0</v>
      </c>
      <c r="J2739" s="2846">
        <f>SUM(J2763)</f>
        <v>0</v>
      </c>
      <c r="O2739" s="626" t="e">
        <v>#REF!</v>
      </c>
    </row>
    <row r="2740" spans="1:15" s="733" customFormat="1" ht="16.5" thickTop="1" thickBot="1">
      <c r="A2740" s="2862">
        <f t="shared" ref="A2740:F2740" si="656">A2768</f>
        <v>0</v>
      </c>
      <c r="B2740" s="989">
        <f t="shared" si="656"/>
        <v>0</v>
      </c>
      <c r="C2740" s="2862">
        <f t="shared" si="656"/>
        <v>40000</v>
      </c>
      <c r="D2740" s="989">
        <f t="shared" si="656"/>
        <v>0</v>
      </c>
      <c r="E2740" s="2862">
        <f t="shared" si="656"/>
        <v>40000</v>
      </c>
      <c r="F2740" s="989">
        <f t="shared" si="656"/>
        <v>0</v>
      </c>
      <c r="G2740" s="1263">
        <v>2</v>
      </c>
      <c r="H2740" s="2862" t="s">
        <v>1236</v>
      </c>
      <c r="I2740" s="2862">
        <f>I2768</f>
        <v>0</v>
      </c>
      <c r="J2740" s="989">
        <f>J2768</f>
        <v>0</v>
      </c>
      <c r="O2740" s="733" t="e">
        <v>#REF!</v>
      </c>
    </row>
    <row r="2741" spans="1:15" s="2842" customFormat="1" ht="30.75" customHeight="1" thickTop="1" thickBot="1">
      <c r="A2741" s="995">
        <f t="shared" ref="A2741:F2741" si="657">SUM(A2739:A2740)</f>
        <v>0</v>
      </c>
      <c r="B2741" s="996">
        <f t="shared" si="657"/>
        <v>0</v>
      </c>
      <c r="C2741" s="996">
        <f t="shared" si="657"/>
        <v>23145000</v>
      </c>
      <c r="D2741" s="996">
        <f t="shared" si="657"/>
        <v>0</v>
      </c>
      <c r="E2741" s="996">
        <f t="shared" si="657"/>
        <v>23145000</v>
      </c>
      <c r="F2741" s="996">
        <f t="shared" si="657"/>
        <v>0</v>
      </c>
      <c r="G2741" s="996"/>
      <c r="H2741" s="998" t="s">
        <v>1358</v>
      </c>
      <c r="I2741" s="996">
        <f>SUM(I2739:I2740)</f>
        <v>0</v>
      </c>
      <c r="J2741" s="997">
        <f>SUM(J2739:J2740)</f>
        <v>0</v>
      </c>
      <c r="K2741" s="656"/>
      <c r="L2741" s="656"/>
      <c r="M2741" s="656"/>
      <c r="N2741" s="656"/>
      <c r="O2741" s="2842" t="e">
        <v>#REF!</v>
      </c>
    </row>
    <row r="2742" spans="1:15" s="2842" customFormat="1" ht="17.25" customHeight="1" thickTop="1">
      <c r="A2742" s="4623"/>
      <c r="B2742" s="4624"/>
      <c r="C2742" s="4624"/>
      <c r="D2742" s="4624"/>
      <c r="E2742" s="4624"/>
      <c r="F2742" s="4624"/>
      <c r="G2742" s="623" t="s">
        <v>139</v>
      </c>
      <c r="H2742" s="4606" t="s">
        <v>243</v>
      </c>
      <c r="I2742" s="4606"/>
      <c r="J2742" s="4607"/>
      <c r="K2742" s="694"/>
      <c r="L2742" s="694"/>
      <c r="M2742" s="694"/>
      <c r="N2742" s="694"/>
    </row>
    <row r="2743" spans="1:15" s="2842" customFormat="1" ht="17.25" customHeight="1">
      <c r="A2743" s="2839">
        <f t="shared" ref="A2743:F2743" si="658">A2779</f>
        <v>0</v>
      </c>
      <c r="B2743" s="2846">
        <f t="shared" si="658"/>
        <v>0</v>
      </c>
      <c r="C2743" s="2839">
        <f t="shared" si="658"/>
        <v>469000</v>
      </c>
      <c r="D2743" s="2846">
        <f t="shared" si="658"/>
        <v>610000</v>
      </c>
      <c r="E2743" s="2839">
        <f t="shared" si="658"/>
        <v>469000</v>
      </c>
      <c r="F2743" s="2846">
        <f t="shared" si="658"/>
        <v>610000</v>
      </c>
      <c r="G2743" s="1326">
        <v>1</v>
      </c>
      <c r="H2743" s="2839" t="s">
        <v>1258</v>
      </c>
      <c r="I2743" s="2839">
        <f>I2779</f>
        <v>0</v>
      </c>
      <c r="J2743" s="2846">
        <f>J2779</f>
        <v>0</v>
      </c>
    </row>
    <row r="2744" spans="1:15" s="648" customFormat="1" ht="17.25" customHeight="1" thickBot="1">
      <c r="A2744" s="2839">
        <f t="shared" ref="A2744:F2744" si="659">A2792</f>
        <v>0</v>
      </c>
      <c r="B2744" s="2846">
        <f t="shared" si="659"/>
        <v>0</v>
      </c>
      <c r="C2744" s="2839">
        <f t="shared" si="659"/>
        <v>605000</v>
      </c>
      <c r="D2744" s="2846">
        <f t="shared" si="659"/>
        <v>360000</v>
      </c>
      <c r="E2744" s="2839">
        <f t="shared" si="659"/>
        <v>605000</v>
      </c>
      <c r="F2744" s="2846">
        <f t="shared" si="659"/>
        <v>360000</v>
      </c>
      <c r="G2744" s="1326">
        <v>2</v>
      </c>
      <c r="H2744" s="2839" t="s">
        <v>1271</v>
      </c>
      <c r="I2744" s="2839">
        <f>I2792</f>
        <v>0</v>
      </c>
      <c r="J2744" s="2846">
        <f>J2792</f>
        <v>0</v>
      </c>
    </row>
    <row r="2745" spans="1:15" s="648" customFormat="1" ht="17.25" customHeight="1" thickTop="1" thickBot="1">
      <c r="A2745" s="2839">
        <f t="shared" ref="A2745:F2745" si="660">A2797</f>
        <v>0</v>
      </c>
      <c r="B2745" s="2846">
        <f t="shared" si="660"/>
        <v>0</v>
      </c>
      <c r="C2745" s="2839">
        <f t="shared" si="660"/>
        <v>10000</v>
      </c>
      <c r="D2745" s="2846">
        <f t="shared" si="660"/>
        <v>60000</v>
      </c>
      <c r="E2745" s="2839">
        <f t="shared" si="660"/>
        <v>10000</v>
      </c>
      <c r="F2745" s="2846">
        <f t="shared" si="660"/>
        <v>60000</v>
      </c>
      <c r="G2745" s="1326">
        <v>3</v>
      </c>
      <c r="H2745" s="2839" t="s">
        <v>1282</v>
      </c>
      <c r="I2745" s="2839">
        <f>I2797</f>
        <v>0</v>
      </c>
      <c r="J2745" s="2846">
        <f>J2797</f>
        <v>0</v>
      </c>
    </row>
    <row r="2746" spans="1:15" s="626" customFormat="1" ht="18.75" customHeight="1" thickTop="1" thickBot="1">
      <c r="A2746" s="2839">
        <f>0</f>
        <v>0</v>
      </c>
      <c r="B2746" s="2846">
        <f>0</f>
        <v>0</v>
      </c>
      <c r="C2746" s="2839">
        <f>0</f>
        <v>0</v>
      </c>
      <c r="D2746" s="2846">
        <f>0</f>
        <v>0</v>
      </c>
      <c r="E2746" s="2839">
        <f>0</f>
        <v>0</v>
      </c>
      <c r="F2746" s="2846">
        <f>0</f>
        <v>0</v>
      </c>
      <c r="G2746" s="1326">
        <v>4</v>
      </c>
      <c r="H2746" s="2839" t="s">
        <v>1296</v>
      </c>
      <c r="I2746" s="2839">
        <f>0</f>
        <v>0</v>
      </c>
      <c r="J2746" s="2846">
        <f>0</f>
        <v>0</v>
      </c>
    </row>
    <row r="2747" spans="1:15" s="662" customFormat="1" ht="24.75" customHeight="1" thickTop="1" thickBot="1">
      <c r="A2747" s="2862">
        <f t="shared" ref="A2747:F2747" si="661">A2801</f>
        <v>0</v>
      </c>
      <c r="B2747" s="989">
        <f t="shared" si="661"/>
        <v>0</v>
      </c>
      <c r="C2747" s="2862">
        <f t="shared" si="661"/>
        <v>10000</v>
      </c>
      <c r="D2747" s="989">
        <f t="shared" si="661"/>
        <v>0</v>
      </c>
      <c r="E2747" s="2862">
        <f t="shared" si="661"/>
        <v>10000</v>
      </c>
      <c r="F2747" s="989">
        <f t="shared" si="661"/>
        <v>0</v>
      </c>
      <c r="G2747" s="1263">
        <v>5</v>
      </c>
      <c r="H2747" s="2862" t="s">
        <v>321</v>
      </c>
      <c r="I2747" s="2862">
        <f>I2801</f>
        <v>0</v>
      </c>
      <c r="J2747" s="989">
        <f>J2801</f>
        <v>0</v>
      </c>
    </row>
    <row r="2748" spans="1:15" s="2842" customFormat="1" ht="31.5" customHeight="1" thickTop="1" thickBot="1">
      <c r="A2748" s="996">
        <f t="shared" ref="A2748:F2748" si="662">SUM(A2743:A2747)</f>
        <v>0</v>
      </c>
      <c r="B2748" s="996">
        <f t="shared" si="662"/>
        <v>0</v>
      </c>
      <c r="C2748" s="996">
        <f t="shared" si="662"/>
        <v>1094000</v>
      </c>
      <c r="D2748" s="996">
        <f t="shared" si="662"/>
        <v>1030000</v>
      </c>
      <c r="E2748" s="996">
        <f t="shared" si="662"/>
        <v>1094000</v>
      </c>
      <c r="F2748" s="996">
        <f t="shared" si="662"/>
        <v>1030000</v>
      </c>
      <c r="G2748" s="996"/>
      <c r="H2748" s="998" t="s">
        <v>1243</v>
      </c>
      <c r="I2748" s="996">
        <f>SUM(I2743:I2747)</f>
        <v>0</v>
      </c>
      <c r="J2748" s="996">
        <f>SUM(J2743:J2747)</f>
        <v>0</v>
      </c>
      <c r="K2748" s="656"/>
      <c r="L2748" s="656"/>
      <c r="M2748" s="656"/>
      <c r="N2748" s="656"/>
    </row>
    <row r="2749" spans="1:15" s="2842" customFormat="1" ht="32.25" customHeight="1" thickTop="1" thickBot="1">
      <c r="A2749" s="1005">
        <f t="shared" ref="A2749:F2749" si="663">SUM(A2741+A2748)</f>
        <v>0</v>
      </c>
      <c r="B2749" s="1006">
        <f t="shared" si="663"/>
        <v>0</v>
      </c>
      <c r="C2749" s="1006">
        <f t="shared" si="663"/>
        <v>24239000</v>
      </c>
      <c r="D2749" s="1006">
        <f t="shared" si="663"/>
        <v>1030000</v>
      </c>
      <c r="E2749" s="1006">
        <f t="shared" si="663"/>
        <v>24239000</v>
      </c>
      <c r="F2749" s="1006">
        <f t="shared" si="663"/>
        <v>1030000</v>
      </c>
      <c r="G2749" s="1067"/>
      <c r="H2749" s="1068" t="s">
        <v>1244</v>
      </c>
      <c r="I2749" s="1006">
        <f>SUM(I2741+I2748)</f>
        <v>0</v>
      </c>
      <c r="J2749" s="1007">
        <f>SUM(J2741+J2748)</f>
        <v>0</v>
      </c>
      <c r="K2749" s="654"/>
      <c r="L2749" s="654"/>
      <c r="M2749" s="654"/>
      <c r="N2749" s="654"/>
    </row>
    <row r="2750" spans="1:15" s="2842" customFormat="1" ht="17.25" customHeight="1">
      <c r="A2750" s="2850"/>
      <c r="B2750" s="2847"/>
      <c r="C2750" s="2847"/>
      <c r="D2750" s="2847"/>
      <c r="E2750" s="2847"/>
      <c r="F2750" s="2847"/>
      <c r="H2750" s="749"/>
      <c r="I2750" s="2847"/>
      <c r="J2750" s="2847"/>
    </row>
    <row r="2751" spans="1:15" s="2842" customFormat="1" ht="15" customHeight="1">
      <c r="A2751" s="2848" t="s">
        <v>322</v>
      </c>
    </row>
    <row r="2752" spans="1:15" s="2842" customFormat="1" ht="22.5" customHeight="1">
      <c r="A2752" s="2850" t="s">
        <v>1550</v>
      </c>
      <c r="F2752" s="1411"/>
      <c r="N2752" s="1386">
        <v>433978</v>
      </c>
    </row>
    <row r="2753" spans="1:15" s="2842" customFormat="1" ht="18" customHeight="1" thickBot="1">
      <c r="A2753" s="2848"/>
      <c r="I2753" s="4608" t="s">
        <v>313</v>
      </c>
      <c r="J2753" s="4608"/>
      <c r="K2753" s="654"/>
      <c r="L2753" s="654"/>
      <c r="M2753" s="654"/>
      <c r="N2753" s="654"/>
    </row>
    <row r="2754" spans="1:15" s="2842" customFormat="1" ht="29.25" customHeight="1">
      <c r="A2754" s="4453" t="s">
        <v>3785</v>
      </c>
      <c r="B2754" s="4454"/>
      <c r="C2754" s="4455" t="s">
        <v>3783</v>
      </c>
      <c r="D2754" s="4454"/>
      <c r="E2754" s="4455" t="s">
        <v>3784</v>
      </c>
      <c r="F2754" s="4454"/>
      <c r="G2754" s="4456" t="s">
        <v>117</v>
      </c>
      <c r="H2754" s="4457"/>
      <c r="I2754" s="4455" t="s">
        <v>3787</v>
      </c>
      <c r="J2754" s="4454"/>
      <c r="O2754" s="2842" t="e">
        <v>#REF!</v>
      </c>
    </row>
    <row r="2755" spans="1:15" s="2842" customFormat="1" ht="13.5" customHeight="1">
      <c r="A2755" s="1050" t="s">
        <v>118</v>
      </c>
      <c r="B2755" s="2819" t="s">
        <v>104</v>
      </c>
      <c r="C2755" s="2819" t="s">
        <v>118</v>
      </c>
      <c r="D2755" s="2819" t="s">
        <v>104</v>
      </c>
      <c r="E2755" s="2819" t="s">
        <v>118</v>
      </c>
      <c r="F2755" s="2819" t="s">
        <v>104</v>
      </c>
      <c r="G2755" s="4458"/>
      <c r="H2755" s="4459"/>
      <c r="I2755" s="2819" t="s">
        <v>118</v>
      </c>
      <c r="J2755" s="1051" t="s">
        <v>104</v>
      </c>
      <c r="O2755" s="2842" t="e">
        <v>#REF!</v>
      </c>
    </row>
    <row r="2756" spans="1:15" s="648" customFormat="1" ht="18.75" customHeight="1" thickBot="1">
      <c r="A2756" s="1075">
        <v>1</v>
      </c>
      <c r="B2756" s="2843">
        <v>2</v>
      </c>
      <c r="C2756" s="2843">
        <v>3</v>
      </c>
      <c r="D2756" s="2843">
        <v>4</v>
      </c>
      <c r="E2756" s="2843">
        <v>5</v>
      </c>
      <c r="F2756" s="2843">
        <v>6</v>
      </c>
      <c r="G2756" s="4614">
        <v>7</v>
      </c>
      <c r="H2756" s="4614"/>
      <c r="I2756" s="2843">
        <v>8</v>
      </c>
      <c r="J2756" s="1076">
        <v>9</v>
      </c>
      <c r="O2756" s="648" t="e">
        <v>#REF!</v>
      </c>
    </row>
    <row r="2757" spans="1:15" s="660" customFormat="1" ht="18.75" customHeight="1" thickTop="1" thickBot="1">
      <c r="A2757" s="2844" t="s">
        <v>626</v>
      </c>
      <c r="B2757" s="2840"/>
      <c r="C2757" s="2840"/>
      <c r="D2757" s="2840"/>
      <c r="E2757" s="2840"/>
      <c r="F2757" s="2840"/>
      <c r="G2757" s="2840"/>
      <c r="H2757" s="2840"/>
      <c r="I2757" s="2840"/>
      <c r="J2757" s="2841"/>
    </row>
    <row r="2758" spans="1:15" s="2842" customFormat="1" ht="18.75" customHeight="1" thickTop="1">
      <c r="A2758" s="4612"/>
      <c r="B2758" s="4613"/>
      <c r="C2758" s="4613"/>
      <c r="D2758" s="4613"/>
      <c r="E2758" s="4613"/>
      <c r="F2758" s="4613"/>
      <c r="G2758" s="624" t="s">
        <v>137</v>
      </c>
      <c r="H2758" s="4610" t="s">
        <v>239</v>
      </c>
      <c r="I2758" s="4610"/>
      <c r="J2758" s="4611"/>
    </row>
    <row r="2759" spans="1:15" s="2842" customFormat="1" ht="17.25" customHeight="1">
      <c r="A2759" s="4612"/>
      <c r="B2759" s="4613"/>
      <c r="C2759" s="4613"/>
      <c r="D2759" s="4613"/>
      <c r="E2759" s="4613"/>
      <c r="F2759" s="4613"/>
      <c r="G2759" s="624">
        <v>1</v>
      </c>
      <c r="H2759" s="4610" t="s">
        <v>1235</v>
      </c>
      <c r="I2759" s="4610"/>
      <c r="J2759" s="4611"/>
      <c r="K2759" s="628"/>
      <c r="L2759" s="628"/>
    </row>
    <row r="2760" spans="1:15" s="2842" customFormat="1" ht="17.25" customHeight="1">
      <c r="A2760" s="3414"/>
      <c r="B2760" s="616"/>
      <c r="C2760" s="3719">
        <v>15785000</v>
      </c>
      <c r="D2760" s="616">
        <v>0</v>
      </c>
      <c r="E2760" s="3719">
        <v>15785000</v>
      </c>
      <c r="F2760" s="616">
        <v>0</v>
      </c>
      <c r="G2760" s="1326" t="s">
        <v>324</v>
      </c>
      <c r="H2760" s="2839" t="s">
        <v>1409</v>
      </c>
      <c r="I2760" s="3719"/>
      <c r="J2760" s="616">
        <v>0</v>
      </c>
      <c r="K2760" s="654"/>
      <c r="L2760" s="654"/>
      <c r="M2760" s="654"/>
      <c r="N2760" s="654"/>
    </row>
    <row r="2761" spans="1:15" s="626" customFormat="1" ht="21" customHeight="1" thickBot="1">
      <c r="A2761" s="3414"/>
      <c r="B2761" s="616"/>
      <c r="C2761" s="3719">
        <v>2090000</v>
      </c>
      <c r="D2761" s="616">
        <v>0</v>
      </c>
      <c r="E2761" s="3719">
        <v>2090000</v>
      </c>
      <c r="F2761" s="616">
        <v>0</v>
      </c>
      <c r="G2761" s="1326" t="s">
        <v>327</v>
      </c>
      <c r="H2761" s="1354" t="s">
        <v>1246</v>
      </c>
      <c r="I2761" s="3719"/>
      <c r="J2761" s="616">
        <v>0</v>
      </c>
      <c r="K2761" s="674"/>
      <c r="L2761" s="674"/>
      <c r="M2761" s="674"/>
      <c r="N2761" s="674"/>
    </row>
    <row r="2762" spans="1:15" s="733" customFormat="1" ht="25.5" customHeight="1" thickTop="1" thickBot="1">
      <c r="A2762" s="3414"/>
      <c r="B2762" s="616"/>
      <c r="C2762" s="3723">
        <v>5230000</v>
      </c>
      <c r="D2762" s="755">
        <v>0</v>
      </c>
      <c r="E2762" s="3723">
        <v>5230000</v>
      </c>
      <c r="F2762" s="755">
        <v>0</v>
      </c>
      <c r="G2762" s="1263">
        <v>100</v>
      </c>
      <c r="H2762" s="2862" t="s">
        <v>1380</v>
      </c>
      <c r="I2762" s="3723"/>
      <c r="J2762" s="755">
        <v>0</v>
      </c>
    </row>
    <row r="2763" spans="1:15" s="2842" customFormat="1" ht="18.75" customHeight="1" thickTop="1" thickBot="1">
      <c r="A2763" s="995">
        <f t="shared" ref="A2763:F2763" si="664">SUM(A2760:A2762)</f>
        <v>0</v>
      </c>
      <c r="B2763" s="996">
        <f t="shared" si="664"/>
        <v>0</v>
      </c>
      <c r="C2763" s="996">
        <f t="shared" si="664"/>
        <v>23105000</v>
      </c>
      <c r="D2763" s="996">
        <f t="shared" si="664"/>
        <v>0</v>
      </c>
      <c r="E2763" s="996">
        <f t="shared" si="664"/>
        <v>23105000</v>
      </c>
      <c r="F2763" s="996">
        <f t="shared" si="664"/>
        <v>0</v>
      </c>
      <c r="G2763" s="1009"/>
      <c r="H2763" s="996" t="s">
        <v>1249</v>
      </c>
      <c r="I2763" s="996">
        <f>SUM(I2760:I2762)</f>
        <v>0</v>
      </c>
      <c r="J2763" s="997">
        <f>SUM(J2760:J2762)</f>
        <v>0</v>
      </c>
    </row>
    <row r="2764" spans="1:15" s="2842" customFormat="1" ht="17.25" customHeight="1" thickTop="1">
      <c r="A2764" s="4623"/>
      <c r="B2764" s="4624"/>
      <c r="C2764" s="4624"/>
      <c r="D2764" s="4624"/>
      <c r="E2764" s="4624"/>
      <c r="F2764" s="4624"/>
      <c r="G2764" s="623">
        <v>2</v>
      </c>
      <c r="H2764" s="4606" t="s">
        <v>1236</v>
      </c>
      <c r="I2764" s="4606"/>
      <c r="J2764" s="4607"/>
    </row>
    <row r="2765" spans="1:15" s="626" customFormat="1" ht="21" customHeight="1" thickBot="1">
      <c r="A2765" s="616"/>
      <c r="B2765" s="616"/>
      <c r="C2765" s="2839">
        <v>10000</v>
      </c>
      <c r="D2765" s="2846">
        <v>0</v>
      </c>
      <c r="E2765" s="3408">
        <v>10000</v>
      </c>
      <c r="F2765" s="2846"/>
      <c r="G2765" s="1326">
        <v>200</v>
      </c>
      <c r="H2765" s="2839" t="s">
        <v>1551</v>
      </c>
      <c r="I2765" s="2839"/>
      <c r="J2765" s="2846">
        <v>0</v>
      </c>
    </row>
    <row r="2766" spans="1:15" s="626" customFormat="1" ht="21" customHeight="1" thickTop="1" thickBot="1">
      <c r="A2766" s="616"/>
      <c r="B2766" s="616"/>
      <c r="C2766" s="1420">
        <v>30000</v>
      </c>
      <c r="D2766" s="1232">
        <v>0</v>
      </c>
      <c r="E2766" s="1420">
        <v>30000</v>
      </c>
      <c r="F2766" s="1232"/>
      <c r="G2766" s="1245">
        <v>275</v>
      </c>
      <c r="H2766" s="2854" t="s">
        <v>1552</v>
      </c>
      <c r="I2766" s="3798"/>
      <c r="J2766" s="1232">
        <v>0</v>
      </c>
    </row>
    <row r="2767" spans="1:15" s="733" customFormat="1" ht="24" customHeight="1" thickTop="1" thickBot="1">
      <c r="A2767" s="616"/>
      <c r="B2767" s="616"/>
      <c r="C2767" s="1420"/>
      <c r="D2767" s="989">
        <v>0</v>
      </c>
      <c r="E2767" s="1420"/>
      <c r="F2767" s="989"/>
      <c r="G2767" s="1263">
        <v>292</v>
      </c>
      <c r="H2767" s="2885" t="s">
        <v>3462</v>
      </c>
      <c r="I2767" s="1420"/>
      <c r="J2767" s="989"/>
    </row>
    <row r="2768" spans="1:15" s="733" customFormat="1" ht="38.25" customHeight="1" thickTop="1" thickBot="1">
      <c r="A2768" s="996">
        <f t="shared" ref="A2768:F2768" si="665">SUM(A2765:A2767)</f>
        <v>0</v>
      </c>
      <c r="B2768" s="996">
        <f t="shared" si="665"/>
        <v>0</v>
      </c>
      <c r="C2768" s="996">
        <f t="shared" si="665"/>
        <v>40000</v>
      </c>
      <c r="D2768" s="996">
        <f t="shared" si="665"/>
        <v>0</v>
      </c>
      <c r="E2768" s="996">
        <f t="shared" si="665"/>
        <v>40000</v>
      </c>
      <c r="F2768" s="996">
        <f t="shared" si="665"/>
        <v>0</v>
      </c>
      <c r="G2768" s="1013"/>
      <c r="H2768" s="1010" t="s">
        <v>1257</v>
      </c>
      <c r="I2768" s="996">
        <f>SUM(I2765:I2767)</f>
        <v>0</v>
      </c>
      <c r="J2768" s="997">
        <f>SUM(J2765:J2767)</f>
        <v>0</v>
      </c>
    </row>
    <row r="2769" spans="1:15" s="695" customFormat="1" ht="32.25" customHeight="1" thickTop="1" thickBot="1">
      <c r="A2769" s="995">
        <f t="shared" ref="A2769:F2769" si="666">SUM(A2763,A2768)</f>
        <v>0</v>
      </c>
      <c r="B2769" s="996">
        <f t="shared" si="666"/>
        <v>0</v>
      </c>
      <c r="C2769" s="996">
        <f t="shared" si="666"/>
        <v>23145000</v>
      </c>
      <c r="D2769" s="996">
        <f t="shared" si="666"/>
        <v>0</v>
      </c>
      <c r="E2769" s="996">
        <f t="shared" si="666"/>
        <v>23145000</v>
      </c>
      <c r="F2769" s="996">
        <f t="shared" si="666"/>
        <v>0</v>
      </c>
      <c r="G2769" s="1013"/>
      <c r="H2769" s="1010" t="s">
        <v>1538</v>
      </c>
      <c r="I2769" s="996">
        <f>SUM(I2763,I2768)</f>
        <v>0</v>
      </c>
      <c r="J2769" s="996">
        <f>SUM(J2763,J2768)</f>
        <v>0</v>
      </c>
    </row>
    <row r="2770" spans="1:15" s="2842" customFormat="1" ht="19.5" customHeight="1" thickTop="1">
      <c r="A2770" s="4623"/>
      <c r="B2770" s="4624"/>
      <c r="C2770" s="4624"/>
      <c r="D2770" s="4624"/>
      <c r="E2770" s="4624"/>
      <c r="F2770" s="4624"/>
      <c r="G2770" s="623" t="s">
        <v>139</v>
      </c>
      <c r="H2770" s="4606" t="s">
        <v>243</v>
      </c>
      <c r="I2770" s="4606"/>
      <c r="J2770" s="4607"/>
    </row>
    <row r="2771" spans="1:15" s="2842" customFormat="1" ht="17.25" customHeight="1">
      <c r="A2771" s="4612"/>
      <c r="B2771" s="4613"/>
      <c r="C2771" s="4613"/>
      <c r="D2771" s="4613"/>
      <c r="E2771" s="4613"/>
      <c r="F2771" s="4613"/>
      <c r="G2771" s="624">
        <v>1</v>
      </c>
      <c r="H2771" s="4610" t="s">
        <v>1238</v>
      </c>
      <c r="I2771" s="4610"/>
      <c r="J2771" s="4611"/>
    </row>
    <row r="2772" spans="1:15" s="2842" customFormat="1" ht="17.25" customHeight="1">
      <c r="A2772" s="3414"/>
      <c r="B2772" s="3414"/>
      <c r="C2772" s="3719">
        <v>450000</v>
      </c>
      <c r="D2772" s="4423"/>
      <c r="E2772" s="3719">
        <v>450000</v>
      </c>
      <c r="F2772" s="4423"/>
      <c r="G2772" s="2742" t="s">
        <v>324</v>
      </c>
      <c r="H2772" s="1234" t="s">
        <v>1259</v>
      </c>
      <c r="I2772" s="3719"/>
      <c r="J2772" s="2839"/>
      <c r="K2772" s="1388"/>
      <c r="L2772" s="1388"/>
    </row>
    <row r="2773" spans="1:15" s="2842" customFormat="1" ht="17.25" customHeight="1">
      <c r="A2773" s="3414"/>
      <c r="B2773" s="3414"/>
      <c r="C2773" s="4423">
        <v>8000</v>
      </c>
      <c r="D2773" s="4423"/>
      <c r="E2773" s="4423">
        <v>8000</v>
      </c>
      <c r="F2773" s="4423"/>
      <c r="G2773" s="2742" t="s">
        <v>326</v>
      </c>
      <c r="H2773" s="1234" t="s">
        <v>256</v>
      </c>
      <c r="I2773" s="2839"/>
      <c r="J2773" s="2839"/>
      <c r="K2773" s="1388"/>
      <c r="L2773" s="1388"/>
    </row>
    <row r="2774" spans="1:15" s="2842" customFormat="1" ht="17.25" customHeight="1">
      <c r="A2774" s="3414"/>
      <c r="B2774" s="3414"/>
      <c r="C2774" s="4423">
        <v>8000</v>
      </c>
      <c r="D2774" s="4423"/>
      <c r="E2774" s="4423">
        <v>8000</v>
      </c>
      <c r="F2774" s="4423"/>
      <c r="G2774" s="2742" t="s">
        <v>473</v>
      </c>
      <c r="H2774" s="1234" t="s">
        <v>1504</v>
      </c>
      <c r="I2774" s="2839"/>
      <c r="J2774" s="2839"/>
    </row>
    <row r="2775" spans="1:15" s="2842" customFormat="1" ht="17.25" customHeight="1">
      <c r="A2775" s="3414"/>
      <c r="B2775" s="3414"/>
      <c r="C2775" s="4423">
        <v>3000</v>
      </c>
      <c r="D2775" s="4423"/>
      <c r="E2775" s="4423">
        <v>3000</v>
      </c>
      <c r="F2775" s="4423"/>
      <c r="G2775" s="2742" t="s">
        <v>1264</v>
      </c>
      <c r="H2775" s="1234" t="s">
        <v>262</v>
      </c>
      <c r="I2775" s="2839"/>
      <c r="J2775" s="2839"/>
    </row>
    <row r="2776" spans="1:15" s="626" customFormat="1" ht="21.75" customHeight="1" thickBot="1">
      <c r="A2776" s="3415"/>
      <c r="B2776" s="3414"/>
      <c r="C2776" s="4423"/>
      <c r="D2776" s="1357">
        <v>500000</v>
      </c>
      <c r="E2776" s="4423"/>
      <c r="F2776" s="1357">
        <v>500000</v>
      </c>
      <c r="G2776" s="2742" t="s">
        <v>492</v>
      </c>
      <c r="H2776" s="1234" t="s">
        <v>265</v>
      </c>
      <c r="I2776" s="2839"/>
      <c r="J2776" s="1357"/>
      <c r="K2776" s="626">
        <v>500000</v>
      </c>
    </row>
    <row r="2777" spans="1:15" s="662" customFormat="1" ht="31.5" thickTop="1" thickBot="1">
      <c r="A2777" s="3415"/>
      <c r="B2777" s="3414"/>
      <c r="C2777" s="4423"/>
      <c r="D2777" s="3719">
        <v>100000</v>
      </c>
      <c r="E2777" s="4423"/>
      <c r="F2777" s="3719">
        <v>100000</v>
      </c>
      <c r="G2777" s="2743" t="s">
        <v>495</v>
      </c>
      <c r="H2777" s="1234" t="s">
        <v>3490</v>
      </c>
      <c r="I2777" s="2839"/>
      <c r="J2777" s="3719"/>
    </row>
    <row r="2778" spans="1:15" s="2842" customFormat="1" ht="16.5" thickTop="1" thickBot="1">
      <c r="A2778" s="1326"/>
      <c r="B2778" s="1326"/>
      <c r="C2778" s="4423"/>
      <c r="D2778" s="3719">
        <v>10000</v>
      </c>
      <c r="E2778" s="4423"/>
      <c r="F2778" s="3719">
        <v>10000</v>
      </c>
      <c r="G2778" s="2744">
        <v>29</v>
      </c>
      <c r="H2778" s="1234" t="s">
        <v>3489</v>
      </c>
      <c r="I2778" s="2839"/>
      <c r="J2778" s="3719"/>
    </row>
    <row r="2779" spans="1:15" s="2842" customFormat="1" ht="24" customHeight="1" thickTop="1" thickBot="1">
      <c r="A2779" s="1005">
        <f t="shared" ref="A2779:F2779" si="667">SUM(A2772:A2778)</f>
        <v>0</v>
      </c>
      <c r="B2779" s="1005">
        <f t="shared" si="667"/>
        <v>0</v>
      </c>
      <c r="C2779" s="1005">
        <f t="shared" si="667"/>
        <v>469000</v>
      </c>
      <c r="D2779" s="1005">
        <f t="shared" si="667"/>
        <v>610000</v>
      </c>
      <c r="E2779" s="1005">
        <f t="shared" si="667"/>
        <v>469000</v>
      </c>
      <c r="F2779" s="1005">
        <f t="shared" si="667"/>
        <v>610000</v>
      </c>
      <c r="G2779" s="1016"/>
      <c r="H2779" s="1006" t="s">
        <v>1270</v>
      </c>
      <c r="I2779" s="1005">
        <f>SUM(I2772:I2778)</f>
        <v>0</v>
      </c>
      <c r="J2779" s="1005">
        <f>SUM(J2772:J2778)</f>
        <v>0</v>
      </c>
    </row>
    <row r="2780" spans="1:15" s="2842" customFormat="1" ht="15" customHeight="1">
      <c r="A2780" s="2850" t="s">
        <v>1553</v>
      </c>
      <c r="F2780" s="1411"/>
    </row>
    <row r="2781" spans="1:15" s="2842" customFormat="1" ht="16.5" customHeight="1" thickBot="1">
      <c r="A2781" s="2848"/>
      <c r="I2781" s="4608" t="s">
        <v>313</v>
      </c>
      <c r="J2781" s="4608"/>
      <c r="K2781" s="654"/>
      <c r="L2781" s="654"/>
      <c r="M2781" s="654"/>
      <c r="N2781" s="654"/>
      <c r="O2781" s="2842">
        <f>I2812-C2812</f>
        <v>-11610000</v>
      </c>
    </row>
    <row r="2782" spans="1:15" s="2842" customFormat="1" ht="29.25" customHeight="1">
      <c r="A2782" s="4453" t="s">
        <v>3785</v>
      </c>
      <c r="B2782" s="4454"/>
      <c r="C2782" s="4455" t="s">
        <v>3783</v>
      </c>
      <c r="D2782" s="4454"/>
      <c r="E2782" s="4455" t="s">
        <v>3784</v>
      </c>
      <c r="F2782" s="4454"/>
      <c r="G2782" s="4456" t="s">
        <v>117</v>
      </c>
      <c r="H2782" s="4457"/>
      <c r="I2782" s="4455" t="s">
        <v>3787</v>
      </c>
      <c r="J2782" s="4454"/>
      <c r="K2782" s="658"/>
      <c r="L2782" s="658"/>
      <c r="M2782" s="654"/>
      <c r="N2782" s="654"/>
    </row>
    <row r="2783" spans="1:15" s="2842" customFormat="1" ht="13.5" customHeight="1">
      <c r="A2783" s="1050" t="s">
        <v>118</v>
      </c>
      <c r="B2783" s="2819" t="s">
        <v>104</v>
      </c>
      <c r="C2783" s="2819" t="s">
        <v>118</v>
      </c>
      <c r="D2783" s="2819" t="s">
        <v>104</v>
      </c>
      <c r="E2783" s="2819" t="s">
        <v>118</v>
      </c>
      <c r="F2783" s="2819" t="s">
        <v>104</v>
      </c>
      <c r="G2783" s="4458"/>
      <c r="H2783" s="4459"/>
      <c r="I2783" s="2819" t="s">
        <v>118</v>
      </c>
      <c r="J2783" s="1051" t="s">
        <v>104</v>
      </c>
    </row>
    <row r="2784" spans="1:15" s="2842" customFormat="1" ht="18.75" customHeight="1" thickBot="1">
      <c r="A2784" s="1075">
        <v>1</v>
      </c>
      <c r="B2784" s="2843">
        <v>2</v>
      </c>
      <c r="C2784" s="2843">
        <v>3</v>
      </c>
      <c r="D2784" s="2843">
        <v>4</v>
      </c>
      <c r="E2784" s="2843">
        <v>5</v>
      </c>
      <c r="F2784" s="2843">
        <v>6</v>
      </c>
      <c r="G2784" s="4614">
        <v>7</v>
      </c>
      <c r="H2784" s="4614"/>
      <c r="I2784" s="2843">
        <v>8</v>
      </c>
      <c r="J2784" s="1076">
        <v>9</v>
      </c>
    </row>
    <row r="2785" spans="1:15" s="2842" customFormat="1" ht="17.25" customHeight="1">
      <c r="A2785" s="4612"/>
      <c r="B2785" s="4613"/>
      <c r="C2785" s="4613"/>
      <c r="D2785" s="4613"/>
      <c r="E2785" s="4613"/>
      <c r="F2785" s="4613"/>
      <c r="G2785" s="624">
        <v>2</v>
      </c>
      <c r="H2785" s="4610" t="s">
        <v>1271</v>
      </c>
      <c r="I2785" s="4610"/>
      <c r="J2785" s="4611"/>
    </row>
    <row r="2786" spans="1:15" s="2842" customFormat="1" ht="17.25" customHeight="1">
      <c r="A2786" s="3418"/>
      <c r="B2786" s="3419"/>
      <c r="C2786" s="4422"/>
      <c r="D2786" s="4424">
        <v>50000</v>
      </c>
      <c r="E2786" s="4422"/>
      <c r="F2786" s="4424">
        <v>50000</v>
      </c>
      <c r="G2786" s="1326">
        <v>103</v>
      </c>
      <c r="H2786" s="2839" t="s">
        <v>3491</v>
      </c>
      <c r="I2786" s="2840"/>
      <c r="J2786" s="2846"/>
    </row>
    <row r="2787" spans="1:15" s="2842" customFormat="1" ht="17.25" customHeight="1">
      <c r="A2787" s="3415"/>
      <c r="B2787" s="3414"/>
      <c r="C2787" s="4423"/>
      <c r="D2787" s="3720">
        <v>300000</v>
      </c>
      <c r="E2787" s="4423"/>
      <c r="F2787" s="3720">
        <v>300000</v>
      </c>
      <c r="G2787" s="1326">
        <v>104</v>
      </c>
      <c r="H2787" s="1234" t="s">
        <v>3492</v>
      </c>
      <c r="I2787" s="2839"/>
      <c r="J2787" s="3720"/>
    </row>
    <row r="2788" spans="1:15" s="2842" customFormat="1" ht="17.25" customHeight="1">
      <c r="A2788" s="355"/>
      <c r="B2788" s="3414"/>
      <c r="C2788" s="4423"/>
      <c r="D2788" s="4227">
        <v>10000</v>
      </c>
      <c r="E2788" s="4423"/>
      <c r="F2788" s="4227">
        <v>10000</v>
      </c>
      <c r="G2788" s="1326">
        <v>135</v>
      </c>
      <c r="H2788" s="1234" t="s">
        <v>270</v>
      </c>
      <c r="I2788" s="2839"/>
      <c r="J2788" s="4227"/>
      <c r="K2788" s="2842">
        <v>10000</v>
      </c>
    </row>
    <row r="2789" spans="1:15" s="2842" customFormat="1" ht="17.25" customHeight="1">
      <c r="A2789" s="3414"/>
      <c r="B2789" s="3414"/>
      <c r="C2789" s="1357">
        <v>5000</v>
      </c>
      <c r="D2789" s="4424"/>
      <c r="E2789" s="1357">
        <v>5000</v>
      </c>
      <c r="F2789" s="4424"/>
      <c r="G2789" s="1326">
        <v>140</v>
      </c>
      <c r="H2789" s="2839" t="s">
        <v>1280</v>
      </c>
      <c r="I2789" s="1357"/>
      <c r="J2789" s="2846"/>
      <c r="K2789" s="2842">
        <v>5000</v>
      </c>
    </row>
    <row r="2790" spans="1:15" s="626" customFormat="1" ht="21" customHeight="1" thickBot="1">
      <c r="A2790" s="3414"/>
      <c r="B2790" s="3414"/>
      <c r="C2790" s="1420">
        <v>400000</v>
      </c>
      <c r="D2790" s="4423"/>
      <c r="E2790" s="1420">
        <v>400000</v>
      </c>
      <c r="F2790" s="4423"/>
      <c r="G2790" s="1326">
        <v>144</v>
      </c>
      <c r="H2790" s="2839" t="s">
        <v>1554</v>
      </c>
      <c r="I2790" s="1420"/>
      <c r="J2790" s="2839"/>
      <c r="K2790" s="647"/>
      <c r="L2790" s="2840"/>
    </row>
    <row r="2791" spans="1:15" s="733" customFormat="1" ht="28.5" customHeight="1" thickTop="1" thickBot="1">
      <c r="A2791" s="3414"/>
      <c r="B2791" s="3411"/>
      <c r="C2791" s="1420">
        <v>200000</v>
      </c>
      <c r="D2791" s="4427"/>
      <c r="E2791" s="1420">
        <v>200000</v>
      </c>
      <c r="F2791" s="4427"/>
      <c r="G2791" s="1263">
        <v>146</v>
      </c>
      <c r="H2791" s="2885" t="s">
        <v>1507</v>
      </c>
      <c r="I2791" s="1420"/>
      <c r="J2791" s="2862"/>
      <c r="L2791" s="736"/>
    </row>
    <row r="2792" spans="1:15" s="2842" customFormat="1" ht="19.5" customHeight="1" thickTop="1" thickBot="1">
      <c r="A2792" s="995">
        <f t="shared" ref="A2792:F2792" si="668">SUM(A2786:A2791)</f>
        <v>0</v>
      </c>
      <c r="B2792" s="995">
        <f t="shared" si="668"/>
        <v>0</v>
      </c>
      <c r="C2792" s="995">
        <f t="shared" si="668"/>
        <v>605000</v>
      </c>
      <c r="D2792" s="995">
        <f t="shared" si="668"/>
        <v>360000</v>
      </c>
      <c r="E2792" s="995">
        <f t="shared" si="668"/>
        <v>605000</v>
      </c>
      <c r="F2792" s="995">
        <f t="shared" si="668"/>
        <v>360000</v>
      </c>
      <c r="G2792" s="1013"/>
      <c r="H2792" s="996" t="s">
        <v>1344</v>
      </c>
      <c r="I2792" s="995">
        <f>SUM(I2786:I2791)</f>
        <v>0</v>
      </c>
      <c r="J2792" s="995">
        <f>SUM(J2786:J2791)</f>
        <v>0</v>
      </c>
      <c r="K2792" s="656"/>
      <c r="L2792" s="656"/>
      <c r="M2792" s="656"/>
      <c r="N2792" s="656"/>
    </row>
    <row r="2793" spans="1:15" s="2842" customFormat="1" ht="17.25" customHeight="1" thickTop="1">
      <c r="A2793" s="4623"/>
      <c r="B2793" s="4624"/>
      <c r="C2793" s="4624"/>
      <c r="D2793" s="4624"/>
      <c r="E2793" s="4624"/>
      <c r="F2793" s="4624"/>
      <c r="G2793" s="623">
        <v>3</v>
      </c>
      <c r="H2793" s="4606" t="s">
        <v>1282</v>
      </c>
      <c r="I2793" s="4606"/>
      <c r="J2793" s="4607"/>
    </row>
    <row r="2794" spans="1:15" s="2842" customFormat="1" ht="17.25" customHeight="1">
      <c r="A2794" s="652">
        <v>0</v>
      </c>
      <c r="B2794" s="1326"/>
      <c r="C2794" s="4423">
        <v>5000</v>
      </c>
      <c r="D2794" s="4424"/>
      <c r="E2794" s="4423">
        <v>5000</v>
      </c>
      <c r="F2794" s="4424"/>
      <c r="G2794" s="1326">
        <v>206</v>
      </c>
      <c r="H2794" s="2839" t="s">
        <v>1426</v>
      </c>
      <c r="I2794" s="2839"/>
      <c r="J2794" s="2846"/>
    </row>
    <row r="2795" spans="1:15" s="626" customFormat="1" ht="20.25" customHeight="1" thickBot="1">
      <c r="A2795" s="2838">
        <v>0</v>
      </c>
      <c r="B2795" s="616"/>
      <c r="C2795" s="4423"/>
      <c r="D2795" s="890">
        <v>60000</v>
      </c>
      <c r="E2795" s="4423"/>
      <c r="F2795" s="890">
        <v>60000</v>
      </c>
      <c r="G2795" s="1326">
        <v>230</v>
      </c>
      <c r="H2795" s="2839" t="s">
        <v>1516</v>
      </c>
      <c r="I2795" s="2839"/>
      <c r="J2795" s="890"/>
    </row>
    <row r="2796" spans="1:15" s="733" customFormat="1" ht="25.5" customHeight="1" thickTop="1" thickBot="1">
      <c r="A2796" s="1262">
        <v>0</v>
      </c>
      <c r="B2796" s="616"/>
      <c r="C2796" s="4427">
        <v>5000</v>
      </c>
      <c r="D2796" s="989"/>
      <c r="E2796" s="4427">
        <v>5000</v>
      </c>
      <c r="F2796" s="989"/>
      <c r="G2796" s="1263">
        <v>234</v>
      </c>
      <c r="H2796" s="2862" t="s">
        <v>1427</v>
      </c>
      <c r="I2796" s="2862"/>
      <c r="J2796" s="989"/>
    </row>
    <row r="2797" spans="1:15" s="2842" customFormat="1" ht="19.5" customHeight="1" thickTop="1" thickBot="1">
      <c r="A2797" s="1039">
        <f t="shared" ref="A2797:F2797" si="669">SUM(A2794:A2796)</f>
        <v>0</v>
      </c>
      <c r="B2797" s="1040">
        <f t="shared" si="669"/>
        <v>0</v>
      </c>
      <c r="C2797" s="1040">
        <f t="shared" si="669"/>
        <v>10000</v>
      </c>
      <c r="D2797" s="1040">
        <f t="shared" si="669"/>
        <v>60000</v>
      </c>
      <c r="E2797" s="1040">
        <f t="shared" si="669"/>
        <v>10000</v>
      </c>
      <c r="F2797" s="1040">
        <f t="shared" si="669"/>
        <v>60000</v>
      </c>
      <c r="G2797" s="1009"/>
      <c r="H2797" s="996" t="s">
        <v>1374</v>
      </c>
      <c r="I2797" s="1040">
        <f>SUM(I2794:I2796)</f>
        <v>0</v>
      </c>
      <c r="J2797" s="1074">
        <f>SUM(J2794:J2796)</f>
        <v>0</v>
      </c>
      <c r="K2797" s="656"/>
      <c r="L2797" s="656"/>
      <c r="M2797" s="656"/>
      <c r="N2797" s="656"/>
      <c r="O2797" s="707"/>
    </row>
    <row r="2798" spans="1:15" s="2842" customFormat="1" ht="19.5" customHeight="1" thickTop="1">
      <c r="A2798" s="4623"/>
      <c r="B2798" s="4624"/>
      <c r="C2798" s="4624"/>
      <c r="D2798" s="4624"/>
      <c r="E2798" s="4624"/>
      <c r="F2798" s="4624"/>
      <c r="G2798" s="623">
        <v>4</v>
      </c>
      <c r="H2798" s="4606" t="s">
        <v>1296</v>
      </c>
      <c r="I2798" s="4606"/>
      <c r="J2798" s="4607"/>
      <c r="K2798" s="654"/>
      <c r="L2798" s="654"/>
      <c r="M2798" s="654"/>
      <c r="N2798" s="654"/>
    </row>
    <row r="2799" spans="1:15" s="626" customFormat="1" ht="21.75" customHeight="1" thickBot="1">
      <c r="A2799" s="4612"/>
      <c r="B2799" s="4613"/>
      <c r="C2799" s="4613"/>
      <c r="D2799" s="4613"/>
      <c r="E2799" s="4613"/>
      <c r="F2799" s="4613"/>
      <c r="G2799" s="624">
        <v>5</v>
      </c>
      <c r="H2799" s="4610" t="s">
        <v>321</v>
      </c>
      <c r="I2799" s="4610"/>
      <c r="J2799" s="4611"/>
    </row>
    <row r="2800" spans="1:15" s="733" customFormat="1" ht="25.5" customHeight="1" thickTop="1" thickBot="1">
      <c r="A2800" s="616"/>
      <c r="B2800" s="616"/>
      <c r="C2800" s="2862">
        <v>10000</v>
      </c>
      <c r="D2800" s="2862">
        <v>0</v>
      </c>
      <c r="E2800" s="3410">
        <v>10000</v>
      </c>
      <c r="F2800" s="2862"/>
      <c r="G2800" s="1263">
        <v>499</v>
      </c>
      <c r="H2800" s="2862" t="s">
        <v>1517</v>
      </c>
      <c r="I2800" s="3723"/>
      <c r="J2800" s="2862">
        <v>0</v>
      </c>
      <c r="N2800" s="733">
        <v>4576488</v>
      </c>
    </row>
    <row r="2801" spans="1:15" s="662" customFormat="1" ht="37.5" customHeight="1" thickTop="1" thickBot="1">
      <c r="A2801" s="995">
        <f t="shared" ref="A2801:F2801" si="670">SUM(A2800)</f>
        <v>0</v>
      </c>
      <c r="B2801" s="996">
        <f t="shared" si="670"/>
        <v>0</v>
      </c>
      <c r="C2801" s="996">
        <f t="shared" si="670"/>
        <v>10000</v>
      </c>
      <c r="D2801" s="996">
        <f t="shared" si="670"/>
        <v>0</v>
      </c>
      <c r="E2801" s="996">
        <f t="shared" si="670"/>
        <v>10000</v>
      </c>
      <c r="F2801" s="996">
        <f t="shared" si="670"/>
        <v>0</v>
      </c>
      <c r="G2801" s="1013"/>
      <c r="H2801" s="996" t="s">
        <v>1321</v>
      </c>
      <c r="I2801" s="996">
        <f>SUM(I2800)</f>
        <v>0</v>
      </c>
      <c r="J2801" s="997">
        <f>SUM(J2800)</f>
        <v>0</v>
      </c>
      <c r="N2801" s="662">
        <v>348832</v>
      </c>
    </row>
    <row r="2802" spans="1:15" s="2842" customFormat="1" ht="30" customHeight="1" thickTop="1" thickBot="1">
      <c r="A2802" s="995">
        <f t="shared" ref="A2802:F2802" si="671">SUM(A2801,A2797,A2792,A2779)</f>
        <v>0</v>
      </c>
      <c r="B2802" s="996">
        <f t="shared" si="671"/>
        <v>0</v>
      </c>
      <c r="C2802" s="996">
        <f t="shared" si="671"/>
        <v>1094000</v>
      </c>
      <c r="D2802" s="996">
        <f t="shared" si="671"/>
        <v>1030000</v>
      </c>
      <c r="E2802" s="996">
        <f t="shared" si="671"/>
        <v>1094000</v>
      </c>
      <c r="F2802" s="996">
        <f t="shared" si="671"/>
        <v>1030000</v>
      </c>
      <c r="G2802" s="1013"/>
      <c r="H2802" s="1010" t="s">
        <v>1355</v>
      </c>
      <c r="I2802" s="996">
        <f>SUM(I2801,I2797,I2792,I2779)</f>
        <v>0</v>
      </c>
      <c r="J2802" s="997">
        <f>SUM(J2801,J2797,J2792,J2779)</f>
        <v>0</v>
      </c>
      <c r="N2802" s="648" t="e">
        <f>#REF!</f>
        <v>#REF!</v>
      </c>
    </row>
    <row r="2803" spans="1:15" s="2842" customFormat="1" ht="60.75" customHeight="1" thickTop="1" thickBot="1">
      <c r="A2803" s="1071">
        <f t="shared" ref="A2803:F2803" si="672">SUM(A2802,A2769)</f>
        <v>0</v>
      </c>
      <c r="B2803" s="1072">
        <f t="shared" si="672"/>
        <v>0</v>
      </c>
      <c r="C2803" s="1072">
        <f t="shared" si="672"/>
        <v>24239000</v>
      </c>
      <c r="D2803" s="1072">
        <f t="shared" si="672"/>
        <v>1030000</v>
      </c>
      <c r="E2803" s="1072">
        <f t="shared" si="672"/>
        <v>24239000</v>
      </c>
      <c r="F2803" s="1072">
        <f t="shared" si="672"/>
        <v>1030000</v>
      </c>
      <c r="G2803" s="1067"/>
      <c r="H2803" s="1068" t="s">
        <v>3296</v>
      </c>
      <c r="I2803" s="1072">
        <f>SUM(I2802,I2769)</f>
        <v>0</v>
      </c>
      <c r="J2803" s="1073">
        <f>SUM(J2802,J2769)</f>
        <v>0</v>
      </c>
    </row>
    <row r="2804" spans="1:15" s="648" customFormat="1" ht="21.75" customHeight="1" thickBot="1">
      <c r="A2804" s="1391"/>
      <c r="B2804" s="775"/>
      <c r="C2804" s="775"/>
      <c r="D2804" s="775"/>
      <c r="E2804" s="775"/>
      <c r="F2804" s="775"/>
      <c r="G2804" s="2842"/>
      <c r="H2804" s="749"/>
      <c r="I2804" s="775"/>
      <c r="J2804" s="775"/>
    </row>
    <row r="2805" spans="1:15" s="2842" customFormat="1" ht="15.75" customHeight="1" thickTop="1">
      <c r="A2805" s="4645" t="s">
        <v>1555</v>
      </c>
      <c r="B2805" s="4646"/>
      <c r="C2805" s="4646"/>
      <c r="D2805" s="4646"/>
      <c r="E2805" s="4646"/>
      <c r="F2805" s="4646"/>
      <c r="G2805" s="4646"/>
      <c r="H2805" s="4646"/>
      <c r="I2805" s="4646"/>
      <c r="J2805" s="4646"/>
    </row>
    <row r="2806" spans="1:15" s="2842" customFormat="1" ht="18" customHeight="1" thickBot="1">
      <c r="A2806" s="2848"/>
      <c r="I2806" s="4608" t="s">
        <v>313</v>
      </c>
      <c r="J2806" s="4608"/>
    </row>
    <row r="2807" spans="1:15" s="648" customFormat="1" ht="30" customHeight="1" thickBot="1">
      <c r="A2807" s="4453" t="s">
        <v>3785</v>
      </c>
      <c r="B2807" s="4454"/>
      <c r="C2807" s="4455" t="s">
        <v>3783</v>
      </c>
      <c r="D2807" s="4454"/>
      <c r="E2807" s="4455" t="s">
        <v>3784</v>
      </c>
      <c r="F2807" s="4454"/>
      <c r="G2807" s="4456" t="s">
        <v>117</v>
      </c>
      <c r="H2807" s="4457"/>
      <c r="I2807" s="4455" t="s">
        <v>3787</v>
      </c>
      <c r="J2807" s="4454"/>
    </row>
    <row r="2808" spans="1:15" s="660" customFormat="1" ht="13.5" customHeight="1" thickTop="1" thickBot="1">
      <c r="A2808" s="1050" t="s">
        <v>118</v>
      </c>
      <c r="B2808" s="2819" t="s">
        <v>104</v>
      </c>
      <c r="C2808" s="2819" t="s">
        <v>118</v>
      </c>
      <c r="D2808" s="2819" t="s">
        <v>104</v>
      </c>
      <c r="E2808" s="2819" t="s">
        <v>118</v>
      </c>
      <c r="F2808" s="2819" t="s">
        <v>104</v>
      </c>
      <c r="G2808" s="4458"/>
      <c r="H2808" s="4459"/>
      <c r="I2808" s="2819" t="s">
        <v>118</v>
      </c>
      <c r="J2808" s="1051" t="s">
        <v>104</v>
      </c>
    </row>
    <row r="2809" spans="1:15" s="660" customFormat="1" ht="20.25" customHeight="1" thickTop="1" thickBot="1">
      <c r="A2809" s="1075">
        <v>1</v>
      </c>
      <c r="B2809" s="2843">
        <v>2</v>
      </c>
      <c r="C2809" s="2843">
        <v>3</v>
      </c>
      <c r="D2809" s="2843">
        <v>4</v>
      </c>
      <c r="E2809" s="2843">
        <v>5</v>
      </c>
      <c r="F2809" s="2843">
        <v>6</v>
      </c>
      <c r="G2809" s="4614">
        <v>7</v>
      </c>
      <c r="H2809" s="4614"/>
      <c r="I2809" s="2843">
        <v>8</v>
      </c>
      <c r="J2809" s="1076">
        <v>9</v>
      </c>
    </row>
    <row r="2810" spans="1:15" s="2842" customFormat="1" ht="18.75" customHeight="1">
      <c r="A2810" s="2844" t="s">
        <v>318</v>
      </c>
      <c r="B2810" s="2840"/>
      <c r="C2810" s="2840"/>
      <c r="D2810" s="2840"/>
      <c r="E2810" s="2840"/>
      <c r="F2810" s="2840"/>
      <c r="G2810" s="2840"/>
      <c r="H2810" s="2840"/>
      <c r="I2810" s="2840"/>
      <c r="J2810" s="2841"/>
      <c r="K2810" s="656"/>
      <c r="L2810" s="656"/>
      <c r="M2810" s="656"/>
      <c r="N2810" s="656"/>
    </row>
    <row r="2811" spans="1:15" s="2842" customFormat="1" ht="17.25" customHeight="1">
      <c r="A2811" s="4612"/>
      <c r="B2811" s="4613"/>
      <c r="C2811" s="4613"/>
      <c r="D2811" s="4613"/>
      <c r="E2811" s="4613"/>
      <c r="F2811" s="4613"/>
      <c r="G2811" s="624" t="s">
        <v>137</v>
      </c>
      <c r="H2811" s="4610" t="s">
        <v>239</v>
      </c>
      <c r="I2811" s="4610"/>
      <c r="J2811" s="4611"/>
      <c r="K2811" s="694"/>
      <c r="L2811" s="694"/>
      <c r="M2811" s="694"/>
      <c r="N2811" s="694"/>
    </row>
    <row r="2812" spans="1:15" s="626" customFormat="1" ht="19.5" customHeight="1" thickBot="1">
      <c r="A2812" s="2839">
        <f t="shared" ref="A2812:F2812" si="673">A2836</f>
        <v>0</v>
      </c>
      <c r="B2812" s="2846">
        <f t="shared" si="673"/>
        <v>0</v>
      </c>
      <c r="C2812" s="2839">
        <f t="shared" si="673"/>
        <v>11610000</v>
      </c>
      <c r="D2812" s="2846">
        <f t="shared" si="673"/>
        <v>0</v>
      </c>
      <c r="E2812" s="2839">
        <f t="shared" si="673"/>
        <v>11610000</v>
      </c>
      <c r="F2812" s="2846">
        <f t="shared" si="673"/>
        <v>0</v>
      </c>
      <c r="G2812" s="2839">
        <v>1</v>
      </c>
      <c r="H2812" s="2839" t="s">
        <v>1235</v>
      </c>
      <c r="I2812" s="2839">
        <f>I2836</f>
        <v>0</v>
      </c>
      <c r="J2812" s="2846">
        <f>J2836</f>
        <v>0</v>
      </c>
      <c r="O2812" s="626" t="e">
        <v>#REF!</v>
      </c>
    </row>
    <row r="2813" spans="1:15" s="733" customFormat="1" ht="16.5" thickTop="1" thickBot="1">
      <c r="A2813" s="2862">
        <f t="shared" ref="A2813:F2813" si="674">A2840</f>
        <v>0</v>
      </c>
      <c r="B2813" s="989">
        <f t="shared" si="674"/>
        <v>0</v>
      </c>
      <c r="C2813" s="2862">
        <f t="shared" si="674"/>
        <v>415000</v>
      </c>
      <c r="D2813" s="989">
        <f t="shared" si="674"/>
        <v>0</v>
      </c>
      <c r="E2813" s="2862">
        <f t="shared" si="674"/>
        <v>415000</v>
      </c>
      <c r="F2813" s="989">
        <f t="shared" si="674"/>
        <v>0</v>
      </c>
      <c r="G2813" s="2862">
        <v>2</v>
      </c>
      <c r="H2813" s="2862" t="s">
        <v>1236</v>
      </c>
      <c r="I2813" s="2862">
        <f>I2840</f>
        <v>0</v>
      </c>
      <c r="J2813" s="989">
        <f>J2840</f>
        <v>0</v>
      </c>
      <c r="O2813" s="733" t="e">
        <v>#REF!</v>
      </c>
    </row>
    <row r="2814" spans="1:15" s="2842" customFormat="1" ht="30" customHeight="1" thickTop="1" thickBot="1">
      <c r="A2814" s="995">
        <f t="shared" ref="A2814:F2814" si="675">SUM(A2812:A2813)</f>
        <v>0</v>
      </c>
      <c r="B2814" s="996">
        <f t="shared" si="675"/>
        <v>0</v>
      </c>
      <c r="C2814" s="996">
        <f t="shared" si="675"/>
        <v>12025000</v>
      </c>
      <c r="D2814" s="996">
        <f t="shared" si="675"/>
        <v>0</v>
      </c>
      <c r="E2814" s="996">
        <f t="shared" si="675"/>
        <v>12025000</v>
      </c>
      <c r="F2814" s="996">
        <f t="shared" si="675"/>
        <v>0</v>
      </c>
      <c r="G2814" s="996"/>
      <c r="H2814" s="998" t="s">
        <v>1358</v>
      </c>
      <c r="I2814" s="996">
        <f>SUM(I2812:I2813)</f>
        <v>0</v>
      </c>
      <c r="J2814" s="997">
        <f>SUM(J2812:J2813)</f>
        <v>0</v>
      </c>
      <c r="K2814" s="656"/>
      <c r="L2814" s="656"/>
      <c r="M2814" s="656"/>
      <c r="N2814" s="656"/>
    </row>
    <row r="2815" spans="1:15" s="2842" customFormat="1" ht="17.25" customHeight="1" thickTop="1">
      <c r="A2815" s="4623"/>
      <c r="B2815" s="4624"/>
      <c r="C2815" s="4624"/>
      <c r="D2815" s="4624"/>
      <c r="E2815" s="4624"/>
      <c r="F2815" s="4624"/>
      <c r="G2815" s="623" t="s">
        <v>139</v>
      </c>
      <c r="H2815" s="4757" t="s">
        <v>243</v>
      </c>
      <c r="I2815" s="4757"/>
      <c r="J2815" s="4758"/>
      <c r="K2815" s="654"/>
      <c r="L2815" s="654"/>
      <c r="M2815" s="654"/>
      <c r="N2815" s="654"/>
    </row>
    <row r="2816" spans="1:15" s="2842" customFormat="1" ht="17.25" customHeight="1">
      <c r="A2816" s="2839">
        <f t="shared" ref="A2816:F2816" si="676">A2851</f>
        <v>0</v>
      </c>
      <c r="B2816" s="2846">
        <f t="shared" si="676"/>
        <v>0</v>
      </c>
      <c r="C2816" s="2839">
        <f t="shared" si="676"/>
        <v>213000</v>
      </c>
      <c r="D2816" s="2846">
        <f t="shared" si="676"/>
        <v>110000</v>
      </c>
      <c r="E2816" s="2839">
        <f t="shared" si="676"/>
        <v>213000</v>
      </c>
      <c r="F2816" s="2846">
        <f t="shared" si="676"/>
        <v>110000</v>
      </c>
      <c r="G2816" s="1326">
        <v>1</v>
      </c>
      <c r="H2816" s="2839" t="s">
        <v>1258</v>
      </c>
      <c r="I2816" s="2839">
        <f>I2851</f>
        <v>0</v>
      </c>
      <c r="J2816" s="2846">
        <f>J2851</f>
        <v>0</v>
      </c>
    </row>
    <row r="2817" spans="1:15" s="648" customFormat="1" ht="17.25" customHeight="1" thickBot="1">
      <c r="A2817" s="2839">
        <f t="shared" ref="A2817:F2817" si="677">A2864</f>
        <v>0</v>
      </c>
      <c r="B2817" s="2846">
        <f t="shared" si="677"/>
        <v>0</v>
      </c>
      <c r="C2817" s="2839">
        <f t="shared" si="677"/>
        <v>90000</v>
      </c>
      <c r="D2817" s="2846">
        <f t="shared" si="677"/>
        <v>150000</v>
      </c>
      <c r="E2817" s="2839">
        <f t="shared" si="677"/>
        <v>90000</v>
      </c>
      <c r="F2817" s="2846">
        <f t="shared" si="677"/>
        <v>150000</v>
      </c>
      <c r="G2817" s="1326">
        <v>2</v>
      </c>
      <c r="H2817" s="2839" t="s">
        <v>1271</v>
      </c>
      <c r="I2817" s="2839">
        <f>I2864</f>
        <v>0</v>
      </c>
      <c r="J2817" s="2846">
        <f>J2864</f>
        <v>0</v>
      </c>
    </row>
    <row r="2818" spans="1:15" s="648" customFormat="1" ht="17.25" customHeight="1" thickTop="1" thickBot="1">
      <c r="A2818" s="2839">
        <f t="shared" ref="A2818:F2818" si="678">A2872</f>
        <v>0</v>
      </c>
      <c r="B2818" s="2846">
        <f t="shared" si="678"/>
        <v>0</v>
      </c>
      <c r="C2818" s="2839">
        <f t="shared" si="678"/>
        <v>50000</v>
      </c>
      <c r="D2818" s="2846">
        <f t="shared" si="678"/>
        <v>60000</v>
      </c>
      <c r="E2818" s="2839">
        <f t="shared" si="678"/>
        <v>50000</v>
      </c>
      <c r="F2818" s="2846">
        <f t="shared" si="678"/>
        <v>60000</v>
      </c>
      <c r="G2818" s="1326">
        <v>3</v>
      </c>
      <c r="H2818" s="2839" t="s">
        <v>1282</v>
      </c>
      <c r="I2818" s="2839">
        <f>I2872</f>
        <v>0</v>
      </c>
      <c r="J2818" s="2846">
        <f>J2872</f>
        <v>0</v>
      </c>
    </row>
    <row r="2819" spans="1:15" s="626" customFormat="1" ht="18.75" customHeight="1" thickTop="1" thickBot="1">
      <c r="A2819" s="2839">
        <f>0</f>
        <v>0</v>
      </c>
      <c r="B2819" s="2846">
        <f>0</f>
        <v>0</v>
      </c>
      <c r="C2819" s="2839">
        <f>0</f>
        <v>0</v>
      </c>
      <c r="D2819" s="2846">
        <f>0</f>
        <v>0</v>
      </c>
      <c r="E2819" s="2839">
        <f>0</f>
        <v>0</v>
      </c>
      <c r="F2819" s="2846">
        <f>0</f>
        <v>0</v>
      </c>
      <c r="G2819" s="1326">
        <v>4</v>
      </c>
      <c r="H2819" s="2839" t="s">
        <v>1296</v>
      </c>
      <c r="I2819" s="2839">
        <f>0</f>
        <v>0</v>
      </c>
      <c r="J2819" s="2846">
        <f>0</f>
        <v>0</v>
      </c>
    </row>
    <row r="2820" spans="1:15" s="733" customFormat="1" ht="16.5" thickTop="1" thickBot="1">
      <c r="A2820" s="2862">
        <f t="shared" ref="A2820:F2820" si="679">A2876</f>
        <v>0</v>
      </c>
      <c r="B2820" s="989">
        <f t="shared" si="679"/>
        <v>0</v>
      </c>
      <c r="C2820" s="2862">
        <f t="shared" si="679"/>
        <v>10000</v>
      </c>
      <c r="D2820" s="989">
        <f t="shared" si="679"/>
        <v>0</v>
      </c>
      <c r="E2820" s="2862">
        <f t="shared" si="679"/>
        <v>10000</v>
      </c>
      <c r="F2820" s="989">
        <f t="shared" si="679"/>
        <v>0</v>
      </c>
      <c r="G2820" s="1263">
        <v>5</v>
      </c>
      <c r="H2820" s="2862" t="s">
        <v>321</v>
      </c>
      <c r="I2820" s="2862">
        <f>I2876</f>
        <v>0</v>
      </c>
      <c r="J2820" s="989">
        <f>J2876</f>
        <v>0</v>
      </c>
    </row>
    <row r="2821" spans="1:15" s="761" customFormat="1" ht="30" thickTop="1" thickBot="1">
      <c r="A2821" s="995">
        <f t="shared" ref="A2821:F2821" si="680">SUM(A2816:A2820)</f>
        <v>0</v>
      </c>
      <c r="B2821" s="996">
        <f t="shared" si="680"/>
        <v>0</v>
      </c>
      <c r="C2821" s="996">
        <f t="shared" si="680"/>
        <v>363000</v>
      </c>
      <c r="D2821" s="996">
        <f t="shared" si="680"/>
        <v>320000</v>
      </c>
      <c r="E2821" s="996">
        <f t="shared" si="680"/>
        <v>363000</v>
      </c>
      <c r="F2821" s="996">
        <f t="shared" si="680"/>
        <v>320000</v>
      </c>
      <c r="G2821" s="996"/>
      <c r="H2821" s="998" t="s">
        <v>1243</v>
      </c>
      <c r="I2821" s="996">
        <f>SUM(I2816:I2820)</f>
        <v>0</v>
      </c>
      <c r="J2821" s="997">
        <f>SUM(J2816:J2820)</f>
        <v>0</v>
      </c>
      <c r="K2821" s="762"/>
      <c r="L2821" s="762"/>
      <c r="M2821" s="762"/>
      <c r="N2821" s="762"/>
    </row>
    <row r="2822" spans="1:15" s="2842" customFormat="1" ht="27.75" customHeight="1" thickTop="1" thickBot="1">
      <c r="A2822" s="1005">
        <f t="shared" ref="A2822:F2822" si="681">SUM(A2814+A2821)</f>
        <v>0</v>
      </c>
      <c r="B2822" s="1006">
        <f t="shared" si="681"/>
        <v>0</v>
      </c>
      <c r="C2822" s="1006">
        <f t="shared" si="681"/>
        <v>12388000</v>
      </c>
      <c r="D2822" s="1006">
        <f t="shared" si="681"/>
        <v>320000</v>
      </c>
      <c r="E2822" s="1006">
        <f t="shared" si="681"/>
        <v>12388000</v>
      </c>
      <c r="F2822" s="1006">
        <f t="shared" si="681"/>
        <v>320000</v>
      </c>
      <c r="G2822" s="1067"/>
      <c r="H2822" s="1068" t="s">
        <v>1244</v>
      </c>
      <c r="I2822" s="1006">
        <f>SUM(I2814+I2821)</f>
        <v>0</v>
      </c>
      <c r="J2822" s="1007">
        <f>SUM(J2814+J2821)</f>
        <v>0</v>
      </c>
      <c r="K2822" s="654"/>
      <c r="L2822" s="654"/>
      <c r="M2822" s="654"/>
      <c r="N2822" s="654"/>
    </row>
    <row r="2823" spans="1:15" s="2842" customFormat="1" ht="14.25" customHeight="1">
      <c r="A2823" s="2850"/>
      <c r="B2823" s="2847"/>
      <c r="C2823" s="2847"/>
      <c r="D2823" s="2847"/>
      <c r="E2823" s="2847"/>
      <c r="F2823" s="2847"/>
      <c r="H2823" s="749"/>
      <c r="I2823" s="2847"/>
      <c r="J2823" s="2847"/>
      <c r="K2823" s="654"/>
      <c r="L2823" s="654"/>
      <c r="M2823" s="654"/>
      <c r="N2823" s="654"/>
    </row>
    <row r="2824" spans="1:15" s="2842" customFormat="1" ht="18" customHeight="1">
      <c r="A2824" s="2848" t="s">
        <v>322</v>
      </c>
      <c r="K2824" s="654"/>
      <c r="L2824" s="654"/>
      <c r="M2824" s="654"/>
      <c r="N2824" s="654"/>
    </row>
    <row r="2825" spans="1:15" s="2842" customFormat="1" ht="13.5" customHeight="1">
      <c r="A2825" s="2850" t="s">
        <v>1556</v>
      </c>
      <c r="H2825" s="1411"/>
      <c r="N2825" s="1386">
        <v>2041413</v>
      </c>
    </row>
    <row r="2826" spans="1:15" s="2842" customFormat="1" ht="18" customHeight="1" thickBot="1">
      <c r="A2826" s="2848"/>
      <c r="I2826" s="4608" t="s">
        <v>313</v>
      </c>
      <c r="J2826" s="4608"/>
    </row>
    <row r="2827" spans="1:15" s="2842" customFormat="1" ht="27" customHeight="1">
      <c r="A2827" s="4453" t="s">
        <v>3785</v>
      </c>
      <c r="B2827" s="4454"/>
      <c r="C2827" s="4455" t="s">
        <v>3783</v>
      </c>
      <c r="D2827" s="4454"/>
      <c r="E2827" s="4455" t="s">
        <v>3784</v>
      </c>
      <c r="F2827" s="4454"/>
      <c r="G2827" s="4456" t="s">
        <v>117</v>
      </c>
      <c r="H2827" s="4457"/>
      <c r="I2827" s="4455" t="s">
        <v>3787</v>
      </c>
      <c r="J2827" s="4454"/>
      <c r="O2827" s="2842" t="e">
        <v>#REF!</v>
      </c>
    </row>
    <row r="2828" spans="1:15" s="2842" customFormat="1" ht="13.5" customHeight="1">
      <c r="A2828" s="1050" t="s">
        <v>118</v>
      </c>
      <c r="B2828" s="2819" t="s">
        <v>104</v>
      </c>
      <c r="C2828" s="2819" t="s">
        <v>118</v>
      </c>
      <c r="D2828" s="2819" t="s">
        <v>104</v>
      </c>
      <c r="E2828" s="2819" t="s">
        <v>118</v>
      </c>
      <c r="F2828" s="2819" t="s">
        <v>104</v>
      </c>
      <c r="G2828" s="4458"/>
      <c r="H2828" s="4459"/>
      <c r="I2828" s="2819" t="s">
        <v>118</v>
      </c>
      <c r="J2828" s="1051" t="s">
        <v>104</v>
      </c>
      <c r="K2828" s="654"/>
      <c r="L2828" s="654"/>
      <c r="M2828" s="654"/>
      <c r="N2828" s="654"/>
    </row>
    <row r="2829" spans="1:15" s="648" customFormat="1" ht="19.5" customHeight="1" thickBot="1">
      <c r="A2829" s="1075">
        <v>1</v>
      </c>
      <c r="B2829" s="2843">
        <v>2</v>
      </c>
      <c r="C2829" s="2843">
        <v>3</v>
      </c>
      <c r="D2829" s="2843">
        <v>4</v>
      </c>
      <c r="E2829" s="2843">
        <v>5</v>
      </c>
      <c r="F2829" s="2843">
        <v>6</v>
      </c>
      <c r="G2829" s="4614">
        <v>7</v>
      </c>
      <c r="H2829" s="4614"/>
      <c r="I2829" s="2843">
        <v>8</v>
      </c>
      <c r="J2829" s="1076">
        <v>9</v>
      </c>
    </row>
    <row r="2830" spans="1:15" s="660" customFormat="1" ht="20.25" customHeight="1" thickTop="1" thickBot="1">
      <c r="A2830" s="2844" t="s">
        <v>626</v>
      </c>
      <c r="B2830" s="2840"/>
      <c r="C2830" s="2840"/>
      <c r="D2830" s="2840"/>
      <c r="E2830" s="2840"/>
      <c r="F2830" s="2840"/>
      <c r="G2830" s="2840"/>
      <c r="H2830" s="2840"/>
      <c r="I2830" s="2840"/>
      <c r="J2830" s="2841"/>
      <c r="K2830" s="708"/>
      <c r="L2830" s="708"/>
    </row>
    <row r="2831" spans="1:15" s="2842" customFormat="1" ht="20.25" customHeight="1" thickTop="1">
      <c r="A2831" s="4612"/>
      <c r="B2831" s="4613"/>
      <c r="C2831" s="4613"/>
      <c r="D2831" s="4613"/>
      <c r="E2831" s="4613"/>
      <c r="F2831" s="4613"/>
      <c r="G2831" s="624" t="s">
        <v>137</v>
      </c>
      <c r="H2831" s="4610" t="s">
        <v>239</v>
      </c>
      <c r="I2831" s="4610"/>
      <c r="J2831" s="4611"/>
    </row>
    <row r="2832" spans="1:15" s="2842" customFormat="1" ht="17.25" customHeight="1">
      <c r="A2832" s="4612"/>
      <c r="B2832" s="4613"/>
      <c r="C2832" s="4613"/>
      <c r="D2832" s="4613"/>
      <c r="E2832" s="4613"/>
      <c r="F2832" s="4613"/>
      <c r="G2832" s="624">
        <v>1</v>
      </c>
      <c r="H2832" s="4610" t="s">
        <v>1235</v>
      </c>
      <c r="I2832" s="4610"/>
      <c r="J2832" s="4611"/>
    </row>
    <row r="2833" spans="1:12" s="2842" customFormat="1" ht="17.25" customHeight="1">
      <c r="A2833" s="3414"/>
      <c r="B2833" s="1422"/>
      <c r="C2833" s="3719">
        <v>7395000</v>
      </c>
      <c r="D2833" s="1259">
        <v>0</v>
      </c>
      <c r="E2833" s="3719">
        <v>7395000</v>
      </c>
      <c r="F2833" s="1259">
        <v>0</v>
      </c>
      <c r="G2833" s="1326" t="s">
        <v>324</v>
      </c>
      <c r="H2833" s="2839" t="s">
        <v>1409</v>
      </c>
      <c r="I2833" s="3719"/>
      <c r="J2833" s="1259">
        <v>0</v>
      </c>
    </row>
    <row r="2834" spans="1:12" s="626" customFormat="1" ht="21" customHeight="1" thickBot="1">
      <c r="A2834" s="3414"/>
      <c r="B2834" s="1422"/>
      <c r="C2834" s="3719">
        <v>1200000</v>
      </c>
      <c r="D2834" s="1259">
        <v>0</v>
      </c>
      <c r="E2834" s="3719">
        <v>1200000</v>
      </c>
      <c r="F2834" s="1259">
        <v>0</v>
      </c>
      <c r="G2834" s="1326" t="s">
        <v>327</v>
      </c>
      <c r="H2834" s="1354" t="s">
        <v>1246</v>
      </c>
      <c r="I2834" s="3719"/>
      <c r="J2834" s="1259">
        <v>0</v>
      </c>
    </row>
    <row r="2835" spans="1:12" s="733" customFormat="1" ht="25.5" customHeight="1" thickTop="1" thickBot="1">
      <c r="A2835" s="3414"/>
      <c r="B2835" s="1422"/>
      <c r="C2835" s="3723">
        <v>3015000</v>
      </c>
      <c r="D2835" s="1260">
        <v>0</v>
      </c>
      <c r="E2835" s="3723">
        <v>3015000</v>
      </c>
      <c r="F2835" s="1260">
        <v>0</v>
      </c>
      <c r="G2835" s="1263">
        <v>100</v>
      </c>
      <c r="H2835" s="2862" t="s">
        <v>1380</v>
      </c>
      <c r="I2835" s="3723"/>
      <c r="J2835" s="1260">
        <v>0</v>
      </c>
      <c r="K2835" s="763"/>
      <c r="L2835" s="763"/>
    </row>
    <row r="2836" spans="1:12" s="648" customFormat="1" ht="18.75" customHeight="1" thickTop="1" thickBot="1">
      <c r="A2836" s="1039">
        <f t="shared" ref="A2836:F2836" si="682">SUM(A2833:A2835)</f>
        <v>0</v>
      </c>
      <c r="B2836" s="1040">
        <f t="shared" si="682"/>
        <v>0</v>
      </c>
      <c r="C2836" s="996">
        <f t="shared" si="682"/>
        <v>11610000</v>
      </c>
      <c r="D2836" s="996">
        <f t="shared" si="682"/>
        <v>0</v>
      </c>
      <c r="E2836" s="1040">
        <f t="shared" si="682"/>
        <v>11610000</v>
      </c>
      <c r="F2836" s="1040">
        <f t="shared" si="682"/>
        <v>0</v>
      </c>
      <c r="G2836" s="1013"/>
      <c r="H2836" s="996" t="s">
        <v>1249</v>
      </c>
      <c r="I2836" s="996">
        <f>SUM(I2833:I2835)</f>
        <v>0</v>
      </c>
      <c r="J2836" s="997">
        <f>SUM(J2833:J2835)</f>
        <v>0</v>
      </c>
    </row>
    <row r="2837" spans="1:12" s="660" customFormat="1" ht="17.25" customHeight="1" thickTop="1" thickBot="1">
      <c r="A2837" s="4623"/>
      <c r="B2837" s="4624"/>
      <c r="C2837" s="4624"/>
      <c r="D2837" s="4624"/>
      <c r="E2837" s="4624"/>
      <c r="F2837" s="4624"/>
      <c r="G2837" s="623">
        <v>2</v>
      </c>
      <c r="H2837" s="4606" t="s">
        <v>1236</v>
      </c>
      <c r="I2837" s="4606"/>
      <c r="J2837" s="4607"/>
    </row>
    <row r="2838" spans="1:12" s="626" customFormat="1" ht="21.75" customHeight="1" thickTop="1" thickBot="1">
      <c r="A2838" s="1422"/>
      <c r="B2838" s="1422"/>
      <c r="C2838" s="4423">
        <v>15000</v>
      </c>
      <c r="D2838" s="4423">
        <v>0</v>
      </c>
      <c r="E2838" s="4423">
        <v>15000</v>
      </c>
      <c r="F2838" s="4423">
        <v>0</v>
      </c>
      <c r="G2838" s="1326">
        <v>200</v>
      </c>
      <c r="H2838" s="2839" t="s">
        <v>1335</v>
      </c>
      <c r="I2838" s="3321"/>
      <c r="J2838" s="2839">
        <v>0</v>
      </c>
    </row>
    <row r="2839" spans="1:12" s="733" customFormat="1" ht="27" customHeight="1" thickTop="1" thickBot="1">
      <c r="A2839" s="1422"/>
      <c r="B2839" s="1422"/>
      <c r="C2839" s="4427">
        <v>400000</v>
      </c>
      <c r="D2839" s="4427">
        <v>0</v>
      </c>
      <c r="E2839" s="4427">
        <v>400000</v>
      </c>
      <c r="F2839" s="4427">
        <v>0</v>
      </c>
      <c r="G2839" s="1263">
        <v>275</v>
      </c>
      <c r="H2839" s="2885" t="s">
        <v>1503</v>
      </c>
      <c r="I2839" s="3327"/>
      <c r="J2839" s="2862">
        <v>0</v>
      </c>
    </row>
    <row r="2840" spans="1:12" s="733" customFormat="1" ht="27" customHeight="1" thickTop="1" thickBot="1">
      <c r="A2840" s="995">
        <f t="shared" ref="A2840:F2840" si="683">SUM(A2838:A2839)</f>
        <v>0</v>
      </c>
      <c r="B2840" s="996">
        <f t="shared" si="683"/>
        <v>0</v>
      </c>
      <c r="C2840" s="996">
        <f t="shared" si="683"/>
        <v>415000</v>
      </c>
      <c r="D2840" s="996">
        <f t="shared" si="683"/>
        <v>0</v>
      </c>
      <c r="E2840" s="1040">
        <f t="shared" si="683"/>
        <v>415000</v>
      </c>
      <c r="F2840" s="996">
        <f t="shared" si="683"/>
        <v>0</v>
      </c>
      <c r="G2840" s="1013"/>
      <c r="H2840" s="1010" t="s">
        <v>1257</v>
      </c>
      <c r="I2840" s="996">
        <f>SUM(I2838:I2839)</f>
        <v>0</v>
      </c>
      <c r="J2840" s="997">
        <f>SUM(J2838:J2839)</f>
        <v>0</v>
      </c>
    </row>
    <row r="2841" spans="1:12" s="648" customFormat="1" ht="30.75" customHeight="1" thickTop="1" thickBot="1">
      <c r="A2841" s="995">
        <f t="shared" ref="A2841:F2841" si="684">SUM(A2840,A2836)</f>
        <v>0</v>
      </c>
      <c r="B2841" s="996">
        <f t="shared" si="684"/>
        <v>0</v>
      </c>
      <c r="C2841" s="996">
        <f t="shared" si="684"/>
        <v>12025000</v>
      </c>
      <c r="D2841" s="996">
        <f t="shared" si="684"/>
        <v>0</v>
      </c>
      <c r="E2841" s="996">
        <f t="shared" si="684"/>
        <v>12025000</v>
      </c>
      <c r="F2841" s="996">
        <f t="shared" si="684"/>
        <v>0</v>
      </c>
      <c r="G2841" s="1013"/>
      <c r="H2841" s="1010" t="s">
        <v>1237</v>
      </c>
      <c r="I2841" s="996">
        <f>SUM(I2840,I2836)</f>
        <v>0</v>
      </c>
      <c r="J2841" s="997">
        <f>SUM(J2840,J2836)</f>
        <v>0</v>
      </c>
    </row>
    <row r="2842" spans="1:12" s="660" customFormat="1" ht="20.25" customHeight="1" thickTop="1" thickBot="1">
      <c r="A2842" s="4623"/>
      <c r="B2842" s="4624"/>
      <c r="C2842" s="4624"/>
      <c r="D2842" s="4624"/>
      <c r="E2842" s="4624"/>
      <c r="F2842" s="4624"/>
      <c r="G2842" s="623" t="s">
        <v>139</v>
      </c>
      <c r="H2842" s="4606" t="s">
        <v>243</v>
      </c>
      <c r="I2842" s="4606"/>
      <c r="J2842" s="4607"/>
    </row>
    <row r="2843" spans="1:12" s="695" customFormat="1" ht="17.25" customHeight="1" thickTop="1" thickBot="1">
      <c r="A2843" s="4612"/>
      <c r="B2843" s="4613"/>
      <c r="C2843" s="4613"/>
      <c r="D2843" s="4613"/>
      <c r="E2843" s="4613"/>
      <c r="F2843" s="4613"/>
      <c r="G2843" s="624">
        <v>1</v>
      </c>
      <c r="H2843" s="4610" t="s">
        <v>1258</v>
      </c>
      <c r="I2843" s="4610"/>
      <c r="J2843" s="4611"/>
    </row>
    <row r="2844" spans="1:12" s="2842" customFormat="1" ht="17.25" customHeight="1">
      <c r="A2844" s="3414"/>
      <c r="B2844" s="3414"/>
      <c r="C2844" s="4423">
        <v>200000</v>
      </c>
      <c r="D2844" s="4423">
        <v>0</v>
      </c>
      <c r="E2844" s="4423">
        <v>200000</v>
      </c>
      <c r="F2844" s="4423">
        <v>0</v>
      </c>
      <c r="G2844" s="1326" t="s">
        <v>324</v>
      </c>
      <c r="H2844" s="1234" t="s">
        <v>1259</v>
      </c>
      <c r="I2844" s="3321"/>
      <c r="J2844" s="3321"/>
    </row>
    <row r="2845" spans="1:12" s="2842" customFormat="1" ht="17.25" customHeight="1">
      <c r="A2845" s="3414"/>
      <c r="B2845" s="3414"/>
      <c r="C2845" s="4423">
        <v>5000</v>
      </c>
      <c r="D2845" s="4423">
        <v>0</v>
      </c>
      <c r="E2845" s="4423">
        <v>5000</v>
      </c>
      <c r="F2845" s="4423">
        <v>0</v>
      </c>
      <c r="G2845" s="1326" t="s">
        <v>326</v>
      </c>
      <c r="H2845" s="1234" t="s">
        <v>256</v>
      </c>
      <c r="I2845" s="3321"/>
      <c r="J2845" s="3321"/>
    </row>
    <row r="2846" spans="1:12" s="2842" customFormat="1" ht="17.25" customHeight="1">
      <c r="A2846" s="3414"/>
      <c r="B2846" s="3414"/>
      <c r="C2846" s="3719">
        <v>5000</v>
      </c>
      <c r="D2846" s="4423">
        <v>0</v>
      </c>
      <c r="E2846" s="3719">
        <v>5000</v>
      </c>
      <c r="F2846" s="4423">
        <v>0</v>
      </c>
      <c r="G2846" s="1326" t="s">
        <v>473</v>
      </c>
      <c r="H2846" s="1234" t="s">
        <v>1504</v>
      </c>
      <c r="I2846" s="3719"/>
      <c r="J2846" s="3321"/>
    </row>
    <row r="2847" spans="1:12" s="2842" customFormat="1" ht="17.25" customHeight="1">
      <c r="A2847" s="3415"/>
      <c r="B2847" s="3414"/>
      <c r="C2847" s="4423">
        <v>3000</v>
      </c>
      <c r="D2847" s="4423">
        <v>0</v>
      </c>
      <c r="E2847" s="4423">
        <v>3000</v>
      </c>
      <c r="F2847" s="4423">
        <v>0</v>
      </c>
      <c r="G2847" s="1326" t="s">
        <v>1264</v>
      </c>
      <c r="H2847" s="1234" t="s">
        <v>262</v>
      </c>
      <c r="I2847" s="3321"/>
      <c r="J2847" s="3321"/>
    </row>
    <row r="2848" spans="1:12" s="626" customFormat="1" ht="20.25" customHeight="1" thickBot="1">
      <c r="A2848" s="3415"/>
      <c r="B2848" s="3414"/>
      <c r="C2848" s="4423">
        <v>0</v>
      </c>
      <c r="D2848" s="3719">
        <v>50000</v>
      </c>
      <c r="E2848" s="4423">
        <v>0</v>
      </c>
      <c r="F2848" s="3719">
        <v>50000</v>
      </c>
      <c r="G2848" s="2688" t="s">
        <v>492</v>
      </c>
      <c r="H2848" s="1234" t="s">
        <v>265</v>
      </c>
      <c r="I2848" s="3321"/>
      <c r="J2848" s="3719"/>
    </row>
    <row r="2849" spans="1:15" s="733" customFormat="1" ht="31.5" thickTop="1" thickBot="1">
      <c r="A2849" s="3415"/>
      <c r="B2849" s="3414"/>
      <c r="C2849" s="4423">
        <v>0</v>
      </c>
      <c r="D2849" s="1421">
        <v>50000</v>
      </c>
      <c r="E2849" s="4423">
        <v>0</v>
      </c>
      <c r="F2849" s="1421">
        <v>50000</v>
      </c>
      <c r="G2849" s="2688">
        <v>25</v>
      </c>
      <c r="H2849" s="1234" t="s">
        <v>3496</v>
      </c>
      <c r="I2849" s="3321"/>
      <c r="J2849" s="1421"/>
    </row>
    <row r="2850" spans="1:15" s="761" customFormat="1" ht="15.75" thickTop="1">
      <c r="A2850" s="1422"/>
      <c r="B2850" s="1422"/>
      <c r="C2850" s="4423"/>
      <c r="D2850" s="3719">
        <v>10000</v>
      </c>
      <c r="E2850" s="4423"/>
      <c r="F2850" s="3719">
        <v>10000</v>
      </c>
      <c r="G2850" s="2688">
        <v>29</v>
      </c>
      <c r="H2850" s="1234" t="s">
        <v>3497</v>
      </c>
      <c r="I2850" s="3321"/>
      <c r="J2850" s="3719"/>
    </row>
    <row r="2851" spans="1:15" s="2842" customFormat="1" ht="27" customHeight="1" thickBot="1">
      <c r="A2851" s="1005">
        <f t="shared" ref="A2851:F2851" si="685">SUM(A2844:A2850)</f>
        <v>0</v>
      </c>
      <c r="B2851" s="1005">
        <f t="shared" si="685"/>
        <v>0</v>
      </c>
      <c r="C2851" s="1005">
        <f t="shared" si="685"/>
        <v>213000</v>
      </c>
      <c r="D2851" s="1005">
        <f t="shared" si="685"/>
        <v>110000</v>
      </c>
      <c r="E2851" s="1005">
        <f t="shared" si="685"/>
        <v>213000</v>
      </c>
      <c r="F2851" s="1005">
        <f t="shared" si="685"/>
        <v>110000</v>
      </c>
      <c r="G2851" s="1067"/>
      <c r="H2851" s="1006" t="s">
        <v>1270</v>
      </c>
      <c r="I2851" s="1006">
        <f>SUM(I2844:I2850)</f>
        <v>0</v>
      </c>
      <c r="J2851" s="1006">
        <f>SUM(J2844:J2850)</f>
        <v>0</v>
      </c>
    </row>
    <row r="2852" spans="1:15" s="2842" customFormat="1" ht="13.5" customHeight="1">
      <c r="A2852" s="2850" t="s">
        <v>1556</v>
      </c>
      <c r="K2852" s="654"/>
      <c r="L2852" s="654"/>
      <c r="M2852" s="654"/>
      <c r="N2852" s="654"/>
    </row>
    <row r="2853" spans="1:15" s="2842" customFormat="1" ht="18.75" customHeight="1" thickBot="1">
      <c r="A2853" s="2848"/>
      <c r="I2853" s="4608" t="s">
        <v>313</v>
      </c>
      <c r="J2853" s="4608"/>
      <c r="K2853" s="2847"/>
      <c r="L2853" s="2847"/>
    </row>
    <row r="2854" spans="1:15" s="2842" customFormat="1" ht="26.25" customHeight="1">
      <c r="A2854" s="4453" t="s">
        <v>3785</v>
      </c>
      <c r="B2854" s="4454"/>
      <c r="C2854" s="4455" t="s">
        <v>3783</v>
      </c>
      <c r="D2854" s="4454"/>
      <c r="E2854" s="4455" t="s">
        <v>3784</v>
      </c>
      <c r="F2854" s="4454"/>
      <c r="G2854" s="4456" t="s">
        <v>117</v>
      </c>
      <c r="H2854" s="4457"/>
      <c r="I2854" s="4455" t="s">
        <v>3787</v>
      </c>
      <c r="J2854" s="4454"/>
    </row>
    <row r="2855" spans="1:15" s="2842" customFormat="1" ht="13.5" customHeight="1">
      <c r="A2855" s="1050" t="s">
        <v>118</v>
      </c>
      <c r="B2855" s="2819" t="s">
        <v>104</v>
      </c>
      <c r="C2855" s="2819" t="s">
        <v>118</v>
      </c>
      <c r="D2855" s="2819" t="s">
        <v>104</v>
      </c>
      <c r="E2855" s="2819" t="s">
        <v>118</v>
      </c>
      <c r="F2855" s="2819" t="s">
        <v>104</v>
      </c>
      <c r="G2855" s="4458"/>
      <c r="H2855" s="4459"/>
      <c r="I2855" s="2819" t="s">
        <v>118</v>
      </c>
      <c r="J2855" s="1051" t="s">
        <v>104</v>
      </c>
      <c r="O2855" s="2842">
        <f>I2887-C2887</f>
        <v>-15600000</v>
      </c>
    </row>
    <row r="2856" spans="1:15" s="2842" customFormat="1" ht="18.75" customHeight="1" thickBot="1">
      <c r="A2856" s="1075">
        <v>1</v>
      </c>
      <c r="B2856" s="2843">
        <v>2</v>
      </c>
      <c r="C2856" s="2843">
        <v>3</v>
      </c>
      <c r="D2856" s="2843">
        <v>4</v>
      </c>
      <c r="E2856" s="2843">
        <v>5</v>
      </c>
      <c r="F2856" s="2843">
        <v>6</v>
      </c>
      <c r="G2856" s="4614">
        <v>7</v>
      </c>
      <c r="H2856" s="4614"/>
      <c r="I2856" s="2843">
        <v>8</v>
      </c>
      <c r="J2856" s="1076">
        <v>9</v>
      </c>
      <c r="K2856" s="654"/>
      <c r="L2856" s="654"/>
      <c r="M2856" s="654"/>
      <c r="N2856" s="654"/>
    </row>
    <row r="2857" spans="1:15" s="2842" customFormat="1" ht="17.25" customHeight="1">
      <c r="A2857" s="4612"/>
      <c r="B2857" s="4613"/>
      <c r="C2857" s="4613"/>
      <c r="D2857" s="4613"/>
      <c r="E2857" s="4613"/>
      <c r="F2857" s="4613"/>
      <c r="G2857" s="624">
        <v>2</v>
      </c>
      <c r="H2857" s="4610" t="s">
        <v>1271</v>
      </c>
      <c r="I2857" s="4610"/>
      <c r="J2857" s="4611"/>
      <c r="K2857" s="654"/>
      <c r="L2857" s="654"/>
      <c r="M2857" s="654"/>
      <c r="N2857" s="654"/>
    </row>
    <row r="2858" spans="1:15" s="2842" customFormat="1" ht="17.25" customHeight="1">
      <c r="A2858" s="2893"/>
      <c r="B2858" s="2839"/>
      <c r="C2858" s="4422"/>
      <c r="D2858" s="4424">
        <v>50000</v>
      </c>
      <c r="E2858" s="4422"/>
      <c r="F2858" s="4424">
        <v>50000</v>
      </c>
      <c r="G2858" s="1326">
        <v>103</v>
      </c>
      <c r="H2858" s="2839" t="s">
        <v>3491</v>
      </c>
      <c r="I2858" s="3322"/>
      <c r="J2858" s="3326"/>
    </row>
    <row r="2859" spans="1:15" s="2842" customFormat="1" ht="17.25" customHeight="1">
      <c r="A2859" s="2645"/>
      <c r="B2859" s="2645"/>
      <c r="C2859" s="4423">
        <v>0</v>
      </c>
      <c r="D2859" s="890">
        <v>100000</v>
      </c>
      <c r="E2859" s="4423">
        <v>0</v>
      </c>
      <c r="F2859" s="890">
        <v>100000</v>
      </c>
      <c r="G2859" s="1326">
        <v>104</v>
      </c>
      <c r="H2859" s="1234" t="s">
        <v>3492</v>
      </c>
      <c r="I2859" s="3321"/>
      <c r="J2859" s="890"/>
    </row>
    <row r="2860" spans="1:15" s="2842" customFormat="1" ht="17.25" customHeight="1">
      <c r="A2860" s="1422"/>
      <c r="B2860" s="1422"/>
      <c r="C2860" s="1234">
        <v>0</v>
      </c>
      <c r="D2860" s="890">
        <v>0</v>
      </c>
      <c r="E2860" s="1234">
        <v>0</v>
      </c>
      <c r="F2860" s="890">
        <v>0</v>
      </c>
      <c r="G2860" s="1326">
        <v>135</v>
      </c>
      <c r="H2860" s="1234" t="s">
        <v>270</v>
      </c>
      <c r="I2860" s="1234"/>
      <c r="J2860" s="890"/>
    </row>
    <row r="2861" spans="1:15" s="2842" customFormat="1" ht="17.25" customHeight="1">
      <c r="A2861" s="1422"/>
      <c r="B2861" s="1422"/>
      <c r="C2861" s="4423">
        <v>10000</v>
      </c>
      <c r="D2861" s="4424">
        <v>0</v>
      </c>
      <c r="E2861" s="4423">
        <v>10000</v>
      </c>
      <c r="F2861" s="4424">
        <v>0</v>
      </c>
      <c r="G2861" s="1326">
        <v>140</v>
      </c>
      <c r="H2861" s="2839" t="s">
        <v>1557</v>
      </c>
      <c r="I2861" s="3321"/>
      <c r="J2861" s="3326"/>
      <c r="K2861" s="2847"/>
      <c r="L2861" s="2847"/>
    </row>
    <row r="2862" spans="1:15" s="626" customFormat="1" ht="18.75" customHeight="1" thickBot="1">
      <c r="A2862" s="1422"/>
      <c r="B2862" s="1422"/>
      <c r="C2862" s="4423">
        <v>30000</v>
      </c>
      <c r="D2862" s="4424">
        <v>0</v>
      </c>
      <c r="E2862" s="4423">
        <v>30000</v>
      </c>
      <c r="F2862" s="4424">
        <v>0</v>
      </c>
      <c r="G2862" s="1326">
        <v>144</v>
      </c>
      <c r="H2862" s="2839" t="s">
        <v>1554</v>
      </c>
      <c r="I2862" s="3321"/>
      <c r="J2862" s="3326"/>
    </row>
    <row r="2863" spans="1:15" s="733" customFormat="1" ht="30.75" customHeight="1" thickTop="1" thickBot="1">
      <c r="A2863" s="1422"/>
      <c r="B2863" s="1422"/>
      <c r="C2863" s="4427">
        <v>50000</v>
      </c>
      <c r="D2863" s="989">
        <v>0</v>
      </c>
      <c r="E2863" s="4427">
        <v>50000</v>
      </c>
      <c r="F2863" s="989">
        <v>0</v>
      </c>
      <c r="G2863" s="1263">
        <v>146</v>
      </c>
      <c r="H2863" s="2885" t="s">
        <v>1507</v>
      </c>
      <c r="I2863" s="3327"/>
      <c r="J2863" s="989"/>
    </row>
    <row r="2864" spans="1:15" s="2842" customFormat="1" ht="19.5" customHeight="1" thickTop="1" thickBot="1">
      <c r="A2864" s="995">
        <f t="shared" ref="A2864:F2864" si="686">SUM(A2858:A2863)</f>
        <v>0</v>
      </c>
      <c r="B2864" s="995">
        <f t="shared" si="686"/>
        <v>0</v>
      </c>
      <c r="C2864" s="995">
        <f t="shared" si="686"/>
        <v>90000</v>
      </c>
      <c r="D2864" s="995">
        <f t="shared" si="686"/>
        <v>150000</v>
      </c>
      <c r="E2864" s="995">
        <f t="shared" si="686"/>
        <v>90000</v>
      </c>
      <c r="F2864" s="995">
        <f t="shared" si="686"/>
        <v>150000</v>
      </c>
      <c r="G2864" s="1013"/>
      <c r="H2864" s="996" t="s">
        <v>1344</v>
      </c>
      <c r="I2864" s="996">
        <f>SUM(I2858:I2863)</f>
        <v>0</v>
      </c>
      <c r="J2864" s="996">
        <f>SUM(J2858:J2863)</f>
        <v>0</v>
      </c>
    </row>
    <row r="2865" spans="1:14" s="648" customFormat="1" ht="17.25" customHeight="1" thickTop="1" thickBot="1">
      <c r="A2865" s="4623"/>
      <c r="B2865" s="4624"/>
      <c r="C2865" s="4624"/>
      <c r="D2865" s="4624"/>
      <c r="E2865" s="4624"/>
      <c r="F2865" s="4624"/>
      <c r="G2865" s="623">
        <v>3</v>
      </c>
      <c r="H2865" s="4606" t="s">
        <v>1282</v>
      </c>
      <c r="I2865" s="4606"/>
      <c r="J2865" s="4607"/>
    </row>
    <row r="2866" spans="1:14" s="2842" customFormat="1" ht="17.25" customHeight="1" thickTop="1">
      <c r="A2866" s="1325"/>
      <c r="B2866" s="1422"/>
      <c r="C2866" s="3719">
        <v>5000</v>
      </c>
      <c r="D2866" s="4424">
        <v>0</v>
      </c>
      <c r="E2866" s="3719">
        <v>5000</v>
      </c>
      <c r="F2866" s="4424">
        <v>0</v>
      </c>
      <c r="G2866" s="1326">
        <v>206</v>
      </c>
      <c r="H2866" s="2839" t="s">
        <v>1426</v>
      </c>
      <c r="I2866" s="3719"/>
      <c r="J2866" s="3326"/>
    </row>
    <row r="2867" spans="1:14" s="2842" customFormat="1" ht="17.25" customHeight="1">
      <c r="A2867" s="1325"/>
      <c r="B2867" s="1422"/>
      <c r="C2867" s="3719">
        <v>30000</v>
      </c>
      <c r="D2867" s="4424">
        <v>0</v>
      </c>
      <c r="E2867" s="3719">
        <v>30000</v>
      </c>
      <c r="F2867" s="4424">
        <v>0</v>
      </c>
      <c r="G2867" s="1326">
        <v>209</v>
      </c>
      <c r="H2867" s="2839" t="s">
        <v>1558</v>
      </c>
      <c r="I2867" s="3719"/>
      <c r="J2867" s="3326"/>
      <c r="K2867" s="656"/>
      <c r="L2867" s="656"/>
      <c r="M2867" s="656"/>
      <c r="N2867" s="656"/>
    </row>
    <row r="2868" spans="1:14" s="2842" customFormat="1" ht="17.25" customHeight="1">
      <c r="A2868" s="1325"/>
      <c r="B2868" s="1422"/>
      <c r="C2868" s="4423">
        <v>0</v>
      </c>
      <c r="D2868" s="890">
        <v>60000</v>
      </c>
      <c r="E2868" s="4423">
        <v>0</v>
      </c>
      <c r="F2868" s="890">
        <v>60000</v>
      </c>
      <c r="G2868" s="1326">
        <v>230</v>
      </c>
      <c r="H2868" s="2839" t="s">
        <v>1516</v>
      </c>
      <c r="I2868" s="3321"/>
      <c r="J2868" s="890"/>
    </row>
    <row r="2869" spans="1:14" s="2842" customFormat="1" ht="17.25" customHeight="1">
      <c r="A2869" s="1325"/>
      <c r="B2869" s="1422"/>
      <c r="C2869" s="4423">
        <v>5000</v>
      </c>
      <c r="D2869" s="4424">
        <v>0</v>
      </c>
      <c r="E2869" s="4423">
        <v>5000</v>
      </c>
      <c r="F2869" s="4424">
        <v>0</v>
      </c>
      <c r="G2869" s="1326">
        <v>234</v>
      </c>
      <c r="H2869" s="2839" t="s">
        <v>1427</v>
      </c>
      <c r="I2869" s="3321"/>
      <c r="J2869" s="3326"/>
    </row>
    <row r="2870" spans="1:14" s="626" customFormat="1" ht="19.5" customHeight="1" thickBot="1">
      <c r="A2870" s="1325"/>
      <c r="B2870" s="1422"/>
      <c r="C2870" s="4423">
        <v>10000</v>
      </c>
      <c r="D2870" s="4424">
        <v>0</v>
      </c>
      <c r="E2870" s="4423">
        <v>10000</v>
      </c>
      <c r="F2870" s="4424">
        <v>0</v>
      </c>
      <c r="G2870" s="1326">
        <v>289</v>
      </c>
      <c r="H2870" s="2839" t="s">
        <v>281</v>
      </c>
      <c r="I2870" s="3321"/>
      <c r="J2870" s="3326"/>
    </row>
    <row r="2871" spans="1:14" s="733" customFormat="1" ht="22.5" customHeight="1" thickTop="1" thickBot="1">
      <c r="A2871" s="1262"/>
      <c r="B2871" s="1261"/>
      <c r="C2871" s="4427">
        <v>0</v>
      </c>
      <c r="D2871" s="989">
        <v>0</v>
      </c>
      <c r="E2871" s="4427">
        <v>0</v>
      </c>
      <c r="F2871" s="989">
        <v>0</v>
      </c>
      <c r="G2871" s="1263">
        <v>290</v>
      </c>
      <c r="H2871" s="2885" t="s">
        <v>1559</v>
      </c>
      <c r="I2871" s="3327"/>
      <c r="J2871" s="989"/>
    </row>
    <row r="2872" spans="1:14" s="2842" customFormat="1" ht="19.5" customHeight="1" thickTop="1" thickBot="1">
      <c r="A2872" s="1039">
        <f t="shared" ref="A2872:F2872" si="687">SUM(A2866:A2871)</f>
        <v>0</v>
      </c>
      <c r="B2872" s="1040">
        <f t="shared" si="687"/>
        <v>0</v>
      </c>
      <c r="C2872" s="1040">
        <f t="shared" si="687"/>
        <v>50000</v>
      </c>
      <c r="D2872" s="1040">
        <f t="shared" si="687"/>
        <v>60000</v>
      </c>
      <c r="E2872" s="1040">
        <f t="shared" si="687"/>
        <v>50000</v>
      </c>
      <c r="F2872" s="1040">
        <f t="shared" si="687"/>
        <v>60000</v>
      </c>
      <c r="G2872" s="1009"/>
      <c r="H2872" s="996" t="s">
        <v>1374</v>
      </c>
      <c r="I2872" s="1040">
        <f>SUM(I2866:I2871)</f>
        <v>0</v>
      </c>
      <c r="J2872" s="1074">
        <f>SUM(J2866:J2871)</f>
        <v>0</v>
      </c>
      <c r="K2872" s="656"/>
      <c r="L2872" s="656"/>
      <c r="M2872" s="656"/>
      <c r="N2872" s="656"/>
    </row>
    <row r="2873" spans="1:14" s="2842" customFormat="1" ht="18.75" customHeight="1" thickTop="1">
      <c r="A2873" s="4623"/>
      <c r="B2873" s="4624"/>
      <c r="C2873" s="4624"/>
      <c r="D2873" s="4624"/>
      <c r="E2873" s="4624"/>
      <c r="F2873" s="4624"/>
      <c r="G2873" s="623">
        <v>4</v>
      </c>
      <c r="H2873" s="4606" t="s">
        <v>1296</v>
      </c>
      <c r="I2873" s="4606"/>
      <c r="J2873" s="4607"/>
      <c r="K2873" s="654"/>
      <c r="L2873" s="654"/>
      <c r="M2873" s="654"/>
      <c r="N2873" s="654"/>
    </row>
    <row r="2874" spans="1:14" s="626" customFormat="1" ht="20.25" customHeight="1" thickBot="1">
      <c r="A2874" s="4612"/>
      <c r="B2874" s="4613"/>
      <c r="C2874" s="4613"/>
      <c r="D2874" s="4613"/>
      <c r="E2874" s="4613"/>
      <c r="F2874" s="4613"/>
      <c r="G2874" s="624">
        <v>5</v>
      </c>
      <c r="H2874" s="4610" t="s">
        <v>321</v>
      </c>
      <c r="I2874" s="4610"/>
      <c r="J2874" s="4611"/>
    </row>
    <row r="2875" spans="1:14" s="626" customFormat="1" ht="28.5" customHeight="1" thickTop="1" thickBot="1">
      <c r="A2875" s="1422"/>
      <c r="B2875" s="1422"/>
      <c r="C2875" s="2862">
        <v>10000</v>
      </c>
      <c r="D2875" s="2862"/>
      <c r="E2875" s="3327">
        <v>10000</v>
      </c>
      <c r="F2875" s="2862">
        <v>0</v>
      </c>
      <c r="G2875" s="1263">
        <v>499</v>
      </c>
      <c r="H2875" s="2862" t="s">
        <v>290</v>
      </c>
      <c r="I2875" s="3327"/>
      <c r="J2875" s="2862">
        <v>0</v>
      </c>
    </row>
    <row r="2876" spans="1:14" s="662" customFormat="1" ht="37.5" customHeight="1" thickTop="1" thickBot="1">
      <c r="A2876" s="1034">
        <f t="shared" ref="A2876:F2876" si="688">SUM(A2875)</f>
        <v>0</v>
      </c>
      <c r="B2876" s="1020">
        <f t="shared" si="688"/>
        <v>0</v>
      </c>
      <c r="C2876" s="1020">
        <f t="shared" si="688"/>
        <v>10000</v>
      </c>
      <c r="D2876" s="1020">
        <f t="shared" si="688"/>
        <v>0</v>
      </c>
      <c r="E2876" s="1020">
        <f t="shared" si="688"/>
        <v>10000</v>
      </c>
      <c r="F2876" s="1020">
        <f t="shared" si="688"/>
        <v>0</v>
      </c>
      <c r="G2876" s="1021"/>
      <c r="H2876" s="1020" t="s">
        <v>1321</v>
      </c>
      <c r="I2876" s="1020">
        <f>SUM(I2875)</f>
        <v>0</v>
      </c>
      <c r="J2876" s="1022">
        <f>SUM(J2875)</f>
        <v>0</v>
      </c>
    </row>
    <row r="2877" spans="1:14" s="2842" customFormat="1" ht="30" thickTop="1" thickBot="1">
      <c r="A2877" s="995">
        <f t="shared" ref="A2877:F2877" si="689">SUM(A2876,A2872,A2864,A2851)</f>
        <v>0</v>
      </c>
      <c r="B2877" s="996">
        <f t="shared" si="689"/>
        <v>0</v>
      </c>
      <c r="C2877" s="996">
        <f t="shared" si="689"/>
        <v>363000</v>
      </c>
      <c r="D2877" s="996">
        <f t="shared" si="689"/>
        <v>320000</v>
      </c>
      <c r="E2877" s="996">
        <f t="shared" si="689"/>
        <v>363000</v>
      </c>
      <c r="F2877" s="996">
        <f t="shared" si="689"/>
        <v>320000</v>
      </c>
      <c r="G2877" s="1013"/>
      <c r="H2877" s="1010" t="s">
        <v>1355</v>
      </c>
      <c r="I2877" s="996">
        <f>SUM(I2876,I2872,I2864,I2851)</f>
        <v>0</v>
      </c>
      <c r="J2877" s="997">
        <f>SUM(J2876,J2872,J2864,J2851)</f>
        <v>0</v>
      </c>
    </row>
    <row r="2878" spans="1:14" s="2842" customFormat="1" ht="56.25" customHeight="1" thickTop="1" thickBot="1">
      <c r="A2878" s="1071">
        <f t="shared" ref="A2878:F2878" si="690">SUM(A2877,A2841)</f>
        <v>0</v>
      </c>
      <c r="B2878" s="1072">
        <f t="shared" si="690"/>
        <v>0</v>
      </c>
      <c r="C2878" s="1072">
        <f t="shared" si="690"/>
        <v>12388000</v>
      </c>
      <c r="D2878" s="1072">
        <f t="shared" si="690"/>
        <v>320000</v>
      </c>
      <c r="E2878" s="1072">
        <f t="shared" si="690"/>
        <v>12388000</v>
      </c>
      <c r="F2878" s="1072">
        <f t="shared" si="690"/>
        <v>320000</v>
      </c>
      <c r="G2878" s="1067"/>
      <c r="H2878" s="1068" t="s">
        <v>1560</v>
      </c>
      <c r="I2878" s="1072">
        <f>SUM(I2877,I2841)</f>
        <v>0</v>
      </c>
      <c r="J2878" s="1073">
        <f>SUM(J2877,J2841)</f>
        <v>0</v>
      </c>
    </row>
    <row r="2879" spans="1:14" s="648" customFormat="1" ht="18.75" customHeight="1" thickBot="1">
      <c r="A2879" s="1391"/>
      <c r="B2879" s="775"/>
      <c r="C2879" s="775"/>
      <c r="D2879" s="775"/>
      <c r="E2879" s="775"/>
      <c r="F2879" s="775"/>
      <c r="G2879" s="2842"/>
      <c r="H2879" s="749"/>
      <c r="I2879" s="775"/>
      <c r="J2879" s="775"/>
      <c r="K2879" s="655"/>
      <c r="L2879" s="655"/>
      <c r="M2879" s="655"/>
      <c r="N2879" s="655"/>
    </row>
    <row r="2880" spans="1:14" s="2842" customFormat="1" ht="15.75" customHeight="1" thickTop="1">
      <c r="A2880" s="4645" t="s">
        <v>1561</v>
      </c>
      <c r="B2880" s="4646"/>
      <c r="C2880" s="4646"/>
      <c r="D2880" s="4646"/>
      <c r="E2880" s="4646"/>
      <c r="F2880" s="4646"/>
      <c r="G2880" s="4646"/>
      <c r="H2880" s="4646"/>
      <c r="I2880" s="4646"/>
      <c r="J2880" s="4646"/>
    </row>
    <row r="2881" spans="1:15" s="2842" customFormat="1" ht="15" customHeight="1" thickBot="1">
      <c r="A2881" s="2848"/>
      <c r="I2881" s="4608" t="s">
        <v>313</v>
      </c>
      <c r="J2881" s="4608"/>
    </row>
    <row r="2882" spans="1:15" s="648" customFormat="1" ht="29.25" customHeight="1" thickBot="1">
      <c r="A2882" s="4453" t="s">
        <v>3785</v>
      </c>
      <c r="B2882" s="4454"/>
      <c r="C2882" s="4455" t="s">
        <v>3783</v>
      </c>
      <c r="D2882" s="4454"/>
      <c r="E2882" s="4455" t="s">
        <v>3784</v>
      </c>
      <c r="F2882" s="4454"/>
      <c r="G2882" s="4456" t="s">
        <v>117</v>
      </c>
      <c r="H2882" s="4457"/>
      <c r="I2882" s="4455" t="s">
        <v>3787</v>
      </c>
      <c r="J2882" s="4454"/>
    </row>
    <row r="2883" spans="1:15" s="660" customFormat="1" ht="13.5" customHeight="1" thickTop="1" thickBot="1">
      <c r="A2883" s="1050" t="s">
        <v>118</v>
      </c>
      <c r="B2883" s="2819" t="s">
        <v>104</v>
      </c>
      <c r="C2883" s="2819" t="s">
        <v>118</v>
      </c>
      <c r="D2883" s="2819" t="s">
        <v>104</v>
      </c>
      <c r="E2883" s="2819" t="s">
        <v>118</v>
      </c>
      <c r="F2883" s="2819" t="s">
        <v>104</v>
      </c>
      <c r="G2883" s="4458"/>
      <c r="H2883" s="4459"/>
      <c r="I2883" s="2819" t="s">
        <v>118</v>
      </c>
      <c r="J2883" s="1051" t="s">
        <v>104</v>
      </c>
    </row>
    <row r="2884" spans="1:15" s="660" customFormat="1" ht="18.75" customHeight="1" thickTop="1" thickBot="1">
      <c r="A2884" s="1075">
        <v>1</v>
      </c>
      <c r="B2884" s="2843">
        <v>2</v>
      </c>
      <c r="C2884" s="2843">
        <v>3</v>
      </c>
      <c r="D2884" s="2843">
        <v>4</v>
      </c>
      <c r="E2884" s="2843">
        <v>5</v>
      </c>
      <c r="F2884" s="2843">
        <v>6</v>
      </c>
      <c r="G2884" s="4614">
        <v>7</v>
      </c>
      <c r="H2884" s="4614"/>
      <c r="I2884" s="2843">
        <v>8</v>
      </c>
      <c r="J2884" s="1076">
        <v>9</v>
      </c>
    </row>
    <row r="2885" spans="1:15" s="2842" customFormat="1" ht="19.5" customHeight="1">
      <c r="A2885" s="2844" t="s">
        <v>318</v>
      </c>
      <c r="B2885" s="2840"/>
      <c r="C2885" s="2840"/>
      <c r="D2885" s="2840"/>
      <c r="E2885" s="2840"/>
      <c r="F2885" s="2840"/>
      <c r="G2885" s="2840"/>
      <c r="H2885" s="2840"/>
      <c r="I2885" s="2840"/>
      <c r="J2885" s="2841"/>
      <c r="K2885" s="656"/>
      <c r="L2885" s="656"/>
      <c r="M2885" s="656"/>
      <c r="N2885" s="656"/>
    </row>
    <row r="2886" spans="1:15" s="2842" customFormat="1" ht="17.25" customHeight="1">
      <c r="A2886" s="4612"/>
      <c r="B2886" s="4613"/>
      <c r="C2886" s="4613"/>
      <c r="D2886" s="4613"/>
      <c r="E2886" s="4613"/>
      <c r="F2886" s="4613"/>
      <c r="G2886" s="624" t="s">
        <v>137</v>
      </c>
      <c r="H2886" s="4610" t="s">
        <v>239</v>
      </c>
      <c r="I2886" s="4610"/>
      <c r="J2886" s="4611"/>
      <c r="K2886" s="694"/>
      <c r="L2886" s="694"/>
      <c r="M2886" s="694"/>
      <c r="N2886" s="694"/>
    </row>
    <row r="2887" spans="1:15" s="626" customFormat="1" ht="21" customHeight="1" thickBot="1">
      <c r="A2887" s="2839">
        <f t="shared" ref="A2887:F2887" si="691">SUM(A2911)</f>
        <v>0</v>
      </c>
      <c r="B2887" s="2846">
        <f t="shared" si="691"/>
        <v>0</v>
      </c>
      <c r="C2887" s="2839">
        <f t="shared" si="691"/>
        <v>15600000</v>
      </c>
      <c r="D2887" s="2846">
        <f t="shared" si="691"/>
        <v>0</v>
      </c>
      <c r="E2887" s="2839">
        <f t="shared" si="691"/>
        <v>15600000</v>
      </c>
      <c r="F2887" s="2846">
        <f t="shared" si="691"/>
        <v>0</v>
      </c>
      <c r="G2887" s="1326">
        <v>1</v>
      </c>
      <c r="H2887" s="2839" t="s">
        <v>1235</v>
      </c>
      <c r="I2887" s="2839">
        <f>SUM(I2911)</f>
        <v>0</v>
      </c>
      <c r="J2887" s="2846">
        <f>SUM(J2911)</f>
        <v>0</v>
      </c>
    </row>
    <row r="2888" spans="1:15" s="733" customFormat="1" ht="16.5" thickTop="1" thickBot="1">
      <c r="A2888" s="2862">
        <f t="shared" ref="A2888:F2888" si="692">A2915</f>
        <v>0</v>
      </c>
      <c r="B2888" s="989">
        <f t="shared" si="692"/>
        <v>0</v>
      </c>
      <c r="C2888" s="2862">
        <f t="shared" si="692"/>
        <v>65000</v>
      </c>
      <c r="D2888" s="989">
        <f t="shared" si="692"/>
        <v>0</v>
      </c>
      <c r="E2888" s="2862">
        <f t="shared" si="692"/>
        <v>65000</v>
      </c>
      <c r="F2888" s="989">
        <f t="shared" si="692"/>
        <v>0</v>
      </c>
      <c r="G2888" s="1263">
        <v>2</v>
      </c>
      <c r="H2888" s="2862" t="s">
        <v>1236</v>
      </c>
      <c r="I2888" s="2862">
        <f>I2915</f>
        <v>0</v>
      </c>
      <c r="J2888" s="989">
        <f>J2915</f>
        <v>0</v>
      </c>
      <c r="O2888" s="733" t="e">
        <v>#REF!</v>
      </c>
    </row>
    <row r="2889" spans="1:15" s="2842" customFormat="1" ht="35.25" customHeight="1" thickTop="1" thickBot="1">
      <c r="A2889" s="995">
        <f t="shared" ref="A2889:F2889" si="693">SUM(A2887:A2888)</f>
        <v>0</v>
      </c>
      <c r="B2889" s="996">
        <f t="shared" si="693"/>
        <v>0</v>
      </c>
      <c r="C2889" s="996">
        <f t="shared" si="693"/>
        <v>15665000</v>
      </c>
      <c r="D2889" s="996">
        <f t="shared" si="693"/>
        <v>0</v>
      </c>
      <c r="E2889" s="996">
        <f t="shared" si="693"/>
        <v>15665000</v>
      </c>
      <c r="F2889" s="996">
        <f t="shared" si="693"/>
        <v>0</v>
      </c>
      <c r="G2889" s="1008"/>
      <c r="H2889" s="998" t="s">
        <v>1358</v>
      </c>
      <c r="I2889" s="996">
        <f>SUM(I2887:I2888)</f>
        <v>0</v>
      </c>
      <c r="J2889" s="997">
        <f>SUM(J2887:J2888)</f>
        <v>0</v>
      </c>
      <c r="K2889" s="656"/>
      <c r="L2889" s="656"/>
      <c r="M2889" s="656"/>
      <c r="N2889" s="656"/>
    </row>
    <row r="2890" spans="1:15" s="2842" customFormat="1" ht="17.25" customHeight="1" thickTop="1">
      <c r="A2890" s="4623"/>
      <c r="B2890" s="4624"/>
      <c r="C2890" s="4624"/>
      <c r="D2890" s="4624"/>
      <c r="E2890" s="4624"/>
      <c r="F2890" s="4624"/>
      <c r="G2890" s="623" t="s">
        <v>139</v>
      </c>
      <c r="H2890" s="4606" t="s">
        <v>243</v>
      </c>
      <c r="I2890" s="4606"/>
      <c r="J2890" s="4607"/>
      <c r="K2890" s="654"/>
      <c r="L2890" s="654"/>
      <c r="M2890" s="654"/>
      <c r="N2890" s="654"/>
      <c r="O2890" s="2842" t="e">
        <v>#REF!</v>
      </c>
    </row>
    <row r="2891" spans="1:15" s="2842" customFormat="1" ht="17.25" customHeight="1">
      <c r="A2891" s="2839">
        <f t="shared" ref="A2891:F2891" si="694">A2927</f>
        <v>0</v>
      </c>
      <c r="B2891" s="2846">
        <f t="shared" si="694"/>
        <v>0</v>
      </c>
      <c r="C2891" s="2839">
        <f t="shared" si="694"/>
        <v>398000</v>
      </c>
      <c r="D2891" s="2846">
        <f t="shared" si="694"/>
        <v>75000</v>
      </c>
      <c r="E2891" s="2839">
        <f t="shared" si="694"/>
        <v>398000</v>
      </c>
      <c r="F2891" s="2846">
        <f t="shared" si="694"/>
        <v>75000</v>
      </c>
      <c r="G2891" s="1326">
        <v>1</v>
      </c>
      <c r="H2891" s="2839" t="s">
        <v>1258</v>
      </c>
      <c r="I2891" s="2839">
        <f>I2927</f>
        <v>0</v>
      </c>
      <c r="J2891" s="2846">
        <f>J2927</f>
        <v>0</v>
      </c>
      <c r="K2891" s="694"/>
      <c r="L2891" s="694"/>
      <c r="M2891" s="694"/>
      <c r="N2891" s="694"/>
    </row>
    <row r="2892" spans="1:15" s="2842" customFormat="1" ht="17.25" customHeight="1">
      <c r="A2892" s="2839">
        <f t="shared" ref="A2892:F2892" si="695">A2940</f>
        <v>0</v>
      </c>
      <c r="B2892" s="2846">
        <f t="shared" si="695"/>
        <v>0</v>
      </c>
      <c r="C2892" s="2839">
        <f t="shared" si="695"/>
        <v>21000</v>
      </c>
      <c r="D2892" s="2846">
        <f t="shared" si="695"/>
        <v>100000</v>
      </c>
      <c r="E2892" s="2839">
        <f t="shared" si="695"/>
        <v>21000</v>
      </c>
      <c r="F2892" s="2846">
        <f t="shared" si="695"/>
        <v>100000</v>
      </c>
      <c r="G2892" s="1326">
        <v>2</v>
      </c>
      <c r="H2892" s="2839" t="s">
        <v>1271</v>
      </c>
      <c r="I2892" s="2839">
        <f>I2940</f>
        <v>0</v>
      </c>
      <c r="J2892" s="2846">
        <f>J2940</f>
        <v>0</v>
      </c>
      <c r="K2892" s="694"/>
      <c r="L2892" s="694"/>
      <c r="M2892" s="694"/>
      <c r="N2892" s="694"/>
    </row>
    <row r="2893" spans="1:15" s="648" customFormat="1" ht="17.25" customHeight="1" thickBot="1">
      <c r="A2893" s="2839">
        <f t="shared" ref="A2893:F2893" si="696">A2945</f>
        <v>0</v>
      </c>
      <c r="B2893" s="2846">
        <f t="shared" si="696"/>
        <v>0</v>
      </c>
      <c r="C2893" s="2839">
        <f t="shared" si="696"/>
        <v>12500</v>
      </c>
      <c r="D2893" s="2846">
        <f t="shared" si="696"/>
        <v>60000</v>
      </c>
      <c r="E2893" s="2839">
        <f t="shared" si="696"/>
        <v>12500</v>
      </c>
      <c r="F2893" s="2846">
        <f t="shared" si="696"/>
        <v>60000</v>
      </c>
      <c r="G2893" s="1326">
        <v>3</v>
      </c>
      <c r="H2893" s="2839" t="s">
        <v>1282</v>
      </c>
      <c r="I2893" s="2839">
        <f>I2945</f>
        <v>0</v>
      </c>
      <c r="J2893" s="2846">
        <f>J2945</f>
        <v>0</v>
      </c>
    </row>
    <row r="2894" spans="1:15" s="626" customFormat="1" ht="20.25" customHeight="1" thickTop="1" thickBot="1">
      <c r="A2894" s="2839">
        <f>0</f>
        <v>0</v>
      </c>
      <c r="B2894" s="2846">
        <f>0</f>
        <v>0</v>
      </c>
      <c r="C2894" s="2839">
        <f>0</f>
        <v>0</v>
      </c>
      <c r="D2894" s="2846">
        <f>0</f>
        <v>0</v>
      </c>
      <c r="E2894" s="2839">
        <f>0</f>
        <v>0</v>
      </c>
      <c r="F2894" s="2846">
        <f>0</f>
        <v>0</v>
      </c>
      <c r="G2894" s="1326">
        <v>4</v>
      </c>
      <c r="H2894" s="2839" t="s">
        <v>1296</v>
      </c>
      <c r="I2894" s="2839">
        <f>0</f>
        <v>0</v>
      </c>
      <c r="J2894" s="2846">
        <f>0</f>
        <v>0</v>
      </c>
    </row>
    <row r="2895" spans="1:15" s="662" customFormat="1" ht="16.5" thickTop="1" thickBot="1">
      <c r="A2895" s="2862">
        <f t="shared" ref="A2895:F2895" si="697">A2949</f>
        <v>0</v>
      </c>
      <c r="B2895" s="989">
        <f t="shared" si="697"/>
        <v>0</v>
      </c>
      <c r="C2895" s="2862">
        <f t="shared" si="697"/>
        <v>10000</v>
      </c>
      <c r="D2895" s="989">
        <f t="shared" si="697"/>
        <v>0</v>
      </c>
      <c r="E2895" s="2862">
        <f t="shared" si="697"/>
        <v>10000</v>
      </c>
      <c r="F2895" s="989">
        <f t="shared" si="697"/>
        <v>0</v>
      </c>
      <c r="G2895" s="1263">
        <v>5</v>
      </c>
      <c r="H2895" s="2862" t="s">
        <v>321</v>
      </c>
      <c r="I2895" s="2862">
        <f>I2949</f>
        <v>0</v>
      </c>
      <c r="J2895" s="989">
        <f>J2949</f>
        <v>0</v>
      </c>
      <c r="K2895" s="710"/>
      <c r="L2895" s="710"/>
    </row>
    <row r="2896" spans="1:15" s="2842" customFormat="1" ht="32.25" customHeight="1" thickTop="1" thickBot="1">
      <c r="A2896" s="995">
        <f t="shared" ref="A2896:F2896" si="698">SUM(A2891:A2895)</f>
        <v>0</v>
      </c>
      <c r="B2896" s="996">
        <f t="shared" si="698"/>
        <v>0</v>
      </c>
      <c r="C2896" s="996">
        <f t="shared" si="698"/>
        <v>441500</v>
      </c>
      <c r="D2896" s="996">
        <f t="shared" si="698"/>
        <v>235000</v>
      </c>
      <c r="E2896" s="996">
        <f t="shared" si="698"/>
        <v>441500</v>
      </c>
      <c r="F2896" s="996">
        <f t="shared" si="698"/>
        <v>235000</v>
      </c>
      <c r="G2896" s="1008"/>
      <c r="H2896" s="998" t="s">
        <v>1243</v>
      </c>
      <c r="I2896" s="996">
        <f>SUM(I2891:I2895)</f>
        <v>0</v>
      </c>
      <c r="J2896" s="996">
        <f>SUM(J2891:J2895)</f>
        <v>0</v>
      </c>
    </row>
    <row r="2897" spans="1:15" s="2842" customFormat="1" ht="16.5" customHeight="1" thickTop="1" thickBot="1">
      <c r="A2897" s="1005">
        <f t="shared" ref="A2897:F2897" si="699">SUM(A2889+A2896)</f>
        <v>0</v>
      </c>
      <c r="B2897" s="1006">
        <f t="shared" si="699"/>
        <v>0</v>
      </c>
      <c r="C2897" s="1006">
        <f t="shared" si="699"/>
        <v>16106500</v>
      </c>
      <c r="D2897" s="1006">
        <f t="shared" si="699"/>
        <v>235000</v>
      </c>
      <c r="E2897" s="1006">
        <f t="shared" si="699"/>
        <v>16106500</v>
      </c>
      <c r="F2897" s="1006">
        <f t="shared" si="699"/>
        <v>235000</v>
      </c>
      <c r="G2897" s="1078"/>
      <c r="H2897" s="1068" t="s">
        <v>1244</v>
      </c>
      <c r="I2897" s="1006">
        <f>SUM(I2889+I2896)</f>
        <v>0</v>
      </c>
      <c r="J2897" s="1007">
        <f>SUM(J2889+J2896)</f>
        <v>0</v>
      </c>
    </row>
    <row r="2898" spans="1:15" s="2842" customFormat="1" ht="12.75" customHeight="1">
      <c r="A2898" s="2850"/>
      <c r="B2898" s="2847"/>
      <c r="C2898" s="2847"/>
      <c r="D2898" s="2847"/>
      <c r="E2898" s="2847"/>
      <c r="F2898" s="2847"/>
      <c r="G2898" s="1411"/>
      <c r="H2898" s="749"/>
      <c r="I2898" s="2847"/>
      <c r="J2898" s="2847"/>
      <c r="K2898" s="1388"/>
      <c r="L2898" s="1388"/>
    </row>
    <row r="2899" spans="1:15" s="2842" customFormat="1" ht="18.75" customHeight="1">
      <c r="A2899" s="2848" t="s">
        <v>322</v>
      </c>
      <c r="K2899" s="654"/>
      <c r="L2899" s="654"/>
      <c r="M2899" s="654"/>
      <c r="N2899" s="654"/>
    </row>
    <row r="2900" spans="1:15" s="2842" customFormat="1" ht="15" customHeight="1">
      <c r="A2900" s="2850" t="s">
        <v>1562</v>
      </c>
      <c r="B2900" s="628"/>
      <c r="C2900" s="628"/>
      <c r="D2900" s="628"/>
      <c r="E2900" s="628"/>
      <c r="F2900" s="628"/>
      <c r="G2900" s="628"/>
      <c r="H2900" s="628"/>
      <c r="I2900" s="628"/>
      <c r="J2900" s="628"/>
      <c r="K2900" s="654"/>
      <c r="L2900" s="654"/>
      <c r="M2900" s="654"/>
      <c r="N2900" s="654"/>
    </row>
    <row r="2901" spans="1:15" s="2842" customFormat="1" ht="16.5" customHeight="1" thickBot="1">
      <c r="A2901" s="2848"/>
      <c r="I2901" s="4608" t="s">
        <v>313</v>
      </c>
      <c r="J2901" s="4608"/>
      <c r="K2901" s="654"/>
      <c r="L2901" s="654"/>
      <c r="M2901" s="654"/>
      <c r="N2901" s="700">
        <v>919726</v>
      </c>
    </row>
    <row r="2902" spans="1:15" s="2842" customFormat="1" ht="29.25" customHeight="1">
      <c r="A2902" s="4453" t="s">
        <v>3785</v>
      </c>
      <c r="B2902" s="4454"/>
      <c r="C2902" s="4455" t="s">
        <v>3783</v>
      </c>
      <c r="D2902" s="4454"/>
      <c r="E2902" s="4455" t="s">
        <v>3784</v>
      </c>
      <c r="F2902" s="4454"/>
      <c r="G2902" s="4456" t="s">
        <v>117</v>
      </c>
      <c r="H2902" s="4457"/>
      <c r="I2902" s="4455" t="s">
        <v>3787</v>
      </c>
      <c r="J2902" s="4454"/>
    </row>
    <row r="2903" spans="1:15" s="2842" customFormat="1" ht="13.5" customHeight="1">
      <c r="A2903" s="1050" t="s">
        <v>118</v>
      </c>
      <c r="B2903" s="2819" t="s">
        <v>104</v>
      </c>
      <c r="C2903" s="2819" t="s">
        <v>118</v>
      </c>
      <c r="D2903" s="2819" t="s">
        <v>104</v>
      </c>
      <c r="E2903" s="2819" t="s">
        <v>118</v>
      </c>
      <c r="F2903" s="2819" t="s">
        <v>104</v>
      </c>
      <c r="G2903" s="4458"/>
      <c r="H2903" s="4459"/>
      <c r="I2903" s="2819" t="s">
        <v>118</v>
      </c>
      <c r="J2903" s="1051" t="s">
        <v>104</v>
      </c>
      <c r="O2903" s="2842" t="e">
        <v>#REF!</v>
      </c>
    </row>
    <row r="2904" spans="1:15" s="2842" customFormat="1" ht="19.5" customHeight="1" thickBot="1">
      <c r="A2904" s="1075">
        <v>1</v>
      </c>
      <c r="B2904" s="2843">
        <v>2</v>
      </c>
      <c r="C2904" s="2843">
        <v>3</v>
      </c>
      <c r="D2904" s="2843">
        <v>4</v>
      </c>
      <c r="E2904" s="2843">
        <v>5</v>
      </c>
      <c r="F2904" s="2843">
        <v>6</v>
      </c>
      <c r="G2904" s="4614">
        <v>7</v>
      </c>
      <c r="H2904" s="4614"/>
      <c r="I2904" s="2843">
        <v>8</v>
      </c>
      <c r="J2904" s="1076">
        <v>9</v>
      </c>
    </row>
    <row r="2905" spans="1:15" s="648" customFormat="1" ht="19.5" customHeight="1" thickBot="1">
      <c r="A2905" s="2844" t="s">
        <v>626</v>
      </c>
      <c r="B2905" s="2840"/>
      <c r="C2905" s="2840"/>
      <c r="D2905" s="2840"/>
      <c r="E2905" s="2840"/>
      <c r="F2905" s="2840"/>
      <c r="G2905" s="2840"/>
      <c r="H2905" s="2840"/>
      <c r="I2905" s="2840"/>
      <c r="J2905" s="2841"/>
      <c r="K2905" s="655"/>
      <c r="L2905" s="655"/>
      <c r="M2905" s="655"/>
      <c r="N2905" s="655"/>
      <c r="O2905" s="648" t="e">
        <v>#REF!</v>
      </c>
    </row>
    <row r="2906" spans="1:15" s="660" customFormat="1" ht="18.75" customHeight="1" thickTop="1" thickBot="1">
      <c r="A2906" s="4612"/>
      <c r="B2906" s="4613"/>
      <c r="C2906" s="4613"/>
      <c r="D2906" s="4613"/>
      <c r="E2906" s="4613"/>
      <c r="F2906" s="4613"/>
      <c r="G2906" s="624" t="s">
        <v>137</v>
      </c>
      <c r="H2906" s="4610" t="s">
        <v>239</v>
      </c>
      <c r="I2906" s="4610"/>
      <c r="J2906" s="4611"/>
      <c r="K2906" s="673"/>
      <c r="L2906" s="673"/>
    </row>
    <row r="2907" spans="1:15" s="2842" customFormat="1" ht="17.25" customHeight="1" thickTop="1">
      <c r="A2907" s="4612"/>
      <c r="B2907" s="4613"/>
      <c r="C2907" s="4613"/>
      <c r="D2907" s="4613"/>
      <c r="E2907" s="4613"/>
      <c r="F2907" s="4613"/>
      <c r="G2907" s="624">
        <v>1</v>
      </c>
      <c r="H2907" s="4610" t="s">
        <v>1235</v>
      </c>
      <c r="I2907" s="4610"/>
      <c r="J2907" s="4611"/>
    </row>
    <row r="2908" spans="1:15" s="2842" customFormat="1" ht="17.25" customHeight="1">
      <c r="A2908" s="3414"/>
      <c r="B2908" s="2846"/>
      <c r="C2908" s="4423">
        <v>10000000</v>
      </c>
      <c r="D2908" s="4424">
        <v>0</v>
      </c>
      <c r="E2908" s="4423">
        <v>10000000</v>
      </c>
      <c r="F2908" s="4424">
        <v>0</v>
      </c>
      <c r="G2908" s="1326" t="s">
        <v>324</v>
      </c>
      <c r="H2908" s="2839" t="s">
        <v>1409</v>
      </c>
      <c r="I2908" s="2839"/>
      <c r="J2908" s="2846">
        <v>0</v>
      </c>
    </row>
    <row r="2909" spans="1:15" s="626" customFormat="1" ht="18.75" customHeight="1" thickBot="1">
      <c r="A2909" s="3414"/>
      <c r="B2909" s="2846"/>
      <c r="C2909" s="4423">
        <v>3000000</v>
      </c>
      <c r="D2909" s="4424">
        <v>0</v>
      </c>
      <c r="E2909" s="4423">
        <v>3000000</v>
      </c>
      <c r="F2909" s="4424">
        <v>0</v>
      </c>
      <c r="G2909" s="1326" t="s">
        <v>327</v>
      </c>
      <c r="H2909" s="1354" t="s">
        <v>1246</v>
      </c>
      <c r="I2909" s="2839"/>
      <c r="J2909" s="2846">
        <v>0</v>
      </c>
    </row>
    <row r="2910" spans="1:15" s="733" customFormat="1" ht="24.75" customHeight="1" thickTop="1" thickBot="1">
      <c r="A2910" s="3414"/>
      <c r="B2910" s="2846"/>
      <c r="C2910" s="4427">
        <v>2600000</v>
      </c>
      <c r="D2910" s="989">
        <v>0</v>
      </c>
      <c r="E2910" s="4427">
        <v>2600000</v>
      </c>
      <c r="F2910" s="989">
        <v>0</v>
      </c>
      <c r="G2910" s="1263">
        <v>100</v>
      </c>
      <c r="H2910" s="2862" t="s">
        <v>1380</v>
      </c>
      <c r="I2910" s="2862"/>
      <c r="J2910" s="989">
        <v>0</v>
      </c>
    </row>
    <row r="2911" spans="1:15" s="648" customFormat="1" ht="22.5" customHeight="1" thickTop="1" thickBot="1">
      <c r="A2911" s="1039">
        <f t="shared" ref="A2911:F2911" si="700">SUM(A2908:A2910)</f>
        <v>0</v>
      </c>
      <c r="B2911" s="1040">
        <f t="shared" si="700"/>
        <v>0</v>
      </c>
      <c r="C2911" s="996">
        <f t="shared" si="700"/>
        <v>15600000</v>
      </c>
      <c r="D2911" s="996">
        <f t="shared" si="700"/>
        <v>0</v>
      </c>
      <c r="E2911" s="1040">
        <f t="shared" si="700"/>
        <v>15600000</v>
      </c>
      <c r="F2911" s="1040">
        <f t="shared" si="700"/>
        <v>0</v>
      </c>
      <c r="G2911" s="1009"/>
      <c r="H2911" s="996" t="s">
        <v>1249</v>
      </c>
      <c r="I2911" s="996">
        <f>SUM(I2908:I2910)</f>
        <v>0</v>
      </c>
      <c r="J2911" s="997">
        <f>SUM(J2908:J2910)</f>
        <v>0</v>
      </c>
    </row>
    <row r="2912" spans="1:15" s="2842" customFormat="1" ht="17.25" customHeight="1" thickTop="1">
      <c r="A2912" s="4623"/>
      <c r="B2912" s="4624"/>
      <c r="C2912" s="4624"/>
      <c r="D2912" s="4624"/>
      <c r="E2912" s="4624"/>
      <c r="F2912" s="4624"/>
      <c r="G2912" s="623">
        <v>2</v>
      </c>
      <c r="H2912" s="4606" t="s">
        <v>1236</v>
      </c>
      <c r="I2912" s="4606"/>
      <c r="J2912" s="4607"/>
      <c r="K2912" s="656"/>
      <c r="L2912" s="656"/>
      <c r="M2912" s="656"/>
      <c r="N2912" s="656"/>
    </row>
    <row r="2913" spans="1:14" s="626" customFormat="1" ht="20.25" customHeight="1" thickBot="1">
      <c r="A2913" s="3414"/>
      <c r="B2913" s="2846"/>
      <c r="C2913" s="4423">
        <v>15000</v>
      </c>
      <c r="D2913" s="2839"/>
      <c r="E2913" s="4423">
        <v>15000</v>
      </c>
      <c r="F2913" s="2839"/>
      <c r="G2913" s="1326">
        <v>200</v>
      </c>
      <c r="H2913" s="2839" t="s">
        <v>1335</v>
      </c>
      <c r="I2913" s="2839"/>
      <c r="J2913" s="2839"/>
      <c r="K2913" s="711"/>
      <c r="L2913" s="711"/>
      <c r="M2913" s="674"/>
      <c r="N2913" s="674"/>
    </row>
    <row r="2914" spans="1:14" s="662" customFormat="1" ht="24" customHeight="1" thickTop="1" thickBot="1">
      <c r="A2914" s="3414"/>
      <c r="B2914" s="2846"/>
      <c r="C2914" s="2862">
        <v>50000</v>
      </c>
      <c r="D2914" s="2862"/>
      <c r="E2914" s="3327">
        <v>50000</v>
      </c>
      <c r="F2914" s="2862"/>
      <c r="G2914" s="1263">
        <v>275</v>
      </c>
      <c r="H2914" s="2885" t="s">
        <v>1503</v>
      </c>
      <c r="I2914" s="3723"/>
      <c r="J2914" s="2862"/>
      <c r="K2914" s="692"/>
      <c r="L2914" s="692"/>
    </row>
    <row r="2915" spans="1:14" s="662" customFormat="1" ht="25.5" customHeight="1" thickTop="1" thickBot="1">
      <c r="A2915" s="1039">
        <f t="shared" ref="A2915:F2915" si="701">SUM(A2913:A2914)</f>
        <v>0</v>
      </c>
      <c r="B2915" s="1040">
        <f t="shared" si="701"/>
        <v>0</v>
      </c>
      <c r="C2915" s="996">
        <f t="shared" si="701"/>
        <v>65000</v>
      </c>
      <c r="D2915" s="996">
        <f t="shared" si="701"/>
        <v>0</v>
      </c>
      <c r="E2915" s="1040">
        <f t="shared" si="701"/>
        <v>65000</v>
      </c>
      <c r="F2915" s="1040">
        <f t="shared" si="701"/>
        <v>0</v>
      </c>
      <c r="G2915" s="1009"/>
      <c r="H2915" s="1010" t="s">
        <v>1257</v>
      </c>
      <c r="I2915" s="996">
        <f>SUM(I2913:I2914)</f>
        <v>0</v>
      </c>
      <c r="J2915" s="997">
        <f>SUM(J2913:J2914)</f>
        <v>0</v>
      </c>
    </row>
    <row r="2916" spans="1:14" s="648" customFormat="1" ht="36" customHeight="1" thickTop="1" thickBot="1">
      <c r="A2916" s="1039">
        <f t="shared" ref="A2916:F2916" si="702">SUM(A2915,A2911)</f>
        <v>0</v>
      </c>
      <c r="B2916" s="1040">
        <f t="shared" si="702"/>
        <v>0</v>
      </c>
      <c r="C2916" s="996">
        <f t="shared" si="702"/>
        <v>15665000</v>
      </c>
      <c r="D2916" s="996">
        <f t="shared" si="702"/>
        <v>0</v>
      </c>
      <c r="E2916" s="1040">
        <f t="shared" si="702"/>
        <v>15665000</v>
      </c>
      <c r="F2916" s="1040">
        <f t="shared" si="702"/>
        <v>0</v>
      </c>
      <c r="G2916" s="1009"/>
      <c r="H2916" s="1010" t="s">
        <v>1237</v>
      </c>
      <c r="I2916" s="996">
        <f>SUM(I2915,I2911)</f>
        <v>0</v>
      </c>
      <c r="J2916" s="997">
        <f>SUM(J2915,J2911)</f>
        <v>0</v>
      </c>
      <c r="K2916" s="712"/>
      <c r="L2916" s="712"/>
    </row>
    <row r="2917" spans="1:14" s="695" customFormat="1" ht="19.5" customHeight="1" thickTop="1" thickBot="1">
      <c r="A2917" s="4623"/>
      <c r="B2917" s="4624"/>
      <c r="C2917" s="4624"/>
      <c r="D2917" s="4624"/>
      <c r="E2917" s="4624"/>
      <c r="F2917" s="4624"/>
      <c r="G2917" s="623" t="s">
        <v>139</v>
      </c>
      <c r="H2917" s="4606" t="s">
        <v>243</v>
      </c>
      <c r="I2917" s="4606"/>
      <c r="J2917" s="4607"/>
    </row>
    <row r="2918" spans="1:14" s="2842" customFormat="1" ht="17.25" customHeight="1">
      <c r="A2918" s="4612"/>
      <c r="B2918" s="4613"/>
      <c r="C2918" s="4613"/>
      <c r="D2918" s="4613"/>
      <c r="E2918" s="4613"/>
      <c r="F2918" s="4613"/>
      <c r="G2918" s="624">
        <v>1</v>
      </c>
      <c r="H2918" s="4610" t="s">
        <v>1238</v>
      </c>
      <c r="I2918" s="4610"/>
      <c r="J2918" s="4611"/>
      <c r="K2918" s="656"/>
      <c r="L2918" s="656"/>
      <c r="M2918" s="656"/>
      <c r="N2918" s="656"/>
    </row>
    <row r="2919" spans="1:14" s="2842" customFormat="1" ht="17.25" customHeight="1">
      <c r="A2919" s="3414"/>
      <c r="B2919" s="3414"/>
      <c r="C2919" s="3719">
        <v>350000</v>
      </c>
      <c r="D2919" s="4424">
        <v>0</v>
      </c>
      <c r="E2919" s="3719">
        <v>350000</v>
      </c>
      <c r="F2919" s="4424">
        <v>0</v>
      </c>
      <c r="G2919" s="1326" t="s">
        <v>324</v>
      </c>
      <c r="H2919" s="1234" t="s">
        <v>1259</v>
      </c>
      <c r="I2919" s="3719"/>
      <c r="J2919" s="3326"/>
      <c r="K2919" s="654"/>
      <c r="L2919" s="654"/>
      <c r="M2919" s="654"/>
      <c r="N2919" s="654"/>
    </row>
    <row r="2920" spans="1:14" s="2842" customFormat="1" ht="17.25" customHeight="1">
      <c r="A2920" s="3414"/>
      <c r="B2920" s="3414"/>
      <c r="C2920" s="3719">
        <v>10000</v>
      </c>
      <c r="D2920" s="4424">
        <v>0</v>
      </c>
      <c r="E2920" s="3719">
        <v>10000</v>
      </c>
      <c r="F2920" s="4424">
        <v>0</v>
      </c>
      <c r="G2920" s="1326" t="s">
        <v>326</v>
      </c>
      <c r="H2920" s="1234" t="s">
        <v>256</v>
      </c>
      <c r="I2920" s="3719"/>
      <c r="J2920" s="3326"/>
    </row>
    <row r="2921" spans="1:14" s="2842" customFormat="1" ht="17.25" customHeight="1">
      <c r="A2921" s="3414"/>
      <c r="B2921" s="3414"/>
      <c r="C2921" s="3719">
        <v>5000</v>
      </c>
      <c r="D2921" s="4424">
        <v>0</v>
      </c>
      <c r="E2921" s="3719">
        <v>5000</v>
      </c>
      <c r="F2921" s="4424">
        <v>0</v>
      </c>
      <c r="G2921" s="1326" t="s">
        <v>473</v>
      </c>
      <c r="H2921" s="1234" t="s">
        <v>1504</v>
      </c>
      <c r="I2921" s="3719"/>
      <c r="J2921" s="3326"/>
    </row>
    <row r="2922" spans="1:14" s="2842" customFormat="1" ht="17.25" customHeight="1">
      <c r="A2922" s="3414"/>
      <c r="B2922" s="3414"/>
      <c r="C2922" s="4423">
        <v>3000</v>
      </c>
      <c r="D2922" s="4424">
        <v>0</v>
      </c>
      <c r="E2922" s="4423">
        <v>3000</v>
      </c>
      <c r="F2922" s="4424">
        <v>0</v>
      </c>
      <c r="G2922" s="1326" t="s">
        <v>1264</v>
      </c>
      <c r="H2922" s="1234" t="s">
        <v>262</v>
      </c>
      <c r="I2922" s="3321"/>
      <c r="J2922" s="3326"/>
      <c r="K2922" s="2847"/>
      <c r="L2922" s="2847"/>
    </row>
    <row r="2923" spans="1:14" s="2842" customFormat="1" ht="17.25" customHeight="1">
      <c r="A2923" s="3415"/>
      <c r="B2923" s="3414"/>
      <c r="C2923" s="4423">
        <v>0</v>
      </c>
      <c r="D2923" s="3720">
        <v>15000</v>
      </c>
      <c r="E2923" s="4423">
        <v>0</v>
      </c>
      <c r="F2923" s="3720">
        <v>15000</v>
      </c>
      <c r="G2923" s="1326" t="s">
        <v>492</v>
      </c>
      <c r="H2923" s="1234" t="s">
        <v>265</v>
      </c>
      <c r="I2923" s="3321"/>
      <c r="J2923" s="3720"/>
    </row>
    <row r="2924" spans="1:14" s="626" customFormat="1" ht="30.75" thickBot="1">
      <c r="A2924" s="3415"/>
      <c r="B2924" s="3414"/>
      <c r="C2924" s="4423">
        <v>0</v>
      </c>
      <c r="D2924" s="3720">
        <v>50000</v>
      </c>
      <c r="E2924" s="4423">
        <v>0</v>
      </c>
      <c r="F2924" s="3720">
        <v>50000</v>
      </c>
      <c r="G2924" s="1326" t="s">
        <v>495</v>
      </c>
      <c r="H2924" s="1234" t="s">
        <v>3490</v>
      </c>
      <c r="I2924" s="3321"/>
      <c r="J2924" s="3720"/>
    </row>
    <row r="2925" spans="1:14" s="626" customFormat="1" ht="20.25" customHeight="1" thickTop="1" thickBot="1">
      <c r="A2925" s="2846"/>
      <c r="B2925" s="2846"/>
      <c r="C2925" s="4425"/>
      <c r="D2925" s="3729">
        <v>10000</v>
      </c>
      <c r="E2925" s="4425"/>
      <c r="F2925" s="3729">
        <v>10000</v>
      </c>
      <c r="G2925" s="2719">
        <v>29</v>
      </c>
      <c r="H2925" s="2724" t="s">
        <v>3497</v>
      </c>
      <c r="I2925" s="3328"/>
      <c r="J2925" s="3729"/>
    </row>
    <row r="2926" spans="1:14" s="733" customFormat="1" ht="16.5" thickTop="1" thickBot="1">
      <c r="A2926" s="2846"/>
      <c r="B2926" s="2846"/>
      <c r="C2926" s="3723">
        <v>30000</v>
      </c>
      <c r="D2926" s="989"/>
      <c r="E2926" s="3723">
        <v>30000</v>
      </c>
      <c r="F2926" s="989"/>
      <c r="G2926" s="1263" t="s">
        <v>510</v>
      </c>
      <c r="H2926" s="663" t="s">
        <v>1269</v>
      </c>
      <c r="I2926" s="3723"/>
      <c r="J2926" s="989"/>
    </row>
    <row r="2927" spans="1:14" s="2842" customFormat="1" ht="21" customHeight="1" thickTop="1" thickBot="1">
      <c r="A2927" s="1014">
        <f t="shared" ref="A2927:F2927" si="703">SUM(A2919:A2926)</f>
        <v>0</v>
      </c>
      <c r="B2927" s="1015">
        <f t="shared" si="703"/>
        <v>0</v>
      </c>
      <c r="C2927" s="1015">
        <f t="shared" si="703"/>
        <v>398000</v>
      </c>
      <c r="D2927" s="1015">
        <f t="shared" si="703"/>
        <v>75000</v>
      </c>
      <c r="E2927" s="1015">
        <f t="shared" si="703"/>
        <v>398000</v>
      </c>
      <c r="F2927" s="1015">
        <f t="shared" si="703"/>
        <v>75000</v>
      </c>
      <c r="G2927" s="1016"/>
      <c r="H2927" s="1015" t="s">
        <v>1505</v>
      </c>
      <c r="I2927" s="1015">
        <f>SUM(I2919:I2926)</f>
        <v>0</v>
      </c>
      <c r="J2927" s="1017">
        <f>SUM(J2919:J2926)</f>
        <v>0</v>
      </c>
    </row>
    <row r="2928" spans="1:14" s="2842" customFormat="1" ht="12.75" customHeight="1">
      <c r="A2928" s="2850" t="s">
        <v>1562</v>
      </c>
      <c r="B2928" s="628"/>
      <c r="C2928" s="628"/>
      <c r="D2928" s="628"/>
      <c r="E2928" s="628"/>
      <c r="F2928" s="628"/>
      <c r="G2928" s="628"/>
      <c r="H2928" s="628"/>
      <c r="I2928" s="628"/>
      <c r="J2928" s="628"/>
      <c r="K2928" s="654"/>
      <c r="L2928" s="654"/>
      <c r="M2928" s="654"/>
      <c r="N2928" s="654"/>
    </row>
    <row r="2929" spans="1:15" s="2842" customFormat="1" ht="18.75" customHeight="1" thickBot="1">
      <c r="A2929" s="2848"/>
      <c r="I2929" s="4608" t="s">
        <v>313</v>
      </c>
      <c r="J2929" s="4608"/>
      <c r="K2929" s="655"/>
      <c r="L2929" s="655"/>
      <c r="M2929" s="655"/>
      <c r="N2929" s="655"/>
      <c r="O2929" s="2842">
        <f>I2960-C2960</f>
        <v>-20000000</v>
      </c>
    </row>
    <row r="2930" spans="1:15" s="2842" customFormat="1" ht="26.25" customHeight="1" thickTop="1">
      <c r="A2930" s="4453" t="s">
        <v>3785</v>
      </c>
      <c r="B2930" s="4454"/>
      <c r="C2930" s="4455" t="s">
        <v>3783</v>
      </c>
      <c r="D2930" s="4454"/>
      <c r="E2930" s="4455" t="s">
        <v>3784</v>
      </c>
      <c r="F2930" s="4454"/>
      <c r="G2930" s="4456" t="s">
        <v>117</v>
      </c>
      <c r="H2930" s="4457"/>
      <c r="I2930" s="4455" t="s">
        <v>3787</v>
      </c>
      <c r="J2930" s="4454"/>
    </row>
    <row r="2931" spans="1:15" s="2842" customFormat="1" ht="16.5" customHeight="1">
      <c r="A2931" s="1050" t="s">
        <v>118</v>
      </c>
      <c r="B2931" s="2819" t="s">
        <v>104</v>
      </c>
      <c r="C2931" s="2819" t="s">
        <v>118</v>
      </c>
      <c r="D2931" s="2819" t="s">
        <v>104</v>
      </c>
      <c r="E2931" s="2819" t="s">
        <v>118</v>
      </c>
      <c r="F2931" s="2819" t="s">
        <v>104</v>
      </c>
      <c r="G2931" s="4458"/>
      <c r="H2931" s="4459"/>
      <c r="I2931" s="2819" t="s">
        <v>118</v>
      </c>
      <c r="J2931" s="1051" t="s">
        <v>104</v>
      </c>
    </row>
    <row r="2932" spans="1:15" s="2842" customFormat="1" ht="20.25" customHeight="1" thickBot="1">
      <c r="A2932" s="1075">
        <v>1</v>
      </c>
      <c r="B2932" s="2843">
        <v>2</v>
      </c>
      <c r="C2932" s="2843">
        <v>3</v>
      </c>
      <c r="D2932" s="2843">
        <v>4</v>
      </c>
      <c r="E2932" s="2843">
        <v>5</v>
      </c>
      <c r="F2932" s="2843">
        <v>6</v>
      </c>
      <c r="G2932" s="4614">
        <v>7</v>
      </c>
      <c r="H2932" s="4614"/>
      <c r="I2932" s="2843">
        <v>8</v>
      </c>
      <c r="J2932" s="1076">
        <v>9</v>
      </c>
    </row>
    <row r="2933" spans="1:15" s="2842" customFormat="1" ht="17.25" customHeight="1">
      <c r="A2933" s="4612"/>
      <c r="B2933" s="4613"/>
      <c r="C2933" s="4613"/>
      <c r="D2933" s="4613"/>
      <c r="E2933" s="4613"/>
      <c r="F2933" s="4613"/>
      <c r="G2933" s="624">
        <v>2</v>
      </c>
      <c r="H2933" s="4610" t="s">
        <v>1271</v>
      </c>
      <c r="I2933" s="4610"/>
      <c r="J2933" s="4611"/>
      <c r="K2933" s="654"/>
      <c r="L2933" s="654"/>
      <c r="M2933" s="654"/>
      <c r="N2933" s="654"/>
    </row>
    <row r="2934" spans="1:15" s="2842" customFormat="1" ht="17.25" customHeight="1">
      <c r="A2934" s="2723"/>
      <c r="B2934" s="1420"/>
      <c r="C2934" s="4422"/>
      <c r="D2934" s="3720">
        <v>20000</v>
      </c>
      <c r="E2934" s="4422"/>
      <c r="F2934" s="3720">
        <v>20000</v>
      </c>
      <c r="G2934" s="1326">
        <v>103</v>
      </c>
      <c r="H2934" s="2839" t="s">
        <v>3491</v>
      </c>
      <c r="I2934" s="3322"/>
      <c r="J2934" s="3720"/>
      <c r="K2934" s="654"/>
      <c r="L2934" s="654"/>
      <c r="M2934" s="654"/>
      <c r="N2934" s="654"/>
    </row>
    <row r="2935" spans="1:15" s="2842" customFormat="1" ht="17.25" customHeight="1">
      <c r="A2935" s="3415"/>
      <c r="B2935" s="3414"/>
      <c r="C2935" s="4423">
        <v>0</v>
      </c>
      <c r="D2935" s="3720">
        <v>80000</v>
      </c>
      <c r="E2935" s="4423">
        <v>0</v>
      </c>
      <c r="F2935" s="3720">
        <v>80000</v>
      </c>
      <c r="G2935" s="1326">
        <v>104</v>
      </c>
      <c r="H2935" s="1234" t="s">
        <v>3492</v>
      </c>
      <c r="I2935" s="3321"/>
      <c r="J2935" s="3720"/>
      <c r="K2935" s="654"/>
      <c r="L2935" s="654"/>
      <c r="M2935" s="654"/>
      <c r="N2935" s="654"/>
    </row>
    <row r="2936" spans="1:15" s="2842" customFormat="1" ht="17.25" customHeight="1">
      <c r="A2936" s="3415"/>
      <c r="B2936" s="3414"/>
      <c r="C2936" s="4423">
        <v>0</v>
      </c>
      <c r="D2936" s="4424">
        <v>0</v>
      </c>
      <c r="E2936" s="4423">
        <v>0</v>
      </c>
      <c r="F2936" s="4424">
        <v>0</v>
      </c>
      <c r="G2936" s="1326">
        <v>135</v>
      </c>
      <c r="H2936" s="1234" t="s">
        <v>270</v>
      </c>
      <c r="I2936" s="3321"/>
      <c r="J2936" s="3326"/>
      <c r="K2936" s="654"/>
      <c r="L2936" s="654"/>
      <c r="M2936" s="654"/>
      <c r="N2936" s="654"/>
    </row>
    <row r="2937" spans="1:15" s="2842" customFormat="1" ht="17.25" customHeight="1">
      <c r="A2937" s="3414"/>
      <c r="B2937" s="3414"/>
      <c r="C2937" s="3719">
        <v>10000</v>
      </c>
      <c r="D2937" s="4424">
        <v>0</v>
      </c>
      <c r="E2937" s="3719">
        <v>10000</v>
      </c>
      <c r="F2937" s="4424">
        <v>0</v>
      </c>
      <c r="G2937" s="1326">
        <v>140</v>
      </c>
      <c r="H2937" s="2839" t="s">
        <v>1280</v>
      </c>
      <c r="I2937" s="3719"/>
      <c r="J2937" s="3326"/>
      <c r="K2937" s="2847"/>
      <c r="L2937" s="2847"/>
    </row>
    <row r="2938" spans="1:15" s="626" customFormat="1" ht="17.25" customHeight="1" thickBot="1">
      <c r="A2938" s="3415"/>
      <c r="B2938" s="3414"/>
      <c r="C2938" s="4423">
        <v>1000</v>
      </c>
      <c r="D2938" s="4424">
        <v>0</v>
      </c>
      <c r="E2938" s="4423">
        <v>1000</v>
      </c>
      <c r="F2938" s="4424">
        <v>0</v>
      </c>
      <c r="G2938" s="1326">
        <v>144</v>
      </c>
      <c r="H2938" s="2839" t="s">
        <v>1554</v>
      </c>
      <c r="I2938" s="3321"/>
      <c r="J2938" s="3326"/>
    </row>
    <row r="2939" spans="1:15" s="733" customFormat="1" ht="28.5" customHeight="1" thickTop="1" thickBot="1">
      <c r="A2939" s="3414"/>
      <c r="B2939" s="3414"/>
      <c r="C2939" s="4427">
        <v>10000</v>
      </c>
      <c r="D2939" s="989">
        <v>0</v>
      </c>
      <c r="E2939" s="4427">
        <v>10000</v>
      </c>
      <c r="F2939" s="989">
        <v>0</v>
      </c>
      <c r="G2939" s="1263">
        <v>146</v>
      </c>
      <c r="H2939" s="2885" t="s">
        <v>1507</v>
      </c>
      <c r="I2939" s="3327"/>
      <c r="J2939" s="989"/>
    </row>
    <row r="2940" spans="1:15" s="2842" customFormat="1" ht="20.25" customHeight="1" thickTop="1" thickBot="1">
      <c r="A2940" s="995">
        <f t="shared" ref="A2940:F2940" si="704">SUM(A2934:A2939)</f>
        <v>0</v>
      </c>
      <c r="B2940" s="995">
        <f t="shared" si="704"/>
        <v>0</v>
      </c>
      <c r="C2940" s="995">
        <f t="shared" si="704"/>
        <v>21000</v>
      </c>
      <c r="D2940" s="995">
        <f t="shared" si="704"/>
        <v>100000</v>
      </c>
      <c r="E2940" s="995">
        <f t="shared" si="704"/>
        <v>21000</v>
      </c>
      <c r="F2940" s="995">
        <f t="shared" si="704"/>
        <v>100000</v>
      </c>
      <c r="G2940" s="1013"/>
      <c r="H2940" s="996" t="s">
        <v>1344</v>
      </c>
      <c r="I2940" s="995">
        <f>SUM(I2934:I2939)</f>
        <v>0</v>
      </c>
      <c r="J2940" s="995">
        <f>SUM(J2934:J2939)</f>
        <v>0</v>
      </c>
    </row>
    <row r="2941" spans="1:15" s="2842" customFormat="1" ht="17.25" customHeight="1" thickTop="1">
      <c r="A2941" s="4623"/>
      <c r="B2941" s="4624"/>
      <c r="C2941" s="4624"/>
      <c r="D2941" s="4624"/>
      <c r="E2941" s="4624"/>
      <c r="F2941" s="4624"/>
      <c r="G2941" s="623">
        <v>3</v>
      </c>
      <c r="H2941" s="4606" t="s">
        <v>1282</v>
      </c>
      <c r="I2941" s="4606"/>
      <c r="J2941" s="4607"/>
    </row>
    <row r="2942" spans="1:15" s="2842" customFormat="1" ht="17.25" customHeight="1">
      <c r="A2942" s="1325">
        <v>0</v>
      </c>
      <c r="B2942" s="1422"/>
      <c r="C2942" s="2839">
        <v>0</v>
      </c>
      <c r="D2942" s="2846">
        <v>60000</v>
      </c>
      <c r="E2942" s="3321">
        <v>0</v>
      </c>
      <c r="F2942" s="3326">
        <v>60000</v>
      </c>
      <c r="G2942" s="1326">
        <v>230</v>
      </c>
      <c r="H2942" s="2839" t="s">
        <v>1516</v>
      </c>
      <c r="I2942" s="3321"/>
      <c r="J2942" s="4227"/>
      <c r="K2942" s="654">
        <v>60000</v>
      </c>
      <c r="L2942" s="654"/>
      <c r="M2942" s="654"/>
      <c r="N2942" s="654"/>
    </row>
    <row r="2943" spans="1:15" s="626" customFormat="1" ht="20.25" customHeight="1" thickBot="1">
      <c r="A2943" s="1325">
        <v>0</v>
      </c>
      <c r="B2943" s="1422"/>
      <c r="C2943" s="2839">
        <v>2500</v>
      </c>
      <c r="D2943" s="2846">
        <v>0</v>
      </c>
      <c r="E2943" s="3321">
        <v>2500</v>
      </c>
      <c r="F2943" s="3326">
        <v>0</v>
      </c>
      <c r="G2943" s="1326">
        <v>234</v>
      </c>
      <c r="H2943" s="2839" t="s">
        <v>1427</v>
      </c>
      <c r="I2943" s="3321"/>
      <c r="J2943" s="3326"/>
    </row>
    <row r="2944" spans="1:15" s="733" customFormat="1" ht="24" customHeight="1" thickTop="1" thickBot="1">
      <c r="A2944" s="1262"/>
      <c r="B2944" s="1261"/>
      <c r="C2944" s="2862">
        <v>10000</v>
      </c>
      <c r="D2944" s="989">
        <v>0</v>
      </c>
      <c r="E2944" s="3327">
        <v>10000</v>
      </c>
      <c r="F2944" s="989">
        <v>0</v>
      </c>
      <c r="G2944" s="1263">
        <v>289</v>
      </c>
      <c r="H2944" s="2862" t="s">
        <v>1417</v>
      </c>
      <c r="I2944" s="3327"/>
      <c r="J2944" s="989"/>
    </row>
    <row r="2945" spans="1:14" s="2842" customFormat="1" ht="19.5" customHeight="1" thickTop="1" thickBot="1">
      <c r="A2945" s="1039">
        <f t="shared" ref="A2945:F2945" si="705">SUM(A2942:A2944)</f>
        <v>0</v>
      </c>
      <c r="B2945" s="1040">
        <f t="shared" si="705"/>
        <v>0</v>
      </c>
      <c r="C2945" s="1040">
        <f t="shared" si="705"/>
        <v>12500</v>
      </c>
      <c r="D2945" s="1040">
        <f t="shared" si="705"/>
        <v>60000</v>
      </c>
      <c r="E2945" s="1040">
        <f t="shared" si="705"/>
        <v>12500</v>
      </c>
      <c r="F2945" s="1040">
        <f t="shared" si="705"/>
        <v>60000</v>
      </c>
      <c r="G2945" s="1013"/>
      <c r="H2945" s="996" t="s">
        <v>1374</v>
      </c>
      <c r="I2945" s="1040">
        <f>SUM(I2942:I2944)</f>
        <v>0</v>
      </c>
      <c r="J2945" s="1074">
        <f>SUM(J2942:J2944)</f>
        <v>0</v>
      </c>
      <c r="K2945" s="656"/>
      <c r="L2945" s="656"/>
      <c r="M2945" s="656"/>
      <c r="N2945" s="656"/>
    </row>
    <row r="2946" spans="1:14" s="2842" customFormat="1" ht="21" customHeight="1" thickTop="1">
      <c r="A2946" s="4623"/>
      <c r="B2946" s="4624"/>
      <c r="C2946" s="4624"/>
      <c r="D2946" s="4624"/>
      <c r="E2946" s="4624"/>
      <c r="F2946" s="4624"/>
      <c r="G2946" s="623">
        <v>4</v>
      </c>
      <c r="H2946" s="4606" t="s">
        <v>1296</v>
      </c>
      <c r="I2946" s="4606"/>
      <c r="J2946" s="4607"/>
      <c r="K2946" s="654"/>
      <c r="L2946" s="654"/>
      <c r="M2946" s="654"/>
      <c r="N2946" s="654"/>
    </row>
    <row r="2947" spans="1:14" s="626" customFormat="1" ht="21" customHeight="1" thickBot="1">
      <c r="A2947" s="4612"/>
      <c r="B2947" s="4613"/>
      <c r="C2947" s="4613"/>
      <c r="D2947" s="4613"/>
      <c r="E2947" s="4613"/>
      <c r="F2947" s="4613"/>
      <c r="G2947" s="624">
        <v>5</v>
      </c>
      <c r="H2947" s="4610" t="s">
        <v>321</v>
      </c>
      <c r="I2947" s="4610"/>
      <c r="J2947" s="4611"/>
      <c r="N2947" s="626">
        <v>4329612</v>
      </c>
    </row>
    <row r="2948" spans="1:14" s="733" customFormat="1" ht="27" customHeight="1" thickTop="1" thickBot="1">
      <c r="A2948" s="2846"/>
      <c r="B2948" s="2846"/>
      <c r="C2948" s="2862">
        <v>10000</v>
      </c>
      <c r="D2948" s="2862"/>
      <c r="E2948" s="3327">
        <v>10000</v>
      </c>
      <c r="F2948" s="2862">
        <v>0</v>
      </c>
      <c r="G2948" s="1263">
        <v>499</v>
      </c>
      <c r="H2948" s="2862" t="s">
        <v>290</v>
      </c>
      <c r="I2948" s="3723"/>
      <c r="J2948" s="2862">
        <v>0</v>
      </c>
      <c r="N2948" s="733">
        <v>1399718</v>
      </c>
    </row>
    <row r="2949" spans="1:14" s="733" customFormat="1" ht="20.25" customHeight="1" thickTop="1" thickBot="1">
      <c r="A2949" s="1039">
        <f t="shared" ref="A2949:F2949" si="706">SUM(A2948)</f>
        <v>0</v>
      </c>
      <c r="B2949" s="1040">
        <f t="shared" si="706"/>
        <v>0</v>
      </c>
      <c r="C2949" s="996">
        <f t="shared" si="706"/>
        <v>10000</v>
      </c>
      <c r="D2949" s="996">
        <f t="shared" si="706"/>
        <v>0</v>
      </c>
      <c r="E2949" s="1040">
        <f t="shared" si="706"/>
        <v>10000</v>
      </c>
      <c r="F2949" s="1040">
        <f t="shared" si="706"/>
        <v>0</v>
      </c>
      <c r="G2949" s="1013"/>
      <c r="H2949" s="996" t="s">
        <v>1321</v>
      </c>
      <c r="I2949" s="996">
        <f>SUM(I2948)</f>
        <v>0</v>
      </c>
      <c r="J2949" s="997">
        <f>SUM(J2948)</f>
        <v>0</v>
      </c>
      <c r="N2949" s="733" t="e">
        <f>#REF!</f>
        <v>#REF!</v>
      </c>
    </row>
    <row r="2950" spans="1:14" s="761" customFormat="1" ht="32.25" customHeight="1" thickTop="1" thickBot="1">
      <c r="A2950" s="1039">
        <f t="shared" ref="A2950:F2950" si="707">SUM(A2949,A2945,A2940,A2927)</f>
        <v>0</v>
      </c>
      <c r="B2950" s="1040">
        <f t="shared" si="707"/>
        <v>0</v>
      </c>
      <c r="C2950" s="996">
        <f t="shared" si="707"/>
        <v>441500</v>
      </c>
      <c r="D2950" s="996">
        <f t="shared" si="707"/>
        <v>235000</v>
      </c>
      <c r="E2950" s="1040">
        <f t="shared" si="707"/>
        <v>441500</v>
      </c>
      <c r="F2950" s="1040">
        <f t="shared" si="707"/>
        <v>235000</v>
      </c>
      <c r="G2950" s="1013"/>
      <c r="H2950" s="1010" t="s">
        <v>1355</v>
      </c>
      <c r="I2950" s="996">
        <f>SUM(I2949,I2945,I2940,I2927)</f>
        <v>0</v>
      </c>
      <c r="J2950" s="997">
        <f>SUM(J2949,J2945,J2940,J2927)</f>
        <v>0</v>
      </c>
    </row>
    <row r="2951" spans="1:14" s="2842" customFormat="1" ht="44.25" customHeight="1" thickTop="1" thickBot="1">
      <c r="A2951" s="1071">
        <f t="shared" ref="A2951:F2951" si="708">SUM(A2950,A2916)</f>
        <v>0</v>
      </c>
      <c r="B2951" s="1072">
        <f t="shared" si="708"/>
        <v>0</v>
      </c>
      <c r="C2951" s="1072">
        <f t="shared" si="708"/>
        <v>16106500</v>
      </c>
      <c r="D2951" s="1072">
        <f t="shared" si="708"/>
        <v>235000</v>
      </c>
      <c r="E2951" s="1072">
        <f t="shared" si="708"/>
        <v>16106500</v>
      </c>
      <c r="F2951" s="1072">
        <f t="shared" si="708"/>
        <v>235000</v>
      </c>
      <c r="G2951" s="1067"/>
      <c r="H2951" s="1068" t="s">
        <v>1563</v>
      </c>
      <c r="I2951" s="1072">
        <f>SUM(I2950,I2916)</f>
        <v>0</v>
      </c>
      <c r="J2951" s="1073">
        <f>SUM(J2950,J2916)</f>
        <v>0</v>
      </c>
    </row>
    <row r="2952" spans="1:14" s="648" customFormat="1" ht="9.75" customHeight="1" thickBot="1">
      <c r="A2952" s="1391"/>
      <c r="B2952" s="775"/>
      <c r="C2952" s="775"/>
      <c r="D2952" s="775"/>
      <c r="E2952" s="775"/>
      <c r="F2952" s="775"/>
      <c r="G2952" s="2842"/>
      <c r="H2952" s="749"/>
      <c r="I2952" s="775"/>
      <c r="J2952" s="775"/>
    </row>
    <row r="2953" spans="1:14" s="2842" customFormat="1" ht="12.75" customHeight="1" thickTop="1">
      <c r="A2953" s="4645" t="s">
        <v>1564</v>
      </c>
      <c r="B2953" s="4646"/>
      <c r="C2953" s="4646"/>
      <c r="D2953" s="4646"/>
      <c r="E2953" s="4646"/>
      <c r="F2953" s="4646"/>
      <c r="G2953" s="4646"/>
      <c r="H2953" s="4646"/>
      <c r="I2953" s="4646"/>
      <c r="J2953" s="4646"/>
    </row>
    <row r="2954" spans="1:14" s="2842" customFormat="1" ht="16.5" customHeight="1" thickBot="1">
      <c r="A2954" s="2848"/>
      <c r="I2954" s="4608" t="s">
        <v>313</v>
      </c>
      <c r="J2954" s="4608"/>
    </row>
    <row r="2955" spans="1:14" s="648" customFormat="1" ht="30" customHeight="1" thickBot="1">
      <c r="A2955" s="4453" t="s">
        <v>3785</v>
      </c>
      <c r="B2955" s="4454"/>
      <c r="C2955" s="4455" t="s">
        <v>3783</v>
      </c>
      <c r="D2955" s="4454"/>
      <c r="E2955" s="4455" t="s">
        <v>3784</v>
      </c>
      <c r="F2955" s="4454"/>
      <c r="G2955" s="4456" t="s">
        <v>117</v>
      </c>
      <c r="H2955" s="4457"/>
      <c r="I2955" s="4455" t="s">
        <v>3787</v>
      </c>
      <c r="J2955" s="4454"/>
    </row>
    <row r="2956" spans="1:14" s="648" customFormat="1" ht="13.5" customHeight="1" thickTop="1" thickBot="1">
      <c r="A2956" s="1050" t="s">
        <v>118</v>
      </c>
      <c r="B2956" s="2819" t="s">
        <v>104</v>
      </c>
      <c r="C2956" s="2819" t="s">
        <v>118</v>
      </c>
      <c r="D2956" s="2819" t="s">
        <v>104</v>
      </c>
      <c r="E2956" s="2819" t="s">
        <v>118</v>
      </c>
      <c r="F2956" s="2819" t="s">
        <v>104</v>
      </c>
      <c r="G2956" s="4458"/>
      <c r="H2956" s="4459"/>
      <c r="I2956" s="2819" t="s">
        <v>118</v>
      </c>
      <c r="J2956" s="1051" t="s">
        <v>104</v>
      </c>
    </row>
    <row r="2957" spans="1:14" s="660" customFormat="1" ht="19.5" customHeight="1" thickTop="1" thickBot="1">
      <c r="A2957" s="1075">
        <v>1</v>
      </c>
      <c r="B2957" s="2843">
        <v>2</v>
      </c>
      <c r="C2957" s="2843">
        <v>3</v>
      </c>
      <c r="D2957" s="2843">
        <v>4</v>
      </c>
      <c r="E2957" s="2843">
        <v>5</v>
      </c>
      <c r="F2957" s="2843">
        <v>6</v>
      </c>
      <c r="G2957" s="4614">
        <v>7</v>
      </c>
      <c r="H2957" s="4614"/>
      <c r="I2957" s="2843">
        <v>8</v>
      </c>
      <c r="J2957" s="1076">
        <v>9</v>
      </c>
    </row>
    <row r="2958" spans="1:14" s="2842" customFormat="1" ht="20.25" customHeight="1">
      <c r="A2958" s="2844" t="s">
        <v>318</v>
      </c>
      <c r="B2958" s="2840"/>
      <c r="C2958" s="2840"/>
      <c r="D2958" s="2840"/>
      <c r="E2958" s="2840"/>
      <c r="F2958" s="2840"/>
      <c r="G2958" s="2840"/>
      <c r="H2958" s="2840"/>
      <c r="I2958" s="2840"/>
      <c r="J2958" s="2841"/>
    </row>
    <row r="2959" spans="1:14" s="2842" customFormat="1" ht="17.25" customHeight="1">
      <c r="A2959" s="4612"/>
      <c r="B2959" s="4613"/>
      <c r="C2959" s="4613"/>
      <c r="D2959" s="4613"/>
      <c r="E2959" s="4613"/>
      <c r="F2959" s="4613"/>
      <c r="G2959" s="624" t="s">
        <v>137</v>
      </c>
      <c r="H2959" s="4610" t="s">
        <v>239</v>
      </c>
      <c r="I2959" s="4610"/>
      <c r="J2959" s="4611"/>
    </row>
    <row r="2960" spans="1:14" s="626" customFormat="1" ht="20.25" customHeight="1" thickBot="1">
      <c r="A2960" s="2839">
        <f t="shared" ref="A2960:F2960" si="709">SUM(A2984)</f>
        <v>0</v>
      </c>
      <c r="B2960" s="2846">
        <f t="shared" si="709"/>
        <v>0</v>
      </c>
      <c r="C2960" s="2839">
        <f t="shared" si="709"/>
        <v>20000000</v>
      </c>
      <c r="D2960" s="2846">
        <f t="shared" si="709"/>
        <v>0</v>
      </c>
      <c r="E2960" s="2839">
        <f t="shared" si="709"/>
        <v>20000000</v>
      </c>
      <c r="F2960" s="2846">
        <f t="shared" si="709"/>
        <v>0</v>
      </c>
      <c r="G2960" s="1326">
        <v>1</v>
      </c>
      <c r="H2960" s="2839" t="s">
        <v>1235</v>
      </c>
      <c r="I2960" s="2839">
        <f>SUM(I2984)</f>
        <v>0</v>
      </c>
      <c r="J2960" s="2846">
        <f>SUM(J2984)</f>
        <v>0</v>
      </c>
    </row>
    <row r="2961" spans="1:15" s="733" customFormat="1" ht="16.5" thickTop="1" thickBot="1">
      <c r="A2961" s="2862">
        <f t="shared" ref="A2961:F2961" si="710">A2988</f>
        <v>0</v>
      </c>
      <c r="B2961" s="989">
        <f t="shared" si="710"/>
        <v>0</v>
      </c>
      <c r="C2961" s="2862">
        <f t="shared" si="710"/>
        <v>55000</v>
      </c>
      <c r="D2961" s="989">
        <f t="shared" si="710"/>
        <v>0</v>
      </c>
      <c r="E2961" s="2862">
        <f t="shared" si="710"/>
        <v>55000</v>
      </c>
      <c r="F2961" s="989">
        <f t="shared" si="710"/>
        <v>0</v>
      </c>
      <c r="G2961" s="1263">
        <v>2</v>
      </c>
      <c r="H2961" s="2862" t="s">
        <v>1236</v>
      </c>
      <c r="I2961" s="2862">
        <f>I2988</f>
        <v>0</v>
      </c>
      <c r="J2961" s="989">
        <f>J2988</f>
        <v>0</v>
      </c>
      <c r="O2961" s="733" t="e">
        <v>#REF!</v>
      </c>
    </row>
    <row r="2962" spans="1:15" s="2842" customFormat="1" ht="28.5" customHeight="1" thickTop="1" thickBot="1">
      <c r="A2962" s="995">
        <f t="shared" ref="A2962:F2962" si="711">SUM(A2960:A2961)</f>
        <v>0</v>
      </c>
      <c r="B2962" s="996">
        <f t="shared" si="711"/>
        <v>0</v>
      </c>
      <c r="C2962" s="996">
        <f t="shared" si="711"/>
        <v>20055000</v>
      </c>
      <c r="D2962" s="996">
        <f t="shared" si="711"/>
        <v>0</v>
      </c>
      <c r="E2962" s="996">
        <f t="shared" si="711"/>
        <v>20055000</v>
      </c>
      <c r="F2962" s="996">
        <f t="shared" si="711"/>
        <v>0</v>
      </c>
      <c r="G2962" s="1008"/>
      <c r="H2962" s="998" t="s">
        <v>1358</v>
      </c>
      <c r="I2962" s="996">
        <f>SUM(I2960:I2961)</f>
        <v>0</v>
      </c>
      <c r="J2962" s="997">
        <f>SUM(J2960:J2961)</f>
        <v>0</v>
      </c>
      <c r="O2962" s="2842" t="e">
        <v>#REF!</v>
      </c>
    </row>
    <row r="2963" spans="1:15" s="2842" customFormat="1" ht="17.25" customHeight="1" thickTop="1">
      <c r="A2963" s="4623"/>
      <c r="B2963" s="4624"/>
      <c r="C2963" s="4624"/>
      <c r="D2963" s="4624"/>
      <c r="E2963" s="4624"/>
      <c r="F2963" s="4624"/>
      <c r="G2963" s="623" t="s">
        <v>139</v>
      </c>
      <c r="H2963" s="4606" t="s">
        <v>243</v>
      </c>
      <c r="I2963" s="4606"/>
      <c r="J2963" s="4607"/>
      <c r="O2963" s="2842" t="e">
        <v>#REF!</v>
      </c>
    </row>
    <row r="2964" spans="1:15" s="2842" customFormat="1" ht="17.25" customHeight="1">
      <c r="A2964" s="2839">
        <f t="shared" ref="A2964:F2964" si="712">A2999</f>
        <v>0</v>
      </c>
      <c r="B2964" s="2846">
        <f t="shared" si="712"/>
        <v>0</v>
      </c>
      <c r="C2964" s="2839">
        <f t="shared" si="712"/>
        <v>58000</v>
      </c>
      <c r="D2964" s="2846">
        <f t="shared" si="712"/>
        <v>100000</v>
      </c>
      <c r="E2964" s="2839">
        <f t="shared" si="712"/>
        <v>58000</v>
      </c>
      <c r="F2964" s="2846">
        <f t="shared" si="712"/>
        <v>100000</v>
      </c>
      <c r="G2964" s="1326">
        <v>1</v>
      </c>
      <c r="H2964" s="2839" t="s">
        <v>1258</v>
      </c>
      <c r="I2964" s="2839">
        <f>I2999</f>
        <v>0</v>
      </c>
      <c r="J2964" s="2846">
        <f>J2999</f>
        <v>0</v>
      </c>
    </row>
    <row r="2965" spans="1:15" s="648" customFormat="1" ht="17.25" customHeight="1" thickBot="1">
      <c r="A2965" s="2839">
        <f t="shared" ref="A2965:F2965" si="713">A3012</f>
        <v>0</v>
      </c>
      <c r="B2965" s="2846">
        <f t="shared" si="713"/>
        <v>0</v>
      </c>
      <c r="C2965" s="2839">
        <f t="shared" si="713"/>
        <v>31500</v>
      </c>
      <c r="D2965" s="2846">
        <f t="shared" si="713"/>
        <v>220000</v>
      </c>
      <c r="E2965" s="2839">
        <f t="shared" si="713"/>
        <v>31500</v>
      </c>
      <c r="F2965" s="2846">
        <f t="shared" si="713"/>
        <v>220000</v>
      </c>
      <c r="G2965" s="1326">
        <v>2</v>
      </c>
      <c r="H2965" s="2839" t="s">
        <v>1271</v>
      </c>
      <c r="I2965" s="2839">
        <f>I3012</f>
        <v>0</v>
      </c>
      <c r="J2965" s="2846">
        <f>J3012</f>
        <v>0</v>
      </c>
      <c r="K2965" s="655"/>
      <c r="L2965" s="655"/>
      <c r="M2965" s="655"/>
      <c r="N2965" s="655"/>
    </row>
    <row r="2966" spans="1:15" s="2842" customFormat="1" ht="17.25" customHeight="1" thickTop="1">
      <c r="A2966" s="2839">
        <f t="shared" ref="A2966:F2966" si="714">A3019</f>
        <v>0</v>
      </c>
      <c r="B2966" s="2846">
        <f t="shared" si="714"/>
        <v>0</v>
      </c>
      <c r="C2966" s="2839">
        <f t="shared" si="714"/>
        <v>10000</v>
      </c>
      <c r="D2966" s="2846">
        <f t="shared" si="714"/>
        <v>60000</v>
      </c>
      <c r="E2966" s="2839">
        <f t="shared" si="714"/>
        <v>10000</v>
      </c>
      <c r="F2966" s="2846">
        <f t="shared" si="714"/>
        <v>60000</v>
      </c>
      <c r="G2966" s="1326">
        <v>3</v>
      </c>
      <c r="H2966" s="2839" t="s">
        <v>1282</v>
      </c>
      <c r="I2966" s="2839">
        <f>I3019</f>
        <v>0</v>
      </c>
      <c r="J2966" s="2846">
        <f>J3019</f>
        <v>0</v>
      </c>
    </row>
    <row r="2967" spans="1:15" s="626" customFormat="1" ht="21" customHeight="1" thickBot="1">
      <c r="A2967" s="2839">
        <v>0</v>
      </c>
      <c r="B2967" s="2846">
        <v>0</v>
      </c>
      <c r="C2967" s="2839">
        <v>0</v>
      </c>
      <c r="D2967" s="2846">
        <v>0</v>
      </c>
      <c r="E2967" s="2839">
        <v>0</v>
      </c>
      <c r="F2967" s="2846">
        <v>0</v>
      </c>
      <c r="G2967" s="1326">
        <v>4</v>
      </c>
      <c r="H2967" s="2839" t="s">
        <v>1296</v>
      </c>
      <c r="I2967" s="2839">
        <v>0</v>
      </c>
      <c r="J2967" s="2846">
        <v>0</v>
      </c>
    </row>
    <row r="2968" spans="1:15" s="662" customFormat="1" ht="16.5" thickTop="1" thickBot="1">
      <c r="A2968" s="2862">
        <f t="shared" ref="A2968:F2968" si="715">A3023</f>
        <v>0</v>
      </c>
      <c r="B2968" s="989">
        <f t="shared" si="715"/>
        <v>0</v>
      </c>
      <c r="C2968" s="2862">
        <f t="shared" si="715"/>
        <v>10000</v>
      </c>
      <c r="D2968" s="989">
        <f t="shared" si="715"/>
        <v>0</v>
      </c>
      <c r="E2968" s="2862">
        <f t="shared" si="715"/>
        <v>10000</v>
      </c>
      <c r="F2968" s="989">
        <f t="shared" si="715"/>
        <v>0</v>
      </c>
      <c r="G2968" s="1263">
        <v>5</v>
      </c>
      <c r="H2968" s="2862" t="s">
        <v>321</v>
      </c>
      <c r="I2968" s="2862">
        <f>I3023</f>
        <v>0</v>
      </c>
      <c r="J2968" s="989">
        <f>J3023</f>
        <v>0</v>
      </c>
    </row>
    <row r="2969" spans="1:15" s="2842" customFormat="1" ht="30" customHeight="1" thickTop="1" thickBot="1">
      <c r="A2969" s="995">
        <f t="shared" ref="A2969:F2969" si="716">SUM(A2964:A2968)</f>
        <v>0</v>
      </c>
      <c r="B2969" s="996">
        <f t="shared" si="716"/>
        <v>0</v>
      </c>
      <c r="C2969" s="996">
        <f t="shared" si="716"/>
        <v>109500</v>
      </c>
      <c r="D2969" s="996">
        <f t="shared" si="716"/>
        <v>380000</v>
      </c>
      <c r="E2969" s="996">
        <f t="shared" si="716"/>
        <v>109500</v>
      </c>
      <c r="F2969" s="996">
        <f t="shared" si="716"/>
        <v>380000</v>
      </c>
      <c r="G2969" s="1008"/>
      <c r="H2969" s="998" t="s">
        <v>1243</v>
      </c>
      <c r="I2969" s="996">
        <f>SUM(I2964:I2968)</f>
        <v>0</v>
      </c>
      <c r="J2969" s="997">
        <f>SUM(J2964:J2968)</f>
        <v>0</v>
      </c>
      <c r="K2969" s="656"/>
      <c r="L2969" s="656"/>
      <c r="M2969" s="656"/>
      <c r="N2969" s="656"/>
    </row>
    <row r="2970" spans="1:15" s="2842" customFormat="1" ht="16.5" customHeight="1" thickTop="1" thickBot="1">
      <c r="A2970" s="1005">
        <f t="shared" ref="A2970:F2970" si="717">SUM(A2962+A2969)</f>
        <v>0</v>
      </c>
      <c r="B2970" s="1006">
        <f t="shared" si="717"/>
        <v>0</v>
      </c>
      <c r="C2970" s="1006">
        <f t="shared" si="717"/>
        <v>20164500</v>
      </c>
      <c r="D2970" s="1006">
        <f t="shared" si="717"/>
        <v>380000</v>
      </c>
      <c r="E2970" s="1006">
        <f t="shared" si="717"/>
        <v>20164500</v>
      </c>
      <c r="F2970" s="1006">
        <f t="shared" si="717"/>
        <v>380000</v>
      </c>
      <c r="G2970" s="1078"/>
      <c r="H2970" s="1068" t="s">
        <v>1244</v>
      </c>
      <c r="I2970" s="1006">
        <f>SUM(I2962+I2969)</f>
        <v>0</v>
      </c>
      <c r="J2970" s="1007">
        <f>SUM(J2962+J2969)</f>
        <v>0</v>
      </c>
      <c r="K2970" s="654"/>
      <c r="L2970" s="654"/>
      <c r="M2970" s="654"/>
      <c r="N2970" s="654"/>
    </row>
    <row r="2971" spans="1:15" s="2842" customFormat="1" ht="19.5" customHeight="1">
      <c r="A2971" s="2850"/>
      <c r="B2971" s="2847"/>
      <c r="C2971" s="2847"/>
      <c r="D2971" s="2847"/>
      <c r="E2971" s="2847"/>
      <c r="F2971" s="2847"/>
      <c r="G2971" s="1411"/>
      <c r="H2971" s="749"/>
      <c r="I2971" s="2847"/>
      <c r="J2971" s="2847"/>
      <c r="K2971" s="654"/>
      <c r="L2971" s="654"/>
      <c r="M2971" s="654"/>
      <c r="N2971" s="654"/>
    </row>
    <row r="2972" spans="1:15" s="2842" customFormat="1" ht="15" customHeight="1">
      <c r="A2972" s="2848" t="s">
        <v>322</v>
      </c>
    </row>
    <row r="2973" spans="1:15" s="2842" customFormat="1" ht="13.5" customHeight="1">
      <c r="A2973" s="2850" t="s">
        <v>1565</v>
      </c>
      <c r="B2973" s="628"/>
      <c r="C2973" s="628"/>
      <c r="D2973" s="628"/>
      <c r="E2973" s="628"/>
      <c r="F2973" s="628"/>
      <c r="G2973" s="628"/>
      <c r="H2973" s="628"/>
      <c r="I2973" s="628"/>
      <c r="J2973" s="628"/>
      <c r="N2973" s="1386">
        <v>1638941</v>
      </c>
    </row>
    <row r="2974" spans="1:15" s="2842" customFormat="1" ht="16.5" customHeight="1" thickBot="1">
      <c r="A2974" s="2848"/>
      <c r="I2974" s="4608" t="s">
        <v>313</v>
      </c>
      <c r="J2974" s="4608"/>
    </row>
    <row r="2975" spans="1:15" s="2842" customFormat="1" ht="27" customHeight="1">
      <c r="A2975" s="4453" t="s">
        <v>3785</v>
      </c>
      <c r="B2975" s="4454"/>
      <c r="C2975" s="4455" t="s">
        <v>3783</v>
      </c>
      <c r="D2975" s="4454"/>
      <c r="E2975" s="4455" t="s">
        <v>3784</v>
      </c>
      <c r="F2975" s="4454"/>
      <c r="G2975" s="4456" t="s">
        <v>117</v>
      </c>
      <c r="H2975" s="4457"/>
      <c r="I2975" s="4455" t="s">
        <v>3787</v>
      </c>
      <c r="J2975" s="4454"/>
      <c r="K2975" s="654"/>
      <c r="L2975" s="654"/>
      <c r="M2975" s="654"/>
      <c r="N2975" s="654"/>
      <c r="O2975" s="2842" t="e">
        <v>#REF!</v>
      </c>
    </row>
    <row r="2976" spans="1:15" s="2842" customFormat="1" ht="13.5" customHeight="1">
      <c r="A2976" s="1050" t="s">
        <v>118</v>
      </c>
      <c r="B2976" s="2819" t="s">
        <v>104</v>
      </c>
      <c r="C2976" s="2819" t="s">
        <v>118</v>
      </c>
      <c r="D2976" s="2819" t="s">
        <v>104</v>
      </c>
      <c r="E2976" s="2819" t="s">
        <v>118</v>
      </c>
      <c r="F2976" s="2819" t="s">
        <v>104</v>
      </c>
      <c r="G2976" s="4458"/>
      <c r="H2976" s="4459"/>
      <c r="I2976" s="2819" t="s">
        <v>118</v>
      </c>
      <c r="J2976" s="1051" t="s">
        <v>104</v>
      </c>
    </row>
    <row r="2977" spans="1:15" s="648" customFormat="1" ht="18.75" customHeight="1" thickBot="1">
      <c r="A2977" s="1075">
        <v>1</v>
      </c>
      <c r="B2977" s="2843">
        <v>2</v>
      </c>
      <c r="C2977" s="2843">
        <v>3</v>
      </c>
      <c r="D2977" s="2843">
        <v>4</v>
      </c>
      <c r="E2977" s="2843">
        <v>5</v>
      </c>
      <c r="F2977" s="2843">
        <v>6</v>
      </c>
      <c r="G2977" s="4614">
        <v>7</v>
      </c>
      <c r="H2977" s="4614"/>
      <c r="I2977" s="2843">
        <v>8</v>
      </c>
      <c r="J2977" s="1076">
        <v>9</v>
      </c>
      <c r="O2977" s="648" t="e">
        <v>#REF!</v>
      </c>
    </row>
    <row r="2978" spans="1:15" s="648" customFormat="1" ht="21" customHeight="1" thickBot="1">
      <c r="A2978" s="2844" t="s">
        <v>626</v>
      </c>
      <c r="B2978" s="2840"/>
      <c r="C2978" s="2840"/>
      <c r="D2978" s="2840"/>
      <c r="E2978" s="2840"/>
      <c r="F2978" s="2840"/>
      <c r="G2978" s="2840"/>
      <c r="H2978" s="2840"/>
      <c r="I2978" s="2840"/>
      <c r="J2978" s="2841"/>
      <c r="K2978" s="680"/>
      <c r="L2978" s="680"/>
    </row>
    <row r="2979" spans="1:15" s="2842" customFormat="1" ht="19.5" customHeight="1" thickTop="1">
      <c r="A2979" s="4612"/>
      <c r="B2979" s="4613"/>
      <c r="C2979" s="4613"/>
      <c r="D2979" s="4613"/>
      <c r="E2979" s="4613"/>
      <c r="F2979" s="4613"/>
      <c r="G2979" s="624" t="s">
        <v>137</v>
      </c>
      <c r="H2979" s="4610" t="s">
        <v>239</v>
      </c>
      <c r="I2979" s="4610"/>
      <c r="J2979" s="4611"/>
      <c r="K2979" s="656"/>
      <c r="L2979" s="656"/>
      <c r="M2979" s="656"/>
      <c r="N2979" s="656"/>
    </row>
    <row r="2980" spans="1:15" s="2842" customFormat="1" ht="17.25" customHeight="1" thickBot="1">
      <c r="A2980" s="4612"/>
      <c r="B2980" s="4613"/>
      <c r="C2980" s="4613"/>
      <c r="D2980" s="4613"/>
      <c r="E2980" s="4613"/>
      <c r="F2980" s="4613"/>
      <c r="G2980" s="624">
        <v>1</v>
      </c>
      <c r="H2980" s="4610" t="s">
        <v>1235</v>
      </c>
      <c r="I2980" s="4610"/>
      <c r="J2980" s="4611"/>
      <c r="K2980" s="655"/>
      <c r="L2980" s="655"/>
      <c r="M2980" s="655"/>
      <c r="N2980" s="655"/>
    </row>
    <row r="2981" spans="1:15" s="2842" customFormat="1" ht="17.25" customHeight="1" thickTop="1">
      <c r="A2981" s="3414"/>
      <c r="B2981" s="2846"/>
      <c r="C2981" s="3063">
        <v>15000000</v>
      </c>
      <c r="D2981" s="4424">
        <v>0</v>
      </c>
      <c r="E2981" s="3063">
        <v>15000000</v>
      </c>
      <c r="F2981" s="4424">
        <v>0</v>
      </c>
      <c r="G2981" s="1326" t="s">
        <v>324</v>
      </c>
      <c r="H2981" s="2839" t="s">
        <v>1409</v>
      </c>
      <c r="I2981" s="3063"/>
      <c r="J2981" s="2846">
        <v>0</v>
      </c>
    </row>
    <row r="2982" spans="1:15" s="626" customFormat="1" ht="18.75" customHeight="1" thickBot="1">
      <c r="A2982" s="3414"/>
      <c r="B2982" s="2846"/>
      <c r="C2982" s="3063">
        <v>3000000</v>
      </c>
      <c r="D2982" s="4424">
        <v>0</v>
      </c>
      <c r="E2982" s="3063">
        <v>3000000</v>
      </c>
      <c r="F2982" s="4424">
        <v>0</v>
      </c>
      <c r="G2982" s="1326" t="s">
        <v>327</v>
      </c>
      <c r="H2982" s="1354" t="s">
        <v>1246</v>
      </c>
      <c r="I2982" s="3063"/>
      <c r="J2982" s="2846">
        <v>0</v>
      </c>
    </row>
    <row r="2983" spans="1:15" s="733" customFormat="1" ht="27" customHeight="1" thickTop="1" thickBot="1">
      <c r="A2983" s="3414"/>
      <c r="B2983" s="2846"/>
      <c r="C2983" s="3064">
        <v>2000000</v>
      </c>
      <c r="D2983" s="989">
        <v>0</v>
      </c>
      <c r="E2983" s="3064">
        <v>2000000</v>
      </c>
      <c r="F2983" s="989">
        <v>0</v>
      </c>
      <c r="G2983" s="1263">
        <v>100</v>
      </c>
      <c r="H2983" s="2862" t="s">
        <v>1380</v>
      </c>
      <c r="I2983" s="3064"/>
      <c r="J2983" s="989">
        <v>0</v>
      </c>
    </row>
    <row r="2984" spans="1:15" s="648" customFormat="1" ht="21.75" customHeight="1" thickTop="1" thickBot="1">
      <c r="A2984" s="1039">
        <f t="shared" ref="A2984:F2984" si="718">SUM(A2981:A2983)</f>
        <v>0</v>
      </c>
      <c r="B2984" s="1040">
        <f t="shared" si="718"/>
        <v>0</v>
      </c>
      <c r="C2984" s="996">
        <f t="shared" si="718"/>
        <v>20000000</v>
      </c>
      <c r="D2984" s="996">
        <f t="shared" si="718"/>
        <v>0</v>
      </c>
      <c r="E2984" s="1040">
        <f t="shared" si="718"/>
        <v>20000000</v>
      </c>
      <c r="F2984" s="1040">
        <f t="shared" si="718"/>
        <v>0</v>
      </c>
      <c r="G2984" s="1009"/>
      <c r="H2984" s="996" t="s">
        <v>1249</v>
      </c>
      <c r="I2984" s="996">
        <f>SUM(I2981:I2983)</f>
        <v>0</v>
      </c>
      <c r="J2984" s="997">
        <f>SUM(J2981:J2983)</f>
        <v>0</v>
      </c>
    </row>
    <row r="2985" spans="1:15" s="648" customFormat="1" ht="17.25" customHeight="1" thickTop="1" thickBot="1">
      <c r="A2985" s="4623"/>
      <c r="B2985" s="4624"/>
      <c r="C2985" s="4624"/>
      <c r="D2985" s="4624"/>
      <c r="E2985" s="4624"/>
      <c r="F2985" s="4624"/>
      <c r="G2985" s="623">
        <v>2</v>
      </c>
      <c r="H2985" s="4606" t="s">
        <v>1236</v>
      </c>
      <c r="I2985" s="4606"/>
      <c r="J2985" s="4607"/>
    </row>
    <row r="2986" spans="1:15" s="2842" customFormat="1" ht="20.25" customHeight="1" thickTop="1">
      <c r="A2986" s="2846"/>
      <c r="B2986" s="2846"/>
      <c r="C2986" s="2839">
        <v>5000</v>
      </c>
      <c r="D2986" s="2846">
        <v>0</v>
      </c>
      <c r="E2986" s="3063">
        <v>5000</v>
      </c>
      <c r="F2986" s="2846">
        <v>0</v>
      </c>
      <c r="G2986" s="1326">
        <v>200</v>
      </c>
      <c r="H2986" s="2839" t="s">
        <v>1335</v>
      </c>
      <c r="I2986" s="3063"/>
      <c r="J2986" s="2846">
        <v>0</v>
      </c>
      <c r="K2986" s="656"/>
      <c r="L2986" s="656"/>
      <c r="M2986" s="656"/>
      <c r="N2986" s="656"/>
    </row>
    <row r="2987" spans="1:15" s="626" customFormat="1" ht="24.75" customHeight="1" thickBot="1">
      <c r="A2987" s="2846"/>
      <c r="B2987" s="2846"/>
      <c r="C2987" s="2862">
        <v>50000</v>
      </c>
      <c r="D2987" s="989">
        <v>0</v>
      </c>
      <c r="E2987" s="3064">
        <v>50000</v>
      </c>
      <c r="F2987" s="989">
        <v>0</v>
      </c>
      <c r="G2987" s="1263">
        <v>275</v>
      </c>
      <c r="H2987" s="2862" t="s">
        <v>1503</v>
      </c>
      <c r="I2987" s="3064"/>
      <c r="J2987" s="989">
        <v>0</v>
      </c>
    </row>
    <row r="2988" spans="1:15" s="733" customFormat="1" ht="33.75" customHeight="1" thickTop="1" thickBot="1">
      <c r="A2988" s="1018">
        <f t="shared" ref="A2988:F2988" si="719">SUM(A2986:A2987)</f>
        <v>0</v>
      </c>
      <c r="B2988" s="1019">
        <f t="shared" si="719"/>
        <v>0</v>
      </c>
      <c r="C2988" s="1020">
        <f t="shared" si="719"/>
        <v>55000</v>
      </c>
      <c r="D2988" s="1020">
        <f t="shared" si="719"/>
        <v>0</v>
      </c>
      <c r="E2988" s="1019">
        <f t="shared" si="719"/>
        <v>55000</v>
      </c>
      <c r="F2988" s="1019">
        <f t="shared" si="719"/>
        <v>0</v>
      </c>
      <c r="G2988" s="1021"/>
      <c r="H2988" s="1408" t="s">
        <v>1257</v>
      </c>
      <c r="I2988" s="1020">
        <f>SUM(I2986:I2987)</f>
        <v>0</v>
      </c>
      <c r="J2988" s="1022">
        <f>SUM(J2986:J2987)</f>
        <v>0</v>
      </c>
    </row>
    <row r="2989" spans="1:15" s="648" customFormat="1" ht="30" customHeight="1" thickTop="1" thickBot="1">
      <c r="A2989" s="1039">
        <f t="shared" ref="A2989:F2989" si="720">A2984+A2988</f>
        <v>0</v>
      </c>
      <c r="B2989" s="1040">
        <f t="shared" si="720"/>
        <v>0</v>
      </c>
      <c r="C2989" s="1040">
        <f t="shared" si="720"/>
        <v>20055000</v>
      </c>
      <c r="D2989" s="1040">
        <f t="shared" si="720"/>
        <v>0</v>
      </c>
      <c r="E2989" s="1040">
        <f t="shared" si="720"/>
        <v>20055000</v>
      </c>
      <c r="F2989" s="1040">
        <f t="shared" si="720"/>
        <v>0</v>
      </c>
      <c r="G2989" s="1009"/>
      <c r="H2989" s="1010" t="s">
        <v>1237</v>
      </c>
      <c r="I2989" s="1040">
        <f>I2984+I2988</f>
        <v>0</v>
      </c>
      <c r="J2989" s="1074">
        <f>J2984+J2988</f>
        <v>0</v>
      </c>
    </row>
    <row r="2990" spans="1:15" s="660" customFormat="1" ht="20.25" customHeight="1" thickTop="1" thickBot="1">
      <c r="A2990" s="4623"/>
      <c r="B2990" s="4624"/>
      <c r="C2990" s="4624"/>
      <c r="D2990" s="4624"/>
      <c r="E2990" s="4624"/>
      <c r="F2990" s="4624"/>
      <c r="G2990" s="623" t="s">
        <v>139</v>
      </c>
      <c r="H2990" s="4606" t="s">
        <v>243</v>
      </c>
      <c r="I2990" s="4606"/>
      <c r="J2990" s="4607"/>
      <c r="K2990" s="675"/>
      <c r="L2990" s="675"/>
    </row>
    <row r="2991" spans="1:15" s="695" customFormat="1" ht="17.25" customHeight="1" thickTop="1" thickBot="1">
      <c r="A2991" s="4612"/>
      <c r="B2991" s="4613"/>
      <c r="C2991" s="4613"/>
      <c r="D2991" s="4613"/>
      <c r="E2991" s="4613"/>
      <c r="F2991" s="4613"/>
      <c r="G2991" s="624">
        <v>1</v>
      </c>
      <c r="H2991" s="4610" t="s">
        <v>1258</v>
      </c>
      <c r="I2991" s="4610"/>
      <c r="J2991" s="4611"/>
    </row>
    <row r="2992" spans="1:15" s="2842" customFormat="1" ht="17.25" customHeight="1">
      <c r="A2992" s="3414"/>
      <c r="B2992" s="3414"/>
      <c r="C2992" s="3063">
        <v>45000</v>
      </c>
      <c r="D2992" s="3063"/>
      <c r="E2992" s="3063">
        <v>45000</v>
      </c>
      <c r="F2992" s="3063"/>
      <c r="G2992" s="2688" t="s">
        <v>324</v>
      </c>
      <c r="H2992" s="1234" t="s">
        <v>1259</v>
      </c>
      <c r="I2992" s="3063"/>
      <c r="J2992" s="3063"/>
    </row>
    <row r="2993" spans="1:14" s="2842" customFormat="1" ht="17.25" customHeight="1">
      <c r="A2993" s="3414"/>
      <c r="B2993" s="3414"/>
      <c r="C2993" s="3063">
        <v>5000</v>
      </c>
      <c r="D2993" s="3063"/>
      <c r="E2993" s="3063">
        <v>5000</v>
      </c>
      <c r="F2993" s="3063"/>
      <c r="G2993" s="2688" t="s">
        <v>326</v>
      </c>
      <c r="H2993" s="1234" t="s">
        <v>256</v>
      </c>
      <c r="I2993" s="3063"/>
      <c r="J2993" s="3063"/>
      <c r="K2993" s="654"/>
      <c r="L2993" s="654"/>
      <c r="M2993" s="654"/>
      <c r="N2993" s="654"/>
    </row>
    <row r="2994" spans="1:14" s="2842" customFormat="1" ht="17.25" customHeight="1">
      <c r="A2994" s="3415"/>
      <c r="B2994" s="3414"/>
      <c r="C2994" s="3412">
        <v>5000</v>
      </c>
      <c r="D2994" s="3063"/>
      <c r="E2994" s="3412">
        <v>5000</v>
      </c>
      <c r="F2994" s="3063"/>
      <c r="G2994" s="2688" t="s">
        <v>473</v>
      </c>
      <c r="H2994" s="1234" t="s">
        <v>1504</v>
      </c>
      <c r="I2994" s="3412"/>
      <c r="J2994" s="3063"/>
    </row>
    <row r="2995" spans="1:14" s="2842" customFormat="1" ht="17.25" customHeight="1">
      <c r="A2995" s="3415"/>
      <c r="B2995" s="3414"/>
      <c r="C2995" s="3063">
        <v>3000</v>
      </c>
      <c r="D2995" s="3063"/>
      <c r="E2995" s="3063">
        <v>3000</v>
      </c>
      <c r="F2995" s="3063"/>
      <c r="G2995" s="2688" t="s">
        <v>1264</v>
      </c>
      <c r="H2995" s="1234" t="s">
        <v>262</v>
      </c>
      <c r="I2995" s="3063"/>
      <c r="J2995" s="3063"/>
    </row>
    <row r="2996" spans="1:14" s="626" customFormat="1" ht="19.5" customHeight="1" thickBot="1">
      <c r="A2996" s="3415"/>
      <c r="B2996" s="3414"/>
      <c r="C2996" s="3063"/>
      <c r="D2996" s="3412">
        <v>30000</v>
      </c>
      <c r="E2996" s="3063"/>
      <c r="F2996" s="3412">
        <v>30000</v>
      </c>
      <c r="G2996" s="2688" t="s">
        <v>492</v>
      </c>
      <c r="H2996" s="1234" t="s">
        <v>265</v>
      </c>
      <c r="I2996" s="3063"/>
      <c r="J2996" s="3412"/>
    </row>
    <row r="2997" spans="1:14" s="733" customFormat="1" ht="31.5" thickTop="1" thickBot="1">
      <c r="A2997" s="3415"/>
      <c r="B2997" s="3414"/>
      <c r="C2997" s="3063"/>
      <c r="D2997" s="3412">
        <v>60000</v>
      </c>
      <c r="E2997" s="3063"/>
      <c r="F2997" s="3412">
        <v>60000</v>
      </c>
      <c r="G2997" s="2688">
        <v>25</v>
      </c>
      <c r="H2997" s="1234" t="s">
        <v>3496</v>
      </c>
      <c r="I2997" s="3063"/>
      <c r="J2997" s="3412"/>
    </row>
    <row r="2998" spans="1:14" s="761" customFormat="1" ht="20.25" customHeight="1" thickTop="1">
      <c r="A2998" s="2839"/>
      <c r="B2998" s="2839"/>
      <c r="C2998" s="3063"/>
      <c r="D2998" s="3412">
        <v>10000</v>
      </c>
      <c r="E2998" s="3063"/>
      <c r="F2998" s="3412">
        <v>10000</v>
      </c>
      <c r="G2998" s="2688">
        <v>29</v>
      </c>
      <c r="H2998" s="1234" t="s">
        <v>3497</v>
      </c>
      <c r="I2998" s="3063"/>
      <c r="J2998" s="3412"/>
    </row>
    <row r="2999" spans="1:14" s="2842" customFormat="1" ht="24.75" customHeight="1" thickBot="1">
      <c r="A2999" s="1071">
        <f t="shared" ref="A2999:F2999" si="721">SUM(A2992:A2998)</f>
        <v>0</v>
      </c>
      <c r="B2999" s="1071">
        <f t="shared" si="721"/>
        <v>0</v>
      </c>
      <c r="C2999" s="1071">
        <f t="shared" si="721"/>
        <v>58000</v>
      </c>
      <c r="D2999" s="1071">
        <f t="shared" si="721"/>
        <v>100000</v>
      </c>
      <c r="E2999" s="1071">
        <f t="shared" si="721"/>
        <v>58000</v>
      </c>
      <c r="F2999" s="1071">
        <f t="shared" si="721"/>
        <v>100000</v>
      </c>
      <c r="G2999" s="1078"/>
      <c r="H2999" s="1006" t="s">
        <v>1270</v>
      </c>
      <c r="I2999" s="1071">
        <f>SUM(I2992:I2998)</f>
        <v>0</v>
      </c>
      <c r="J2999" s="1071">
        <f>SUM(J2992:J2998)</f>
        <v>0</v>
      </c>
      <c r="K2999" s="656"/>
      <c r="L2999" s="656"/>
      <c r="M2999" s="656"/>
      <c r="N2999" s="656"/>
    </row>
    <row r="3000" spans="1:14" s="2842" customFormat="1" ht="13.5" customHeight="1">
      <c r="A3000" s="2850" t="s">
        <v>1565</v>
      </c>
      <c r="B3000" s="628"/>
      <c r="C3000" s="628"/>
      <c r="D3000" s="628"/>
      <c r="E3000" s="628"/>
      <c r="F3000" s="628"/>
      <c r="G3000" s="628"/>
      <c r="H3000" s="628"/>
      <c r="I3000" s="628"/>
      <c r="J3000" s="628"/>
      <c r="K3000" s="654"/>
      <c r="L3000" s="654"/>
      <c r="M3000" s="654"/>
      <c r="N3000" s="654"/>
    </row>
    <row r="3001" spans="1:14" s="2842" customFormat="1" ht="20.25" customHeight="1" thickBot="1">
      <c r="A3001" s="2848"/>
      <c r="I3001" s="4608" t="s">
        <v>313</v>
      </c>
      <c r="J3001" s="4608"/>
      <c r="K3001" s="2847"/>
      <c r="L3001" s="2847"/>
    </row>
    <row r="3002" spans="1:14" s="2842" customFormat="1" ht="30.75" customHeight="1">
      <c r="A3002" s="4453" t="s">
        <v>3785</v>
      </c>
      <c r="B3002" s="4454"/>
      <c r="C3002" s="4455" t="s">
        <v>3783</v>
      </c>
      <c r="D3002" s="4454"/>
      <c r="E3002" s="4455" t="s">
        <v>3784</v>
      </c>
      <c r="F3002" s="4454"/>
      <c r="G3002" s="4456" t="s">
        <v>117</v>
      </c>
      <c r="H3002" s="4457"/>
      <c r="I3002" s="4455" t="s">
        <v>3787</v>
      </c>
      <c r="J3002" s="4454"/>
    </row>
    <row r="3003" spans="1:14" s="2842" customFormat="1" ht="13.5" customHeight="1">
      <c r="A3003" s="1050" t="s">
        <v>118</v>
      </c>
      <c r="B3003" s="2819" t="s">
        <v>104</v>
      </c>
      <c r="C3003" s="2819" t="s">
        <v>118</v>
      </c>
      <c r="D3003" s="2819" t="s">
        <v>104</v>
      </c>
      <c r="E3003" s="2819" t="s">
        <v>118</v>
      </c>
      <c r="F3003" s="2819" t="s">
        <v>104</v>
      </c>
      <c r="G3003" s="4458"/>
      <c r="H3003" s="4459"/>
      <c r="I3003" s="2819" t="s">
        <v>118</v>
      </c>
      <c r="J3003" s="1051" t="s">
        <v>104</v>
      </c>
    </row>
    <row r="3004" spans="1:14" s="2842" customFormat="1" ht="19.5" customHeight="1" thickBot="1">
      <c r="A3004" s="1075">
        <v>1</v>
      </c>
      <c r="B3004" s="2843">
        <v>2</v>
      </c>
      <c r="C3004" s="2843">
        <v>3</v>
      </c>
      <c r="D3004" s="2843">
        <v>4</v>
      </c>
      <c r="E3004" s="2843">
        <v>5</v>
      </c>
      <c r="F3004" s="2843">
        <v>6</v>
      </c>
      <c r="G3004" s="4614">
        <v>7</v>
      </c>
      <c r="H3004" s="4614"/>
      <c r="I3004" s="2843">
        <v>8</v>
      </c>
      <c r="J3004" s="1076">
        <v>9</v>
      </c>
    </row>
    <row r="3005" spans="1:14" s="2842" customFormat="1" ht="17.25" customHeight="1">
      <c r="A3005" s="4612"/>
      <c r="B3005" s="4613"/>
      <c r="C3005" s="4613"/>
      <c r="D3005" s="4613"/>
      <c r="E3005" s="4613"/>
      <c r="F3005" s="4613"/>
      <c r="G3005" s="624">
        <v>2</v>
      </c>
      <c r="H3005" s="4610" t="s">
        <v>1271</v>
      </c>
      <c r="I3005" s="4610"/>
      <c r="J3005" s="4611"/>
    </row>
    <row r="3006" spans="1:14" s="2842" customFormat="1" ht="17.25" customHeight="1">
      <c r="A3006" s="2723"/>
      <c r="B3006" s="1420"/>
      <c r="C3006" s="3067"/>
      <c r="D3006" s="3066">
        <v>100000</v>
      </c>
      <c r="E3006" s="3067"/>
      <c r="F3006" s="3066">
        <v>100000</v>
      </c>
      <c r="G3006" s="1326">
        <v>103</v>
      </c>
      <c r="H3006" s="2839" t="s">
        <v>3491</v>
      </c>
      <c r="I3006" s="3067"/>
      <c r="J3006" s="3066"/>
    </row>
    <row r="3007" spans="1:14" s="2842" customFormat="1" ht="17.25" customHeight="1">
      <c r="A3007" s="2846"/>
      <c r="B3007" s="2846"/>
      <c r="C3007" s="3063"/>
      <c r="D3007" s="3743">
        <v>100000</v>
      </c>
      <c r="E3007" s="3063"/>
      <c r="F3007" s="3743">
        <v>100000</v>
      </c>
      <c r="G3007" s="1326">
        <v>104</v>
      </c>
      <c r="H3007" s="1234" t="s">
        <v>3492</v>
      </c>
      <c r="I3007" s="3063"/>
      <c r="J3007" s="3743"/>
    </row>
    <row r="3008" spans="1:14" s="2842" customFormat="1" ht="17.25" customHeight="1">
      <c r="A3008" s="2846"/>
      <c r="B3008" s="2846"/>
      <c r="C3008" s="3063"/>
      <c r="D3008" s="3066">
        <v>20000</v>
      </c>
      <c r="E3008" s="3063"/>
      <c r="F3008" s="3066">
        <v>20000</v>
      </c>
      <c r="G3008" s="1326">
        <v>135</v>
      </c>
      <c r="H3008" s="1234" t="s">
        <v>270</v>
      </c>
      <c r="I3008" s="3063"/>
      <c r="J3008" s="3066"/>
    </row>
    <row r="3009" spans="1:14" s="2842" customFormat="1" ht="17.25" customHeight="1">
      <c r="A3009" s="2846"/>
      <c r="B3009" s="2846"/>
      <c r="C3009" s="3412">
        <v>10000</v>
      </c>
      <c r="D3009" s="3066"/>
      <c r="E3009" s="3412">
        <v>10000</v>
      </c>
      <c r="F3009" s="3066"/>
      <c r="G3009" s="1326">
        <v>140</v>
      </c>
      <c r="H3009" s="2839" t="s">
        <v>1280</v>
      </c>
      <c r="I3009" s="3412"/>
      <c r="J3009" s="3066"/>
      <c r="K3009" s="658"/>
      <c r="L3009" s="658"/>
      <c r="M3009" s="654"/>
      <c r="N3009" s="654"/>
    </row>
    <row r="3010" spans="1:14" s="626" customFormat="1" ht="18.75" customHeight="1" thickBot="1">
      <c r="A3010" s="2846"/>
      <c r="B3010" s="2846"/>
      <c r="C3010" s="3063">
        <v>6500</v>
      </c>
      <c r="D3010" s="3066"/>
      <c r="E3010" s="3063">
        <v>6500</v>
      </c>
      <c r="F3010" s="3066"/>
      <c r="G3010" s="1326">
        <v>144</v>
      </c>
      <c r="H3010" s="2839" t="s">
        <v>1554</v>
      </c>
      <c r="I3010" s="3063"/>
      <c r="J3010" s="3066"/>
    </row>
    <row r="3011" spans="1:14" s="733" customFormat="1" ht="33" customHeight="1" thickTop="1" thickBot="1">
      <c r="A3011" s="2846"/>
      <c r="B3011" s="2846"/>
      <c r="C3011" s="4235">
        <v>15000</v>
      </c>
      <c r="D3011" s="3063"/>
      <c r="E3011" s="4235">
        <v>15000</v>
      </c>
      <c r="F3011" s="3063"/>
      <c r="G3011" s="2842">
        <v>146</v>
      </c>
      <c r="H3011" s="2885" t="s">
        <v>1507</v>
      </c>
      <c r="I3011" s="4235"/>
      <c r="J3011" s="3063"/>
      <c r="K3011" s="733">
        <v>15000</v>
      </c>
    </row>
    <row r="3012" spans="1:14" s="2842" customFormat="1" ht="18" customHeight="1" thickTop="1" thickBot="1">
      <c r="A3012" s="1034">
        <f t="shared" ref="A3012:F3012" si="722">SUM(A3006:A3011)</f>
        <v>0</v>
      </c>
      <c r="B3012" s="1034">
        <f t="shared" si="722"/>
        <v>0</v>
      </c>
      <c r="C3012" s="1034">
        <f t="shared" si="722"/>
        <v>31500</v>
      </c>
      <c r="D3012" s="1034">
        <f t="shared" si="722"/>
        <v>220000</v>
      </c>
      <c r="E3012" s="1034">
        <f t="shared" si="722"/>
        <v>31500</v>
      </c>
      <c r="F3012" s="1034">
        <f t="shared" si="722"/>
        <v>220000</v>
      </c>
      <c r="G3012" s="1009"/>
      <c r="H3012" s="996" t="s">
        <v>1344</v>
      </c>
      <c r="I3012" s="1034">
        <f>SUM(I3006:I3011)</f>
        <v>0</v>
      </c>
      <c r="J3012" s="1034">
        <f>SUM(J3006:J3011)</f>
        <v>0</v>
      </c>
      <c r="K3012" s="656"/>
      <c r="L3012" s="656"/>
      <c r="M3012" s="656"/>
      <c r="N3012" s="656"/>
    </row>
    <row r="3013" spans="1:14" s="648" customFormat="1" ht="17.25" customHeight="1" thickTop="1" thickBot="1">
      <c r="A3013" s="4623"/>
      <c r="B3013" s="4624"/>
      <c r="C3013" s="4624"/>
      <c r="D3013" s="4624"/>
      <c r="E3013" s="4624"/>
      <c r="F3013" s="4624"/>
      <c r="G3013" s="623">
        <v>3</v>
      </c>
      <c r="H3013" s="4606" t="s">
        <v>1282</v>
      </c>
      <c r="I3013" s="4606"/>
      <c r="J3013" s="4607"/>
      <c r="K3013" s="655"/>
      <c r="L3013" s="655"/>
      <c r="M3013" s="655"/>
      <c r="N3013" s="655"/>
    </row>
    <row r="3014" spans="1:14" s="2842" customFormat="1" ht="17.25" customHeight="1" thickTop="1">
      <c r="A3014" s="2846"/>
      <c r="B3014" s="2846"/>
      <c r="C3014" s="2839">
        <v>0</v>
      </c>
      <c r="D3014" s="2846">
        <v>0</v>
      </c>
      <c r="E3014" s="3063"/>
      <c r="F3014" s="3066"/>
      <c r="G3014" s="1326">
        <v>206</v>
      </c>
      <c r="H3014" s="2839" t="s">
        <v>1447</v>
      </c>
      <c r="I3014" s="3063"/>
      <c r="J3014" s="3066"/>
      <c r="K3014" s="656"/>
      <c r="L3014" s="656"/>
      <c r="M3014" s="656"/>
      <c r="N3014" s="656"/>
    </row>
    <row r="3015" spans="1:14" s="2842" customFormat="1" ht="17.25" customHeight="1">
      <c r="A3015" s="2846"/>
      <c r="B3015" s="2846"/>
      <c r="C3015" s="2839">
        <v>0</v>
      </c>
      <c r="D3015" s="2846">
        <v>60000</v>
      </c>
      <c r="E3015" s="3063"/>
      <c r="F3015" s="3066">
        <v>60000</v>
      </c>
      <c r="G3015" s="1326">
        <v>230</v>
      </c>
      <c r="H3015" s="2839" t="s">
        <v>1516</v>
      </c>
      <c r="I3015" s="3063"/>
      <c r="J3015" s="3066"/>
    </row>
    <row r="3016" spans="1:14" s="2842" customFormat="1" ht="17.25" customHeight="1">
      <c r="A3016" s="2846"/>
      <c r="B3016" s="2846"/>
      <c r="C3016" s="2839">
        <v>0</v>
      </c>
      <c r="D3016" s="2846">
        <v>0</v>
      </c>
      <c r="E3016" s="3063"/>
      <c r="F3016" s="3066"/>
      <c r="G3016" s="1326">
        <v>234</v>
      </c>
      <c r="H3016" s="2839" t="s">
        <v>1427</v>
      </c>
      <c r="I3016" s="3063"/>
      <c r="J3016" s="3066"/>
    </row>
    <row r="3017" spans="1:14" s="626" customFormat="1" ht="21" customHeight="1" thickBot="1">
      <c r="A3017" s="2846"/>
      <c r="B3017" s="2846"/>
      <c r="C3017" s="2839">
        <v>10000</v>
      </c>
      <c r="D3017" s="2846">
        <v>0</v>
      </c>
      <c r="E3017" s="3063">
        <v>10000</v>
      </c>
      <c r="F3017" s="3066"/>
      <c r="G3017" s="1326">
        <v>289</v>
      </c>
      <c r="H3017" s="2839" t="s">
        <v>281</v>
      </c>
      <c r="I3017" s="3063"/>
      <c r="J3017" s="3066"/>
    </row>
    <row r="3018" spans="1:14" s="733" customFormat="1" ht="27.75" customHeight="1" thickTop="1" thickBot="1">
      <c r="A3018" s="2846"/>
      <c r="B3018" s="2846"/>
      <c r="C3018" s="2862">
        <v>0</v>
      </c>
      <c r="D3018" s="989">
        <v>0</v>
      </c>
      <c r="E3018" s="2862"/>
      <c r="F3018" s="989"/>
      <c r="G3018" s="1263">
        <v>290</v>
      </c>
      <c r="H3018" s="2862" t="s">
        <v>1566</v>
      </c>
      <c r="I3018" s="3064"/>
      <c r="J3018" s="3068"/>
    </row>
    <row r="3019" spans="1:14" s="2842" customFormat="1" ht="18.75" customHeight="1" thickTop="1" thickBot="1">
      <c r="A3019" s="1039">
        <f t="shared" ref="A3019:F3019" si="723">SUM(A3014:A3018)</f>
        <v>0</v>
      </c>
      <c r="B3019" s="1040">
        <f t="shared" si="723"/>
        <v>0</v>
      </c>
      <c r="C3019" s="1040">
        <f t="shared" si="723"/>
        <v>10000</v>
      </c>
      <c r="D3019" s="1040">
        <f t="shared" si="723"/>
        <v>60000</v>
      </c>
      <c r="E3019" s="1040">
        <f t="shared" si="723"/>
        <v>10000</v>
      </c>
      <c r="F3019" s="1040">
        <f t="shared" si="723"/>
        <v>60000</v>
      </c>
      <c r="G3019" s="1009"/>
      <c r="H3019" s="996" t="s">
        <v>1374</v>
      </c>
      <c r="I3019" s="1040">
        <f>SUM(I3014:I3018)</f>
        <v>0</v>
      </c>
      <c r="J3019" s="1074">
        <f>SUM(J3014:J3018)</f>
        <v>0</v>
      </c>
    </row>
    <row r="3020" spans="1:14" s="2842" customFormat="1" ht="21.75" customHeight="1" thickTop="1">
      <c r="A3020" s="4623"/>
      <c r="B3020" s="4624"/>
      <c r="C3020" s="4624"/>
      <c r="D3020" s="4624"/>
      <c r="E3020" s="4624"/>
      <c r="F3020" s="4624"/>
      <c r="G3020" s="623">
        <v>4</v>
      </c>
      <c r="H3020" s="4606" t="s">
        <v>1296</v>
      </c>
      <c r="I3020" s="4606"/>
      <c r="J3020" s="4607"/>
    </row>
    <row r="3021" spans="1:14" s="626" customFormat="1" ht="21" customHeight="1" thickBot="1">
      <c r="A3021" s="4612"/>
      <c r="B3021" s="4613"/>
      <c r="C3021" s="4613"/>
      <c r="D3021" s="4613"/>
      <c r="E3021" s="4613"/>
      <c r="F3021" s="4613"/>
      <c r="G3021" s="624">
        <v>5</v>
      </c>
      <c r="H3021" s="4610" t="s">
        <v>321</v>
      </c>
      <c r="I3021" s="4610"/>
      <c r="J3021" s="4611"/>
    </row>
    <row r="3022" spans="1:14" s="733" customFormat="1" ht="24.75" customHeight="1" thickTop="1" thickBot="1">
      <c r="A3022" s="2846"/>
      <c r="B3022" s="2846"/>
      <c r="C3022" s="2862">
        <v>10000</v>
      </c>
      <c r="D3022" s="2862"/>
      <c r="E3022" s="3064">
        <v>10000</v>
      </c>
      <c r="F3022" s="2862">
        <v>0</v>
      </c>
      <c r="G3022" s="1263">
        <v>499</v>
      </c>
      <c r="H3022" s="2862" t="s">
        <v>290</v>
      </c>
      <c r="I3022" s="3799"/>
      <c r="J3022" s="2862">
        <v>0</v>
      </c>
      <c r="N3022" s="733">
        <v>3267609</v>
      </c>
    </row>
    <row r="3023" spans="1:14" s="662" customFormat="1" ht="37.5" customHeight="1" thickTop="1" thickBot="1">
      <c r="A3023" s="995">
        <f t="shared" ref="A3023:F3023" si="724">SUM(A3022)</f>
        <v>0</v>
      </c>
      <c r="B3023" s="996">
        <f t="shared" si="724"/>
        <v>0</v>
      </c>
      <c r="C3023" s="996">
        <f t="shared" si="724"/>
        <v>10000</v>
      </c>
      <c r="D3023" s="996">
        <f t="shared" si="724"/>
        <v>0</v>
      </c>
      <c r="E3023" s="996">
        <f t="shared" si="724"/>
        <v>10000</v>
      </c>
      <c r="F3023" s="996">
        <f t="shared" si="724"/>
        <v>0</v>
      </c>
      <c r="G3023" s="1009"/>
      <c r="H3023" s="996" t="s">
        <v>1321</v>
      </c>
      <c r="I3023" s="996">
        <f>SUM(I3022)</f>
        <v>0</v>
      </c>
      <c r="J3023" s="997">
        <f>SUM(J3022)</f>
        <v>0</v>
      </c>
      <c r="N3023" s="662">
        <v>261629</v>
      </c>
    </row>
    <row r="3024" spans="1:14" s="2842" customFormat="1" ht="33.75" customHeight="1" thickTop="1" thickBot="1">
      <c r="A3024" s="995">
        <f t="shared" ref="A3024:F3024" si="725">SUM(A3023,A3019,A3012,A2999)</f>
        <v>0</v>
      </c>
      <c r="B3024" s="996">
        <f t="shared" si="725"/>
        <v>0</v>
      </c>
      <c r="C3024" s="996">
        <f t="shared" si="725"/>
        <v>109500</v>
      </c>
      <c r="D3024" s="996">
        <f t="shared" si="725"/>
        <v>380000</v>
      </c>
      <c r="E3024" s="996">
        <f t="shared" si="725"/>
        <v>109500</v>
      </c>
      <c r="F3024" s="996">
        <f t="shared" si="725"/>
        <v>380000</v>
      </c>
      <c r="G3024" s="1013"/>
      <c r="H3024" s="1010" t="s">
        <v>1355</v>
      </c>
      <c r="I3024" s="996">
        <f>SUM(I3023,I3019,I3012,I2999)</f>
        <v>0</v>
      </c>
      <c r="J3024" s="997">
        <f>SUM(J3023,J3019,J3012,J2999)</f>
        <v>0</v>
      </c>
      <c r="N3024" s="648" t="e">
        <f>#REF!</f>
        <v>#REF!</v>
      </c>
    </row>
    <row r="3025" spans="1:15" s="2842" customFormat="1" ht="44.25" customHeight="1" thickTop="1" thickBot="1">
      <c r="A3025" s="1071">
        <f t="shared" ref="A3025:F3025" si="726">SUM(A3024,A2989)</f>
        <v>0</v>
      </c>
      <c r="B3025" s="1072">
        <f t="shared" si="726"/>
        <v>0</v>
      </c>
      <c r="C3025" s="1072">
        <f t="shared" si="726"/>
        <v>20164500</v>
      </c>
      <c r="D3025" s="1072">
        <f t="shared" si="726"/>
        <v>380000</v>
      </c>
      <c r="E3025" s="1072">
        <f t="shared" si="726"/>
        <v>20164500</v>
      </c>
      <c r="F3025" s="1072">
        <f t="shared" si="726"/>
        <v>380000</v>
      </c>
      <c r="G3025" s="1067"/>
      <c r="H3025" s="1068" t="s">
        <v>1567</v>
      </c>
      <c r="I3025" s="1072">
        <f>SUM(I3024,I2989)</f>
        <v>0</v>
      </c>
      <c r="J3025" s="1073">
        <f>SUM(J3024,J2989)</f>
        <v>0</v>
      </c>
    </row>
    <row r="3026" spans="1:15" s="648" customFormat="1" ht="7.5" customHeight="1" thickBot="1">
      <c r="A3026" s="1391"/>
      <c r="B3026" s="775"/>
      <c r="C3026" s="775"/>
      <c r="D3026" s="775"/>
      <c r="E3026" s="775"/>
      <c r="F3026" s="775"/>
      <c r="G3026" s="2842"/>
      <c r="H3026" s="749"/>
      <c r="I3026" s="775"/>
      <c r="J3026" s="775"/>
    </row>
    <row r="3027" spans="1:15" s="2842" customFormat="1" ht="15.75" customHeight="1" thickTop="1">
      <c r="A3027" s="4645" t="s">
        <v>1568</v>
      </c>
      <c r="B3027" s="4646"/>
      <c r="C3027" s="4646"/>
      <c r="D3027" s="4646"/>
      <c r="E3027" s="4646"/>
      <c r="F3027" s="4646"/>
      <c r="G3027" s="4646"/>
      <c r="H3027" s="4646"/>
      <c r="I3027" s="4646"/>
      <c r="J3027" s="4646"/>
    </row>
    <row r="3028" spans="1:15" s="2842" customFormat="1" ht="18.75" customHeight="1" thickBot="1">
      <c r="A3028" s="2848"/>
      <c r="I3028" s="4608" t="s">
        <v>313</v>
      </c>
      <c r="J3028" s="4608"/>
    </row>
    <row r="3029" spans="1:15" s="648" customFormat="1" ht="33" customHeight="1" thickBot="1">
      <c r="A3029" s="4453" t="s">
        <v>3785</v>
      </c>
      <c r="B3029" s="4454"/>
      <c r="C3029" s="4455" t="s">
        <v>3783</v>
      </c>
      <c r="D3029" s="4454"/>
      <c r="E3029" s="4455" t="s">
        <v>3784</v>
      </c>
      <c r="F3029" s="4454"/>
      <c r="G3029" s="4456" t="s">
        <v>117</v>
      </c>
      <c r="H3029" s="4457"/>
      <c r="I3029" s="4455" t="s">
        <v>3787</v>
      </c>
      <c r="J3029" s="4454"/>
    </row>
    <row r="3030" spans="1:15" s="660" customFormat="1" ht="13.5" customHeight="1" thickTop="1" thickBot="1">
      <c r="A3030" s="1050" t="s">
        <v>118</v>
      </c>
      <c r="B3030" s="2819" t="s">
        <v>104</v>
      </c>
      <c r="C3030" s="2819" t="s">
        <v>118</v>
      </c>
      <c r="D3030" s="2819" t="s">
        <v>104</v>
      </c>
      <c r="E3030" s="2819" t="s">
        <v>118</v>
      </c>
      <c r="F3030" s="2819" t="s">
        <v>104</v>
      </c>
      <c r="G3030" s="4458"/>
      <c r="H3030" s="4459"/>
      <c r="I3030" s="2819" t="s">
        <v>118</v>
      </c>
      <c r="J3030" s="1051" t="s">
        <v>104</v>
      </c>
    </row>
    <row r="3031" spans="1:15" s="660" customFormat="1" ht="19.5" customHeight="1" thickTop="1" thickBot="1">
      <c r="A3031" s="1075">
        <v>1</v>
      </c>
      <c r="B3031" s="2843">
        <v>2</v>
      </c>
      <c r="C3031" s="2843">
        <v>3</v>
      </c>
      <c r="D3031" s="2843">
        <v>4</v>
      </c>
      <c r="E3031" s="2843">
        <v>5</v>
      </c>
      <c r="F3031" s="2843">
        <v>6</v>
      </c>
      <c r="G3031" s="4614">
        <v>7</v>
      </c>
      <c r="H3031" s="4614"/>
      <c r="I3031" s="2843">
        <v>8</v>
      </c>
      <c r="J3031" s="1076">
        <v>9</v>
      </c>
    </row>
    <row r="3032" spans="1:15" s="2842" customFormat="1" ht="20.25" customHeight="1" thickBot="1">
      <c r="A3032" s="2844" t="s">
        <v>318</v>
      </c>
      <c r="B3032" s="2840"/>
      <c r="C3032" s="2840"/>
      <c r="D3032" s="2840"/>
      <c r="E3032" s="2840"/>
      <c r="F3032" s="2840"/>
      <c r="G3032" s="2840"/>
      <c r="H3032" s="2840"/>
      <c r="I3032" s="2840"/>
      <c r="J3032" s="2841"/>
      <c r="K3032" s="648"/>
      <c r="L3032" s="648"/>
      <c r="M3032" s="648"/>
      <c r="N3032" s="648"/>
    </row>
    <row r="3033" spans="1:15" s="2842" customFormat="1" ht="17.25" customHeight="1" thickTop="1" thickBot="1">
      <c r="A3033" s="4612"/>
      <c r="B3033" s="4613"/>
      <c r="C3033" s="4613"/>
      <c r="D3033" s="4613"/>
      <c r="E3033" s="4613"/>
      <c r="F3033" s="4613"/>
      <c r="G3033" s="624" t="s">
        <v>137</v>
      </c>
      <c r="H3033" s="4610" t="s">
        <v>239</v>
      </c>
      <c r="I3033" s="4610"/>
      <c r="J3033" s="4611"/>
      <c r="K3033" s="660"/>
      <c r="L3033" s="660"/>
      <c r="M3033" s="660"/>
      <c r="N3033" s="660"/>
    </row>
    <row r="3034" spans="1:15" s="626" customFormat="1" ht="20.25" customHeight="1" thickTop="1" thickBot="1">
      <c r="A3034" s="2839">
        <f t="shared" ref="A3034:F3034" si="727">SUM(A3058)</f>
        <v>0</v>
      </c>
      <c r="B3034" s="2846">
        <f t="shared" si="727"/>
        <v>0</v>
      </c>
      <c r="C3034" s="2839">
        <f t="shared" si="727"/>
        <v>14500000</v>
      </c>
      <c r="D3034" s="2846">
        <f t="shared" si="727"/>
        <v>0</v>
      </c>
      <c r="E3034" s="2839">
        <f t="shared" si="727"/>
        <v>14500000</v>
      </c>
      <c r="F3034" s="2846">
        <f t="shared" si="727"/>
        <v>0</v>
      </c>
      <c r="G3034" s="1326">
        <v>1</v>
      </c>
      <c r="H3034" s="2839" t="s">
        <v>1235</v>
      </c>
      <c r="I3034" s="2839">
        <f>SUM(I3058)</f>
        <v>0</v>
      </c>
      <c r="J3034" s="2846">
        <f>SUM(J3058)</f>
        <v>0</v>
      </c>
    </row>
    <row r="3035" spans="1:15" s="733" customFormat="1" ht="31.5" customHeight="1" thickTop="1" thickBot="1">
      <c r="A3035" s="2862">
        <f t="shared" ref="A3035:F3035" si="728">A3062</f>
        <v>0</v>
      </c>
      <c r="B3035" s="989">
        <f t="shared" si="728"/>
        <v>0</v>
      </c>
      <c r="C3035" s="2862">
        <f t="shared" si="728"/>
        <v>60000</v>
      </c>
      <c r="D3035" s="989">
        <f t="shared" si="728"/>
        <v>0</v>
      </c>
      <c r="E3035" s="2862">
        <f t="shared" si="728"/>
        <v>60000</v>
      </c>
      <c r="F3035" s="989">
        <f t="shared" si="728"/>
        <v>0</v>
      </c>
      <c r="G3035" s="1263">
        <v>2</v>
      </c>
      <c r="H3035" s="2862" t="s">
        <v>1236</v>
      </c>
      <c r="I3035" s="2862">
        <f>I3062</f>
        <v>0</v>
      </c>
      <c r="J3035" s="989">
        <f>J3062</f>
        <v>0</v>
      </c>
    </row>
    <row r="3036" spans="1:15" s="2842" customFormat="1" ht="30" customHeight="1" thickTop="1" thickBot="1">
      <c r="A3036" s="995">
        <f t="shared" ref="A3036:F3036" si="729">SUM(A3034:A3035)</f>
        <v>0</v>
      </c>
      <c r="B3036" s="996">
        <f t="shared" si="729"/>
        <v>0</v>
      </c>
      <c r="C3036" s="996">
        <f t="shared" si="729"/>
        <v>14560000</v>
      </c>
      <c r="D3036" s="996">
        <f t="shared" si="729"/>
        <v>0</v>
      </c>
      <c r="E3036" s="996">
        <f t="shared" si="729"/>
        <v>14560000</v>
      </c>
      <c r="F3036" s="996">
        <f t="shared" si="729"/>
        <v>0</v>
      </c>
      <c r="G3036" s="1008"/>
      <c r="H3036" s="998" t="s">
        <v>1358</v>
      </c>
      <c r="I3036" s="996">
        <f>SUM(I3034:I3035)</f>
        <v>0</v>
      </c>
      <c r="J3036" s="997">
        <f>SUM(J3034:J3035)</f>
        <v>0</v>
      </c>
    </row>
    <row r="3037" spans="1:15" s="2842" customFormat="1" ht="17.25" customHeight="1" thickTop="1">
      <c r="A3037" s="4623"/>
      <c r="B3037" s="4624"/>
      <c r="C3037" s="4624"/>
      <c r="D3037" s="4624"/>
      <c r="E3037" s="4624"/>
      <c r="F3037" s="4624"/>
      <c r="G3037" s="623" t="s">
        <v>139</v>
      </c>
      <c r="H3037" s="4606" t="s">
        <v>243</v>
      </c>
      <c r="I3037" s="4606"/>
      <c r="J3037" s="4607"/>
      <c r="O3037" s="2842" t="e">
        <v>#REF!</v>
      </c>
    </row>
    <row r="3038" spans="1:15" s="2842" customFormat="1" ht="17.25" customHeight="1">
      <c r="A3038" s="2839">
        <f t="shared" ref="A3038:F3038" si="730">A3073</f>
        <v>0</v>
      </c>
      <c r="B3038" s="2846">
        <f t="shared" si="730"/>
        <v>0</v>
      </c>
      <c r="C3038" s="2839">
        <f t="shared" si="730"/>
        <v>71500</v>
      </c>
      <c r="D3038" s="2846">
        <f t="shared" si="730"/>
        <v>220000</v>
      </c>
      <c r="E3038" s="2839">
        <f t="shared" si="730"/>
        <v>71500</v>
      </c>
      <c r="F3038" s="2846">
        <f t="shared" si="730"/>
        <v>220000</v>
      </c>
      <c r="G3038" s="1326">
        <v>1</v>
      </c>
      <c r="H3038" s="2839" t="s">
        <v>1258</v>
      </c>
      <c r="I3038" s="2839">
        <f>I3073</f>
        <v>0</v>
      </c>
      <c r="J3038" s="2846">
        <f>J3073</f>
        <v>0</v>
      </c>
    </row>
    <row r="3039" spans="1:15" s="648" customFormat="1" ht="17.25" customHeight="1" thickBot="1">
      <c r="A3039" s="2839">
        <f t="shared" ref="A3039:F3039" si="731">A3086</f>
        <v>0</v>
      </c>
      <c r="B3039" s="2846">
        <f t="shared" si="731"/>
        <v>0</v>
      </c>
      <c r="C3039" s="2839">
        <f t="shared" si="731"/>
        <v>255000</v>
      </c>
      <c r="D3039" s="2846">
        <f t="shared" si="731"/>
        <v>250000</v>
      </c>
      <c r="E3039" s="2839">
        <f t="shared" si="731"/>
        <v>255000</v>
      </c>
      <c r="F3039" s="2846">
        <f t="shared" si="731"/>
        <v>250000</v>
      </c>
      <c r="G3039" s="1326">
        <v>2</v>
      </c>
      <c r="H3039" s="2839" t="s">
        <v>1271</v>
      </c>
      <c r="I3039" s="2839">
        <f>I3086</f>
        <v>0</v>
      </c>
      <c r="J3039" s="2846">
        <f>J3086</f>
        <v>0</v>
      </c>
    </row>
    <row r="3040" spans="1:15" s="648" customFormat="1" ht="17.25" customHeight="1" thickTop="1" thickBot="1">
      <c r="A3040" s="2839">
        <f t="shared" ref="A3040:F3040" si="732">A3091</f>
        <v>0</v>
      </c>
      <c r="B3040" s="2846">
        <f t="shared" si="732"/>
        <v>0</v>
      </c>
      <c r="C3040" s="2839">
        <f t="shared" si="732"/>
        <v>5000</v>
      </c>
      <c r="D3040" s="2846">
        <f t="shared" si="732"/>
        <v>60000</v>
      </c>
      <c r="E3040" s="2839">
        <f t="shared" si="732"/>
        <v>0</v>
      </c>
      <c r="F3040" s="2846">
        <f t="shared" si="732"/>
        <v>60000</v>
      </c>
      <c r="G3040" s="1326">
        <v>3</v>
      </c>
      <c r="H3040" s="2839" t="s">
        <v>1282</v>
      </c>
      <c r="I3040" s="2839">
        <f>I3091</f>
        <v>0</v>
      </c>
      <c r="J3040" s="2846">
        <f>J3091</f>
        <v>0</v>
      </c>
    </row>
    <row r="3041" spans="1:15" s="626" customFormat="1" ht="18.75" customHeight="1" thickTop="1" thickBot="1">
      <c r="A3041" s="2839">
        <f>0</f>
        <v>0</v>
      </c>
      <c r="B3041" s="2846">
        <f>0</f>
        <v>0</v>
      </c>
      <c r="C3041" s="2839">
        <f>0</f>
        <v>0</v>
      </c>
      <c r="D3041" s="2846">
        <f>0</f>
        <v>0</v>
      </c>
      <c r="E3041" s="2839">
        <f>0</f>
        <v>0</v>
      </c>
      <c r="F3041" s="2846">
        <f>0</f>
        <v>0</v>
      </c>
      <c r="G3041" s="1326">
        <v>4</v>
      </c>
      <c r="H3041" s="2839" t="s">
        <v>1296</v>
      </c>
      <c r="I3041" s="2839">
        <f>0</f>
        <v>0</v>
      </c>
      <c r="J3041" s="2846">
        <f>0</f>
        <v>0</v>
      </c>
    </row>
    <row r="3042" spans="1:15" s="662" customFormat="1" ht="26.25" customHeight="1" thickTop="1" thickBot="1">
      <c r="A3042" s="2862">
        <f t="shared" ref="A3042:F3042" si="733">A3095</f>
        <v>0</v>
      </c>
      <c r="B3042" s="989">
        <f t="shared" si="733"/>
        <v>0</v>
      </c>
      <c r="C3042" s="2862">
        <f t="shared" si="733"/>
        <v>10000</v>
      </c>
      <c r="D3042" s="989">
        <f t="shared" si="733"/>
        <v>0</v>
      </c>
      <c r="E3042" s="2862">
        <f t="shared" si="733"/>
        <v>10000</v>
      </c>
      <c r="F3042" s="989">
        <f t="shared" si="733"/>
        <v>0</v>
      </c>
      <c r="G3042" s="1263">
        <v>5</v>
      </c>
      <c r="H3042" s="2862" t="s">
        <v>321</v>
      </c>
      <c r="I3042" s="2862">
        <f>I3095</f>
        <v>0</v>
      </c>
      <c r="J3042" s="989">
        <f>J3095</f>
        <v>0</v>
      </c>
    </row>
    <row r="3043" spans="1:15" s="2842" customFormat="1" ht="32.25" customHeight="1" thickTop="1" thickBot="1">
      <c r="A3043" s="995">
        <f t="shared" ref="A3043:F3043" si="734">SUM(A3038:A3042)</f>
        <v>0</v>
      </c>
      <c r="B3043" s="996">
        <f t="shared" si="734"/>
        <v>0</v>
      </c>
      <c r="C3043" s="996">
        <f t="shared" si="734"/>
        <v>341500</v>
      </c>
      <c r="D3043" s="996">
        <f t="shared" si="734"/>
        <v>530000</v>
      </c>
      <c r="E3043" s="996">
        <f t="shared" si="734"/>
        <v>336500</v>
      </c>
      <c r="F3043" s="996">
        <f t="shared" si="734"/>
        <v>530000</v>
      </c>
      <c r="G3043" s="1008"/>
      <c r="H3043" s="998" t="s">
        <v>1243</v>
      </c>
      <c r="I3043" s="996">
        <f>SUM(I3038:I3042)</f>
        <v>0</v>
      </c>
      <c r="J3043" s="997">
        <f>SUM(J3038:J3042)</f>
        <v>0</v>
      </c>
    </row>
    <row r="3044" spans="1:15" s="2842" customFormat="1" ht="16.5" customHeight="1" thickTop="1" thickBot="1">
      <c r="A3044" s="1005">
        <f t="shared" ref="A3044:F3044" si="735">SUM(A3036+A3043)</f>
        <v>0</v>
      </c>
      <c r="B3044" s="1006">
        <f t="shared" si="735"/>
        <v>0</v>
      </c>
      <c r="C3044" s="1006">
        <f t="shared" si="735"/>
        <v>14901500</v>
      </c>
      <c r="D3044" s="1006">
        <f t="shared" si="735"/>
        <v>530000</v>
      </c>
      <c r="E3044" s="1006">
        <f t="shared" si="735"/>
        <v>14896500</v>
      </c>
      <c r="F3044" s="1006">
        <f t="shared" si="735"/>
        <v>530000</v>
      </c>
      <c r="G3044" s="1078"/>
      <c r="H3044" s="1068" t="s">
        <v>1244</v>
      </c>
      <c r="I3044" s="1006">
        <f>SUM(I3036+I3043)</f>
        <v>0</v>
      </c>
      <c r="J3044" s="1007">
        <f>SUM(J3036+J3043)</f>
        <v>0</v>
      </c>
    </row>
    <row r="3045" spans="1:15" s="2842" customFormat="1" ht="21" customHeight="1">
      <c r="A3045" s="2850"/>
      <c r="B3045" s="2847"/>
      <c r="C3045" s="2847"/>
      <c r="D3045" s="2847"/>
      <c r="E3045" s="2847"/>
      <c r="F3045" s="2847"/>
      <c r="G3045" s="1411"/>
      <c r="H3045" s="749"/>
      <c r="I3045" s="2847"/>
      <c r="J3045" s="2847"/>
    </row>
    <row r="3046" spans="1:15" s="2842" customFormat="1" ht="15" customHeight="1">
      <c r="A3046" s="2848" t="s">
        <v>322</v>
      </c>
    </row>
    <row r="3047" spans="1:15" s="2842" customFormat="1" ht="13.5" customHeight="1">
      <c r="A3047" s="2850" t="s">
        <v>1569</v>
      </c>
      <c r="N3047" s="1386">
        <v>1571860</v>
      </c>
    </row>
    <row r="3048" spans="1:15" s="2842" customFormat="1" ht="20.25" customHeight="1" thickBot="1">
      <c r="A3048" s="2848"/>
      <c r="I3048" s="4608" t="s">
        <v>313</v>
      </c>
      <c r="J3048" s="4608"/>
      <c r="K3048" s="654"/>
      <c r="L3048" s="654"/>
      <c r="M3048" s="654"/>
      <c r="N3048" s="654"/>
    </row>
    <row r="3049" spans="1:15" s="2842" customFormat="1" ht="30" customHeight="1">
      <c r="A3049" s="4453" t="s">
        <v>3785</v>
      </c>
      <c r="B3049" s="4454"/>
      <c r="C3049" s="4455" t="s">
        <v>3783</v>
      </c>
      <c r="D3049" s="4454"/>
      <c r="E3049" s="4455" t="s">
        <v>3784</v>
      </c>
      <c r="F3049" s="4454"/>
      <c r="G3049" s="4456" t="s">
        <v>117</v>
      </c>
      <c r="H3049" s="4457"/>
      <c r="I3049" s="4455" t="s">
        <v>3787</v>
      </c>
      <c r="J3049" s="4454"/>
      <c r="O3049" s="2842" t="e">
        <v>#REF!</v>
      </c>
    </row>
    <row r="3050" spans="1:15" s="2842" customFormat="1" ht="13.5" customHeight="1">
      <c r="A3050" s="1050" t="s">
        <v>118</v>
      </c>
      <c r="B3050" s="2819" t="s">
        <v>104</v>
      </c>
      <c r="C3050" s="2819" t="s">
        <v>118</v>
      </c>
      <c r="D3050" s="2819" t="s">
        <v>104</v>
      </c>
      <c r="E3050" s="2819" t="s">
        <v>118</v>
      </c>
      <c r="F3050" s="2819" t="s">
        <v>104</v>
      </c>
      <c r="G3050" s="4458"/>
      <c r="H3050" s="4459"/>
      <c r="I3050" s="2819" t="s">
        <v>118</v>
      </c>
      <c r="J3050" s="1051" t="s">
        <v>104</v>
      </c>
      <c r="O3050" s="2842" t="e">
        <v>#REF!</v>
      </c>
    </row>
    <row r="3051" spans="1:15" s="648" customFormat="1" ht="18.75" customHeight="1" thickBot="1">
      <c r="A3051" s="1075">
        <v>1</v>
      </c>
      <c r="B3051" s="2843">
        <v>2</v>
      </c>
      <c r="C3051" s="2843">
        <v>3</v>
      </c>
      <c r="D3051" s="2843">
        <v>4</v>
      </c>
      <c r="E3051" s="2843">
        <v>5</v>
      </c>
      <c r="F3051" s="2843">
        <v>6</v>
      </c>
      <c r="G3051" s="4614">
        <v>7</v>
      </c>
      <c r="H3051" s="4614"/>
      <c r="I3051" s="2843">
        <v>8</v>
      </c>
      <c r="J3051" s="1076">
        <v>9</v>
      </c>
    </row>
    <row r="3052" spans="1:15" s="660" customFormat="1" ht="19.5" customHeight="1" thickTop="1" thickBot="1">
      <c r="A3052" s="1275" t="s">
        <v>626</v>
      </c>
      <c r="B3052" s="2866"/>
      <c r="C3052" s="2866"/>
      <c r="D3052" s="2866"/>
      <c r="E3052" s="2866"/>
      <c r="F3052" s="2866"/>
      <c r="G3052" s="2866"/>
      <c r="H3052" s="2866"/>
      <c r="I3052" s="2866"/>
      <c r="J3052" s="2867"/>
    </row>
    <row r="3053" spans="1:15" s="2842" customFormat="1" ht="19.5" customHeight="1" thickTop="1">
      <c r="A3053" s="4612"/>
      <c r="B3053" s="4613"/>
      <c r="C3053" s="4613"/>
      <c r="D3053" s="4613"/>
      <c r="E3053" s="4613"/>
      <c r="F3053" s="4613"/>
      <c r="G3053" s="624" t="s">
        <v>137</v>
      </c>
      <c r="H3053" s="4610" t="s">
        <v>239</v>
      </c>
      <c r="I3053" s="4610"/>
      <c r="J3053" s="4611"/>
      <c r="K3053" s="656"/>
      <c r="L3053" s="656"/>
      <c r="M3053" s="656"/>
      <c r="N3053" s="656"/>
    </row>
    <row r="3054" spans="1:15" s="2842" customFormat="1" ht="17.25" customHeight="1">
      <c r="A3054" s="4612"/>
      <c r="B3054" s="4613"/>
      <c r="C3054" s="4613"/>
      <c r="D3054" s="4613"/>
      <c r="E3054" s="4613"/>
      <c r="F3054" s="4613"/>
      <c r="G3054" s="624">
        <v>1</v>
      </c>
      <c r="H3054" s="4610" t="s">
        <v>1235</v>
      </c>
      <c r="I3054" s="4610"/>
      <c r="J3054" s="4611"/>
      <c r="K3054" s="654"/>
      <c r="L3054" s="654"/>
      <c r="M3054" s="654"/>
      <c r="N3054" s="654"/>
    </row>
    <row r="3055" spans="1:15" s="2842" customFormat="1" ht="17.25" customHeight="1">
      <c r="A3055" s="3414"/>
      <c r="B3055" s="2846"/>
      <c r="C3055" s="4423">
        <v>9000000</v>
      </c>
      <c r="D3055" s="4424">
        <v>0</v>
      </c>
      <c r="E3055" s="4423">
        <v>9000000</v>
      </c>
      <c r="F3055" s="4424">
        <v>0</v>
      </c>
      <c r="G3055" s="1326" t="s">
        <v>324</v>
      </c>
      <c r="H3055" s="2839" t="s">
        <v>1409</v>
      </c>
      <c r="I3055" s="2969"/>
      <c r="J3055" s="2846">
        <v>0</v>
      </c>
    </row>
    <row r="3056" spans="1:15" s="626" customFormat="1" ht="20.25" customHeight="1" thickBot="1">
      <c r="A3056" s="3414"/>
      <c r="B3056" s="2846"/>
      <c r="C3056" s="4423">
        <v>2000000</v>
      </c>
      <c r="D3056" s="4424">
        <v>0</v>
      </c>
      <c r="E3056" s="4423">
        <v>2000000</v>
      </c>
      <c r="F3056" s="4424">
        <v>0</v>
      </c>
      <c r="G3056" s="1326" t="s">
        <v>327</v>
      </c>
      <c r="H3056" s="1354" t="s">
        <v>1246</v>
      </c>
      <c r="I3056" s="2969"/>
      <c r="J3056" s="2846">
        <v>0</v>
      </c>
      <c r="K3056" s="685"/>
      <c r="L3056" s="685"/>
    </row>
    <row r="3057" spans="1:14" s="733" customFormat="1" ht="27" customHeight="1" thickTop="1" thickBot="1">
      <c r="A3057" s="3414"/>
      <c r="B3057" s="2846"/>
      <c r="C3057" s="4427">
        <v>3500000</v>
      </c>
      <c r="D3057" s="989">
        <v>0</v>
      </c>
      <c r="E3057" s="4427">
        <v>3500000</v>
      </c>
      <c r="F3057" s="989">
        <v>0</v>
      </c>
      <c r="G3057" s="1263">
        <v>100</v>
      </c>
      <c r="H3057" s="2862" t="s">
        <v>1380</v>
      </c>
      <c r="I3057" s="2972"/>
      <c r="J3057" s="989">
        <v>0</v>
      </c>
    </row>
    <row r="3058" spans="1:14" s="2842" customFormat="1" ht="20.25" customHeight="1" thickTop="1" thickBot="1">
      <c r="A3058" s="1039">
        <f t="shared" ref="A3058:F3058" si="736">SUM(A3055:A3057)</f>
        <v>0</v>
      </c>
      <c r="B3058" s="1040">
        <f t="shared" si="736"/>
        <v>0</v>
      </c>
      <c r="C3058" s="996">
        <f t="shared" si="736"/>
        <v>14500000</v>
      </c>
      <c r="D3058" s="996">
        <f t="shared" si="736"/>
        <v>0</v>
      </c>
      <c r="E3058" s="1040">
        <f t="shared" si="736"/>
        <v>14500000</v>
      </c>
      <c r="F3058" s="1040">
        <f t="shared" si="736"/>
        <v>0</v>
      </c>
      <c r="G3058" s="1009"/>
      <c r="H3058" s="996" t="s">
        <v>1249</v>
      </c>
      <c r="I3058" s="996">
        <f>SUM(I3055:I3057)</f>
        <v>0</v>
      </c>
      <c r="J3058" s="997">
        <f>SUM(J3055:J3057)</f>
        <v>0</v>
      </c>
    </row>
    <row r="3059" spans="1:14" s="2842" customFormat="1" ht="17.25" customHeight="1" thickTop="1">
      <c r="A3059" s="4623"/>
      <c r="B3059" s="4624"/>
      <c r="C3059" s="4624"/>
      <c r="D3059" s="4624"/>
      <c r="E3059" s="4624"/>
      <c r="F3059" s="4624"/>
      <c r="G3059" s="623">
        <v>2</v>
      </c>
      <c r="H3059" s="4606" t="s">
        <v>1236</v>
      </c>
      <c r="I3059" s="4606"/>
      <c r="J3059" s="4607"/>
    </row>
    <row r="3060" spans="1:14" s="626" customFormat="1" ht="19.5" customHeight="1" thickBot="1">
      <c r="A3060" s="2846"/>
      <c r="B3060" s="2846"/>
      <c r="C3060" s="2839">
        <v>10000</v>
      </c>
      <c r="D3060" s="2846"/>
      <c r="E3060" s="2969">
        <v>10000</v>
      </c>
      <c r="F3060" s="2846">
        <v>0</v>
      </c>
      <c r="G3060" s="1326">
        <v>200</v>
      </c>
      <c r="H3060" s="2839" t="s">
        <v>1335</v>
      </c>
      <c r="I3060" s="2969"/>
      <c r="J3060" s="2846">
        <v>0</v>
      </c>
    </row>
    <row r="3061" spans="1:14" s="662" customFormat="1" ht="24" customHeight="1" thickTop="1" thickBot="1">
      <c r="A3061" s="2846"/>
      <c r="B3061" s="2846"/>
      <c r="C3061" s="2862">
        <v>50000</v>
      </c>
      <c r="D3061" s="989"/>
      <c r="E3061" s="2972">
        <v>50000</v>
      </c>
      <c r="F3061" s="989">
        <v>0</v>
      </c>
      <c r="G3061" s="1263">
        <v>275</v>
      </c>
      <c r="H3061" s="2885" t="s">
        <v>1503</v>
      </c>
      <c r="I3061" s="3723"/>
      <c r="J3061" s="989">
        <v>0</v>
      </c>
      <c r="K3061" s="709"/>
      <c r="L3061" s="709"/>
    </row>
    <row r="3062" spans="1:14" s="733" customFormat="1" ht="22.5" customHeight="1" thickTop="1" thickBot="1">
      <c r="A3062" s="1039">
        <f t="shared" ref="A3062:F3062" si="737">SUM(A3060:A3061)</f>
        <v>0</v>
      </c>
      <c r="B3062" s="1040">
        <v>0</v>
      </c>
      <c r="C3062" s="996">
        <f t="shared" si="737"/>
        <v>60000</v>
      </c>
      <c r="D3062" s="996">
        <v>0</v>
      </c>
      <c r="E3062" s="1040">
        <f t="shared" si="737"/>
        <v>60000</v>
      </c>
      <c r="F3062" s="1040">
        <f t="shared" si="737"/>
        <v>0</v>
      </c>
      <c r="G3062" s="1009"/>
      <c r="H3062" s="1010" t="s">
        <v>1257</v>
      </c>
      <c r="I3062" s="996">
        <f>SUM(I3060:I3061)</f>
        <v>0</v>
      </c>
      <c r="J3062" s="997">
        <f>SUM(J3060:J3061)</f>
        <v>0</v>
      </c>
    </row>
    <row r="3063" spans="1:14" s="695" customFormat="1" ht="27" customHeight="1" thickTop="1" thickBot="1">
      <c r="A3063" s="1039">
        <f t="shared" ref="A3063:F3063" si="738">SUM(A3062,A3058)</f>
        <v>0</v>
      </c>
      <c r="B3063" s="1040">
        <f t="shared" si="738"/>
        <v>0</v>
      </c>
      <c r="C3063" s="996">
        <f t="shared" si="738"/>
        <v>14560000</v>
      </c>
      <c r="D3063" s="996">
        <f t="shared" si="738"/>
        <v>0</v>
      </c>
      <c r="E3063" s="1040">
        <f t="shared" si="738"/>
        <v>14560000</v>
      </c>
      <c r="F3063" s="1040">
        <f t="shared" si="738"/>
        <v>0</v>
      </c>
      <c r="G3063" s="1009"/>
      <c r="H3063" s="1010" t="s">
        <v>1237</v>
      </c>
      <c r="I3063" s="996">
        <f>SUM(I3062,I3058)</f>
        <v>0</v>
      </c>
      <c r="J3063" s="997">
        <f>SUM(J3062,J3058)</f>
        <v>0</v>
      </c>
    </row>
    <row r="3064" spans="1:14" s="2842" customFormat="1" ht="19.5" customHeight="1" thickTop="1">
      <c r="A3064" s="4623"/>
      <c r="B3064" s="4624"/>
      <c r="C3064" s="4624"/>
      <c r="D3064" s="4624"/>
      <c r="E3064" s="4624"/>
      <c r="F3064" s="4624"/>
      <c r="G3064" s="623" t="s">
        <v>139</v>
      </c>
      <c r="H3064" s="4606" t="s">
        <v>243</v>
      </c>
      <c r="I3064" s="4606"/>
      <c r="J3064" s="4607"/>
      <c r="K3064" s="654"/>
      <c r="L3064" s="654"/>
      <c r="M3064" s="654"/>
      <c r="N3064" s="654"/>
    </row>
    <row r="3065" spans="1:14" s="2842" customFormat="1" ht="17.25" customHeight="1">
      <c r="A3065" s="4612"/>
      <c r="B3065" s="4613"/>
      <c r="C3065" s="4613"/>
      <c r="D3065" s="4613"/>
      <c r="E3065" s="4613"/>
      <c r="F3065" s="4613"/>
      <c r="G3065" s="624">
        <v>1</v>
      </c>
      <c r="H3065" s="4610" t="s">
        <v>1258</v>
      </c>
      <c r="I3065" s="4610"/>
      <c r="J3065" s="4611"/>
    </row>
    <row r="3066" spans="1:14" s="2842" customFormat="1" ht="17.25" customHeight="1">
      <c r="A3066" s="3414"/>
      <c r="B3066" s="3414"/>
      <c r="C3066" s="4423">
        <v>50000</v>
      </c>
      <c r="D3066" s="4424"/>
      <c r="E3066" s="4423">
        <v>50000</v>
      </c>
      <c r="F3066" s="4424"/>
      <c r="G3066" s="1326" t="s">
        <v>324</v>
      </c>
      <c r="H3066" s="1234" t="s">
        <v>1259</v>
      </c>
      <c r="I3066" s="2969"/>
      <c r="J3066" s="2971"/>
    </row>
    <row r="3067" spans="1:14" s="2842" customFormat="1" ht="17.25" customHeight="1">
      <c r="A3067" s="3414"/>
      <c r="B3067" s="3414"/>
      <c r="C3067" s="3719">
        <v>10000</v>
      </c>
      <c r="D3067" s="4424"/>
      <c r="E3067" s="3719">
        <v>10000</v>
      </c>
      <c r="F3067" s="4424"/>
      <c r="G3067" s="1326" t="s">
        <v>326</v>
      </c>
      <c r="H3067" s="1234" t="s">
        <v>256</v>
      </c>
      <c r="I3067" s="3719"/>
      <c r="J3067" s="2971"/>
    </row>
    <row r="3068" spans="1:14" s="2842" customFormat="1" ht="17.25" customHeight="1">
      <c r="A3068" s="3414"/>
      <c r="B3068" s="3414"/>
      <c r="C3068" s="3719">
        <v>10000</v>
      </c>
      <c r="D3068" s="4424"/>
      <c r="E3068" s="3719">
        <v>10000</v>
      </c>
      <c r="F3068" s="4424"/>
      <c r="G3068" s="1326" t="s">
        <v>473</v>
      </c>
      <c r="H3068" s="1234" t="s">
        <v>1504</v>
      </c>
      <c r="I3068" s="3719"/>
      <c r="J3068" s="2971"/>
    </row>
    <row r="3069" spans="1:14" s="2842" customFormat="1" ht="17.25" customHeight="1">
      <c r="A3069" s="3414"/>
      <c r="B3069" s="3414"/>
      <c r="C3069" s="4423">
        <v>1500</v>
      </c>
      <c r="D3069" s="4424"/>
      <c r="E3069" s="4423">
        <v>1500</v>
      </c>
      <c r="F3069" s="4424"/>
      <c r="G3069" s="1326" t="s">
        <v>1264</v>
      </c>
      <c r="H3069" s="1234" t="s">
        <v>262</v>
      </c>
      <c r="I3069" s="2969"/>
      <c r="J3069" s="2971"/>
      <c r="K3069" s="2847"/>
      <c r="L3069" s="2847"/>
    </row>
    <row r="3070" spans="1:14" s="626" customFormat="1" ht="20.25" customHeight="1" thickBot="1">
      <c r="A3070" s="3415"/>
      <c r="B3070" s="3414"/>
      <c r="C3070" s="4423"/>
      <c r="D3070" s="3720">
        <v>100000</v>
      </c>
      <c r="E3070" s="4423"/>
      <c r="F3070" s="3720">
        <v>100000</v>
      </c>
      <c r="G3070" s="1326" t="s">
        <v>492</v>
      </c>
      <c r="H3070" s="1234" t="s">
        <v>265</v>
      </c>
      <c r="I3070" s="2969"/>
      <c r="J3070" s="3720"/>
    </row>
    <row r="3071" spans="1:14" s="733" customFormat="1" ht="31.5" thickTop="1" thickBot="1">
      <c r="A3071" s="3415"/>
      <c r="B3071" s="3414"/>
      <c r="C3071" s="4427"/>
      <c r="D3071" s="989">
        <v>100000</v>
      </c>
      <c r="E3071" s="4427"/>
      <c r="F3071" s="989">
        <v>100000</v>
      </c>
      <c r="G3071" s="2711">
        <v>25</v>
      </c>
      <c r="H3071" s="1234" t="s">
        <v>3496</v>
      </c>
      <c r="I3071" s="2972"/>
      <c r="J3071" s="989"/>
    </row>
    <row r="3072" spans="1:14" s="761" customFormat="1" ht="16.5" thickTop="1" thickBot="1">
      <c r="A3072" s="2842"/>
      <c r="B3072" s="2716"/>
      <c r="C3072" s="1229"/>
      <c r="D3072" s="3800">
        <v>20000</v>
      </c>
      <c r="E3072" s="1229"/>
      <c r="F3072" s="3800">
        <v>20000</v>
      </c>
      <c r="G3072" s="2709">
        <v>29</v>
      </c>
      <c r="H3072" s="2708" t="s">
        <v>3489</v>
      </c>
      <c r="I3072" s="1229"/>
      <c r="J3072" s="3800"/>
    </row>
    <row r="3073" spans="1:15" s="2842" customFormat="1" ht="15" customHeight="1" thickTop="1" thickBot="1">
      <c r="A3073" s="1083">
        <f t="shared" ref="A3073:F3073" si="739">SUM(A3066:A3072)</f>
        <v>0</v>
      </c>
      <c r="B3073" s="1083">
        <f t="shared" si="739"/>
        <v>0</v>
      </c>
      <c r="C3073" s="1083">
        <f t="shared" si="739"/>
        <v>71500</v>
      </c>
      <c r="D3073" s="1083">
        <f t="shared" si="739"/>
        <v>220000</v>
      </c>
      <c r="E3073" s="1083">
        <f t="shared" si="739"/>
        <v>71500</v>
      </c>
      <c r="F3073" s="1083">
        <f t="shared" si="739"/>
        <v>220000</v>
      </c>
      <c r="G3073" s="1016"/>
      <c r="H3073" s="1015" t="s">
        <v>1270</v>
      </c>
      <c r="I3073" s="1083">
        <f>SUM(I3066:I3072)</f>
        <v>0</v>
      </c>
      <c r="J3073" s="1083">
        <f>SUM(J3066:J3072)</f>
        <v>0</v>
      </c>
      <c r="O3073" s="2842">
        <f>I3105-C3105</f>
        <v>-12500000</v>
      </c>
    </row>
    <row r="3074" spans="1:15" s="2842" customFormat="1" ht="15" customHeight="1">
      <c r="A3074" s="2850" t="s">
        <v>1569</v>
      </c>
    </row>
    <row r="3075" spans="1:15" s="2842" customFormat="1" ht="19.5" customHeight="1" thickBot="1">
      <c r="A3075" s="2848"/>
      <c r="I3075" s="4608" t="s">
        <v>313</v>
      </c>
      <c r="J3075" s="4608"/>
    </row>
    <row r="3076" spans="1:15" s="2842" customFormat="1" ht="30.75" customHeight="1">
      <c r="A3076" s="4453" t="s">
        <v>3785</v>
      </c>
      <c r="B3076" s="4454"/>
      <c r="C3076" s="4455" t="s">
        <v>3783</v>
      </c>
      <c r="D3076" s="4454"/>
      <c r="E3076" s="4455" t="s">
        <v>3784</v>
      </c>
      <c r="F3076" s="4454"/>
      <c r="G3076" s="4456" t="s">
        <v>117</v>
      </c>
      <c r="H3076" s="4457"/>
      <c r="I3076" s="4455" t="s">
        <v>3787</v>
      </c>
      <c r="J3076" s="4454"/>
      <c r="K3076" s="654"/>
      <c r="L3076" s="654"/>
      <c r="M3076" s="654"/>
      <c r="N3076" s="654"/>
    </row>
    <row r="3077" spans="1:15" s="2842" customFormat="1" ht="13.5" customHeight="1">
      <c r="A3077" s="1050" t="s">
        <v>118</v>
      </c>
      <c r="B3077" s="2819" t="s">
        <v>104</v>
      </c>
      <c r="C3077" s="2819" t="s">
        <v>118</v>
      </c>
      <c r="D3077" s="2819" t="s">
        <v>104</v>
      </c>
      <c r="E3077" s="2819" t="s">
        <v>118</v>
      </c>
      <c r="F3077" s="2819" t="s">
        <v>104</v>
      </c>
      <c r="G3077" s="4458"/>
      <c r="H3077" s="4459"/>
      <c r="I3077" s="2819" t="s">
        <v>118</v>
      </c>
      <c r="J3077" s="1051" t="s">
        <v>104</v>
      </c>
    </row>
    <row r="3078" spans="1:15" s="2842" customFormat="1" ht="20.25" customHeight="1" thickBot="1">
      <c r="A3078" s="1075">
        <v>1</v>
      </c>
      <c r="B3078" s="2843">
        <v>2</v>
      </c>
      <c r="C3078" s="2843">
        <v>3</v>
      </c>
      <c r="D3078" s="2843">
        <v>4</v>
      </c>
      <c r="E3078" s="2843">
        <v>5</v>
      </c>
      <c r="F3078" s="2843">
        <v>6</v>
      </c>
      <c r="G3078" s="4614">
        <v>7</v>
      </c>
      <c r="H3078" s="4614"/>
      <c r="I3078" s="2843">
        <v>8</v>
      </c>
      <c r="J3078" s="1076">
        <v>9</v>
      </c>
    </row>
    <row r="3079" spans="1:15" s="2842" customFormat="1" ht="17.25" customHeight="1">
      <c r="A3079" s="4612"/>
      <c r="B3079" s="4613"/>
      <c r="C3079" s="4613"/>
      <c r="D3079" s="4613"/>
      <c r="E3079" s="4613"/>
      <c r="F3079" s="4613"/>
      <c r="G3079" s="624">
        <v>2</v>
      </c>
      <c r="H3079" s="4610" t="s">
        <v>1271</v>
      </c>
      <c r="I3079" s="4610"/>
      <c r="J3079" s="4611"/>
      <c r="K3079" s="654"/>
      <c r="L3079" s="654"/>
      <c r="M3079" s="654"/>
      <c r="N3079" s="654"/>
    </row>
    <row r="3080" spans="1:15" s="2842" customFormat="1" ht="17.25" customHeight="1">
      <c r="A3080" s="2723"/>
      <c r="B3080" s="1420"/>
      <c r="C3080" s="4422"/>
      <c r="D3080" s="4424">
        <v>50000</v>
      </c>
      <c r="E3080" s="4422"/>
      <c r="F3080" s="4424">
        <v>50000</v>
      </c>
      <c r="G3080" s="1326">
        <v>103</v>
      </c>
      <c r="H3080" s="2839" t="s">
        <v>3503</v>
      </c>
      <c r="I3080" s="2970"/>
      <c r="J3080" s="2971"/>
      <c r="K3080" s="654"/>
      <c r="L3080" s="654"/>
      <c r="M3080" s="654"/>
      <c r="N3080" s="654"/>
    </row>
    <row r="3081" spans="1:15" s="2842" customFormat="1" ht="17.25" customHeight="1">
      <c r="A3081" s="2846"/>
      <c r="B3081" s="2846"/>
      <c r="C3081" s="4423"/>
      <c r="D3081" s="3720">
        <v>200000</v>
      </c>
      <c r="E3081" s="4423"/>
      <c r="F3081" s="3720">
        <v>200000</v>
      </c>
      <c r="G3081" s="1326">
        <v>104</v>
      </c>
      <c r="H3081" s="1234" t="s">
        <v>3492</v>
      </c>
      <c r="I3081" s="2969"/>
      <c r="J3081" s="3720"/>
      <c r="K3081" s="654"/>
      <c r="L3081" s="654"/>
      <c r="M3081" s="654"/>
      <c r="N3081" s="654"/>
    </row>
    <row r="3082" spans="1:15" s="2842" customFormat="1" ht="17.25" customHeight="1">
      <c r="A3082" s="2846"/>
      <c r="B3082" s="2846"/>
      <c r="C3082" s="4423"/>
      <c r="D3082" s="4424"/>
      <c r="E3082" s="4423"/>
      <c r="F3082" s="4424"/>
      <c r="G3082" s="1326">
        <v>135</v>
      </c>
      <c r="H3082" s="1234" t="s">
        <v>270</v>
      </c>
      <c r="I3082" s="2969"/>
      <c r="J3082" s="2971"/>
      <c r="K3082" s="654"/>
      <c r="L3082" s="654"/>
      <c r="M3082" s="654"/>
      <c r="N3082" s="654"/>
    </row>
    <row r="3083" spans="1:15" s="648" customFormat="1" ht="17.25" customHeight="1" thickBot="1">
      <c r="A3083" s="3414"/>
      <c r="B3083" s="2846"/>
      <c r="C3083" s="3719">
        <v>15000</v>
      </c>
      <c r="D3083" s="4424"/>
      <c r="E3083" s="3719">
        <v>15000</v>
      </c>
      <c r="F3083" s="4424"/>
      <c r="G3083" s="1326">
        <v>140</v>
      </c>
      <c r="H3083" s="2839" t="s">
        <v>1280</v>
      </c>
      <c r="I3083" s="3719"/>
      <c r="J3083" s="2971"/>
      <c r="K3083" s="678"/>
      <c r="L3083" s="678"/>
    </row>
    <row r="3084" spans="1:15" s="626" customFormat="1" ht="20.25" customHeight="1" thickTop="1" thickBot="1">
      <c r="A3084" s="3414"/>
      <c r="B3084" s="2846"/>
      <c r="C3084" s="4423">
        <v>200000</v>
      </c>
      <c r="D3084" s="4424"/>
      <c r="E3084" s="4423">
        <v>200000</v>
      </c>
      <c r="F3084" s="4424"/>
      <c r="G3084" s="1326">
        <v>144</v>
      </c>
      <c r="H3084" s="2839" t="s">
        <v>1554</v>
      </c>
      <c r="I3084" s="2969"/>
      <c r="J3084" s="2971"/>
    </row>
    <row r="3085" spans="1:15" s="733" customFormat="1" ht="26.25" customHeight="1" thickTop="1" thickBot="1">
      <c r="A3085" s="3414"/>
      <c r="B3085" s="2846"/>
      <c r="C3085" s="1033">
        <v>40000</v>
      </c>
      <c r="D3085" s="989"/>
      <c r="E3085" s="1033">
        <v>40000</v>
      </c>
      <c r="F3085" s="989"/>
      <c r="G3085" s="1263">
        <v>146</v>
      </c>
      <c r="H3085" s="2885" t="s">
        <v>1570</v>
      </c>
      <c r="I3085" s="1033"/>
      <c r="J3085" s="989"/>
      <c r="K3085" s="733">
        <v>40000</v>
      </c>
    </row>
    <row r="3086" spans="1:15" s="2842" customFormat="1" ht="18.75" customHeight="1" thickTop="1" thickBot="1">
      <c r="A3086" s="1039">
        <f t="shared" ref="A3086:F3086" si="740">SUM(A3080:A3085)</f>
        <v>0</v>
      </c>
      <c r="B3086" s="1039">
        <f t="shared" si="740"/>
        <v>0</v>
      </c>
      <c r="C3086" s="1039">
        <f t="shared" si="740"/>
        <v>255000</v>
      </c>
      <c r="D3086" s="1039">
        <f t="shared" si="740"/>
        <v>250000</v>
      </c>
      <c r="E3086" s="1039">
        <f t="shared" si="740"/>
        <v>255000</v>
      </c>
      <c r="F3086" s="1039">
        <f t="shared" si="740"/>
        <v>250000</v>
      </c>
      <c r="G3086" s="1009"/>
      <c r="H3086" s="996" t="s">
        <v>1344</v>
      </c>
      <c r="I3086" s="1039">
        <f>SUM(I3080:I3085)</f>
        <v>0</v>
      </c>
      <c r="J3086" s="1039">
        <f>SUM(J3080:J3085)</f>
        <v>0</v>
      </c>
    </row>
    <row r="3087" spans="1:15" s="2842" customFormat="1" ht="17.25" customHeight="1" thickTop="1">
      <c r="A3087" s="4623"/>
      <c r="B3087" s="4624"/>
      <c r="C3087" s="4624"/>
      <c r="D3087" s="4624"/>
      <c r="E3087" s="4624"/>
      <c r="F3087" s="4624"/>
      <c r="G3087" s="623">
        <v>3</v>
      </c>
      <c r="H3087" s="4606" t="s">
        <v>1282</v>
      </c>
      <c r="I3087" s="4606"/>
      <c r="J3087" s="4607"/>
    </row>
    <row r="3088" spans="1:15" s="2842" customFormat="1" ht="17.25" customHeight="1">
      <c r="A3088" s="2846">
        <v>0</v>
      </c>
      <c r="B3088" s="2846"/>
      <c r="C3088" s="2839">
        <v>0</v>
      </c>
      <c r="D3088" s="2846">
        <v>60000</v>
      </c>
      <c r="E3088" s="2969"/>
      <c r="F3088" s="2971">
        <v>60000</v>
      </c>
      <c r="G3088" s="1326">
        <v>230</v>
      </c>
      <c r="H3088" s="2839" t="s">
        <v>1516</v>
      </c>
      <c r="I3088" s="2969"/>
      <c r="J3088" s="3720"/>
    </row>
    <row r="3089" spans="1:14" s="626" customFormat="1" ht="20.25" customHeight="1" thickBot="1">
      <c r="A3089" s="2846">
        <v>0</v>
      </c>
      <c r="B3089" s="2846"/>
      <c r="C3089" s="2839">
        <v>0</v>
      </c>
      <c r="D3089" s="2846">
        <v>0</v>
      </c>
      <c r="E3089" s="2969"/>
      <c r="F3089" s="2971"/>
      <c r="G3089" s="1326">
        <v>234</v>
      </c>
      <c r="H3089" s="2839" t="s">
        <v>1427</v>
      </c>
      <c r="I3089" s="2969"/>
      <c r="J3089" s="2971"/>
    </row>
    <row r="3090" spans="1:14" s="733" customFormat="1" ht="24" customHeight="1" thickTop="1" thickBot="1">
      <c r="A3090" s="2846">
        <v>0</v>
      </c>
      <c r="B3090" s="2846"/>
      <c r="C3090" s="2862">
        <v>5000</v>
      </c>
      <c r="D3090" s="989">
        <v>0</v>
      </c>
      <c r="E3090" s="2972"/>
      <c r="F3090" s="989"/>
      <c r="G3090" s="1263">
        <v>289</v>
      </c>
      <c r="H3090" s="2862" t="s">
        <v>281</v>
      </c>
      <c r="I3090" s="2972"/>
      <c r="J3090" s="989"/>
    </row>
    <row r="3091" spans="1:14" s="2842" customFormat="1" ht="18.75" customHeight="1" thickTop="1" thickBot="1">
      <c r="A3091" s="1039">
        <f t="shared" ref="A3091:F3091" si="741">SUM(A3088:A3090)</f>
        <v>0</v>
      </c>
      <c r="B3091" s="1040">
        <f t="shared" si="741"/>
        <v>0</v>
      </c>
      <c r="C3091" s="1040">
        <f t="shared" si="741"/>
        <v>5000</v>
      </c>
      <c r="D3091" s="1040">
        <f t="shared" si="741"/>
        <v>60000</v>
      </c>
      <c r="E3091" s="1040">
        <f t="shared" si="741"/>
        <v>0</v>
      </c>
      <c r="F3091" s="1040">
        <f t="shared" si="741"/>
        <v>60000</v>
      </c>
      <c r="G3091" s="1013"/>
      <c r="H3091" s="996" t="s">
        <v>1374</v>
      </c>
      <c r="I3091" s="1040">
        <f>SUM(I3088:I3090)</f>
        <v>0</v>
      </c>
      <c r="J3091" s="1074">
        <f>SUM(J3088:J3090)</f>
        <v>0</v>
      </c>
      <c r="K3091" s="656"/>
      <c r="L3091" s="656"/>
      <c r="M3091" s="656"/>
      <c r="N3091" s="656"/>
    </row>
    <row r="3092" spans="1:14" s="2842" customFormat="1" ht="18" customHeight="1" thickTop="1">
      <c r="A3092" s="4623"/>
      <c r="B3092" s="4624"/>
      <c r="C3092" s="4624"/>
      <c r="D3092" s="4624"/>
      <c r="E3092" s="4624"/>
      <c r="F3092" s="4624"/>
      <c r="G3092" s="623">
        <v>4</v>
      </c>
      <c r="H3092" s="4606" t="s">
        <v>1296</v>
      </c>
      <c r="I3092" s="4606"/>
      <c r="J3092" s="4607"/>
    </row>
    <row r="3093" spans="1:14" s="626" customFormat="1" ht="20.25" customHeight="1" thickBot="1">
      <c r="A3093" s="4612"/>
      <c r="B3093" s="4613"/>
      <c r="C3093" s="4613"/>
      <c r="D3093" s="4613"/>
      <c r="E3093" s="4613"/>
      <c r="F3093" s="4613"/>
      <c r="G3093" s="624">
        <v>5</v>
      </c>
      <c r="H3093" s="4610" t="s">
        <v>321</v>
      </c>
      <c r="I3093" s="4610"/>
      <c r="J3093" s="4611"/>
    </row>
    <row r="3094" spans="1:14" s="733" customFormat="1" ht="28.5" customHeight="1" thickTop="1" thickBot="1">
      <c r="A3094" s="2846"/>
      <c r="B3094" s="1261"/>
      <c r="C3094" s="2862">
        <v>10000</v>
      </c>
      <c r="D3094" s="2862"/>
      <c r="E3094" s="2972">
        <v>10000</v>
      </c>
      <c r="F3094" s="2862">
        <v>0</v>
      </c>
      <c r="G3094" s="1263">
        <v>499</v>
      </c>
      <c r="H3094" s="2862" t="s">
        <v>290</v>
      </c>
      <c r="I3094" s="2972"/>
      <c r="J3094" s="2862">
        <v>0</v>
      </c>
    </row>
    <row r="3095" spans="1:14" s="733" customFormat="1" ht="38.25" customHeight="1" thickTop="1" thickBot="1">
      <c r="A3095" s="1039">
        <f t="shared" ref="A3095:F3095" si="742">SUM(A3094)</f>
        <v>0</v>
      </c>
      <c r="B3095" s="1040">
        <f t="shared" si="742"/>
        <v>0</v>
      </c>
      <c r="C3095" s="996">
        <f t="shared" si="742"/>
        <v>10000</v>
      </c>
      <c r="D3095" s="996">
        <f t="shared" si="742"/>
        <v>0</v>
      </c>
      <c r="E3095" s="1040">
        <f t="shared" si="742"/>
        <v>10000</v>
      </c>
      <c r="F3095" s="1040">
        <f t="shared" si="742"/>
        <v>0</v>
      </c>
      <c r="G3095" s="1013"/>
      <c r="H3095" s="996" t="s">
        <v>1321</v>
      </c>
      <c r="I3095" s="996">
        <f>SUM(I3094)</f>
        <v>0</v>
      </c>
      <c r="J3095" s="997">
        <f>SUM(J3094)</f>
        <v>0</v>
      </c>
      <c r="N3095" s="733">
        <v>5624432</v>
      </c>
    </row>
    <row r="3096" spans="1:14" s="761" customFormat="1" ht="50.25" customHeight="1" thickTop="1" thickBot="1">
      <c r="A3096" s="1039">
        <f t="shared" ref="A3096:F3096" si="743">SUM(A3095,A3091,A3086,A3073)</f>
        <v>0</v>
      </c>
      <c r="B3096" s="1040">
        <f t="shared" si="743"/>
        <v>0</v>
      </c>
      <c r="C3096" s="996">
        <f t="shared" si="743"/>
        <v>341500</v>
      </c>
      <c r="D3096" s="996">
        <f t="shared" si="743"/>
        <v>530000</v>
      </c>
      <c r="E3096" s="1040">
        <f t="shared" si="743"/>
        <v>336500</v>
      </c>
      <c r="F3096" s="1040">
        <f t="shared" si="743"/>
        <v>530000</v>
      </c>
      <c r="G3096" s="1013"/>
      <c r="H3096" s="1010" t="s">
        <v>1355</v>
      </c>
      <c r="I3096" s="996">
        <f>SUM(I3095,I3091,I3086,I3073)</f>
        <v>0</v>
      </c>
      <c r="J3096" s="997">
        <f>SUM(J3095,J3091,J3086,J3073)</f>
        <v>0</v>
      </c>
      <c r="N3096" s="761">
        <v>634664</v>
      </c>
    </row>
    <row r="3097" spans="1:14" s="648" customFormat="1" ht="43.5" customHeight="1" thickTop="1" thickBot="1">
      <c r="A3097" s="1071">
        <f t="shared" ref="A3097:F3097" si="744">SUM(A3096,A3063)</f>
        <v>0</v>
      </c>
      <c r="B3097" s="1072">
        <f t="shared" si="744"/>
        <v>0</v>
      </c>
      <c r="C3097" s="1072">
        <f t="shared" si="744"/>
        <v>14901500</v>
      </c>
      <c r="D3097" s="1072">
        <f t="shared" si="744"/>
        <v>530000</v>
      </c>
      <c r="E3097" s="1072">
        <f t="shared" si="744"/>
        <v>14896500</v>
      </c>
      <c r="F3097" s="1072">
        <f t="shared" si="744"/>
        <v>530000</v>
      </c>
      <c r="G3097" s="1067"/>
      <c r="H3097" s="1068" t="s">
        <v>1571</v>
      </c>
      <c r="I3097" s="1072">
        <f>SUM(I3096,I3063)</f>
        <v>0</v>
      </c>
      <c r="J3097" s="1073">
        <f>SUM(J3096,J3063)</f>
        <v>0</v>
      </c>
      <c r="K3097" s="655"/>
      <c r="L3097" s="655"/>
      <c r="M3097" s="655"/>
      <c r="N3097" s="655" t="e">
        <f>#REF!</f>
        <v>#REF!</v>
      </c>
    </row>
    <row r="3098" spans="1:14" s="2842" customFormat="1" ht="14.25" customHeight="1">
      <c r="A3098" s="4671" t="s">
        <v>1572</v>
      </c>
      <c r="B3098" s="4672"/>
      <c r="C3098" s="4672"/>
      <c r="D3098" s="4672"/>
      <c r="E3098" s="4672"/>
      <c r="F3098" s="4672"/>
      <c r="G3098" s="4672"/>
      <c r="H3098" s="4672"/>
      <c r="I3098" s="4672"/>
      <c r="J3098" s="4672"/>
    </row>
    <row r="3099" spans="1:14" s="2842" customFormat="1" ht="21" customHeight="1" thickBot="1">
      <c r="A3099" s="2848"/>
      <c r="I3099" s="4608" t="s">
        <v>313</v>
      </c>
      <c r="J3099" s="4608"/>
      <c r="K3099" s="656"/>
      <c r="L3099" s="656"/>
      <c r="M3099" s="656"/>
      <c r="N3099" s="656"/>
    </row>
    <row r="3100" spans="1:14" s="648" customFormat="1" ht="28.5" customHeight="1" thickBot="1">
      <c r="A3100" s="4453" t="s">
        <v>3785</v>
      </c>
      <c r="B3100" s="4454"/>
      <c r="C3100" s="4455" t="s">
        <v>3783</v>
      </c>
      <c r="D3100" s="4454"/>
      <c r="E3100" s="4455" t="s">
        <v>3784</v>
      </c>
      <c r="F3100" s="4454"/>
      <c r="G3100" s="4456" t="s">
        <v>117</v>
      </c>
      <c r="H3100" s="4457"/>
      <c r="I3100" s="4455" t="s">
        <v>3787</v>
      </c>
      <c r="J3100" s="4454"/>
      <c r="K3100" s="655"/>
      <c r="L3100" s="655"/>
      <c r="M3100" s="655"/>
      <c r="N3100" s="655"/>
    </row>
    <row r="3101" spans="1:14" s="660" customFormat="1" ht="13.5" customHeight="1" thickTop="1" thickBot="1">
      <c r="A3101" s="1050" t="s">
        <v>118</v>
      </c>
      <c r="B3101" s="2819" t="s">
        <v>104</v>
      </c>
      <c r="C3101" s="2819" t="s">
        <v>118</v>
      </c>
      <c r="D3101" s="2819" t="s">
        <v>104</v>
      </c>
      <c r="E3101" s="2819" t="s">
        <v>118</v>
      </c>
      <c r="F3101" s="2819" t="s">
        <v>104</v>
      </c>
      <c r="G3101" s="4458"/>
      <c r="H3101" s="4459"/>
      <c r="I3101" s="2819" t="s">
        <v>118</v>
      </c>
      <c r="J3101" s="1051" t="s">
        <v>104</v>
      </c>
    </row>
    <row r="3102" spans="1:14" s="660" customFormat="1" ht="21" customHeight="1" thickTop="1" thickBot="1">
      <c r="A3102" s="1075">
        <v>1</v>
      </c>
      <c r="B3102" s="2843">
        <v>2</v>
      </c>
      <c r="C3102" s="2843">
        <v>3</v>
      </c>
      <c r="D3102" s="2843">
        <v>4</v>
      </c>
      <c r="E3102" s="2843">
        <v>5</v>
      </c>
      <c r="F3102" s="2843">
        <v>6</v>
      </c>
      <c r="G3102" s="4614">
        <v>7</v>
      </c>
      <c r="H3102" s="4614"/>
      <c r="I3102" s="2843">
        <v>8</v>
      </c>
      <c r="J3102" s="1076">
        <v>9</v>
      </c>
    </row>
    <row r="3103" spans="1:14" s="2842" customFormat="1" ht="21" customHeight="1">
      <c r="A3103" s="2844" t="s">
        <v>318</v>
      </c>
      <c r="B3103" s="2840"/>
      <c r="C3103" s="2840"/>
      <c r="D3103" s="2840"/>
      <c r="E3103" s="2840"/>
      <c r="F3103" s="2840"/>
      <c r="G3103" s="2840"/>
      <c r="H3103" s="2840"/>
      <c r="I3103" s="2840"/>
      <c r="J3103" s="2841"/>
    </row>
    <row r="3104" spans="1:14" s="2842" customFormat="1" ht="17.25" customHeight="1">
      <c r="A3104" s="4612"/>
      <c r="B3104" s="4613"/>
      <c r="C3104" s="4613"/>
      <c r="D3104" s="4613"/>
      <c r="E3104" s="4613"/>
      <c r="F3104" s="4613"/>
      <c r="G3104" s="624" t="s">
        <v>137</v>
      </c>
      <c r="H3104" s="4610" t="s">
        <v>239</v>
      </c>
      <c r="I3104" s="4610"/>
      <c r="J3104" s="4611"/>
    </row>
    <row r="3105" spans="1:15" s="626" customFormat="1" ht="20.25" customHeight="1" thickBot="1">
      <c r="A3105" s="2839">
        <f t="shared" ref="A3105:F3105" si="745">SUM(A3129)</f>
        <v>0</v>
      </c>
      <c r="B3105" s="2846">
        <f t="shared" si="745"/>
        <v>0</v>
      </c>
      <c r="C3105" s="2839">
        <f t="shared" si="745"/>
        <v>12500000</v>
      </c>
      <c r="D3105" s="2846">
        <f t="shared" si="745"/>
        <v>0</v>
      </c>
      <c r="E3105" s="2839">
        <f t="shared" si="745"/>
        <v>12500000</v>
      </c>
      <c r="F3105" s="2846">
        <f t="shared" si="745"/>
        <v>0</v>
      </c>
      <c r="G3105" s="1326">
        <v>1</v>
      </c>
      <c r="H3105" s="2839" t="s">
        <v>1235</v>
      </c>
      <c r="I3105" s="2839">
        <f>SUM(I3129)</f>
        <v>0</v>
      </c>
      <c r="J3105" s="2846">
        <f>SUM(J3129)</f>
        <v>0</v>
      </c>
      <c r="O3105" s="626" t="e">
        <v>#REF!</v>
      </c>
    </row>
    <row r="3106" spans="1:15" s="733" customFormat="1" ht="36" customHeight="1" thickTop="1" thickBot="1">
      <c r="A3106" s="2862">
        <f t="shared" ref="A3106:F3106" si="746">A3133</f>
        <v>0</v>
      </c>
      <c r="B3106" s="989">
        <f t="shared" si="746"/>
        <v>0</v>
      </c>
      <c r="C3106" s="2862">
        <f t="shared" si="746"/>
        <v>320000</v>
      </c>
      <c r="D3106" s="989">
        <f t="shared" si="746"/>
        <v>0</v>
      </c>
      <c r="E3106" s="2862">
        <f t="shared" si="746"/>
        <v>320000</v>
      </c>
      <c r="F3106" s="989">
        <f t="shared" si="746"/>
        <v>0</v>
      </c>
      <c r="G3106" s="1263">
        <v>2</v>
      </c>
      <c r="H3106" s="2862" t="s">
        <v>1236</v>
      </c>
      <c r="I3106" s="2862">
        <f>I3133</f>
        <v>0</v>
      </c>
      <c r="J3106" s="989">
        <f>J3133</f>
        <v>0</v>
      </c>
      <c r="O3106" s="733" t="e">
        <v>#REF!</v>
      </c>
    </row>
    <row r="3107" spans="1:15" s="2842" customFormat="1" ht="30" customHeight="1" thickTop="1" thickBot="1">
      <c r="A3107" s="995">
        <f t="shared" ref="A3107:F3107" si="747">SUM(A3105:A3106)</f>
        <v>0</v>
      </c>
      <c r="B3107" s="996">
        <f t="shared" si="747"/>
        <v>0</v>
      </c>
      <c r="C3107" s="996">
        <f t="shared" si="747"/>
        <v>12820000</v>
      </c>
      <c r="D3107" s="996">
        <f t="shared" si="747"/>
        <v>0</v>
      </c>
      <c r="E3107" s="996">
        <f t="shared" si="747"/>
        <v>12820000</v>
      </c>
      <c r="F3107" s="996">
        <f t="shared" si="747"/>
        <v>0</v>
      </c>
      <c r="G3107" s="1008"/>
      <c r="H3107" s="998" t="s">
        <v>1358</v>
      </c>
      <c r="I3107" s="996">
        <f>SUM(I3105:I3106)</f>
        <v>0</v>
      </c>
      <c r="J3107" s="997">
        <f>SUM(J3105:J3106)</f>
        <v>0</v>
      </c>
      <c r="K3107" s="656"/>
      <c r="L3107" s="656"/>
      <c r="M3107" s="656"/>
      <c r="N3107" s="656"/>
    </row>
    <row r="3108" spans="1:15" s="2842" customFormat="1" ht="17.25" customHeight="1" thickTop="1">
      <c r="A3108" s="4623"/>
      <c r="B3108" s="4624"/>
      <c r="C3108" s="4624"/>
      <c r="D3108" s="4624"/>
      <c r="E3108" s="4624"/>
      <c r="F3108" s="4624"/>
      <c r="G3108" s="623" t="s">
        <v>139</v>
      </c>
      <c r="H3108" s="4606" t="s">
        <v>243</v>
      </c>
      <c r="I3108" s="4606"/>
      <c r="J3108" s="4607"/>
      <c r="K3108" s="654"/>
      <c r="L3108" s="654"/>
      <c r="M3108" s="654"/>
      <c r="N3108" s="654"/>
      <c r="O3108" s="2842" t="e">
        <v>#REF!</v>
      </c>
    </row>
    <row r="3109" spans="1:15" s="2842" customFormat="1" ht="17.25" customHeight="1">
      <c r="A3109" s="2839">
        <f t="shared" ref="A3109:F3109" si="748">A3146</f>
        <v>0</v>
      </c>
      <c r="B3109" s="2846">
        <f t="shared" si="748"/>
        <v>0</v>
      </c>
      <c r="C3109" s="2839">
        <f t="shared" si="748"/>
        <v>2929000</v>
      </c>
      <c r="D3109" s="2846">
        <f t="shared" si="748"/>
        <v>275000</v>
      </c>
      <c r="E3109" s="2839">
        <f t="shared" si="748"/>
        <v>2929000</v>
      </c>
      <c r="F3109" s="2846">
        <f t="shared" si="748"/>
        <v>275000</v>
      </c>
      <c r="G3109" s="1326">
        <v>1</v>
      </c>
      <c r="H3109" s="2839" t="s">
        <v>1258</v>
      </c>
      <c r="I3109" s="2839">
        <f>I3146</f>
        <v>0</v>
      </c>
      <c r="J3109" s="2846">
        <f>J3146</f>
        <v>0</v>
      </c>
      <c r="O3109" s="2842" t="e">
        <v>#REF!</v>
      </c>
    </row>
    <row r="3110" spans="1:15" s="2842" customFormat="1" ht="17.25" customHeight="1">
      <c r="A3110" s="2839">
        <f t="shared" ref="A3110:F3110" si="749">A3160</f>
        <v>0</v>
      </c>
      <c r="B3110" s="2846">
        <f t="shared" si="749"/>
        <v>0</v>
      </c>
      <c r="C3110" s="2839">
        <f t="shared" si="749"/>
        <v>240000</v>
      </c>
      <c r="D3110" s="2846">
        <f t="shared" si="749"/>
        <v>250000</v>
      </c>
      <c r="E3110" s="2839">
        <f t="shared" si="749"/>
        <v>240000</v>
      </c>
      <c r="F3110" s="2846">
        <f t="shared" si="749"/>
        <v>250000</v>
      </c>
      <c r="G3110" s="1326">
        <v>2</v>
      </c>
      <c r="H3110" s="2839" t="s">
        <v>1271</v>
      </c>
      <c r="I3110" s="2839">
        <f>I3160</f>
        <v>0</v>
      </c>
      <c r="J3110" s="2846">
        <f>J3160</f>
        <v>0</v>
      </c>
    </row>
    <row r="3111" spans="1:15" s="648" customFormat="1" ht="17.25" customHeight="1" thickBot="1">
      <c r="A3111" s="2839">
        <f t="shared" ref="A3111:F3111" si="750">A3165</f>
        <v>0</v>
      </c>
      <c r="B3111" s="2846">
        <f t="shared" si="750"/>
        <v>0</v>
      </c>
      <c r="C3111" s="2839">
        <f t="shared" si="750"/>
        <v>15000</v>
      </c>
      <c r="D3111" s="2846">
        <f t="shared" si="750"/>
        <v>60000</v>
      </c>
      <c r="E3111" s="2839">
        <f t="shared" si="750"/>
        <v>15000</v>
      </c>
      <c r="F3111" s="2846">
        <f t="shared" si="750"/>
        <v>60000</v>
      </c>
      <c r="G3111" s="1326">
        <v>3</v>
      </c>
      <c r="H3111" s="2839" t="s">
        <v>1282</v>
      </c>
      <c r="I3111" s="2839">
        <f>I3165</f>
        <v>0</v>
      </c>
      <c r="J3111" s="2846">
        <f>J3165</f>
        <v>0</v>
      </c>
    </row>
    <row r="3112" spans="1:15" s="626" customFormat="1" ht="20.25" customHeight="1" thickTop="1" thickBot="1">
      <c r="A3112" s="2839">
        <f>0</f>
        <v>0</v>
      </c>
      <c r="B3112" s="2846">
        <f>0</f>
        <v>0</v>
      </c>
      <c r="C3112" s="2839">
        <f>0</f>
        <v>0</v>
      </c>
      <c r="D3112" s="2846">
        <f>0</f>
        <v>0</v>
      </c>
      <c r="E3112" s="2839">
        <f>0</f>
        <v>0</v>
      </c>
      <c r="F3112" s="2846">
        <f>0</f>
        <v>0</v>
      </c>
      <c r="G3112" s="1326">
        <v>4</v>
      </c>
      <c r="H3112" s="2839" t="s">
        <v>1296</v>
      </c>
      <c r="I3112" s="2839">
        <f>0</f>
        <v>0</v>
      </c>
      <c r="J3112" s="2846">
        <f>0</f>
        <v>0</v>
      </c>
    </row>
    <row r="3113" spans="1:15" s="662" customFormat="1" ht="16.5" thickTop="1" thickBot="1">
      <c r="A3113" s="2862">
        <f t="shared" ref="A3113:F3113" si="751">A3169</f>
        <v>0</v>
      </c>
      <c r="B3113" s="989">
        <f t="shared" si="751"/>
        <v>0</v>
      </c>
      <c r="C3113" s="2862">
        <f t="shared" si="751"/>
        <v>10000</v>
      </c>
      <c r="D3113" s="989">
        <f t="shared" si="751"/>
        <v>0</v>
      </c>
      <c r="E3113" s="2862">
        <f t="shared" si="751"/>
        <v>10000</v>
      </c>
      <c r="F3113" s="989">
        <f t="shared" si="751"/>
        <v>0</v>
      </c>
      <c r="G3113" s="1263">
        <v>5</v>
      </c>
      <c r="H3113" s="2862" t="s">
        <v>321</v>
      </c>
      <c r="I3113" s="2862">
        <f>I3169</f>
        <v>0</v>
      </c>
      <c r="J3113" s="989">
        <f>J3169</f>
        <v>0</v>
      </c>
    </row>
    <row r="3114" spans="1:15" s="2842" customFormat="1" ht="30" customHeight="1" thickTop="1" thickBot="1">
      <c r="A3114" s="995">
        <f t="shared" ref="A3114:F3114" si="752">SUM(A3109:A3113)</f>
        <v>0</v>
      </c>
      <c r="B3114" s="996">
        <f t="shared" si="752"/>
        <v>0</v>
      </c>
      <c r="C3114" s="996">
        <f t="shared" si="752"/>
        <v>3194000</v>
      </c>
      <c r="D3114" s="996">
        <f t="shared" si="752"/>
        <v>585000</v>
      </c>
      <c r="E3114" s="996">
        <f t="shared" si="752"/>
        <v>3194000</v>
      </c>
      <c r="F3114" s="996">
        <f t="shared" si="752"/>
        <v>585000</v>
      </c>
      <c r="G3114" s="1008"/>
      <c r="H3114" s="998" t="s">
        <v>1243</v>
      </c>
      <c r="I3114" s="996">
        <f>SUM(I3109:I3113)</f>
        <v>0</v>
      </c>
      <c r="J3114" s="997">
        <f>SUM(J3109:J3113)</f>
        <v>0</v>
      </c>
      <c r="K3114" s="656"/>
      <c r="L3114" s="656"/>
      <c r="M3114" s="656"/>
      <c r="N3114" s="656"/>
    </row>
    <row r="3115" spans="1:15" s="2842" customFormat="1" ht="18" customHeight="1" thickTop="1" thickBot="1">
      <c r="A3115" s="1005">
        <f t="shared" ref="A3115:F3115" si="753">SUM(A3107+A3114)</f>
        <v>0</v>
      </c>
      <c r="B3115" s="1006">
        <f t="shared" si="753"/>
        <v>0</v>
      </c>
      <c r="C3115" s="1006">
        <f t="shared" si="753"/>
        <v>16014000</v>
      </c>
      <c r="D3115" s="1006">
        <f t="shared" si="753"/>
        <v>585000</v>
      </c>
      <c r="E3115" s="1006">
        <f t="shared" si="753"/>
        <v>16014000</v>
      </c>
      <c r="F3115" s="1006">
        <f t="shared" si="753"/>
        <v>585000</v>
      </c>
      <c r="G3115" s="1078"/>
      <c r="H3115" s="1068" t="s">
        <v>1244</v>
      </c>
      <c r="I3115" s="1006">
        <f>SUM(I3107+I3114)</f>
        <v>0</v>
      </c>
      <c r="J3115" s="1007">
        <f>SUM(J3107+J3114)</f>
        <v>0</v>
      </c>
    </row>
    <row r="3116" spans="1:15" s="2842" customFormat="1" ht="20.25" customHeight="1">
      <c r="A3116" s="2850"/>
      <c r="B3116" s="2847"/>
      <c r="C3116" s="2847"/>
      <c r="D3116" s="2847"/>
      <c r="E3116" s="2847"/>
      <c r="F3116" s="2847"/>
      <c r="G3116" s="1411"/>
      <c r="H3116" s="749"/>
      <c r="I3116" s="2847"/>
      <c r="J3116" s="2847"/>
    </row>
    <row r="3117" spans="1:15" s="2842" customFormat="1" ht="15" customHeight="1">
      <c r="A3117" s="2848" t="s">
        <v>322</v>
      </c>
    </row>
    <row r="3118" spans="1:15" s="2842" customFormat="1" ht="13.5" customHeight="1">
      <c r="A3118" s="2850" t="s">
        <v>1573</v>
      </c>
    </row>
    <row r="3119" spans="1:15" s="2842" customFormat="1" ht="17.25" customHeight="1" thickBot="1">
      <c r="A3119" s="2848"/>
      <c r="I3119" s="4608" t="s">
        <v>313</v>
      </c>
      <c r="J3119" s="4608"/>
    </row>
    <row r="3120" spans="1:15" s="2842" customFormat="1" ht="31.5" customHeight="1">
      <c r="A3120" s="4453" t="s">
        <v>3785</v>
      </c>
      <c r="B3120" s="4454"/>
      <c r="C3120" s="4455" t="s">
        <v>3783</v>
      </c>
      <c r="D3120" s="4454"/>
      <c r="E3120" s="4455" t="s">
        <v>3784</v>
      </c>
      <c r="F3120" s="4454"/>
      <c r="G3120" s="4456" t="s">
        <v>117</v>
      </c>
      <c r="H3120" s="4457"/>
      <c r="I3120" s="4455" t="s">
        <v>3787</v>
      </c>
      <c r="J3120" s="4454"/>
      <c r="K3120" s="628"/>
      <c r="L3120" s="628"/>
    </row>
    <row r="3121" spans="1:15" s="2842" customFormat="1" ht="13.5" customHeight="1">
      <c r="A3121" s="1050" t="s">
        <v>118</v>
      </c>
      <c r="B3121" s="2819" t="s">
        <v>104</v>
      </c>
      <c r="C3121" s="2819" t="s">
        <v>118</v>
      </c>
      <c r="D3121" s="2819" t="s">
        <v>104</v>
      </c>
      <c r="E3121" s="2819" t="s">
        <v>118</v>
      </c>
      <c r="F3121" s="2819" t="s">
        <v>104</v>
      </c>
      <c r="G3121" s="4458"/>
      <c r="H3121" s="4459"/>
      <c r="I3121" s="2819" t="s">
        <v>118</v>
      </c>
      <c r="J3121" s="1051" t="s">
        <v>104</v>
      </c>
      <c r="K3121" s="654"/>
      <c r="L3121" s="654"/>
      <c r="M3121" s="654"/>
      <c r="N3121" s="706" t="e">
        <v>#REF!</v>
      </c>
    </row>
    <row r="3122" spans="1:15" s="2842" customFormat="1" ht="19.5" customHeight="1" thickBot="1">
      <c r="A3122" s="1075">
        <v>1</v>
      </c>
      <c r="B3122" s="2843">
        <v>2</v>
      </c>
      <c r="C3122" s="2843">
        <v>3</v>
      </c>
      <c r="D3122" s="2843">
        <v>4</v>
      </c>
      <c r="E3122" s="2843">
        <v>5</v>
      </c>
      <c r="F3122" s="2843">
        <v>6</v>
      </c>
      <c r="G3122" s="4614">
        <v>7</v>
      </c>
      <c r="H3122" s="4614"/>
      <c r="I3122" s="2843">
        <v>8</v>
      </c>
      <c r="J3122" s="1076">
        <v>9</v>
      </c>
      <c r="O3122" s="2842" t="e">
        <v>#REF!</v>
      </c>
    </row>
    <row r="3123" spans="1:15" s="2842" customFormat="1" ht="20.25" customHeight="1">
      <c r="A3123" s="2844" t="s">
        <v>626</v>
      </c>
      <c r="B3123" s="2840"/>
      <c r="C3123" s="2840"/>
      <c r="D3123" s="2840"/>
      <c r="E3123" s="2840"/>
      <c r="F3123" s="2840"/>
      <c r="G3123" s="2840"/>
      <c r="H3123" s="2840"/>
      <c r="I3123" s="2840"/>
      <c r="J3123" s="2841"/>
      <c r="O3123" s="2842" t="e">
        <v>#REF!</v>
      </c>
    </row>
    <row r="3124" spans="1:15" s="648" customFormat="1" ht="21" customHeight="1" thickBot="1">
      <c r="A3124" s="4612"/>
      <c r="B3124" s="4613"/>
      <c r="C3124" s="4613"/>
      <c r="D3124" s="4613"/>
      <c r="E3124" s="4613"/>
      <c r="F3124" s="4613"/>
      <c r="G3124" s="624" t="s">
        <v>137</v>
      </c>
      <c r="H3124" s="4610" t="s">
        <v>239</v>
      </c>
      <c r="I3124" s="4610"/>
      <c r="J3124" s="4611"/>
      <c r="O3124" s="648" t="e">
        <v>#REF!</v>
      </c>
    </row>
    <row r="3125" spans="1:15" s="660" customFormat="1" ht="17.25" customHeight="1" thickTop="1" thickBot="1">
      <c r="A3125" s="4612"/>
      <c r="B3125" s="4613"/>
      <c r="C3125" s="4613"/>
      <c r="D3125" s="4613"/>
      <c r="E3125" s="4613"/>
      <c r="F3125" s="4613"/>
      <c r="G3125" s="624">
        <v>1</v>
      </c>
      <c r="H3125" s="4610" t="s">
        <v>1235</v>
      </c>
      <c r="I3125" s="4610"/>
      <c r="J3125" s="4611"/>
    </row>
    <row r="3126" spans="1:15" s="2842" customFormat="1" ht="17.25" customHeight="1" thickTop="1">
      <c r="A3126" s="3424"/>
      <c r="B3126" s="1422"/>
      <c r="C3126" s="4423">
        <v>7000000</v>
      </c>
      <c r="D3126" s="4424"/>
      <c r="E3126" s="4423">
        <v>7000000</v>
      </c>
      <c r="F3126" s="4424"/>
      <c r="G3126" s="1326" t="s">
        <v>324</v>
      </c>
      <c r="H3126" s="2839" t="s">
        <v>1409</v>
      </c>
      <c r="I3126" s="2839"/>
      <c r="J3126" s="2846"/>
      <c r="K3126" s="656"/>
      <c r="L3126" s="656"/>
      <c r="M3126" s="656"/>
      <c r="N3126" s="656"/>
    </row>
    <row r="3127" spans="1:15" s="626" customFormat="1" ht="21" customHeight="1" thickBot="1">
      <c r="A3127" s="3424"/>
      <c r="B3127" s="1422"/>
      <c r="C3127" s="4423">
        <v>1500000</v>
      </c>
      <c r="D3127" s="4424"/>
      <c r="E3127" s="4423">
        <v>1500000</v>
      </c>
      <c r="F3127" s="4424"/>
      <c r="G3127" s="1326" t="s">
        <v>327</v>
      </c>
      <c r="H3127" s="1354" t="s">
        <v>1246</v>
      </c>
      <c r="I3127" s="2839"/>
      <c r="J3127" s="2846"/>
      <c r="K3127" s="674"/>
      <c r="L3127" s="674"/>
      <c r="M3127" s="674"/>
      <c r="N3127" s="674"/>
    </row>
    <row r="3128" spans="1:15" s="733" customFormat="1" ht="28.5" customHeight="1" thickTop="1" thickBot="1">
      <c r="A3128" s="3424"/>
      <c r="B3128" s="1261"/>
      <c r="C3128" s="4427">
        <v>4000000</v>
      </c>
      <c r="D3128" s="989"/>
      <c r="E3128" s="4427">
        <v>4000000</v>
      </c>
      <c r="F3128" s="989"/>
      <c r="G3128" s="1263">
        <v>100</v>
      </c>
      <c r="H3128" s="2862" t="s">
        <v>1380</v>
      </c>
      <c r="I3128" s="2862"/>
      <c r="J3128" s="989"/>
    </row>
    <row r="3129" spans="1:15" s="648" customFormat="1" ht="19.5" customHeight="1" thickTop="1" thickBot="1">
      <c r="A3129" s="1039">
        <f t="shared" ref="A3129:F3129" si="754">SUM(A3126:A3128)</f>
        <v>0</v>
      </c>
      <c r="B3129" s="1040">
        <f t="shared" si="754"/>
        <v>0</v>
      </c>
      <c r="C3129" s="996">
        <f t="shared" si="754"/>
        <v>12500000</v>
      </c>
      <c r="D3129" s="996">
        <f t="shared" si="754"/>
        <v>0</v>
      </c>
      <c r="E3129" s="1040">
        <f t="shared" si="754"/>
        <v>12500000</v>
      </c>
      <c r="F3129" s="1040">
        <f t="shared" si="754"/>
        <v>0</v>
      </c>
      <c r="G3129" s="1009"/>
      <c r="H3129" s="996" t="s">
        <v>1249</v>
      </c>
      <c r="I3129" s="996">
        <f>SUM(I3126:I3128)</f>
        <v>0</v>
      </c>
      <c r="J3129" s="997">
        <f>SUM(J3126:J3128)</f>
        <v>0</v>
      </c>
    </row>
    <row r="3130" spans="1:15" s="660" customFormat="1" ht="17.25" customHeight="1" thickTop="1" thickBot="1">
      <c r="A3130" s="4623"/>
      <c r="B3130" s="4624"/>
      <c r="C3130" s="4624"/>
      <c r="D3130" s="4624"/>
      <c r="E3130" s="4624"/>
      <c r="F3130" s="4624"/>
      <c r="G3130" s="623">
        <v>2</v>
      </c>
      <c r="H3130" s="4606" t="s">
        <v>1236</v>
      </c>
      <c r="I3130" s="4606"/>
      <c r="J3130" s="4607"/>
      <c r="K3130" s="675"/>
      <c r="L3130" s="675"/>
    </row>
    <row r="3131" spans="1:15" s="626" customFormat="1" ht="22.5" customHeight="1" thickTop="1" thickBot="1">
      <c r="A3131" s="3424"/>
      <c r="B3131" s="1422"/>
      <c r="C3131" s="4423">
        <v>20000</v>
      </c>
      <c r="D3131" s="4424">
        <v>0</v>
      </c>
      <c r="E3131" s="4423">
        <v>20000</v>
      </c>
      <c r="F3131" s="4424">
        <v>0</v>
      </c>
      <c r="G3131" s="1326">
        <v>200</v>
      </c>
      <c r="H3131" s="2839" t="s">
        <v>1335</v>
      </c>
      <c r="I3131" s="2839"/>
      <c r="J3131" s="2846">
        <v>0</v>
      </c>
    </row>
    <row r="3132" spans="1:15" s="733" customFormat="1" ht="22.5" customHeight="1" thickTop="1" thickBot="1">
      <c r="A3132" s="3424"/>
      <c r="B3132" s="1261"/>
      <c r="C3132" s="3723">
        <v>300000</v>
      </c>
      <c r="D3132" s="989">
        <v>0</v>
      </c>
      <c r="E3132" s="3723">
        <v>300000</v>
      </c>
      <c r="F3132" s="989">
        <v>0</v>
      </c>
      <c r="G3132" s="1263">
        <v>275</v>
      </c>
      <c r="H3132" s="2885" t="s">
        <v>1503</v>
      </c>
      <c r="I3132" s="3723"/>
      <c r="J3132" s="989">
        <v>0</v>
      </c>
    </row>
    <row r="3133" spans="1:15" s="733" customFormat="1" ht="32.25" customHeight="1" thickTop="1" thickBot="1">
      <c r="A3133" s="1039">
        <f t="shared" ref="A3133:F3133" si="755">SUM(A3131:A3132)</f>
        <v>0</v>
      </c>
      <c r="B3133" s="1040">
        <f t="shared" si="755"/>
        <v>0</v>
      </c>
      <c r="C3133" s="996">
        <f t="shared" si="755"/>
        <v>320000</v>
      </c>
      <c r="D3133" s="996">
        <f t="shared" si="755"/>
        <v>0</v>
      </c>
      <c r="E3133" s="1040">
        <f t="shared" si="755"/>
        <v>320000</v>
      </c>
      <c r="F3133" s="1040">
        <f t="shared" si="755"/>
        <v>0</v>
      </c>
      <c r="G3133" s="1009"/>
      <c r="H3133" s="1010" t="s">
        <v>1257</v>
      </c>
      <c r="I3133" s="996">
        <f>SUM(I3131:I3132)</f>
        <v>0</v>
      </c>
      <c r="J3133" s="997">
        <f>SUM(J3131:J3132)</f>
        <v>0</v>
      </c>
    </row>
    <row r="3134" spans="1:15" s="648" customFormat="1" ht="30" thickTop="1" thickBot="1">
      <c r="A3134" s="1039">
        <f t="shared" ref="A3134:F3134" si="756">SUM(A3133,A3129)</f>
        <v>0</v>
      </c>
      <c r="B3134" s="1040">
        <f t="shared" si="756"/>
        <v>0</v>
      </c>
      <c r="C3134" s="996">
        <f t="shared" si="756"/>
        <v>12820000</v>
      </c>
      <c r="D3134" s="996">
        <f t="shared" si="756"/>
        <v>0</v>
      </c>
      <c r="E3134" s="1040">
        <f t="shared" si="756"/>
        <v>12820000</v>
      </c>
      <c r="F3134" s="1040">
        <f t="shared" si="756"/>
        <v>0</v>
      </c>
      <c r="G3134" s="1009"/>
      <c r="H3134" s="1010" t="s">
        <v>1237</v>
      </c>
      <c r="I3134" s="996">
        <f>SUM(I3133,I3129)</f>
        <v>0</v>
      </c>
      <c r="J3134" s="997">
        <f>SUM(J3133,J3129)</f>
        <v>0</v>
      </c>
    </row>
    <row r="3135" spans="1:15" s="660" customFormat="1" ht="20.25" customHeight="1" thickTop="1" thickBot="1">
      <c r="A3135" s="4623"/>
      <c r="B3135" s="4624"/>
      <c r="C3135" s="4624"/>
      <c r="D3135" s="4624"/>
      <c r="E3135" s="4624"/>
      <c r="F3135" s="4624"/>
      <c r="G3135" s="623" t="s">
        <v>139</v>
      </c>
      <c r="H3135" s="4606" t="s">
        <v>243</v>
      </c>
      <c r="I3135" s="4606"/>
      <c r="J3135" s="4607"/>
    </row>
    <row r="3136" spans="1:15" s="695" customFormat="1" ht="17.25" customHeight="1" thickTop="1" thickBot="1">
      <c r="A3136" s="4612"/>
      <c r="B3136" s="4613"/>
      <c r="C3136" s="4613"/>
      <c r="D3136" s="4613"/>
      <c r="E3136" s="4613"/>
      <c r="F3136" s="4613"/>
      <c r="G3136" s="624">
        <v>1</v>
      </c>
      <c r="H3136" s="4610" t="s">
        <v>1258</v>
      </c>
      <c r="I3136" s="4610"/>
      <c r="J3136" s="4611"/>
    </row>
    <row r="3137" spans="1:10" s="2842" customFormat="1" ht="17.25" customHeight="1">
      <c r="A3137" s="3424"/>
      <c r="B3137" s="1422"/>
      <c r="C3137" s="4423">
        <v>900000</v>
      </c>
      <c r="D3137" s="4424"/>
      <c r="E3137" s="4423">
        <v>900000</v>
      </c>
      <c r="F3137" s="4424"/>
      <c r="G3137" s="1326" t="s">
        <v>324</v>
      </c>
      <c r="H3137" s="1234" t="s">
        <v>1259</v>
      </c>
      <c r="I3137" s="2839"/>
      <c r="J3137" s="2846"/>
    </row>
    <row r="3138" spans="1:10" s="2842" customFormat="1" ht="17.25" customHeight="1">
      <c r="A3138" s="3425"/>
      <c r="B3138" s="1422"/>
      <c r="C3138" s="4423">
        <v>15000</v>
      </c>
      <c r="D3138" s="4424"/>
      <c r="E3138" s="4423">
        <v>15000</v>
      </c>
      <c r="F3138" s="4424"/>
      <c r="G3138" s="1326" t="s">
        <v>326</v>
      </c>
      <c r="H3138" s="1234" t="s">
        <v>256</v>
      </c>
      <c r="I3138" s="2839"/>
      <c r="J3138" s="2846"/>
    </row>
    <row r="3139" spans="1:10" s="2842" customFormat="1" ht="17.25" customHeight="1">
      <c r="A3139" s="3424"/>
      <c r="B3139" s="1422"/>
      <c r="C3139" s="4289">
        <v>2000000</v>
      </c>
      <c r="D3139" s="4424"/>
      <c r="E3139" s="4289">
        <v>2000000</v>
      </c>
      <c r="F3139" s="4424"/>
      <c r="G3139" s="1326" t="s">
        <v>701</v>
      </c>
      <c r="H3139" s="1234" t="s">
        <v>1403</v>
      </c>
      <c r="I3139" s="4289"/>
      <c r="J3139" s="2846"/>
    </row>
    <row r="3140" spans="1:10" s="2842" customFormat="1" ht="17.25" customHeight="1">
      <c r="A3140" s="1325"/>
      <c r="B3140" s="1422"/>
      <c r="C3140" s="3719">
        <v>10000</v>
      </c>
      <c r="D3140" s="4424"/>
      <c r="E3140" s="3719">
        <v>10000</v>
      </c>
      <c r="F3140" s="4424"/>
      <c r="G3140" s="1326" t="s">
        <v>473</v>
      </c>
      <c r="H3140" s="1234" t="s">
        <v>1504</v>
      </c>
      <c r="I3140" s="3719"/>
      <c r="J3140" s="2846"/>
    </row>
    <row r="3141" spans="1:10" s="2842" customFormat="1" ht="17.25" customHeight="1">
      <c r="A3141" s="3424"/>
      <c r="B3141" s="3424"/>
      <c r="C3141" s="4423">
        <v>4000</v>
      </c>
      <c r="D3141" s="4424"/>
      <c r="E3141" s="4423">
        <v>4000</v>
      </c>
      <c r="F3141" s="4424"/>
      <c r="G3141" s="1326" t="s">
        <v>1264</v>
      </c>
      <c r="H3141" s="1234" t="s">
        <v>262</v>
      </c>
      <c r="I3141" s="2839"/>
      <c r="J3141" s="2846"/>
    </row>
    <row r="3142" spans="1:10" s="2842" customFormat="1" ht="17.25" customHeight="1">
      <c r="A3142" s="3425"/>
      <c r="B3142" s="3424"/>
      <c r="C3142" s="4421"/>
      <c r="D3142" s="3719">
        <v>80000</v>
      </c>
      <c r="E3142" s="4421"/>
      <c r="F3142" s="3719">
        <v>80000</v>
      </c>
      <c r="G3142" s="1326" t="s">
        <v>492</v>
      </c>
      <c r="H3142" s="1234" t="s">
        <v>265</v>
      </c>
      <c r="J3142" s="3719"/>
    </row>
    <row r="3143" spans="1:10" s="626" customFormat="1" ht="30.75" thickBot="1">
      <c r="A3143" s="3425"/>
      <c r="B3143" s="3424"/>
      <c r="C3143" s="4423"/>
      <c r="D3143" s="3720">
        <v>100000</v>
      </c>
      <c r="E3143" s="4423"/>
      <c r="F3143" s="3720">
        <v>100000</v>
      </c>
      <c r="G3143" s="1326" t="s">
        <v>495</v>
      </c>
      <c r="H3143" s="1234" t="s">
        <v>3490</v>
      </c>
      <c r="I3143" s="2839"/>
      <c r="J3143" s="3720"/>
    </row>
    <row r="3144" spans="1:10" s="733" customFormat="1" ht="27.75" customHeight="1" thickTop="1" thickBot="1">
      <c r="A3144" s="3425"/>
      <c r="B3144" s="3424"/>
      <c r="C3144" s="618"/>
      <c r="D3144" s="3730">
        <v>75000</v>
      </c>
      <c r="E3144" s="618"/>
      <c r="F3144" s="3730">
        <v>75000</v>
      </c>
      <c r="G3144" s="701" t="s">
        <v>497</v>
      </c>
      <c r="H3144" s="663" t="s">
        <v>2977</v>
      </c>
      <c r="I3144" s="618"/>
      <c r="J3144" s="3730"/>
    </row>
    <row r="3145" spans="1:10" s="761" customFormat="1" ht="27.75" customHeight="1" thickTop="1" thickBot="1">
      <c r="A3145" s="2745"/>
      <c r="B3145" s="2727"/>
      <c r="C3145" s="2735"/>
      <c r="D3145" s="3800">
        <v>20000</v>
      </c>
      <c r="E3145" s="2735"/>
      <c r="F3145" s="3800">
        <v>20000</v>
      </c>
      <c r="G3145" s="2746">
        <v>29</v>
      </c>
      <c r="H3145" s="2708" t="s">
        <v>3489</v>
      </c>
      <c r="I3145" s="2735"/>
      <c r="J3145" s="3800"/>
    </row>
    <row r="3146" spans="1:10" s="2842" customFormat="1" ht="27" customHeight="1" thickTop="1" thickBot="1">
      <c r="A3146" s="1083">
        <f t="shared" ref="A3146:F3146" si="757">SUM(A3137:A3145)</f>
        <v>0</v>
      </c>
      <c r="B3146" s="1083">
        <f t="shared" si="757"/>
        <v>0</v>
      </c>
      <c r="C3146" s="1083">
        <f t="shared" si="757"/>
        <v>2929000</v>
      </c>
      <c r="D3146" s="1083">
        <f t="shared" si="757"/>
        <v>275000</v>
      </c>
      <c r="E3146" s="1083">
        <f t="shared" si="757"/>
        <v>2929000</v>
      </c>
      <c r="F3146" s="1083">
        <f t="shared" si="757"/>
        <v>275000</v>
      </c>
      <c r="G3146" s="1079"/>
      <c r="H3146" s="1015" t="s">
        <v>1270</v>
      </c>
      <c r="I3146" s="1083">
        <f>SUM(I3137:I3145)</f>
        <v>0</v>
      </c>
      <c r="J3146" s="1083">
        <f>SUM(J3137:J3145)</f>
        <v>0</v>
      </c>
    </row>
    <row r="3147" spans="1:10" s="2842" customFormat="1" ht="15" customHeight="1">
      <c r="A3147" s="2850" t="s">
        <v>1573</v>
      </c>
    </row>
    <row r="3148" spans="1:10" s="2842" customFormat="1" ht="20.25" customHeight="1" thickBot="1">
      <c r="A3148" s="2848"/>
      <c r="I3148" s="4608" t="s">
        <v>313</v>
      </c>
      <c r="J3148" s="4608"/>
    </row>
    <row r="3149" spans="1:10" s="2842" customFormat="1" ht="30" customHeight="1">
      <c r="A3149" s="4453" t="s">
        <v>3785</v>
      </c>
      <c r="B3149" s="4454"/>
      <c r="C3149" s="4455" t="s">
        <v>3783</v>
      </c>
      <c r="D3149" s="4454"/>
      <c r="E3149" s="4455" t="s">
        <v>3784</v>
      </c>
      <c r="F3149" s="4454"/>
      <c r="G3149" s="4456" t="s">
        <v>117</v>
      </c>
      <c r="H3149" s="4457"/>
      <c r="I3149" s="4455" t="s">
        <v>3787</v>
      </c>
      <c r="J3149" s="4454"/>
    </row>
    <row r="3150" spans="1:10" s="2842" customFormat="1" ht="13.5" customHeight="1">
      <c r="A3150" s="1050" t="s">
        <v>118</v>
      </c>
      <c r="B3150" s="2819" t="s">
        <v>104</v>
      </c>
      <c r="C3150" s="2819" t="s">
        <v>118</v>
      </c>
      <c r="D3150" s="2819" t="s">
        <v>104</v>
      </c>
      <c r="E3150" s="2819" t="s">
        <v>118</v>
      </c>
      <c r="F3150" s="2819" t="s">
        <v>104</v>
      </c>
      <c r="G3150" s="4458"/>
      <c r="H3150" s="4459"/>
      <c r="I3150" s="2819" t="s">
        <v>118</v>
      </c>
      <c r="J3150" s="1051" t="s">
        <v>104</v>
      </c>
    </row>
    <row r="3151" spans="1:10" s="2842" customFormat="1" ht="19.5" customHeight="1" thickBot="1">
      <c r="A3151" s="1075">
        <v>1</v>
      </c>
      <c r="B3151" s="2843">
        <v>2</v>
      </c>
      <c r="C3151" s="2843">
        <v>3</v>
      </c>
      <c r="D3151" s="2843">
        <v>4</v>
      </c>
      <c r="E3151" s="2843">
        <v>5</v>
      </c>
      <c r="F3151" s="2843">
        <v>6</v>
      </c>
      <c r="G3151" s="4614">
        <v>7</v>
      </c>
      <c r="H3151" s="4614"/>
      <c r="I3151" s="2843">
        <v>8</v>
      </c>
      <c r="J3151" s="1076">
        <v>9</v>
      </c>
    </row>
    <row r="3152" spans="1:10" s="2842" customFormat="1" ht="17.25" customHeight="1">
      <c r="A3152" s="4642"/>
      <c r="B3152" s="4643"/>
      <c r="C3152" s="4643"/>
      <c r="D3152" s="4643"/>
      <c r="E3152" s="4643"/>
      <c r="F3152" s="4643"/>
      <c r="G3152" s="740">
        <v>2</v>
      </c>
      <c r="H3152" s="4636" t="s">
        <v>1271</v>
      </c>
      <c r="I3152" s="4636"/>
      <c r="J3152" s="4644"/>
    </row>
    <row r="3153" spans="1:10" s="2842" customFormat="1" ht="17.25" customHeight="1">
      <c r="A3153" s="2712"/>
      <c r="B3153" s="2835"/>
      <c r="C3153" s="1358"/>
      <c r="D3153" s="3745">
        <v>50000</v>
      </c>
      <c r="E3153" s="1358"/>
      <c r="F3153" s="3745">
        <v>50000</v>
      </c>
      <c r="G3153" s="696">
        <v>103</v>
      </c>
      <c r="H3153" s="2835" t="s">
        <v>3503</v>
      </c>
      <c r="I3153" s="1358"/>
      <c r="J3153" s="3745"/>
    </row>
    <row r="3154" spans="1:10" s="2842" customFormat="1" ht="17.25" customHeight="1">
      <c r="A3154" s="3425"/>
      <c r="B3154" s="3424"/>
      <c r="C3154" s="4426"/>
      <c r="D3154" s="3720">
        <v>200000</v>
      </c>
      <c r="E3154" s="4426"/>
      <c r="F3154" s="3720">
        <v>200000</v>
      </c>
      <c r="G3154" s="1326">
        <v>104</v>
      </c>
      <c r="H3154" s="1234" t="s">
        <v>3492</v>
      </c>
      <c r="I3154" s="3768"/>
      <c r="J3154" s="3720"/>
    </row>
    <row r="3155" spans="1:10" s="2842" customFormat="1" ht="17.25" customHeight="1">
      <c r="A3155" s="3425"/>
      <c r="B3155" s="3424"/>
      <c r="C3155" s="3719">
        <v>30000</v>
      </c>
      <c r="D3155" s="2690"/>
      <c r="E3155" s="3719">
        <v>30000</v>
      </c>
      <c r="F3155" s="2690"/>
      <c r="G3155" s="1326">
        <v>125</v>
      </c>
      <c r="H3155" s="1234" t="s">
        <v>269</v>
      </c>
      <c r="I3155" s="3719"/>
      <c r="J3155" s="2690"/>
    </row>
    <row r="3156" spans="1:10" s="2842" customFormat="1" ht="17.25" customHeight="1">
      <c r="A3156" s="3425"/>
      <c r="B3156" s="3424"/>
      <c r="C3156" s="4423"/>
      <c r="D3156" s="4424"/>
      <c r="E3156" s="4423"/>
      <c r="F3156" s="4424"/>
      <c r="G3156" s="1326">
        <v>135</v>
      </c>
      <c r="H3156" s="1234" t="s">
        <v>270</v>
      </c>
      <c r="I3156" s="2839"/>
      <c r="J3156" s="2846"/>
    </row>
    <row r="3157" spans="1:10" s="2842" customFormat="1" ht="17.25" customHeight="1">
      <c r="A3157" s="3424"/>
      <c r="B3157" s="3424"/>
      <c r="C3157" s="3719">
        <v>10000</v>
      </c>
      <c r="D3157" s="4424"/>
      <c r="E3157" s="3719">
        <v>10000</v>
      </c>
      <c r="F3157" s="4424"/>
      <c r="G3157" s="1326">
        <v>140</v>
      </c>
      <c r="H3157" s="2839" t="s">
        <v>1557</v>
      </c>
      <c r="I3157" s="3719"/>
      <c r="J3157" s="2846"/>
    </row>
    <row r="3158" spans="1:10" s="626" customFormat="1" ht="20.25" customHeight="1" thickBot="1">
      <c r="A3158" s="3424"/>
      <c r="B3158" s="3424"/>
      <c r="C3158" s="3719">
        <v>150000</v>
      </c>
      <c r="D3158" s="4424"/>
      <c r="E3158" s="3719">
        <v>150000</v>
      </c>
      <c r="F3158" s="4424"/>
      <c r="G3158" s="1326">
        <v>144</v>
      </c>
      <c r="H3158" s="2839" t="s">
        <v>1554</v>
      </c>
      <c r="I3158" s="3719"/>
      <c r="J3158" s="2846"/>
    </row>
    <row r="3159" spans="1:10" s="733" customFormat="1" ht="26.25" customHeight="1" thickTop="1" thickBot="1">
      <c r="A3159" s="3424"/>
      <c r="B3159" s="3424"/>
      <c r="C3159" s="3723">
        <v>50000</v>
      </c>
      <c r="D3159" s="989"/>
      <c r="E3159" s="3723">
        <v>50000</v>
      </c>
      <c r="F3159" s="989"/>
      <c r="G3159" s="1263">
        <v>146</v>
      </c>
      <c r="H3159" s="2885" t="s">
        <v>1570</v>
      </c>
      <c r="I3159" s="3723"/>
      <c r="J3159" s="989"/>
    </row>
    <row r="3160" spans="1:10" s="2842" customFormat="1" ht="20.25" customHeight="1" thickTop="1" thickBot="1">
      <c r="A3160" s="1039">
        <f t="shared" ref="A3160:F3160" si="758">SUM(A3153:A3159)</f>
        <v>0</v>
      </c>
      <c r="B3160" s="1039">
        <f t="shared" si="758"/>
        <v>0</v>
      </c>
      <c r="C3160" s="1039">
        <f t="shared" si="758"/>
        <v>240000</v>
      </c>
      <c r="D3160" s="1039">
        <f t="shared" si="758"/>
        <v>250000</v>
      </c>
      <c r="E3160" s="1039">
        <f t="shared" si="758"/>
        <v>240000</v>
      </c>
      <c r="F3160" s="1039">
        <f t="shared" si="758"/>
        <v>250000</v>
      </c>
      <c r="G3160" s="1009"/>
      <c r="H3160" s="996" t="s">
        <v>1344</v>
      </c>
      <c r="I3160" s="1039">
        <f>SUM(I3153:I3159)</f>
        <v>0</v>
      </c>
      <c r="J3160" s="1039">
        <f>SUM(J3153:J3159)</f>
        <v>0</v>
      </c>
    </row>
    <row r="3161" spans="1:10" s="2842" customFormat="1" ht="17.25" customHeight="1" thickTop="1">
      <c r="A3161" s="4623"/>
      <c r="B3161" s="4624"/>
      <c r="C3161" s="4624"/>
      <c r="D3161" s="4624"/>
      <c r="E3161" s="4624"/>
      <c r="F3161" s="4624"/>
      <c r="G3161" s="623">
        <v>3</v>
      </c>
      <c r="H3161" s="4606" t="s">
        <v>1282</v>
      </c>
      <c r="I3161" s="4606"/>
      <c r="J3161" s="4607"/>
    </row>
    <row r="3162" spans="1:10" s="2842" customFormat="1" ht="17.25" customHeight="1">
      <c r="A3162" s="1422"/>
      <c r="B3162" s="1422"/>
      <c r="C3162" s="4423"/>
      <c r="D3162" s="4424"/>
      <c r="E3162" s="4423"/>
      <c r="F3162" s="4424"/>
      <c r="G3162" s="1326">
        <v>206</v>
      </c>
      <c r="H3162" s="2839" t="s">
        <v>1426</v>
      </c>
      <c r="I3162" s="2839"/>
      <c r="J3162" s="2846"/>
    </row>
    <row r="3163" spans="1:10" s="626" customFormat="1" ht="22.5" customHeight="1" thickBot="1">
      <c r="A3163" s="3425"/>
      <c r="B3163" s="3424"/>
      <c r="C3163" s="4423"/>
      <c r="D3163" s="3720">
        <v>60000</v>
      </c>
      <c r="E3163" s="4423"/>
      <c r="F3163" s="3720">
        <v>60000</v>
      </c>
      <c r="G3163" s="1326">
        <v>230</v>
      </c>
      <c r="H3163" s="2839" t="s">
        <v>1516</v>
      </c>
      <c r="I3163" s="2839"/>
      <c r="J3163" s="3720"/>
    </row>
    <row r="3164" spans="1:10" s="733" customFormat="1" ht="28.5" customHeight="1" thickTop="1" thickBot="1">
      <c r="A3164" s="3424"/>
      <c r="B3164" s="3424"/>
      <c r="C3164" s="4427">
        <v>15000</v>
      </c>
      <c r="D3164" s="989"/>
      <c r="E3164" s="4427">
        <v>15000</v>
      </c>
      <c r="F3164" s="989"/>
      <c r="G3164" s="1263">
        <v>234</v>
      </c>
      <c r="H3164" s="2862" t="s">
        <v>1427</v>
      </c>
      <c r="I3164" s="2862"/>
      <c r="J3164" s="989"/>
    </row>
    <row r="3165" spans="1:10" s="2842" customFormat="1" ht="20.25" customHeight="1" thickTop="1" thickBot="1">
      <c r="A3165" s="1039">
        <f t="shared" ref="A3165:F3165" si="759">SUM(A3162:A3164)</f>
        <v>0</v>
      </c>
      <c r="B3165" s="1243">
        <f t="shared" si="759"/>
        <v>0</v>
      </c>
      <c r="C3165" s="1040">
        <f t="shared" si="759"/>
        <v>15000</v>
      </c>
      <c r="D3165" s="1040">
        <f t="shared" si="759"/>
        <v>60000</v>
      </c>
      <c r="E3165" s="1040">
        <f t="shared" si="759"/>
        <v>15000</v>
      </c>
      <c r="F3165" s="1040">
        <f t="shared" si="759"/>
        <v>60000</v>
      </c>
      <c r="G3165" s="1009"/>
      <c r="H3165" s="996" t="s">
        <v>1374</v>
      </c>
      <c r="I3165" s="1040">
        <f>SUM(I3162:I3164)</f>
        <v>0</v>
      </c>
      <c r="J3165" s="1074">
        <f>SUM(J3162:J3164)</f>
        <v>0</v>
      </c>
    </row>
    <row r="3166" spans="1:10" s="2842" customFormat="1" ht="21" customHeight="1" thickTop="1">
      <c r="A3166" s="4623"/>
      <c r="B3166" s="4624"/>
      <c r="C3166" s="4624"/>
      <c r="D3166" s="4624"/>
      <c r="E3166" s="4624"/>
      <c r="F3166" s="4624"/>
      <c r="G3166" s="623">
        <v>4</v>
      </c>
      <c r="H3166" s="4606" t="s">
        <v>1296</v>
      </c>
      <c r="I3166" s="4606"/>
      <c r="J3166" s="4607"/>
    </row>
    <row r="3167" spans="1:10" s="2842" customFormat="1" ht="21.75" customHeight="1">
      <c r="A3167" s="4612"/>
      <c r="B3167" s="4613"/>
      <c r="C3167" s="4613"/>
      <c r="D3167" s="4613"/>
      <c r="E3167" s="4613"/>
      <c r="F3167" s="4613"/>
      <c r="G3167" s="624">
        <v>5</v>
      </c>
      <c r="H3167" s="4610" t="s">
        <v>321</v>
      </c>
      <c r="I3167" s="4610"/>
      <c r="J3167" s="4611"/>
    </row>
    <row r="3168" spans="1:10" s="626" customFormat="1" ht="27" customHeight="1" thickBot="1">
      <c r="A3168" s="1422"/>
      <c r="B3168" s="1422"/>
      <c r="C3168" s="2862">
        <v>10000</v>
      </c>
      <c r="D3168" s="2862"/>
      <c r="E3168" s="3422">
        <v>10000</v>
      </c>
      <c r="F3168" s="2862">
        <v>0</v>
      </c>
      <c r="G3168" s="1263">
        <v>499</v>
      </c>
      <c r="H3168" s="2862" t="s">
        <v>290</v>
      </c>
      <c r="I3168" s="3723"/>
      <c r="J3168" s="2862">
        <v>0</v>
      </c>
    </row>
    <row r="3169" spans="1:10" s="662" customFormat="1" ht="37.5" customHeight="1" thickTop="1" thickBot="1">
      <c r="A3169" s="1018">
        <f t="shared" ref="A3169:F3169" si="760">SUM(A3168)</f>
        <v>0</v>
      </c>
      <c r="B3169" s="1019">
        <f t="shared" si="760"/>
        <v>0</v>
      </c>
      <c r="C3169" s="1020">
        <f t="shared" si="760"/>
        <v>10000</v>
      </c>
      <c r="D3169" s="1020">
        <f t="shared" si="760"/>
        <v>0</v>
      </c>
      <c r="E3169" s="1019">
        <f t="shared" si="760"/>
        <v>10000</v>
      </c>
      <c r="F3169" s="1019">
        <f t="shared" si="760"/>
        <v>0</v>
      </c>
      <c r="G3169" s="1023"/>
      <c r="H3169" s="1020" t="s">
        <v>1321</v>
      </c>
      <c r="I3169" s="1020">
        <f>SUM(I3168)</f>
        <v>0</v>
      </c>
      <c r="J3169" s="1022">
        <f>SUM(J3168)</f>
        <v>0</v>
      </c>
    </row>
    <row r="3170" spans="1:10" s="2842" customFormat="1" ht="41.25" customHeight="1" thickTop="1" thickBot="1">
      <c r="A3170" s="1039">
        <f t="shared" ref="A3170:F3170" si="761">SUM(A3169,A3165,A3160,A3146)</f>
        <v>0</v>
      </c>
      <c r="B3170" s="1040">
        <f t="shared" si="761"/>
        <v>0</v>
      </c>
      <c r="C3170" s="996">
        <f t="shared" si="761"/>
        <v>3194000</v>
      </c>
      <c r="D3170" s="996">
        <f t="shared" si="761"/>
        <v>585000</v>
      </c>
      <c r="E3170" s="1040">
        <f t="shared" si="761"/>
        <v>3194000</v>
      </c>
      <c r="F3170" s="1040">
        <f t="shared" si="761"/>
        <v>585000</v>
      </c>
      <c r="G3170" s="1013"/>
      <c r="H3170" s="1010" t="s">
        <v>1355</v>
      </c>
      <c r="I3170" s="996">
        <f>SUM(I3169,I3165,I3160,I3146)</f>
        <v>0</v>
      </c>
      <c r="J3170" s="997">
        <f>SUM(J3169,J3165,J3160,J3146)</f>
        <v>0</v>
      </c>
    </row>
    <row r="3171" spans="1:10" s="2842" customFormat="1" ht="30" customHeight="1" thickTop="1" thickBot="1">
      <c r="A3171" s="1071">
        <f t="shared" ref="A3171:F3171" si="762">SUM(A3170,A3134)</f>
        <v>0</v>
      </c>
      <c r="B3171" s="1072">
        <f t="shared" si="762"/>
        <v>0</v>
      </c>
      <c r="C3171" s="1072">
        <f t="shared" si="762"/>
        <v>16014000</v>
      </c>
      <c r="D3171" s="1072">
        <f t="shared" si="762"/>
        <v>585000</v>
      </c>
      <c r="E3171" s="1072">
        <f t="shared" si="762"/>
        <v>16014000</v>
      </c>
      <c r="F3171" s="1072">
        <f t="shared" si="762"/>
        <v>585000</v>
      </c>
      <c r="G3171" s="1067"/>
      <c r="H3171" s="1068" t="s">
        <v>1574</v>
      </c>
      <c r="I3171" s="1072">
        <f>SUM(I3170,I3134)</f>
        <v>0</v>
      </c>
      <c r="J3171" s="1073">
        <f>SUM(J3170,J3134)</f>
        <v>0</v>
      </c>
    </row>
    <row r="3172" spans="1:10" s="2842" customFormat="1" ht="15.75" customHeight="1">
      <c r="A3172" s="4671" t="s">
        <v>1575</v>
      </c>
      <c r="B3172" s="4672"/>
      <c r="C3172" s="4672"/>
      <c r="D3172" s="4672"/>
      <c r="E3172" s="4672"/>
      <c r="F3172" s="4672"/>
      <c r="G3172" s="4672"/>
      <c r="H3172" s="4672"/>
      <c r="I3172" s="4672"/>
      <c r="J3172" s="4672"/>
    </row>
    <row r="3173" spans="1:10" s="2842" customFormat="1" ht="19.5" customHeight="1" thickBot="1">
      <c r="A3173" s="2848"/>
      <c r="I3173" s="4608" t="s">
        <v>313</v>
      </c>
      <c r="J3173" s="4608"/>
    </row>
    <row r="3174" spans="1:10" s="2842" customFormat="1" ht="27.75" customHeight="1">
      <c r="A3174" s="4453" t="s">
        <v>3785</v>
      </c>
      <c r="B3174" s="4454"/>
      <c r="C3174" s="4455" t="s">
        <v>3783</v>
      </c>
      <c r="D3174" s="4454"/>
      <c r="E3174" s="4455" t="s">
        <v>3784</v>
      </c>
      <c r="F3174" s="4454"/>
      <c r="G3174" s="4456" t="s">
        <v>117</v>
      </c>
      <c r="H3174" s="4457"/>
      <c r="I3174" s="4455" t="s">
        <v>3787</v>
      </c>
      <c r="J3174" s="4454"/>
    </row>
    <row r="3175" spans="1:10" s="2842" customFormat="1" ht="13.5" customHeight="1">
      <c r="A3175" s="1050" t="s">
        <v>118</v>
      </c>
      <c r="B3175" s="2819" t="s">
        <v>104</v>
      </c>
      <c r="C3175" s="2819" t="s">
        <v>118</v>
      </c>
      <c r="D3175" s="2819" t="s">
        <v>104</v>
      </c>
      <c r="E3175" s="2819" t="s">
        <v>118</v>
      </c>
      <c r="F3175" s="2819" t="s">
        <v>104</v>
      </c>
      <c r="G3175" s="4458"/>
      <c r="H3175" s="4459"/>
      <c r="I3175" s="2819" t="s">
        <v>118</v>
      </c>
      <c r="J3175" s="1051" t="s">
        <v>104</v>
      </c>
    </row>
    <row r="3176" spans="1:10" s="2842" customFormat="1" ht="18" customHeight="1" thickBot="1">
      <c r="A3176" s="1075">
        <v>1</v>
      </c>
      <c r="B3176" s="2843">
        <v>2</v>
      </c>
      <c r="C3176" s="2843">
        <v>3</v>
      </c>
      <c r="D3176" s="2843">
        <v>4</v>
      </c>
      <c r="E3176" s="2843">
        <v>5</v>
      </c>
      <c r="F3176" s="2843">
        <v>6</v>
      </c>
      <c r="G3176" s="4614">
        <v>7</v>
      </c>
      <c r="H3176" s="4614"/>
      <c r="I3176" s="2843">
        <v>8</v>
      </c>
      <c r="J3176" s="1076">
        <v>9</v>
      </c>
    </row>
    <row r="3177" spans="1:10" s="2842" customFormat="1" ht="18" customHeight="1">
      <c r="A3177" s="2844" t="s">
        <v>318</v>
      </c>
      <c r="B3177" s="2840"/>
      <c r="C3177" s="2840"/>
      <c r="D3177" s="2840"/>
      <c r="E3177" s="2840"/>
      <c r="F3177" s="2840"/>
      <c r="G3177" s="2840"/>
      <c r="H3177" s="2840"/>
      <c r="I3177" s="2840"/>
      <c r="J3177" s="2841"/>
    </row>
    <row r="3178" spans="1:10" s="2842" customFormat="1" ht="17.25" customHeight="1">
      <c r="A3178" s="4612"/>
      <c r="B3178" s="4613"/>
      <c r="C3178" s="4613"/>
      <c r="D3178" s="4613"/>
      <c r="E3178" s="4613"/>
      <c r="F3178" s="4613"/>
      <c r="G3178" s="624" t="s">
        <v>137</v>
      </c>
      <c r="H3178" s="4610" t="s">
        <v>239</v>
      </c>
      <c r="I3178" s="4610"/>
      <c r="J3178" s="4611"/>
    </row>
    <row r="3179" spans="1:10" s="626" customFormat="1" ht="17.25" customHeight="1" thickBot="1">
      <c r="A3179" s="2839">
        <f t="shared" ref="A3179:F3179" si="763">A3200</f>
        <v>0</v>
      </c>
      <c r="B3179" s="2846">
        <f t="shared" si="763"/>
        <v>0</v>
      </c>
      <c r="C3179" s="2839">
        <f t="shared" si="763"/>
        <v>0</v>
      </c>
      <c r="D3179" s="2846">
        <f t="shared" si="763"/>
        <v>2400000</v>
      </c>
      <c r="E3179" s="2839">
        <f t="shared" si="763"/>
        <v>0</v>
      </c>
      <c r="F3179" s="2846">
        <f t="shared" si="763"/>
        <v>2400000</v>
      </c>
      <c r="G3179" s="1326">
        <v>1</v>
      </c>
      <c r="H3179" s="2839" t="s">
        <v>1235</v>
      </c>
      <c r="I3179" s="2839">
        <f>I3200</f>
        <v>0</v>
      </c>
      <c r="J3179" s="2846">
        <f>J3200</f>
        <v>0</v>
      </c>
    </row>
    <row r="3180" spans="1:10" s="733" customFormat="1" ht="32.25" customHeight="1" thickTop="1" thickBot="1">
      <c r="A3180" s="2862">
        <f t="shared" ref="A3180:F3180" si="764">A3203</f>
        <v>0</v>
      </c>
      <c r="B3180" s="989">
        <f t="shared" si="764"/>
        <v>0</v>
      </c>
      <c r="C3180" s="2862">
        <f t="shared" si="764"/>
        <v>0</v>
      </c>
      <c r="D3180" s="989">
        <f t="shared" si="764"/>
        <v>200000</v>
      </c>
      <c r="E3180" s="2862">
        <f t="shared" si="764"/>
        <v>0</v>
      </c>
      <c r="F3180" s="989">
        <f t="shared" si="764"/>
        <v>200000</v>
      </c>
      <c r="G3180" s="1263">
        <v>2</v>
      </c>
      <c r="H3180" s="2862" t="s">
        <v>1236</v>
      </c>
      <c r="I3180" s="2862">
        <f>I3203</f>
        <v>0</v>
      </c>
      <c r="J3180" s="989">
        <f>J3203</f>
        <v>0</v>
      </c>
    </row>
    <row r="3181" spans="1:10" s="2842" customFormat="1" ht="30.75" customHeight="1" thickTop="1" thickBot="1">
      <c r="A3181" s="995">
        <f t="shared" ref="A3181:F3181" si="765">SUM(A3179:A3180)</f>
        <v>0</v>
      </c>
      <c r="B3181" s="996">
        <f t="shared" si="765"/>
        <v>0</v>
      </c>
      <c r="C3181" s="996">
        <f t="shared" si="765"/>
        <v>0</v>
      </c>
      <c r="D3181" s="996">
        <f t="shared" si="765"/>
        <v>2600000</v>
      </c>
      <c r="E3181" s="996">
        <f t="shared" si="765"/>
        <v>0</v>
      </c>
      <c r="F3181" s="996">
        <f t="shared" si="765"/>
        <v>2600000</v>
      </c>
      <c r="G3181" s="1008"/>
      <c r="H3181" s="998" t="s">
        <v>1358</v>
      </c>
      <c r="I3181" s="996">
        <f>SUM(I3179:I3180)</f>
        <v>0</v>
      </c>
      <c r="J3181" s="997">
        <f>SUM(J3179:J3180)</f>
        <v>0</v>
      </c>
    </row>
    <row r="3182" spans="1:10" s="2842" customFormat="1" ht="17.25" customHeight="1" thickTop="1">
      <c r="A3182" s="4623"/>
      <c r="B3182" s="4624"/>
      <c r="C3182" s="4624"/>
      <c r="D3182" s="4624"/>
      <c r="E3182" s="4624"/>
      <c r="F3182" s="4624"/>
      <c r="G3182" s="623" t="s">
        <v>139</v>
      </c>
      <c r="H3182" s="4606" t="s">
        <v>243</v>
      </c>
      <c r="I3182" s="4606"/>
      <c r="J3182" s="4607"/>
    </row>
    <row r="3183" spans="1:10" s="2842" customFormat="1" ht="17.25" customHeight="1">
      <c r="A3183" s="2839">
        <f t="shared" ref="A3183:F3183" si="766">A3210</f>
        <v>0</v>
      </c>
      <c r="B3183" s="2846">
        <f t="shared" si="766"/>
        <v>0</v>
      </c>
      <c r="C3183" s="2839">
        <f t="shared" si="766"/>
        <v>0</v>
      </c>
      <c r="D3183" s="2846">
        <f t="shared" si="766"/>
        <v>55000</v>
      </c>
      <c r="E3183" s="2839">
        <f t="shared" si="766"/>
        <v>0</v>
      </c>
      <c r="F3183" s="2846">
        <f t="shared" si="766"/>
        <v>55000</v>
      </c>
      <c r="G3183" s="1326">
        <v>1</v>
      </c>
      <c r="H3183" s="2839" t="s">
        <v>1258</v>
      </c>
      <c r="I3183" s="2839">
        <f>I3210</f>
        <v>0</v>
      </c>
      <c r="J3183" s="2846">
        <f>J3210</f>
        <v>0</v>
      </c>
    </row>
    <row r="3184" spans="1:10" s="2842" customFormat="1" ht="17.25" customHeight="1">
      <c r="A3184" s="2839">
        <f t="shared" ref="A3184:F3184" si="767">A3222</f>
        <v>0</v>
      </c>
      <c r="B3184" s="2846">
        <f t="shared" si="767"/>
        <v>0</v>
      </c>
      <c r="C3184" s="2839">
        <f t="shared" si="767"/>
        <v>0</v>
      </c>
      <c r="D3184" s="2846">
        <f t="shared" si="767"/>
        <v>90000</v>
      </c>
      <c r="E3184" s="2839">
        <f t="shared" si="767"/>
        <v>0</v>
      </c>
      <c r="F3184" s="2846">
        <f t="shared" si="767"/>
        <v>90000</v>
      </c>
      <c r="G3184" s="1326">
        <v>2</v>
      </c>
      <c r="H3184" s="2839" t="s">
        <v>1271</v>
      </c>
      <c r="I3184" s="2839">
        <f>I3222</f>
        <v>0</v>
      </c>
      <c r="J3184" s="2846">
        <f>J3222</f>
        <v>0</v>
      </c>
    </row>
    <row r="3185" spans="1:14" s="626" customFormat="1" ht="17.25" customHeight="1" thickBot="1">
      <c r="A3185" s="2839">
        <f t="shared" ref="A3185:F3185" si="768">A3225</f>
        <v>0</v>
      </c>
      <c r="B3185" s="2846">
        <f t="shared" si="768"/>
        <v>0</v>
      </c>
      <c r="C3185" s="2839">
        <f t="shared" si="768"/>
        <v>0</v>
      </c>
      <c r="D3185" s="2846">
        <f t="shared" si="768"/>
        <v>60000</v>
      </c>
      <c r="E3185" s="2839">
        <f t="shared" si="768"/>
        <v>0</v>
      </c>
      <c r="F3185" s="2846">
        <f t="shared" si="768"/>
        <v>60000</v>
      </c>
      <c r="G3185" s="1326">
        <v>3</v>
      </c>
      <c r="H3185" s="2839" t="s">
        <v>1282</v>
      </c>
      <c r="I3185" s="2839">
        <f>I3225</f>
        <v>0</v>
      </c>
      <c r="J3185" s="2846">
        <f>J3225</f>
        <v>0</v>
      </c>
    </row>
    <row r="3186" spans="1:14" s="626" customFormat="1" ht="17.25" customHeight="1" thickTop="1" thickBot="1">
      <c r="A3186" s="2854">
        <v>0</v>
      </c>
      <c r="B3186" s="1232">
        <v>0</v>
      </c>
      <c r="C3186" s="2854">
        <v>0</v>
      </c>
      <c r="D3186" s="1232">
        <v>0</v>
      </c>
      <c r="E3186" s="2854">
        <v>0</v>
      </c>
      <c r="F3186" s="1232">
        <v>0</v>
      </c>
      <c r="G3186" s="1245">
        <v>4</v>
      </c>
      <c r="H3186" s="2854" t="s">
        <v>1296</v>
      </c>
      <c r="I3186" s="2854">
        <v>0</v>
      </c>
      <c r="J3186" s="1232">
        <v>0</v>
      </c>
    </row>
    <row r="3187" spans="1:14" s="662" customFormat="1" ht="33.75" customHeight="1" thickTop="1" thickBot="1">
      <c r="A3187" s="2862">
        <f t="shared" ref="A3187:F3187" si="769">A3228</f>
        <v>0</v>
      </c>
      <c r="B3187" s="989">
        <f t="shared" si="769"/>
        <v>0</v>
      </c>
      <c r="C3187" s="2862">
        <f t="shared" si="769"/>
        <v>0</v>
      </c>
      <c r="D3187" s="989">
        <f t="shared" si="769"/>
        <v>10000</v>
      </c>
      <c r="E3187" s="2862">
        <f t="shared" si="769"/>
        <v>0</v>
      </c>
      <c r="F3187" s="989">
        <f t="shared" si="769"/>
        <v>10000</v>
      </c>
      <c r="G3187" s="1263">
        <v>5</v>
      </c>
      <c r="H3187" s="2862" t="s">
        <v>321</v>
      </c>
      <c r="I3187" s="2862">
        <f>I3228</f>
        <v>0</v>
      </c>
      <c r="J3187" s="989">
        <f>J3228</f>
        <v>0</v>
      </c>
    </row>
    <row r="3188" spans="1:14" s="2842" customFormat="1" ht="29.25" customHeight="1" thickTop="1" thickBot="1">
      <c r="A3188" s="995">
        <f t="shared" ref="A3188:F3188" si="770">SUM(A3183:A3187)</f>
        <v>0</v>
      </c>
      <c r="B3188" s="996">
        <f t="shared" si="770"/>
        <v>0</v>
      </c>
      <c r="C3188" s="996">
        <f t="shared" si="770"/>
        <v>0</v>
      </c>
      <c r="D3188" s="996">
        <f t="shared" si="770"/>
        <v>215000</v>
      </c>
      <c r="E3188" s="996">
        <f t="shared" si="770"/>
        <v>0</v>
      </c>
      <c r="F3188" s="996">
        <f t="shared" si="770"/>
        <v>215000</v>
      </c>
      <c r="G3188" s="1008"/>
      <c r="H3188" s="998" t="s">
        <v>1243</v>
      </c>
      <c r="I3188" s="996">
        <f>SUM(I3183:I3187)</f>
        <v>0</v>
      </c>
      <c r="J3188" s="997">
        <f>SUM(J3183:J3187)</f>
        <v>0</v>
      </c>
    </row>
    <row r="3189" spans="1:14" s="2842" customFormat="1" ht="18.75" customHeight="1" thickTop="1" thickBot="1">
      <c r="A3189" s="1005">
        <f t="shared" ref="A3189:F3189" si="771">A3181+A3188</f>
        <v>0</v>
      </c>
      <c r="B3189" s="1006">
        <f t="shared" si="771"/>
        <v>0</v>
      </c>
      <c r="C3189" s="1006">
        <f t="shared" si="771"/>
        <v>0</v>
      </c>
      <c r="D3189" s="1006">
        <f t="shared" si="771"/>
        <v>2815000</v>
      </c>
      <c r="E3189" s="1006">
        <f t="shared" si="771"/>
        <v>0</v>
      </c>
      <c r="F3189" s="1006">
        <f t="shared" si="771"/>
        <v>2815000</v>
      </c>
      <c r="G3189" s="1078"/>
      <c r="H3189" s="1068" t="s">
        <v>1244</v>
      </c>
      <c r="I3189" s="1006">
        <f>I3181+I3188</f>
        <v>0</v>
      </c>
      <c r="J3189" s="1007">
        <f>J3181+J3188</f>
        <v>0</v>
      </c>
    </row>
    <row r="3190" spans="1:14" s="2842" customFormat="1" ht="15.75" customHeight="1">
      <c r="A3190" s="2848" t="s">
        <v>322</v>
      </c>
    </row>
    <row r="3191" spans="1:14" s="2842" customFormat="1" ht="15.75" customHeight="1">
      <c r="A3191" s="2850" t="s">
        <v>1576</v>
      </c>
    </row>
    <row r="3192" spans="1:14" s="2842" customFormat="1" ht="20.25" customHeight="1" thickBot="1">
      <c r="A3192" s="2848"/>
      <c r="I3192" s="4608" t="s">
        <v>313</v>
      </c>
      <c r="J3192" s="4608"/>
    </row>
    <row r="3193" spans="1:14" s="2842" customFormat="1" ht="27.75" customHeight="1">
      <c r="A3193" s="4453" t="s">
        <v>3785</v>
      </c>
      <c r="B3193" s="4454"/>
      <c r="C3193" s="4455" t="s">
        <v>3783</v>
      </c>
      <c r="D3193" s="4454"/>
      <c r="E3193" s="4455" t="s">
        <v>3784</v>
      </c>
      <c r="F3193" s="4454"/>
      <c r="G3193" s="4456" t="s">
        <v>117</v>
      </c>
      <c r="H3193" s="4457"/>
      <c r="I3193" s="4455" t="s">
        <v>3787</v>
      </c>
      <c r="J3193" s="4454"/>
    </row>
    <row r="3194" spans="1:14" s="2842" customFormat="1" ht="13.5" customHeight="1">
      <c r="A3194" s="1050" t="s">
        <v>118</v>
      </c>
      <c r="B3194" s="2819" t="s">
        <v>104</v>
      </c>
      <c r="C3194" s="2819" t="s">
        <v>118</v>
      </c>
      <c r="D3194" s="2819" t="s">
        <v>104</v>
      </c>
      <c r="E3194" s="2819" t="s">
        <v>118</v>
      </c>
      <c r="F3194" s="2819" t="s">
        <v>104</v>
      </c>
      <c r="G3194" s="4458"/>
      <c r="H3194" s="4459"/>
      <c r="I3194" s="2819" t="s">
        <v>118</v>
      </c>
      <c r="J3194" s="1051" t="s">
        <v>104</v>
      </c>
    </row>
    <row r="3195" spans="1:14" s="2842" customFormat="1" ht="18" customHeight="1" thickBot="1">
      <c r="A3195" s="1075">
        <v>1</v>
      </c>
      <c r="B3195" s="2843">
        <v>2</v>
      </c>
      <c r="C3195" s="2843">
        <v>3</v>
      </c>
      <c r="D3195" s="2843">
        <v>4</v>
      </c>
      <c r="E3195" s="2843">
        <v>5</v>
      </c>
      <c r="F3195" s="2843">
        <v>6</v>
      </c>
      <c r="G3195" s="4614">
        <v>7</v>
      </c>
      <c r="H3195" s="4614"/>
      <c r="I3195" s="2843">
        <v>8</v>
      </c>
      <c r="J3195" s="1076">
        <v>9</v>
      </c>
    </row>
    <row r="3196" spans="1:14" s="2842" customFormat="1" ht="18" customHeight="1">
      <c r="A3196" s="2844" t="s">
        <v>626</v>
      </c>
      <c r="B3196" s="2840"/>
      <c r="C3196" s="2840"/>
      <c r="D3196" s="2840"/>
      <c r="E3196" s="2840"/>
      <c r="F3196" s="2840"/>
      <c r="G3196" s="2840"/>
      <c r="H3196" s="2840"/>
      <c r="I3196" s="2840"/>
      <c r="J3196" s="2841"/>
    </row>
    <row r="3197" spans="1:14" s="2842" customFormat="1" ht="18" customHeight="1">
      <c r="A3197" s="4612"/>
      <c r="B3197" s="4613"/>
      <c r="C3197" s="4613"/>
      <c r="D3197" s="4613"/>
      <c r="E3197" s="4613"/>
      <c r="F3197" s="4613"/>
      <c r="G3197" s="624" t="s">
        <v>137</v>
      </c>
      <c r="H3197" s="4610" t="s">
        <v>239</v>
      </c>
      <c r="I3197" s="4610"/>
      <c r="J3197" s="4611"/>
      <c r="K3197" s="654"/>
      <c r="L3197" s="654"/>
      <c r="M3197" s="654"/>
      <c r="N3197" s="654"/>
    </row>
    <row r="3198" spans="1:14" s="626" customFormat="1" ht="17.25" customHeight="1" thickBot="1">
      <c r="A3198" s="4612"/>
      <c r="B3198" s="4613"/>
      <c r="C3198" s="4613"/>
      <c r="D3198" s="4613"/>
      <c r="E3198" s="4613"/>
      <c r="F3198" s="4613"/>
      <c r="G3198" s="624">
        <v>1</v>
      </c>
      <c r="H3198" s="4610" t="s">
        <v>1235</v>
      </c>
      <c r="I3198" s="4610"/>
      <c r="J3198" s="4611"/>
      <c r="K3198" s="674"/>
      <c r="L3198" s="674"/>
      <c r="M3198" s="674"/>
      <c r="N3198" s="674"/>
    </row>
    <row r="3199" spans="1:14" s="733" customFormat="1" ht="21" customHeight="1" thickTop="1" thickBot="1">
      <c r="A3199" s="1262">
        <v>0</v>
      </c>
      <c r="B3199" s="1261"/>
      <c r="C3199" s="2862"/>
      <c r="D3199" s="989">
        <v>2400000</v>
      </c>
      <c r="E3199" s="2862"/>
      <c r="F3199" s="989">
        <v>2400000</v>
      </c>
      <c r="G3199" s="1263" t="s">
        <v>324</v>
      </c>
      <c r="H3199" s="2862" t="s">
        <v>1409</v>
      </c>
      <c r="I3199" s="2862">
        <v>0</v>
      </c>
      <c r="J3199" s="989"/>
      <c r="K3199" s="725"/>
      <c r="L3199" s="725"/>
    </row>
    <row r="3200" spans="1:14" s="2842" customFormat="1" ht="18" customHeight="1" thickTop="1" thickBot="1">
      <c r="A3200" s="1039">
        <f>SUM(A3199)</f>
        <v>0</v>
      </c>
      <c r="B3200" s="1040">
        <f>SUM(B3199)</f>
        <v>0</v>
      </c>
      <c r="C3200" s="1040">
        <f>SUM(C3199)</f>
        <v>0</v>
      </c>
      <c r="D3200" s="1040">
        <f>SUM(D3199)</f>
        <v>2400000</v>
      </c>
      <c r="E3200" s="1040">
        <f>SUM(E3199)</f>
        <v>0</v>
      </c>
      <c r="F3200" s="1040">
        <f>SUM(F3199:F3199)</f>
        <v>2400000</v>
      </c>
      <c r="G3200" s="1009"/>
      <c r="H3200" s="996" t="s">
        <v>1249</v>
      </c>
      <c r="I3200" s="1040">
        <f>SUM(I3199:I3199)</f>
        <v>0</v>
      </c>
      <c r="J3200" s="1074">
        <f>SUM(J3199:J3199)</f>
        <v>0</v>
      </c>
    </row>
    <row r="3201" spans="1:15" s="626" customFormat="1" ht="17.25" customHeight="1" thickTop="1" thickBot="1">
      <c r="A3201" s="4623"/>
      <c r="B3201" s="4624"/>
      <c r="C3201" s="4624"/>
      <c r="D3201" s="4624"/>
      <c r="E3201" s="4624"/>
      <c r="F3201" s="4624"/>
      <c r="G3201" s="623">
        <v>2</v>
      </c>
      <c r="H3201" s="4606" t="s">
        <v>1236</v>
      </c>
      <c r="I3201" s="4606"/>
      <c r="J3201" s="4607"/>
    </row>
    <row r="3202" spans="1:15" s="662" customFormat="1" ht="21.75" customHeight="1" thickTop="1" thickBot="1">
      <c r="A3202" s="1262">
        <v>0</v>
      </c>
      <c r="B3202" s="1261">
        <v>0</v>
      </c>
      <c r="C3202" s="2862">
        <v>0</v>
      </c>
      <c r="D3202" s="989">
        <v>200000</v>
      </c>
      <c r="E3202" s="2862"/>
      <c r="F3202" s="989">
        <v>200000</v>
      </c>
      <c r="G3202" s="1263">
        <v>299</v>
      </c>
      <c r="H3202" s="2862" t="s">
        <v>1577</v>
      </c>
      <c r="I3202" s="2862">
        <v>0</v>
      </c>
      <c r="J3202" s="989"/>
    </row>
    <row r="3203" spans="1:15" s="662" customFormat="1" ht="34.5" customHeight="1" thickTop="1" thickBot="1">
      <c r="A3203" s="1039">
        <f t="shared" ref="A3203:F3203" si="772">SUM(A3202)</f>
        <v>0</v>
      </c>
      <c r="B3203" s="1040">
        <f t="shared" si="772"/>
        <v>0</v>
      </c>
      <c r="C3203" s="1040">
        <f t="shared" si="772"/>
        <v>0</v>
      </c>
      <c r="D3203" s="1040">
        <f t="shared" si="772"/>
        <v>200000</v>
      </c>
      <c r="E3203" s="1040">
        <f t="shared" si="772"/>
        <v>0</v>
      </c>
      <c r="F3203" s="1040">
        <f t="shared" si="772"/>
        <v>200000</v>
      </c>
      <c r="G3203" s="1009"/>
      <c r="H3203" s="1010" t="s">
        <v>1257</v>
      </c>
      <c r="I3203" s="1040">
        <f>SUM(I3202)</f>
        <v>0</v>
      </c>
      <c r="J3203" s="1074">
        <f>SUM(J3202)</f>
        <v>0</v>
      </c>
    </row>
    <row r="3204" spans="1:15" s="2842" customFormat="1" ht="30.75" customHeight="1" thickTop="1" thickBot="1">
      <c r="A3204" s="1039">
        <f t="shared" ref="A3204:F3204" si="773">A3200+A3203</f>
        <v>0</v>
      </c>
      <c r="B3204" s="1040">
        <f t="shared" si="773"/>
        <v>0</v>
      </c>
      <c r="C3204" s="1040">
        <f t="shared" si="773"/>
        <v>0</v>
      </c>
      <c r="D3204" s="1040">
        <f t="shared" si="773"/>
        <v>2600000</v>
      </c>
      <c r="E3204" s="1040">
        <f t="shared" si="773"/>
        <v>0</v>
      </c>
      <c r="F3204" s="1040">
        <f t="shared" si="773"/>
        <v>2600000</v>
      </c>
      <c r="G3204" s="1009"/>
      <c r="H3204" s="1010" t="s">
        <v>1237</v>
      </c>
      <c r="I3204" s="1040">
        <f>I3200+I3203</f>
        <v>0</v>
      </c>
      <c r="J3204" s="1074">
        <f>J3200+J3203</f>
        <v>0</v>
      </c>
    </row>
    <row r="3205" spans="1:15" s="2842" customFormat="1" ht="18" customHeight="1" thickTop="1">
      <c r="A3205" s="4623"/>
      <c r="B3205" s="4624"/>
      <c r="C3205" s="4624"/>
      <c r="D3205" s="4624"/>
      <c r="E3205" s="4624"/>
      <c r="F3205" s="4624"/>
      <c r="G3205" s="623" t="s">
        <v>139</v>
      </c>
      <c r="H3205" s="4606" t="s">
        <v>243</v>
      </c>
      <c r="I3205" s="4606"/>
      <c r="J3205" s="4607"/>
      <c r="O3205" s="2842">
        <f>I3238-C3238</f>
        <v>-19220000</v>
      </c>
    </row>
    <row r="3206" spans="1:15" s="626" customFormat="1" ht="17.25" customHeight="1" thickBot="1">
      <c r="A3206" s="4612"/>
      <c r="B3206" s="4613"/>
      <c r="C3206" s="4613"/>
      <c r="D3206" s="4613"/>
      <c r="E3206" s="4613"/>
      <c r="F3206" s="4613"/>
      <c r="G3206" s="624">
        <v>1</v>
      </c>
      <c r="H3206" s="4610" t="s">
        <v>1258</v>
      </c>
      <c r="I3206" s="4610"/>
      <c r="J3206" s="4611"/>
      <c r="K3206" s="647"/>
      <c r="L3206" s="647"/>
    </row>
    <row r="3207" spans="1:15" s="626" customFormat="1" ht="17.25" customHeight="1" thickTop="1" thickBot="1">
      <c r="A3207" s="2853"/>
      <c r="B3207" s="2854"/>
      <c r="C3207" s="2851"/>
      <c r="D3207" s="1232">
        <v>20000</v>
      </c>
      <c r="E3207" s="2854"/>
      <c r="F3207" s="1232">
        <v>20000</v>
      </c>
      <c r="G3207" s="1326" t="s">
        <v>492</v>
      </c>
      <c r="H3207" s="1234" t="s">
        <v>265</v>
      </c>
      <c r="I3207" s="2851"/>
      <c r="J3207" s="1232"/>
      <c r="K3207" s="647"/>
      <c r="L3207" s="647"/>
    </row>
    <row r="3208" spans="1:15" s="2776" customFormat="1" ht="31.5" thickTop="1" thickBot="1">
      <c r="A3208" s="2773"/>
      <c r="B3208" s="2774"/>
      <c r="C3208" s="2692">
        <v>0</v>
      </c>
      <c r="D3208" s="2695">
        <v>25000</v>
      </c>
      <c r="E3208" s="2692"/>
      <c r="F3208" s="2695">
        <v>25000</v>
      </c>
      <c r="G3208" s="2775">
        <v>25</v>
      </c>
      <c r="H3208" s="2722" t="s">
        <v>3496</v>
      </c>
      <c r="I3208" s="2692">
        <v>0</v>
      </c>
      <c r="J3208" s="3730"/>
    </row>
    <row r="3209" spans="1:15" s="761" customFormat="1" ht="16.5" thickTop="1" thickBot="1">
      <c r="A3209" s="2772"/>
      <c r="B3209" s="2727"/>
      <c r="C3209" s="1229"/>
      <c r="D3209" s="1417">
        <v>10000</v>
      </c>
      <c r="E3209" s="1229"/>
      <c r="F3209" s="1417">
        <v>10000</v>
      </c>
      <c r="G3209" s="2709">
        <v>29</v>
      </c>
      <c r="H3209" s="2708" t="s">
        <v>3489</v>
      </c>
      <c r="I3209" s="1229"/>
      <c r="J3209" s="3800"/>
    </row>
    <row r="3210" spans="1:15" s="2842" customFormat="1" ht="16.5" customHeight="1" thickTop="1" thickBot="1">
      <c r="A3210" s="1014">
        <f t="shared" ref="A3210:F3210" si="774">SUM(A3207:A3209)</f>
        <v>0</v>
      </c>
      <c r="B3210" s="1014">
        <f t="shared" si="774"/>
        <v>0</v>
      </c>
      <c r="C3210" s="1014">
        <f t="shared" si="774"/>
        <v>0</v>
      </c>
      <c r="D3210" s="1014">
        <f t="shared" si="774"/>
        <v>55000</v>
      </c>
      <c r="E3210" s="1014">
        <f t="shared" si="774"/>
        <v>0</v>
      </c>
      <c r="F3210" s="1014">
        <f t="shared" si="774"/>
        <v>55000</v>
      </c>
      <c r="G3210" s="1079"/>
      <c r="H3210" s="1015" t="s">
        <v>1270</v>
      </c>
      <c r="I3210" s="1014">
        <f>SUM(I3207:I3209)</f>
        <v>0</v>
      </c>
      <c r="J3210" s="1014">
        <f>SUM(J3207:J3209)</f>
        <v>0</v>
      </c>
    </row>
    <row r="3211" spans="1:15" s="2842" customFormat="1" ht="15" customHeight="1">
      <c r="A3211" s="2850" t="s">
        <v>1576</v>
      </c>
      <c r="K3211" s="654"/>
      <c r="L3211" s="654"/>
      <c r="M3211" s="654"/>
      <c r="N3211" s="654"/>
    </row>
    <row r="3212" spans="1:15" s="2842" customFormat="1" ht="20.25" customHeight="1" thickBot="1">
      <c r="A3212" s="2848"/>
      <c r="I3212" s="4608" t="s">
        <v>313</v>
      </c>
      <c r="J3212" s="4608"/>
    </row>
    <row r="3213" spans="1:15" s="2842" customFormat="1" ht="27.75" customHeight="1">
      <c r="A3213" s="4453" t="s">
        <v>3785</v>
      </c>
      <c r="B3213" s="4454"/>
      <c r="C3213" s="4455" t="s">
        <v>3783</v>
      </c>
      <c r="D3213" s="4454"/>
      <c r="E3213" s="4455" t="s">
        <v>3784</v>
      </c>
      <c r="F3213" s="4454"/>
      <c r="G3213" s="4456" t="s">
        <v>117</v>
      </c>
      <c r="H3213" s="4457"/>
      <c r="I3213" s="4455" t="s">
        <v>3787</v>
      </c>
      <c r="J3213" s="4454"/>
    </row>
    <row r="3214" spans="1:15" s="2842" customFormat="1" ht="13.5" customHeight="1">
      <c r="A3214" s="1050" t="s">
        <v>118</v>
      </c>
      <c r="B3214" s="2819" t="s">
        <v>104</v>
      </c>
      <c r="C3214" s="2819" t="s">
        <v>118</v>
      </c>
      <c r="D3214" s="2819" t="s">
        <v>104</v>
      </c>
      <c r="E3214" s="2819" t="s">
        <v>118</v>
      </c>
      <c r="F3214" s="2819" t="s">
        <v>104</v>
      </c>
      <c r="G3214" s="4458"/>
      <c r="H3214" s="4459"/>
      <c r="I3214" s="2819" t="s">
        <v>118</v>
      </c>
      <c r="J3214" s="1051" t="s">
        <v>104</v>
      </c>
      <c r="K3214" s="654"/>
      <c r="L3214" s="654"/>
      <c r="M3214" s="654"/>
      <c r="N3214" s="654"/>
    </row>
    <row r="3215" spans="1:15" s="2842" customFormat="1" ht="18" customHeight="1" thickBot="1">
      <c r="A3215" s="1075">
        <v>1</v>
      </c>
      <c r="B3215" s="2843">
        <v>2</v>
      </c>
      <c r="C3215" s="2843">
        <v>3</v>
      </c>
      <c r="D3215" s="2843">
        <v>4</v>
      </c>
      <c r="E3215" s="2843">
        <v>5</v>
      </c>
      <c r="F3215" s="2843">
        <v>6</v>
      </c>
      <c r="G3215" s="4614">
        <v>7</v>
      </c>
      <c r="H3215" s="4614"/>
      <c r="I3215" s="2843">
        <v>8</v>
      </c>
      <c r="J3215" s="1076">
        <v>9</v>
      </c>
      <c r="K3215" s="654"/>
      <c r="L3215" s="654"/>
      <c r="M3215" s="654"/>
      <c r="N3215" s="654"/>
    </row>
    <row r="3216" spans="1:15" s="2842" customFormat="1" ht="17.25" customHeight="1">
      <c r="A3216" s="4612"/>
      <c r="B3216" s="4613"/>
      <c r="C3216" s="4613"/>
      <c r="D3216" s="4613"/>
      <c r="E3216" s="4613"/>
      <c r="F3216" s="4613"/>
      <c r="G3216" s="624">
        <v>2</v>
      </c>
      <c r="H3216" s="4610" t="s">
        <v>1271</v>
      </c>
      <c r="I3216" s="4610"/>
      <c r="J3216" s="4611"/>
      <c r="K3216" s="654"/>
      <c r="L3216" s="654"/>
      <c r="M3216" s="654"/>
      <c r="N3216" s="654"/>
    </row>
    <row r="3217" spans="1:14" s="2842" customFormat="1" ht="17.25" customHeight="1">
      <c r="A3217" s="1325"/>
      <c r="B3217" s="1422"/>
      <c r="C3217" s="2839">
        <v>0</v>
      </c>
      <c r="D3217" s="2846">
        <v>0</v>
      </c>
      <c r="E3217" s="3420">
        <v>0</v>
      </c>
      <c r="F3217" s="2846"/>
      <c r="G3217" s="1326">
        <v>104</v>
      </c>
      <c r="H3217" s="1234" t="s">
        <v>3492</v>
      </c>
      <c r="I3217" s="2839">
        <v>0</v>
      </c>
      <c r="J3217" s="2846">
        <v>0</v>
      </c>
    </row>
    <row r="3218" spans="1:14" s="2842" customFormat="1" ht="17.25" customHeight="1">
      <c r="A3218" s="1325"/>
      <c r="B3218" s="1422"/>
      <c r="C3218" s="2839">
        <v>0</v>
      </c>
      <c r="D3218" s="2846">
        <v>0</v>
      </c>
      <c r="E3218" s="3420">
        <v>0</v>
      </c>
      <c r="F3218" s="2846"/>
      <c r="G3218" s="1326">
        <v>135</v>
      </c>
      <c r="H3218" s="1234" t="s">
        <v>270</v>
      </c>
      <c r="I3218" s="2839">
        <v>0</v>
      </c>
      <c r="J3218" s="2846">
        <v>0</v>
      </c>
    </row>
    <row r="3219" spans="1:14" s="2842" customFormat="1" ht="17.25" customHeight="1">
      <c r="A3219" s="1325"/>
      <c r="B3219" s="1422"/>
      <c r="C3219" s="2839"/>
      <c r="D3219" s="4423">
        <v>10000</v>
      </c>
      <c r="E3219" s="3420"/>
      <c r="F3219" s="4423">
        <v>10000</v>
      </c>
      <c r="G3219" s="1326">
        <v>140</v>
      </c>
      <c r="H3219" s="2839" t="s">
        <v>1280</v>
      </c>
      <c r="I3219" s="3741"/>
      <c r="J3219" s="4289"/>
      <c r="K3219" s="2842" t="s">
        <v>3760</v>
      </c>
    </row>
    <row r="3220" spans="1:14" s="626" customFormat="1" ht="17.25" customHeight="1" thickBot="1">
      <c r="A3220" s="3424"/>
      <c r="B3220" s="3424"/>
      <c r="C3220" s="2839"/>
      <c r="D3220" s="4423">
        <v>50000</v>
      </c>
      <c r="E3220" s="3420"/>
      <c r="F3220" s="4423">
        <v>50000</v>
      </c>
      <c r="G3220" s="1326">
        <v>144</v>
      </c>
      <c r="H3220" s="2839" t="s">
        <v>1578</v>
      </c>
      <c r="I3220" s="3741"/>
      <c r="J3220" s="4289"/>
      <c r="K3220" s="4253" t="s">
        <v>3760</v>
      </c>
    </row>
    <row r="3221" spans="1:14" s="733" customFormat="1" ht="23.25" customHeight="1" thickTop="1" thickBot="1">
      <c r="A3221" s="3424"/>
      <c r="B3221" s="3424"/>
      <c r="C3221" s="2862"/>
      <c r="D3221" s="4427">
        <v>30000</v>
      </c>
      <c r="E3221" s="3422"/>
      <c r="F3221" s="4427">
        <v>30000</v>
      </c>
      <c r="G3221" s="1263">
        <v>146</v>
      </c>
      <c r="H3221" s="2885" t="s">
        <v>1570</v>
      </c>
      <c r="I3221" s="4262"/>
      <c r="J3221" s="4297"/>
      <c r="K3221" s="4253" t="s">
        <v>3760</v>
      </c>
    </row>
    <row r="3222" spans="1:14" s="2842" customFormat="1" ht="18" customHeight="1" thickTop="1" thickBot="1">
      <c r="A3222" s="1039">
        <f t="shared" ref="A3222:F3222" si="775">SUM(A3217:A3221)</f>
        <v>0</v>
      </c>
      <c r="B3222" s="1040">
        <f t="shared" si="775"/>
        <v>0</v>
      </c>
      <c r="C3222" s="1040">
        <f t="shared" si="775"/>
        <v>0</v>
      </c>
      <c r="D3222" s="1040">
        <f t="shared" si="775"/>
        <v>90000</v>
      </c>
      <c r="E3222" s="1040">
        <f t="shared" si="775"/>
        <v>0</v>
      </c>
      <c r="F3222" s="1040">
        <f t="shared" si="775"/>
        <v>90000</v>
      </c>
      <c r="G3222" s="1009"/>
      <c r="H3222" s="996" t="s">
        <v>1344</v>
      </c>
      <c r="I3222" s="1019">
        <f>SUM(I3217:I3221)</f>
        <v>0</v>
      </c>
      <c r="J3222" s="1074">
        <f>SUM(J3217:J3221)</f>
        <v>0</v>
      </c>
    </row>
    <row r="3223" spans="1:14" s="626" customFormat="1" ht="17.25" customHeight="1" thickTop="1" thickBot="1">
      <c r="A3223" s="4623"/>
      <c r="B3223" s="4624"/>
      <c r="C3223" s="4624"/>
      <c r="D3223" s="4624"/>
      <c r="E3223" s="4624"/>
      <c r="F3223" s="4624"/>
      <c r="G3223" s="623">
        <v>3</v>
      </c>
      <c r="H3223" s="4606" t="s">
        <v>1282</v>
      </c>
      <c r="I3223" s="4606"/>
      <c r="J3223" s="4607"/>
      <c r="N3223" s="626">
        <v>3340834</v>
      </c>
    </row>
    <row r="3224" spans="1:14" s="733" customFormat="1" ht="21" customHeight="1" thickTop="1" thickBot="1">
      <c r="A3224" s="1262">
        <v>0</v>
      </c>
      <c r="B3224" s="1261">
        <v>0</v>
      </c>
      <c r="C3224" s="2862">
        <v>0</v>
      </c>
      <c r="D3224" s="989">
        <v>60000</v>
      </c>
      <c r="E3224" s="2862">
        <v>0</v>
      </c>
      <c r="F3224" s="989">
        <v>60000</v>
      </c>
      <c r="G3224" s="1263">
        <v>230</v>
      </c>
      <c r="H3224" s="2862" t="s">
        <v>1516</v>
      </c>
      <c r="I3224" s="2862">
        <v>0</v>
      </c>
      <c r="J3224" s="3730"/>
      <c r="N3224" s="733">
        <v>576188</v>
      </c>
    </row>
    <row r="3225" spans="1:14" s="2842" customFormat="1" ht="18" customHeight="1" thickTop="1" thickBot="1">
      <c r="A3225" s="1039">
        <f t="shared" ref="A3225:F3225" si="776">SUM(A3224)</f>
        <v>0</v>
      </c>
      <c r="B3225" s="1040">
        <f t="shared" si="776"/>
        <v>0</v>
      </c>
      <c r="C3225" s="1040">
        <f t="shared" si="776"/>
        <v>0</v>
      </c>
      <c r="D3225" s="1040">
        <f t="shared" si="776"/>
        <v>60000</v>
      </c>
      <c r="E3225" s="1040">
        <f t="shared" si="776"/>
        <v>0</v>
      </c>
      <c r="F3225" s="1040">
        <f t="shared" si="776"/>
        <v>60000</v>
      </c>
      <c r="G3225" s="1009"/>
      <c r="H3225" s="996" t="s">
        <v>1579</v>
      </c>
      <c r="I3225" s="1040">
        <f>SUM(I3224)</f>
        <v>0</v>
      </c>
      <c r="J3225" s="1074">
        <f>SUM(J3224)</f>
        <v>0</v>
      </c>
      <c r="N3225" s="648" t="e">
        <f>#REF!</f>
        <v>#REF!</v>
      </c>
    </row>
    <row r="3226" spans="1:14" s="626" customFormat="1" ht="17.25" customHeight="1" thickTop="1" thickBot="1">
      <c r="A3226" s="4623"/>
      <c r="B3226" s="4624"/>
      <c r="C3226" s="4624"/>
      <c r="D3226" s="4624"/>
      <c r="E3226" s="4624"/>
      <c r="F3226" s="4624"/>
      <c r="G3226" s="623">
        <v>5</v>
      </c>
      <c r="H3226" s="4606" t="s">
        <v>321</v>
      </c>
      <c r="I3226" s="4606"/>
      <c r="J3226" s="4607"/>
      <c r="K3226" s="674"/>
      <c r="L3226" s="674"/>
      <c r="M3226" s="674"/>
      <c r="N3226" s="674"/>
    </row>
    <row r="3227" spans="1:14" s="733" customFormat="1" ht="19.5" customHeight="1" thickTop="1" thickBot="1">
      <c r="A3227" s="1262">
        <v>0</v>
      </c>
      <c r="B3227" s="1261"/>
      <c r="C3227" s="2862"/>
      <c r="D3227" s="4427">
        <v>10000</v>
      </c>
      <c r="E3227" s="3422"/>
      <c r="F3227" s="4427">
        <v>10000</v>
      </c>
      <c r="G3227" s="1263">
        <v>499</v>
      </c>
      <c r="H3227" s="2862" t="s">
        <v>290</v>
      </c>
      <c r="I3227" s="4297">
        <v>0</v>
      </c>
      <c r="J3227" s="4297"/>
      <c r="K3227" s="4253" t="s">
        <v>3760</v>
      </c>
    </row>
    <row r="3228" spans="1:14" s="733" customFormat="1" ht="23.25" customHeight="1" thickTop="1" thickBot="1">
      <c r="A3228" s="1039">
        <f t="shared" ref="A3228:F3228" si="777">SUM(A3227)</f>
        <v>0</v>
      </c>
      <c r="B3228" s="1040">
        <f t="shared" si="777"/>
        <v>0</v>
      </c>
      <c r="C3228" s="1040">
        <f t="shared" si="777"/>
        <v>0</v>
      </c>
      <c r="D3228" s="1040">
        <f t="shared" si="777"/>
        <v>10000</v>
      </c>
      <c r="E3228" s="1040">
        <f t="shared" si="777"/>
        <v>0</v>
      </c>
      <c r="F3228" s="1040">
        <f t="shared" si="777"/>
        <v>10000</v>
      </c>
      <c r="G3228" s="1013"/>
      <c r="H3228" s="996" t="s">
        <v>1321</v>
      </c>
      <c r="I3228" s="1040">
        <f>SUM(I3227)</f>
        <v>0</v>
      </c>
      <c r="J3228" s="1074">
        <f>SUM(J3227)</f>
        <v>0</v>
      </c>
    </row>
    <row r="3229" spans="1:14" s="761" customFormat="1" ht="48.75" customHeight="1" thickTop="1" thickBot="1">
      <c r="A3229" s="1039">
        <f t="shared" ref="A3229:F3229" si="778">A3210+A3222+A3225+A3228</f>
        <v>0</v>
      </c>
      <c r="B3229" s="1040">
        <f t="shared" si="778"/>
        <v>0</v>
      </c>
      <c r="C3229" s="1040">
        <f t="shared" si="778"/>
        <v>0</v>
      </c>
      <c r="D3229" s="1040">
        <f t="shared" si="778"/>
        <v>215000</v>
      </c>
      <c r="E3229" s="1040">
        <f t="shared" si="778"/>
        <v>0</v>
      </c>
      <c r="F3229" s="1040">
        <f t="shared" si="778"/>
        <v>215000</v>
      </c>
      <c r="G3229" s="1013"/>
      <c r="H3229" s="1010" t="s">
        <v>1355</v>
      </c>
      <c r="I3229" s="1040">
        <f>I3210+I3222+I3225+I3228</f>
        <v>0</v>
      </c>
      <c r="J3229" s="1074">
        <f>J3210+J3222+J3225+J3228</f>
        <v>0</v>
      </c>
    </row>
    <row r="3230" spans="1:14" s="648" customFormat="1" ht="44.25" customHeight="1" thickTop="1" thickBot="1">
      <c r="A3230" s="1071">
        <f t="shared" ref="A3230:F3230" si="779">A3204+A3229</f>
        <v>0</v>
      </c>
      <c r="B3230" s="1072">
        <f t="shared" si="779"/>
        <v>0</v>
      </c>
      <c r="C3230" s="1072">
        <f t="shared" si="779"/>
        <v>0</v>
      </c>
      <c r="D3230" s="1072">
        <f t="shared" si="779"/>
        <v>2815000</v>
      </c>
      <c r="E3230" s="1072">
        <f t="shared" si="779"/>
        <v>0</v>
      </c>
      <c r="F3230" s="1072">
        <f t="shared" si="779"/>
        <v>2815000</v>
      </c>
      <c r="G3230" s="1067"/>
      <c r="H3230" s="1068" t="s">
        <v>1580</v>
      </c>
      <c r="I3230" s="1072">
        <f>I3204+I3229</f>
        <v>0</v>
      </c>
      <c r="J3230" s="1073">
        <f>J3204+J3229</f>
        <v>0</v>
      </c>
    </row>
    <row r="3231" spans="1:14" s="2842" customFormat="1" ht="24.75" customHeight="1">
      <c r="A3231" s="4671" t="s">
        <v>1581</v>
      </c>
      <c r="B3231" s="4672"/>
      <c r="C3231" s="4672"/>
      <c r="D3231" s="4672"/>
      <c r="E3231" s="4672"/>
      <c r="F3231" s="4672"/>
      <c r="G3231" s="4672"/>
      <c r="H3231" s="4672"/>
      <c r="I3231" s="4672"/>
      <c r="J3231" s="4672"/>
      <c r="K3231" s="656"/>
      <c r="L3231" s="656"/>
      <c r="M3231" s="656"/>
      <c r="N3231" s="656"/>
    </row>
    <row r="3232" spans="1:14" s="2842" customFormat="1" ht="18.75" customHeight="1" thickBot="1">
      <c r="A3232" s="2848"/>
      <c r="I3232" s="4608" t="s">
        <v>313</v>
      </c>
      <c r="J3232" s="4608"/>
      <c r="K3232" s="694"/>
      <c r="L3232" s="694"/>
      <c r="M3232" s="694"/>
      <c r="N3232" s="694"/>
    </row>
    <row r="3233" spans="1:15" s="648" customFormat="1" ht="28.5" customHeight="1" thickBot="1">
      <c r="A3233" s="4453" t="s">
        <v>3785</v>
      </c>
      <c r="B3233" s="4454"/>
      <c r="C3233" s="4455" t="s">
        <v>3783</v>
      </c>
      <c r="D3233" s="4454"/>
      <c r="E3233" s="4455" t="s">
        <v>3784</v>
      </c>
      <c r="F3233" s="4454"/>
      <c r="G3233" s="4456" t="s">
        <v>117</v>
      </c>
      <c r="H3233" s="4457"/>
      <c r="I3233" s="4455" t="s">
        <v>3787</v>
      </c>
      <c r="J3233" s="4454"/>
    </row>
    <row r="3234" spans="1:15" s="660" customFormat="1" ht="13.5" customHeight="1" thickTop="1" thickBot="1">
      <c r="A3234" s="1050" t="s">
        <v>118</v>
      </c>
      <c r="B3234" s="2819" t="s">
        <v>104</v>
      </c>
      <c r="C3234" s="2819" t="s">
        <v>118</v>
      </c>
      <c r="D3234" s="2819" t="s">
        <v>104</v>
      </c>
      <c r="E3234" s="2819" t="s">
        <v>118</v>
      </c>
      <c r="F3234" s="2819" t="s">
        <v>104</v>
      </c>
      <c r="G3234" s="4458"/>
      <c r="H3234" s="4459"/>
      <c r="I3234" s="2819" t="s">
        <v>118</v>
      </c>
      <c r="J3234" s="1051" t="s">
        <v>104</v>
      </c>
    </row>
    <row r="3235" spans="1:15" s="660" customFormat="1" ht="18" customHeight="1" thickTop="1" thickBot="1">
      <c r="A3235" s="1075">
        <v>1</v>
      </c>
      <c r="B3235" s="2843">
        <v>2</v>
      </c>
      <c r="C3235" s="2843">
        <v>3</v>
      </c>
      <c r="D3235" s="2843">
        <v>4</v>
      </c>
      <c r="E3235" s="2843">
        <v>5</v>
      </c>
      <c r="F3235" s="2843">
        <v>6</v>
      </c>
      <c r="G3235" s="4614">
        <v>7</v>
      </c>
      <c r="H3235" s="4614"/>
      <c r="I3235" s="2843">
        <v>8</v>
      </c>
      <c r="J3235" s="1076">
        <v>9</v>
      </c>
    </row>
    <row r="3236" spans="1:15" s="2842" customFormat="1" ht="18" customHeight="1">
      <c r="A3236" s="1275" t="s">
        <v>318</v>
      </c>
      <c r="B3236" s="2866"/>
      <c r="C3236" s="2866"/>
      <c r="D3236" s="2866"/>
      <c r="E3236" s="2866"/>
      <c r="F3236" s="2866"/>
      <c r="G3236" s="2866"/>
      <c r="H3236" s="2866"/>
      <c r="I3236" s="2866"/>
      <c r="J3236" s="2867"/>
    </row>
    <row r="3237" spans="1:15" s="2842" customFormat="1" ht="17.25" customHeight="1">
      <c r="A3237" s="4612"/>
      <c r="B3237" s="4613"/>
      <c r="C3237" s="4613"/>
      <c r="D3237" s="4613"/>
      <c r="E3237" s="4613"/>
      <c r="F3237" s="4613"/>
      <c r="G3237" s="624" t="s">
        <v>137</v>
      </c>
      <c r="H3237" s="4610" t="s">
        <v>239</v>
      </c>
      <c r="I3237" s="4610"/>
      <c r="J3237" s="4611"/>
    </row>
    <row r="3238" spans="1:15" s="626" customFormat="1" ht="17.25" customHeight="1" thickBot="1">
      <c r="A3238" s="2839">
        <f t="shared" ref="A3238:F3238" si="780">SUM(A3262)</f>
        <v>0</v>
      </c>
      <c r="B3238" s="2846">
        <f t="shared" si="780"/>
        <v>0</v>
      </c>
      <c r="C3238" s="2839">
        <f t="shared" si="780"/>
        <v>19220000</v>
      </c>
      <c r="D3238" s="2846">
        <f t="shared" si="780"/>
        <v>0</v>
      </c>
      <c r="E3238" s="2839">
        <f t="shared" si="780"/>
        <v>19220000</v>
      </c>
      <c r="F3238" s="2846">
        <f t="shared" si="780"/>
        <v>0</v>
      </c>
      <c r="G3238" s="1326">
        <v>1</v>
      </c>
      <c r="H3238" s="2839" t="s">
        <v>1235</v>
      </c>
      <c r="I3238" s="2839">
        <f>SUM(I3262)</f>
        <v>0</v>
      </c>
      <c r="J3238" s="2846">
        <f>SUM(J3262)</f>
        <v>0</v>
      </c>
      <c r="K3238" s="674"/>
      <c r="L3238" s="674"/>
      <c r="M3238" s="674"/>
      <c r="N3238" s="674"/>
      <c r="O3238" s="626" t="e">
        <v>#REF!</v>
      </c>
    </row>
    <row r="3239" spans="1:15" s="733" customFormat="1" ht="16.5" thickTop="1" thickBot="1">
      <c r="A3239" s="2862">
        <f t="shared" ref="A3239:F3239" si="781">A3266</f>
        <v>0</v>
      </c>
      <c r="B3239" s="989">
        <f t="shared" si="781"/>
        <v>0</v>
      </c>
      <c r="C3239" s="2862">
        <f t="shared" si="781"/>
        <v>55000</v>
      </c>
      <c r="D3239" s="989">
        <f t="shared" si="781"/>
        <v>0</v>
      </c>
      <c r="E3239" s="2862">
        <f t="shared" si="781"/>
        <v>55000</v>
      </c>
      <c r="F3239" s="989">
        <f t="shared" si="781"/>
        <v>0</v>
      </c>
      <c r="G3239" s="1263">
        <v>2</v>
      </c>
      <c r="H3239" s="2862" t="s">
        <v>1236</v>
      </c>
      <c r="I3239" s="2862">
        <f>I3266</f>
        <v>0</v>
      </c>
      <c r="J3239" s="989">
        <f>J3266</f>
        <v>0</v>
      </c>
      <c r="O3239" s="733" t="e">
        <v>#REF!</v>
      </c>
    </row>
    <row r="3240" spans="1:15" s="2842" customFormat="1" ht="36.75" customHeight="1" thickTop="1" thickBot="1">
      <c r="A3240" s="995">
        <f t="shared" ref="A3240:F3240" si="782">SUM(A3238:A3239)</f>
        <v>0</v>
      </c>
      <c r="B3240" s="996">
        <f t="shared" si="782"/>
        <v>0</v>
      </c>
      <c r="C3240" s="996">
        <f t="shared" si="782"/>
        <v>19275000</v>
      </c>
      <c r="D3240" s="996">
        <f t="shared" si="782"/>
        <v>0</v>
      </c>
      <c r="E3240" s="996">
        <f t="shared" si="782"/>
        <v>19275000</v>
      </c>
      <c r="F3240" s="996">
        <f t="shared" si="782"/>
        <v>0</v>
      </c>
      <c r="G3240" s="1008"/>
      <c r="H3240" s="998" t="s">
        <v>1358</v>
      </c>
      <c r="I3240" s="996">
        <f>SUM(I3238:I3239)</f>
        <v>0</v>
      </c>
      <c r="J3240" s="997">
        <f>SUM(J3238:J3239)</f>
        <v>0</v>
      </c>
      <c r="K3240" s="656"/>
      <c r="L3240" s="656"/>
      <c r="M3240" s="656"/>
      <c r="N3240" s="656"/>
      <c r="O3240" s="2842" t="e">
        <v>#REF!</v>
      </c>
    </row>
    <row r="3241" spans="1:15" s="2842" customFormat="1" ht="17.25" customHeight="1" thickTop="1">
      <c r="A3241" s="4623"/>
      <c r="B3241" s="4624"/>
      <c r="C3241" s="4624"/>
      <c r="D3241" s="4624"/>
      <c r="E3241" s="4624"/>
      <c r="F3241" s="4624"/>
      <c r="G3241" s="623" t="s">
        <v>139</v>
      </c>
      <c r="H3241" s="4606" t="s">
        <v>243</v>
      </c>
      <c r="I3241" s="4606"/>
      <c r="J3241" s="4607"/>
      <c r="O3241" s="2842" t="e">
        <v>#REF!</v>
      </c>
    </row>
    <row r="3242" spans="1:15" s="2842" customFormat="1" ht="17.25" customHeight="1">
      <c r="A3242" s="2839">
        <f t="shared" ref="A3242:F3242" si="783">A3277</f>
        <v>0</v>
      </c>
      <c r="B3242" s="2846">
        <f t="shared" si="783"/>
        <v>0</v>
      </c>
      <c r="C3242" s="2839">
        <f t="shared" si="783"/>
        <v>328000</v>
      </c>
      <c r="D3242" s="2846">
        <f t="shared" si="783"/>
        <v>60000</v>
      </c>
      <c r="E3242" s="2839">
        <f t="shared" si="783"/>
        <v>328000</v>
      </c>
      <c r="F3242" s="2846">
        <f t="shared" si="783"/>
        <v>60000</v>
      </c>
      <c r="G3242" s="1326">
        <v>1</v>
      </c>
      <c r="H3242" s="2839" t="s">
        <v>1258</v>
      </c>
      <c r="I3242" s="2839">
        <f>I3277</f>
        <v>0</v>
      </c>
      <c r="J3242" s="2846">
        <f>J3277</f>
        <v>0</v>
      </c>
    </row>
    <row r="3243" spans="1:15" s="648" customFormat="1" ht="17.25" customHeight="1" thickBot="1">
      <c r="A3243" s="2839">
        <f t="shared" ref="A3243:F3243" si="784">A3289</f>
        <v>0</v>
      </c>
      <c r="B3243" s="2846">
        <f t="shared" si="784"/>
        <v>0</v>
      </c>
      <c r="C3243" s="2839">
        <f t="shared" si="784"/>
        <v>20000</v>
      </c>
      <c r="D3243" s="2846">
        <f t="shared" si="784"/>
        <v>170000</v>
      </c>
      <c r="E3243" s="2839">
        <f t="shared" si="784"/>
        <v>20000</v>
      </c>
      <c r="F3243" s="2846">
        <f t="shared" si="784"/>
        <v>170000</v>
      </c>
      <c r="G3243" s="1326">
        <v>2</v>
      </c>
      <c r="H3243" s="2839" t="s">
        <v>1271</v>
      </c>
      <c r="I3243" s="2839">
        <f>I3289</f>
        <v>0</v>
      </c>
      <c r="J3243" s="2846">
        <f>J3289</f>
        <v>0</v>
      </c>
    </row>
    <row r="3244" spans="1:15" s="695" customFormat="1" ht="17.25" customHeight="1" thickTop="1" thickBot="1">
      <c r="A3244" s="2839">
        <f t="shared" ref="A3244:F3244" si="785">A3295</f>
        <v>0</v>
      </c>
      <c r="B3244" s="2846">
        <f t="shared" si="785"/>
        <v>0</v>
      </c>
      <c r="C3244" s="2839">
        <f t="shared" si="785"/>
        <v>3500</v>
      </c>
      <c r="D3244" s="2846">
        <f t="shared" si="785"/>
        <v>60000</v>
      </c>
      <c r="E3244" s="2839">
        <f t="shared" si="785"/>
        <v>3500</v>
      </c>
      <c r="F3244" s="2846">
        <f t="shared" si="785"/>
        <v>60000</v>
      </c>
      <c r="G3244" s="1326">
        <v>3</v>
      </c>
      <c r="H3244" s="2839" t="s">
        <v>1282</v>
      </c>
      <c r="I3244" s="2839">
        <f>I3295</f>
        <v>0</v>
      </c>
      <c r="J3244" s="2846">
        <f>J3295</f>
        <v>0</v>
      </c>
    </row>
    <row r="3245" spans="1:15" s="626" customFormat="1" ht="17.25" customHeight="1" thickBot="1">
      <c r="A3245" s="2839">
        <f>0</f>
        <v>0</v>
      </c>
      <c r="B3245" s="2846">
        <f>0</f>
        <v>0</v>
      </c>
      <c r="C3245" s="2839">
        <f>0</f>
        <v>0</v>
      </c>
      <c r="D3245" s="2846">
        <f>0</f>
        <v>0</v>
      </c>
      <c r="E3245" s="2839">
        <f>0</f>
        <v>0</v>
      </c>
      <c r="F3245" s="2846">
        <f>0</f>
        <v>0</v>
      </c>
      <c r="G3245" s="1326">
        <v>4</v>
      </c>
      <c r="H3245" s="2839" t="s">
        <v>1296</v>
      </c>
      <c r="I3245" s="2839">
        <f>0</f>
        <v>0</v>
      </c>
      <c r="J3245" s="2846">
        <f>0</f>
        <v>0</v>
      </c>
    </row>
    <row r="3246" spans="1:15" s="733" customFormat="1" ht="16.5" thickTop="1" thickBot="1">
      <c r="A3246" s="2862">
        <f t="shared" ref="A3246:F3246" si="786">A3299</f>
        <v>0</v>
      </c>
      <c r="B3246" s="989">
        <f t="shared" si="786"/>
        <v>0</v>
      </c>
      <c r="C3246" s="2862">
        <f t="shared" si="786"/>
        <v>10000</v>
      </c>
      <c r="D3246" s="989">
        <f t="shared" si="786"/>
        <v>0</v>
      </c>
      <c r="E3246" s="2862">
        <f t="shared" si="786"/>
        <v>10000</v>
      </c>
      <c r="F3246" s="989">
        <f t="shared" si="786"/>
        <v>0</v>
      </c>
      <c r="G3246" s="1263">
        <v>5</v>
      </c>
      <c r="H3246" s="2862" t="s">
        <v>321</v>
      </c>
      <c r="I3246" s="2862">
        <f>I3299</f>
        <v>0</v>
      </c>
      <c r="J3246" s="989">
        <f>J3299</f>
        <v>0</v>
      </c>
    </row>
    <row r="3247" spans="1:15" s="761" customFormat="1" ht="30" thickTop="1" thickBot="1">
      <c r="A3247" s="995">
        <f t="shared" ref="A3247:F3247" si="787">SUM(A3242:A3246)</f>
        <v>0</v>
      </c>
      <c r="B3247" s="996">
        <f t="shared" si="787"/>
        <v>0</v>
      </c>
      <c r="C3247" s="996">
        <f t="shared" si="787"/>
        <v>361500</v>
      </c>
      <c r="D3247" s="996">
        <f t="shared" si="787"/>
        <v>290000</v>
      </c>
      <c r="E3247" s="996">
        <f t="shared" si="787"/>
        <v>361500</v>
      </c>
      <c r="F3247" s="996">
        <f t="shared" si="787"/>
        <v>290000</v>
      </c>
      <c r="G3247" s="996"/>
      <c r="H3247" s="998" t="s">
        <v>1243</v>
      </c>
      <c r="I3247" s="996">
        <f>SUM(I3242:I3246)</f>
        <v>0</v>
      </c>
      <c r="J3247" s="997">
        <f>SUM(J3242:J3246)</f>
        <v>0</v>
      </c>
    </row>
    <row r="3248" spans="1:15" s="2842" customFormat="1" ht="29.25" customHeight="1" thickTop="1" thickBot="1">
      <c r="A3248" s="1005">
        <f t="shared" ref="A3248:F3248" si="788">SUM(A3240+A3247)</f>
        <v>0</v>
      </c>
      <c r="B3248" s="1006">
        <f t="shared" si="788"/>
        <v>0</v>
      </c>
      <c r="C3248" s="1006">
        <f t="shared" si="788"/>
        <v>19636500</v>
      </c>
      <c r="D3248" s="1006">
        <f t="shared" si="788"/>
        <v>290000</v>
      </c>
      <c r="E3248" s="1006">
        <f t="shared" si="788"/>
        <v>19636500</v>
      </c>
      <c r="F3248" s="1006">
        <f t="shared" si="788"/>
        <v>290000</v>
      </c>
      <c r="G3248" s="1078"/>
      <c r="H3248" s="1068" t="s">
        <v>1244</v>
      </c>
      <c r="I3248" s="1006">
        <f>SUM(I3240+I3247)</f>
        <v>0</v>
      </c>
      <c r="J3248" s="1007">
        <f>SUM(J3240+J3247)</f>
        <v>0</v>
      </c>
    </row>
    <row r="3249" spans="1:15" s="2842" customFormat="1" ht="15.75" customHeight="1">
      <c r="A3249" s="2850"/>
      <c r="B3249" s="2847"/>
      <c r="C3249" s="2847"/>
      <c r="D3249" s="2847"/>
      <c r="E3249" s="2847"/>
      <c r="F3249" s="2847"/>
      <c r="G3249" s="1411"/>
      <c r="H3249" s="749"/>
      <c r="I3249" s="2847"/>
      <c r="J3249" s="2847"/>
    </row>
    <row r="3250" spans="1:15" s="2842" customFormat="1" ht="15" customHeight="1">
      <c r="A3250" s="2848" t="s">
        <v>322</v>
      </c>
    </row>
    <row r="3251" spans="1:15" s="2842" customFormat="1" ht="13.5" customHeight="1">
      <c r="A3251" s="2850" t="s">
        <v>1582</v>
      </c>
      <c r="N3251" s="1386">
        <v>816542</v>
      </c>
    </row>
    <row r="3252" spans="1:15" s="2842" customFormat="1" ht="16.5" customHeight="1" thickBot="1">
      <c r="A3252" s="2848"/>
      <c r="I3252" s="4608" t="s">
        <v>313</v>
      </c>
      <c r="J3252" s="4608"/>
      <c r="K3252" s="628"/>
      <c r="L3252" s="628"/>
    </row>
    <row r="3253" spans="1:15" s="2842" customFormat="1" ht="30.75" customHeight="1" thickBot="1">
      <c r="A3253" s="4453" t="s">
        <v>3785</v>
      </c>
      <c r="B3253" s="4454"/>
      <c r="C3253" s="4455" t="s">
        <v>3783</v>
      </c>
      <c r="D3253" s="4454"/>
      <c r="E3253" s="4455" t="s">
        <v>3784</v>
      </c>
      <c r="F3253" s="4454"/>
      <c r="G3253" s="4456" t="s">
        <v>117</v>
      </c>
      <c r="H3253" s="4457"/>
      <c r="I3253" s="4455" t="s">
        <v>3787</v>
      </c>
      <c r="J3253" s="4454"/>
      <c r="K3253" s="655"/>
      <c r="L3253" s="655"/>
      <c r="M3253" s="655"/>
      <c r="N3253" s="655"/>
      <c r="O3253" s="2842" t="e">
        <v>#REF!</v>
      </c>
    </row>
    <row r="3254" spans="1:15" s="648" customFormat="1" ht="13.5" customHeight="1" thickTop="1" thickBot="1">
      <c r="A3254" s="1050" t="s">
        <v>118</v>
      </c>
      <c r="B3254" s="2819" t="s">
        <v>104</v>
      </c>
      <c r="C3254" s="2819" t="s">
        <v>118</v>
      </c>
      <c r="D3254" s="2819" t="s">
        <v>104</v>
      </c>
      <c r="E3254" s="2819" t="s">
        <v>118</v>
      </c>
      <c r="F3254" s="2819" t="s">
        <v>104</v>
      </c>
      <c r="G3254" s="4458"/>
      <c r="H3254" s="4459"/>
      <c r="I3254" s="2819" t="s">
        <v>118</v>
      </c>
      <c r="J3254" s="1051" t="s">
        <v>104</v>
      </c>
    </row>
    <row r="3255" spans="1:15" s="660" customFormat="1" ht="18" customHeight="1" thickTop="1" thickBot="1">
      <c r="A3255" s="1075">
        <v>1</v>
      </c>
      <c r="B3255" s="2843">
        <v>2</v>
      </c>
      <c r="C3255" s="2843">
        <v>3</v>
      </c>
      <c r="D3255" s="2843">
        <v>4</v>
      </c>
      <c r="E3255" s="2843">
        <v>5</v>
      </c>
      <c r="F3255" s="2843">
        <v>6</v>
      </c>
      <c r="G3255" s="4614">
        <v>7</v>
      </c>
      <c r="H3255" s="4614"/>
      <c r="I3255" s="2843">
        <v>8</v>
      </c>
      <c r="J3255" s="1076">
        <v>9</v>
      </c>
    </row>
    <row r="3256" spans="1:15" s="2842" customFormat="1" ht="18" customHeight="1">
      <c r="A3256" s="2844" t="s">
        <v>626</v>
      </c>
      <c r="B3256" s="2840"/>
      <c r="C3256" s="2840"/>
      <c r="D3256" s="2840"/>
      <c r="E3256" s="2840"/>
      <c r="F3256" s="2840"/>
      <c r="G3256" s="2840"/>
      <c r="H3256" s="2840"/>
      <c r="I3256" s="2840"/>
      <c r="J3256" s="2841"/>
    </row>
    <row r="3257" spans="1:15" s="2842" customFormat="1" ht="18" customHeight="1">
      <c r="A3257" s="4612"/>
      <c r="B3257" s="4613"/>
      <c r="C3257" s="4613"/>
      <c r="D3257" s="4613"/>
      <c r="E3257" s="4613"/>
      <c r="F3257" s="4613"/>
      <c r="G3257" s="624" t="s">
        <v>137</v>
      </c>
      <c r="H3257" s="4610" t="s">
        <v>239</v>
      </c>
      <c r="I3257" s="4610"/>
      <c r="J3257" s="4611"/>
      <c r="K3257" s="654"/>
      <c r="L3257" s="654"/>
      <c r="M3257" s="654"/>
      <c r="N3257" s="654"/>
    </row>
    <row r="3258" spans="1:15" s="2842" customFormat="1" ht="17.25" customHeight="1">
      <c r="A3258" s="4612"/>
      <c r="B3258" s="4613"/>
      <c r="C3258" s="4613"/>
      <c r="D3258" s="4613"/>
      <c r="E3258" s="4613"/>
      <c r="F3258" s="4613"/>
      <c r="G3258" s="624">
        <v>1</v>
      </c>
      <c r="H3258" s="4610" t="s">
        <v>1235</v>
      </c>
      <c r="I3258" s="4610"/>
      <c r="J3258" s="4611"/>
      <c r="K3258" s="654"/>
      <c r="L3258" s="654"/>
      <c r="M3258" s="654"/>
      <c r="N3258" s="654"/>
    </row>
    <row r="3259" spans="1:15" s="2842" customFormat="1" ht="17.25" customHeight="1">
      <c r="A3259" s="3424"/>
      <c r="B3259" s="2846"/>
      <c r="C3259" s="4423">
        <v>15000000</v>
      </c>
      <c r="D3259" s="4424">
        <v>0</v>
      </c>
      <c r="E3259" s="4423">
        <v>15000000</v>
      </c>
      <c r="F3259" s="4424">
        <v>0</v>
      </c>
      <c r="G3259" s="1326" t="s">
        <v>324</v>
      </c>
      <c r="H3259" s="2839" t="s">
        <v>1409</v>
      </c>
      <c r="I3259" s="2839"/>
      <c r="J3259" s="2846">
        <v>0</v>
      </c>
      <c r="K3259" s="654"/>
      <c r="L3259" s="654"/>
      <c r="M3259" s="654"/>
      <c r="N3259" s="654"/>
      <c r="O3259" s="2842" t="e">
        <v>#REF!</v>
      </c>
    </row>
    <row r="3260" spans="1:15" s="626" customFormat="1" ht="17.25" customHeight="1" thickBot="1">
      <c r="A3260" s="3424"/>
      <c r="B3260" s="2846"/>
      <c r="C3260" s="4423">
        <v>2000000</v>
      </c>
      <c r="D3260" s="4424">
        <v>0</v>
      </c>
      <c r="E3260" s="4423">
        <v>2000000</v>
      </c>
      <c r="F3260" s="4424">
        <v>0</v>
      </c>
      <c r="G3260" s="1326" t="s">
        <v>327</v>
      </c>
      <c r="H3260" s="1354" t="s">
        <v>1246</v>
      </c>
      <c r="I3260" s="2839"/>
      <c r="J3260" s="2846">
        <v>0</v>
      </c>
      <c r="O3260" s="626" t="e">
        <v>#REF!</v>
      </c>
    </row>
    <row r="3261" spans="1:15" s="733" customFormat="1" ht="21" customHeight="1" thickTop="1" thickBot="1">
      <c r="A3261" s="3424"/>
      <c r="B3261" s="2846"/>
      <c r="C3261" s="4427">
        <v>2220000</v>
      </c>
      <c r="D3261" s="989">
        <v>0</v>
      </c>
      <c r="E3261" s="4427">
        <v>2220000</v>
      </c>
      <c r="F3261" s="989">
        <v>0</v>
      </c>
      <c r="G3261" s="1263">
        <v>100</v>
      </c>
      <c r="H3261" s="2862" t="s">
        <v>1380</v>
      </c>
      <c r="I3261" s="2862"/>
      <c r="J3261" s="989">
        <v>0</v>
      </c>
    </row>
    <row r="3262" spans="1:15" s="2842" customFormat="1" ht="18" customHeight="1" thickTop="1" thickBot="1">
      <c r="A3262" s="1039">
        <f>SUM(A3259:A3261)</f>
        <v>0</v>
      </c>
      <c r="B3262" s="1040">
        <f>SUM(B3259:B3261)</f>
        <v>0</v>
      </c>
      <c r="C3262" s="996">
        <f>SUM(C3259:C3261)</f>
        <v>19220000</v>
      </c>
      <c r="D3262" s="996">
        <f>SUM(D3259:D3261)</f>
        <v>0</v>
      </c>
      <c r="E3262" s="1040">
        <f>SUM(E3259:E3261)</f>
        <v>19220000</v>
      </c>
      <c r="F3262" s="1040">
        <v>0</v>
      </c>
      <c r="G3262" s="1009"/>
      <c r="H3262" s="996" t="s">
        <v>1249</v>
      </c>
      <c r="I3262" s="996">
        <f>SUM(I3259:I3261)</f>
        <v>0</v>
      </c>
      <c r="J3262" s="997">
        <f>SUM(J3259:J3261)</f>
        <v>0</v>
      </c>
      <c r="K3262" s="1388"/>
      <c r="L3262" s="1388"/>
    </row>
    <row r="3263" spans="1:15" s="2842" customFormat="1" ht="17.25" customHeight="1" thickTop="1">
      <c r="A3263" s="4623"/>
      <c r="B3263" s="4624"/>
      <c r="C3263" s="4624"/>
      <c r="D3263" s="4624"/>
      <c r="E3263" s="4624"/>
      <c r="F3263" s="4624"/>
      <c r="G3263" s="623">
        <v>2</v>
      </c>
      <c r="H3263" s="4606" t="s">
        <v>1236</v>
      </c>
      <c r="I3263" s="4606"/>
      <c r="J3263" s="4607"/>
    </row>
    <row r="3264" spans="1:15" s="626" customFormat="1" ht="17.25" customHeight="1" thickBot="1">
      <c r="A3264" s="3424"/>
      <c r="B3264" s="2846"/>
      <c r="C3264" s="4423">
        <v>5000</v>
      </c>
      <c r="D3264" s="4424">
        <v>0</v>
      </c>
      <c r="E3264" s="4423">
        <v>5000</v>
      </c>
      <c r="F3264" s="4424">
        <v>0</v>
      </c>
      <c r="G3264" s="1326">
        <v>200</v>
      </c>
      <c r="H3264" s="2839" t="s">
        <v>1335</v>
      </c>
      <c r="I3264" s="2839"/>
      <c r="J3264" s="2846">
        <v>0</v>
      </c>
    </row>
    <row r="3265" spans="1:15" s="662" customFormat="1" ht="22.5" customHeight="1" thickTop="1" thickBot="1">
      <c r="A3265" s="3424"/>
      <c r="B3265" s="2846"/>
      <c r="C3265" s="4427">
        <v>50000</v>
      </c>
      <c r="D3265" s="989">
        <v>0</v>
      </c>
      <c r="E3265" s="4427">
        <v>50000</v>
      </c>
      <c r="F3265" s="989">
        <v>0</v>
      </c>
      <c r="G3265" s="1263">
        <v>275</v>
      </c>
      <c r="H3265" s="2885" t="s">
        <v>1503</v>
      </c>
      <c r="I3265" s="2862"/>
      <c r="J3265" s="989">
        <v>0</v>
      </c>
    </row>
    <row r="3266" spans="1:15" s="662" customFormat="1" ht="30.75" customHeight="1" thickTop="1" thickBot="1">
      <c r="A3266" s="1039">
        <f t="shared" ref="A3266:F3266" si="789">SUM(A3264:A3265)</f>
        <v>0</v>
      </c>
      <c r="B3266" s="1040">
        <f t="shared" si="789"/>
        <v>0</v>
      </c>
      <c r="C3266" s="996">
        <f t="shared" si="789"/>
        <v>55000</v>
      </c>
      <c r="D3266" s="996">
        <f t="shared" si="789"/>
        <v>0</v>
      </c>
      <c r="E3266" s="1040">
        <f t="shared" si="789"/>
        <v>55000</v>
      </c>
      <c r="F3266" s="1040">
        <f t="shared" si="789"/>
        <v>0</v>
      </c>
      <c r="G3266" s="1009"/>
      <c r="H3266" s="1010" t="s">
        <v>1257</v>
      </c>
      <c r="I3266" s="996">
        <f>SUM(I3264:I3265)</f>
        <v>0</v>
      </c>
      <c r="J3266" s="997">
        <f>SUM(J3264:J3265)</f>
        <v>0</v>
      </c>
    </row>
    <row r="3267" spans="1:15" s="695" customFormat="1" ht="30.75" customHeight="1" thickTop="1" thickBot="1">
      <c r="A3267" s="1039">
        <f t="shared" ref="A3267:F3267" si="790">SUM(A3266,A3262)</f>
        <v>0</v>
      </c>
      <c r="B3267" s="1040">
        <f t="shared" si="790"/>
        <v>0</v>
      </c>
      <c r="C3267" s="996">
        <f t="shared" si="790"/>
        <v>19275000</v>
      </c>
      <c r="D3267" s="996">
        <f t="shared" si="790"/>
        <v>0</v>
      </c>
      <c r="E3267" s="1040">
        <f t="shared" si="790"/>
        <v>19275000</v>
      </c>
      <c r="F3267" s="1040">
        <f t="shared" si="790"/>
        <v>0</v>
      </c>
      <c r="G3267" s="1013"/>
      <c r="H3267" s="1010" t="s">
        <v>1237</v>
      </c>
      <c r="I3267" s="996">
        <f>SUM(I3266,I3262)</f>
        <v>0</v>
      </c>
      <c r="J3267" s="997">
        <f>SUM(J3266,J3262)</f>
        <v>0</v>
      </c>
    </row>
    <row r="3268" spans="1:15" s="2842" customFormat="1" ht="18" customHeight="1" thickTop="1">
      <c r="A3268" s="4623"/>
      <c r="B3268" s="4624"/>
      <c r="C3268" s="4624"/>
      <c r="D3268" s="4624"/>
      <c r="E3268" s="4624"/>
      <c r="F3268" s="4624"/>
      <c r="G3268" s="623" t="s">
        <v>139</v>
      </c>
      <c r="H3268" s="4606" t="s">
        <v>243</v>
      </c>
      <c r="I3268" s="4606"/>
      <c r="J3268" s="4607"/>
    </row>
    <row r="3269" spans="1:15" s="2842" customFormat="1" ht="17.25" customHeight="1">
      <c r="A3269" s="4612"/>
      <c r="B3269" s="4613"/>
      <c r="C3269" s="4613"/>
      <c r="D3269" s="4613"/>
      <c r="E3269" s="4613"/>
      <c r="F3269" s="4613"/>
      <c r="G3269" s="624">
        <v>1</v>
      </c>
      <c r="H3269" s="4610" t="s">
        <v>1258</v>
      </c>
      <c r="I3269" s="4610"/>
      <c r="J3269" s="4611"/>
    </row>
    <row r="3270" spans="1:15" s="2842" customFormat="1" ht="17.25" customHeight="1">
      <c r="A3270" s="3424"/>
      <c r="B3270" s="3420"/>
      <c r="C3270" s="3719">
        <v>300000</v>
      </c>
      <c r="D3270" s="4423"/>
      <c r="E3270" s="3719">
        <v>300000</v>
      </c>
      <c r="F3270" s="4423"/>
      <c r="G3270" s="1326" t="s">
        <v>324</v>
      </c>
      <c r="H3270" s="1234" t="s">
        <v>1259</v>
      </c>
      <c r="I3270" s="3719"/>
      <c r="J3270" s="2839"/>
    </row>
    <row r="3271" spans="1:15" s="2842" customFormat="1" ht="17.25" customHeight="1">
      <c r="A3271" s="3424"/>
      <c r="B3271" s="3420"/>
      <c r="C3271" s="4423">
        <v>8000</v>
      </c>
      <c r="D3271" s="4423"/>
      <c r="E3271" s="4423">
        <v>8000</v>
      </c>
      <c r="F3271" s="4423"/>
      <c r="G3271" s="1326" t="s">
        <v>326</v>
      </c>
      <c r="H3271" s="1234" t="s">
        <v>256</v>
      </c>
      <c r="I3271" s="2839"/>
      <c r="J3271" s="2839"/>
      <c r="K3271" s="654"/>
      <c r="L3271" s="654"/>
      <c r="M3271" s="654"/>
      <c r="N3271" s="654"/>
    </row>
    <row r="3272" spans="1:15" s="2842" customFormat="1" ht="17.25" customHeight="1">
      <c r="A3272" s="3424"/>
      <c r="B3272" s="3420"/>
      <c r="C3272" s="4423">
        <v>15000</v>
      </c>
      <c r="D3272" s="4423"/>
      <c r="E3272" s="4423">
        <v>15000</v>
      </c>
      <c r="F3272" s="4423"/>
      <c r="G3272" s="1326" t="s">
        <v>473</v>
      </c>
      <c r="H3272" s="1234" t="s">
        <v>1504</v>
      </c>
      <c r="I3272" s="2839"/>
      <c r="J3272" s="2839"/>
      <c r="K3272" s="658"/>
      <c r="L3272" s="658"/>
      <c r="M3272" s="654"/>
      <c r="N3272" s="654"/>
    </row>
    <row r="3273" spans="1:15" s="2842" customFormat="1" ht="17.25" customHeight="1">
      <c r="A3273" s="3420"/>
      <c r="B3273" s="3420"/>
      <c r="C3273" s="4423">
        <v>5000</v>
      </c>
      <c r="D3273" s="4423"/>
      <c r="E3273" s="4423">
        <v>5000</v>
      </c>
      <c r="F3273" s="4423"/>
      <c r="G3273" s="1326" t="s">
        <v>1264</v>
      </c>
      <c r="H3273" s="1234" t="s">
        <v>262</v>
      </c>
      <c r="I3273" s="2839"/>
      <c r="J3273" s="2839"/>
    </row>
    <row r="3274" spans="1:15" s="626" customFormat="1" ht="17.25" customHeight="1" thickBot="1">
      <c r="A3274" s="3420"/>
      <c r="B3274" s="3420"/>
      <c r="C3274" s="4423"/>
      <c r="D3274" s="4423">
        <v>10000</v>
      </c>
      <c r="E3274" s="4423"/>
      <c r="F3274" s="4423">
        <v>10000</v>
      </c>
      <c r="G3274" s="1326" t="s">
        <v>492</v>
      </c>
      <c r="H3274" s="1234" t="s">
        <v>265</v>
      </c>
      <c r="I3274" s="2839"/>
      <c r="J3274" s="2839"/>
    </row>
    <row r="3275" spans="1:15" s="733" customFormat="1" ht="31.5" thickTop="1" thickBot="1">
      <c r="A3275" s="3420"/>
      <c r="B3275" s="3424"/>
      <c r="C3275" s="4423"/>
      <c r="D3275" s="1421">
        <v>40000</v>
      </c>
      <c r="E3275" s="4423"/>
      <c r="F3275" s="1421">
        <v>40000</v>
      </c>
      <c r="G3275" s="2688">
        <v>25</v>
      </c>
      <c r="H3275" s="1234" t="s">
        <v>3496</v>
      </c>
      <c r="I3275" s="2839"/>
      <c r="J3275" s="1421"/>
    </row>
    <row r="3276" spans="1:15" s="761" customFormat="1" ht="15.75" thickTop="1">
      <c r="A3276" s="2839"/>
      <c r="B3276" s="2839"/>
      <c r="C3276" s="4423"/>
      <c r="D3276" s="1421">
        <v>10000</v>
      </c>
      <c r="E3276" s="4423"/>
      <c r="F3276" s="1421">
        <v>10000</v>
      </c>
      <c r="G3276" s="2688">
        <v>29</v>
      </c>
      <c r="H3276" s="1234" t="s">
        <v>3489</v>
      </c>
      <c r="I3276" s="2839"/>
      <c r="J3276" s="1421"/>
    </row>
    <row r="3277" spans="1:15" s="2842" customFormat="1" ht="17.25" customHeight="1" thickBot="1">
      <c r="A3277" s="1005">
        <f t="shared" ref="A3277:F3277" si="791">SUM(A3270:A3276)</f>
        <v>0</v>
      </c>
      <c r="B3277" s="1005">
        <f t="shared" si="791"/>
        <v>0</v>
      </c>
      <c r="C3277" s="1005">
        <f t="shared" si="791"/>
        <v>328000</v>
      </c>
      <c r="D3277" s="1005">
        <f t="shared" si="791"/>
        <v>60000</v>
      </c>
      <c r="E3277" s="1005">
        <f t="shared" si="791"/>
        <v>328000</v>
      </c>
      <c r="F3277" s="1005">
        <f t="shared" si="791"/>
        <v>60000</v>
      </c>
      <c r="G3277" s="1078"/>
      <c r="H3277" s="1006" t="s">
        <v>1270</v>
      </c>
      <c r="I3277" s="1005">
        <f>SUM(I3270:I3276)</f>
        <v>0</v>
      </c>
      <c r="J3277" s="1005">
        <f>SUM(J3270:J3276)</f>
        <v>0</v>
      </c>
    </row>
    <row r="3278" spans="1:15" s="2842" customFormat="1" ht="15" customHeight="1">
      <c r="A3278" s="2850" t="s">
        <v>1582</v>
      </c>
      <c r="O3278" s="2842">
        <f>I3309-C3309</f>
        <v>-27815000</v>
      </c>
    </row>
    <row r="3279" spans="1:15" s="2842" customFormat="1" ht="16.5" customHeight="1" thickBot="1">
      <c r="A3279" s="2848"/>
      <c r="I3279" s="4608" t="s">
        <v>313</v>
      </c>
      <c r="J3279" s="4608"/>
    </row>
    <row r="3280" spans="1:15" s="2842" customFormat="1" ht="29.25" customHeight="1">
      <c r="A3280" s="4453" t="s">
        <v>3785</v>
      </c>
      <c r="B3280" s="4454"/>
      <c r="C3280" s="4455" t="s">
        <v>3783</v>
      </c>
      <c r="D3280" s="4454"/>
      <c r="E3280" s="4455" t="s">
        <v>3784</v>
      </c>
      <c r="F3280" s="4454"/>
      <c r="G3280" s="4456" t="s">
        <v>117</v>
      </c>
      <c r="H3280" s="4457"/>
      <c r="I3280" s="4455" t="s">
        <v>3787</v>
      </c>
      <c r="J3280" s="4454"/>
      <c r="K3280" s="2847"/>
      <c r="L3280" s="2847"/>
    </row>
    <row r="3281" spans="1:14" s="2842" customFormat="1" ht="13.5" customHeight="1">
      <c r="A3281" s="1050" t="s">
        <v>118</v>
      </c>
      <c r="B3281" s="2819" t="s">
        <v>104</v>
      </c>
      <c r="C3281" s="2819" t="s">
        <v>118</v>
      </c>
      <c r="D3281" s="2819" t="s">
        <v>104</v>
      </c>
      <c r="E3281" s="2819" t="s">
        <v>118</v>
      </c>
      <c r="F3281" s="2819" t="s">
        <v>104</v>
      </c>
      <c r="G3281" s="4458"/>
      <c r="H3281" s="4459"/>
      <c r="I3281" s="2819" t="s">
        <v>118</v>
      </c>
      <c r="J3281" s="1051" t="s">
        <v>104</v>
      </c>
    </row>
    <row r="3282" spans="1:14" s="2842" customFormat="1" ht="18" customHeight="1" thickBot="1">
      <c r="A3282" s="1075">
        <v>1</v>
      </c>
      <c r="B3282" s="2843">
        <v>2</v>
      </c>
      <c r="C3282" s="2843">
        <v>3</v>
      </c>
      <c r="D3282" s="2843">
        <v>4</v>
      </c>
      <c r="E3282" s="2843">
        <v>5</v>
      </c>
      <c r="F3282" s="2843">
        <v>6</v>
      </c>
      <c r="G3282" s="4614">
        <v>7</v>
      </c>
      <c r="H3282" s="4614"/>
      <c r="I3282" s="2843">
        <v>8</v>
      </c>
      <c r="J3282" s="1076">
        <v>9</v>
      </c>
      <c r="K3282" s="654"/>
      <c r="L3282" s="654"/>
      <c r="M3282" s="654"/>
      <c r="N3282" s="654"/>
    </row>
    <row r="3283" spans="1:14" s="2842" customFormat="1" ht="17.25" customHeight="1">
      <c r="A3283" s="4642"/>
      <c r="B3283" s="4643"/>
      <c r="C3283" s="4643"/>
      <c r="D3283" s="4643"/>
      <c r="E3283" s="4643"/>
      <c r="F3283" s="4643"/>
      <c r="G3283" s="740">
        <v>2</v>
      </c>
      <c r="H3283" s="4636" t="s">
        <v>1271</v>
      </c>
      <c r="I3283" s="4636"/>
      <c r="J3283" s="4644"/>
    </row>
    <row r="3284" spans="1:14" s="2842" customFormat="1" ht="17.25" customHeight="1">
      <c r="A3284" s="765"/>
      <c r="B3284" s="2713"/>
      <c r="C3284" s="4419"/>
      <c r="D3284" s="3745">
        <v>20000</v>
      </c>
      <c r="E3284" s="4419"/>
      <c r="F3284" s="3745">
        <v>20000</v>
      </c>
      <c r="G3284" s="696">
        <v>103</v>
      </c>
      <c r="H3284" s="2835" t="s">
        <v>3491</v>
      </c>
      <c r="I3284" s="2836"/>
      <c r="J3284" s="3745"/>
    </row>
    <row r="3285" spans="1:14" s="2842" customFormat="1" ht="17.25" customHeight="1">
      <c r="A3285" s="3425"/>
      <c r="B3285" s="3424"/>
      <c r="C3285" s="4423"/>
      <c r="D3285" s="3720">
        <v>100000</v>
      </c>
      <c r="E3285" s="4423"/>
      <c r="F3285" s="3720">
        <v>100000</v>
      </c>
      <c r="G3285" s="1326">
        <v>104</v>
      </c>
      <c r="H3285" s="1234" t="s">
        <v>3492</v>
      </c>
      <c r="I3285" s="2839"/>
      <c r="J3285" s="3720"/>
    </row>
    <row r="3286" spans="1:14" s="2842" customFormat="1" ht="17.25" customHeight="1">
      <c r="A3286" s="3425"/>
      <c r="B3286" s="3424"/>
      <c r="C3286" s="4423"/>
      <c r="D3286" s="3720">
        <v>50000</v>
      </c>
      <c r="E3286" s="4423"/>
      <c r="F3286" s="3720">
        <v>50000</v>
      </c>
      <c r="G3286" s="1326">
        <v>135</v>
      </c>
      <c r="H3286" s="1234" t="s">
        <v>270</v>
      </c>
      <c r="I3286" s="2839"/>
      <c r="J3286" s="3720"/>
      <c r="K3286" s="654"/>
      <c r="L3286" s="654"/>
      <c r="M3286" s="654"/>
      <c r="N3286" s="654"/>
    </row>
    <row r="3287" spans="1:14" s="626" customFormat="1" ht="17.25" customHeight="1" thickBot="1">
      <c r="A3287" s="3424"/>
      <c r="B3287" s="3424"/>
      <c r="C3287" s="3719">
        <v>20000</v>
      </c>
      <c r="D3287" s="4424"/>
      <c r="E3287" s="3719">
        <v>20000</v>
      </c>
      <c r="F3287" s="4424"/>
      <c r="G3287" s="1326">
        <v>140</v>
      </c>
      <c r="H3287" s="2839" t="s">
        <v>1280</v>
      </c>
      <c r="I3287" s="3719"/>
      <c r="J3287" s="2846"/>
      <c r="K3287" s="674"/>
      <c r="L3287" s="674"/>
      <c r="M3287" s="674"/>
      <c r="N3287" s="674"/>
    </row>
    <row r="3288" spans="1:14" s="733" customFormat="1" ht="21.75" customHeight="1" thickTop="1" thickBot="1">
      <c r="A3288" s="2846"/>
      <c r="B3288" s="2846"/>
      <c r="C3288" s="4427">
        <v>0</v>
      </c>
      <c r="D3288" s="989">
        <v>0</v>
      </c>
      <c r="E3288" s="4427">
        <v>0</v>
      </c>
      <c r="F3288" s="989">
        <v>0</v>
      </c>
      <c r="G3288" s="1263">
        <v>146</v>
      </c>
      <c r="H3288" s="2862" t="s">
        <v>1570</v>
      </c>
      <c r="I3288" s="2862"/>
      <c r="J3288" s="989"/>
    </row>
    <row r="3289" spans="1:14" s="2842" customFormat="1" ht="18" customHeight="1" thickTop="1" thickBot="1">
      <c r="A3289" s="1039">
        <f t="shared" ref="A3289:F3289" si="792">SUM(A3284:A3288)</f>
        <v>0</v>
      </c>
      <c r="B3289" s="1039">
        <f t="shared" si="792"/>
        <v>0</v>
      </c>
      <c r="C3289" s="1039">
        <f t="shared" si="792"/>
        <v>20000</v>
      </c>
      <c r="D3289" s="1039">
        <f t="shared" si="792"/>
        <v>170000</v>
      </c>
      <c r="E3289" s="1039">
        <f t="shared" si="792"/>
        <v>20000</v>
      </c>
      <c r="F3289" s="1039">
        <f t="shared" si="792"/>
        <v>170000</v>
      </c>
      <c r="G3289" s="1009"/>
      <c r="H3289" s="996" t="s">
        <v>1344</v>
      </c>
      <c r="I3289" s="1039">
        <f>SUM(I3284:I3288)</f>
        <v>0</v>
      </c>
      <c r="J3289" s="1039">
        <f>SUM(J3284:J3288)</f>
        <v>0</v>
      </c>
    </row>
    <row r="3290" spans="1:14" s="2842" customFormat="1" ht="17.25" customHeight="1" thickTop="1">
      <c r="A3290" s="4623"/>
      <c r="B3290" s="4624"/>
      <c r="C3290" s="4624"/>
      <c r="D3290" s="4624"/>
      <c r="E3290" s="4624"/>
      <c r="F3290" s="4624"/>
      <c r="G3290" s="623">
        <v>3</v>
      </c>
      <c r="H3290" s="4606" t="s">
        <v>1282</v>
      </c>
      <c r="I3290" s="4606"/>
      <c r="J3290" s="4607"/>
    </row>
    <row r="3291" spans="1:14" s="2842" customFormat="1" ht="17.25" customHeight="1">
      <c r="A3291" s="1325"/>
      <c r="B3291" s="2846"/>
      <c r="C3291" s="2839">
        <v>0</v>
      </c>
      <c r="D3291" s="2846">
        <v>0</v>
      </c>
      <c r="E3291" s="3420">
        <v>0</v>
      </c>
      <c r="F3291" s="3421">
        <v>0</v>
      </c>
      <c r="G3291" s="1326">
        <v>206</v>
      </c>
      <c r="H3291" s="2839" t="s">
        <v>1426</v>
      </c>
      <c r="I3291" s="2839"/>
      <c r="J3291" s="2846"/>
    </row>
    <row r="3292" spans="1:14" s="2842" customFormat="1" ht="17.25" customHeight="1">
      <c r="A3292" s="1325"/>
      <c r="B3292" s="3424"/>
      <c r="C3292" s="2839">
        <v>0</v>
      </c>
      <c r="D3292" s="2846">
        <v>60000</v>
      </c>
      <c r="E3292" s="3420">
        <v>0</v>
      </c>
      <c r="F3292" s="3421">
        <v>60000</v>
      </c>
      <c r="G3292" s="1326">
        <v>230</v>
      </c>
      <c r="H3292" s="2839" t="s">
        <v>1516</v>
      </c>
      <c r="I3292" s="2839"/>
      <c r="J3292" s="3720"/>
    </row>
    <row r="3293" spans="1:14" s="626" customFormat="1" ht="17.25" customHeight="1" thickBot="1">
      <c r="A3293" s="1325"/>
      <c r="B3293" s="3424"/>
      <c r="C3293" s="2846">
        <v>3500</v>
      </c>
      <c r="D3293" s="2846"/>
      <c r="E3293" s="3421">
        <v>3500</v>
      </c>
      <c r="F3293" s="3421"/>
      <c r="G3293" s="1326">
        <v>234</v>
      </c>
      <c r="H3293" s="2839" t="s">
        <v>1427</v>
      </c>
      <c r="I3293" s="2846"/>
      <c r="J3293" s="2846"/>
    </row>
    <row r="3294" spans="1:14" s="733" customFormat="1" ht="20.25" customHeight="1" thickTop="1" thickBot="1">
      <c r="A3294" s="1262"/>
      <c r="B3294" s="1261"/>
      <c r="C3294" s="2862">
        <v>0</v>
      </c>
      <c r="D3294" s="989">
        <v>0</v>
      </c>
      <c r="E3294" s="3422">
        <v>0</v>
      </c>
      <c r="F3294" s="989">
        <v>0</v>
      </c>
      <c r="G3294" s="1263">
        <v>289</v>
      </c>
      <c r="H3294" s="2862" t="s">
        <v>281</v>
      </c>
      <c r="I3294" s="2862"/>
      <c r="J3294" s="989"/>
    </row>
    <row r="3295" spans="1:14" s="2842" customFormat="1" ht="18" customHeight="1" thickTop="1" thickBot="1">
      <c r="A3295" s="1039">
        <f t="shared" ref="A3295:F3295" si="793">SUM(A3291:A3294)</f>
        <v>0</v>
      </c>
      <c r="B3295" s="1040">
        <f t="shared" si="793"/>
        <v>0</v>
      </c>
      <c r="C3295" s="1040">
        <f t="shared" si="793"/>
        <v>3500</v>
      </c>
      <c r="D3295" s="1040">
        <f t="shared" si="793"/>
        <v>60000</v>
      </c>
      <c r="E3295" s="1040">
        <f t="shared" si="793"/>
        <v>3500</v>
      </c>
      <c r="F3295" s="1040">
        <f t="shared" si="793"/>
        <v>60000</v>
      </c>
      <c r="G3295" s="1009"/>
      <c r="H3295" s="996" t="s">
        <v>1374</v>
      </c>
      <c r="I3295" s="1040">
        <f>SUM(I3291:I3294)</f>
        <v>0</v>
      </c>
      <c r="J3295" s="1074">
        <f>SUM(J3291:J3294)</f>
        <v>0</v>
      </c>
    </row>
    <row r="3296" spans="1:14" s="2842" customFormat="1" ht="18" customHeight="1" thickTop="1">
      <c r="A3296" s="4623"/>
      <c r="B3296" s="4624"/>
      <c r="C3296" s="4624"/>
      <c r="D3296" s="4624"/>
      <c r="E3296" s="4624"/>
      <c r="F3296" s="4624"/>
      <c r="G3296" s="623">
        <v>4</v>
      </c>
      <c r="H3296" s="4606" t="s">
        <v>1296</v>
      </c>
      <c r="I3296" s="4606"/>
      <c r="J3296" s="4607"/>
    </row>
    <row r="3297" spans="1:14" s="626" customFormat="1" ht="17.25" customHeight="1" thickBot="1">
      <c r="A3297" s="4612"/>
      <c r="B3297" s="4613"/>
      <c r="C3297" s="4613"/>
      <c r="D3297" s="4613"/>
      <c r="E3297" s="4613"/>
      <c r="F3297" s="4613"/>
      <c r="G3297" s="624">
        <v>5</v>
      </c>
      <c r="H3297" s="4610" t="s">
        <v>321</v>
      </c>
      <c r="I3297" s="4610"/>
      <c r="J3297" s="4611"/>
      <c r="K3297" s="674"/>
      <c r="L3297" s="674"/>
      <c r="M3297" s="674"/>
      <c r="N3297" s="674"/>
    </row>
    <row r="3298" spans="1:14" s="662" customFormat="1" ht="20.25" customHeight="1" thickTop="1" thickBot="1">
      <c r="A3298" s="2846"/>
      <c r="B3298" s="2846"/>
      <c r="C3298" s="2862">
        <v>10000</v>
      </c>
      <c r="D3298" s="2862">
        <v>0</v>
      </c>
      <c r="E3298" s="3422">
        <v>10000</v>
      </c>
      <c r="F3298" s="2862">
        <v>0</v>
      </c>
      <c r="G3298" s="1263">
        <v>499</v>
      </c>
      <c r="H3298" s="2862" t="s">
        <v>290</v>
      </c>
      <c r="I3298" s="3723"/>
      <c r="J3298" s="2862">
        <v>0</v>
      </c>
    </row>
    <row r="3299" spans="1:14" s="662" customFormat="1" ht="24.75" customHeight="1" thickTop="1" thickBot="1">
      <c r="A3299" s="1039">
        <f>SUM(A3298)</f>
        <v>0</v>
      </c>
      <c r="B3299" s="1040">
        <f>SUM(B3298)</f>
        <v>0</v>
      </c>
      <c r="C3299" s="996">
        <f>SUM(C3298)</f>
        <v>10000</v>
      </c>
      <c r="D3299" s="996">
        <f>SUM(D3298)</f>
        <v>0</v>
      </c>
      <c r="E3299" s="996">
        <f>SUM(E3298)</f>
        <v>10000</v>
      </c>
      <c r="F3299" s="1040">
        <v>0</v>
      </c>
      <c r="G3299" s="1013"/>
      <c r="H3299" s="996" t="s">
        <v>1321</v>
      </c>
      <c r="I3299" s="996">
        <f>SUM(I3298)</f>
        <v>0</v>
      </c>
      <c r="J3299" s="997">
        <f>SUM(J3298)</f>
        <v>0</v>
      </c>
    </row>
    <row r="3300" spans="1:14" s="2842" customFormat="1" ht="38.25" customHeight="1" thickTop="1" thickBot="1">
      <c r="A3300" s="1039">
        <f t="shared" ref="A3300:F3300" si="794">SUM(A3299,A3295,A3289,A3277)</f>
        <v>0</v>
      </c>
      <c r="B3300" s="1040">
        <f t="shared" si="794"/>
        <v>0</v>
      </c>
      <c r="C3300" s="996">
        <f t="shared" si="794"/>
        <v>361500</v>
      </c>
      <c r="D3300" s="996">
        <f t="shared" si="794"/>
        <v>290000</v>
      </c>
      <c r="E3300" s="1040">
        <f t="shared" si="794"/>
        <v>361500</v>
      </c>
      <c r="F3300" s="1040">
        <f t="shared" si="794"/>
        <v>290000</v>
      </c>
      <c r="G3300" s="1013"/>
      <c r="H3300" s="1010" t="s">
        <v>1355</v>
      </c>
      <c r="I3300" s="996">
        <f>SUM(I3299,I3295,I3289,I3277)</f>
        <v>0</v>
      </c>
      <c r="J3300" s="997">
        <f>SUM(J3299,J3295,J3289,J3277)</f>
        <v>0</v>
      </c>
    </row>
    <row r="3301" spans="1:14" s="648" customFormat="1" ht="30.75" customHeight="1" thickTop="1" thickBot="1">
      <c r="A3301" s="1071">
        <f t="shared" ref="A3301:F3301" si="795">SUM(A3300,A3267)</f>
        <v>0</v>
      </c>
      <c r="B3301" s="1072">
        <f t="shared" si="795"/>
        <v>0</v>
      </c>
      <c r="C3301" s="1072">
        <f t="shared" si="795"/>
        <v>19636500</v>
      </c>
      <c r="D3301" s="1072">
        <f t="shared" si="795"/>
        <v>290000</v>
      </c>
      <c r="E3301" s="1072">
        <f t="shared" si="795"/>
        <v>19636500</v>
      </c>
      <c r="F3301" s="1072">
        <f t="shared" si="795"/>
        <v>290000</v>
      </c>
      <c r="G3301" s="1067"/>
      <c r="H3301" s="1068" t="s">
        <v>1583</v>
      </c>
      <c r="I3301" s="1072">
        <f>SUM(I3300,I3267)</f>
        <v>0</v>
      </c>
      <c r="J3301" s="1073">
        <f>SUM(J3300,J3267)</f>
        <v>0</v>
      </c>
    </row>
    <row r="3302" spans="1:14" s="2842" customFormat="1" ht="19.5" customHeight="1">
      <c r="A3302" s="4671" t="s">
        <v>1584</v>
      </c>
      <c r="B3302" s="4672"/>
      <c r="C3302" s="4672"/>
      <c r="D3302" s="4672"/>
      <c r="E3302" s="4672"/>
      <c r="F3302" s="4672"/>
      <c r="G3302" s="4672"/>
      <c r="H3302" s="4672"/>
      <c r="I3302" s="4672"/>
      <c r="J3302" s="4672"/>
    </row>
    <row r="3303" spans="1:14" s="2842" customFormat="1" ht="14.25" customHeight="1" thickBot="1">
      <c r="A3303" s="2848"/>
      <c r="I3303" s="4608" t="s">
        <v>313</v>
      </c>
      <c r="J3303" s="4608"/>
    </row>
    <row r="3304" spans="1:14" s="648" customFormat="1" ht="30.75" customHeight="1" thickBot="1">
      <c r="A3304" s="4453" t="s">
        <v>3785</v>
      </c>
      <c r="B3304" s="4454"/>
      <c r="C3304" s="4455" t="s">
        <v>3783</v>
      </c>
      <c r="D3304" s="4454"/>
      <c r="E3304" s="4455" t="s">
        <v>3784</v>
      </c>
      <c r="F3304" s="4454"/>
      <c r="G3304" s="4456" t="s">
        <v>117</v>
      </c>
      <c r="H3304" s="4457"/>
      <c r="I3304" s="4455" t="s">
        <v>3787</v>
      </c>
      <c r="J3304" s="4454"/>
    </row>
    <row r="3305" spans="1:14" s="660" customFormat="1" ht="13.5" customHeight="1" thickTop="1" thickBot="1">
      <c r="A3305" s="1050" t="s">
        <v>118</v>
      </c>
      <c r="B3305" s="2819" t="s">
        <v>104</v>
      </c>
      <c r="C3305" s="2819" t="s">
        <v>118</v>
      </c>
      <c r="D3305" s="2819" t="s">
        <v>104</v>
      </c>
      <c r="E3305" s="2819" t="s">
        <v>118</v>
      </c>
      <c r="F3305" s="2819" t="s">
        <v>104</v>
      </c>
      <c r="G3305" s="4458"/>
      <c r="H3305" s="4459"/>
      <c r="I3305" s="2819" t="s">
        <v>118</v>
      </c>
      <c r="J3305" s="1051" t="s">
        <v>104</v>
      </c>
    </row>
    <row r="3306" spans="1:14" s="660" customFormat="1" ht="18" customHeight="1" thickTop="1" thickBot="1">
      <c r="A3306" s="1075">
        <v>1</v>
      </c>
      <c r="B3306" s="2843">
        <v>2</v>
      </c>
      <c r="C3306" s="2843">
        <v>3</v>
      </c>
      <c r="D3306" s="2843">
        <v>4</v>
      </c>
      <c r="E3306" s="2843">
        <v>5</v>
      </c>
      <c r="F3306" s="2843">
        <v>6</v>
      </c>
      <c r="G3306" s="4614">
        <v>7</v>
      </c>
      <c r="H3306" s="4614"/>
      <c r="I3306" s="2843">
        <v>8</v>
      </c>
      <c r="J3306" s="1076">
        <v>9</v>
      </c>
    </row>
    <row r="3307" spans="1:14" s="2842" customFormat="1" ht="18" customHeight="1">
      <c r="A3307" s="1275" t="s">
        <v>318</v>
      </c>
      <c r="B3307" s="2866"/>
      <c r="C3307" s="2866"/>
      <c r="D3307" s="2866"/>
      <c r="E3307" s="2866"/>
      <c r="F3307" s="2866"/>
      <c r="G3307" s="2866"/>
      <c r="H3307" s="2866"/>
      <c r="I3307" s="2866"/>
      <c r="J3307" s="2867"/>
    </row>
    <row r="3308" spans="1:14" s="655" customFormat="1" ht="17.25" customHeight="1" thickBot="1">
      <c r="A3308" s="4612"/>
      <c r="B3308" s="4613"/>
      <c r="C3308" s="4613"/>
      <c r="D3308" s="4613"/>
      <c r="E3308" s="4613"/>
      <c r="F3308" s="4613"/>
      <c r="G3308" s="624" t="s">
        <v>137</v>
      </c>
      <c r="H3308" s="4610" t="s">
        <v>239</v>
      </c>
      <c r="I3308" s="4610"/>
      <c r="J3308" s="4611"/>
    </row>
    <row r="3309" spans="1:14" s="626" customFormat="1" ht="17.25" customHeight="1" thickTop="1" thickBot="1">
      <c r="A3309" s="2839">
        <f t="shared" ref="A3309:F3309" si="796">SUM(A3332)</f>
        <v>0</v>
      </c>
      <c r="B3309" s="2846">
        <f t="shared" si="796"/>
        <v>0</v>
      </c>
      <c r="C3309" s="2839">
        <f t="shared" si="796"/>
        <v>27815000</v>
      </c>
      <c r="D3309" s="2846">
        <f t="shared" si="796"/>
        <v>0</v>
      </c>
      <c r="E3309" s="2839">
        <f t="shared" si="796"/>
        <v>27815000</v>
      </c>
      <c r="F3309" s="2846">
        <f t="shared" si="796"/>
        <v>0</v>
      </c>
      <c r="G3309" s="1326">
        <v>1</v>
      </c>
      <c r="H3309" s="2839" t="s">
        <v>1235</v>
      </c>
      <c r="I3309" s="2839">
        <f>SUM(I3332)</f>
        <v>0</v>
      </c>
      <c r="J3309" s="2846">
        <f>SUM(J3332)</f>
        <v>0</v>
      </c>
    </row>
    <row r="3310" spans="1:14" s="733" customFormat="1" ht="16.5" thickTop="1" thickBot="1">
      <c r="A3310" s="2862">
        <f t="shared" ref="A3310:F3310" si="797">A3336</f>
        <v>0</v>
      </c>
      <c r="B3310" s="989">
        <f t="shared" si="797"/>
        <v>0</v>
      </c>
      <c r="C3310" s="2862">
        <f t="shared" si="797"/>
        <v>5000</v>
      </c>
      <c r="D3310" s="989">
        <f t="shared" si="797"/>
        <v>0</v>
      </c>
      <c r="E3310" s="2862">
        <f t="shared" si="797"/>
        <v>5000</v>
      </c>
      <c r="F3310" s="989">
        <f t="shared" si="797"/>
        <v>0</v>
      </c>
      <c r="G3310" s="1263">
        <v>2</v>
      </c>
      <c r="H3310" s="2862" t="s">
        <v>1236</v>
      </c>
      <c r="I3310" s="2862">
        <f>I3336</f>
        <v>0</v>
      </c>
      <c r="J3310" s="989">
        <f>J3336</f>
        <v>0</v>
      </c>
    </row>
    <row r="3311" spans="1:14" s="2842" customFormat="1" ht="27.75" customHeight="1" thickTop="1" thickBot="1">
      <c r="A3311" s="995">
        <f t="shared" ref="A3311:F3311" si="798">SUM(A3309:A3310)</f>
        <v>0</v>
      </c>
      <c r="B3311" s="996">
        <f t="shared" si="798"/>
        <v>0</v>
      </c>
      <c r="C3311" s="996">
        <f t="shared" si="798"/>
        <v>27820000</v>
      </c>
      <c r="D3311" s="996">
        <f t="shared" si="798"/>
        <v>0</v>
      </c>
      <c r="E3311" s="996">
        <f t="shared" si="798"/>
        <v>27820000</v>
      </c>
      <c r="F3311" s="996">
        <f t="shared" si="798"/>
        <v>0</v>
      </c>
      <c r="G3311" s="1008"/>
      <c r="H3311" s="998" t="s">
        <v>1358</v>
      </c>
      <c r="I3311" s="996">
        <f>SUM(I3309:I3310)</f>
        <v>0</v>
      </c>
      <c r="J3311" s="997">
        <f>SUM(J3309:J3310)</f>
        <v>0</v>
      </c>
    </row>
    <row r="3312" spans="1:14" s="2842" customFormat="1" ht="17.25" customHeight="1" thickTop="1">
      <c r="A3312" s="4623"/>
      <c r="B3312" s="4624"/>
      <c r="C3312" s="4624"/>
      <c r="D3312" s="4624"/>
      <c r="E3312" s="4624"/>
      <c r="F3312" s="4624"/>
      <c r="G3312" s="623" t="s">
        <v>139</v>
      </c>
      <c r="H3312" s="4606" t="s">
        <v>243</v>
      </c>
      <c r="I3312" s="4606"/>
      <c r="J3312" s="4607"/>
    </row>
    <row r="3313" spans="1:15" s="2842" customFormat="1" ht="17.25" customHeight="1">
      <c r="A3313" s="2839">
        <f t="shared" ref="A3313:F3313" si="799">A3347</f>
        <v>0</v>
      </c>
      <c r="B3313" s="2839">
        <f t="shared" si="799"/>
        <v>0</v>
      </c>
      <c r="C3313" s="2839">
        <f t="shared" si="799"/>
        <v>122000</v>
      </c>
      <c r="D3313" s="2839">
        <f t="shared" si="799"/>
        <v>60000</v>
      </c>
      <c r="E3313" s="2839">
        <f t="shared" si="799"/>
        <v>122000</v>
      </c>
      <c r="F3313" s="2839">
        <f t="shared" si="799"/>
        <v>60000</v>
      </c>
      <c r="G3313" s="1326">
        <v>1</v>
      </c>
      <c r="H3313" s="2839" t="s">
        <v>1258</v>
      </c>
      <c r="I3313" s="2839">
        <f>I3347</f>
        <v>0</v>
      </c>
      <c r="J3313" s="2839">
        <f>J3347</f>
        <v>0</v>
      </c>
    </row>
    <row r="3314" spans="1:15" s="648" customFormat="1" ht="17.25" customHeight="1" thickBot="1">
      <c r="A3314" s="2839">
        <f t="shared" ref="A3314:F3314" si="800">A3358</f>
        <v>0</v>
      </c>
      <c r="B3314" s="2839">
        <f t="shared" si="800"/>
        <v>0</v>
      </c>
      <c r="C3314" s="2839">
        <f t="shared" si="800"/>
        <v>10000</v>
      </c>
      <c r="D3314" s="2839">
        <f t="shared" si="800"/>
        <v>170000</v>
      </c>
      <c r="E3314" s="2839">
        <f t="shared" si="800"/>
        <v>10000</v>
      </c>
      <c r="F3314" s="2839">
        <f t="shared" si="800"/>
        <v>170000</v>
      </c>
      <c r="G3314" s="1326">
        <v>2</v>
      </c>
      <c r="H3314" s="2839" t="s">
        <v>1271</v>
      </c>
      <c r="I3314" s="2839">
        <f>I3358</f>
        <v>0</v>
      </c>
      <c r="J3314" s="2839">
        <f>J3358</f>
        <v>0</v>
      </c>
      <c r="K3314" s="655"/>
      <c r="L3314" s="655"/>
      <c r="M3314" s="655"/>
      <c r="N3314" s="655"/>
    </row>
    <row r="3315" spans="1:15" s="648" customFormat="1" ht="17.25" customHeight="1" thickTop="1" thickBot="1">
      <c r="A3315" s="2839">
        <f t="shared" ref="A3315:F3315" si="801">A3364</f>
        <v>0</v>
      </c>
      <c r="B3315" s="2839">
        <f t="shared" si="801"/>
        <v>0</v>
      </c>
      <c r="C3315" s="2839">
        <f t="shared" si="801"/>
        <v>5000</v>
      </c>
      <c r="D3315" s="2839">
        <f t="shared" si="801"/>
        <v>60000</v>
      </c>
      <c r="E3315" s="2839">
        <f t="shared" si="801"/>
        <v>5000</v>
      </c>
      <c r="F3315" s="2839">
        <f t="shared" si="801"/>
        <v>60000</v>
      </c>
      <c r="G3315" s="1326">
        <v>3</v>
      </c>
      <c r="H3315" s="2839" t="s">
        <v>1282</v>
      </c>
      <c r="I3315" s="2839">
        <f>I3364</f>
        <v>0</v>
      </c>
      <c r="J3315" s="2839">
        <f>J3364</f>
        <v>0</v>
      </c>
    </row>
    <row r="3316" spans="1:15" s="626" customFormat="1" ht="17.25" customHeight="1" thickTop="1" thickBot="1">
      <c r="A3316" s="2839">
        <f>0</f>
        <v>0</v>
      </c>
      <c r="B3316" s="2839">
        <f>B3365</f>
        <v>0</v>
      </c>
      <c r="C3316" s="2839">
        <f>0</f>
        <v>0</v>
      </c>
      <c r="D3316" s="2839">
        <f>D3365</f>
        <v>0</v>
      </c>
      <c r="E3316" s="2839">
        <f>0</f>
        <v>0</v>
      </c>
      <c r="F3316" s="2839">
        <f>F3365</f>
        <v>0</v>
      </c>
      <c r="G3316" s="1326">
        <v>4</v>
      </c>
      <c r="H3316" s="2839" t="s">
        <v>1296</v>
      </c>
      <c r="I3316" s="2839">
        <f>0</f>
        <v>0</v>
      </c>
      <c r="J3316" s="2839">
        <f>J3365</f>
        <v>0</v>
      </c>
    </row>
    <row r="3317" spans="1:15" s="662" customFormat="1" ht="16.5" thickTop="1" thickBot="1">
      <c r="A3317" s="2839">
        <f t="shared" ref="A3317:F3317" si="802">A3368</f>
        <v>0</v>
      </c>
      <c r="B3317" s="2839">
        <f t="shared" si="802"/>
        <v>0</v>
      </c>
      <c r="C3317" s="2839">
        <f t="shared" si="802"/>
        <v>10000</v>
      </c>
      <c r="D3317" s="2839">
        <f t="shared" si="802"/>
        <v>0</v>
      </c>
      <c r="E3317" s="2839">
        <f t="shared" si="802"/>
        <v>10000</v>
      </c>
      <c r="F3317" s="2839">
        <f t="shared" si="802"/>
        <v>0</v>
      </c>
      <c r="G3317" s="1326">
        <v>5</v>
      </c>
      <c r="H3317" s="2839" t="s">
        <v>321</v>
      </c>
      <c r="I3317" s="2839">
        <f>I3368</f>
        <v>0</v>
      </c>
      <c r="J3317" s="2839">
        <f>J3368</f>
        <v>0</v>
      </c>
    </row>
    <row r="3318" spans="1:15" s="2842" customFormat="1" ht="30" customHeight="1" thickTop="1" thickBot="1">
      <c r="A3318" s="1034">
        <f t="shared" ref="A3318:F3318" si="803">SUM(A3313:A3317)</f>
        <v>0</v>
      </c>
      <c r="B3318" s="1020">
        <f t="shared" si="803"/>
        <v>0</v>
      </c>
      <c r="C3318" s="1020">
        <f t="shared" si="803"/>
        <v>147000</v>
      </c>
      <c r="D3318" s="1020">
        <f t="shared" si="803"/>
        <v>290000</v>
      </c>
      <c r="E3318" s="1020">
        <f t="shared" si="803"/>
        <v>147000</v>
      </c>
      <c r="F3318" s="1020">
        <f t="shared" si="803"/>
        <v>290000</v>
      </c>
      <c r="G3318" s="1032"/>
      <c r="H3318" s="1003" t="s">
        <v>1243</v>
      </c>
      <c r="I3318" s="1020">
        <f>SUM(I3313:I3317)</f>
        <v>0</v>
      </c>
      <c r="J3318" s="1020">
        <f>SUM(J3313:J3317)</f>
        <v>0</v>
      </c>
    </row>
    <row r="3319" spans="1:15" s="2842" customFormat="1" ht="27.75" customHeight="1" thickTop="1" thickBot="1">
      <c r="A3319" s="1005">
        <f t="shared" ref="A3319:F3319" si="804">SUM(A3311+A3318)</f>
        <v>0</v>
      </c>
      <c r="B3319" s="1006">
        <f t="shared" si="804"/>
        <v>0</v>
      </c>
      <c r="C3319" s="1006">
        <f t="shared" si="804"/>
        <v>27967000</v>
      </c>
      <c r="D3319" s="1006">
        <f t="shared" si="804"/>
        <v>290000</v>
      </c>
      <c r="E3319" s="1006">
        <f t="shared" si="804"/>
        <v>27967000</v>
      </c>
      <c r="F3319" s="1006">
        <f t="shared" si="804"/>
        <v>290000</v>
      </c>
      <c r="G3319" s="1078"/>
      <c r="H3319" s="1068" t="s">
        <v>1244</v>
      </c>
      <c r="I3319" s="1006">
        <f>SUM(I3311+I3318)</f>
        <v>0</v>
      </c>
      <c r="J3319" s="1006">
        <f>SUM(J3311+J3318)</f>
        <v>0</v>
      </c>
    </row>
    <row r="3320" spans="1:15" s="2842" customFormat="1" ht="15" customHeight="1">
      <c r="A3320" s="2848" t="s">
        <v>322</v>
      </c>
      <c r="K3320" s="654"/>
      <c r="L3320" s="654"/>
      <c r="M3320" s="654"/>
      <c r="N3320" s="654"/>
    </row>
    <row r="3321" spans="1:15" s="2842" customFormat="1" ht="13.5" customHeight="1">
      <c r="A3321" s="2850" t="s">
        <v>1585</v>
      </c>
      <c r="N3321" s="1386">
        <v>462443</v>
      </c>
    </row>
    <row r="3322" spans="1:15" s="2842" customFormat="1" ht="17.25" customHeight="1" thickBot="1">
      <c r="A3322" s="2848"/>
      <c r="I3322" s="4608" t="s">
        <v>313</v>
      </c>
      <c r="J3322" s="4608"/>
      <c r="K3322" s="628"/>
      <c r="L3322" s="628"/>
      <c r="N3322" s="1387">
        <v>120058</v>
      </c>
    </row>
    <row r="3323" spans="1:15" s="648" customFormat="1" ht="27.75" customHeight="1" thickBot="1">
      <c r="A3323" s="4453" t="s">
        <v>3785</v>
      </c>
      <c r="B3323" s="4454"/>
      <c r="C3323" s="4455" t="s">
        <v>3783</v>
      </c>
      <c r="D3323" s="4454"/>
      <c r="E3323" s="4455" t="s">
        <v>3784</v>
      </c>
      <c r="F3323" s="4454"/>
      <c r="G3323" s="4456" t="s">
        <v>117</v>
      </c>
      <c r="H3323" s="4457"/>
      <c r="I3323" s="4455" t="s">
        <v>3787</v>
      </c>
      <c r="J3323" s="4454"/>
      <c r="O3323" s="648" t="e">
        <v>#REF!</v>
      </c>
    </row>
    <row r="3324" spans="1:15" s="660" customFormat="1" ht="13.5" customHeight="1" thickTop="1" thickBot="1">
      <c r="A3324" s="1050" t="s">
        <v>118</v>
      </c>
      <c r="B3324" s="2819" t="s">
        <v>104</v>
      </c>
      <c r="C3324" s="2819" t="s">
        <v>118</v>
      </c>
      <c r="D3324" s="2819" t="s">
        <v>104</v>
      </c>
      <c r="E3324" s="2819" t="s">
        <v>118</v>
      </c>
      <c r="F3324" s="2819" t="s">
        <v>104</v>
      </c>
      <c r="G3324" s="4458"/>
      <c r="H3324" s="4459"/>
      <c r="I3324" s="2819" t="s">
        <v>118</v>
      </c>
      <c r="J3324" s="1051" t="s">
        <v>104</v>
      </c>
    </row>
    <row r="3325" spans="1:15" s="2842" customFormat="1" ht="18" customHeight="1" thickTop="1" thickBot="1">
      <c r="A3325" s="1075">
        <v>1</v>
      </c>
      <c r="B3325" s="2843">
        <v>2</v>
      </c>
      <c r="C3325" s="2843">
        <v>3</v>
      </c>
      <c r="D3325" s="2843">
        <v>4</v>
      </c>
      <c r="E3325" s="2843">
        <v>5</v>
      </c>
      <c r="F3325" s="2843">
        <v>6</v>
      </c>
      <c r="G3325" s="4614">
        <v>7</v>
      </c>
      <c r="H3325" s="4614"/>
      <c r="I3325" s="2843">
        <v>8</v>
      </c>
      <c r="J3325" s="1076">
        <v>9</v>
      </c>
    </row>
    <row r="3326" spans="1:15" s="2842" customFormat="1" ht="18" customHeight="1">
      <c r="A3326" s="2844" t="s">
        <v>626</v>
      </c>
      <c r="B3326" s="2840"/>
      <c r="C3326" s="2840"/>
      <c r="D3326" s="2840"/>
      <c r="E3326" s="2840"/>
      <c r="F3326" s="2840"/>
      <c r="G3326" s="2840"/>
      <c r="H3326" s="2840"/>
      <c r="I3326" s="2840"/>
      <c r="J3326" s="2841"/>
      <c r="K3326" s="677"/>
      <c r="L3326" s="677"/>
      <c r="M3326" s="654"/>
      <c r="N3326" s="654"/>
    </row>
    <row r="3327" spans="1:15" s="2842" customFormat="1" ht="18" customHeight="1" thickBot="1">
      <c r="A3327" s="4612"/>
      <c r="B3327" s="4613"/>
      <c r="C3327" s="4613"/>
      <c r="D3327" s="4613"/>
      <c r="E3327" s="4613"/>
      <c r="F3327" s="4613"/>
      <c r="G3327" s="624" t="s">
        <v>137</v>
      </c>
      <c r="H3327" s="4610" t="s">
        <v>239</v>
      </c>
      <c r="I3327" s="4610"/>
      <c r="J3327" s="4611"/>
      <c r="K3327" s="655"/>
      <c r="L3327" s="655"/>
      <c r="M3327" s="655"/>
      <c r="N3327" s="655"/>
    </row>
    <row r="3328" spans="1:15" s="2842" customFormat="1" ht="17.25" customHeight="1" thickTop="1">
      <c r="A3328" s="4612"/>
      <c r="B3328" s="4613"/>
      <c r="C3328" s="4613"/>
      <c r="D3328" s="4613"/>
      <c r="E3328" s="4613"/>
      <c r="F3328" s="4613"/>
      <c r="G3328" s="624">
        <v>1</v>
      </c>
      <c r="H3328" s="4610" t="s">
        <v>1235</v>
      </c>
      <c r="I3328" s="4610"/>
      <c r="J3328" s="4611"/>
    </row>
    <row r="3329" spans="1:14" s="648" customFormat="1" ht="17.25" customHeight="1" thickBot="1">
      <c r="A3329" s="3424"/>
      <c r="B3329" s="2846"/>
      <c r="C3329" s="3719">
        <v>20320000</v>
      </c>
      <c r="D3329" s="4424">
        <v>0</v>
      </c>
      <c r="E3329" s="3719">
        <v>20320000</v>
      </c>
      <c r="F3329" s="4424">
        <v>0</v>
      </c>
      <c r="G3329" s="1326" t="s">
        <v>324</v>
      </c>
      <c r="H3329" s="2839" t="s">
        <v>1409</v>
      </c>
      <c r="I3329" s="3719"/>
      <c r="J3329" s="2846">
        <v>0</v>
      </c>
    </row>
    <row r="3330" spans="1:14" s="650" customFormat="1" ht="17.25" customHeight="1" thickTop="1" thickBot="1">
      <c r="A3330" s="3424"/>
      <c r="B3330" s="2846"/>
      <c r="C3330" s="4423">
        <v>2532000</v>
      </c>
      <c r="D3330" s="4424">
        <v>0</v>
      </c>
      <c r="E3330" s="4423">
        <v>2532000</v>
      </c>
      <c r="F3330" s="4424">
        <v>0</v>
      </c>
      <c r="G3330" s="1326" t="s">
        <v>327</v>
      </c>
      <c r="H3330" s="1354" t="s">
        <v>1246</v>
      </c>
      <c r="I3330" s="2839"/>
      <c r="J3330" s="2846">
        <v>0</v>
      </c>
    </row>
    <row r="3331" spans="1:14" s="733" customFormat="1" ht="21.75" customHeight="1" thickTop="1" thickBot="1">
      <c r="A3331" s="3424"/>
      <c r="B3331" s="2846"/>
      <c r="C3331" s="4427">
        <v>4963000</v>
      </c>
      <c r="D3331" s="989">
        <v>0</v>
      </c>
      <c r="E3331" s="4427">
        <v>4963000</v>
      </c>
      <c r="F3331" s="989">
        <v>0</v>
      </c>
      <c r="G3331" s="1263">
        <v>100</v>
      </c>
      <c r="H3331" s="2862" t="s">
        <v>1380</v>
      </c>
      <c r="I3331" s="2862"/>
      <c r="J3331" s="989">
        <v>0</v>
      </c>
    </row>
    <row r="3332" spans="1:14" s="2842" customFormat="1" ht="18" customHeight="1" thickTop="1" thickBot="1">
      <c r="A3332" s="1039">
        <f t="shared" ref="A3332:F3332" si="805">SUM(A3329:A3331)</f>
        <v>0</v>
      </c>
      <c r="B3332" s="1040">
        <f t="shared" si="805"/>
        <v>0</v>
      </c>
      <c r="C3332" s="996">
        <f t="shared" si="805"/>
        <v>27815000</v>
      </c>
      <c r="D3332" s="996">
        <f t="shared" si="805"/>
        <v>0</v>
      </c>
      <c r="E3332" s="1040">
        <f t="shared" si="805"/>
        <v>27815000</v>
      </c>
      <c r="F3332" s="1040">
        <f t="shared" si="805"/>
        <v>0</v>
      </c>
      <c r="G3332" s="1009"/>
      <c r="H3332" s="996" t="s">
        <v>1249</v>
      </c>
      <c r="I3332" s="996">
        <f>SUM(I3329:I3331)</f>
        <v>0</v>
      </c>
      <c r="J3332" s="997">
        <f>SUM(J3329:J3331)</f>
        <v>0</v>
      </c>
      <c r="K3332" s="656"/>
      <c r="L3332" s="656"/>
      <c r="M3332" s="656"/>
      <c r="N3332" s="656"/>
    </row>
    <row r="3333" spans="1:14" s="648" customFormat="1" ht="17.25" customHeight="1" thickTop="1" thickBot="1">
      <c r="A3333" s="4623"/>
      <c r="B3333" s="4624"/>
      <c r="C3333" s="4624"/>
      <c r="D3333" s="4624"/>
      <c r="E3333" s="4624"/>
      <c r="F3333" s="4624"/>
      <c r="G3333" s="623">
        <v>2</v>
      </c>
      <c r="H3333" s="4606" t="s">
        <v>1236</v>
      </c>
      <c r="I3333" s="4606"/>
      <c r="J3333" s="4607"/>
      <c r="K3333" s="655"/>
      <c r="L3333" s="655"/>
      <c r="M3333" s="655"/>
      <c r="N3333" s="655"/>
    </row>
    <row r="3334" spans="1:14" s="650" customFormat="1" ht="17.25" customHeight="1" thickTop="1" thickBot="1">
      <c r="A3334" s="1325"/>
      <c r="B3334" s="1422"/>
      <c r="C3334" s="2839">
        <v>5000</v>
      </c>
      <c r="D3334" s="2839">
        <v>0</v>
      </c>
      <c r="E3334" s="2839">
        <v>5000</v>
      </c>
      <c r="F3334" s="2839">
        <v>0</v>
      </c>
      <c r="G3334" s="1326">
        <v>200</v>
      </c>
      <c r="H3334" s="2839" t="s">
        <v>1335</v>
      </c>
      <c r="I3334" s="2839"/>
      <c r="J3334" s="2839">
        <v>0</v>
      </c>
    </row>
    <row r="3335" spans="1:14" s="733" customFormat="1" ht="21.75" customHeight="1" thickTop="1" thickBot="1">
      <c r="A3335" s="1262"/>
      <c r="B3335" s="1261"/>
      <c r="C3335" s="2862"/>
      <c r="D3335" s="2862">
        <v>0</v>
      </c>
      <c r="E3335" s="2862"/>
      <c r="F3335" s="2862">
        <v>0</v>
      </c>
      <c r="G3335" s="1263">
        <v>275</v>
      </c>
      <c r="H3335" s="2885" t="s">
        <v>1503</v>
      </c>
      <c r="I3335" s="2862"/>
      <c r="J3335" s="2862">
        <v>0</v>
      </c>
    </row>
    <row r="3336" spans="1:14" s="733" customFormat="1" ht="31.5" customHeight="1" thickTop="1" thickBot="1">
      <c r="A3336" s="1039">
        <f t="shared" ref="A3336:F3336" si="806">SUM(A3334:A3335)</f>
        <v>0</v>
      </c>
      <c r="B3336" s="1040">
        <f t="shared" si="806"/>
        <v>0</v>
      </c>
      <c r="C3336" s="996">
        <f>SUM(C3334:C3335)</f>
        <v>5000</v>
      </c>
      <c r="D3336" s="996">
        <f>SUM(D3334:D3335)</f>
        <v>0</v>
      </c>
      <c r="E3336" s="1040">
        <f t="shared" si="806"/>
        <v>5000</v>
      </c>
      <c r="F3336" s="1040">
        <f t="shared" si="806"/>
        <v>0</v>
      </c>
      <c r="G3336" s="1013"/>
      <c r="H3336" s="1010" t="s">
        <v>1257</v>
      </c>
      <c r="I3336" s="996">
        <f>SUM(I3334:I3335)</f>
        <v>0</v>
      </c>
      <c r="J3336" s="997">
        <f>SUM(J3334:J3335)</f>
        <v>0</v>
      </c>
    </row>
    <row r="3337" spans="1:14" s="2842" customFormat="1" ht="30" customHeight="1" thickTop="1" thickBot="1">
      <c r="A3337" s="1039">
        <f t="shared" ref="A3337:F3337" si="807">SUM(A3336,A3332)</f>
        <v>0</v>
      </c>
      <c r="B3337" s="1040">
        <f t="shared" si="807"/>
        <v>0</v>
      </c>
      <c r="C3337" s="996">
        <f t="shared" si="807"/>
        <v>27820000</v>
      </c>
      <c r="D3337" s="996">
        <f t="shared" si="807"/>
        <v>0</v>
      </c>
      <c r="E3337" s="1040">
        <f t="shared" si="807"/>
        <v>27820000</v>
      </c>
      <c r="F3337" s="1040">
        <f t="shared" si="807"/>
        <v>0</v>
      </c>
      <c r="G3337" s="1013"/>
      <c r="H3337" s="1010" t="s">
        <v>1237</v>
      </c>
      <c r="I3337" s="996">
        <f>SUM(I3336,I3332)</f>
        <v>0</v>
      </c>
      <c r="J3337" s="997">
        <f>SUM(J3336,J3332)</f>
        <v>0</v>
      </c>
    </row>
    <row r="3338" spans="1:14" s="2842" customFormat="1" ht="18" customHeight="1" thickTop="1">
      <c r="A3338" s="4623"/>
      <c r="B3338" s="4624"/>
      <c r="C3338" s="4624"/>
      <c r="D3338" s="4624"/>
      <c r="E3338" s="4624"/>
      <c r="F3338" s="4624"/>
      <c r="G3338" s="623" t="s">
        <v>139</v>
      </c>
      <c r="H3338" s="4606" t="s">
        <v>243</v>
      </c>
      <c r="I3338" s="4606"/>
      <c r="J3338" s="4607"/>
      <c r="K3338" s="654"/>
      <c r="L3338" s="654"/>
      <c r="M3338" s="654"/>
      <c r="N3338" s="654"/>
    </row>
    <row r="3339" spans="1:14" s="2842" customFormat="1" ht="17.25" customHeight="1">
      <c r="A3339" s="4612"/>
      <c r="B3339" s="4613"/>
      <c r="C3339" s="4613"/>
      <c r="D3339" s="4613"/>
      <c r="E3339" s="4613"/>
      <c r="F3339" s="4613"/>
      <c r="G3339" s="624">
        <v>1</v>
      </c>
      <c r="H3339" s="4610" t="s">
        <v>1258</v>
      </c>
      <c r="I3339" s="4610"/>
      <c r="J3339" s="4611"/>
    </row>
    <row r="3340" spans="1:14" s="2842" customFormat="1" ht="17.25" customHeight="1">
      <c r="A3340" s="3424"/>
      <c r="B3340" s="3424"/>
      <c r="C3340" s="3719">
        <v>100000</v>
      </c>
      <c r="D3340" s="4424">
        <v>0</v>
      </c>
      <c r="E3340" s="3719">
        <v>100000</v>
      </c>
      <c r="F3340" s="4424">
        <v>0</v>
      </c>
      <c r="G3340" s="1326" t="s">
        <v>324</v>
      </c>
      <c r="H3340" s="1234" t="s">
        <v>1259</v>
      </c>
      <c r="I3340" s="3719"/>
      <c r="J3340" s="3326"/>
    </row>
    <row r="3341" spans="1:14" s="2842" customFormat="1" ht="17.25" customHeight="1">
      <c r="A3341" s="3424"/>
      <c r="B3341" s="3424"/>
      <c r="C3341" s="4423">
        <v>10000</v>
      </c>
      <c r="D3341" s="4424">
        <v>0</v>
      </c>
      <c r="E3341" s="4423">
        <v>10000</v>
      </c>
      <c r="F3341" s="4424">
        <v>0</v>
      </c>
      <c r="G3341" s="1326" t="s">
        <v>326</v>
      </c>
      <c r="H3341" s="1234" t="s">
        <v>256</v>
      </c>
      <c r="I3341" s="3321"/>
      <c r="J3341" s="3326"/>
    </row>
    <row r="3342" spans="1:14" s="2842" customFormat="1" ht="17.25" customHeight="1">
      <c r="A3342" s="3424"/>
      <c r="B3342" s="3424"/>
      <c r="C3342" s="4423">
        <v>10000</v>
      </c>
      <c r="D3342" s="4424">
        <v>0</v>
      </c>
      <c r="E3342" s="4423">
        <v>10000</v>
      </c>
      <c r="F3342" s="4424">
        <v>0</v>
      </c>
      <c r="G3342" s="1326" t="s">
        <v>473</v>
      </c>
      <c r="H3342" s="1234" t="s">
        <v>1504</v>
      </c>
      <c r="I3342" s="3321"/>
      <c r="J3342" s="3326"/>
      <c r="K3342" s="654"/>
      <c r="L3342" s="654"/>
      <c r="M3342" s="654"/>
      <c r="N3342" s="654"/>
    </row>
    <row r="3343" spans="1:14" s="2842" customFormat="1" ht="17.25" customHeight="1" thickBot="1">
      <c r="A3343" s="3424"/>
      <c r="B3343" s="3424"/>
      <c r="C3343" s="4423">
        <v>2000</v>
      </c>
      <c r="D3343" s="4424">
        <v>0</v>
      </c>
      <c r="E3343" s="4423">
        <v>2000</v>
      </c>
      <c r="F3343" s="4424">
        <v>0</v>
      </c>
      <c r="G3343" s="1326" t="s">
        <v>1264</v>
      </c>
      <c r="H3343" s="1234" t="s">
        <v>262</v>
      </c>
      <c r="I3343" s="3321"/>
      <c r="J3343" s="3326"/>
      <c r="K3343" s="655"/>
      <c r="L3343" s="655"/>
      <c r="M3343" s="655"/>
      <c r="N3343" s="655"/>
    </row>
    <row r="3344" spans="1:14" s="626" customFormat="1" ht="17.25" customHeight="1" thickTop="1" thickBot="1">
      <c r="A3344" s="3425"/>
      <c r="B3344" s="3424"/>
      <c r="C3344" s="4423">
        <v>0</v>
      </c>
      <c r="D3344" s="3720">
        <v>20000</v>
      </c>
      <c r="E3344" s="4423">
        <v>0</v>
      </c>
      <c r="F3344" s="3720">
        <v>20000</v>
      </c>
      <c r="G3344" s="1326" t="s">
        <v>492</v>
      </c>
      <c r="H3344" s="1234" t="s">
        <v>265</v>
      </c>
      <c r="I3344" s="3321"/>
      <c r="J3344" s="3720"/>
    </row>
    <row r="3345" spans="1:15" s="733" customFormat="1" ht="31.5" thickTop="1" thickBot="1">
      <c r="A3345" s="3425"/>
      <c r="B3345" s="3424"/>
      <c r="C3345" s="4427">
        <v>0</v>
      </c>
      <c r="D3345" s="3730">
        <v>30000</v>
      </c>
      <c r="E3345" s="4427">
        <v>0</v>
      </c>
      <c r="F3345" s="3730">
        <v>30000</v>
      </c>
      <c r="G3345" s="2711">
        <v>25</v>
      </c>
      <c r="H3345" s="1234" t="s">
        <v>3496</v>
      </c>
      <c r="I3345" s="3327"/>
      <c r="J3345" s="3730"/>
    </row>
    <row r="3346" spans="1:15" s="761" customFormat="1" ht="16.5" thickTop="1" thickBot="1">
      <c r="A3346" s="2842"/>
      <c r="B3346" s="2716"/>
      <c r="C3346" s="1229"/>
      <c r="D3346" s="2735">
        <v>10000</v>
      </c>
      <c r="E3346" s="1229"/>
      <c r="F3346" s="2735">
        <v>10000</v>
      </c>
      <c r="G3346" s="2709">
        <v>29</v>
      </c>
      <c r="H3346" s="2708" t="s">
        <v>3489</v>
      </c>
      <c r="I3346" s="1229"/>
      <c r="J3346" s="3794"/>
    </row>
    <row r="3347" spans="1:15" s="2842" customFormat="1" ht="15" customHeight="1" thickTop="1" thickBot="1">
      <c r="A3347" s="1083">
        <f t="shared" ref="A3347:F3347" si="808">SUM(A3340:A3346)</f>
        <v>0</v>
      </c>
      <c r="B3347" s="1083">
        <f t="shared" si="808"/>
        <v>0</v>
      </c>
      <c r="C3347" s="1083">
        <f t="shared" si="808"/>
        <v>122000</v>
      </c>
      <c r="D3347" s="1083">
        <f t="shared" si="808"/>
        <v>60000</v>
      </c>
      <c r="E3347" s="1083">
        <f t="shared" si="808"/>
        <v>122000</v>
      </c>
      <c r="F3347" s="1083">
        <f t="shared" si="808"/>
        <v>60000</v>
      </c>
      <c r="G3347" s="1079"/>
      <c r="H3347" s="1015" t="s">
        <v>1270</v>
      </c>
      <c r="I3347" s="1083">
        <f>SUM(I3340:I3346)</f>
        <v>0</v>
      </c>
      <c r="J3347" s="1083">
        <f>SUM(J3340:J3346)</f>
        <v>0</v>
      </c>
    </row>
    <row r="3348" spans="1:15" s="2842" customFormat="1" ht="17.25" customHeight="1">
      <c r="A3348" s="2850" t="s">
        <v>1585</v>
      </c>
      <c r="K3348" s="654"/>
      <c r="L3348" s="654"/>
      <c r="M3348" s="654"/>
      <c r="N3348" s="654"/>
    </row>
    <row r="3349" spans="1:15" s="2842" customFormat="1" ht="15" customHeight="1" thickBot="1">
      <c r="A3349" s="2848"/>
      <c r="I3349" s="4608" t="s">
        <v>313</v>
      </c>
      <c r="J3349" s="4608"/>
      <c r="K3349" s="654"/>
      <c r="L3349" s="654"/>
      <c r="M3349" s="654"/>
      <c r="N3349" s="654"/>
      <c r="O3349" s="2842">
        <f>I3381-C3381</f>
        <v>-31835000</v>
      </c>
    </row>
    <row r="3350" spans="1:15" s="2842" customFormat="1" ht="29.25" customHeight="1">
      <c r="A3350" s="4453" t="s">
        <v>3785</v>
      </c>
      <c r="B3350" s="4454"/>
      <c r="C3350" s="4455" t="s">
        <v>3783</v>
      </c>
      <c r="D3350" s="4454"/>
      <c r="E3350" s="4455" t="s">
        <v>3784</v>
      </c>
      <c r="F3350" s="4454"/>
      <c r="G3350" s="4456" t="s">
        <v>117</v>
      </c>
      <c r="H3350" s="4457"/>
      <c r="I3350" s="4455" t="s">
        <v>3787</v>
      </c>
      <c r="J3350" s="4454"/>
      <c r="K3350" s="654"/>
      <c r="L3350" s="654"/>
      <c r="M3350" s="654"/>
      <c r="N3350" s="654"/>
    </row>
    <row r="3351" spans="1:15" s="2842" customFormat="1" ht="13.5" customHeight="1">
      <c r="A3351" s="1050" t="s">
        <v>118</v>
      </c>
      <c r="B3351" s="2819" t="s">
        <v>104</v>
      </c>
      <c r="C3351" s="2819" t="s">
        <v>118</v>
      </c>
      <c r="D3351" s="2819" t="s">
        <v>104</v>
      </c>
      <c r="E3351" s="2819" t="s">
        <v>118</v>
      </c>
      <c r="F3351" s="2819" t="s">
        <v>104</v>
      </c>
      <c r="G3351" s="4458"/>
      <c r="H3351" s="4459"/>
      <c r="I3351" s="2819" t="s">
        <v>118</v>
      </c>
      <c r="J3351" s="1051" t="s">
        <v>104</v>
      </c>
    </row>
    <row r="3352" spans="1:15" s="2842" customFormat="1" ht="18" customHeight="1" thickBot="1">
      <c r="A3352" s="1075">
        <v>1</v>
      </c>
      <c r="B3352" s="2843">
        <v>2</v>
      </c>
      <c r="C3352" s="2843">
        <v>3</v>
      </c>
      <c r="D3352" s="2843">
        <v>4</v>
      </c>
      <c r="E3352" s="2843">
        <v>5</v>
      </c>
      <c r="F3352" s="2843">
        <v>6</v>
      </c>
      <c r="G3352" s="4614">
        <v>7</v>
      </c>
      <c r="H3352" s="4614"/>
      <c r="I3352" s="2843">
        <v>8</v>
      </c>
      <c r="J3352" s="1076">
        <v>9</v>
      </c>
      <c r="K3352" s="1388"/>
      <c r="L3352" s="1388"/>
    </row>
    <row r="3353" spans="1:15" s="2842" customFormat="1" ht="17.25" customHeight="1">
      <c r="A3353" s="4612"/>
      <c r="B3353" s="4613"/>
      <c r="C3353" s="4613"/>
      <c r="D3353" s="4613"/>
      <c r="E3353" s="4613"/>
      <c r="F3353" s="4613"/>
      <c r="G3353" s="624">
        <v>2</v>
      </c>
      <c r="H3353" s="4610" t="s">
        <v>1271</v>
      </c>
      <c r="I3353" s="4610"/>
      <c r="J3353" s="4611"/>
    </row>
    <row r="3354" spans="1:15" s="2842" customFormat="1" ht="17.25" customHeight="1">
      <c r="A3354" s="2723"/>
      <c r="B3354" s="1420"/>
      <c r="C3354" s="4422"/>
      <c r="D3354" s="3720">
        <v>20000</v>
      </c>
      <c r="E3354" s="4422"/>
      <c r="F3354" s="3720">
        <v>20000</v>
      </c>
      <c r="G3354" s="1326">
        <v>103</v>
      </c>
      <c r="H3354" s="2839" t="s">
        <v>3491</v>
      </c>
      <c r="I3354" s="2840"/>
      <c r="J3354" s="3720"/>
    </row>
    <row r="3355" spans="1:15" s="2842" customFormat="1" ht="17.25" customHeight="1">
      <c r="A3355" s="3425"/>
      <c r="B3355" s="3424"/>
      <c r="C3355" s="4423"/>
      <c r="D3355" s="3720">
        <v>100000</v>
      </c>
      <c r="E3355" s="4423"/>
      <c r="F3355" s="3720">
        <v>100000</v>
      </c>
      <c r="G3355" s="1326">
        <v>104</v>
      </c>
      <c r="H3355" s="1234" t="s">
        <v>3492</v>
      </c>
      <c r="I3355" s="2839"/>
      <c r="J3355" s="3720"/>
    </row>
    <row r="3356" spans="1:15" s="626" customFormat="1" ht="17.25" customHeight="1" thickBot="1">
      <c r="A3356" s="3425"/>
      <c r="B3356" s="3424"/>
      <c r="C3356" s="4423"/>
      <c r="D3356" s="3720">
        <v>50000</v>
      </c>
      <c r="E3356" s="4423"/>
      <c r="F3356" s="3720">
        <v>50000</v>
      </c>
      <c r="G3356" s="1326">
        <v>135</v>
      </c>
      <c r="H3356" s="1234" t="s">
        <v>270</v>
      </c>
      <c r="I3356" s="2839"/>
      <c r="J3356" s="3720"/>
    </row>
    <row r="3357" spans="1:15" s="733" customFormat="1" ht="21" customHeight="1" thickTop="1" thickBot="1">
      <c r="A3357" s="3424"/>
      <c r="B3357" s="3424"/>
      <c r="C3357" s="3723">
        <v>10000</v>
      </c>
      <c r="D3357" s="989"/>
      <c r="E3357" s="3723">
        <v>10000</v>
      </c>
      <c r="F3357" s="989"/>
      <c r="G3357" s="1263">
        <v>140</v>
      </c>
      <c r="H3357" s="2862" t="s">
        <v>1280</v>
      </c>
      <c r="I3357" s="3723"/>
      <c r="J3357" s="989"/>
    </row>
    <row r="3358" spans="1:15" s="2842" customFormat="1" ht="18" customHeight="1" thickTop="1" thickBot="1">
      <c r="A3358" s="1039">
        <f t="shared" ref="A3358:F3358" si="809">SUM(A3354:A3357)</f>
        <v>0</v>
      </c>
      <c r="B3358" s="1039">
        <f t="shared" si="809"/>
        <v>0</v>
      </c>
      <c r="C3358" s="1039">
        <f t="shared" si="809"/>
        <v>10000</v>
      </c>
      <c r="D3358" s="1039">
        <f t="shared" si="809"/>
        <v>170000</v>
      </c>
      <c r="E3358" s="1039">
        <f t="shared" si="809"/>
        <v>10000</v>
      </c>
      <c r="F3358" s="1039">
        <f t="shared" si="809"/>
        <v>170000</v>
      </c>
      <c r="G3358" s="1013"/>
      <c r="H3358" s="996" t="s">
        <v>1344</v>
      </c>
      <c r="I3358" s="1039">
        <f>SUM(I3354:I3357)</f>
        <v>0</v>
      </c>
      <c r="J3358" s="1039">
        <f>SUM(J3354:J3357)</f>
        <v>0</v>
      </c>
      <c r="K3358" s="656"/>
      <c r="L3358" s="656"/>
      <c r="M3358" s="656"/>
      <c r="N3358" s="656"/>
    </row>
    <row r="3359" spans="1:15" s="648" customFormat="1" ht="17.25" customHeight="1" thickTop="1" thickBot="1">
      <c r="A3359" s="4623"/>
      <c r="B3359" s="4624"/>
      <c r="C3359" s="4624"/>
      <c r="D3359" s="4624"/>
      <c r="E3359" s="4624"/>
      <c r="F3359" s="4624"/>
      <c r="G3359" s="623">
        <v>3</v>
      </c>
      <c r="H3359" s="4606" t="s">
        <v>1282</v>
      </c>
      <c r="I3359" s="4606"/>
      <c r="J3359" s="4607"/>
    </row>
    <row r="3360" spans="1:15" s="2842" customFormat="1" ht="17.25" customHeight="1" thickTop="1">
      <c r="A3360" s="2846">
        <v>0</v>
      </c>
      <c r="B3360" s="2846"/>
      <c r="C3360" s="4423"/>
      <c r="D3360" s="4424"/>
      <c r="E3360" s="4423"/>
      <c r="F3360" s="4424"/>
      <c r="G3360" s="1326">
        <v>206</v>
      </c>
      <c r="H3360" s="2839" t="s">
        <v>1426</v>
      </c>
      <c r="I3360" s="2839"/>
      <c r="J3360" s="2846"/>
    </row>
    <row r="3361" spans="1:15" s="2842" customFormat="1" ht="17.25" customHeight="1">
      <c r="A3361" s="2846">
        <v>0</v>
      </c>
      <c r="B3361" s="2846"/>
      <c r="C3361" s="4423"/>
      <c r="D3361" s="4424">
        <v>60000</v>
      </c>
      <c r="E3361" s="4423"/>
      <c r="F3361" s="4424">
        <v>60000</v>
      </c>
      <c r="G3361" s="1326">
        <v>230</v>
      </c>
      <c r="H3361" s="2839" t="s">
        <v>1516</v>
      </c>
      <c r="I3361" s="3321"/>
      <c r="J3361" s="3326"/>
    </row>
    <row r="3362" spans="1:15" s="626" customFormat="1" ht="17.25" customHeight="1" thickBot="1">
      <c r="A3362" s="2846">
        <v>0</v>
      </c>
      <c r="B3362" s="2846"/>
      <c r="C3362" s="4423">
        <v>5000</v>
      </c>
      <c r="D3362" s="4424">
        <v>0</v>
      </c>
      <c r="E3362" s="4423">
        <v>5000</v>
      </c>
      <c r="F3362" s="4424">
        <v>0</v>
      </c>
      <c r="G3362" s="1326">
        <v>234</v>
      </c>
      <c r="H3362" s="2839" t="s">
        <v>1427</v>
      </c>
      <c r="I3362" s="3321"/>
      <c r="J3362" s="3326"/>
    </row>
    <row r="3363" spans="1:15" s="733" customFormat="1" ht="21.75" customHeight="1" thickTop="1" thickBot="1">
      <c r="A3363" s="2846">
        <v>0</v>
      </c>
      <c r="B3363" s="2846"/>
      <c r="C3363" s="4427"/>
      <c r="D3363" s="4230">
        <v>0</v>
      </c>
      <c r="E3363" s="4427"/>
      <c r="F3363" s="4230">
        <v>0</v>
      </c>
      <c r="G3363" s="1263">
        <v>290</v>
      </c>
      <c r="H3363" s="2885" t="s">
        <v>1586</v>
      </c>
      <c r="I3363" s="3327"/>
      <c r="J3363" s="4230"/>
      <c r="K3363" s="725" t="s">
        <v>3746</v>
      </c>
      <c r="L3363" s="725"/>
    </row>
    <row r="3364" spans="1:15" s="2842" customFormat="1" ht="18" customHeight="1" thickTop="1" thickBot="1">
      <c r="A3364" s="1039">
        <f t="shared" ref="A3364:F3364" si="810">SUM(A3360:A3363)</f>
        <v>0</v>
      </c>
      <c r="B3364" s="1040">
        <f t="shared" si="810"/>
        <v>0</v>
      </c>
      <c r="C3364" s="1040">
        <f t="shared" si="810"/>
        <v>5000</v>
      </c>
      <c r="D3364" s="1040">
        <f t="shared" si="810"/>
        <v>60000</v>
      </c>
      <c r="E3364" s="1040">
        <f t="shared" si="810"/>
        <v>5000</v>
      </c>
      <c r="F3364" s="1040">
        <f t="shared" si="810"/>
        <v>60000</v>
      </c>
      <c r="G3364" s="1009"/>
      <c r="H3364" s="996" t="s">
        <v>1295</v>
      </c>
      <c r="I3364" s="1040">
        <f>SUM(I3361:I3363)</f>
        <v>0</v>
      </c>
      <c r="J3364" s="1074">
        <f>SUM(J3360:J3363)</f>
        <v>0</v>
      </c>
      <c r="K3364" s="656"/>
      <c r="L3364" s="656"/>
      <c r="M3364" s="656"/>
    </row>
    <row r="3365" spans="1:15" s="2842" customFormat="1" ht="18" customHeight="1" thickTop="1">
      <c r="A3365" s="4623"/>
      <c r="B3365" s="4624"/>
      <c r="C3365" s="4624"/>
      <c r="D3365" s="4624"/>
      <c r="E3365" s="4624"/>
      <c r="F3365" s="4624"/>
      <c r="G3365" s="623">
        <v>4</v>
      </c>
      <c r="H3365" s="4606" t="s">
        <v>1296</v>
      </c>
      <c r="I3365" s="4606"/>
      <c r="J3365" s="4607"/>
    </row>
    <row r="3366" spans="1:15" s="626" customFormat="1" ht="17.25" customHeight="1" thickBot="1">
      <c r="A3366" s="4612"/>
      <c r="B3366" s="4613"/>
      <c r="C3366" s="4613"/>
      <c r="D3366" s="4613"/>
      <c r="E3366" s="4613"/>
      <c r="F3366" s="4613"/>
      <c r="G3366" s="624">
        <v>5</v>
      </c>
      <c r="H3366" s="4610" t="s">
        <v>321</v>
      </c>
      <c r="I3366" s="4610"/>
      <c r="J3366" s="4611"/>
    </row>
    <row r="3367" spans="1:15" s="626" customFormat="1" ht="21.75" customHeight="1" thickTop="1" thickBot="1">
      <c r="A3367" s="2846"/>
      <c r="B3367" s="2846"/>
      <c r="C3367" s="2862">
        <v>10000</v>
      </c>
      <c r="D3367" s="989"/>
      <c r="E3367" s="2862">
        <v>10000</v>
      </c>
      <c r="F3367" s="989">
        <v>0</v>
      </c>
      <c r="G3367" s="1263">
        <v>499</v>
      </c>
      <c r="H3367" s="2862" t="s">
        <v>290</v>
      </c>
      <c r="I3367" s="3723"/>
      <c r="J3367" s="989">
        <v>0</v>
      </c>
    </row>
    <row r="3368" spans="1:15" s="662" customFormat="1" ht="34.5" customHeight="1" thickTop="1" thickBot="1">
      <c r="A3368" s="1018">
        <f t="shared" ref="A3368:F3368" si="811">SUM(A3367)</f>
        <v>0</v>
      </c>
      <c r="B3368" s="1019">
        <f t="shared" si="811"/>
        <v>0</v>
      </c>
      <c r="C3368" s="1020">
        <f t="shared" si="811"/>
        <v>10000</v>
      </c>
      <c r="D3368" s="1020">
        <f t="shared" si="811"/>
        <v>0</v>
      </c>
      <c r="E3368" s="1019">
        <f t="shared" si="811"/>
        <v>10000</v>
      </c>
      <c r="F3368" s="1019">
        <f t="shared" si="811"/>
        <v>0</v>
      </c>
      <c r="G3368" s="1021"/>
      <c r="H3368" s="1020" t="s">
        <v>1321</v>
      </c>
      <c r="I3368" s="1020">
        <f>SUM(I3367)</f>
        <v>0</v>
      </c>
      <c r="J3368" s="1022">
        <f>SUM(J3367)</f>
        <v>0</v>
      </c>
    </row>
    <row r="3369" spans="1:15" s="2842" customFormat="1" ht="41.25" customHeight="1" thickTop="1" thickBot="1">
      <c r="A3369" s="1039">
        <f t="shared" ref="A3369:F3369" si="812">SUM(A3368,A3364,A3358,A3347)</f>
        <v>0</v>
      </c>
      <c r="B3369" s="1040">
        <f t="shared" si="812"/>
        <v>0</v>
      </c>
      <c r="C3369" s="996">
        <f t="shared" si="812"/>
        <v>147000</v>
      </c>
      <c r="D3369" s="996">
        <f t="shared" si="812"/>
        <v>290000</v>
      </c>
      <c r="E3369" s="1040">
        <f t="shared" si="812"/>
        <v>147000</v>
      </c>
      <c r="F3369" s="1040">
        <f t="shared" si="812"/>
        <v>290000</v>
      </c>
      <c r="G3369" s="1013"/>
      <c r="H3369" s="1010" t="s">
        <v>1355</v>
      </c>
      <c r="I3369" s="996">
        <f>SUM(I3368,I3364,I3358,I3347)</f>
        <v>0</v>
      </c>
      <c r="J3369" s="997">
        <f>SUM(J3368,J3364,J3358,J3347)</f>
        <v>0</v>
      </c>
    </row>
    <row r="3370" spans="1:15" s="2842" customFormat="1" ht="34.5" customHeight="1" thickTop="1" thickBot="1">
      <c r="A3370" s="1071">
        <f t="shared" ref="A3370:F3370" si="813">SUM(A3369,A3337)</f>
        <v>0</v>
      </c>
      <c r="B3370" s="1072">
        <f t="shared" si="813"/>
        <v>0</v>
      </c>
      <c r="C3370" s="1072">
        <f t="shared" si="813"/>
        <v>27967000</v>
      </c>
      <c r="D3370" s="1072">
        <f t="shared" si="813"/>
        <v>290000</v>
      </c>
      <c r="E3370" s="1072">
        <f t="shared" si="813"/>
        <v>27967000</v>
      </c>
      <c r="F3370" s="1072">
        <f t="shared" si="813"/>
        <v>290000</v>
      </c>
      <c r="G3370" s="1067"/>
      <c r="H3370" s="1068" t="s">
        <v>1587</v>
      </c>
      <c r="I3370" s="1072">
        <f>SUM(I3369,I3337)</f>
        <v>0</v>
      </c>
      <c r="J3370" s="1073">
        <f>SUM(J3369,J3337)</f>
        <v>0</v>
      </c>
      <c r="K3370" s="2847"/>
      <c r="L3370" s="2847"/>
    </row>
    <row r="3371" spans="1:15" s="2842" customFormat="1" ht="12.75" customHeight="1">
      <c r="A3371" s="1391"/>
      <c r="B3371" s="775"/>
      <c r="C3371" s="775"/>
      <c r="D3371" s="775"/>
      <c r="E3371" s="775"/>
      <c r="F3371" s="775"/>
      <c r="H3371" s="749"/>
      <c r="I3371" s="775"/>
      <c r="J3371" s="775"/>
    </row>
    <row r="3372" spans="1:15" s="2842" customFormat="1" ht="4.5" customHeight="1">
      <c r="A3372" s="2848"/>
      <c r="K3372" s="654"/>
      <c r="L3372" s="654"/>
      <c r="M3372" s="654"/>
    </row>
    <row r="3373" spans="1:15" s="648" customFormat="1" ht="6.75" customHeight="1" thickBot="1">
      <c r="A3373" s="2848"/>
      <c r="B3373" s="2847"/>
      <c r="C3373" s="2847"/>
      <c r="D3373" s="2847"/>
      <c r="E3373" s="2847"/>
      <c r="F3373" s="2847"/>
      <c r="G3373" s="2842"/>
      <c r="H3373" s="749"/>
      <c r="I3373" s="2847"/>
      <c r="J3373" s="2847"/>
      <c r="N3373" s="2842"/>
      <c r="O3373" s="2842"/>
    </row>
    <row r="3374" spans="1:15" s="2842" customFormat="1" ht="12.75" customHeight="1" thickTop="1">
      <c r="A3374" s="4645" t="s">
        <v>1588</v>
      </c>
      <c r="B3374" s="4646"/>
      <c r="C3374" s="4646"/>
      <c r="D3374" s="4646"/>
      <c r="E3374" s="4646"/>
      <c r="F3374" s="4646"/>
      <c r="G3374" s="4646"/>
      <c r="H3374" s="4646"/>
      <c r="I3374" s="4646"/>
      <c r="J3374" s="4646"/>
      <c r="K3374" s="656"/>
      <c r="L3374" s="656"/>
      <c r="M3374" s="656"/>
    </row>
    <row r="3375" spans="1:15" s="2842" customFormat="1" ht="16.5" customHeight="1" thickBot="1">
      <c r="A3375" s="2848"/>
      <c r="I3375" s="4608" t="s">
        <v>313</v>
      </c>
      <c r="J3375" s="4608"/>
      <c r="K3375" s="654"/>
      <c r="L3375" s="654"/>
      <c r="M3375" s="654"/>
    </row>
    <row r="3376" spans="1:15" s="648" customFormat="1" ht="27.75" customHeight="1" thickBot="1">
      <c r="A3376" s="4453" t="s">
        <v>3785</v>
      </c>
      <c r="B3376" s="4454"/>
      <c r="C3376" s="4455" t="s">
        <v>3783</v>
      </c>
      <c r="D3376" s="4454"/>
      <c r="E3376" s="4455" t="s">
        <v>3784</v>
      </c>
      <c r="F3376" s="4454"/>
      <c r="G3376" s="4456" t="s">
        <v>117</v>
      </c>
      <c r="H3376" s="4457"/>
      <c r="I3376" s="4455" t="s">
        <v>3787</v>
      </c>
      <c r="J3376" s="4454"/>
      <c r="K3376" s="655"/>
      <c r="L3376" s="655"/>
      <c r="M3376" s="655"/>
      <c r="N3376" s="2842"/>
      <c r="O3376" s="2842"/>
    </row>
    <row r="3377" spans="1:15" s="660" customFormat="1" ht="13.5" customHeight="1" thickTop="1" thickBot="1">
      <c r="A3377" s="1050" t="s">
        <v>118</v>
      </c>
      <c r="B3377" s="2819" t="s">
        <v>104</v>
      </c>
      <c r="C3377" s="2819" t="s">
        <v>118</v>
      </c>
      <c r="D3377" s="2819" t="s">
        <v>104</v>
      </c>
      <c r="E3377" s="2819" t="s">
        <v>118</v>
      </c>
      <c r="F3377" s="2819" t="s">
        <v>104</v>
      </c>
      <c r="G3377" s="4458"/>
      <c r="H3377" s="4459"/>
      <c r="I3377" s="2819" t="s">
        <v>118</v>
      </c>
      <c r="J3377" s="1051" t="s">
        <v>104</v>
      </c>
      <c r="N3377" s="2842"/>
      <c r="O3377" s="2842"/>
    </row>
    <row r="3378" spans="1:15" s="660" customFormat="1" ht="18" customHeight="1" thickTop="1" thickBot="1">
      <c r="A3378" s="1075">
        <v>1</v>
      </c>
      <c r="B3378" s="2843">
        <v>2</v>
      </c>
      <c r="C3378" s="2843">
        <v>3</v>
      </c>
      <c r="D3378" s="2843">
        <v>4</v>
      </c>
      <c r="E3378" s="2843">
        <v>5</v>
      </c>
      <c r="F3378" s="2843">
        <v>6</v>
      </c>
      <c r="G3378" s="4614">
        <v>7</v>
      </c>
      <c r="H3378" s="4614"/>
      <c r="I3378" s="2843">
        <v>8</v>
      </c>
      <c r="J3378" s="1076">
        <v>9</v>
      </c>
      <c r="N3378" s="2842"/>
      <c r="O3378" s="2842"/>
    </row>
    <row r="3379" spans="1:15" s="2842" customFormat="1" ht="18" customHeight="1">
      <c r="A3379" s="2844" t="s">
        <v>318</v>
      </c>
      <c r="B3379" s="2840"/>
      <c r="C3379" s="2840"/>
      <c r="D3379" s="2840"/>
      <c r="E3379" s="2840"/>
      <c r="F3379" s="2840"/>
      <c r="G3379" s="2840"/>
      <c r="H3379" s="2840"/>
      <c r="I3379" s="2840"/>
      <c r="J3379" s="2841"/>
    </row>
    <row r="3380" spans="1:15" s="2842" customFormat="1" ht="17.25" customHeight="1">
      <c r="A3380" s="4612"/>
      <c r="B3380" s="4613"/>
      <c r="C3380" s="4613"/>
      <c r="D3380" s="4613"/>
      <c r="E3380" s="4613"/>
      <c r="F3380" s="4613"/>
      <c r="G3380" s="624" t="s">
        <v>137</v>
      </c>
      <c r="H3380" s="4610" t="s">
        <v>239</v>
      </c>
      <c r="I3380" s="4610"/>
      <c r="J3380" s="4611"/>
    </row>
    <row r="3381" spans="1:15" s="626" customFormat="1" ht="17.25" customHeight="1" thickBot="1">
      <c r="A3381" s="2839">
        <f t="shared" ref="A3381:F3381" si="814">SUM(A3405)</f>
        <v>0</v>
      </c>
      <c r="B3381" s="2846">
        <f t="shared" si="814"/>
        <v>0</v>
      </c>
      <c r="C3381" s="2839">
        <f t="shared" si="814"/>
        <v>31835000</v>
      </c>
      <c r="D3381" s="2846">
        <f t="shared" si="814"/>
        <v>0</v>
      </c>
      <c r="E3381" s="2839">
        <f t="shared" si="814"/>
        <v>31835000</v>
      </c>
      <c r="F3381" s="2846">
        <f t="shared" si="814"/>
        <v>0</v>
      </c>
      <c r="G3381" s="2839">
        <v>1</v>
      </c>
      <c r="H3381" s="2839" t="s">
        <v>1235</v>
      </c>
      <c r="I3381" s="2839">
        <f>SUM(I3405)</f>
        <v>0</v>
      </c>
      <c r="J3381" s="2846">
        <f>SUM(J3405)</f>
        <v>0</v>
      </c>
    </row>
    <row r="3382" spans="1:15" s="733" customFormat="1" ht="30" customHeight="1" thickTop="1" thickBot="1">
      <c r="A3382" s="2862">
        <f t="shared" ref="A3382:F3382" si="815">A3409</f>
        <v>0</v>
      </c>
      <c r="B3382" s="989">
        <f t="shared" si="815"/>
        <v>0</v>
      </c>
      <c r="C3382" s="2862">
        <f t="shared" si="815"/>
        <v>56000</v>
      </c>
      <c r="D3382" s="989">
        <f t="shared" si="815"/>
        <v>0</v>
      </c>
      <c r="E3382" s="2862">
        <f t="shared" si="815"/>
        <v>56000</v>
      </c>
      <c r="F3382" s="989">
        <f t="shared" si="815"/>
        <v>0</v>
      </c>
      <c r="G3382" s="2862">
        <v>2</v>
      </c>
      <c r="H3382" s="2862" t="s">
        <v>1236</v>
      </c>
      <c r="I3382" s="2862">
        <f>I3409</f>
        <v>0</v>
      </c>
      <c r="J3382" s="989">
        <f>J3409</f>
        <v>0</v>
      </c>
    </row>
    <row r="3383" spans="1:15" s="2842" customFormat="1" ht="31.5" customHeight="1" thickTop="1" thickBot="1">
      <c r="A3383" s="995">
        <f t="shared" ref="A3383:F3383" si="816">SUM(A3381:A3382)</f>
        <v>0</v>
      </c>
      <c r="B3383" s="996">
        <f t="shared" si="816"/>
        <v>0</v>
      </c>
      <c r="C3383" s="996">
        <f t="shared" si="816"/>
        <v>31891000</v>
      </c>
      <c r="D3383" s="996">
        <f t="shared" si="816"/>
        <v>0</v>
      </c>
      <c r="E3383" s="996">
        <f t="shared" si="816"/>
        <v>31891000</v>
      </c>
      <c r="F3383" s="996">
        <f t="shared" si="816"/>
        <v>0</v>
      </c>
      <c r="G3383" s="996"/>
      <c r="H3383" s="998" t="s">
        <v>1358</v>
      </c>
      <c r="I3383" s="996">
        <f>SUM(I3381:I3382)</f>
        <v>0</v>
      </c>
      <c r="J3383" s="997">
        <f>SUM(J3381:J3382)</f>
        <v>0</v>
      </c>
    </row>
    <row r="3384" spans="1:15" s="2842" customFormat="1" ht="17.25" customHeight="1" thickTop="1">
      <c r="A3384" s="4623"/>
      <c r="B3384" s="4624"/>
      <c r="C3384" s="4624"/>
      <c r="D3384" s="4624"/>
      <c r="E3384" s="4624"/>
      <c r="F3384" s="4624"/>
      <c r="G3384" s="623" t="s">
        <v>139</v>
      </c>
      <c r="H3384" s="4606" t="s">
        <v>243</v>
      </c>
      <c r="I3384" s="4606"/>
      <c r="J3384" s="4607"/>
    </row>
    <row r="3385" spans="1:15" s="2842" customFormat="1" ht="17.25" customHeight="1">
      <c r="A3385" s="2839">
        <f t="shared" ref="A3385:F3385" si="817">A3420</f>
        <v>0</v>
      </c>
      <c r="B3385" s="2846">
        <f t="shared" si="817"/>
        <v>0</v>
      </c>
      <c r="C3385" s="2839">
        <f t="shared" si="817"/>
        <v>808000</v>
      </c>
      <c r="D3385" s="2846">
        <f t="shared" si="817"/>
        <v>2200000</v>
      </c>
      <c r="E3385" s="2839">
        <f t="shared" si="817"/>
        <v>808000</v>
      </c>
      <c r="F3385" s="2846">
        <f t="shared" si="817"/>
        <v>2200000</v>
      </c>
      <c r="G3385" s="2839">
        <v>1</v>
      </c>
      <c r="H3385" s="2839" t="s">
        <v>1238</v>
      </c>
      <c r="I3385" s="2839">
        <f>I3420</f>
        <v>0</v>
      </c>
      <c r="J3385" s="2846">
        <f>J3420</f>
        <v>0</v>
      </c>
    </row>
    <row r="3386" spans="1:15" s="648" customFormat="1" ht="17.25" customHeight="1" thickBot="1">
      <c r="A3386" s="2839">
        <f t="shared" ref="A3386:F3386" si="818">A3432</f>
        <v>0</v>
      </c>
      <c r="B3386" s="2846">
        <f t="shared" si="818"/>
        <v>0</v>
      </c>
      <c r="C3386" s="2839">
        <f t="shared" si="818"/>
        <v>175000</v>
      </c>
      <c r="D3386" s="2846">
        <f t="shared" si="818"/>
        <v>400000</v>
      </c>
      <c r="E3386" s="2839">
        <f t="shared" si="818"/>
        <v>175000</v>
      </c>
      <c r="F3386" s="2846">
        <f t="shared" si="818"/>
        <v>400000</v>
      </c>
      <c r="G3386" s="2839">
        <v>2</v>
      </c>
      <c r="H3386" s="2839" t="s">
        <v>1239</v>
      </c>
      <c r="I3386" s="2839">
        <f>I3432</f>
        <v>0</v>
      </c>
      <c r="J3386" s="2846">
        <f>J3432</f>
        <v>0</v>
      </c>
    </row>
    <row r="3387" spans="1:15" s="648" customFormat="1" ht="17.25" customHeight="1" thickTop="1" thickBot="1">
      <c r="A3387" s="2839">
        <f t="shared" ref="A3387:F3387" si="819">A3438</f>
        <v>0</v>
      </c>
      <c r="B3387" s="2846">
        <f t="shared" si="819"/>
        <v>0</v>
      </c>
      <c r="C3387" s="2839">
        <f t="shared" si="819"/>
        <v>20000</v>
      </c>
      <c r="D3387" s="2846">
        <f t="shared" si="819"/>
        <v>100000</v>
      </c>
      <c r="E3387" s="2839">
        <f t="shared" si="819"/>
        <v>20000</v>
      </c>
      <c r="F3387" s="2846">
        <f t="shared" si="819"/>
        <v>100000</v>
      </c>
      <c r="G3387" s="2839">
        <v>3</v>
      </c>
      <c r="H3387" s="2839" t="s">
        <v>1240</v>
      </c>
      <c r="I3387" s="2839">
        <f>I3438</f>
        <v>0</v>
      </c>
      <c r="J3387" s="2846">
        <f>J3438</f>
        <v>0</v>
      </c>
    </row>
    <row r="3388" spans="1:15" s="626" customFormat="1" ht="17.25" customHeight="1" thickTop="1" thickBot="1">
      <c r="A3388" s="2839">
        <f>0</f>
        <v>0</v>
      </c>
      <c r="B3388" s="2846">
        <f>0</f>
        <v>0</v>
      </c>
      <c r="C3388" s="2839">
        <f>0</f>
        <v>0</v>
      </c>
      <c r="D3388" s="2846">
        <f>0</f>
        <v>0</v>
      </c>
      <c r="E3388" s="2839">
        <f>0</f>
        <v>0</v>
      </c>
      <c r="F3388" s="2846">
        <f>0</f>
        <v>0</v>
      </c>
      <c r="G3388" s="2839">
        <v>4</v>
      </c>
      <c r="H3388" s="2839" t="s">
        <v>1241</v>
      </c>
      <c r="I3388" s="2839">
        <f>0</f>
        <v>0</v>
      </c>
      <c r="J3388" s="2846">
        <f>0</f>
        <v>0</v>
      </c>
    </row>
    <row r="3389" spans="1:15" s="662" customFormat="1" ht="16.5" thickTop="1" thickBot="1">
      <c r="A3389" s="2862">
        <f t="shared" ref="A3389:F3389" si="820">A3442</f>
        <v>0</v>
      </c>
      <c r="B3389" s="989">
        <f t="shared" si="820"/>
        <v>0</v>
      </c>
      <c r="C3389" s="2862">
        <f t="shared" si="820"/>
        <v>10000</v>
      </c>
      <c r="D3389" s="989">
        <f t="shared" si="820"/>
        <v>0</v>
      </c>
      <c r="E3389" s="2862">
        <f t="shared" si="820"/>
        <v>10000</v>
      </c>
      <c r="F3389" s="989">
        <f t="shared" si="820"/>
        <v>0</v>
      </c>
      <c r="G3389" s="2862">
        <v>5</v>
      </c>
      <c r="H3389" s="2862" t="s">
        <v>1242</v>
      </c>
      <c r="I3389" s="2862">
        <f>I3442</f>
        <v>0</v>
      </c>
      <c r="J3389" s="989">
        <f>J3442</f>
        <v>0</v>
      </c>
    </row>
    <row r="3390" spans="1:15" s="2842" customFormat="1" ht="29.25" customHeight="1" thickTop="1" thickBot="1">
      <c r="A3390" s="995">
        <f t="shared" ref="A3390:F3390" si="821">SUM(A3385:A3389)</f>
        <v>0</v>
      </c>
      <c r="B3390" s="996">
        <f t="shared" si="821"/>
        <v>0</v>
      </c>
      <c r="C3390" s="996">
        <f t="shared" si="821"/>
        <v>1013000</v>
      </c>
      <c r="D3390" s="996">
        <f t="shared" si="821"/>
        <v>2700000</v>
      </c>
      <c r="E3390" s="996">
        <f t="shared" si="821"/>
        <v>1013000</v>
      </c>
      <c r="F3390" s="996">
        <f t="shared" si="821"/>
        <v>2700000</v>
      </c>
      <c r="G3390" s="996"/>
      <c r="H3390" s="998" t="s">
        <v>1243</v>
      </c>
      <c r="I3390" s="996">
        <f>SUM(I3385:I3389)</f>
        <v>0</v>
      </c>
      <c r="J3390" s="997">
        <f>SUM(J3385:J3389)</f>
        <v>0</v>
      </c>
    </row>
    <row r="3391" spans="1:15" s="2842" customFormat="1" ht="28.5" customHeight="1" thickTop="1" thickBot="1">
      <c r="A3391" s="1005">
        <f t="shared" ref="A3391:F3391" si="822">SUM(A3383+A3390)</f>
        <v>0</v>
      </c>
      <c r="B3391" s="1006">
        <f t="shared" si="822"/>
        <v>0</v>
      </c>
      <c r="C3391" s="1006">
        <f t="shared" si="822"/>
        <v>32904000</v>
      </c>
      <c r="D3391" s="1006">
        <f t="shared" si="822"/>
        <v>2700000</v>
      </c>
      <c r="E3391" s="1006">
        <f t="shared" si="822"/>
        <v>32904000</v>
      </c>
      <c r="F3391" s="1006">
        <f t="shared" si="822"/>
        <v>2700000</v>
      </c>
      <c r="G3391" s="1067"/>
      <c r="H3391" s="1068" t="s">
        <v>1244</v>
      </c>
      <c r="I3391" s="1006">
        <f>SUM(I3383+I3390)</f>
        <v>0</v>
      </c>
      <c r="J3391" s="1007">
        <f>SUM(J3383+J3390)</f>
        <v>0</v>
      </c>
      <c r="K3391" s="654"/>
      <c r="L3391" s="654"/>
      <c r="M3391" s="654"/>
      <c r="N3391" s="654"/>
    </row>
    <row r="3392" spans="1:15" s="2842" customFormat="1" ht="17.25" customHeight="1">
      <c r="A3392" s="2850"/>
      <c r="B3392" s="2847"/>
      <c r="C3392" s="2847"/>
      <c r="D3392" s="2847"/>
      <c r="E3392" s="2847"/>
      <c r="F3392" s="2847"/>
      <c r="H3392" s="749"/>
      <c r="I3392" s="2847"/>
      <c r="J3392" s="2847"/>
      <c r="K3392" s="694"/>
      <c r="L3392" s="694"/>
      <c r="M3392" s="694"/>
      <c r="N3392" s="694"/>
    </row>
    <row r="3393" spans="1:15" s="2842" customFormat="1" ht="15" customHeight="1">
      <c r="A3393" s="2848" t="s">
        <v>625</v>
      </c>
    </row>
    <row r="3394" spans="1:15" s="2842" customFormat="1" ht="13.5" customHeight="1">
      <c r="A3394" s="2850" t="s">
        <v>1589</v>
      </c>
      <c r="K3394" s="656"/>
      <c r="L3394" s="656"/>
      <c r="M3394" s="656"/>
      <c r="N3394" s="713">
        <v>2796790</v>
      </c>
    </row>
    <row r="3395" spans="1:15" s="2842" customFormat="1" ht="10.5" customHeight="1" thickBot="1">
      <c r="A3395" s="2848"/>
      <c r="I3395" s="4608" t="s">
        <v>313</v>
      </c>
      <c r="J3395" s="4608"/>
      <c r="K3395" s="654"/>
      <c r="L3395" s="654"/>
      <c r="M3395" s="654"/>
      <c r="N3395" s="706">
        <v>162012</v>
      </c>
    </row>
    <row r="3396" spans="1:15" s="2842" customFormat="1" ht="27.75" customHeight="1">
      <c r="A3396" s="4453" t="s">
        <v>3785</v>
      </c>
      <c r="B3396" s="4454"/>
      <c r="C3396" s="4455" t="s">
        <v>3783</v>
      </c>
      <c r="D3396" s="4454"/>
      <c r="E3396" s="4455" t="s">
        <v>3784</v>
      </c>
      <c r="F3396" s="4454"/>
      <c r="G3396" s="4456" t="s">
        <v>117</v>
      </c>
      <c r="H3396" s="4457"/>
      <c r="I3396" s="4455" t="s">
        <v>3787</v>
      </c>
      <c r="J3396" s="4454"/>
      <c r="K3396" s="654"/>
      <c r="L3396" s="654"/>
      <c r="M3396" s="654"/>
      <c r="N3396" s="654"/>
      <c r="O3396" s="2842" t="e">
        <v>#REF!</v>
      </c>
    </row>
    <row r="3397" spans="1:15" s="648" customFormat="1" ht="13.5" customHeight="1" thickBot="1">
      <c r="A3397" s="1050" t="s">
        <v>118</v>
      </c>
      <c r="B3397" s="2819" t="s">
        <v>104</v>
      </c>
      <c r="C3397" s="2819" t="s">
        <v>118</v>
      </c>
      <c r="D3397" s="2819" t="s">
        <v>104</v>
      </c>
      <c r="E3397" s="2819" t="s">
        <v>118</v>
      </c>
      <c r="F3397" s="2819" t="s">
        <v>104</v>
      </c>
      <c r="G3397" s="4458"/>
      <c r="H3397" s="4459"/>
      <c r="I3397" s="2819" t="s">
        <v>118</v>
      </c>
      <c r="J3397" s="1051" t="s">
        <v>104</v>
      </c>
      <c r="K3397" s="655"/>
      <c r="L3397" s="655"/>
      <c r="M3397" s="655"/>
      <c r="N3397" s="655"/>
      <c r="O3397" s="648" t="e">
        <v>#REF!</v>
      </c>
    </row>
    <row r="3398" spans="1:15" s="660" customFormat="1" ht="18" customHeight="1" thickTop="1" thickBot="1">
      <c r="A3398" s="1075">
        <v>1</v>
      </c>
      <c r="B3398" s="2843">
        <v>2</v>
      </c>
      <c r="C3398" s="2843">
        <v>3</v>
      </c>
      <c r="D3398" s="2843">
        <v>4</v>
      </c>
      <c r="E3398" s="2843">
        <v>5</v>
      </c>
      <c r="F3398" s="2843">
        <v>6</v>
      </c>
      <c r="G3398" s="4614">
        <v>7</v>
      </c>
      <c r="H3398" s="4614"/>
      <c r="I3398" s="2843">
        <v>8</v>
      </c>
      <c r="J3398" s="1076">
        <v>9</v>
      </c>
    </row>
    <row r="3399" spans="1:15" s="2842" customFormat="1" ht="18" customHeight="1">
      <c r="A3399" s="2844" t="s">
        <v>626</v>
      </c>
      <c r="B3399" s="2840"/>
      <c r="C3399" s="2840"/>
      <c r="D3399" s="2840"/>
      <c r="E3399" s="2840"/>
      <c r="F3399" s="2840"/>
      <c r="G3399" s="2840"/>
      <c r="H3399" s="2840"/>
      <c r="I3399" s="2840"/>
      <c r="J3399" s="2841"/>
    </row>
    <row r="3400" spans="1:15" s="2842" customFormat="1" ht="16.5" customHeight="1">
      <c r="A3400" s="4612"/>
      <c r="B3400" s="4613"/>
      <c r="C3400" s="4613"/>
      <c r="D3400" s="4613"/>
      <c r="E3400" s="4613"/>
      <c r="F3400" s="4613"/>
      <c r="G3400" s="624" t="s">
        <v>137</v>
      </c>
      <c r="H3400" s="4610" t="s">
        <v>239</v>
      </c>
      <c r="I3400" s="4610"/>
      <c r="J3400" s="4611"/>
    </row>
    <row r="3401" spans="1:15" s="2842" customFormat="1" ht="17.25" customHeight="1">
      <c r="A3401" s="4612"/>
      <c r="B3401" s="4613"/>
      <c r="C3401" s="4613"/>
      <c r="D3401" s="4613"/>
      <c r="E3401" s="4613"/>
      <c r="F3401" s="4613"/>
      <c r="G3401" s="624">
        <v>1</v>
      </c>
      <c r="H3401" s="4610" t="s">
        <v>1235</v>
      </c>
      <c r="I3401" s="4610"/>
      <c r="J3401" s="4611"/>
    </row>
    <row r="3402" spans="1:15" s="2842" customFormat="1" ht="17.25" customHeight="1">
      <c r="A3402" s="3424"/>
      <c r="B3402" s="2846"/>
      <c r="C3402" s="4423">
        <v>19175000</v>
      </c>
      <c r="D3402" s="2846"/>
      <c r="E3402" s="4423">
        <v>19175000</v>
      </c>
      <c r="F3402" s="2846">
        <v>0</v>
      </c>
      <c r="G3402" s="1326" t="s">
        <v>324</v>
      </c>
      <c r="H3402" s="2839" t="s">
        <v>1409</v>
      </c>
      <c r="I3402" s="2839"/>
      <c r="J3402" s="2846">
        <v>0</v>
      </c>
    </row>
    <row r="3403" spans="1:15" s="626" customFormat="1" ht="17.25" customHeight="1" thickBot="1">
      <c r="A3403" s="3424"/>
      <c r="B3403" s="2846"/>
      <c r="C3403" s="4423">
        <v>3730000</v>
      </c>
      <c r="D3403" s="2846"/>
      <c r="E3403" s="4423">
        <v>3730000</v>
      </c>
      <c r="F3403" s="2846">
        <v>0</v>
      </c>
      <c r="G3403" s="1326" t="s">
        <v>327</v>
      </c>
      <c r="H3403" s="1354" t="s">
        <v>1246</v>
      </c>
      <c r="I3403" s="2839"/>
      <c r="J3403" s="2846">
        <v>0</v>
      </c>
      <c r="K3403" s="674"/>
      <c r="L3403" s="674"/>
      <c r="M3403" s="674"/>
      <c r="N3403" s="674"/>
    </row>
    <row r="3404" spans="1:15" s="733" customFormat="1" ht="21.75" customHeight="1" thickTop="1" thickBot="1">
      <c r="A3404" s="3424"/>
      <c r="B3404" s="2846"/>
      <c r="C3404" s="4427">
        <v>8930000</v>
      </c>
      <c r="D3404" s="989"/>
      <c r="E3404" s="4427">
        <v>8930000</v>
      </c>
      <c r="F3404" s="989">
        <v>0</v>
      </c>
      <c r="G3404" s="1263">
        <v>100</v>
      </c>
      <c r="H3404" s="2862" t="s">
        <v>1380</v>
      </c>
      <c r="I3404" s="2862"/>
      <c r="J3404" s="989">
        <v>0</v>
      </c>
    </row>
    <row r="3405" spans="1:15" s="2842" customFormat="1" ht="18" customHeight="1" thickTop="1" thickBot="1">
      <c r="A3405" s="1039">
        <f t="shared" ref="A3405:F3405" si="823">SUM(A3402:A3404)</f>
        <v>0</v>
      </c>
      <c r="B3405" s="1040">
        <f t="shared" si="823"/>
        <v>0</v>
      </c>
      <c r="C3405" s="1040">
        <f t="shared" si="823"/>
        <v>31835000</v>
      </c>
      <c r="D3405" s="996">
        <f t="shared" si="823"/>
        <v>0</v>
      </c>
      <c r="E3405" s="1040">
        <f t="shared" si="823"/>
        <v>31835000</v>
      </c>
      <c r="F3405" s="1040">
        <f t="shared" si="823"/>
        <v>0</v>
      </c>
      <c r="G3405" s="1009"/>
      <c r="H3405" s="996" t="s">
        <v>1249</v>
      </c>
      <c r="I3405" s="1040">
        <f>SUM(I3402:I3404)</f>
        <v>0</v>
      </c>
      <c r="J3405" s="997">
        <f>SUM(J3402:J3404)</f>
        <v>0</v>
      </c>
    </row>
    <row r="3406" spans="1:15" s="2842" customFormat="1" ht="17.25" customHeight="1" thickTop="1">
      <c r="A3406" s="4623"/>
      <c r="B3406" s="4624"/>
      <c r="C3406" s="4624"/>
      <c r="D3406" s="4624"/>
      <c r="E3406" s="4624"/>
      <c r="F3406" s="4624"/>
      <c r="G3406" s="623">
        <v>2</v>
      </c>
      <c r="H3406" s="4606" t="s">
        <v>1236</v>
      </c>
      <c r="I3406" s="4606"/>
      <c r="J3406" s="4607"/>
    </row>
    <row r="3407" spans="1:15" s="626" customFormat="1" ht="17.25" customHeight="1" thickBot="1">
      <c r="A3407" s="2846"/>
      <c r="B3407" s="2846"/>
      <c r="C3407" s="3719">
        <v>6000</v>
      </c>
      <c r="D3407" s="2846"/>
      <c r="E3407" s="3719">
        <v>6000</v>
      </c>
      <c r="F3407" s="2846">
        <v>0</v>
      </c>
      <c r="G3407" s="1326">
        <v>200</v>
      </c>
      <c r="H3407" s="2839" t="s">
        <v>1335</v>
      </c>
      <c r="I3407" s="3719"/>
      <c r="J3407" s="2846">
        <v>0</v>
      </c>
      <c r="K3407" s="685"/>
      <c r="L3407" s="685"/>
    </row>
    <row r="3408" spans="1:15" s="733" customFormat="1" ht="21" customHeight="1" thickTop="1" thickBot="1">
      <c r="A3408" s="2846"/>
      <c r="B3408" s="2846"/>
      <c r="C3408" s="3723">
        <v>50000</v>
      </c>
      <c r="D3408" s="989"/>
      <c r="E3408" s="3723">
        <v>50000</v>
      </c>
      <c r="F3408" s="989">
        <v>0</v>
      </c>
      <c r="G3408" s="1263">
        <v>275</v>
      </c>
      <c r="H3408" s="2885" t="s">
        <v>1503</v>
      </c>
      <c r="I3408" s="3723"/>
      <c r="J3408" s="989">
        <v>0</v>
      </c>
    </row>
    <row r="3409" spans="1:15" s="733" customFormat="1" ht="31.5" customHeight="1" thickTop="1" thickBot="1">
      <c r="A3409" s="1039">
        <f t="shared" ref="A3409:F3409" si="824">SUM(A3407:A3408)</f>
        <v>0</v>
      </c>
      <c r="B3409" s="1040">
        <f t="shared" si="824"/>
        <v>0</v>
      </c>
      <c r="C3409" s="996">
        <f t="shared" si="824"/>
        <v>56000</v>
      </c>
      <c r="D3409" s="996">
        <f t="shared" si="824"/>
        <v>0</v>
      </c>
      <c r="E3409" s="1040">
        <f t="shared" si="824"/>
        <v>56000</v>
      </c>
      <c r="F3409" s="1040">
        <f t="shared" si="824"/>
        <v>0</v>
      </c>
      <c r="G3409" s="1013"/>
      <c r="H3409" s="1010" t="s">
        <v>1257</v>
      </c>
      <c r="I3409" s="996">
        <f>SUM(I3407:I3408)</f>
        <v>0</v>
      </c>
      <c r="J3409" s="997">
        <f>SUM(J3407:J3408)</f>
        <v>0</v>
      </c>
    </row>
    <row r="3410" spans="1:15" s="695" customFormat="1" ht="30.75" customHeight="1" thickTop="1" thickBot="1">
      <c r="A3410" s="1039">
        <f t="shared" ref="A3410:F3410" si="825">SUM(A3409,A3405)</f>
        <v>0</v>
      </c>
      <c r="B3410" s="1040">
        <f t="shared" si="825"/>
        <v>0</v>
      </c>
      <c r="C3410" s="996">
        <f t="shared" si="825"/>
        <v>31891000</v>
      </c>
      <c r="D3410" s="996">
        <f t="shared" si="825"/>
        <v>0</v>
      </c>
      <c r="E3410" s="1040">
        <f t="shared" si="825"/>
        <v>31891000</v>
      </c>
      <c r="F3410" s="1040">
        <f t="shared" si="825"/>
        <v>0</v>
      </c>
      <c r="G3410" s="1013"/>
      <c r="H3410" s="1010" t="s">
        <v>1237</v>
      </c>
      <c r="I3410" s="996">
        <f>SUM(I3409,I3405)</f>
        <v>0</v>
      </c>
      <c r="J3410" s="997">
        <f>SUM(J3409,J3405)</f>
        <v>0</v>
      </c>
    </row>
    <row r="3411" spans="1:15" s="2842" customFormat="1" ht="18" customHeight="1" thickTop="1">
      <c r="A3411" s="4623"/>
      <c r="B3411" s="4624"/>
      <c r="C3411" s="4624"/>
      <c r="D3411" s="4624"/>
      <c r="E3411" s="4624"/>
      <c r="F3411" s="4624"/>
      <c r="G3411" s="623" t="s">
        <v>139</v>
      </c>
      <c r="H3411" s="4606" t="s">
        <v>243</v>
      </c>
      <c r="I3411" s="4606"/>
      <c r="J3411" s="4607"/>
    </row>
    <row r="3412" spans="1:15" s="2842" customFormat="1" ht="17.25" customHeight="1" thickBot="1">
      <c r="A3412" s="4613"/>
      <c r="B3412" s="4613"/>
      <c r="C3412" s="4613"/>
      <c r="D3412" s="4613"/>
      <c r="E3412" s="4613"/>
      <c r="F3412" s="4613"/>
      <c r="G3412" s="624">
        <v>1</v>
      </c>
      <c r="H3412" s="4610" t="s">
        <v>1258</v>
      </c>
      <c r="I3412" s="4610"/>
      <c r="J3412" s="4610"/>
      <c r="K3412" s="655"/>
      <c r="L3412" s="655"/>
      <c r="M3412" s="655"/>
      <c r="N3412" s="655"/>
    </row>
    <row r="3413" spans="1:15" s="2842" customFormat="1" ht="17.25" customHeight="1" thickTop="1">
      <c r="A3413" s="3424"/>
      <c r="B3413" s="3424"/>
      <c r="C3413" s="3719">
        <v>750000</v>
      </c>
      <c r="D3413" s="4423"/>
      <c r="E3413" s="3719">
        <v>750000</v>
      </c>
      <c r="F3413" s="4423"/>
      <c r="G3413" s="1326" t="s">
        <v>324</v>
      </c>
      <c r="H3413" s="1234" t="s">
        <v>1259</v>
      </c>
      <c r="I3413" s="3719"/>
      <c r="J3413" s="2839"/>
    </row>
    <row r="3414" spans="1:15" s="2842" customFormat="1" ht="17.25" customHeight="1">
      <c r="A3414" s="3424"/>
      <c r="B3414" s="3424"/>
      <c r="C3414" s="3719">
        <v>20000</v>
      </c>
      <c r="D3414" s="4423"/>
      <c r="E3414" s="3719">
        <v>20000</v>
      </c>
      <c r="F3414" s="4423"/>
      <c r="G3414" s="1326" t="s">
        <v>326</v>
      </c>
      <c r="H3414" s="1234" t="s">
        <v>256</v>
      </c>
      <c r="I3414" s="3719"/>
      <c r="J3414" s="2839"/>
    </row>
    <row r="3415" spans="1:15" s="2842" customFormat="1" ht="17.25" customHeight="1">
      <c r="A3415" s="3424"/>
      <c r="B3415" s="3424"/>
      <c r="C3415" s="3719">
        <v>30000</v>
      </c>
      <c r="D3415" s="4423"/>
      <c r="E3415" s="3719">
        <v>30000</v>
      </c>
      <c r="F3415" s="4423"/>
      <c r="G3415" s="1326" t="s">
        <v>473</v>
      </c>
      <c r="H3415" s="1234" t="s">
        <v>1504</v>
      </c>
      <c r="I3415" s="3719"/>
      <c r="J3415" s="2839"/>
    </row>
    <row r="3416" spans="1:15" s="2842" customFormat="1" ht="17.25" customHeight="1">
      <c r="A3416" s="3424"/>
      <c r="B3416" s="3424"/>
      <c r="C3416" s="3719">
        <v>8000</v>
      </c>
      <c r="D3416" s="4423"/>
      <c r="E3416" s="3719">
        <v>8000</v>
      </c>
      <c r="F3416" s="4423"/>
      <c r="G3416" s="1326" t="s">
        <v>1264</v>
      </c>
      <c r="H3416" s="1234" t="s">
        <v>262</v>
      </c>
      <c r="I3416" s="3719"/>
      <c r="J3416" s="2839"/>
    </row>
    <row r="3417" spans="1:15" s="626" customFormat="1" ht="17.25" customHeight="1" thickBot="1">
      <c r="A3417" s="3425"/>
      <c r="B3417" s="3424"/>
      <c r="C3417" s="4423"/>
      <c r="D3417" s="1421">
        <v>1200000</v>
      </c>
      <c r="E3417" s="4423"/>
      <c r="F3417" s="1421">
        <v>1200000</v>
      </c>
      <c r="G3417" s="1326" t="s">
        <v>492</v>
      </c>
      <c r="H3417" s="1234" t="s">
        <v>265</v>
      </c>
      <c r="I3417" s="2839"/>
      <c r="J3417" s="1421"/>
      <c r="K3417" s="674"/>
      <c r="L3417" s="674"/>
      <c r="M3417" s="674"/>
      <c r="N3417" s="674"/>
    </row>
    <row r="3418" spans="1:15" s="733" customFormat="1" ht="31.5" thickTop="1" thickBot="1">
      <c r="A3418" s="3425"/>
      <c r="B3418" s="3424"/>
      <c r="C3418" s="4423"/>
      <c r="D3418" s="1421">
        <v>1000000</v>
      </c>
      <c r="E3418" s="4423"/>
      <c r="F3418" s="1421">
        <v>1000000</v>
      </c>
      <c r="G3418" s="1326" t="s">
        <v>495</v>
      </c>
      <c r="H3418" s="1234" t="s">
        <v>3490</v>
      </c>
      <c r="I3418" s="2839"/>
      <c r="J3418" s="1421"/>
    </row>
    <row r="3419" spans="1:15" s="761" customFormat="1" ht="15.75" thickTop="1">
      <c r="A3419" s="2839"/>
      <c r="B3419" s="2839"/>
      <c r="C3419" s="4423"/>
      <c r="D3419" s="1421"/>
      <c r="E3419" s="4423"/>
      <c r="F3419" s="1421"/>
      <c r="G3419" s="2688">
        <v>29</v>
      </c>
      <c r="H3419" s="2737" t="s">
        <v>3489</v>
      </c>
      <c r="I3419" s="2839"/>
      <c r="J3419" s="1421"/>
    </row>
    <row r="3420" spans="1:15" s="2842" customFormat="1" ht="17.25" customHeight="1" thickBot="1">
      <c r="A3420" s="1071">
        <f t="shared" ref="A3420:F3420" si="826">SUM(A3413:A3419)</f>
        <v>0</v>
      </c>
      <c r="B3420" s="1071">
        <f t="shared" si="826"/>
        <v>0</v>
      </c>
      <c r="C3420" s="1071">
        <f t="shared" si="826"/>
        <v>808000</v>
      </c>
      <c r="D3420" s="1071">
        <f t="shared" si="826"/>
        <v>2200000</v>
      </c>
      <c r="E3420" s="1071">
        <f t="shared" si="826"/>
        <v>808000</v>
      </c>
      <c r="F3420" s="1071">
        <f t="shared" si="826"/>
        <v>2200000</v>
      </c>
      <c r="G3420" s="1078"/>
      <c r="H3420" s="1006" t="s">
        <v>1270</v>
      </c>
      <c r="I3420" s="1006">
        <f>SUM(I3413:I3419)</f>
        <v>0</v>
      </c>
      <c r="J3420" s="1006">
        <f>SUM(J3413:J3419)</f>
        <v>0</v>
      </c>
      <c r="K3420" s="656"/>
      <c r="L3420" s="656"/>
      <c r="M3420" s="656"/>
      <c r="N3420" s="656"/>
    </row>
    <row r="3421" spans="1:15" s="2842" customFormat="1" ht="15" customHeight="1">
      <c r="A3421" s="2850" t="s">
        <v>1589</v>
      </c>
      <c r="O3421" s="2842">
        <f>I3452-C3452</f>
        <v>-41500000</v>
      </c>
    </row>
    <row r="3422" spans="1:15" s="2842" customFormat="1" ht="14.25" customHeight="1" thickBot="1">
      <c r="A3422" s="2848"/>
      <c r="I3422" s="4608" t="s">
        <v>313</v>
      </c>
      <c r="J3422" s="4608"/>
    </row>
    <row r="3423" spans="1:15" s="2842" customFormat="1" ht="29.25" customHeight="1">
      <c r="A3423" s="4453" t="s">
        <v>3785</v>
      </c>
      <c r="B3423" s="4454"/>
      <c r="C3423" s="4455" t="s">
        <v>3783</v>
      </c>
      <c r="D3423" s="4454"/>
      <c r="E3423" s="4455" t="s">
        <v>3784</v>
      </c>
      <c r="F3423" s="4454"/>
      <c r="G3423" s="4456" t="s">
        <v>117</v>
      </c>
      <c r="H3423" s="4457"/>
      <c r="I3423" s="4455" t="s">
        <v>3787</v>
      </c>
      <c r="J3423" s="4454"/>
      <c r="K3423" s="1388"/>
      <c r="L3423" s="1388"/>
    </row>
    <row r="3424" spans="1:15" s="2842" customFormat="1" ht="13.5" customHeight="1">
      <c r="A3424" s="1050" t="s">
        <v>118</v>
      </c>
      <c r="B3424" s="2819" t="s">
        <v>104</v>
      </c>
      <c r="C3424" s="2819" t="s">
        <v>118</v>
      </c>
      <c r="D3424" s="2819" t="s">
        <v>104</v>
      </c>
      <c r="E3424" s="2819" t="s">
        <v>118</v>
      </c>
      <c r="F3424" s="2819" t="s">
        <v>104</v>
      </c>
      <c r="G3424" s="4458"/>
      <c r="H3424" s="4459"/>
      <c r="I3424" s="2819" t="s">
        <v>118</v>
      </c>
      <c r="J3424" s="1051" t="s">
        <v>104</v>
      </c>
    </row>
    <row r="3425" spans="1:14" s="2842" customFormat="1" ht="18" customHeight="1" thickBot="1">
      <c r="A3425" s="1075">
        <v>1</v>
      </c>
      <c r="B3425" s="2843">
        <v>2</v>
      </c>
      <c r="C3425" s="2843">
        <v>3</v>
      </c>
      <c r="D3425" s="2843">
        <v>4</v>
      </c>
      <c r="E3425" s="2843">
        <v>5</v>
      </c>
      <c r="F3425" s="2843">
        <v>6</v>
      </c>
      <c r="G3425" s="4614">
        <v>7</v>
      </c>
      <c r="H3425" s="4614"/>
      <c r="I3425" s="2843">
        <v>8</v>
      </c>
      <c r="J3425" s="1076">
        <v>9</v>
      </c>
    </row>
    <row r="3426" spans="1:14" s="2842" customFormat="1" ht="17.25" customHeight="1">
      <c r="A3426" s="4612"/>
      <c r="B3426" s="4613"/>
      <c r="C3426" s="4613"/>
      <c r="D3426" s="4613"/>
      <c r="E3426" s="4613"/>
      <c r="F3426" s="4613"/>
      <c r="G3426" s="624">
        <v>2</v>
      </c>
      <c r="H3426" s="4610" t="s">
        <v>1271</v>
      </c>
      <c r="I3426" s="4610"/>
      <c r="J3426" s="4611"/>
    </row>
    <row r="3427" spans="1:14" s="2842" customFormat="1" ht="17.25" customHeight="1">
      <c r="A3427" s="2723"/>
      <c r="B3427" s="1420"/>
      <c r="C3427" s="4422"/>
      <c r="D3427" s="4424"/>
      <c r="E3427" s="4422"/>
      <c r="F3427" s="4424"/>
      <c r="G3427" s="1326">
        <v>103</v>
      </c>
      <c r="H3427" s="2839" t="s">
        <v>3503</v>
      </c>
      <c r="I3427" s="2840"/>
      <c r="J3427" s="2846"/>
    </row>
    <row r="3428" spans="1:14" s="2842" customFormat="1" ht="17.25" customHeight="1">
      <c r="A3428" s="2846"/>
      <c r="B3428" s="2846"/>
      <c r="C3428" s="4423"/>
      <c r="D3428" s="3720">
        <v>200000</v>
      </c>
      <c r="E3428" s="4423"/>
      <c r="F3428" s="3720">
        <v>200000</v>
      </c>
      <c r="G3428" s="1326">
        <v>104</v>
      </c>
      <c r="H3428" s="1354" t="s">
        <v>3492</v>
      </c>
      <c r="I3428" s="2839"/>
      <c r="J3428" s="3720"/>
    </row>
    <row r="3429" spans="1:14" s="2842" customFormat="1" ht="17.25" customHeight="1">
      <c r="A3429" s="3425"/>
      <c r="B3429" s="3424"/>
      <c r="C3429" s="4423"/>
      <c r="D3429" s="3720">
        <v>200000</v>
      </c>
      <c r="E3429" s="4423"/>
      <c r="F3429" s="3720">
        <v>200000</v>
      </c>
      <c r="G3429" s="1326">
        <v>135</v>
      </c>
      <c r="H3429" s="1234" t="s">
        <v>270</v>
      </c>
      <c r="I3429" s="2839"/>
      <c r="J3429" s="3720"/>
      <c r="K3429" s="654"/>
      <c r="L3429" s="654"/>
      <c r="M3429" s="654"/>
      <c r="N3429" s="654"/>
    </row>
    <row r="3430" spans="1:14" s="626" customFormat="1" ht="17.25" customHeight="1" thickBot="1">
      <c r="A3430" s="3424"/>
      <c r="B3430" s="3424"/>
      <c r="C3430" s="3719">
        <v>50000</v>
      </c>
      <c r="D3430" s="4424"/>
      <c r="E3430" s="3719">
        <v>50000</v>
      </c>
      <c r="F3430" s="4424"/>
      <c r="G3430" s="1326">
        <v>140</v>
      </c>
      <c r="H3430" s="2839" t="s">
        <v>1280</v>
      </c>
      <c r="I3430" s="3719"/>
      <c r="J3430" s="2846"/>
    </row>
    <row r="3431" spans="1:14" s="733" customFormat="1" ht="21" customHeight="1" thickTop="1" thickBot="1">
      <c r="A3431" s="3424"/>
      <c r="B3431" s="3424"/>
      <c r="C3431" s="4427">
        <v>125000</v>
      </c>
      <c r="D3431" s="989"/>
      <c r="E3431" s="4427">
        <v>125000</v>
      </c>
      <c r="F3431" s="989"/>
      <c r="G3431" s="1263">
        <v>146</v>
      </c>
      <c r="H3431" s="663" t="s">
        <v>1570</v>
      </c>
      <c r="I3431" s="2862"/>
      <c r="J3431" s="989"/>
    </row>
    <row r="3432" spans="1:14" s="2842" customFormat="1" ht="18" customHeight="1" thickTop="1" thickBot="1">
      <c r="A3432" s="1039">
        <f>SUM(A3427:A3431)</f>
        <v>0</v>
      </c>
      <c r="B3432" s="1039">
        <f>SUM(B3427:B3431)</f>
        <v>0</v>
      </c>
      <c r="C3432" s="1039">
        <f>SUM(C3427:C3431)</f>
        <v>175000</v>
      </c>
      <c r="D3432" s="1039">
        <f>SUM(D3427:D3431)</f>
        <v>400000</v>
      </c>
      <c r="E3432" s="1039">
        <f>SUM(E3427:E3431)</f>
        <v>175000</v>
      </c>
      <c r="F3432" s="1039">
        <f>SUM(F3428:F3431)</f>
        <v>400000</v>
      </c>
      <c r="G3432" s="1013"/>
      <c r="H3432" s="996" t="s">
        <v>1344</v>
      </c>
      <c r="I3432" s="1039">
        <f>SUM(I3427:I3431)</f>
        <v>0</v>
      </c>
      <c r="J3432" s="1039">
        <f>SUM(J3427:J3431)</f>
        <v>0</v>
      </c>
    </row>
    <row r="3433" spans="1:14" s="2842" customFormat="1" ht="17.25" customHeight="1" thickTop="1">
      <c r="A3433" s="4623"/>
      <c r="B3433" s="4624"/>
      <c r="C3433" s="4624"/>
      <c r="D3433" s="4624"/>
      <c r="E3433" s="4624"/>
      <c r="F3433" s="4624"/>
      <c r="G3433" s="623">
        <v>3</v>
      </c>
      <c r="H3433" s="4606" t="s">
        <v>1282</v>
      </c>
      <c r="I3433" s="4606"/>
      <c r="J3433" s="4607"/>
    </row>
    <row r="3434" spans="1:14" s="2842" customFormat="1" ht="17.25" customHeight="1">
      <c r="A3434" s="2846"/>
      <c r="B3434" s="2846"/>
      <c r="C3434" s="2839">
        <v>0</v>
      </c>
      <c r="D3434" s="2846">
        <v>0</v>
      </c>
      <c r="E3434" s="3372">
        <v>0</v>
      </c>
      <c r="F3434" s="3374">
        <v>0</v>
      </c>
      <c r="G3434" s="1326">
        <v>206</v>
      </c>
      <c r="H3434" s="2839" t="s">
        <v>1426</v>
      </c>
      <c r="I3434" s="2839"/>
      <c r="J3434" s="2846"/>
      <c r="K3434" s="658"/>
      <c r="L3434" s="658"/>
      <c r="M3434" s="654"/>
      <c r="N3434" s="654"/>
    </row>
    <row r="3435" spans="1:14" s="2842" customFormat="1" ht="17.25" customHeight="1">
      <c r="A3435" s="3425"/>
      <c r="B3435" s="3424"/>
      <c r="C3435" s="2839"/>
      <c r="D3435" s="2846">
        <v>100000</v>
      </c>
      <c r="E3435" s="3372"/>
      <c r="F3435" s="3374">
        <v>100000</v>
      </c>
      <c r="G3435" s="1326">
        <v>230</v>
      </c>
      <c r="H3435" s="2839" t="s">
        <v>1516</v>
      </c>
      <c r="I3435" s="2839"/>
      <c r="J3435" s="3720"/>
      <c r="K3435" s="654"/>
      <c r="L3435" s="654"/>
      <c r="M3435" s="654"/>
      <c r="N3435" s="654"/>
    </row>
    <row r="3436" spans="1:14" s="626" customFormat="1" ht="17.25" customHeight="1" thickBot="1">
      <c r="A3436" s="3424"/>
      <c r="B3436" s="3424"/>
      <c r="C3436" s="2839">
        <v>10000</v>
      </c>
      <c r="D3436" s="2846">
        <v>0</v>
      </c>
      <c r="E3436" s="3372">
        <v>10000</v>
      </c>
      <c r="F3436" s="3374">
        <v>0</v>
      </c>
      <c r="G3436" s="1326">
        <v>234</v>
      </c>
      <c r="H3436" s="2839" t="s">
        <v>1427</v>
      </c>
      <c r="I3436" s="3719"/>
      <c r="J3436" s="2846"/>
    </row>
    <row r="3437" spans="1:14" s="733" customFormat="1" ht="22.5" customHeight="1" thickTop="1" thickBot="1">
      <c r="A3437" s="2846"/>
      <c r="B3437" s="2846"/>
      <c r="C3437" s="2862">
        <v>10000</v>
      </c>
      <c r="D3437" s="989">
        <v>0</v>
      </c>
      <c r="E3437" s="3375">
        <v>10000</v>
      </c>
      <c r="F3437" s="989">
        <v>0</v>
      </c>
      <c r="G3437" s="1263">
        <v>289</v>
      </c>
      <c r="H3437" s="2862" t="s">
        <v>1417</v>
      </c>
      <c r="I3437" s="3723"/>
      <c r="J3437" s="989"/>
    </row>
    <row r="3438" spans="1:14" s="2842" customFormat="1" ht="18" customHeight="1" thickTop="1" thickBot="1">
      <c r="A3438" s="1039">
        <f t="shared" ref="A3438:F3438" si="827">SUM(A3434:A3437)</f>
        <v>0</v>
      </c>
      <c r="B3438" s="1040">
        <f t="shared" si="827"/>
        <v>0</v>
      </c>
      <c r="C3438" s="1040">
        <f t="shared" si="827"/>
        <v>20000</v>
      </c>
      <c r="D3438" s="1040">
        <f t="shared" si="827"/>
        <v>100000</v>
      </c>
      <c r="E3438" s="1040">
        <f t="shared" si="827"/>
        <v>20000</v>
      </c>
      <c r="F3438" s="1040">
        <f t="shared" si="827"/>
        <v>100000</v>
      </c>
      <c r="G3438" s="1009"/>
      <c r="H3438" s="996" t="s">
        <v>1295</v>
      </c>
      <c r="I3438" s="1040">
        <f>SUM(I3434:I3437)</f>
        <v>0</v>
      </c>
      <c r="J3438" s="1074">
        <f>SUM(J3434:J3437)</f>
        <v>0</v>
      </c>
    </row>
    <row r="3439" spans="1:14" s="2842" customFormat="1" ht="18" customHeight="1" thickTop="1">
      <c r="A3439" s="4623"/>
      <c r="B3439" s="4624"/>
      <c r="C3439" s="4624"/>
      <c r="D3439" s="4624"/>
      <c r="E3439" s="4624"/>
      <c r="F3439" s="4624"/>
      <c r="G3439" s="623">
        <v>4</v>
      </c>
      <c r="H3439" s="4606" t="s">
        <v>1296</v>
      </c>
      <c r="I3439" s="4606"/>
      <c r="J3439" s="4607"/>
    </row>
    <row r="3440" spans="1:14" s="626" customFormat="1" ht="17.25" customHeight="1" thickBot="1">
      <c r="A3440" s="750"/>
      <c r="B3440" s="697"/>
      <c r="C3440" s="2839"/>
      <c r="D3440" s="2839"/>
      <c r="E3440" s="697"/>
      <c r="F3440" s="697"/>
      <c r="G3440" s="624">
        <v>5</v>
      </c>
      <c r="H3440" s="684" t="s">
        <v>321</v>
      </c>
      <c r="I3440" s="2839">
        <v>0</v>
      </c>
      <c r="J3440" s="2846">
        <v>0</v>
      </c>
    </row>
    <row r="3441" spans="1:14" s="662" customFormat="1" ht="20.25" customHeight="1" thickTop="1" thickBot="1">
      <c r="A3441" s="2846"/>
      <c r="B3441" s="2846"/>
      <c r="C3441" s="2862">
        <v>10000</v>
      </c>
      <c r="D3441" s="2862"/>
      <c r="E3441" s="4427">
        <v>10000</v>
      </c>
      <c r="F3441" s="2862">
        <v>0</v>
      </c>
      <c r="G3441" s="1263">
        <v>499</v>
      </c>
      <c r="H3441" s="2862" t="s">
        <v>290</v>
      </c>
      <c r="I3441" s="3723"/>
      <c r="J3441" s="2862">
        <v>0</v>
      </c>
      <c r="K3441" s="692"/>
      <c r="L3441" s="692"/>
    </row>
    <row r="3442" spans="1:14" s="662" customFormat="1" ht="34.5" customHeight="1" thickTop="1" thickBot="1">
      <c r="A3442" s="1039">
        <f t="shared" ref="A3442:F3442" si="828">SUM(A3441)</f>
        <v>0</v>
      </c>
      <c r="B3442" s="1040">
        <f t="shared" si="828"/>
        <v>0</v>
      </c>
      <c r="C3442" s="996">
        <f t="shared" si="828"/>
        <v>10000</v>
      </c>
      <c r="D3442" s="996">
        <f t="shared" si="828"/>
        <v>0</v>
      </c>
      <c r="E3442" s="1040">
        <f t="shared" si="828"/>
        <v>10000</v>
      </c>
      <c r="F3442" s="1040">
        <f t="shared" si="828"/>
        <v>0</v>
      </c>
      <c r="G3442" s="1013"/>
      <c r="H3442" s="996" t="s">
        <v>1321</v>
      </c>
      <c r="I3442" s="996">
        <f>SUM(I3441)</f>
        <v>0</v>
      </c>
      <c r="J3442" s="997">
        <f>SUM(J3441)</f>
        <v>0</v>
      </c>
    </row>
    <row r="3443" spans="1:14" s="2842" customFormat="1" ht="39" customHeight="1" thickTop="1" thickBot="1">
      <c r="A3443" s="1039">
        <f t="shared" ref="A3443:F3443" si="829">SUM(A3442,A3438,A3432,A3420)</f>
        <v>0</v>
      </c>
      <c r="B3443" s="1040">
        <f t="shared" si="829"/>
        <v>0</v>
      </c>
      <c r="C3443" s="996">
        <f t="shared" si="829"/>
        <v>1013000</v>
      </c>
      <c r="D3443" s="996">
        <f t="shared" si="829"/>
        <v>2700000</v>
      </c>
      <c r="E3443" s="1040">
        <f t="shared" si="829"/>
        <v>1013000</v>
      </c>
      <c r="F3443" s="1040">
        <f t="shared" si="829"/>
        <v>2700000</v>
      </c>
      <c r="G3443" s="1013"/>
      <c r="H3443" s="1010" t="s">
        <v>1355</v>
      </c>
      <c r="I3443" s="996">
        <f>SUM(I3442,I3438,I3432,I3420)</f>
        <v>0</v>
      </c>
      <c r="J3443" s="997">
        <f>SUM(J3442,J3438,J3432,J3420)</f>
        <v>0</v>
      </c>
      <c r="K3443" s="656"/>
      <c r="L3443" s="656"/>
      <c r="M3443" s="656"/>
      <c r="N3443" s="656">
        <v>7246905</v>
      </c>
    </row>
    <row r="3444" spans="1:14" s="648" customFormat="1" ht="38.25" customHeight="1" thickTop="1" thickBot="1">
      <c r="A3444" s="1071">
        <f t="shared" ref="A3444:F3444" si="830">SUM(A3443,A3410)</f>
        <v>0</v>
      </c>
      <c r="B3444" s="1072">
        <f t="shared" si="830"/>
        <v>0</v>
      </c>
      <c r="C3444" s="1006">
        <f t="shared" si="830"/>
        <v>32904000</v>
      </c>
      <c r="D3444" s="1006">
        <f t="shared" si="830"/>
        <v>2700000</v>
      </c>
      <c r="E3444" s="1072">
        <f t="shared" si="830"/>
        <v>32904000</v>
      </c>
      <c r="F3444" s="1072">
        <f t="shared" si="830"/>
        <v>2700000</v>
      </c>
      <c r="G3444" s="1067"/>
      <c r="H3444" s="1068" t="s">
        <v>1590</v>
      </c>
      <c r="I3444" s="1006">
        <f>SUM(I3443,I3410)</f>
        <v>0</v>
      </c>
      <c r="J3444" s="1007">
        <f>SUM(J3443,J3410)</f>
        <v>0</v>
      </c>
      <c r="N3444" s="648" t="e">
        <f>#REF!</f>
        <v>#REF!</v>
      </c>
    </row>
    <row r="3445" spans="1:14" s="2842" customFormat="1" ht="18" customHeight="1">
      <c r="A3445" s="4671" t="s">
        <v>1591</v>
      </c>
      <c r="B3445" s="4672"/>
      <c r="C3445" s="4672"/>
      <c r="D3445" s="4672"/>
      <c r="E3445" s="4672"/>
      <c r="F3445" s="4672"/>
      <c r="G3445" s="4672"/>
      <c r="H3445" s="4672"/>
      <c r="I3445" s="4672"/>
      <c r="J3445" s="4672"/>
      <c r="K3445" s="656"/>
      <c r="L3445" s="656"/>
      <c r="M3445" s="656"/>
      <c r="N3445" s="656"/>
    </row>
    <row r="3446" spans="1:14" s="2842" customFormat="1" ht="17.25" customHeight="1" thickBot="1">
      <c r="A3446" s="2848"/>
      <c r="I3446" s="4608" t="s">
        <v>313</v>
      </c>
      <c r="J3446" s="4608"/>
      <c r="K3446" s="654"/>
      <c r="L3446" s="654"/>
      <c r="M3446" s="654"/>
      <c r="N3446" s="654"/>
    </row>
    <row r="3447" spans="1:14" s="648" customFormat="1" ht="27" customHeight="1" thickBot="1">
      <c r="A3447" s="4453" t="s">
        <v>3785</v>
      </c>
      <c r="B3447" s="4454"/>
      <c r="C3447" s="4455" t="s">
        <v>3783</v>
      </c>
      <c r="D3447" s="4454"/>
      <c r="E3447" s="4455" t="s">
        <v>3784</v>
      </c>
      <c r="F3447" s="4454"/>
      <c r="G3447" s="4456" t="s">
        <v>117</v>
      </c>
      <c r="H3447" s="4457"/>
      <c r="I3447" s="4455" t="s">
        <v>3787</v>
      </c>
      <c r="J3447" s="4454"/>
    </row>
    <row r="3448" spans="1:14" s="660" customFormat="1" ht="13.5" customHeight="1" thickTop="1" thickBot="1">
      <c r="A3448" s="1050" t="s">
        <v>118</v>
      </c>
      <c r="B3448" s="2819" t="s">
        <v>104</v>
      </c>
      <c r="C3448" s="2819" t="s">
        <v>118</v>
      </c>
      <c r="D3448" s="2819" t="s">
        <v>104</v>
      </c>
      <c r="E3448" s="2819" t="s">
        <v>118</v>
      </c>
      <c r="F3448" s="2819" t="s">
        <v>104</v>
      </c>
      <c r="G3448" s="4458"/>
      <c r="H3448" s="4459"/>
      <c r="I3448" s="2819" t="s">
        <v>118</v>
      </c>
      <c r="J3448" s="1051" t="s">
        <v>104</v>
      </c>
    </row>
    <row r="3449" spans="1:14" s="660" customFormat="1" ht="18" customHeight="1" thickTop="1" thickBot="1">
      <c r="A3449" s="1075">
        <v>1</v>
      </c>
      <c r="B3449" s="2843">
        <v>2</v>
      </c>
      <c r="C3449" s="2843">
        <v>3</v>
      </c>
      <c r="D3449" s="2843">
        <v>4</v>
      </c>
      <c r="E3449" s="2843">
        <v>5</v>
      </c>
      <c r="F3449" s="2843">
        <v>6</v>
      </c>
      <c r="G3449" s="4614">
        <v>7</v>
      </c>
      <c r="H3449" s="4614"/>
      <c r="I3449" s="2843">
        <v>8</v>
      </c>
      <c r="J3449" s="1076">
        <v>9</v>
      </c>
    </row>
    <row r="3450" spans="1:14" s="2842" customFormat="1" ht="18" customHeight="1">
      <c r="A3450" s="2844" t="s">
        <v>318</v>
      </c>
      <c r="B3450" s="2840"/>
      <c r="C3450" s="2840"/>
      <c r="D3450" s="2840"/>
      <c r="E3450" s="2840"/>
      <c r="F3450" s="2840"/>
      <c r="G3450" s="2840"/>
      <c r="H3450" s="2840"/>
      <c r="I3450" s="2840"/>
      <c r="J3450" s="2841"/>
    </row>
    <row r="3451" spans="1:14" s="2842" customFormat="1" ht="17.25" customHeight="1">
      <c r="A3451" s="4612"/>
      <c r="B3451" s="4613"/>
      <c r="C3451" s="4613"/>
      <c r="D3451" s="4613"/>
      <c r="E3451" s="4613"/>
      <c r="F3451" s="4613"/>
      <c r="G3451" s="624" t="s">
        <v>137</v>
      </c>
      <c r="H3451" s="4610" t="s">
        <v>239</v>
      </c>
      <c r="I3451" s="4610"/>
      <c r="J3451" s="4611"/>
    </row>
    <row r="3452" spans="1:14" s="626" customFormat="1" ht="17.25" customHeight="1" thickBot="1">
      <c r="A3452" s="2839">
        <f t="shared" ref="A3452:F3452" si="831">SUM(A3476)</f>
        <v>0</v>
      </c>
      <c r="B3452" s="2839">
        <f t="shared" si="831"/>
        <v>0</v>
      </c>
      <c r="C3452" s="2839">
        <f t="shared" si="831"/>
        <v>41500000</v>
      </c>
      <c r="D3452" s="2839">
        <f t="shared" si="831"/>
        <v>0</v>
      </c>
      <c r="E3452" s="2839">
        <f t="shared" si="831"/>
        <v>41500000</v>
      </c>
      <c r="F3452" s="2839">
        <f t="shared" si="831"/>
        <v>0</v>
      </c>
      <c r="G3452" s="1326">
        <v>1</v>
      </c>
      <c r="H3452" s="2839" t="s">
        <v>1235</v>
      </c>
      <c r="I3452" s="2839">
        <f>SUM(I3476)</f>
        <v>0</v>
      </c>
      <c r="J3452" s="2839">
        <f>SUM(J3476)</f>
        <v>0</v>
      </c>
    </row>
    <row r="3453" spans="1:14" s="662" customFormat="1" ht="16.5" thickTop="1" thickBot="1">
      <c r="A3453" s="2862">
        <f t="shared" ref="A3453:F3453" si="832">A3480</f>
        <v>0</v>
      </c>
      <c r="B3453" s="2862">
        <f t="shared" si="832"/>
        <v>0</v>
      </c>
      <c r="C3453" s="2862">
        <f t="shared" si="832"/>
        <v>205000</v>
      </c>
      <c r="D3453" s="2862">
        <f t="shared" si="832"/>
        <v>0</v>
      </c>
      <c r="E3453" s="2862">
        <f t="shared" si="832"/>
        <v>205000</v>
      </c>
      <c r="F3453" s="2862">
        <f t="shared" si="832"/>
        <v>0</v>
      </c>
      <c r="G3453" s="1263">
        <v>2</v>
      </c>
      <c r="H3453" s="2862" t="s">
        <v>1236</v>
      </c>
      <c r="I3453" s="2862">
        <f>I3480</f>
        <v>0</v>
      </c>
      <c r="J3453" s="2862">
        <f>J3480</f>
        <v>0</v>
      </c>
    </row>
    <row r="3454" spans="1:14" s="2842" customFormat="1" ht="31.5" customHeight="1" thickTop="1" thickBot="1">
      <c r="A3454" s="995">
        <f t="shared" ref="A3454:F3454" si="833">SUM(A3452:A3453)</f>
        <v>0</v>
      </c>
      <c r="B3454" s="996">
        <f t="shared" si="833"/>
        <v>0</v>
      </c>
      <c r="C3454" s="996">
        <f t="shared" si="833"/>
        <v>41705000</v>
      </c>
      <c r="D3454" s="996">
        <f t="shared" si="833"/>
        <v>0</v>
      </c>
      <c r="E3454" s="996">
        <f t="shared" si="833"/>
        <v>41705000</v>
      </c>
      <c r="F3454" s="996">
        <f t="shared" si="833"/>
        <v>0</v>
      </c>
      <c r="G3454" s="1008"/>
      <c r="H3454" s="998" t="s">
        <v>1358</v>
      </c>
      <c r="I3454" s="996">
        <f>SUM(I3452:I3453)</f>
        <v>0</v>
      </c>
      <c r="J3454" s="997">
        <f>SUM(J3452:J3453)</f>
        <v>0</v>
      </c>
    </row>
    <row r="3455" spans="1:14" s="2842" customFormat="1" ht="17.25" customHeight="1" thickTop="1">
      <c r="A3455" s="4623"/>
      <c r="B3455" s="4624"/>
      <c r="C3455" s="4624"/>
      <c r="D3455" s="4624"/>
      <c r="E3455" s="4624"/>
      <c r="F3455" s="4624"/>
      <c r="G3455" s="623" t="s">
        <v>139</v>
      </c>
      <c r="H3455" s="4606" t="s">
        <v>243</v>
      </c>
      <c r="I3455" s="4606"/>
      <c r="J3455" s="4607"/>
    </row>
    <row r="3456" spans="1:14" s="2842" customFormat="1" ht="17.25" customHeight="1">
      <c r="A3456" s="2839">
        <f t="shared" ref="A3456:F3456" si="834">A3493</f>
        <v>0</v>
      </c>
      <c r="B3456" s="2846">
        <f t="shared" si="834"/>
        <v>0</v>
      </c>
      <c r="C3456" s="2839">
        <f t="shared" si="834"/>
        <v>728000</v>
      </c>
      <c r="D3456" s="2846">
        <f t="shared" si="834"/>
        <v>1000000</v>
      </c>
      <c r="E3456" s="2839">
        <f t="shared" si="834"/>
        <v>728000</v>
      </c>
      <c r="F3456" s="2846">
        <f t="shared" si="834"/>
        <v>1000000</v>
      </c>
      <c r="G3456" s="1326">
        <v>1</v>
      </c>
      <c r="H3456" s="2839" t="s">
        <v>1258</v>
      </c>
      <c r="I3456" s="2839">
        <f>I3493</f>
        <v>0</v>
      </c>
      <c r="J3456" s="2846">
        <f>J3493</f>
        <v>0</v>
      </c>
    </row>
    <row r="3457" spans="1:14" s="2842" customFormat="1" ht="17.25" customHeight="1">
      <c r="A3457" s="2839">
        <f t="shared" ref="A3457:F3457" si="835">A3506</f>
        <v>0</v>
      </c>
      <c r="B3457" s="2846">
        <f t="shared" si="835"/>
        <v>0</v>
      </c>
      <c r="C3457" s="2839">
        <f t="shared" si="835"/>
        <v>720000</v>
      </c>
      <c r="D3457" s="2846">
        <f t="shared" si="835"/>
        <v>600000</v>
      </c>
      <c r="E3457" s="2839">
        <f t="shared" si="835"/>
        <v>720000</v>
      </c>
      <c r="F3457" s="2846">
        <f t="shared" si="835"/>
        <v>600000</v>
      </c>
      <c r="G3457" s="1326">
        <v>2</v>
      </c>
      <c r="H3457" s="2839" t="s">
        <v>1271</v>
      </c>
      <c r="I3457" s="2839">
        <f>I3506</f>
        <v>0</v>
      </c>
      <c r="J3457" s="2846">
        <f>J3506</f>
        <v>0</v>
      </c>
    </row>
    <row r="3458" spans="1:14" s="2842" customFormat="1" ht="17.25" customHeight="1">
      <c r="A3458" s="2839">
        <f t="shared" ref="A3458:F3458" si="836">A3512</f>
        <v>0</v>
      </c>
      <c r="B3458" s="2846">
        <f t="shared" si="836"/>
        <v>0</v>
      </c>
      <c r="C3458" s="2839">
        <f t="shared" si="836"/>
        <v>18000</v>
      </c>
      <c r="D3458" s="2846">
        <f t="shared" si="836"/>
        <v>100000</v>
      </c>
      <c r="E3458" s="2839">
        <f t="shared" si="836"/>
        <v>18000</v>
      </c>
      <c r="F3458" s="2846">
        <f t="shared" si="836"/>
        <v>100000</v>
      </c>
      <c r="G3458" s="1326">
        <v>3</v>
      </c>
      <c r="H3458" s="2839" t="s">
        <v>1282</v>
      </c>
      <c r="I3458" s="2839">
        <f>I3512</f>
        <v>0</v>
      </c>
      <c r="J3458" s="2846">
        <f>J3512</f>
        <v>0</v>
      </c>
    </row>
    <row r="3459" spans="1:14" s="626" customFormat="1" ht="17.25" customHeight="1" thickBot="1">
      <c r="A3459" s="2839">
        <f>0</f>
        <v>0</v>
      </c>
      <c r="B3459" s="2846">
        <f>0</f>
        <v>0</v>
      </c>
      <c r="C3459" s="2839">
        <f>0</f>
        <v>0</v>
      </c>
      <c r="D3459" s="2846">
        <f>0</f>
        <v>0</v>
      </c>
      <c r="E3459" s="2839">
        <f>0</f>
        <v>0</v>
      </c>
      <c r="F3459" s="2846">
        <f>0</f>
        <v>0</v>
      </c>
      <c r="G3459" s="1326">
        <v>4</v>
      </c>
      <c r="H3459" s="2839" t="s">
        <v>1296</v>
      </c>
      <c r="I3459" s="2839">
        <f>0</f>
        <v>0</v>
      </c>
      <c r="J3459" s="2846">
        <f>0</f>
        <v>0</v>
      </c>
    </row>
    <row r="3460" spans="1:14" s="662" customFormat="1" ht="16.5" thickTop="1" thickBot="1">
      <c r="A3460" s="2862">
        <f t="shared" ref="A3460:F3460" si="837">A3516</f>
        <v>0</v>
      </c>
      <c r="B3460" s="989">
        <f t="shared" si="837"/>
        <v>0</v>
      </c>
      <c r="C3460" s="2862">
        <f t="shared" si="837"/>
        <v>10000</v>
      </c>
      <c r="D3460" s="989">
        <f t="shared" si="837"/>
        <v>0</v>
      </c>
      <c r="E3460" s="2862">
        <f t="shared" si="837"/>
        <v>10000</v>
      </c>
      <c r="F3460" s="989">
        <f t="shared" si="837"/>
        <v>0</v>
      </c>
      <c r="G3460" s="1263">
        <v>5</v>
      </c>
      <c r="H3460" s="2862" t="s">
        <v>321</v>
      </c>
      <c r="I3460" s="2862">
        <f>I3516</f>
        <v>0</v>
      </c>
      <c r="J3460" s="989">
        <f>J3516</f>
        <v>0</v>
      </c>
    </row>
    <row r="3461" spans="1:14" s="2842" customFormat="1" ht="36" customHeight="1" thickTop="1" thickBot="1">
      <c r="A3461" s="995">
        <f t="shared" ref="A3461:F3461" si="838">SUM(A3456:A3460)</f>
        <v>0</v>
      </c>
      <c r="B3461" s="996">
        <f t="shared" si="838"/>
        <v>0</v>
      </c>
      <c r="C3461" s="996">
        <f t="shared" si="838"/>
        <v>1476000</v>
      </c>
      <c r="D3461" s="996">
        <f t="shared" si="838"/>
        <v>1700000</v>
      </c>
      <c r="E3461" s="996">
        <f t="shared" si="838"/>
        <v>1476000</v>
      </c>
      <c r="F3461" s="996">
        <f t="shared" si="838"/>
        <v>1700000</v>
      </c>
      <c r="G3461" s="1008"/>
      <c r="H3461" s="998" t="s">
        <v>1243</v>
      </c>
      <c r="I3461" s="996">
        <f>SUM(I3456:I3460)</f>
        <v>0</v>
      </c>
      <c r="J3461" s="997">
        <f>SUM(J3456:J3460)</f>
        <v>0</v>
      </c>
      <c r="K3461" s="656"/>
      <c r="L3461" s="656"/>
      <c r="M3461" s="656"/>
      <c r="N3461" s="656"/>
    </row>
    <row r="3462" spans="1:14" s="2842" customFormat="1" ht="16.5" customHeight="1" thickTop="1" thickBot="1">
      <c r="A3462" s="1005">
        <f t="shared" ref="A3462:F3462" si="839">SUM(A3454+A3461)</f>
        <v>0</v>
      </c>
      <c r="B3462" s="1006">
        <f t="shared" si="839"/>
        <v>0</v>
      </c>
      <c r="C3462" s="1006">
        <f t="shared" si="839"/>
        <v>43181000</v>
      </c>
      <c r="D3462" s="1006">
        <f t="shared" si="839"/>
        <v>1700000</v>
      </c>
      <c r="E3462" s="1006">
        <f t="shared" si="839"/>
        <v>43181000</v>
      </c>
      <c r="F3462" s="1006">
        <f t="shared" si="839"/>
        <v>1700000</v>
      </c>
      <c r="G3462" s="1067"/>
      <c r="H3462" s="1068" t="s">
        <v>1244</v>
      </c>
      <c r="I3462" s="1006">
        <f>SUM(I3454+I3461)</f>
        <v>0</v>
      </c>
      <c r="J3462" s="1007">
        <f>SUM(J3454+J3461)</f>
        <v>0</v>
      </c>
      <c r="K3462" s="694"/>
      <c r="L3462" s="694"/>
      <c r="M3462" s="694"/>
      <c r="N3462" s="694"/>
    </row>
    <row r="3463" spans="1:14" s="2842" customFormat="1" ht="15.75" customHeight="1">
      <c r="A3463" s="2850"/>
      <c r="B3463" s="2847"/>
      <c r="C3463" s="2847"/>
      <c r="D3463" s="2847"/>
      <c r="E3463" s="2847"/>
      <c r="F3463" s="2847"/>
      <c r="H3463" s="749"/>
      <c r="I3463" s="2847"/>
      <c r="J3463" s="2847"/>
    </row>
    <row r="3464" spans="1:14" s="2842" customFormat="1" ht="15" customHeight="1">
      <c r="A3464" s="2848" t="s">
        <v>322</v>
      </c>
      <c r="K3464" s="656"/>
      <c r="L3464" s="656"/>
      <c r="M3464" s="656"/>
      <c r="N3464" s="656"/>
    </row>
    <row r="3465" spans="1:14" s="2842" customFormat="1" ht="13.5" customHeight="1">
      <c r="A3465" s="2850" t="s">
        <v>1592</v>
      </c>
      <c r="K3465" s="654"/>
      <c r="L3465" s="654"/>
      <c r="M3465" s="654"/>
      <c r="N3465" s="654"/>
    </row>
    <row r="3466" spans="1:14" s="2842" customFormat="1" ht="15" customHeight="1" thickBot="1">
      <c r="A3466" s="2848"/>
      <c r="I3466" s="4608" t="s">
        <v>313</v>
      </c>
      <c r="J3466" s="4608"/>
      <c r="K3466" s="654"/>
      <c r="L3466" s="654"/>
      <c r="M3466" s="654"/>
      <c r="N3466" s="654"/>
    </row>
    <row r="3467" spans="1:14" s="2842" customFormat="1" ht="27" customHeight="1">
      <c r="A3467" s="4453" t="s">
        <v>3785</v>
      </c>
      <c r="B3467" s="4454"/>
      <c r="C3467" s="4455" t="s">
        <v>3783</v>
      </c>
      <c r="D3467" s="4454"/>
      <c r="E3467" s="4455" t="s">
        <v>3784</v>
      </c>
      <c r="F3467" s="4454"/>
      <c r="G3467" s="4456" t="s">
        <v>117</v>
      </c>
      <c r="H3467" s="4457"/>
      <c r="I3467" s="4455" t="s">
        <v>3787</v>
      </c>
      <c r="J3467" s="4454"/>
      <c r="K3467" s="694"/>
      <c r="L3467" s="694"/>
      <c r="M3467" s="694"/>
      <c r="N3467" s="714">
        <v>4000000</v>
      </c>
    </row>
    <row r="3468" spans="1:14" s="2842" customFormat="1" ht="13.5" customHeight="1" thickBot="1">
      <c r="A3468" s="1050" t="s">
        <v>118</v>
      </c>
      <c r="B3468" s="2819" t="s">
        <v>104</v>
      </c>
      <c r="C3468" s="2819" t="s">
        <v>118</v>
      </c>
      <c r="D3468" s="2819" t="s">
        <v>104</v>
      </c>
      <c r="E3468" s="2819" t="s">
        <v>118</v>
      </c>
      <c r="F3468" s="2819" t="s">
        <v>104</v>
      </c>
      <c r="G3468" s="4458"/>
      <c r="H3468" s="4459"/>
      <c r="I3468" s="2819" t="s">
        <v>118</v>
      </c>
      <c r="J3468" s="1051" t="s">
        <v>104</v>
      </c>
      <c r="K3468" s="648"/>
      <c r="L3468" s="648"/>
      <c r="M3468" s="648"/>
      <c r="N3468" s="715" t="e">
        <v>#REF!</v>
      </c>
    </row>
    <row r="3469" spans="1:14" s="2842" customFormat="1" ht="18" customHeight="1" thickTop="1" thickBot="1">
      <c r="A3469" s="1075">
        <v>1</v>
      </c>
      <c r="B3469" s="2843">
        <v>2</v>
      </c>
      <c r="C3469" s="2843">
        <v>3</v>
      </c>
      <c r="D3469" s="2843">
        <v>4</v>
      </c>
      <c r="E3469" s="2843">
        <v>5</v>
      </c>
      <c r="F3469" s="2843">
        <v>6</v>
      </c>
      <c r="G3469" s="4614">
        <v>7</v>
      </c>
      <c r="H3469" s="4614"/>
      <c r="I3469" s="2843">
        <v>8</v>
      </c>
      <c r="J3469" s="1076">
        <v>9</v>
      </c>
    </row>
    <row r="3470" spans="1:14" s="2842" customFormat="1" ht="18" customHeight="1">
      <c r="A3470" s="2844" t="s">
        <v>626</v>
      </c>
      <c r="B3470" s="2840"/>
      <c r="C3470" s="2840"/>
      <c r="D3470" s="2840"/>
      <c r="E3470" s="2840"/>
      <c r="F3470" s="2840"/>
      <c r="G3470" s="2840"/>
      <c r="H3470" s="2840"/>
      <c r="I3470" s="2840"/>
      <c r="J3470" s="2841"/>
    </row>
    <row r="3471" spans="1:14" s="648" customFormat="1" ht="18" customHeight="1" thickBot="1">
      <c r="A3471" s="4612"/>
      <c r="B3471" s="4613"/>
      <c r="C3471" s="4613"/>
      <c r="D3471" s="4613"/>
      <c r="E3471" s="4613"/>
      <c r="F3471" s="4613"/>
      <c r="G3471" s="624" t="s">
        <v>137</v>
      </c>
      <c r="H3471" s="4610" t="s">
        <v>239</v>
      </c>
      <c r="I3471" s="4610"/>
      <c r="J3471" s="4611"/>
    </row>
    <row r="3472" spans="1:14" s="660" customFormat="1" ht="17.25" customHeight="1" thickTop="1" thickBot="1">
      <c r="A3472" s="4612"/>
      <c r="B3472" s="4613"/>
      <c r="C3472" s="4613"/>
      <c r="D3472" s="4613"/>
      <c r="E3472" s="4613"/>
      <c r="F3472" s="4613"/>
      <c r="G3472" s="624">
        <v>1</v>
      </c>
      <c r="H3472" s="4610" t="s">
        <v>1235</v>
      </c>
      <c r="I3472" s="4610"/>
      <c r="J3472" s="4611"/>
    </row>
    <row r="3473" spans="1:14" s="2842" customFormat="1" ht="17.25" customHeight="1" thickTop="1">
      <c r="A3473" s="3424"/>
      <c r="B3473" s="2839"/>
      <c r="C3473" s="4423">
        <v>30000000</v>
      </c>
      <c r="D3473" s="4424">
        <v>0</v>
      </c>
      <c r="E3473" s="4423">
        <v>30000000</v>
      </c>
      <c r="F3473" s="4424">
        <v>0</v>
      </c>
      <c r="G3473" s="1326" t="s">
        <v>324</v>
      </c>
      <c r="H3473" s="2839" t="s">
        <v>1409</v>
      </c>
      <c r="I3473" s="2839"/>
      <c r="J3473" s="2846">
        <v>0</v>
      </c>
      <c r="K3473" s="656"/>
      <c r="L3473" s="656"/>
      <c r="M3473" s="656"/>
      <c r="N3473" s="656"/>
    </row>
    <row r="3474" spans="1:14" s="626" customFormat="1" ht="17.25" customHeight="1" thickBot="1">
      <c r="A3474" s="3424"/>
      <c r="B3474" s="2839"/>
      <c r="C3474" s="4423">
        <v>4500000</v>
      </c>
      <c r="D3474" s="4424">
        <v>0</v>
      </c>
      <c r="E3474" s="4423">
        <v>4500000</v>
      </c>
      <c r="F3474" s="4424">
        <v>0</v>
      </c>
      <c r="G3474" s="1326" t="s">
        <v>327</v>
      </c>
      <c r="H3474" s="1354" t="s">
        <v>1246</v>
      </c>
      <c r="I3474" s="2839"/>
      <c r="J3474" s="2846">
        <v>0</v>
      </c>
      <c r="K3474" s="674"/>
      <c r="L3474" s="674"/>
      <c r="M3474" s="674"/>
      <c r="N3474" s="674"/>
    </row>
    <row r="3475" spans="1:14" s="733" customFormat="1" ht="19.5" customHeight="1" thickTop="1" thickBot="1">
      <c r="A3475" s="3424"/>
      <c r="B3475" s="2839"/>
      <c r="C3475" s="4427">
        <v>7000000</v>
      </c>
      <c r="D3475" s="989">
        <v>0</v>
      </c>
      <c r="E3475" s="4427">
        <v>7000000</v>
      </c>
      <c r="F3475" s="989">
        <v>0</v>
      </c>
      <c r="G3475" s="1263">
        <v>100</v>
      </c>
      <c r="H3475" s="2862" t="s">
        <v>1380</v>
      </c>
      <c r="I3475" s="2862"/>
      <c r="J3475" s="989">
        <v>0</v>
      </c>
    </row>
    <row r="3476" spans="1:14" s="2842" customFormat="1" ht="18" customHeight="1" thickTop="1" thickBot="1">
      <c r="A3476" s="1039">
        <f t="shared" ref="A3476:F3476" si="840">SUM(A3473:A3475)</f>
        <v>0</v>
      </c>
      <c r="B3476" s="1040">
        <f t="shared" si="840"/>
        <v>0</v>
      </c>
      <c r="C3476" s="996">
        <f t="shared" si="840"/>
        <v>41500000</v>
      </c>
      <c r="D3476" s="996">
        <f t="shared" si="840"/>
        <v>0</v>
      </c>
      <c r="E3476" s="1040">
        <f t="shared" si="840"/>
        <v>41500000</v>
      </c>
      <c r="F3476" s="1040">
        <f t="shared" si="840"/>
        <v>0</v>
      </c>
      <c r="G3476" s="1009"/>
      <c r="H3476" s="996" t="s">
        <v>1249</v>
      </c>
      <c r="I3476" s="996">
        <f>SUM(I3473:I3475)</f>
        <v>0</v>
      </c>
      <c r="J3476" s="997">
        <f>SUM(J3473:J3475)</f>
        <v>0</v>
      </c>
    </row>
    <row r="3477" spans="1:14" s="648" customFormat="1" ht="17.25" customHeight="1" thickTop="1" thickBot="1">
      <c r="A3477" s="4623"/>
      <c r="B3477" s="4624"/>
      <c r="C3477" s="4624"/>
      <c r="D3477" s="4624"/>
      <c r="E3477" s="4624"/>
      <c r="F3477" s="4624"/>
      <c r="G3477" s="623">
        <v>2</v>
      </c>
      <c r="H3477" s="4606" t="s">
        <v>1236</v>
      </c>
      <c r="I3477" s="4606"/>
      <c r="J3477" s="4607"/>
    </row>
    <row r="3478" spans="1:14" s="650" customFormat="1" ht="17.25" customHeight="1" thickTop="1" thickBot="1">
      <c r="A3478" s="2839"/>
      <c r="B3478" s="2839"/>
      <c r="C3478" s="2839">
        <v>5000</v>
      </c>
      <c r="D3478" s="2839">
        <v>0</v>
      </c>
      <c r="E3478" s="3372">
        <v>5000</v>
      </c>
      <c r="F3478" s="2839">
        <v>0</v>
      </c>
      <c r="G3478" s="1326">
        <v>200</v>
      </c>
      <c r="H3478" s="2839" t="s">
        <v>1335</v>
      </c>
      <c r="I3478" s="3719"/>
      <c r="J3478" s="2839">
        <v>0</v>
      </c>
    </row>
    <row r="3479" spans="1:14" s="662" customFormat="1" ht="21" customHeight="1" thickTop="1" thickBot="1">
      <c r="A3479" s="2839"/>
      <c r="B3479" s="2839"/>
      <c r="C3479" s="3723">
        <v>200000</v>
      </c>
      <c r="D3479" s="2862">
        <v>0</v>
      </c>
      <c r="E3479" s="3723">
        <v>200000</v>
      </c>
      <c r="F3479" s="2862">
        <v>0</v>
      </c>
      <c r="G3479" s="1263">
        <v>275</v>
      </c>
      <c r="H3479" s="2885" t="s">
        <v>1503</v>
      </c>
      <c r="I3479" s="3723"/>
      <c r="J3479" s="2862">
        <v>0</v>
      </c>
    </row>
    <row r="3480" spans="1:14" s="662" customFormat="1" ht="31.5" customHeight="1" thickTop="1" thickBot="1">
      <c r="A3480" s="1039">
        <f t="shared" ref="A3480:F3480" si="841">SUM(A3478:A3479)</f>
        <v>0</v>
      </c>
      <c r="B3480" s="1040">
        <f t="shared" si="841"/>
        <v>0</v>
      </c>
      <c r="C3480" s="996">
        <f t="shared" si="841"/>
        <v>205000</v>
      </c>
      <c r="D3480" s="996">
        <f t="shared" si="841"/>
        <v>0</v>
      </c>
      <c r="E3480" s="1040">
        <f t="shared" si="841"/>
        <v>205000</v>
      </c>
      <c r="F3480" s="1040">
        <f t="shared" si="841"/>
        <v>0</v>
      </c>
      <c r="G3480" s="1009"/>
      <c r="H3480" s="1010" t="s">
        <v>1257</v>
      </c>
      <c r="I3480" s="996">
        <f>SUM(I3478:I3479)</f>
        <v>0</v>
      </c>
      <c r="J3480" s="997">
        <f>SUM(J3478:J3479)</f>
        <v>0</v>
      </c>
    </row>
    <row r="3481" spans="1:14" s="648" customFormat="1" ht="36.75" customHeight="1" thickTop="1" thickBot="1">
      <c r="A3481" s="1039">
        <f t="shared" ref="A3481:F3481" si="842">SUM(A3480,A3476)</f>
        <v>0</v>
      </c>
      <c r="B3481" s="1040">
        <f t="shared" si="842"/>
        <v>0</v>
      </c>
      <c r="C3481" s="996">
        <f t="shared" si="842"/>
        <v>41705000</v>
      </c>
      <c r="D3481" s="996">
        <f t="shared" si="842"/>
        <v>0</v>
      </c>
      <c r="E3481" s="1040">
        <f t="shared" si="842"/>
        <v>41705000</v>
      </c>
      <c r="F3481" s="1040">
        <f t="shared" si="842"/>
        <v>0</v>
      </c>
      <c r="G3481" s="1009"/>
      <c r="H3481" s="1010" t="s">
        <v>1237</v>
      </c>
      <c r="I3481" s="996">
        <f>SUM(I3480,I3476)</f>
        <v>0</v>
      </c>
      <c r="J3481" s="997">
        <f>SUM(J3480,J3476)</f>
        <v>0</v>
      </c>
    </row>
    <row r="3482" spans="1:14" s="660" customFormat="1" ht="18" customHeight="1" thickTop="1" thickBot="1">
      <c r="A3482" s="4623"/>
      <c r="B3482" s="4624"/>
      <c r="C3482" s="4624"/>
      <c r="D3482" s="4624"/>
      <c r="E3482" s="4624"/>
      <c r="F3482" s="4624"/>
      <c r="G3482" s="623" t="s">
        <v>139</v>
      </c>
      <c r="H3482" s="4606" t="s">
        <v>243</v>
      </c>
      <c r="I3482" s="4606"/>
      <c r="J3482" s="4607"/>
    </row>
    <row r="3483" spans="1:14" s="660" customFormat="1" ht="17.25" customHeight="1" thickTop="1" thickBot="1">
      <c r="A3483" s="4612"/>
      <c r="B3483" s="4613"/>
      <c r="C3483" s="4613"/>
      <c r="D3483" s="4613"/>
      <c r="E3483" s="4613"/>
      <c r="F3483" s="4613"/>
      <c r="G3483" s="624">
        <v>1</v>
      </c>
      <c r="H3483" s="4610" t="s">
        <v>1258</v>
      </c>
      <c r="I3483" s="4610"/>
      <c r="J3483" s="4611"/>
    </row>
    <row r="3484" spans="1:14" s="695" customFormat="1" ht="17.25" customHeight="1" thickTop="1" thickBot="1">
      <c r="A3484" s="3424"/>
      <c r="B3484" s="3424"/>
      <c r="C3484" s="3719">
        <v>700000</v>
      </c>
      <c r="D3484" s="4424">
        <v>0</v>
      </c>
      <c r="E3484" s="3719">
        <v>700000</v>
      </c>
      <c r="F3484" s="4424">
        <v>0</v>
      </c>
      <c r="G3484" s="1326" t="s">
        <v>324</v>
      </c>
      <c r="H3484" s="1234" t="s">
        <v>1259</v>
      </c>
      <c r="I3484" s="3719"/>
      <c r="J3484" s="3374"/>
    </row>
    <row r="3485" spans="1:14" s="2842" customFormat="1" ht="17.25" customHeight="1">
      <c r="A3485" s="3424"/>
      <c r="B3485" s="3424"/>
      <c r="C3485" s="4423">
        <v>5000</v>
      </c>
      <c r="D3485" s="4424">
        <v>0</v>
      </c>
      <c r="E3485" s="4423">
        <v>5000</v>
      </c>
      <c r="F3485" s="4424">
        <v>0</v>
      </c>
      <c r="G3485" s="1326" t="s">
        <v>326</v>
      </c>
      <c r="H3485" s="1234" t="s">
        <v>256</v>
      </c>
      <c r="I3485" s="3372"/>
      <c r="J3485" s="3374"/>
    </row>
    <row r="3486" spans="1:14" s="2842" customFormat="1" ht="17.25" customHeight="1">
      <c r="A3486" s="3425"/>
      <c r="B3486" s="3424"/>
      <c r="C3486" s="4423">
        <v>0</v>
      </c>
      <c r="D3486" s="4424">
        <v>0</v>
      </c>
      <c r="E3486" s="4423">
        <v>0</v>
      </c>
      <c r="F3486" s="4424">
        <v>0</v>
      </c>
      <c r="G3486" s="1326" t="s">
        <v>455</v>
      </c>
      <c r="H3486" s="1234" t="s">
        <v>257</v>
      </c>
      <c r="I3486" s="3372"/>
      <c r="J3486" s="3374"/>
      <c r="K3486" s="628"/>
      <c r="L3486" s="628"/>
    </row>
    <row r="3487" spans="1:14" s="2842" customFormat="1" ht="17.25" customHeight="1">
      <c r="A3487" s="3424"/>
      <c r="B3487" s="3424"/>
      <c r="C3487" s="3719">
        <v>20000</v>
      </c>
      <c r="D3487" s="4424">
        <v>0</v>
      </c>
      <c r="E3487" s="3719">
        <v>20000</v>
      </c>
      <c r="F3487" s="4424">
        <v>0</v>
      </c>
      <c r="G3487" s="1326" t="s">
        <v>473</v>
      </c>
      <c r="H3487" s="1234" t="s">
        <v>1504</v>
      </c>
      <c r="I3487" s="3719"/>
      <c r="J3487" s="3374"/>
      <c r="K3487" s="628"/>
      <c r="L3487" s="628"/>
    </row>
    <row r="3488" spans="1:14" s="2842" customFormat="1" ht="17.25" customHeight="1">
      <c r="A3488" s="3425"/>
      <c r="B3488" s="3424"/>
      <c r="C3488" s="3719">
        <v>3000</v>
      </c>
      <c r="D3488" s="4424">
        <v>0</v>
      </c>
      <c r="E3488" s="3719">
        <v>3000</v>
      </c>
      <c r="F3488" s="4424">
        <v>0</v>
      </c>
      <c r="G3488" s="1326" t="s">
        <v>1264</v>
      </c>
      <c r="H3488" s="1234" t="s">
        <v>262</v>
      </c>
      <c r="I3488" s="3719"/>
      <c r="J3488" s="3374"/>
      <c r="K3488" s="654"/>
      <c r="L3488" s="654"/>
      <c r="M3488" s="654"/>
      <c r="N3488" s="654"/>
    </row>
    <row r="3489" spans="1:15" s="2842" customFormat="1" ht="17.25" customHeight="1" thickBot="1">
      <c r="A3489" s="3425"/>
      <c r="B3489" s="3424"/>
      <c r="C3489" s="4423">
        <v>0</v>
      </c>
      <c r="D3489" s="3720">
        <v>500000</v>
      </c>
      <c r="E3489" s="4423">
        <v>0</v>
      </c>
      <c r="F3489" s="3720">
        <v>500000</v>
      </c>
      <c r="G3489" s="1326" t="s">
        <v>492</v>
      </c>
      <c r="H3489" s="1234" t="s">
        <v>265</v>
      </c>
      <c r="I3489" s="3372"/>
      <c r="J3489" s="3720"/>
      <c r="K3489" s="655"/>
      <c r="L3489" s="655"/>
      <c r="M3489" s="655"/>
      <c r="N3489" s="655"/>
    </row>
    <row r="3490" spans="1:15" s="626" customFormat="1" ht="31.5" thickTop="1" thickBot="1">
      <c r="A3490" s="3425"/>
      <c r="B3490" s="3424"/>
      <c r="C3490" s="4423">
        <v>0</v>
      </c>
      <c r="D3490" s="890">
        <v>400000</v>
      </c>
      <c r="E3490" s="4423">
        <v>0</v>
      </c>
      <c r="F3490" s="890">
        <v>400000</v>
      </c>
      <c r="G3490" s="1326" t="s">
        <v>495</v>
      </c>
      <c r="H3490" s="1234" t="s">
        <v>3490</v>
      </c>
      <c r="I3490" s="3372"/>
      <c r="J3490" s="890"/>
    </row>
    <row r="3491" spans="1:15" s="626" customFormat="1" ht="17.25" customHeight="1" thickTop="1" thickBot="1">
      <c r="A3491" s="2839"/>
      <c r="B3491" s="2839"/>
      <c r="C3491" s="4425"/>
      <c r="D3491" s="3729">
        <v>100000</v>
      </c>
      <c r="E3491" s="4425"/>
      <c r="F3491" s="3729">
        <v>100000</v>
      </c>
      <c r="G3491" s="2719">
        <v>29</v>
      </c>
      <c r="H3491" s="2747" t="s">
        <v>3489</v>
      </c>
      <c r="I3491" s="3376"/>
      <c r="J3491" s="3729"/>
    </row>
    <row r="3492" spans="1:15" s="733" customFormat="1" ht="23.25" customHeight="1" thickTop="1" thickBot="1">
      <c r="A3492" s="2839"/>
      <c r="B3492" s="2839"/>
      <c r="C3492" s="4427">
        <v>0</v>
      </c>
      <c r="D3492" s="989">
        <v>0</v>
      </c>
      <c r="E3492" s="4427">
        <v>0</v>
      </c>
      <c r="F3492" s="989">
        <v>0</v>
      </c>
      <c r="G3492" s="1263" t="s">
        <v>1593</v>
      </c>
      <c r="H3492" s="663" t="s">
        <v>1594</v>
      </c>
      <c r="I3492" s="3375"/>
      <c r="J3492" s="989"/>
    </row>
    <row r="3493" spans="1:15" s="2842" customFormat="1" ht="15" customHeight="1" thickTop="1" thickBot="1">
      <c r="A3493" s="1083">
        <f t="shared" ref="A3493:F3493" si="843">SUM(A3484:A3492)</f>
        <v>0</v>
      </c>
      <c r="B3493" s="1084">
        <f t="shared" si="843"/>
        <v>0</v>
      </c>
      <c r="C3493" s="1015">
        <f t="shared" si="843"/>
        <v>728000</v>
      </c>
      <c r="D3493" s="1015">
        <f t="shared" si="843"/>
        <v>1000000</v>
      </c>
      <c r="E3493" s="1084">
        <f t="shared" si="843"/>
        <v>728000</v>
      </c>
      <c r="F3493" s="1084">
        <f t="shared" si="843"/>
        <v>1000000</v>
      </c>
      <c r="G3493" s="1079"/>
      <c r="H3493" s="1015" t="s">
        <v>1270</v>
      </c>
      <c r="I3493" s="1015">
        <f>SUM(I3484:I3492)</f>
        <v>0</v>
      </c>
      <c r="J3493" s="1017">
        <f>SUM(J3484:J3492)</f>
        <v>0</v>
      </c>
    </row>
    <row r="3494" spans="1:15" s="2842" customFormat="1" ht="17.25" customHeight="1">
      <c r="A3494" s="2850" t="s">
        <v>1592</v>
      </c>
      <c r="K3494" s="654"/>
      <c r="L3494" s="654"/>
      <c r="M3494" s="654"/>
      <c r="N3494" s="654"/>
    </row>
    <row r="3495" spans="1:15" s="2842" customFormat="1" ht="13.5" customHeight="1" thickBot="1">
      <c r="A3495" s="2848"/>
      <c r="I3495" s="4608" t="s">
        <v>313</v>
      </c>
      <c r="J3495" s="4608"/>
      <c r="K3495" s="654"/>
      <c r="L3495" s="654"/>
      <c r="M3495" s="654"/>
      <c r="N3495" s="654"/>
      <c r="O3495" s="2842">
        <f>I3527-C3527</f>
        <v>-13200000</v>
      </c>
    </row>
    <row r="3496" spans="1:15" s="2842" customFormat="1" ht="30" customHeight="1">
      <c r="A3496" s="4453" t="s">
        <v>3785</v>
      </c>
      <c r="B3496" s="4454"/>
      <c r="C3496" s="4455" t="s">
        <v>3783</v>
      </c>
      <c r="D3496" s="4454"/>
      <c r="E3496" s="4455" t="s">
        <v>3784</v>
      </c>
      <c r="F3496" s="4454"/>
      <c r="G3496" s="4456" t="s">
        <v>117</v>
      </c>
      <c r="H3496" s="4457"/>
      <c r="I3496" s="4455" t="s">
        <v>3787</v>
      </c>
      <c r="J3496" s="4454"/>
      <c r="K3496" s="654"/>
      <c r="L3496" s="654"/>
      <c r="M3496" s="654"/>
      <c r="N3496" s="654"/>
    </row>
    <row r="3497" spans="1:15" s="2842" customFormat="1" ht="13.5" customHeight="1">
      <c r="A3497" s="1050" t="s">
        <v>118</v>
      </c>
      <c r="B3497" s="2819" t="s">
        <v>104</v>
      </c>
      <c r="C3497" s="2819" t="s">
        <v>118</v>
      </c>
      <c r="D3497" s="2819" t="s">
        <v>104</v>
      </c>
      <c r="E3497" s="2819" t="s">
        <v>118</v>
      </c>
      <c r="F3497" s="2819" t="s">
        <v>104</v>
      </c>
      <c r="G3497" s="4458"/>
      <c r="H3497" s="4459"/>
      <c r="I3497" s="2819" t="s">
        <v>118</v>
      </c>
      <c r="J3497" s="1051" t="s">
        <v>104</v>
      </c>
    </row>
    <row r="3498" spans="1:15" s="2842" customFormat="1" ht="18" customHeight="1" thickBot="1">
      <c r="A3498" s="1075">
        <v>1</v>
      </c>
      <c r="B3498" s="2843">
        <v>2</v>
      </c>
      <c r="C3498" s="2843">
        <v>3</v>
      </c>
      <c r="D3498" s="2843">
        <v>4</v>
      </c>
      <c r="E3498" s="2843">
        <v>5</v>
      </c>
      <c r="F3498" s="2843">
        <v>6</v>
      </c>
      <c r="G3498" s="4614">
        <v>7</v>
      </c>
      <c r="H3498" s="4614"/>
      <c r="I3498" s="2843">
        <v>8</v>
      </c>
      <c r="J3498" s="1076">
        <v>9</v>
      </c>
    </row>
    <row r="3499" spans="1:15" s="2842" customFormat="1" ht="17.25" customHeight="1">
      <c r="A3499" s="4612"/>
      <c r="B3499" s="4613"/>
      <c r="C3499" s="4613"/>
      <c r="D3499" s="4613"/>
      <c r="E3499" s="4613"/>
      <c r="F3499" s="4613"/>
      <c r="G3499" s="624">
        <v>2</v>
      </c>
      <c r="H3499" s="4610" t="s">
        <v>1271</v>
      </c>
      <c r="I3499" s="4610"/>
      <c r="J3499" s="4611"/>
      <c r="K3499" s="1388"/>
      <c r="L3499" s="1388"/>
    </row>
    <row r="3500" spans="1:15" s="2842" customFormat="1" ht="17.25" customHeight="1">
      <c r="A3500" s="2893"/>
      <c r="B3500" s="2839"/>
      <c r="C3500" s="4422"/>
      <c r="D3500" s="3720">
        <v>200000</v>
      </c>
      <c r="E3500" s="4422"/>
      <c r="F3500" s="3720">
        <v>200000</v>
      </c>
      <c r="G3500" s="1326">
        <v>103</v>
      </c>
      <c r="H3500" s="2839" t="s">
        <v>3503</v>
      </c>
      <c r="I3500" s="2840"/>
      <c r="J3500" s="3720"/>
      <c r="K3500" s="1388"/>
      <c r="L3500" s="1388"/>
    </row>
    <row r="3501" spans="1:15" s="2842" customFormat="1" ht="17.25" customHeight="1">
      <c r="A3501" s="3425"/>
      <c r="B3501" s="3424"/>
      <c r="C3501" s="4423">
        <v>0</v>
      </c>
      <c r="D3501" s="3720">
        <v>300000</v>
      </c>
      <c r="E3501" s="4423">
        <v>0</v>
      </c>
      <c r="F3501" s="3720">
        <v>300000</v>
      </c>
      <c r="G3501" s="1326">
        <v>104</v>
      </c>
      <c r="H3501" s="1234" t="s">
        <v>3492</v>
      </c>
      <c r="I3501" s="2839"/>
      <c r="J3501" s="3720"/>
    </row>
    <row r="3502" spans="1:15" s="2842" customFormat="1" ht="17.25" customHeight="1">
      <c r="A3502" s="3425"/>
      <c r="B3502" s="3424"/>
      <c r="C3502" s="4423">
        <v>0</v>
      </c>
      <c r="D3502" s="3720">
        <v>100000</v>
      </c>
      <c r="E3502" s="4423">
        <v>0</v>
      </c>
      <c r="F3502" s="3720">
        <v>100000</v>
      </c>
      <c r="G3502" s="1326">
        <v>135</v>
      </c>
      <c r="H3502" s="1234" t="s">
        <v>270</v>
      </c>
      <c r="I3502" s="2839"/>
      <c r="J3502" s="3720"/>
    </row>
    <row r="3503" spans="1:15" s="2842" customFormat="1" ht="17.25" customHeight="1">
      <c r="A3503" s="3424"/>
      <c r="B3503" s="3424"/>
      <c r="C3503" s="3719">
        <v>20000</v>
      </c>
      <c r="D3503" s="4424">
        <v>0</v>
      </c>
      <c r="E3503" s="3719">
        <v>20000</v>
      </c>
      <c r="F3503" s="4424">
        <v>0</v>
      </c>
      <c r="G3503" s="1326">
        <v>140</v>
      </c>
      <c r="H3503" s="2839" t="s">
        <v>1280</v>
      </c>
      <c r="I3503" s="3719"/>
      <c r="J3503" s="2846"/>
    </row>
    <row r="3504" spans="1:15" s="626" customFormat="1" ht="17.25" customHeight="1" thickBot="1">
      <c r="A3504" s="3424"/>
      <c r="B3504" s="3424"/>
      <c r="C3504" s="3719">
        <v>500000</v>
      </c>
      <c r="D3504" s="4424">
        <v>0</v>
      </c>
      <c r="E3504" s="3719">
        <v>500000</v>
      </c>
      <c r="F3504" s="4424">
        <v>0</v>
      </c>
      <c r="G3504" s="1326">
        <v>144</v>
      </c>
      <c r="H3504" s="1234" t="s">
        <v>1506</v>
      </c>
      <c r="I3504" s="3719"/>
      <c r="J3504" s="2846"/>
      <c r="K3504" s="674"/>
      <c r="L3504" s="674"/>
      <c r="M3504" s="674"/>
      <c r="N3504" s="674"/>
    </row>
    <row r="3505" spans="1:14" s="733" customFormat="1" ht="21.75" customHeight="1" thickTop="1" thickBot="1">
      <c r="A3505" s="3424"/>
      <c r="B3505" s="3424"/>
      <c r="C3505" s="3723">
        <v>200000</v>
      </c>
      <c r="D3505" s="989">
        <v>0</v>
      </c>
      <c r="E3505" s="3723">
        <v>200000</v>
      </c>
      <c r="F3505" s="989">
        <v>0</v>
      </c>
      <c r="G3505" s="1263">
        <v>146</v>
      </c>
      <c r="H3505" s="663" t="s">
        <v>1570</v>
      </c>
      <c r="I3505" s="3723"/>
      <c r="J3505" s="989"/>
    </row>
    <row r="3506" spans="1:14" s="2842" customFormat="1" ht="18" customHeight="1" thickTop="1" thickBot="1">
      <c r="A3506" s="1039">
        <f t="shared" ref="A3506:F3506" si="844">SUM(A3500:A3505)</f>
        <v>0</v>
      </c>
      <c r="B3506" s="1039">
        <f t="shared" si="844"/>
        <v>0</v>
      </c>
      <c r="C3506" s="1039">
        <f t="shared" si="844"/>
        <v>720000</v>
      </c>
      <c r="D3506" s="1039">
        <f t="shared" si="844"/>
        <v>600000</v>
      </c>
      <c r="E3506" s="1039">
        <f t="shared" si="844"/>
        <v>720000</v>
      </c>
      <c r="F3506" s="1039">
        <f t="shared" si="844"/>
        <v>600000</v>
      </c>
      <c r="G3506" s="1009"/>
      <c r="H3506" s="996" t="s">
        <v>1344</v>
      </c>
      <c r="I3506" s="1039">
        <f>SUM(I3500:I3505)</f>
        <v>0</v>
      </c>
      <c r="J3506" s="1039">
        <f>SUM(J3500:J3505)</f>
        <v>0</v>
      </c>
    </row>
    <row r="3507" spans="1:14" s="2842" customFormat="1" ht="17.25" customHeight="1" thickTop="1">
      <c r="A3507" s="4623"/>
      <c r="B3507" s="4624"/>
      <c r="C3507" s="4624"/>
      <c r="D3507" s="4624"/>
      <c r="E3507" s="4624"/>
      <c r="F3507" s="4624"/>
      <c r="G3507" s="623">
        <v>3</v>
      </c>
      <c r="H3507" s="4606" t="s">
        <v>1282</v>
      </c>
      <c r="I3507" s="4606"/>
      <c r="J3507" s="4607"/>
    </row>
    <row r="3508" spans="1:14" s="2842" customFormat="1" ht="17.25" customHeight="1">
      <c r="A3508" s="2839"/>
      <c r="B3508" s="2839"/>
      <c r="C3508" s="4423">
        <v>0</v>
      </c>
      <c r="D3508" s="4424">
        <v>0</v>
      </c>
      <c r="E3508" s="4423">
        <v>0</v>
      </c>
      <c r="F3508" s="4424">
        <v>0</v>
      </c>
      <c r="G3508" s="1326">
        <v>206</v>
      </c>
      <c r="H3508" s="2839" t="s">
        <v>1426</v>
      </c>
      <c r="I3508" s="3372"/>
      <c r="J3508" s="3374"/>
    </row>
    <row r="3509" spans="1:14" s="2842" customFormat="1" ht="17.25" customHeight="1">
      <c r="A3509" s="3425"/>
      <c r="B3509" s="3424"/>
      <c r="C3509" s="4423">
        <v>0</v>
      </c>
      <c r="D3509" s="4424">
        <v>100000</v>
      </c>
      <c r="E3509" s="4423">
        <v>0</v>
      </c>
      <c r="F3509" s="4424">
        <v>100000</v>
      </c>
      <c r="G3509" s="1326">
        <v>230</v>
      </c>
      <c r="H3509" s="2839" t="s">
        <v>1516</v>
      </c>
      <c r="I3509" s="3372"/>
      <c r="J3509" s="3374"/>
      <c r="K3509" s="654"/>
      <c r="L3509" s="654"/>
      <c r="M3509" s="654"/>
      <c r="N3509" s="654"/>
    </row>
    <row r="3510" spans="1:14" s="626" customFormat="1" ht="17.25" customHeight="1" thickBot="1">
      <c r="A3510" s="3424"/>
      <c r="B3510" s="3424"/>
      <c r="C3510" s="4423">
        <v>8000</v>
      </c>
      <c r="D3510" s="4424">
        <v>0</v>
      </c>
      <c r="E3510" s="4423">
        <v>8000</v>
      </c>
      <c r="F3510" s="4424">
        <v>0</v>
      </c>
      <c r="G3510" s="1326">
        <v>234</v>
      </c>
      <c r="H3510" s="2839" t="s">
        <v>1427</v>
      </c>
      <c r="I3510" s="3372"/>
      <c r="J3510" s="3374"/>
      <c r="K3510" s="711"/>
      <c r="L3510" s="711"/>
      <c r="M3510" s="674"/>
      <c r="N3510" s="674"/>
    </row>
    <row r="3511" spans="1:14" s="733" customFormat="1" ht="22.5" customHeight="1" thickTop="1" thickBot="1">
      <c r="A3511" s="3424"/>
      <c r="B3511" s="3424"/>
      <c r="C3511" s="4427">
        <v>10000</v>
      </c>
      <c r="D3511" s="989">
        <v>0</v>
      </c>
      <c r="E3511" s="4427">
        <v>10000</v>
      </c>
      <c r="F3511" s="989">
        <v>0</v>
      </c>
      <c r="G3511" s="1263">
        <v>289</v>
      </c>
      <c r="H3511" s="2862" t="s">
        <v>1417</v>
      </c>
      <c r="I3511" s="3375"/>
      <c r="J3511" s="989"/>
    </row>
    <row r="3512" spans="1:14" s="2842" customFormat="1" ht="18" customHeight="1" thickTop="1" thickBot="1">
      <c r="A3512" s="1039">
        <f t="shared" ref="A3512:F3512" si="845">SUM(A3508:A3511)</f>
        <v>0</v>
      </c>
      <c r="B3512" s="1040">
        <f t="shared" si="845"/>
        <v>0</v>
      </c>
      <c r="C3512" s="1040">
        <f t="shared" si="845"/>
        <v>18000</v>
      </c>
      <c r="D3512" s="1040">
        <f t="shared" si="845"/>
        <v>100000</v>
      </c>
      <c r="E3512" s="1040">
        <f t="shared" si="845"/>
        <v>18000</v>
      </c>
      <c r="F3512" s="1040">
        <f t="shared" si="845"/>
        <v>100000</v>
      </c>
      <c r="G3512" s="1009"/>
      <c r="H3512" s="996" t="s">
        <v>1374</v>
      </c>
      <c r="I3512" s="1040">
        <f>SUM(I3508:I3511)</f>
        <v>0</v>
      </c>
      <c r="J3512" s="1074">
        <f>SUM(J3508:J3511)</f>
        <v>0</v>
      </c>
    </row>
    <row r="3513" spans="1:14" s="2842" customFormat="1" ht="18" customHeight="1" thickTop="1">
      <c r="A3513" s="4623"/>
      <c r="B3513" s="4624"/>
      <c r="C3513" s="4624"/>
      <c r="D3513" s="4624"/>
      <c r="E3513" s="4624"/>
      <c r="F3513" s="4624"/>
      <c r="G3513" s="623">
        <v>4</v>
      </c>
      <c r="H3513" s="4606" t="s">
        <v>1296</v>
      </c>
      <c r="I3513" s="4606"/>
      <c r="J3513" s="4607"/>
    </row>
    <row r="3514" spans="1:14" s="626" customFormat="1" ht="17.25" customHeight="1" thickBot="1">
      <c r="A3514" s="4612"/>
      <c r="B3514" s="4613"/>
      <c r="C3514" s="4613"/>
      <c r="D3514" s="4613"/>
      <c r="E3514" s="4613"/>
      <c r="F3514" s="4613"/>
      <c r="G3514" s="624">
        <v>5</v>
      </c>
      <c r="H3514" s="4610" t="s">
        <v>321</v>
      </c>
      <c r="I3514" s="4610"/>
      <c r="J3514" s="4611"/>
    </row>
    <row r="3515" spans="1:14" s="662" customFormat="1" ht="21.75" customHeight="1" thickTop="1" thickBot="1">
      <c r="A3515" s="2839"/>
      <c r="B3515" s="2839"/>
      <c r="C3515" s="2862">
        <v>10000</v>
      </c>
      <c r="D3515" s="2862"/>
      <c r="E3515" s="3375">
        <v>10000</v>
      </c>
      <c r="F3515" s="2862">
        <v>0</v>
      </c>
      <c r="G3515" s="1263">
        <v>499</v>
      </c>
      <c r="H3515" s="2862" t="s">
        <v>290</v>
      </c>
      <c r="I3515" s="3723"/>
      <c r="J3515" s="2862">
        <v>0</v>
      </c>
    </row>
    <row r="3516" spans="1:14" s="662" customFormat="1" ht="33" customHeight="1" thickTop="1" thickBot="1">
      <c r="A3516" s="1039">
        <f t="shared" ref="A3516:F3516" si="846">SUM(A3515)</f>
        <v>0</v>
      </c>
      <c r="B3516" s="1040">
        <f t="shared" si="846"/>
        <v>0</v>
      </c>
      <c r="C3516" s="996">
        <f t="shared" si="846"/>
        <v>10000</v>
      </c>
      <c r="D3516" s="996">
        <f t="shared" si="846"/>
        <v>0</v>
      </c>
      <c r="E3516" s="1040">
        <f t="shared" si="846"/>
        <v>10000</v>
      </c>
      <c r="F3516" s="1040">
        <f t="shared" si="846"/>
        <v>0</v>
      </c>
      <c r="G3516" s="1013"/>
      <c r="H3516" s="996" t="s">
        <v>1321</v>
      </c>
      <c r="I3516" s="996">
        <f>SUM(I3515)</f>
        <v>0</v>
      </c>
      <c r="J3516" s="997">
        <f>SUM(J3515)</f>
        <v>0</v>
      </c>
    </row>
    <row r="3517" spans="1:14" s="2842" customFormat="1" ht="38.25" customHeight="1" thickTop="1" thickBot="1">
      <c r="A3517" s="1039">
        <f t="shared" ref="A3517:F3517" si="847">SUM(A3506,A3516,A3512,A3493)</f>
        <v>0</v>
      </c>
      <c r="B3517" s="1040">
        <f t="shared" si="847"/>
        <v>0</v>
      </c>
      <c r="C3517" s="996">
        <f t="shared" si="847"/>
        <v>1476000</v>
      </c>
      <c r="D3517" s="996">
        <f t="shared" si="847"/>
        <v>1700000</v>
      </c>
      <c r="E3517" s="996">
        <f t="shared" si="847"/>
        <v>1476000</v>
      </c>
      <c r="F3517" s="1040">
        <f t="shared" si="847"/>
        <v>1700000</v>
      </c>
      <c r="G3517" s="1013"/>
      <c r="H3517" s="1010" t="s">
        <v>1355</v>
      </c>
      <c r="I3517" s="996">
        <f>SUM(I3506,I3516,I3512,I3493)</f>
        <v>0</v>
      </c>
      <c r="J3517" s="997">
        <f>SUM(J3506,J3516,J3512,J3493)</f>
        <v>0</v>
      </c>
      <c r="K3517" s="2847"/>
      <c r="L3517" s="2847"/>
      <c r="N3517" s="2842">
        <v>1901366</v>
      </c>
    </row>
    <row r="3518" spans="1:14" s="2842" customFormat="1" ht="30.75" customHeight="1" thickTop="1" thickBot="1">
      <c r="A3518" s="1071">
        <f t="shared" ref="A3518:F3518" si="848">SUM(A3517,A3481)</f>
        <v>0</v>
      </c>
      <c r="B3518" s="1072">
        <f t="shared" si="848"/>
        <v>0</v>
      </c>
      <c r="C3518" s="1072">
        <f t="shared" si="848"/>
        <v>43181000</v>
      </c>
      <c r="D3518" s="1072">
        <f t="shared" si="848"/>
        <v>1700000</v>
      </c>
      <c r="E3518" s="1072">
        <f t="shared" si="848"/>
        <v>43181000</v>
      </c>
      <c r="F3518" s="1072">
        <f t="shared" si="848"/>
        <v>1700000</v>
      </c>
      <c r="G3518" s="1067"/>
      <c r="H3518" s="1068" t="s">
        <v>1595</v>
      </c>
      <c r="I3518" s="1072">
        <f>SUM(I3517,I3481)</f>
        <v>0</v>
      </c>
      <c r="J3518" s="1073">
        <f>SUM(J3517,J3481)</f>
        <v>0</v>
      </c>
      <c r="K3518" s="654"/>
      <c r="L3518" s="654"/>
      <c r="M3518" s="654"/>
      <c r="N3518" s="654">
        <v>577266</v>
      </c>
    </row>
    <row r="3519" spans="1:14" s="648" customFormat="1" ht="19.5" customHeight="1" thickBot="1">
      <c r="A3519" s="1391"/>
      <c r="B3519" s="775"/>
      <c r="C3519" s="775"/>
      <c r="D3519" s="775"/>
      <c r="E3519" s="775"/>
      <c r="F3519" s="775"/>
      <c r="G3519" s="2842"/>
      <c r="H3519" s="749"/>
      <c r="I3519" s="775"/>
      <c r="J3519" s="775"/>
      <c r="N3519" s="648" t="e">
        <f>#REF!</f>
        <v>#REF!</v>
      </c>
    </row>
    <row r="3520" spans="1:14" s="4771" customFormat="1" ht="14.25" customHeight="1" thickTop="1">
      <c r="A3520" s="4770" t="s">
        <v>3320</v>
      </c>
    </row>
    <row r="3521" spans="1:14" s="2842" customFormat="1" ht="15.75" customHeight="1" thickBot="1">
      <c r="A3521" s="2848"/>
      <c r="I3521" s="4608" t="s">
        <v>313</v>
      </c>
      <c r="J3521" s="4608"/>
      <c r="K3521" s="654"/>
      <c r="L3521" s="654"/>
      <c r="M3521" s="654"/>
      <c r="N3521" s="654"/>
    </row>
    <row r="3522" spans="1:14" s="648" customFormat="1" ht="27" customHeight="1" thickBot="1">
      <c r="A3522" s="4453" t="s">
        <v>3785</v>
      </c>
      <c r="B3522" s="4454"/>
      <c r="C3522" s="4455" t="s">
        <v>3783</v>
      </c>
      <c r="D3522" s="4454"/>
      <c r="E3522" s="4455" t="s">
        <v>3784</v>
      </c>
      <c r="F3522" s="4454"/>
      <c r="G3522" s="4456" t="s">
        <v>117</v>
      </c>
      <c r="H3522" s="4457"/>
      <c r="I3522" s="4455" t="s">
        <v>3787</v>
      </c>
      <c r="J3522" s="4454"/>
      <c r="K3522" s="655"/>
      <c r="L3522" s="655"/>
      <c r="M3522" s="655"/>
      <c r="N3522" s="655"/>
    </row>
    <row r="3523" spans="1:14" s="660" customFormat="1" ht="13.5" customHeight="1" thickTop="1" thickBot="1">
      <c r="A3523" s="1050" t="s">
        <v>118</v>
      </c>
      <c r="B3523" s="2819" t="s">
        <v>104</v>
      </c>
      <c r="C3523" s="2819" t="s">
        <v>118</v>
      </c>
      <c r="D3523" s="2819" t="s">
        <v>104</v>
      </c>
      <c r="E3523" s="2819" t="s">
        <v>118</v>
      </c>
      <c r="F3523" s="2819" t="s">
        <v>104</v>
      </c>
      <c r="G3523" s="4458"/>
      <c r="H3523" s="4459"/>
      <c r="I3523" s="2819" t="s">
        <v>118</v>
      </c>
      <c r="J3523" s="1051" t="s">
        <v>104</v>
      </c>
    </row>
    <row r="3524" spans="1:14" s="660" customFormat="1" ht="18" customHeight="1" thickTop="1" thickBot="1">
      <c r="A3524" s="1075">
        <v>1</v>
      </c>
      <c r="B3524" s="2843">
        <v>2</v>
      </c>
      <c r="C3524" s="2843">
        <v>3</v>
      </c>
      <c r="D3524" s="2843">
        <v>4</v>
      </c>
      <c r="E3524" s="2843">
        <v>5</v>
      </c>
      <c r="F3524" s="2843">
        <v>6</v>
      </c>
      <c r="G3524" s="4614">
        <v>7</v>
      </c>
      <c r="H3524" s="4614"/>
      <c r="I3524" s="2843">
        <v>8</v>
      </c>
      <c r="J3524" s="1076">
        <v>9</v>
      </c>
    </row>
    <row r="3525" spans="1:14" s="2842" customFormat="1" ht="18" customHeight="1">
      <c r="A3525" s="1275" t="s">
        <v>318</v>
      </c>
      <c r="B3525" s="2866"/>
      <c r="C3525" s="2866"/>
      <c r="D3525" s="2866"/>
      <c r="E3525" s="2866"/>
      <c r="F3525" s="2866"/>
      <c r="G3525" s="2866"/>
      <c r="H3525" s="2866"/>
      <c r="I3525" s="2866"/>
      <c r="J3525" s="2867"/>
    </row>
    <row r="3526" spans="1:14" s="2842" customFormat="1" ht="17.25" customHeight="1">
      <c r="A3526" s="4612"/>
      <c r="B3526" s="4613"/>
      <c r="C3526" s="4613"/>
      <c r="D3526" s="4613"/>
      <c r="E3526" s="4613"/>
      <c r="F3526" s="4613"/>
      <c r="G3526" s="624" t="s">
        <v>137</v>
      </c>
      <c r="H3526" s="4610" t="s">
        <v>239</v>
      </c>
      <c r="I3526" s="4610"/>
      <c r="J3526" s="4611"/>
    </row>
    <row r="3527" spans="1:14" s="626" customFormat="1" ht="17.25" customHeight="1" thickBot="1">
      <c r="A3527" s="2839">
        <f t="shared" ref="A3527:F3527" si="849">SUM(A3551)</f>
        <v>0</v>
      </c>
      <c r="B3527" s="2846">
        <f t="shared" si="849"/>
        <v>0</v>
      </c>
      <c r="C3527" s="2839">
        <f t="shared" si="849"/>
        <v>13200000</v>
      </c>
      <c r="D3527" s="2846">
        <f t="shared" si="849"/>
        <v>0</v>
      </c>
      <c r="E3527" s="2839">
        <f t="shared" si="849"/>
        <v>13200000</v>
      </c>
      <c r="F3527" s="2846">
        <f t="shared" si="849"/>
        <v>0</v>
      </c>
      <c r="G3527" s="1326">
        <v>1</v>
      </c>
      <c r="H3527" s="2839" t="s">
        <v>1235</v>
      </c>
      <c r="I3527" s="2839">
        <f>SUM(I3551)</f>
        <v>0</v>
      </c>
      <c r="J3527" s="2846">
        <f>SUM(J3551)</f>
        <v>0</v>
      </c>
    </row>
    <row r="3528" spans="1:14" s="733" customFormat="1" ht="30.75" customHeight="1" thickTop="1" thickBot="1">
      <c r="A3528" s="2862">
        <f t="shared" ref="A3528:F3528" si="850">A3555</f>
        <v>0</v>
      </c>
      <c r="B3528" s="989">
        <f t="shared" si="850"/>
        <v>0</v>
      </c>
      <c r="C3528" s="2862">
        <f t="shared" si="850"/>
        <v>100000</v>
      </c>
      <c r="D3528" s="989">
        <f t="shared" si="850"/>
        <v>0</v>
      </c>
      <c r="E3528" s="2862">
        <f t="shared" si="850"/>
        <v>100000</v>
      </c>
      <c r="F3528" s="989">
        <f t="shared" si="850"/>
        <v>0</v>
      </c>
      <c r="G3528" s="1263">
        <v>2</v>
      </c>
      <c r="H3528" s="2862" t="s">
        <v>1236</v>
      </c>
      <c r="I3528" s="2862">
        <f>I3555</f>
        <v>0</v>
      </c>
      <c r="J3528" s="989">
        <f>J3555</f>
        <v>0</v>
      </c>
    </row>
    <row r="3529" spans="1:14" s="2842" customFormat="1" ht="28.5" customHeight="1" thickTop="1" thickBot="1">
      <c r="A3529" s="995">
        <f t="shared" ref="A3529:F3529" si="851">SUM(A3527:A3528)</f>
        <v>0</v>
      </c>
      <c r="B3529" s="996">
        <f t="shared" si="851"/>
        <v>0</v>
      </c>
      <c r="C3529" s="996">
        <f t="shared" si="851"/>
        <v>13300000</v>
      </c>
      <c r="D3529" s="996">
        <f t="shared" si="851"/>
        <v>0</v>
      </c>
      <c r="E3529" s="996">
        <f t="shared" si="851"/>
        <v>13300000</v>
      </c>
      <c r="F3529" s="996">
        <f t="shared" si="851"/>
        <v>0</v>
      </c>
      <c r="G3529" s="1008"/>
      <c r="H3529" s="998" t="s">
        <v>1358</v>
      </c>
      <c r="I3529" s="996">
        <f>SUM(I3527:I3528)</f>
        <v>0</v>
      </c>
      <c r="J3529" s="997">
        <f>SUM(J3527:J3528)</f>
        <v>0</v>
      </c>
      <c r="K3529" s="656"/>
      <c r="L3529" s="656"/>
      <c r="M3529" s="656"/>
      <c r="N3529" s="656"/>
    </row>
    <row r="3530" spans="1:14" s="2842" customFormat="1" ht="17.25" customHeight="1" thickTop="1">
      <c r="A3530" s="4623"/>
      <c r="B3530" s="4624"/>
      <c r="C3530" s="4624"/>
      <c r="D3530" s="4624"/>
      <c r="E3530" s="4624"/>
      <c r="F3530" s="4624"/>
      <c r="G3530" s="623" t="s">
        <v>139</v>
      </c>
      <c r="H3530" s="4606" t="s">
        <v>243</v>
      </c>
      <c r="I3530" s="4606"/>
      <c r="J3530" s="4607"/>
    </row>
    <row r="3531" spans="1:14" s="2842" customFormat="1" ht="17.25" customHeight="1">
      <c r="A3531" s="2839">
        <f t="shared" ref="A3531:F3531" si="852">A3568</f>
        <v>0</v>
      </c>
      <c r="B3531" s="2846">
        <f t="shared" si="852"/>
        <v>0</v>
      </c>
      <c r="C3531" s="2839">
        <f t="shared" si="852"/>
        <v>727000</v>
      </c>
      <c r="D3531" s="2846">
        <f t="shared" si="852"/>
        <v>650000</v>
      </c>
      <c r="E3531" s="2839">
        <f t="shared" si="852"/>
        <v>727000</v>
      </c>
      <c r="F3531" s="2846">
        <f t="shared" si="852"/>
        <v>650000</v>
      </c>
      <c r="G3531" s="1326">
        <v>1</v>
      </c>
      <c r="H3531" s="2839" t="s">
        <v>1258</v>
      </c>
      <c r="I3531" s="2839">
        <f>I3568</f>
        <v>0</v>
      </c>
      <c r="J3531" s="2846">
        <f>J3568</f>
        <v>0</v>
      </c>
    </row>
    <row r="3532" spans="1:14" s="2842" customFormat="1" ht="17.25" customHeight="1">
      <c r="A3532" s="2839">
        <f t="shared" ref="A3532:F3532" si="853">A3581</f>
        <v>0</v>
      </c>
      <c r="B3532" s="2846">
        <f t="shared" si="853"/>
        <v>0</v>
      </c>
      <c r="C3532" s="2839">
        <f t="shared" si="853"/>
        <v>1010000</v>
      </c>
      <c r="D3532" s="2846">
        <f t="shared" si="853"/>
        <v>250000</v>
      </c>
      <c r="E3532" s="2839">
        <f t="shared" si="853"/>
        <v>1010000</v>
      </c>
      <c r="F3532" s="2846">
        <f t="shared" si="853"/>
        <v>250000</v>
      </c>
      <c r="G3532" s="1326">
        <v>2</v>
      </c>
      <c r="H3532" s="2839" t="s">
        <v>1271</v>
      </c>
      <c r="I3532" s="2839">
        <f>I3581</f>
        <v>0</v>
      </c>
      <c r="J3532" s="2846">
        <f>J3581</f>
        <v>0</v>
      </c>
    </row>
    <row r="3533" spans="1:14" s="2842" customFormat="1" ht="17.25" customHeight="1">
      <c r="A3533" s="2839">
        <f t="shared" ref="A3533:F3533" si="854">A3588</f>
        <v>0</v>
      </c>
      <c r="B3533" s="2846">
        <f t="shared" si="854"/>
        <v>0</v>
      </c>
      <c r="C3533" s="2839">
        <f t="shared" si="854"/>
        <v>210000</v>
      </c>
      <c r="D3533" s="2846">
        <f t="shared" si="854"/>
        <v>100000</v>
      </c>
      <c r="E3533" s="2839">
        <f t="shared" si="854"/>
        <v>210000</v>
      </c>
      <c r="F3533" s="2846">
        <f t="shared" si="854"/>
        <v>100000</v>
      </c>
      <c r="G3533" s="1326">
        <v>3</v>
      </c>
      <c r="H3533" s="2839" t="s">
        <v>1282</v>
      </c>
      <c r="I3533" s="2839">
        <f>I3588</f>
        <v>0</v>
      </c>
      <c r="J3533" s="2846">
        <f>J3588</f>
        <v>0</v>
      </c>
    </row>
    <row r="3534" spans="1:14" s="626" customFormat="1" ht="17.25" customHeight="1" thickBot="1">
      <c r="A3534" s="2839">
        <f>0</f>
        <v>0</v>
      </c>
      <c r="B3534" s="2846">
        <f>0</f>
        <v>0</v>
      </c>
      <c r="C3534" s="2839">
        <f>0</f>
        <v>0</v>
      </c>
      <c r="D3534" s="2846">
        <f>0</f>
        <v>0</v>
      </c>
      <c r="E3534" s="2839">
        <f>0</f>
        <v>0</v>
      </c>
      <c r="F3534" s="2846">
        <f>0</f>
        <v>0</v>
      </c>
      <c r="G3534" s="1326">
        <v>4</v>
      </c>
      <c r="H3534" s="2839" t="s">
        <v>1296</v>
      </c>
      <c r="I3534" s="2839">
        <f>0</f>
        <v>0</v>
      </c>
      <c r="J3534" s="2846">
        <f>0</f>
        <v>0</v>
      </c>
    </row>
    <row r="3535" spans="1:14" s="662" customFormat="1" ht="16.5" thickTop="1" thickBot="1">
      <c r="A3535" s="2862">
        <f t="shared" ref="A3535:F3535" si="855">A3592</f>
        <v>0</v>
      </c>
      <c r="B3535" s="989">
        <f t="shared" si="855"/>
        <v>0</v>
      </c>
      <c r="C3535" s="2862">
        <f t="shared" si="855"/>
        <v>10000</v>
      </c>
      <c r="D3535" s="989">
        <f t="shared" si="855"/>
        <v>0</v>
      </c>
      <c r="E3535" s="2862">
        <f t="shared" si="855"/>
        <v>10000</v>
      </c>
      <c r="F3535" s="989">
        <f t="shared" si="855"/>
        <v>0</v>
      </c>
      <c r="G3535" s="1263">
        <v>5</v>
      </c>
      <c r="H3535" s="2862" t="s">
        <v>321</v>
      </c>
      <c r="I3535" s="2862">
        <f>I3592</f>
        <v>0</v>
      </c>
      <c r="J3535" s="989">
        <f>J3592</f>
        <v>0</v>
      </c>
    </row>
    <row r="3536" spans="1:14" s="2842" customFormat="1" ht="27.75" customHeight="1" thickTop="1" thickBot="1">
      <c r="A3536" s="1014">
        <f t="shared" ref="A3536:F3536" si="856">SUM(A3531:A3535)</f>
        <v>0</v>
      </c>
      <c r="B3536" s="1015">
        <f t="shared" si="856"/>
        <v>0</v>
      </c>
      <c r="C3536" s="1015">
        <f t="shared" si="856"/>
        <v>1957000</v>
      </c>
      <c r="D3536" s="1015">
        <f t="shared" si="856"/>
        <v>1000000</v>
      </c>
      <c r="E3536" s="1015">
        <f t="shared" si="856"/>
        <v>1957000</v>
      </c>
      <c r="F3536" s="1015">
        <f t="shared" si="856"/>
        <v>1000000</v>
      </c>
      <c r="G3536" s="1116"/>
      <c r="H3536" s="1095" t="s">
        <v>1243</v>
      </c>
      <c r="I3536" s="1015">
        <f>SUM(I3531:I3535)</f>
        <v>0</v>
      </c>
      <c r="J3536" s="1017">
        <f>SUM(J3531:J3535)</f>
        <v>0</v>
      </c>
      <c r="K3536" s="656"/>
      <c r="L3536" s="656"/>
      <c r="M3536" s="656"/>
      <c r="N3536" s="656"/>
    </row>
    <row r="3537" spans="1:15" s="2842" customFormat="1" ht="17.25" customHeight="1" thickBot="1">
      <c r="A3537" s="1005">
        <f t="shared" ref="A3537:F3537" si="857">SUM(A3529+A3536)</f>
        <v>0</v>
      </c>
      <c r="B3537" s="1006">
        <f t="shared" si="857"/>
        <v>0</v>
      </c>
      <c r="C3537" s="1006">
        <f t="shared" si="857"/>
        <v>15257000</v>
      </c>
      <c r="D3537" s="1006">
        <f t="shared" si="857"/>
        <v>1000000</v>
      </c>
      <c r="E3537" s="1006">
        <f t="shared" si="857"/>
        <v>15257000</v>
      </c>
      <c r="F3537" s="1006">
        <f t="shared" si="857"/>
        <v>1000000</v>
      </c>
      <c r="G3537" s="1067"/>
      <c r="H3537" s="1068" t="s">
        <v>1244</v>
      </c>
      <c r="I3537" s="1006">
        <f>SUM(I3529+I3536)</f>
        <v>0</v>
      </c>
      <c r="J3537" s="1007">
        <f>SUM(J3529+J3536)</f>
        <v>0</v>
      </c>
      <c r="K3537" s="654"/>
      <c r="L3537" s="654"/>
      <c r="M3537" s="654"/>
      <c r="N3537" s="654"/>
    </row>
    <row r="3538" spans="1:15" s="2842" customFormat="1" ht="18" customHeight="1">
      <c r="A3538" s="2850"/>
      <c r="B3538" s="2847"/>
      <c r="C3538" s="2847"/>
      <c r="D3538" s="2847"/>
      <c r="E3538" s="2847"/>
      <c r="F3538" s="2847"/>
      <c r="H3538" s="749"/>
      <c r="I3538" s="2847"/>
      <c r="J3538" s="2847"/>
    </row>
    <row r="3539" spans="1:15" s="2842" customFormat="1" ht="12.75" customHeight="1">
      <c r="A3539" s="2848" t="s">
        <v>322</v>
      </c>
      <c r="K3539" s="628"/>
      <c r="L3539" s="628"/>
    </row>
    <row r="3540" spans="1:15" s="2842" customFormat="1" ht="13.5" customHeight="1">
      <c r="A3540" s="2850" t="s">
        <v>1596</v>
      </c>
    </row>
    <row r="3541" spans="1:15" s="2842" customFormat="1" ht="17.25" customHeight="1" thickBot="1">
      <c r="A3541" s="2848"/>
      <c r="I3541" s="4608" t="s">
        <v>313</v>
      </c>
      <c r="J3541" s="4608"/>
      <c r="K3541" s="654"/>
      <c r="L3541" s="654"/>
      <c r="M3541" s="654"/>
      <c r="N3541" s="654"/>
    </row>
    <row r="3542" spans="1:15" s="2842" customFormat="1" ht="27.75" customHeight="1">
      <c r="A3542" s="4453" t="s">
        <v>3785</v>
      </c>
      <c r="B3542" s="4454"/>
      <c r="C3542" s="4455" t="s">
        <v>3783</v>
      </c>
      <c r="D3542" s="4454"/>
      <c r="E3542" s="4455" t="s">
        <v>3784</v>
      </c>
      <c r="F3542" s="4454"/>
      <c r="G3542" s="4456" t="s">
        <v>117</v>
      </c>
      <c r="H3542" s="4457"/>
      <c r="I3542" s="4455" t="s">
        <v>3787</v>
      </c>
      <c r="J3542" s="4454"/>
      <c r="K3542" s="694"/>
      <c r="L3542" s="694"/>
      <c r="M3542" s="694"/>
      <c r="N3542" s="714" t="e">
        <v>#REF!</v>
      </c>
    </row>
    <row r="3543" spans="1:15" s="2842" customFormat="1" ht="13.5" customHeight="1" thickBot="1">
      <c r="A3543" s="1050" t="s">
        <v>118</v>
      </c>
      <c r="B3543" s="2819" t="s">
        <v>104</v>
      </c>
      <c r="C3543" s="2819" t="s">
        <v>118</v>
      </c>
      <c r="D3543" s="2819" t="s">
        <v>104</v>
      </c>
      <c r="E3543" s="2819" t="s">
        <v>118</v>
      </c>
      <c r="F3543" s="2819" t="s">
        <v>104</v>
      </c>
      <c r="G3543" s="4458"/>
      <c r="H3543" s="4459"/>
      <c r="I3543" s="2819" t="s">
        <v>118</v>
      </c>
      <c r="J3543" s="1051" t="s">
        <v>104</v>
      </c>
      <c r="K3543" s="648"/>
      <c r="L3543" s="648"/>
      <c r="M3543" s="648"/>
      <c r="N3543" s="715" t="e">
        <v>#REF!</v>
      </c>
    </row>
    <row r="3544" spans="1:15" s="2842" customFormat="1" ht="18" customHeight="1" thickTop="1" thickBot="1">
      <c r="A3544" s="1075">
        <v>1</v>
      </c>
      <c r="B3544" s="2843">
        <v>2</v>
      </c>
      <c r="C3544" s="2843">
        <v>3</v>
      </c>
      <c r="D3544" s="2843">
        <v>4</v>
      </c>
      <c r="E3544" s="2843">
        <v>5</v>
      </c>
      <c r="F3544" s="2843">
        <v>6</v>
      </c>
      <c r="G3544" s="4614">
        <v>7</v>
      </c>
      <c r="H3544" s="4614"/>
      <c r="I3544" s="2843">
        <v>8</v>
      </c>
      <c r="J3544" s="1076">
        <v>9</v>
      </c>
      <c r="O3544" s="2842" t="e">
        <v>#REF!</v>
      </c>
    </row>
    <row r="3545" spans="1:15" s="2842" customFormat="1" ht="18" customHeight="1">
      <c r="A3545" s="2844" t="s">
        <v>626</v>
      </c>
      <c r="B3545" s="2840"/>
      <c r="C3545" s="2840"/>
      <c r="D3545" s="2840"/>
      <c r="E3545" s="2840"/>
      <c r="F3545" s="2840"/>
      <c r="G3545" s="2840"/>
      <c r="H3545" s="2840"/>
      <c r="I3545" s="2840"/>
      <c r="J3545" s="2841"/>
      <c r="O3545" s="2842" t="e">
        <v>#REF!</v>
      </c>
    </row>
    <row r="3546" spans="1:15" s="648" customFormat="1" ht="18" customHeight="1" thickBot="1">
      <c r="A3546" s="4612"/>
      <c r="B3546" s="4613"/>
      <c r="C3546" s="4613"/>
      <c r="D3546" s="4613"/>
      <c r="E3546" s="4613"/>
      <c r="F3546" s="4613"/>
      <c r="G3546" s="624" t="s">
        <v>137</v>
      </c>
      <c r="H3546" s="4610" t="s">
        <v>239</v>
      </c>
      <c r="I3546" s="4610"/>
      <c r="J3546" s="4611"/>
      <c r="K3546" s="655"/>
      <c r="L3546" s="655"/>
      <c r="M3546" s="655"/>
      <c r="N3546" s="655"/>
      <c r="O3546" s="648" t="e">
        <v>#REF!</v>
      </c>
    </row>
    <row r="3547" spans="1:15" s="660" customFormat="1" ht="17.25" customHeight="1" thickTop="1" thickBot="1">
      <c r="A3547" s="4612"/>
      <c r="B3547" s="4613"/>
      <c r="C3547" s="4613"/>
      <c r="D3547" s="4613"/>
      <c r="E3547" s="4613"/>
      <c r="F3547" s="4613"/>
      <c r="G3547" s="624">
        <v>1</v>
      </c>
      <c r="H3547" s="4610" t="s">
        <v>1235</v>
      </c>
      <c r="I3547" s="4610"/>
      <c r="J3547" s="4611"/>
    </row>
    <row r="3548" spans="1:15" s="2842" customFormat="1" ht="17.25" customHeight="1" thickTop="1">
      <c r="A3548" s="3424"/>
      <c r="B3548" s="2846"/>
      <c r="C3548" s="4423">
        <v>7700000</v>
      </c>
      <c r="D3548" s="4424">
        <v>0</v>
      </c>
      <c r="E3548" s="4423">
        <v>7700000</v>
      </c>
      <c r="F3548" s="4424">
        <v>0</v>
      </c>
      <c r="G3548" s="1326" t="s">
        <v>324</v>
      </c>
      <c r="H3548" s="2839" t="s">
        <v>1409</v>
      </c>
      <c r="I3548" s="2839"/>
      <c r="J3548" s="2846">
        <v>0</v>
      </c>
      <c r="K3548" s="656"/>
      <c r="L3548" s="656"/>
      <c r="M3548" s="656"/>
      <c r="N3548" s="656"/>
    </row>
    <row r="3549" spans="1:15" s="626" customFormat="1" ht="17.25" customHeight="1" thickBot="1">
      <c r="A3549" s="3424"/>
      <c r="B3549" s="2846"/>
      <c r="C3549" s="4423">
        <v>1500000</v>
      </c>
      <c r="D3549" s="4424">
        <v>0</v>
      </c>
      <c r="E3549" s="4423">
        <v>1500000</v>
      </c>
      <c r="F3549" s="4424">
        <v>0</v>
      </c>
      <c r="G3549" s="1326" t="s">
        <v>327</v>
      </c>
      <c r="H3549" s="1354" t="s">
        <v>1246</v>
      </c>
      <c r="I3549" s="2839"/>
      <c r="J3549" s="2846">
        <v>0</v>
      </c>
    </row>
    <row r="3550" spans="1:15" s="733" customFormat="1" ht="21.75" customHeight="1" thickTop="1" thickBot="1">
      <c r="A3550" s="3424"/>
      <c r="B3550" s="2846"/>
      <c r="C3550" s="4427">
        <v>4000000</v>
      </c>
      <c r="D3550" s="989">
        <v>0</v>
      </c>
      <c r="E3550" s="4427">
        <v>4000000</v>
      </c>
      <c r="F3550" s="989">
        <v>0</v>
      </c>
      <c r="G3550" s="1263">
        <v>100</v>
      </c>
      <c r="H3550" s="2862" t="s">
        <v>1380</v>
      </c>
      <c r="I3550" s="2862"/>
      <c r="J3550" s="989">
        <v>0</v>
      </c>
      <c r="K3550" s="725"/>
      <c r="L3550" s="725"/>
    </row>
    <row r="3551" spans="1:15" s="2842" customFormat="1" ht="18" customHeight="1" thickTop="1" thickBot="1">
      <c r="A3551" s="1039">
        <f t="shared" ref="A3551:F3551" si="858">SUM(A3548:A3550)</f>
        <v>0</v>
      </c>
      <c r="B3551" s="1040">
        <f t="shared" si="858"/>
        <v>0</v>
      </c>
      <c r="C3551" s="1040">
        <f t="shared" si="858"/>
        <v>13200000</v>
      </c>
      <c r="D3551" s="996">
        <f t="shared" si="858"/>
        <v>0</v>
      </c>
      <c r="E3551" s="1040">
        <f t="shared" si="858"/>
        <v>13200000</v>
      </c>
      <c r="F3551" s="1040">
        <f t="shared" si="858"/>
        <v>0</v>
      </c>
      <c r="G3551" s="1009"/>
      <c r="H3551" s="996" t="s">
        <v>1249</v>
      </c>
      <c r="I3551" s="996">
        <f>SUM(I3548:I3550)</f>
        <v>0</v>
      </c>
      <c r="J3551" s="997">
        <f>SUM(J3548:J3550)</f>
        <v>0</v>
      </c>
    </row>
    <row r="3552" spans="1:15" s="648" customFormat="1" ht="17.25" customHeight="1" thickTop="1" thickBot="1">
      <c r="A3552" s="4623"/>
      <c r="B3552" s="4624"/>
      <c r="C3552" s="4624"/>
      <c r="D3552" s="4624"/>
      <c r="E3552" s="4624"/>
      <c r="F3552" s="4624"/>
      <c r="G3552" s="623">
        <v>2</v>
      </c>
      <c r="H3552" s="4606" t="s">
        <v>1236</v>
      </c>
      <c r="I3552" s="4606"/>
      <c r="J3552" s="4607"/>
    </row>
    <row r="3553" spans="1:14" s="650" customFormat="1" ht="17.25" customHeight="1" thickTop="1" thickBot="1">
      <c r="A3553" s="2846"/>
      <c r="B3553" s="2846"/>
      <c r="C3553" s="2839"/>
      <c r="D3553" s="2839"/>
      <c r="E3553" s="3420"/>
      <c r="F3553" s="2839">
        <v>0</v>
      </c>
      <c r="G3553" s="1326">
        <v>200</v>
      </c>
      <c r="H3553" s="2839" t="s">
        <v>1335</v>
      </c>
      <c r="I3553" s="2839"/>
      <c r="J3553" s="2839">
        <v>0</v>
      </c>
    </row>
    <row r="3554" spans="1:14" s="662" customFormat="1" ht="20.25" customHeight="1" thickTop="1" thickBot="1">
      <c r="A3554" s="2846"/>
      <c r="B3554" s="2846"/>
      <c r="C3554" s="2862">
        <v>100000</v>
      </c>
      <c r="D3554" s="2862"/>
      <c r="E3554" s="3422">
        <v>100000</v>
      </c>
      <c r="F3554" s="2862">
        <v>0</v>
      </c>
      <c r="G3554" s="1263">
        <v>275</v>
      </c>
      <c r="H3554" s="2885" t="s">
        <v>1503</v>
      </c>
      <c r="I3554" s="3327"/>
      <c r="J3554" s="2862">
        <v>0</v>
      </c>
    </row>
    <row r="3555" spans="1:14" s="662" customFormat="1" ht="31.5" customHeight="1" thickTop="1" thickBot="1">
      <c r="A3555" s="1039">
        <f t="shared" ref="A3555:F3555" si="859">SUM(A3553:A3554)</f>
        <v>0</v>
      </c>
      <c r="B3555" s="1040">
        <f t="shared" si="859"/>
        <v>0</v>
      </c>
      <c r="C3555" s="996">
        <f t="shared" si="859"/>
        <v>100000</v>
      </c>
      <c r="D3555" s="996">
        <f t="shared" si="859"/>
        <v>0</v>
      </c>
      <c r="E3555" s="1040">
        <f t="shared" si="859"/>
        <v>100000</v>
      </c>
      <c r="F3555" s="1040">
        <f t="shared" si="859"/>
        <v>0</v>
      </c>
      <c r="G3555" s="1009"/>
      <c r="H3555" s="1010" t="s">
        <v>1257</v>
      </c>
      <c r="I3555" s="996">
        <f>SUM(I3553:I3554)</f>
        <v>0</v>
      </c>
      <c r="J3555" s="997">
        <f>SUM(J3553:J3554)</f>
        <v>0</v>
      </c>
    </row>
    <row r="3556" spans="1:14" s="648" customFormat="1" ht="34.5" customHeight="1" thickTop="1" thickBot="1">
      <c r="A3556" s="1039">
        <f t="shared" ref="A3556:F3556" si="860">SUM(A3555,A3551)</f>
        <v>0</v>
      </c>
      <c r="B3556" s="1040">
        <f t="shared" si="860"/>
        <v>0</v>
      </c>
      <c r="C3556" s="996">
        <f t="shared" si="860"/>
        <v>13300000</v>
      </c>
      <c r="D3556" s="996">
        <f t="shared" si="860"/>
        <v>0</v>
      </c>
      <c r="E3556" s="1040">
        <f t="shared" si="860"/>
        <v>13300000</v>
      </c>
      <c r="F3556" s="1040">
        <f t="shared" si="860"/>
        <v>0</v>
      </c>
      <c r="G3556" s="1013"/>
      <c r="H3556" s="1010" t="s">
        <v>1237</v>
      </c>
      <c r="I3556" s="996">
        <f>SUM(I3555,I3551)</f>
        <v>0</v>
      </c>
      <c r="J3556" s="997">
        <f>SUM(J3555,J3551)</f>
        <v>0</v>
      </c>
    </row>
    <row r="3557" spans="1:14" s="660" customFormat="1" ht="18" customHeight="1" thickTop="1" thickBot="1">
      <c r="A3557" s="4623"/>
      <c r="B3557" s="4624"/>
      <c r="C3557" s="4624"/>
      <c r="D3557" s="4624"/>
      <c r="E3557" s="4624"/>
      <c r="F3557" s="4624"/>
      <c r="G3557" s="623" t="s">
        <v>139</v>
      </c>
      <c r="H3557" s="4606" t="s">
        <v>243</v>
      </c>
      <c r="I3557" s="4606"/>
      <c r="J3557" s="4607"/>
      <c r="K3557" s="673"/>
      <c r="L3557" s="673"/>
    </row>
    <row r="3558" spans="1:14" s="660" customFormat="1" ht="17.25" customHeight="1" thickTop="1" thickBot="1">
      <c r="A3558" s="4612"/>
      <c r="B3558" s="4613"/>
      <c r="C3558" s="4613"/>
      <c r="D3558" s="4613"/>
      <c r="E3558" s="4613"/>
      <c r="F3558" s="4613"/>
      <c r="G3558" s="624">
        <v>1</v>
      </c>
      <c r="H3558" s="4610" t="s">
        <v>1258</v>
      </c>
      <c r="I3558" s="4610"/>
      <c r="J3558" s="4611"/>
    </row>
    <row r="3559" spans="1:14" s="695" customFormat="1" ht="17.25" customHeight="1" thickTop="1" thickBot="1">
      <c r="A3559" s="3424"/>
      <c r="B3559" s="3424"/>
      <c r="C3559" s="4423">
        <v>700000</v>
      </c>
      <c r="D3559" s="4424"/>
      <c r="E3559" s="4423">
        <v>700000</v>
      </c>
      <c r="F3559" s="4424"/>
      <c r="G3559" s="1326" t="s">
        <v>324</v>
      </c>
      <c r="H3559" s="1234" t="s">
        <v>1259</v>
      </c>
      <c r="I3559" s="2839"/>
      <c r="J3559" s="2846"/>
    </row>
    <row r="3560" spans="1:14" s="2842" customFormat="1" ht="17.25" customHeight="1">
      <c r="A3560" s="3425"/>
      <c r="B3560" s="3424"/>
      <c r="C3560" s="1357">
        <v>5000</v>
      </c>
      <c r="D3560" s="4424"/>
      <c r="E3560" s="1357">
        <v>5000</v>
      </c>
      <c r="F3560" s="4424"/>
      <c r="G3560" s="1326" t="s">
        <v>326</v>
      </c>
      <c r="H3560" s="1234" t="s">
        <v>256</v>
      </c>
      <c r="I3560" s="1357"/>
      <c r="J3560" s="2846"/>
      <c r="K3560" s="656">
        <v>5000</v>
      </c>
      <c r="L3560" s="656"/>
      <c r="M3560" s="656"/>
      <c r="N3560" s="656"/>
    </row>
    <row r="3561" spans="1:14" s="2842" customFormat="1" ht="17.25" customHeight="1" thickBot="1">
      <c r="A3561" s="3426"/>
      <c r="B3561" s="3426"/>
      <c r="C3561" s="4423"/>
      <c r="D3561" s="4424"/>
      <c r="E3561" s="4423"/>
      <c r="F3561" s="4424"/>
      <c r="G3561" s="1326" t="s">
        <v>455</v>
      </c>
      <c r="H3561" s="1234" t="s">
        <v>257</v>
      </c>
      <c r="I3561" s="2839"/>
      <c r="J3561" s="2846"/>
      <c r="K3561" s="655"/>
      <c r="L3561" s="655"/>
      <c r="M3561" s="655"/>
      <c r="N3561" s="655"/>
    </row>
    <row r="3562" spans="1:14" s="2842" customFormat="1" ht="17.25" customHeight="1" thickTop="1">
      <c r="A3562" s="3424"/>
      <c r="B3562" s="3424"/>
      <c r="C3562" s="3719">
        <v>20000</v>
      </c>
      <c r="D3562" s="4424"/>
      <c r="E3562" s="3719">
        <v>20000</v>
      </c>
      <c r="F3562" s="4424"/>
      <c r="G3562" s="1326" t="s">
        <v>473</v>
      </c>
      <c r="H3562" s="1234" t="s">
        <v>1504</v>
      </c>
      <c r="I3562" s="3719"/>
      <c r="J3562" s="2846"/>
    </row>
    <row r="3563" spans="1:14" s="2842" customFormat="1" ht="17.25" customHeight="1">
      <c r="A3563" s="3424"/>
      <c r="B3563" s="3424"/>
      <c r="C3563" s="3719">
        <v>2000</v>
      </c>
      <c r="D3563" s="4424"/>
      <c r="E3563" s="3719">
        <v>2000</v>
      </c>
      <c r="F3563" s="4424"/>
      <c r="G3563" s="1326" t="s">
        <v>1264</v>
      </c>
      <c r="H3563" s="1234" t="s">
        <v>262</v>
      </c>
      <c r="I3563" s="3719"/>
      <c r="J3563" s="2846"/>
    </row>
    <row r="3564" spans="1:14" s="2842" customFormat="1" ht="17.25" customHeight="1">
      <c r="A3564" s="3425"/>
      <c r="B3564" s="3424"/>
      <c r="C3564" s="4423"/>
      <c r="D3564" s="3720">
        <v>400000</v>
      </c>
      <c r="E3564" s="4423"/>
      <c r="F3564" s="3720">
        <v>400000</v>
      </c>
      <c r="G3564" s="1326" t="s">
        <v>492</v>
      </c>
      <c r="H3564" s="1234" t="s">
        <v>265</v>
      </c>
      <c r="I3564" s="2839"/>
      <c r="J3564" s="3720"/>
    </row>
    <row r="3565" spans="1:14" s="626" customFormat="1" ht="30.75" thickBot="1">
      <c r="A3565" s="3425"/>
      <c r="B3565" s="3424"/>
      <c r="C3565" s="4423"/>
      <c r="D3565" s="890">
        <v>200000</v>
      </c>
      <c r="E3565" s="4423"/>
      <c r="F3565" s="890">
        <v>200000</v>
      </c>
      <c r="G3565" s="1326" t="s">
        <v>495</v>
      </c>
      <c r="H3565" s="1234" t="s">
        <v>3490</v>
      </c>
      <c r="I3565" s="2839"/>
      <c r="J3565" s="890"/>
    </row>
    <row r="3566" spans="1:14" s="626" customFormat="1" ht="17.25" customHeight="1" thickTop="1" thickBot="1">
      <c r="A3566" s="2846"/>
      <c r="B3566" s="2846"/>
      <c r="C3566" s="4425"/>
      <c r="D3566" s="3729">
        <v>50000</v>
      </c>
      <c r="E3566" s="4425"/>
      <c r="F3566" s="3729">
        <v>50000</v>
      </c>
      <c r="G3566" s="2719">
        <v>29</v>
      </c>
      <c r="H3566" s="2724" t="s">
        <v>3489</v>
      </c>
      <c r="I3566" s="2854"/>
      <c r="J3566" s="3729"/>
    </row>
    <row r="3567" spans="1:14" s="733" customFormat="1" ht="24" customHeight="1" thickTop="1" thickBot="1">
      <c r="A3567" s="2846"/>
      <c r="B3567" s="2846"/>
      <c r="C3567" s="4427">
        <v>0</v>
      </c>
      <c r="D3567" s="989">
        <v>0</v>
      </c>
      <c r="E3567" s="4427">
        <v>0</v>
      </c>
      <c r="F3567" s="989">
        <v>0</v>
      </c>
      <c r="G3567" s="1263" t="s">
        <v>1593</v>
      </c>
      <c r="H3567" s="663" t="s">
        <v>1594</v>
      </c>
      <c r="I3567" s="2862"/>
      <c r="J3567" s="989"/>
    </row>
    <row r="3568" spans="1:14" s="2842" customFormat="1" ht="15" customHeight="1" thickTop="1" thickBot="1">
      <c r="A3568" s="1083">
        <f t="shared" ref="A3568:F3568" si="861">SUM(A3558:A3567)</f>
        <v>0</v>
      </c>
      <c r="B3568" s="1084">
        <f t="shared" si="861"/>
        <v>0</v>
      </c>
      <c r="C3568" s="1015">
        <f t="shared" si="861"/>
        <v>727000</v>
      </c>
      <c r="D3568" s="1015">
        <f t="shared" si="861"/>
        <v>650000</v>
      </c>
      <c r="E3568" s="1084">
        <f t="shared" si="861"/>
        <v>727000</v>
      </c>
      <c r="F3568" s="1084">
        <f t="shared" si="861"/>
        <v>650000</v>
      </c>
      <c r="G3568" s="1079"/>
      <c r="H3568" s="1015" t="s">
        <v>1270</v>
      </c>
      <c r="I3568" s="1015">
        <f>SUM(I3558:I3567)</f>
        <v>0</v>
      </c>
      <c r="J3568" s="1017">
        <f>SUM(J3558:J3567)</f>
        <v>0</v>
      </c>
      <c r="K3568" s="656"/>
      <c r="L3568" s="656"/>
      <c r="M3568" s="656"/>
      <c r="N3568" s="656"/>
    </row>
    <row r="3569" spans="1:14" s="2842" customFormat="1" ht="17.25" customHeight="1">
      <c r="A3569" s="2850" t="s">
        <v>1596</v>
      </c>
      <c r="K3569" s="654"/>
      <c r="L3569" s="654"/>
      <c r="M3569" s="654"/>
      <c r="N3569" s="654"/>
    </row>
    <row r="3570" spans="1:14" s="2842" customFormat="1" ht="13.5" customHeight="1" thickBot="1">
      <c r="A3570" s="2848"/>
      <c r="I3570" s="4608" t="s">
        <v>313</v>
      </c>
      <c r="J3570" s="4608"/>
    </row>
    <row r="3571" spans="1:14" s="2842" customFormat="1" ht="32.25" customHeight="1">
      <c r="A3571" s="4453" t="s">
        <v>3785</v>
      </c>
      <c r="B3571" s="4454"/>
      <c r="C3571" s="4455" t="s">
        <v>3783</v>
      </c>
      <c r="D3571" s="4454"/>
      <c r="E3571" s="4455" t="s">
        <v>3784</v>
      </c>
      <c r="F3571" s="4454"/>
      <c r="G3571" s="4456" t="s">
        <v>117</v>
      </c>
      <c r="H3571" s="4457"/>
      <c r="I3571" s="4455" t="s">
        <v>3787</v>
      </c>
      <c r="J3571" s="4454"/>
    </row>
    <row r="3572" spans="1:14" s="2842" customFormat="1" ht="13.5" customHeight="1">
      <c r="A3572" s="1050" t="s">
        <v>118</v>
      </c>
      <c r="B3572" s="2819" t="s">
        <v>104</v>
      </c>
      <c r="C3572" s="2819" t="s">
        <v>118</v>
      </c>
      <c r="D3572" s="2819" t="s">
        <v>104</v>
      </c>
      <c r="E3572" s="2819" t="s">
        <v>118</v>
      </c>
      <c r="F3572" s="2819" t="s">
        <v>104</v>
      </c>
      <c r="G3572" s="4458"/>
      <c r="H3572" s="4459"/>
      <c r="I3572" s="2819" t="s">
        <v>118</v>
      </c>
      <c r="J3572" s="1051" t="s">
        <v>104</v>
      </c>
    </row>
    <row r="3573" spans="1:14" s="2842" customFormat="1" ht="18" customHeight="1" thickBot="1">
      <c r="A3573" s="1075">
        <v>1</v>
      </c>
      <c r="B3573" s="2843">
        <v>2</v>
      </c>
      <c r="C3573" s="2843">
        <v>3</v>
      </c>
      <c r="D3573" s="2843">
        <v>4</v>
      </c>
      <c r="E3573" s="2843">
        <v>5</v>
      </c>
      <c r="F3573" s="2843">
        <v>6</v>
      </c>
      <c r="G3573" s="4614">
        <v>7</v>
      </c>
      <c r="H3573" s="4614"/>
      <c r="I3573" s="2843">
        <v>8</v>
      </c>
      <c r="J3573" s="1076">
        <v>9</v>
      </c>
    </row>
    <row r="3574" spans="1:14" s="2842" customFormat="1" ht="17.25" customHeight="1">
      <c r="A3574" s="4612"/>
      <c r="B3574" s="4613"/>
      <c r="C3574" s="4613"/>
      <c r="D3574" s="4613"/>
      <c r="E3574" s="4613"/>
      <c r="F3574" s="4613"/>
      <c r="G3574" s="624">
        <v>2</v>
      </c>
      <c r="H3574" s="4610" t="s">
        <v>1271</v>
      </c>
      <c r="I3574" s="4610"/>
      <c r="J3574" s="4611"/>
    </row>
    <row r="3575" spans="1:14" s="2842" customFormat="1" ht="17.25" customHeight="1">
      <c r="A3575" s="2723"/>
      <c r="B3575" s="1420"/>
      <c r="C3575" s="4422"/>
      <c r="D3575" s="3720">
        <v>100000</v>
      </c>
      <c r="E3575" s="4422"/>
      <c r="F3575" s="3720">
        <v>100000</v>
      </c>
      <c r="G3575" s="1326">
        <v>103</v>
      </c>
      <c r="H3575" s="2839" t="s">
        <v>3503</v>
      </c>
      <c r="I3575" s="2840"/>
      <c r="J3575" s="3720"/>
    </row>
    <row r="3576" spans="1:14" s="2842" customFormat="1" ht="17.25" customHeight="1">
      <c r="A3576" s="2846"/>
      <c r="B3576" s="2846"/>
      <c r="C3576" s="4423"/>
      <c r="D3576" s="3720">
        <v>100000</v>
      </c>
      <c r="E3576" s="4423"/>
      <c r="F3576" s="3720">
        <v>100000</v>
      </c>
      <c r="G3576" s="1326">
        <v>104</v>
      </c>
      <c r="H3576" s="1234" t="s">
        <v>3492</v>
      </c>
      <c r="I3576" s="2839"/>
      <c r="J3576" s="3720"/>
    </row>
    <row r="3577" spans="1:14" s="2842" customFormat="1" ht="17.25" customHeight="1">
      <c r="A3577" s="2846"/>
      <c r="B3577" s="2846"/>
      <c r="C3577" s="4423"/>
      <c r="D3577" s="3720">
        <v>50000</v>
      </c>
      <c r="E3577" s="4423"/>
      <c r="F3577" s="3720">
        <v>50000</v>
      </c>
      <c r="G3577" s="1326">
        <v>135</v>
      </c>
      <c r="H3577" s="1234" t="s">
        <v>270</v>
      </c>
      <c r="I3577" s="2839"/>
      <c r="J3577" s="3720"/>
      <c r="K3577" s="654"/>
      <c r="L3577" s="654"/>
      <c r="M3577" s="654"/>
      <c r="N3577" s="654"/>
    </row>
    <row r="3578" spans="1:14" s="2842" customFormat="1" ht="17.25" customHeight="1">
      <c r="A3578" s="3424"/>
      <c r="B3578" s="2846"/>
      <c r="C3578" s="4423">
        <v>10000</v>
      </c>
      <c r="D3578" s="4424"/>
      <c r="E3578" s="4423">
        <v>10000</v>
      </c>
      <c r="F3578" s="4424"/>
      <c r="G3578" s="1326">
        <v>140</v>
      </c>
      <c r="H3578" s="621" t="s">
        <v>1280</v>
      </c>
      <c r="I3578" s="2839"/>
      <c r="J3578" s="2846"/>
    </row>
    <row r="3579" spans="1:14" s="626" customFormat="1" ht="17.25" customHeight="1" thickBot="1">
      <c r="A3579" s="3424"/>
      <c r="B3579" s="2846"/>
      <c r="C3579" s="3719">
        <v>700000</v>
      </c>
      <c r="D3579" s="4424"/>
      <c r="E3579" s="3719">
        <v>700000</v>
      </c>
      <c r="F3579" s="4424"/>
      <c r="G3579" s="1326">
        <v>144</v>
      </c>
      <c r="H3579" s="1234" t="s">
        <v>1506</v>
      </c>
      <c r="I3579" s="3719"/>
      <c r="J3579" s="2846"/>
    </row>
    <row r="3580" spans="1:14" s="733" customFormat="1" ht="21" customHeight="1" thickTop="1" thickBot="1">
      <c r="A3580" s="3424"/>
      <c r="B3580" s="2846"/>
      <c r="C3580" s="3723">
        <v>300000</v>
      </c>
      <c r="D3580" s="989"/>
      <c r="E3580" s="3723">
        <v>300000</v>
      </c>
      <c r="F3580" s="989"/>
      <c r="G3580" s="1263">
        <v>146</v>
      </c>
      <c r="H3580" s="663" t="s">
        <v>1570</v>
      </c>
      <c r="I3580" s="3723"/>
      <c r="J3580" s="989"/>
    </row>
    <row r="3581" spans="1:14" s="2842" customFormat="1" ht="18" customHeight="1" thickTop="1" thickBot="1">
      <c r="A3581" s="1039">
        <f t="shared" ref="A3581:F3581" si="862">SUM(A3575:A3580)</f>
        <v>0</v>
      </c>
      <c r="B3581" s="1039">
        <f t="shared" si="862"/>
        <v>0</v>
      </c>
      <c r="C3581" s="1039">
        <f t="shared" si="862"/>
        <v>1010000</v>
      </c>
      <c r="D3581" s="1039">
        <f t="shared" si="862"/>
        <v>250000</v>
      </c>
      <c r="E3581" s="1039">
        <f t="shared" si="862"/>
        <v>1010000</v>
      </c>
      <c r="F3581" s="1039">
        <f t="shared" si="862"/>
        <v>250000</v>
      </c>
      <c r="G3581" s="1009"/>
      <c r="H3581" s="996" t="s">
        <v>1344</v>
      </c>
      <c r="I3581" s="996">
        <f>SUM(I3575:I3580)</f>
        <v>0</v>
      </c>
      <c r="J3581" s="996">
        <f>SUM(J3575:J3580)</f>
        <v>0</v>
      </c>
    </row>
    <row r="3582" spans="1:14" s="2842" customFormat="1" ht="17.25" customHeight="1" thickTop="1">
      <c r="A3582" s="4623"/>
      <c r="B3582" s="4624"/>
      <c r="C3582" s="4624"/>
      <c r="D3582" s="4624"/>
      <c r="E3582" s="4624"/>
      <c r="F3582" s="4624"/>
      <c r="G3582" s="623">
        <v>3</v>
      </c>
      <c r="H3582" s="4606" t="s">
        <v>1282</v>
      </c>
      <c r="I3582" s="4606"/>
      <c r="J3582" s="4607"/>
    </row>
    <row r="3583" spans="1:14" s="2842" customFormat="1" ht="17.25" customHeight="1">
      <c r="A3583" s="2846">
        <v>0</v>
      </c>
      <c r="B3583" s="2846">
        <v>0</v>
      </c>
      <c r="C3583" s="2839">
        <v>0</v>
      </c>
      <c r="D3583" s="2846">
        <v>0</v>
      </c>
      <c r="E3583" s="3420">
        <v>0</v>
      </c>
      <c r="F3583" s="3421">
        <v>0</v>
      </c>
      <c r="G3583" s="1326">
        <v>206</v>
      </c>
      <c r="H3583" s="2839" t="s">
        <v>1426</v>
      </c>
      <c r="I3583" s="2839">
        <v>0</v>
      </c>
      <c r="J3583" s="2846">
        <v>0</v>
      </c>
      <c r="K3583" s="654"/>
      <c r="L3583" s="654"/>
      <c r="M3583" s="654"/>
      <c r="N3583" s="654"/>
    </row>
    <row r="3584" spans="1:14" s="2842" customFormat="1" ht="17.25" customHeight="1">
      <c r="A3584" s="2846"/>
      <c r="B3584" s="2846"/>
      <c r="C3584" s="2839">
        <v>0</v>
      </c>
      <c r="D3584" s="890">
        <v>100000</v>
      </c>
      <c r="E3584" s="3420">
        <v>0</v>
      </c>
      <c r="F3584" s="890">
        <v>100000</v>
      </c>
      <c r="G3584" s="1326">
        <v>230</v>
      </c>
      <c r="H3584" s="2839" t="s">
        <v>1516</v>
      </c>
      <c r="I3584" s="2839"/>
      <c r="J3584" s="3720"/>
    </row>
    <row r="3585" spans="1:14" s="2842" customFormat="1" ht="17.25" customHeight="1">
      <c r="A3585" s="2846"/>
      <c r="B3585" s="2846"/>
      <c r="C3585" s="2839">
        <v>10000</v>
      </c>
      <c r="D3585" s="2846">
        <v>0</v>
      </c>
      <c r="E3585" s="3420">
        <v>10000</v>
      </c>
      <c r="F3585" s="3421">
        <v>0</v>
      </c>
      <c r="G3585" s="1326">
        <v>234</v>
      </c>
      <c r="H3585" s="2839" t="s">
        <v>1427</v>
      </c>
      <c r="I3585" s="3719"/>
      <c r="J3585" s="2846"/>
    </row>
    <row r="3586" spans="1:14" s="626" customFormat="1" ht="17.25" customHeight="1" thickBot="1">
      <c r="A3586" s="2846"/>
      <c r="B3586" s="2846"/>
      <c r="C3586" s="2854">
        <v>200000</v>
      </c>
      <c r="D3586" s="1232">
        <v>0</v>
      </c>
      <c r="E3586" s="3423">
        <v>200000</v>
      </c>
      <c r="F3586" s="1232">
        <v>0</v>
      </c>
      <c r="G3586" s="1245">
        <v>267</v>
      </c>
      <c r="H3586" s="2854" t="s">
        <v>3192</v>
      </c>
      <c r="I3586" s="3731"/>
      <c r="J3586" s="1232"/>
    </row>
    <row r="3587" spans="1:14" s="733" customFormat="1" ht="21" customHeight="1" thickTop="1" thickBot="1">
      <c r="A3587" s="2846"/>
      <c r="B3587" s="2846"/>
      <c r="C3587" s="2862">
        <v>0</v>
      </c>
      <c r="D3587" s="618"/>
      <c r="E3587" s="3422">
        <v>0</v>
      </c>
      <c r="F3587" s="618"/>
      <c r="G3587" s="1263">
        <v>290</v>
      </c>
      <c r="H3587" s="2862" t="s">
        <v>1597</v>
      </c>
      <c r="I3587" s="2862"/>
      <c r="J3587" s="4230">
        <v>0</v>
      </c>
      <c r="K3587" s="733" t="s">
        <v>3746</v>
      </c>
    </row>
    <row r="3588" spans="1:14" s="2842" customFormat="1" ht="18" customHeight="1" thickTop="1" thickBot="1">
      <c r="A3588" s="1039">
        <f t="shared" ref="A3588:F3588" si="863">SUM(A3583:A3587)</f>
        <v>0</v>
      </c>
      <c r="B3588" s="1040">
        <f t="shared" si="863"/>
        <v>0</v>
      </c>
      <c r="C3588" s="1040">
        <f t="shared" si="863"/>
        <v>210000</v>
      </c>
      <c r="D3588" s="1040">
        <f t="shared" si="863"/>
        <v>100000</v>
      </c>
      <c r="E3588" s="1040">
        <f t="shared" si="863"/>
        <v>210000</v>
      </c>
      <c r="F3588" s="1040">
        <f t="shared" si="863"/>
        <v>100000</v>
      </c>
      <c r="G3588" s="1009"/>
      <c r="H3588" s="996" t="s">
        <v>1374</v>
      </c>
      <c r="I3588" s="1040">
        <f>SUM(I3583:I3587)</f>
        <v>0</v>
      </c>
      <c r="J3588" s="1074">
        <f>SUM(J3583:J3587)</f>
        <v>0</v>
      </c>
    </row>
    <row r="3589" spans="1:14" s="2842" customFormat="1" ht="18" customHeight="1" thickTop="1">
      <c r="A3589" s="4623"/>
      <c r="B3589" s="4624"/>
      <c r="C3589" s="4624"/>
      <c r="D3589" s="4624"/>
      <c r="E3589" s="4624"/>
      <c r="F3589" s="4624"/>
      <c r="G3589" s="623">
        <v>4</v>
      </c>
      <c r="H3589" s="4606" t="s">
        <v>1296</v>
      </c>
      <c r="I3589" s="4606"/>
      <c r="J3589" s="4607"/>
    </row>
    <row r="3590" spans="1:14" s="626" customFormat="1" ht="17.25" customHeight="1" thickBot="1">
      <c r="A3590" s="4612"/>
      <c r="B3590" s="4613"/>
      <c r="C3590" s="4613"/>
      <c r="D3590" s="4613"/>
      <c r="E3590" s="4613"/>
      <c r="F3590" s="4613"/>
      <c r="G3590" s="624">
        <v>5</v>
      </c>
      <c r="H3590" s="4610" t="s">
        <v>321</v>
      </c>
      <c r="I3590" s="4610"/>
      <c r="J3590" s="4611"/>
    </row>
    <row r="3591" spans="1:14" s="662" customFormat="1" ht="19.5" customHeight="1" thickTop="1" thickBot="1">
      <c r="A3591" s="2846"/>
      <c r="B3591" s="2846"/>
      <c r="C3591" s="2862">
        <v>10000</v>
      </c>
      <c r="D3591" s="2862"/>
      <c r="E3591" s="2862">
        <v>10000</v>
      </c>
      <c r="F3591" s="2862">
        <v>0</v>
      </c>
      <c r="G3591" s="1263">
        <v>499</v>
      </c>
      <c r="H3591" s="2862" t="s">
        <v>290</v>
      </c>
      <c r="I3591" s="3723"/>
      <c r="J3591" s="2862">
        <v>0</v>
      </c>
    </row>
    <row r="3592" spans="1:14" s="662" customFormat="1" ht="35.25" customHeight="1" thickTop="1" thickBot="1">
      <c r="A3592" s="996">
        <f>SUM(A3591)</f>
        <v>0</v>
      </c>
      <c r="B3592" s="996">
        <f>SUM(B3591)</f>
        <v>0</v>
      </c>
      <c r="C3592" s="996">
        <f>SUM(C3591)</f>
        <v>10000</v>
      </c>
      <c r="D3592" s="996">
        <f>SUM(D3591)</f>
        <v>0</v>
      </c>
      <c r="E3592" s="996">
        <f>SUM(E3591)</f>
        <v>10000</v>
      </c>
      <c r="F3592" s="1040"/>
      <c r="G3592" s="1009"/>
      <c r="H3592" s="996" t="s">
        <v>1321</v>
      </c>
      <c r="I3592" s="996">
        <f>SUM(I3591)</f>
        <v>0</v>
      </c>
      <c r="J3592" s="996">
        <f>SUM(J3591)</f>
        <v>0</v>
      </c>
    </row>
    <row r="3593" spans="1:14" s="2842" customFormat="1" ht="39.75" customHeight="1" thickTop="1" thickBot="1">
      <c r="A3593" s="1039">
        <f t="shared" ref="A3593:F3593" si="864">SUM(A3588,A3581,A3568,A3592)</f>
        <v>0</v>
      </c>
      <c r="B3593" s="1040">
        <f t="shared" si="864"/>
        <v>0</v>
      </c>
      <c r="C3593" s="996">
        <f t="shared" si="864"/>
        <v>1957000</v>
      </c>
      <c r="D3593" s="996">
        <f t="shared" si="864"/>
        <v>1000000</v>
      </c>
      <c r="E3593" s="1040">
        <f t="shared" si="864"/>
        <v>1957000</v>
      </c>
      <c r="F3593" s="1040">
        <f t="shared" si="864"/>
        <v>1000000</v>
      </c>
      <c r="G3593" s="1013"/>
      <c r="H3593" s="1010" t="s">
        <v>1355</v>
      </c>
      <c r="I3593" s="996">
        <f>SUM(I3588,I3581,I3568,I3592)</f>
        <v>0</v>
      </c>
      <c r="J3593" s="997">
        <f>SUM(J3588,J3581,J3568,J3592)</f>
        <v>0</v>
      </c>
    </row>
    <row r="3594" spans="1:14" s="2842" customFormat="1" ht="41.25" customHeight="1" thickTop="1" thickBot="1">
      <c r="A3594" s="1071">
        <f t="shared" ref="A3594:F3594" si="865">SUM(A3556,A3593)</f>
        <v>0</v>
      </c>
      <c r="B3594" s="1072">
        <f t="shared" si="865"/>
        <v>0</v>
      </c>
      <c r="C3594" s="1072">
        <f t="shared" si="865"/>
        <v>15257000</v>
      </c>
      <c r="D3594" s="1072">
        <f t="shared" si="865"/>
        <v>1000000</v>
      </c>
      <c r="E3594" s="1072">
        <f t="shared" si="865"/>
        <v>15257000</v>
      </c>
      <c r="F3594" s="1072">
        <f t="shared" si="865"/>
        <v>1000000</v>
      </c>
      <c r="G3594" s="1067"/>
      <c r="H3594" s="1068" t="s">
        <v>1598</v>
      </c>
      <c r="I3594" s="1072">
        <f>SUM(I3556,I3593)</f>
        <v>0</v>
      </c>
      <c r="J3594" s="1073">
        <f>SUM(J3556,J3593)</f>
        <v>0</v>
      </c>
    </row>
    <row r="3595" spans="1:14" s="648" customFormat="1" ht="25.5" customHeight="1" thickBot="1">
      <c r="A3595" s="1391"/>
      <c r="B3595" s="775"/>
      <c r="C3595" s="775"/>
      <c r="D3595" s="775"/>
      <c r="E3595" s="775"/>
      <c r="F3595" s="775"/>
      <c r="G3595" s="2842"/>
      <c r="H3595" s="749"/>
      <c r="I3595" s="775"/>
      <c r="J3595" s="775"/>
      <c r="K3595" s="655"/>
      <c r="L3595" s="655"/>
      <c r="M3595" s="655"/>
      <c r="N3595" s="655"/>
    </row>
    <row r="3596" spans="1:14" s="2842" customFormat="1" ht="13.5" customHeight="1" thickTop="1">
      <c r="A3596" s="4645" t="s">
        <v>1599</v>
      </c>
      <c r="B3596" s="4646"/>
      <c r="C3596" s="4646"/>
      <c r="D3596" s="4646"/>
      <c r="E3596" s="4646"/>
      <c r="F3596" s="4646"/>
      <c r="G3596" s="4646"/>
      <c r="H3596" s="4646"/>
      <c r="I3596" s="4646"/>
      <c r="J3596" s="4646"/>
    </row>
    <row r="3597" spans="1:14" s="2842" customFormat="1" ht="18" customHeight="1" thickBot="1">
      <c r="A3597" s="2848"/>
      <c r="I3597" s="4608" t="s">
        <v>313</v>
      </c>
      <c r="J3597" s="4608"/>
    </row>
    <row r="3598" spans="1:14" s="648" customFormat="1" ht="29.25" customHeight="1" thickBot="1">
      <c r="A3598" s="4453" t="s">
        <v>3785</v>
      </c>
      <c r="B3598" s="4454"/>
      <c r="C3598" s="4455" t="s">
        <v>3783</v>
      </c>
      <c r="D3598" s="4454"/>
      <c r="E3598" s="4455" t="s">
        <v>3784</v>
      </c>
      <c r="F3598" s="4454"/>
      <c r="G3598" s="4456" t="s">
        <v>117</v>
      </c>
      <c r="H3598" s="4457"/>
      <c r="I3598" s="4455" t="s">
        <v>3787</v>
      </c>
      <c r="J3598" s="4454"/>
    </row>
    <row r="3599" spans="1:14" s="660" customFormat="1" ht="18" customHeight="1" thickTop="1" thickBot="1">
      <c r="A3599" s="1050" t="s">
        <v>118</v>
      </c>
      <c r="B3599" s="2819" t="s">
        <v>104</v>
      </c>
      <c r="C3599" s="2819" t="s">
        <v>118</v>
      </c>
      <c r="D3599" s="2819" t="s">
        <v>104</v>
      </c>
      <c r="E3599" s="2819" t="s">
        <v>118</v>
      </c>
      <c r="F3599" s="2819" t="s">
        <v>104</v>
      </c>
      <c r="G3599" s="4458"/>
      <c r="H3599" s="4459"/>
      <c r="I3599" s="2819" t="s">
        <v>118</v>
      </c>
      <c r="J3599" s="1051" t="s">
        <v>104</v>
      </c>
    </row>
    <row r="3600" spans="1:14" s="660" customFormat="1" ht="18" customHeight="1" thickTop="1" thickBot="1">
      <c r="A3600" s="1075">
        <v>1</v>
      </c>
      <c r="B3600" s="2843">
        <v>2</v>
      </c>
      <c r="C3600" s="2843">
        <v>3</v>
      </c>
      <c r="D3600" s="2843">
        <v>4</v>
      </c>
      <c r="E3600" s="2843">
        <v>5</v>
      </c>
      <c r="F3600" s="2843">
        <v>6</v>
      </c>
      <c r="G3600" s="4614">
        <v>7</v>
      </c>
      <c r="H3600" s="4614"/>
      <c r="I3600" s="2843">
        <v>8</v>
      </c>
      <c r="J3600" s="1076">
        <v>9</v>
      </c>
    </row>
    <row r="3601" spans="1:14" s="2842" customFormat="1" ht="18" customHeight="1">
      <c r="A3601" s="2844" t="s">
        <v>318</v>
      </c>
      <c r="B3601" s="2840"/>
      <c r="C3601" s="2840"/>
      <c r="D3601" s="2840"/>
      <c r="E3601" s="2840"/>
      <c r="F3601" s="2840"/>
      <c r="G3601" s="2840"/>
      <c r="H3601" s="2840"/>
      <c r="I3601" s="2840"/>
      <c r="J3601" s="2841"/>
      <c r="K3601" s="656"/>
      <c r="L3601" s="656"/>
      <c r="M3601" s="656"/>
      <c r="N3601" s="656"/>
    </row>
    <row r="3602" spans="1:14" s="2842" customFormat="1" ht="15" customHeight="1">
      <c r="A3602" s="4612"/>
      <c r="B3602" s="4613"/>
      <c r="C3602" s="4613"/>
      <c r="D3602" s="4613"/>
      <c r="E3602" s="4613"/>
      <c r="F3602" s="4613"/>
      <c r="G3602" s="624" t="s">
        <v>137</v>
      </c>
      <c r="H3602" s="4610" t="s">
        <v>239</v>
      </c>
      <c r="I3602" s="4610"/>
      <c r="J3602" s="4611"/>
    </row>
    <row r="3603" spans="1:14" s="626" customFormat="1" ht="15.75" customHeight="1" thickBot="1">
      <c r="A3603" s="2839">
        <f t="shared" ref="A3603:F3603" si="866">SUM(A3627)</f>
        <v>0</v>
      </c>
      <c r="B3603" s="2846">
        <f t="shared" si="866"/>
        <v>0</v>
      </c>
      <c r="C3603" s="2839">
        <f t="shared" si="866"/>
        <v>13454000</v>
      </c>
      <c r="D3603" s="2846">
        <f t="shared" si="866"/>
        <v>0</v>
      </c>
      <c r="E3603" s="2839">
        <f t="shared" si="866"/>
        <v>13454000</v>
      </c>
      <c r="F3603" s="2846">
        <f t="shared" si="866"/>
        <v>0</v>
      </c>
      <c r="G3603" s="1326">
        <v>1</v>
      </c>
      <c r="H3603" s="2839" t="s">
        <v>1235</v>
      </c>
      <c r="I3603" s="2839">
        <f>SUM(I3627)</f>
        <v>0</v>
      </c>
      <c r="J3603" s="2846">
        <f>SUM(J3627)</f>
        <v>0</v>
      </c>
    </row>
    <row r="3604" spans="1:14" s="733" customFormat="1" ht="16.5" thickTop="1" thickBot="1">
      <c r="A3604" s="2862">
        <f t="shared" ref="A3604:F3604" si="867">A3631</f>
        <v>0</v>
      </c>
      <c r="B3604" s="989">
        <f t="shared" si="867"/>
        <v>0</v>
      </c>
      <c r="C3604" s="2862">
        <f t="shared" si="867"/>
        <v>55000</v>
      </c>
      <c r="D3604" s="989">
        <f t="shared" si="867"/>
        <v>0</v>
      </c>
      <c r="E3604" s="2862">
        <f t="shared" si="867"/>
        <v>55000</v>
      </c>
      <c r="F3604" s="989">
        <f t="shared" si="867"/>
        <v>0</v>
      </c>
      <c r="G3604" s="1263">
        <v>2</v>
      </c>
      <c r="H3604" s="2862" t="s">
        <v>1236</v>
      </c>
      <c r="I3604" s="2862">
        <f>I3631</f>
        <v>0</v>
      </c>
      <c r="J3604" s="989">
        <f>J3631</f>
        <v>0</v>
      </c>
    </row>
    <row r="3605" spans="1:14" s="2842" customFormat="1" ht="32.25" customHeight="1" thickTop="1" thickBot="1">
      <c r="A3605" s="995">
        <f t="shared" ref="A3605:F3605" si="868">SUM(A3603:A3604)</f>
        <v>0</v>
      </c>
      <c r="B3605" s="996">
        <f t="shared" si="868"/>
        <v>0</v>
      </c>
      <c r="C3605" s="996">
        <f t="shared" si="868"/>
        <v>13509000</v>
      </c>
      <c r="D3605" s="996">
        <f t="shared" si="868"/>
        <v>0</v>
      </c>
      <c r="E3605" s="996">
        <f t="shared" si="868"/>
        <v>13509000</v>
      </c>
      <c r="F3605" s="996">
        <f t="shared" si="868"/>
        <v>0</v>
      </c>
      <c r="G3605" s="1008"/>
      <c r="H3605" s="998" t="s">
        <v>1358</v>
      </c>
      <c r="I3605" s="996">
        <f>SUM(I3603:I3604)</f>
        <v>0</v>
      </c>
      <c r="J3605" s="997">
        <f>SUM(J3603:J3604)</f>
        <v>0</v>
      </c>
    </row>
    <row r="3606" spans="1:14" s="2842" customFormat="1" ht="17.25" customHeight="1" thickTop="1">
      <c r="A3606" s="4623"/>
      <c r="B3606" s="4624"/>
      <c r="C3606" s="4624"/>
      <c r="D3606" s="4624"/>
      <c r="E3606" s="4624"/>
      <c r="F3606" s="4624"/>
      <c r="G3606" s="623" t="s">
        <v>139</v>
      </c>
      <c r="H3606" s="4606" t="s">
        <v>243</v>
      </c>
      <c r="I3606" s="4606"/>
      <c r="J3606" s="4607"/>
    </row>
    <row r="3607" spans="1:14" s="2842" customFormat="1" ht="17.25" customHeight="1">
      <c r="A3607" s="2839">
        <f t="shared" ref="A3607:F3607" si="869">A3642</f>
        <v>0</v>
      </c>
      <c r="B3607" s="2846">
        <f t="shared" si="869"/>
        <v>0</v>
      </c>
      <c r="C3607" s="2839">
        <f t="shared" si="869"/>
        <v>525000</v>
      </c>
      <c r="D3607" s="2846">
        <f t="shared" si="869"/>
        <v>60000</v>
      </c>
      <c r="E3607" s="2839">
        <f t="shared" si="869"/>
        <v>525000</v>
      </c>
      <c r="F3607" s="2846">
        <f t="shared" si="869"/>
        <v>60000</v>
      </c>
      <c r="G3607" s="1326">
        <v>1</v>
      </c>
      <c r="H3607" s="2839" t="s">
        <v>1258</v>
      </c>
      <c r="I3607" s="2839">
        <f>I3642</f>
        <v>0</v>
      </c>
      <c r="J3607" s="2846">
        <f>J3642</f>
        <v>0</v>
      </c>
    </row>
    <row r="3608" spans="1:14" s="648" customFormat="1" ht="17.25" customHeight="1" thickBot="1">
      <c r="A3608" s="2839">
        <f t="shared" ref="A3608:F3608" si="870">A3653</f>
        <v>0</v>
      </c>
      <c r="B3608" s="2846">
        <f t="shared" si="870"/>
        <v>0</v>
      </c>
      <c r="C3608" s="2839">
        <f t="shared" si="870"/>
        <v>10000</v>
      </c>
      <c r="D3608" s="2846">
        <f t="shared" si="870"/>
        <v>220000</v>
      </c>
      <c r="E3608" s="2839">
        <f t="shared" si="870"/>
        <v>10000</v>
      </c>
      <c r="F3608" s="2846">
        <f t="shared" si="870"/>
        <v>220000</v>
      </c>
      <c r="G3608" s="1326">
        <v>2</v>
      </c>
      <c r="H3608" s="2839" t="s">
        <v>1271</v>
      </c>
      <c r="I3608" s="2839">
        <f>I3653</f>
        <v>0</v>
      </c>
      <c r="J3608" s="2846">
        <f>J3653</f>
        <v>0</v>
      </c>
    </row>
    <row r="3609" spans="1:14" s="695" customFormat="1" ht="17.25" customHeight="1" thickTop="1" thickBot="1">
      <c r="A3609" s="2839">
        <f t="shared" ref="A3609:F3609" si="871">A3660</f>
        <v>0</v>
      </c>
      <c r="B3609" s="2846">
        <f t="shared" si="871"/>
        <v>0</v>
      </c>
      <c r="C3609" s="2839">
        <f t="shared" si="871"/>
        <v>5000</v>
      </c>
      <c r="D3609" s="2846">
        <f t="shared" si="871"/>
        <v>60000</v>
      </c>
      <c r="E3609" s="2839">
        <f t="shared" si="871"/>
        <v>5000</v>
      </c>
      <c r="F3609" s="2846">
        <f t="shared" si="871"/>
        <v>60000</v>
      </c>
      <c r="G3609" s="1326">
        <v>3</v>
      </c>
      <c r="H3609" s="2839" t="s">
        <v>1282</v>
      </c>
      <c r="I3609" s="2839">
        <f>I3660</f>
        <v>0</v>
      </c>
      <c r="J3609" s="2846">
        <f>J3660</f>
        <v>0</v>
      </c>
    </row>
    <row r="3610" spans="1:14" s="626" customFormat="1" ht="17.25" customHeight="1" thickBot="1">
      <c r="A3610" s="2839">
        <f>0</f>
        <v>0</v>
      </c>
      <c r="B3610" s="2846">
        <f>0</f>
        <v>0</v>
      </c>
      <c r="C3610" s="2839">
        <f>0</f>
        <v>0</v>
      </c>
      <c r="D3610" s="2846">
        <f>0</f>
        <v>0</v>
      </c>
      <c r="E3610" s="2839">
        <f>0</f>
        <v>0</v>
      </c>
      <c r="F3610" s="2846">
        <f>0</f>
        <v>0</v>
      </c>
      <c r="G3610" s="1326">
        <v>4</v>
      </c>
      <c r="H3610" s="2839" t="s">
        <v>1296</v>
      </c>
      <c r="I3610" s="2839">
        <f>0</f>
        <v>0</v>
      </c>
      <c r="J3610" s="2846">
        <f>0</f>
        <v>0</v>
      </c>
    </row>
    <row r="3611" spans="1:14" s="733" customFormat="1" ht="16.5" thickTop="1" thickBot="1">
      <c r="A3611" s="2862">
        <f t="shared" ref="A3611:F3611" si="872">A3664</f>
        <v>0</v>
      </c>
      <c r="B3611" s="989">
        <f t="shared" si="872"/>
        <v>0</v>
      </c>
      <c r="C3611" s="2862">
        <f t="shared" si="872"/>
        <v>10000</v>
      </c>
      <c r="D3611" s="989">
        <f t="shared" si="872"/>
        <v>0</v>
      </c>
      <c r="E3611" s="2862">
        <f t="shared" si="872"/>
        <v>10000</v>
      </c>
      <c r="F3611" s="989">
        <f t="shared" si="872"/>
        <v>0</v>
      </c>
      <c r="G3611" s="1263">
        <v>5</v>
      </c>
      <c r="H3611" s="2862" t="s">
        <v>321</v>
      </c>
      <c r="I3611" s="2862">
        <f>I3664</f>
        <v>0</v>
      </c>
      <c r="J3611" s="989">
        <f>J3664</f>
        <v>0</v>
      </c>
    </row>
    <row r="3612" spans="1:14" s="761" customFormat="1" ht="33" customHeight="1" thickTop="1" thickBot="1">
      <c r="A3612" s="995">
        <f t="shared" ref="A3612:F3612" si="873">SUM(A3607:A3611)</f>
        <v>0</v>
      </c>
      <c r="B3612" s="996">
        <f t="shared" si="873"/>
        <v>0</v>
      </c>
      <c r="C3612" s="996">
        <f t="shared" si="873"/>
        <v>550000</v>
      </c>
      <c r="D3612" s="996">
        <f t="shared" si="873"/>
        <v>340000</v>
      </c>
      <c r="E3612" s="996">
        <f t="shared" si="873"/>
        <v>550000</v>
      </c>
      <c r="F3612" s="996">
        <f t="shared" si="873"/>
        <v>340000</v>
      </c>
      <c r="G3612" s="1008"/>
      <c r="H3612" s="998" t="s">
        <v>1243</v>
      </c>
      <c r="I3612" s="996">
        <f>SUM(I3607:I3611)</f>
        <v>0</v>
      </c>
      <c r="J3612" s="997">
        <f>SUM(J3607:J3611)</f>
        <v>0</v>
      </c>
    </row>
    <row r="3613" spans="1:14" s="2842" customFormat="1" ht="28.5" customHeight="1" thickTop="1" thickBot="1">
      <c r="A3613" s="1005">
        <f t="shared" ref="A3613:F3613" si="874">SUM(A3605+A3612)</f>
        <v>0</v>
      </c>
      <c r="B3613" s="1006">
        <f t="shared" si="874"/>
        <v>0</v>
      </c>
      <c r="C3613" s="1006">
        <f t="shared" si="874"/>
        <v>14059000</v>
      </c>
      <c r="D3613" s="1006">
        <f t="shared" si="874"/>
        <v>340000</v>
      </c>
      <c r="E3613" s="1006">
        <f t="shared" si="874"/>
        <v>14059000</v>
      </c>
      <c r="F3613" s="1006">
        <f t="shared" si="874"/>
        <v>340000</v>
      </c>
      <c r="G3613" s="1067"/>
      <c r="H3613" s="1068" t="s">
        <v>1244</v>
      </c>
      <c r="I3613" s="1006">
        <f>SUM(I3605+I3612)</f>
        <v>0</v>
      </c>
      <c r="J3613" s="1007">
        <f>SUM(J3605+J3612)</f>
        <v>0</v>
      </c>
      <c r="K3613" s="716"/>
      <c r="L3613" s="716"/>
      <c r="M3613" s="654"/>
      <c r="N3613" s="654"/>
    </row>
    <row r="3614" spans="1:14" s="2842" customFormat="1" ht="19.5" customHeight="1">
      <c r="A3614" s="2850"/>
      <c r="B3614" s="2847"/>
      <c r="C3614" s="2847"/>
      <c r="D3614" s="2847"/>
      <c r="E3614" s="2847"/>
      <c r="F3614" s="2847"/>
      <c r="H3614" s="749"/>
      <c r="I3614" s="2847"/>
      <c r="J3614" s="2847"/>
      <c r="K3614" s="654"/>
      <c r="L3614" s="654"/>
      <c r="M3614" s="654"/>
      <c r="N3614" s="654"/>
    </row>
    <row r="3615" spans="1:14" s="2842" customFormat="1" ht="14.25" customHeight="1">
      <c r="A3615" s="2848" t="s">
        <v>322</v>
      </c>
    </row>
    <row r="3616" spans="1:14" s="2842" customFormat="1" ht="13.5" customHeight="1">
      <c r="A3616" s="2850" t="s">
        <v>1600</v>
      </c>
      <c r="K3616" s="1388"/>
      <c r="L3616" s="1388"/>
      <c r="N3616" s="1386" t="e">
        <v>#REF!</v>
      </c>
    </row>
    <row r="3617" spans="1:15" s="2842" customFormat="1" ht="14.25" customHeight="1" thickBot="1">
      <c r="A3617" s="2848"/>
      <c r="I3617" s="4608" t="s">
        <v>313</v>
      </c>
      <c r="J3617" s="4608"/>
      <c r="N3617" s="2842" t="e">
        <v>#REF!</v>
      </c>
    </row>
    <row r="3618" spans="1:15" s="648" customFormat="1" ht="27" customHeight="1" thickBot="1">
      <c r="A3618" s="4453" t="s">
        <v>3785</v>
      </c>
      <c r="B3618" s="4454"/>
      <c r="C3618" s="4455" t="s">
        <v>3783</v>
      </c>
      <c r="D3618" s="4454"/>
      <c r="E3618" s="4455" t="s">
        <v>3784</v>
      </c>
      <c r="F3618" s="4454"/>
      <c r="G3618" s="4456" t="s">
        <v>117</v>
      </c>
      <c r="H3618" s="4457"/>
      <c r="I3618" s="4455" t="s">
        <v>3787</v>
      </c>
      <c r="J3618" s="4454"/>
      <c r="O3618" s="648" t="e">
        <v>#REF!</v>
      </c>
    </row>
    <row r="3619" spans="1:15" s="660" customFormat="1" ht="15.75" customHeight="1" thickTop="1" thickBot="1">
      <c r="A3619" s="1050" t="s">
        <v>118</v>
      </c>
      <c r="B3619" s="2819" t="s">
        <v>104</v>
      </c>
      <c r="C3619" s="2819" t="s">
        <v>118</v>
      </c>
      <c r="D3619" s="2819" t="s">
        <v>104</v>
      </c>
      <c r="E3619" s="2819" t="s">
        <v>118</v>
      </c>
      <c r="F3619" s="2819" t="s">
        <v>104</v>
      </c>
      <c r="G3619" s="4458"/>
      <c r="H3619" s="4459"/>
      <c r="I3619" s="2819" t="s">
        <v>118</v>
      </c>
      <c r="J3619" s="1051" t="s">
        <v>104</v>
      </c>
    </row>
    <row r="3620" spans="1:15" s="2842" customFormat="1" ht="18" customHeight="1" thickTop="1" thickBot="1">
      <c r="A3620" s="1075">
        <v>1</v>
      </c>
      <c r="B3620" s="2843">
        <v>2</v>
      </c>
      <c r="C3620" s="2843">
        <v>3</v>
      </c>
      <c r="D3620" s="2843">
        <v>4</v>
      </c>
      <c r="E3620" s="2843">
        <v>5</v>
      </c>
      <c r="F3620" s="2843">
        <v>6</v>
      </c>
      <c r="G3620" s="4614">
        <v>7</v>
      </c>
      <c r="H3620" s="4614"/>
      <c r="I3620" s="2843">
        <v>8</v>
      </c>
      <c r="J3620" s="1076">
        <v>9</v>
      </c>
      <c r="K3620" s="656"/>
      <c r="L3620" s="656"/>
      <c r="M3620" s="656"/>
      <c r="N3620" s="656"/>
    </row>
    <row r="3621" spans="1:15" s="2842" customFormat="1" ht="18" customHeight="1">
      <c r="A3621" s="2844" t="s">
        <v>626</v>
      </c>
      <c r="B3621" s="2840"/>
      <c r="C3621" s="2840"/>
      <c r="D3621" s="2840"/>
      <c r="E3621" s="2840"/>
      <c r="F3621" s="2840"/>
      <c r="G3621" s="2840"/>
      <c r="H3621" s="2840"/>
      <c r="I3621" s="2840"/>
      <c r="J3621" s="2841"/>
      <c r="K3621" s="654"/>
      <c r="L3621" s="654"/>
      <c r="M3621" s="654"/>
      <c r="N3621" s="654"/>
    </row>
    <row r="3622" spans="1:15" s="2842" customFormat="1" ht="18" customHeight="1">
      <c r="A3622" s="4612"/>
      <c r="B3622" s="4613"/>
      <c r="C3622" s="4613"/>
      <c r="D3622" s="4613"/>
      <c r="E3622" s="4613"/>
      <c r="F3622" s="4613"/>
      <c r="G3622" s="624" t="s">
        <v>137</v>
      </c>
      <c r="H3622" s="4610" t="s">
        <v>239</v>
      </c>
      <c r="I3622" s="4610"/>
      <c r="J3622" s="4611"/>
    </row>
    <row r="3623" spans="1:15" s="2842" customFormat="1" ht="17.25" customHeight="1">
      <c r="A3623" s="4612"/>
      <c r="B3623" s="4613"/>
      <c r="C3623" s="4613"/>
      <c r="D3623" s="4613"/>
      <c r="E3623" s="4613"/>
      <c r="F3623" s="4613"/>
      <c r="G3623" s="624">
        <v>1</v>
      </c>
      <c r="H3623" s="4610" t="s">
        <v>1235</v>
      </c>
      <c r="I3623" s="4610"/>
      <c r="J3623" s="4611"/>
    </row>
    <row r="3624" spans="1:15" s="648" customFormat="1" ht="17.25" customHeight="1" thickBot="1">
      <c r="A3624" s="3424"/>
      <c r="B3624" s="2846"/>
      <c r="C3624" s="4423">
        <v>8000000</v>
      </c>
      <c r="D3624" s="4424"/>
      <c r="E3624" s="4423">
        <v>8000000</v>
      </c>
      <c r="F3624" s="4424"/>
      <c r="G3624" s="1326" t="s">
        <v>324</v>
      </c>
      <c r="H3624" s="2839" t="s">
        <v>1409</v>
      </c>
      <c r="I3624" s="2839"/>
      <c r="J3624" s="2846"/>
      <c r="K3624" s="678"/>
      <c r="L3624" s="678"/>
    </row>
    <row r="3625" spans="1:15" s="650" customFormat="1" ht="17.25" customHeight="1" thickTop="1" thickBot="1">
      <c r="A3625" s="3424"/>
      <c r="B3625" s="2846"/>
      <c r="C3625" s="4423">
        <v>2500000</v>
      </c>
      <c r="D3625" s="4424"/>
      <c r="E3625" s="4423">
        <v>2500000</v>
      </c>
      <c r="F3625" s="4424"/>
      <c r="G3625" s="1326" t="s">
        <v>327</v>
      </c>
      <c r="H3625" s="1354" t="s">
        <v>1246</v>
      </c>
      <c r="I3625" s="2839"/>
      <c r="J3625" s="2846"/>
    </row>
    <row r="3626" spans="1:15" s="733" customFormat="1" ht="22.5" customHeight="1" thickTop="1" thickBot="1">
      <c r="A3626" s="3424"/>
      <c r="B3626" s="2846"/>
      <c r="C3626" s="4427">
        <v>2954000</v>
      </c>
      <c r="D3626" s="989"/>
      <c r="E3626" s="4427">
        <v>2954000</v>
      </c>
      <c r="F3626" s="989"/>
      <c r="G3626" s="1263">
        <v>100</v>
      </c>
      <c r="H3626" s="2862" t="s">
        <v>1380</v>
      </c>
      <c r="I3626" s="2862"/>
      <c r="J3626" s="989"/>
    </row>
    <row r="3627" spans="1:15" s="2842" customFormat="1" ht="18" customHeight="1" thickTop="1" thickBot="1">
      <c r="A3627" s="1039">
        <f t="shared" ref="A3627:F3627" si="875">SUM(A3624:A3626)</f>
        <v>0</v>
      </c>
      <c r="B3627" s="1040">
        <f t="shared" si="875"/>
        <v>0</v>
      </c>
      <c r="C3627" s="996">
        <f t="shared" si="875"/>
        <v>13454000</v>
      </c>
      <c r="D3627" s="996">
        <f t="shared" si="875"/>
        <v>0</v>
      </c>
      <c r="E3627" s="1040">
        <f t="shared" si="875"/>
        <v>13454000</v>
      </c>
      <c r="F3627" s="1040">
        <f t="shared" si="875"/>
        <v>0</v>
      </c>
      <c r="G3627" s="1009"/>
      <c r="H3627" s="996" t="s">
        <v>1249</v>
      </c>
      <c r="I3627" s="996">
        <f>SUM(I3624:I3626)</f>
        <v>0</v>
      </c>
      <c r="J3627" s="997">
        <f>SUM(J3624:J3626)</f>
        <v>0</v>
      </c>
    </row>
    <row r="3628" spans="1:15" s="648" customFormat="1" ht="17.25" customHeight="1" thickTop="1" thickBot="1">
      <c r="A3628" s="4623"/>
      <c r="B3628" s="4624"/>
      <c r="C3628" s="4624"/>
      <c r="D3628" s="4624"/>
      <c r="E3628" s="4624"/>
      <c r="F3628" s="4624"/>
      <c r="G3628" s="623">
        <v>2</v>
      </c>
      <c r="H3628" s="4606" t="s">
        <v>1236</v>
      </c>
      <c r="I3628" s="4606"/>
      <c r="J3628" s="4607"/>
    </row>
    <row r="3629" spans="1:15" s="650" customFormat="1" ht="17.25" customHeight="1" thickTop="1" thickBot="1">
      <c r="A3629" s="2846"/>
      <c r="B3629" s="2846">
        <v>0</v>
      </c>
      <c r="C3629" s="2839">
        <v>5000</v>
      </c>
      <c r="D3629" s="2846">
        <v>0</v>
      </c>
      <c r="E3629" s="3321">
        <v>5000</v>
      </c>
      <c r="F3629" s="2846">
        <v>0</v>
      </c>
      <c r="G3629" s="1326">
        <v>200</v>
      </c>
      <c r="H3629" s="2839" t="s">
        <v>1335</v>
      </c>
      <c r="I3629" s="3321"/>
      <c r="J3629" s="2846">
        <v>0</v>
      </c>
    </row>
    <row r="3630" spans="1:15" s="662" customFormat="1" ht="23.25" customHeight="1" thickTop="1" thickBot="1">
      <c r="A3630" s="2846">
        <v>0</v>
      </c>
      <c r="B3630" s="2846">
        <v>0</v>
      </c>
      <c r="C3630" s="2692">
        <v>50000</v>
      </c>
      <c r="D3630" s="2695">
        <v>0</v>
      </c>
      <c r="E3630" s="2692">
        <v>50000</v>
      </c>
      <c r="F3630" s="2695">
        <v>0</v>
      </c>
      <c r="G3630" s="2693">
        <v>275</v>
      </c>
      <c r="H3630" s="2694" t="s">
        <v>1503</v>
      </c>
      <c r="I3630" s="3723"/>
      <c r="J3630" s="2695">
        <v>0</v>
      </c>
    </row>
    <row r="3631" spans="1:15" s="662" customFormat="1" ht="33" customHeight="1" thickTop="1" thickBot="1">
      <c r="A3631" s="1039">
        <f t="shared" ref="A3631:F3631" si="876">SUM(A3629:A3630)</f>
        <v>0</v>
      </c>
      <c r="B3631" s="1040">
        <f t="shared" si="876"/>
        <v>0</v>
      </c>
      <c r="C3631" s="996">
        <f t="shared" si="876"/>
        <v>55000</v>
      </c>
      <c r="D3631" s="996">
        <f t="shared" si="876"/>
        <v>0</v>
      </c>
      <c r="E3631" s="1040">
        <f t="shared" si="876"/>
        <v>55000</v>
      </c>
      <c r="F3631" s="1040">
        <f t="shared" si="876"/>
        <v>0</v>
      </c>
      <c r="G3631" s="1009"/>
      <c r="H3631" s="1010" t="s">
        <v>1257</v>
      </c>
      <c r="I3631" s="996">
        <f>SUM(I3629:I3630)</f>
        <v>0</v>
      </c>
      <c r="J3631" s="997">
        <f>SUM(J3629:J3630)</f>
        <v>0</v>
      </c>
      <c r="K3631" s="692"/>
      <c r="L3631" s="692"/>
    </row>
    <row r="3632" spans="1:15" s="2842" customFormat="1" ht="32.25" customHeight="1" thickTop="1" thickBot="1">
      <c r="A3632" s="1039">
        <f t="shared" ref="A3632:F3632" si="877">SUM(A3631,A3627)</f>
        <v>0</v>
      </c>
      <c r="B3632" s="1040">
        <f t="shared" si="877"/>
        <v>0</v>
      </c>
      <c r="C3632" s="996">
        <f t="shared" si="877"/>
        <v>13509000</v>
      </c>
      <c r="D3632" s="996">
        <f t="shared" si="877"/>
        <v>0</v>
      </c>
      <c r="E3632" s="1040">
        <f t="shared" si="877"/>
        <v>13509000</v>
      </c>
      <c r="F3632" s="1040">
        <f t="shared" si="877"/>
        <v>0</v>
      </c>
      <c r="G3632" s="1009"/>
      <c r="H3632" s="1010" t="s">
        <v>1237</v>
      </c>
      <c r="I3632" s="996">
        <f>SUM(I3631,I3627)</f>
        <v>0</v>
      </c>
      <c r="J3632" s="997">
        <f>SUM(J3631,J3627)</f>
        <v>0</v>
      </c>
      <c r="K3632" s="656"/>
      <c r="L3632" s="656"/>
      <c r="M3632" s="656"/>
      <c r="N3632" s="656"/>
    </row>
    <row r="3633" spans="1:16" s="2842" customFormat="1" ht="18" customHeight="1" thickTop="1" thickBot="1">
      <c r="A3633" s="4623"/>
      <c r="B3633" s="4624"/>
      <c r="C3633" s="4624"/>
      <c r="D3633" s="4624"/>
      <c r="E3633" s="4624"/>
      <c r="F3633" s="4624"/>
      <c r="G3633" s="623" t="s">
        <v>139</v>
      </c>
      <c r="H3633" s="4606" t="s">
        <v>243</v>
      </c>
      <c r="I3633" s="4606"/>
      <c r="J3633" s="4607"/>
      <c r="K3633" s="655"/>
      <c r="L3633" s="655"/>
      <c r="M3633" s="655"/>
      <c r="N3633" s="655"/>
    </row>
    <row r="3634" spans="1:16" s="2842" customFormat="1" ht="17.25" customHeight="1" thickTop="1">
      <c r="A3634" s="4612"/>
      <c r="B3634" s="4613"/>
      <c r="C3634" s="4613"/>
      <c r="D3634" s="4613"/>
      <c r="E3634" s="4613"/>
      <c r="F3634" s="4613"/>
      <c r="G3634" s="624">
        <v>1</v>
      </c>
      <c r="H3634" s="4610" t="s">
        <v>1258</v>
      </c>
      <c r="I3634" s="4610"/>
      <c r="J3634" s="4611"/>
    </row>
    <row r="3635" spans="1:16" s="2842" customFormat="1" ht="17.25" customHeight="1">
      <c r="A3635" s="3424"/>
      <c r="B3635" s="3424"/>
      <c r="C3635" s="4423">
        <v>500000</v>
      </c>
      <c r="D3635" s="4424">
        <v>0</v>
      </c>
      <c r="E3635" s="4423">
        <v>500000</v>
      </c>
      <c r="F3635" s="4424">
        <v>0</v>
      </c>
      <c r="G3635" s="1326" t="s">
        <v>324</v>
      </c>
      <c r="H3635" s="1234" t="s">
        <v>1259</v>
      </c>
      <c r="I3635" s="3321"/>
      <c r="J3635" s="3326"/>
    </row>
    <row r="3636" spans="1:16" s="2842" customFormat="1" ht="17.25" customHeight="1">
      <c r="A3636" s="3424"/>
      <c r="B3636" s="3424"/>
      <c r="C3636" s="3719">
        <v>10000</v>
      </c>
      <c r="D3636" s="4424">
        <v>0</v>
      </c>
      <c r="E3636" s="3719">
        <v>10000</v>
      </c>
      <c r="F3636" s="4424">
        <v>0</v>
      </c>
      <c r="G3636" s="1326" t="s">
        <v>326</v>
      </c>
      <c r="H3636" s="1234" t="s">
        <v>256</v>
      </c>
      <c r="I3636" s="3719"/>
      <c r="J3636" s="3326"/>
    </row>
    <row r="3637" spans="1:16" s="2842" customFormat="1" ht="17.25" customHeight="1">
      <c r="A3637" s="3424"/>
      <c r="B3637" s="3424"/>
      <c r="C3637" s="3719">
        <v>10000</v>
      </c>
      <c r="D3637" s="4424">
        <v>0</v>
      </c>
      <c r="E3637" s="3719">
        <v>10000</v>
      </c>
      <c r="F3637" s="4424">
        <v>0</v>
      </c>
      <c r="G3637" s="1326" t="s">
        <v>473</v>
      </c>
      <c r="H3637" s="1234" t="s">
        <v>1504</v>
      </c>
      <c r="I3637" s="3719"/>
      <c r="J3637" s="3326"/>
      <c r="K3637" s="654"/>
      <c r="L3637" s="654"/>
      <c r="M3637" s="654"/>
      <c r="N3637" s="654"/>
    </row>
    <row r="3638" spans="1:16" s="2842" customFormat="1" ht="17.25" customHeight="1">
      <c r="A3638" s="3424"/>
      <c r="B3638" s="3424"/>
      <c r="C3638" s="4423">
        <v>5000</v>
      </c>
      <c r="D3638" s="4424">
        <v>0</v>
      </c>
      <c r="E3638" s="4423">
        <v>5000</v>
      </c>
      <c r="F3638" s="4424">
        <v>0</v>
      </c>
      <c r="G3638" s="1326" t="s">
        <v>1264</v>
      </c>
      <c r="H3638" s="1234" t="s">
        <v>262</v>
      </c>
      <c r="I3638" s="3321"/>
      <c r="J3638" s="3326"/>
      <c r="K3638" s="656"/>
      <c r="L3638" s="656"/>
      <c r="M3638" s="656"/>
      <c r="N3638" s="656"/>
    </row>
    <row r="3639" spans="1:16" s="626" customFormat="1" ht="17.25" customHeight="1" thickBot="1">
      <c r="A3639" s="3425"/>
      <c r="B3639" s="3424"/>
      <c r="C3639" s="4423">
        <v>0</v>
      </c>
      <c r="D3639" s="4424">
        <v>5000</v>
      </c>
      <c r="E3639" s="4423">
        <v>0</v>
      </c>
      <c r="F3639" s="4424">
        <v>5000</v>
      </c>
      <c r="G3639" s="1326" t="s">
        <v>492</v>
      </c>
      <c r="H3639" s="1234" t="s">
        <v>265</v>
      </c>
      <c r="I3639" s="3321"/>
      <c r="J3639" s="3326"/>
      <c r="K3639" s="674"/>
      <c r="L3639" s="674"/>
      <c r="M3639" s="674"/>
      <c r="N3639" s="674"/>
      <c r="O3639" s="626">
        <f>I3674-C3674</f>
        <v>-39000000</v>
      </c>
    </row>
    <row r="3640" spans="1:16" s="733" customFormat="1" ht="31.5" thickTop="1" thickBot="1">
      <c r="A3640" s="3421"/>
      <c r="B3640" s="3424"/>
      <c r="C3640" s="4427">
        <v>0</v>
      </c>
      <c r="D3640" s="989">
        <v>50000</v>
      </c>
      <c r="E3640" s="4427">
        <v>0</v>
      </c>
      <c r="F3640" s="989">
        <v>50000</v>
      </c>
      <c r="G3640" s="1263" t="s">
        <v>495</v>
      </c>
      <c r="H3640" s="1234" t="s">
        <v>3490</v>
      </c>
      <c r="I3640" s="3327"/>
      <c r="J3640" s="989"/>
    </row>
    <row r="3641" spans="1:16" s="761" customFormat="1" ht="16.5" thickTop="1" thickBot="1">
      <c r="A3641" s="2842"/>
      <c r="B3641" s="2716"/>
      <c r="C3641" s="1229"/>
      <c r="D3641" s="1417">
        <v>5000</v>
      </c>
      <c r="E3641" s="1229"/>
      <c r="F3641" s="1417">
        <v>5000</v>
      </c>
      <c r="G3641" s="2709">
        <v>29</v>
      </c>
      <c r="H3641" s="2738" t="s">
        <v>3489</v>
      </c>
      <c r="I3641" s="1229"/>
      <c r="J3641" s="1417"/>
    </row>
    <row r="3642" spans="1:16" s="2842" customFormat="1" ht="26.25" customHeight="1" thickTop="1" thickBot="1">
      <c r="A3642" s="1083">
        <f t="shared" ref="A3642:F3642" si="878">SUM(A3634:A3641)</f>
        <v>0</v>
      </c>
      <c r="B3642" s="1083">
        <f t="shared" si="878"/>
        <v>0</v>
      </c>
      <c r="C3642" s="1083">
        <f t="shared" si="878"/>
        <v>525000</v>
      </c>
      <c r="D3642" s="1083">
        <f t="shared" si="878"/>
        <v>60000</v>
      </c>
      <c r="E3642" s="1083">
        <f t="shared" si="878"/>
        <v>525000</v>
      </c>
      <c r="F3642" s="1083">
        <f t="shared" si="878"/>
        <v>60000</v>
      </c>
      <c r="G3642" s="1016"/>
      <c r="H3642" s="1015" t="s">
        <v>1270</v>
      </c>
      <c r="I3642" s="1083">
        <f>SUM(I3634:I3641)</f>
        <v>0</v>
      </c>
      <c r="J3642" s="1083">
        <f>SUM(J3634:J3641)</f>
        <v>0</v>
      </c>
    </row>
    <row r="3643" spans="1:16" s="2842" customFormat="1" ht="16.5" customHeight="1">
      <c r="A3643" s="2850" t="s">
        <v>1600</v>
      </c>
    </row>
    <row r="3644" spans="1:16" s="2842" customFormat="1" ht="15.75" customHeight="1" thickBot="1">
      <c r="A3644" s="2848"/>
      <c r="I3644" s="4608" t="s">
        <v>313</v>
      </c>
      <c r="J3644" s="4608"/>
      <c r="P3644" s="2842">
        <f>O3644*14.5</f>
        <v>0</v>
      </c>
    </row>
    <row r="3645" spans="1:16" s="2842" customFormat="1" ht="32.25" customHeight="1">
      <c r="A3645" s="4453" t="s">
        <v>3785</v>
      </c>
      <c r="B3645" s="4454"/>
      <c r="C3645" s="4455" t="s">
        <v>3783</v>
      </c>
      <c r="D3645" s="4454"/>
      <c r="E3645" s="4455" t="s">
        <v>3784</v>
      </c>
      <c r="F3645" s="4454"/>
      <c r="G3645" s="4456" t="s">
        <v>117</v>
      </c>
      <c r="H3645" s="4457"/>
      <c r="I3645" s="4455" t="s">
        <v>3787</v>
      </c>
      <c r="J3645" s="4454"/>
      <c r="P3645" s="2842">
        <f>O3645*14.5</f>
        <v>0</v>
      </c>
    </row>
    <row r="3646" spans="1:16" s="2842" customFormat="1" ht="18" customHeight="1">
      <c r="A3646" s="1050" t="s">
        <v>118</v>
      </c>
      <c r="B3646" s="2819" t="s">
        <v>104</v>
      </c>
      <c r="C3646" s="2819" t="s">
        <v>118</v>
      </c>
      <c r="D3646" s="2819" t="s">
        <v>104</v>
      </c>
      <c r="E3646" s="2819" t="s">
        <v>118</v>
      </c>
      <c r="F3646" s="2819" t="s">
        <v>104</v>
      </c>
      <c r="G3646" s="4458"/>
      <c r="H3646" s="4459"/>
      <c r="I3646" s="2819" t="s">
        <v>118</v>
      </c>
      <c r="J3646" s="1051" t="s">
        <v>104</v>
      </c>
      <c r="P3646" s="2842">
        <f>O3646*14.5</f>
        <v>0</v>
      </c>
    </row>
    <row r="3647" spans="1:16" s="2842" customFormat="1" ht="18" customHeight="1" thickBot="1">
      <c r="A3647" s="1075">
        <v>1</v>
      </c>
      <c r="B3647" s="2843">
        <v>2</v>
      </c>
      <c r="C3647" s="2843">
        <v>3</v>
      </c>
      <c r="D3647" s="2843">
        <v>4</v>
      </c>
      <c r="E3647" s="2843">
        <v>5</v>
      </c>
      <c r="F3647" s="2843">
        <v>6</v>
      </c>
      <c r="G3647" s="4614">
        <v>7</v>
      </c>
      <c r="H3647" s="4614"/>
      <c r="I3647" s="2843">
        <v>8</v>
      </c>
      <c r="J3647" s="1076">
        <v>9</v>
      </c>
      <c r="K3647" s="654"/>
      <c r="L3647" s="654"/>
      <c r="M3647" s="654"/>
      <c r="N3647" s="654"/>
    </row>
    <row r="3648" spans="1:16" s="2842" customFormat="1" ht="15" customHeight="1">
      <c r="A3648" s="4612"/>
      <c r="B3648" s="4613"/>
      <c r="C3648" s="4613"/>
      <c r="D3648" s="4613"/>
      <c r="E3648" s="4613"/>
      <c r="F3648" s="4613"/>
      <c r="G3648" s="624">
        <v>2</v>
      </c>
      <c r="H3648" s="4610" t="s">
        <v>1271</v>
      </c>
      <c r="I3648" s="4610"/>
      <c r="J3648" s="4611"/>
    </row>
    <row r="3649" spans="1:14" s="2842" customFormat="1" ht="15" customHeight="1">
      <c r="A3649" s="2723"/>
      <c r="B3649" s="1420"/>
      <c r="C3649" s="4422"/>
      <c r="D3649" s="3720">
        <v>20000</v>
      </c>
      <c r="E3649" s="4422"/>
      <c r="F3649" s="3720">
        <v>20000</v>
      </c>
      <c r="G3649" s="1326">
        <v>103</v>
      </c>
      <c r="H3649" s="2839" t="s">
        <v>3503</v>
      </c>
      <c r="I3649" s="2840"/>
      <c r="J3649" s="3720"/>
    </row>
    <row r="3650" spans="1:14" s="648" customFormat="1" ht="15" customHeight="1" thickBot="1">
      <c r="A3650" s="2846"/>
      <c r="B3650" s="2846"/>
      <c r="C3650" s="4423"/>
      <c r="D3650" s="3720">
        <v>100000</v>
      </c>
      <c r="E3650" s="4423"/>
      <c r="F3650" s="3720">
        <v>100000</v>
      </c>
      <c r="G3650" s="1326">
        <v>104</v>
      </c>
      <c r="H3650" s="1234" t="s">
        <v>3492</v>
      </c>
      <c r="I3650" s="2839"/>
      <c r="J3650" s="3720"/>
    </row>
    <row r="3651" spans="1:14" s="626" customFormat="1" ht="15.75" customHeight="1" thickTop="1" thickBot="1">
      <c r="A3651" s="3425"/>
      <c r="B3651" s="3424"/>
      <c r="C3651" s="4423"/>
      <c r="D3651" s="3720">
        <v>100000</v>
      </c>
      <c r="E3651" s="4423"/>
      <c r="F3651" s="3720">
        <v>100000</v>
      </c>
      <c r="G3651" s="1326">
        <v>135</v>
      </c>
      <c r="H3651" s="1234" t="s">
        <v>270</v>
      </c>
      <c r="I3651" s="2839"/>
      <c r="J3651" s="3720"/>
    </row>
    <row r="3652" spans="1:14" s="733" customFormat="1" ht="21.75" customHeight="1" thickTop="1" thickBot="1">
      <c r="A3652" s="3424"/>
      <c r="B3652" s="3424"/>
      <c r="C3652" s="3723">
        <v>10000</v>
      </c>
      <c r="D3652" s="989"/>
      <c r="E3652" s="3723">
        <v>10000</v>
      </c>
      <c r="F3652" s="989"/>
      <c r="G3652" s="1263">
        <v>140</v>
      </c>
      <c r="H3652" s="2862" t="s">
        <v>1280</v>
      </c>
      <c r="I3652" s="3723"/>
      <c r="J3652" s="989"/>
    </row>
    <row r="3653" spans="1:14" s="2842" customFormat="1" ht="17.25" customHeight="1" thickTop="1" thickBot="1">
      <c r="A3653" s="1039">
        <f t="shared" ref="A3653:F3653" si="879">SUM(A3649:A3652)</f>
        <v>0</v>
      </c>
      <c r="B3653" s="1039">
        <f t="shared" si="879"/>
        <v>0</v>
      </c>
      <c r="C3653" s="1039">
        <f t="shared" si="879"/>
        <v>10000</v>
      </c>
      <c r="D3653" s="1039">
        <f t="shared" si="879"/>
        <v>220000</v>
      </c>
      <c r="E3653" s="1039">
        <f t="shared" si="879"/>
        <v>10000</v>
      </c>
      <c r="F3653" s="1039">
        <f t="shared" si="879"/>
        <v>220000</v>
      </c>
      <c r="G3653" s="1009"/>
      <c r="H3653" s="1104" t="s">
        <v>1344</v>
      </c>
      <c r="I3653" s="1039">
        <f>SUM(I3649:I3652)</f>
        <v>0</v>
      </c>
      <c r="J3653" s="1039">
        <f>SUM(J3649:J3652)</f>
        <v>0</v>
      </c>
      <c r="K3653" s="656"/>
      <c r="L3653" s="656"/>
      <c r="M3653" s="656"/>
      <c r="N3653" s="656"/>
    </row>
    <row r="3654" spans="1:14" s="2842" customFormat="1" ht="17.25" customHeight="1" thickTop="1">
      <c r="A3654" s="4623"/>
      <c r="B3654" s="4624"/>
      <c r="C3654" s="4624"/>
      <c r="D3654" s="4624"/>
      <c r="E3654" s="4624"/>
      <c r="F3654" s="4624"/>
      <c r="G3654" s="623">
        <v>3</v>
      </c>
      <c r="H3654" s="4606" t="s">
        <v>1282</v>
      </c>
      <c r="I3654" s="4606"/>
      <c r="J3654" s="4607"/>
    </row>
    <row r="3655" spans="1:14" s="2842" customFormat="1" ht="17.25" customHeight="1">
      <c r="A3655" s="1325"/>
      <c r="B3655" s="1422"/>
      <c r="C3655" s="2839">
        <v>0</v>
      </c>
      <c r="D3655" s="2846">
        <v>0</v>
      </c>
      <c r="E3655" s="3321">
        <v>0</v>
      </c>
      <c r="F3655" s="3326">
        <v>0</v>
      </c>
      <c r="G3655" s="1326">
        <v>206</v>
      </c>
      <c r="H3655" s="2839" t="s">
        <v>1426</v>
      </c>
      <c r="I3655" s="3321">
        <v>0</v>
      </c>
      <c r="J3655" s="3326">
        <v>0</v>
      </c>
    </row>
    <row r="3656" spans="1:14" s="2842" customFormat="1" ht="17.25" customHeight="1">
      <c r="A3656" s="3425"/>
      <c r="B3656" s="3424"/>
      <c r="C3656" s="2839">
        <v>0</v>
      </c>
      <c r="D3656" s="2846">
        <v>60000</v>
      </c>
      <c r="E3656" s="3321">
        <v>0</v>
      </c>
      <c r="F3656" s="3326">
        <v>60000</v>
      </c>
      <c r="G3656" s="1326">
        <v>230</v>
      </c>
      <c r="H3656" s="2839" t="s">
        <v>1516</v>
      </c>
      <c r="I3656" s="3321"/>
      <c r="J3656" s="3326"/>
    </row>
    <row r="3657" spans="1:14" s="2842" customFormat="1" ht="17.25" customHeight="1">
      <c r="A3657" s="3424"/>
      <c r="B3657" s="3424"/>
      <c r="C3657" s="2839">
        <v>5000</v>
      </c>
      <c r="D3657" s="2846">
        <v>0</v>
      </c>
      <c r="E3657" s="3321">
        <v>5000</v>
      </c>
      <c r="F3657" s="3326">
        <v>0</v>
      </c>
      <c r="G3657" s="1326">
        <v>234</v>
      </c>
      <c r="H3657" s="2839" t="s">
        <v>1427</v>
      </c>
      <c r="I3657" s="3321"/>
      <c r="J3657" s="3326"/>
    </row>
    <row r="3658" spans="1:14" s="626" customFormat="1" ht="15.75" thickBot="1">
      <c r="A3658" s="2846"/>
      <c r="B3658" s="1422"/>
      <c r="C3658" s="2839">
        <v>0</v>
      </c>
      <c r="D3658" s="2846">
        <v>0</v>
      </c>
      <c r="E3658" s="3321">
        <v>0</v>
      </c>
      <c r="F3658" s="3326">
        <v>0</v>
      </c>
      <c r="G3658" s="1326">
        <v>248</v>
      </c>
      <c r="H3658" s="915" t="s">
        <v>1601</v>
      </c>
      <c r="I3658" s="3321">
        <v>0</v>
      </c>
      <c r="J3658" s="3326">
        <v>0</v>
      </c>
    </row>
    <row r="3659" spans="1:14" s="733" customFormat="1" ht="20.25" customHeight="1" thickTop="1" thickBot="1">
      <c r="A3659" s="1262"/>
      <c r="B3659" s="1261"/>
      <c r="C3659" s="2862">
        <v>0</v>
      </c>
      <c r="D3659" s="989">
        <v>0</v>
      </c>
      <c r="E3659" s="3327">
        <v>0</v>
      </c>
      <c r="F3659" s="989">
        <v>0</v>
      </c>
      <c r="G3659" s="1263">
        <v>290</v>
      </c>
      <c r="H3659" s="2885" t="s">
        <v>1602</v>
      </c>
      <c r="I3659" s="3327">
        <v>0</v>
      </c>
      <c r="J3659" s="989">
        <v>0</v>
      </c>
    </row>
    <row r="3660" spans="1:14" s="2842" customFormat="1" ht="18" customHeight="1" thickTop="1" thickBot="1">
      <c r="A3660" s="1039">
        <f t="shared" ref="A3660:F3660" si="880">SUM(A3655:A3659)</f>
        <v>0</v>
      </c>
      <c r="B3660" s="1040">
        <f t="shared" si="880"/>
        <v>0</v>
      </c>
      <c r="C3660" s="1040">
        <f t="shared" si="880"/>
        <v>5000</v>
      </c>
      <c r="D3660" s="1040">
        <f t="shared" si="880"/>
        <v>60000</v>
      </c>
      <c r="E3660" s="1040">
        <f t="shared" si="880"/>
        <v>5000</v>
      </c>
      <c r="F3660" s="1040">
        <f t="shared" si="880"/>
        <v>60000</v>
      </c>
      <c r="G3660" s="1009"/>
      <c r="H3660" s="996" t="s">
        <v>1374</v>
      </c>
      <c r="I3660" s="1040">
        <f>SUM(I3655:I3659)</f>
        <v>0</v>
      </c>
      <c r="J3660" s="1074">
        <f>SUM(J3655:J3659)</f>
        <v>0</v>
      </c>
    </row>
    <row r="3661" spans="1:14" s="2842" customFormat="1" ht="18" customHeight="1" thickTop="1">
      <c r="A3661" s="4623"/>
      <c r="B3661" s="4624"/>
      <c r="C3661" s="4624"/>
      <c r="D3661" s="4624"/>
      <c r="E3661" s="4624"/>
      <c r="F3661" s="4624"/>
      <c r="G3661" s="623">
        <v>4</v>
      </c>
      <c r="H3661" s="4606" t="s">
        <v>1296</v>
      </c>
      <c r="I3661" s="4606"/>
      <c r="J3661" s="4607"/>
    </row>
    <row r="3662" spans="1:14" s="626" customFormat="1" ht="17.25" customHeight="1" thickBot="1">
      <c r="A3662" s="4612"/>
      <c r="B3662" s="4613"/>
      <c r="C3662" s="4613"/>
      <c r="D3662" s="4613"/>
      <c r="E3662" s="4613"/>
      <c r="F3662" s="4613"/>
      <c r="G3662" s="624">
        <v>5</v>
      </c>
      <c r="H3662" s="2840" t="s">
        <v>321</v>
      </c>
      <c r="I3662" s="2839"/>
      <c r="J3662" s="2846"/>
      <c r="K3662" s="674"/>
      <c r="L3662" s="674"/>
      <c r="M3662" s="674"/>
      <c r="N3662" s="674"/>
    </row>
    <row r="3663" spans="1:14" s="662" customFormat="1" ht="21" customHeight="1" thickTop="1" thickBot="1">
      <c r="A3663" s="2846"/>
      <c r="B3663" s="1261"/>
      <c r="C3663" s="2862">
        <v>10000</v>
      </c>
      <c r="D3663" s="2862"/>
      <c r="E3663" s="2862">
        <v>10000</v>
      </c>
      <c r="F3663" s="2862">
        <v>0</v>
      </c>
      <c r="G3663" s="1263">
        <v>499</v>
      </c>
      <c r="H3663" s="2862" t="s">
        <v>290</v>
      </c>
      <c r="I3663" s="3723"/>
      <c r="J3663" s="2862">
        <v>0</v>
      </c>
    </row>
    <row r="3664" spans="1:14" s="662" customFormat="1" ht="36.75" customHeight="1" thickTop="1" thickBot="1">
      <c r="A3664" s="1039">
        <f>A3663</f>
        <v>0</v>
      </c>
      <c r="B3664" s="1039">
        <f>B3663</f>
        <v>0</v>
      </c>
      <c r="C3664" s="1039">
        <f>C3663</f>
        <v>10000</v>
      </c>
      <c r="D3664" s="1039">
        <f>D3663</f>
        <v>0</v>
      </c>
      <c r="E3664" s="1039">
        <f>E3663</f>
        <v>10000</v>
      </c>
      <c r="F3664" s="1040">
        <f>SUM(F3663)</f>
        <v>0</v>
      </c>
      <c r="G3664" s="1013"/>
      <c r="H3664" s="996" t="s">
        <v>1321</v>
      </c>
      <c r="I3664" s="996">
        <f>SUM(I3663)</f>
        <v>0</v>
      </c>
      <c r="J3664" s="997">
        <f>SUM(J3663)</f>
        <v>0</v>
      </c>
    </row>
    <row r="3665" spans="1:14" s="648" customFormat="1" ht="52.5" customHeight="1" thickTop="1" thickBot="1">
      <c r="A3665" s="1039">
        <f t="shared" ref="A3665:F3665" si="881">SUM(A3664,A3660,A3653,A3642)</f>
        <v>0</v>
      </c>
      <c r="B3665" s="1040">
        <f t="shared" si="881"/>
        <v>0</v>
      </c>
      <c r="C3665" s="996">
        <f t="shared" si="881"/>
        <v>550000</v>
      </c>
      <c r="D3665" s="996">
        <f t="shared" si="881"/>
        <v>340000</v>
      </c>
      <c r="E3665" s="1040">
        <f t="shared" si="881"/>
        <v>550000</v>
      </c>
      <c r="F3665" s="1040">
        <f t="shared" si="881"/>
        <v>340000</v>
      </c>
      <c r="G3665" s="1013"/>
      <c r="H3665" s="1010" t="s">
        <v>1355</v>
      </c>
      <c r="I3665" s="996">
        <f>SUM(I3664,I3660,I3653,I3642)</f>
        <v>0</v>
      </c>
      <c r="J3665" s="997">
        <f>SUM(J3664,J3660,J3653,J3642)</f>
        <v>0</v>
      </c>
    </row>
    <row r="3666" spans="1:14" s="660" customFormat="1" ht="44.25" thickTop="1" thickBot="1">
      <c r="A3666" s="1071">
        <f t="shared" ref="A3666:F3666" si="882">SUM(A3665,A3632)</f>
        <v>0</v>
      </c>
      <c r="B3666" s="1072">
        <f t="shared" si="882"/>
        <v>0</v>
      </c>
      <c r="C3666" s="1072">
        <f t="shared" si="882"/>
        <v>14059000</v>
      </c>
      <c r="D3666" s="1072">
        <f t="shared" si="882"/>
        <v>340000</v>
      </c>
      <c r="E3666" s="1072">
        <f t="shared" si="882"/>
        <v>14059000</v>
      </c>
      <c r="F3666" s="1072">
        <f t="shared" si="882"/>
        <v>340000</v>
      </c>
      <c r="G3666" s="1067"/>
      <c r="H3666" s="1068" t="s">
        <v>1603</v>
      </c>
      <c r="I3666" s="1072">
        <f>SUM(I3665,I3632)</f>
        <v>0</v>
      </c>
      <c r="J3666" s="1073">
        <f>SUM(J3665,J3632)</f>
        <v>0</v>
      </c>
    </row>
    <row r="3667" spans="1:14" s="2842" customFormat="1" ht="14.25" customHeight="1">
      <c r="A3667" s="4671" t="s">
        <v>2997</v>
      </c>
      <c r="B3667" s="4672"/>
      <c r="C3667" s="4672"/>
      <c r="D3667" s="4672"/>
      <c r="E3667" s="4672"/>
      <c r="F3667" s="4672"/>
      <c r="G3667" s="4672"/>
      <c r="H3667" s="4672"/>
      <c r="I3667" s="4672"/>
      <c r="J3667" s="4672"/>
      <c r="K3667" s="656"/>
      <c r="L3667" s="656"/>
      <c r="M3667" s="656"/>
      <c r="N3667" s="656"/>
    </row>
    <row r="3668" spans="1:14" s="2842" customFormat="1" ht="18.75" customHeight="1" thickBot="1">
      <c r="A3668" s="2848"/>
      <c r="I3668" s="4608" t="s">
        <v>313</v>
      </c>
      <c r="J3668" s="4608"/>
    </row>
    <row r="3669" spans="1:14" s="648" customFormat="1" ht="27.75" customHeight="1" thickBot="1">
      <c r="A3669" s="4453" t="s">
        <v>3785</v>
      </c>
      <c r="B3669" s="4454"/>
      <c r="C3669" s="4455" t="s">
        <v>3783</v>
      </c>
      <c r="D3669" s="4454"/>
      <c r="E3669" s="4455" t="s">
        <v>3784</v>
      </c>
      <c r="F3669" s="4454"/>
      <c r="G3669" s="4456" t="s">
        <v>117</v>
      </c>
      <c r="H3669" s="4457"/>
      <c r="I3669" s="4455" t="s">
        <v>3787</v>
      </c>
      <c r="J3669" s="4454"/>
    </row>
    <row r="3670" spans="1:14" s="660" customFormat="1" ht="13.5" customHeight="1" thickTop="1" thickBot="1">
      <c r="A3670" s="1050" t="s">
        <v>118</v>
      </c>
      <c r="B3670" s="2819" t="s">
        <v>104</v>
      </c>
      <c r="C3670" s="2819" t="s">
        <v>118</v>
      </c>
      <c r="D3670" s="2819" t="s">
        <v>104</v>
      </c>
      <c r="E3670" s="2819" t="s">
        <v>118</v>
      </c>
      <c r="F3670" s="2819" t="s">
        <v>104</v>
      </c>
      <c r="G3670" s="4458"/>
      <c r="H3670" s="4459"/>
      <c r="I3670" s="2819" t="s">
        <v>118</v>
      </c>
      <c r="J3670" s="1051" t="s">
        <v>104</v>
      </c>
    </row>
    <row r="3671" spans="1:14" s="660" customFormat="1" ht="18" customHeight="1" thickTop="1" thickBot="1">
      <c r="A3671" s="1075">
        <v>1</v>
      </c>
      <c r="B3671" s="2843">
        <v>2</v>
      </c>
      <c r="C3671" s="2843">
        <v>3</v>
      </c>
      <c r="D3671" s="2843">
        <v>4</v>
      </c>
      <c r="E3671" s="2843">
        <v>5</v>
      </c>
      <c r="F3671" s="2843">
        <v>6</v>
      </c>
      <c r="G3671" s="4614">
        <v>7</v>
      </c>
      <c r="H3671" s="4614"/>
      <c r="I3671" s="2843">
        <v>8</v>
      </c>
      <c r="J3671" s="1076">
        <v>9</v>
      </c>
    </row>
    <row r="3672" spans="1:14" s="2842" customFormat="1" ht="18" customHeight="1">
      <c r="A3672" s="2844" t="s">
        <v>318</v>
      </c>
      <c r="B3672" s="2840"/>
      <c r="C3672" s="2840"/>
      <c r="D3672" s="2840"/>
      <c r="E3672" s="2840"/>
      <c r="F3672" s="2840"/>
      <c r="G3672" s="2840"/>
      <c r="H3672" s="2840"/>
      <c r="I3672" s="2840"/>
      <c r="J3672" s="2841"/>
    </row>
    <row r="3673" spans="1:14" s="2842" customFormat="1" ht="17.25" customHeight="1">
      <c r="A3673" s="4612"/>
      <c r="B3673" s="4613"/>
      <c r="C3673" s="4613"/>
      <c r="D3673" s="4613"/>
      <c r="E3673" s="4613"/>
      <c r="F3673" s="4613"/>
      <c r="G3673" s="624" t="s">
        <v>137</v>
      </c>
      <c r="H3673" s="4610" t="s">
        <v>239</v>
      </c>
      <c r="I3673" s="4610"/>
      <c r="J3673" s="4611"/>
    </row>
    <row r="3674" spans="1:14" s="626" customFormat="1" ht="17.25" customHeight="1" thickBot="1">
      <c r="A3674" s="2839">
        <f t="shared" ref="A3674:F3674" si="883">SUM(A3698)</f>
        <v>0</v>
      </c>
      <c r="B3674" s="2846">
        <f t="shared" si="883"/>
        <v>0</v>
      </c>
      <c r="C3674" s="2839">
        <f t="shared" si="883"/>
        <v>39000000</v>
      </c>
      <c r="D3674" s="2846">
        <f t="shared" si="883"/>
        <v>0</v>
      </c>
      <c r="E3674" s="2839">
        <f t="shared" si="883"/>
        <v>39000000</v>
      </c>
      <c r="F3674" s="2846">
        <f t="shared" si="883"/>
        <v>0</v>
      </c>
      <c r="G3674" s="1326">
        <v>1</v>
      </c>
      <c r="H3674" s="2839" t="s">
        <v>1235</v>
      </c>
      <c r="I3674" s="2839">
        <f>SUM(I3698)</f>
        <v>0</v>
      </c>
      <c r="J3674" s="2846">
        <f>SUM(J3698)</f>
        <v>0</v>
      </c>
      <c r="K3674" s="674"/>
      <c r="L3674" s="674"/>
      <c r="M3674" s="674"/>
      <c r="N3674" s="674"/>
    </row>
    <row r="3675" spans="1:14" s="733" customFormat="1" ht="16.5" thickTop="1" thickBot="1">
      <c r="A3675" s="2862">
        <f t="shared" ref="A3675:F3675" si="884">A3702</f>
        <v>0</v>
      </c>
      <c r="B3675" s="989">
        <f t="shared" si="884"/>
        <v>0</v>
      </c>
      <c r="C3675" s="2862">
        <f t="shared" si="884"/>
        <v>420000</v>
      </c>
      <c r="D3675" s="989">
        <f t="shared" si="884"/>
        <v>0</v>
      </c>
      <c r="E3675" s="2862">
        <f t="shared" si="884"/>
        <v>420000</v>
      </c>
      <c r="F3675" s="989">
        <f t="shared" si="884"/>
        <v>0</v>
      </c>
      <c r="G3675" s="1263">
        <v>2</v>
      </c>
      <c r="H3675" s="2862" t="s">
        <v>1236</v>
      </c>
      <c r="I3675" s="2862">
        <f>I3702</f>
        <v>0</v>
      </c>
      <c r="J3675" s="989">
        <f>J3702</f>
        <v>0</v>
      </c>
    </row>
    <row r="3676" spans="1:14" s="2842" customFormat="1" ht="28.5" customHeight="1" thickTop="1" thickBot="1">
      <c r="A3676" s="995">
        <f t="shared" ref="A3676:F3676" si="885">SUM(A3674:A3675)</f>
        <v>0</v>
      </c>
      <c r="B3676" s="996">
        <f t="shared" si="885"/>
        <v>0</v>
      </c>
      <c r="C3676" s="996">
        <f t="shared" si="885"/>
        <v>39420000</v>
      </c>
      <c r="D3676" s="996">
        <f t="shared" si="885"/>
        <v>0</v>
      </c>
      <c r="E3676" s="996">
        <f t="shared" si="885"/>
        <v>39420000</v>
      </c>
      <c r="F3676" s="996">
        <f t="shared" si="885"/>
        <v>0</v>
      </c>
      <c r="G3676" s="1008"/>
      <c r="H3676" s="998" t="s">
        <v>1358</v>
      </c>
      <c r="I3676" s="996">
        <f>SUM(I3674:I3675)</f>
        <v>0</v>
      </c>
      <c r="J3676" s="997">
        <f>SUM(J3674:J3675)</f>
        <v>0</v>
      </c>
    </row>
    <row r="3677" spans="1:14" s="2842" customFormat="1" ht="17.25" customHeight="1" thickTop="1">
      <c r="A3677" s="4623"/>
      <c r="B3677" s="4624"/>
      <c r="C3677" s="4624"/>
      <c r="D3677" s="4624"/>
      <c r="E3677" s="4624"/>
      <c r="F3677" s="4624"/>
      <c r="G3677" s="623" t="s">
        <v>139</v>
      </c>
      <c r="H3677" s="4606" t="s">
        <v>243</v>
      </c>
      <c r="I3677" s="4606"/>
      <c r="J3677" s="4607"/>
    </row>
    <row r="3678" spans="1:14" s="2842" customFormat="1" ht="17.25" customHeight="1">
      <c r="A3678" s="2839">
        <f t="shared" ref="A3678:F3678" si="886">A3713</f>
        <v>0</v>
      </c>
      <c r="B3678" s="2846">
        <f t="shared" si="886"/>
        <v>0</v>
      </c>
      <c r="C3678" s="2839">
        <f t="shared" si="886"/>
        <v>1090000</v>
      </c>
      <c r="D3678" s="2846">
        <f t="shared" si="886"/>
        <v>180000</v>
      </c>
      <c r="E3678" s="2839">
        <f t="shared" si="886"/>
        <v>1090000</v>
      </c>
      <c r="F3678" s="2846">
        <f t="shared" si="886"/>
        <v>180000</v>
      </c>
      <c r="G3678" s="1326">
        <v>1</v>
      </c>
      <c r="H3678" s="2839" t="s">
        <v>1258</v>
      </c>
      <c r="I3678" s="2839">
        <f>I3713</f>
        <v>0</v>
      </c>
      <c r="J3678" s="2846">
        <f>J3713</f>
        <v>0</v>
      </c>
    </row>
    <row r="3679" spans="1:14" s="648" customFormat="1" ht="17.25" customHeight="1" thickBot="1">
      <c r="A3679" s="2839">
        <f t="shared" ref="A3679:F3679" si="887">A3724</f>
        <v>0</v>
      </c>
      <c r="B3679" s="2846">
        <f t="shared" si="887"/>
        <v>0</v>
      </c>
      <c r="C3679" s="2839">
        <f t="shared" si="887"/>
        <v>10000</v>
      </c>
      <c r="D3679" s="2846">
        <f t="shared" si="887"/>
        <v>270000</v>
      </c>
      <c r="E3679" s="2839">
        <f t="shared" si="887"/>
        <v>10000</v>
      </c>
      <c r="F3679" s="2846">
        <f t="shared" si="887"/>
        <v>270000</v>
      </c>
      <c r="G3679" s="1326">
        <v>2</v>
      </c>
      <c r="H3679" s="2839" t="s">
        <v>1271</v>
      </c>
      <c r="I3679" s="2839">
        <f>I3724</f>
        <v>0</v>
      </c>
      <c r="J3679" s="2846">
        <f>J3724</f>
        <v>0</v>
      </c>
    </row>
    <row r="3680" spans="1:14" s="648" customFormat="1" ht="17.25" customHeight="1" thickTop="1" thickBot="1">
      <c r="A3680" s="2839">
        <f t="shared" ref="A3680:F3680" si="888">A3734</f>
        <v>0</v>
      </c>
      <c r="B3680" s="2846">
        <f t="shared" si="888"/>
        <v>0</v>
      </c>
      <c r="C3680" s="2839">
        <f t="shared" si="888"/>
        <v>150000</v>
      </c>
      <c r="D3680" s="2846">
        <f t="shared" si="888"/>
        <v>110000</v>
      </c>
      <c r="E3680" s="2839">
        <f t="shared" si="888"/>
        <v>150000</v>
      </c>
      <c r="F3680" s="2846">
        <f t="shared" si="888"/>
        <v>110000</v>
      </c>
      <c r="G3680" s="1326">
        <v>3</v>
      </c>
      <c r="H3680" s="2839" t="s">
        <v>1282</v>
      </c>
      <c r="I3680" s="2839">
        <f>I3734</f>
        <v>0</v>
      </c>
      <c r="J3680" s="2846">
        <f>J3734</f>
        <v>0</v>
      </c>
    </row>
    <row r="3681" spans="1:15" s="626" customFormat="1" ht="17.25" customHeight="1" thickTop="1" thickBot="1">
      <c r="A3681" s="2839">
        <f>0</f>
        <v>0</v>
      </c>
      <c r="B3681" s="2846">
        <f>0</f>
        <v>0</v>
      </c>
      <c r="C3681" s="2839">
        <f>0</f>
        <v>0</v>
      </c>
      <c r="D3681" s="2846">
        <f>0</f>
        <v>0</v>
      </c>
      <c r="E3681" s="2839">
        <f>0</f>
        <v>0</v>
      </c>
      <c r="F3681" s="2846">
        <f>0</f>
        <v>0</v>
      </c>
      <c r="G3681" s="1326">
        <v>4</v>
      </c>
      <c r="H3681" s="2839" t="s">
        <v>1296</v>
      </c>
      <c r="I3681" s="2839">
        <f>0</f>
        <v>0</v>
      </c>
      <c r="J3681" s="2846">
        <f>0</f>
        <v>0</v>
      </c>
    </row>
    <row r="3682" spans="1:15" s="662" customFormat="1" ht="16.5" thickTop="1" thickBot="1">
      <c r="A3682" s="2862">
        <f t="shared" ref="A3682:F3682" si="889">A3738</f>
        <v>0</v>
      </c>
      <c r="B3682" s="989">
        <f t="shared" si="889"/>
        <v>0</v>
      </c>
      <c r="C3682" s="2862">
        <f t="shared" si="889"/>
        <v>10000</v>
      </c>
      <c r="D3682" s="989">
        <f t="shared" si="889"/>
        <v>0</v>
      </c>
      <c r="E3682" s="2862">
        <f t="shared" si="889"/>
        <v>10000</v>
      </c>
      <c r="F3682" s="989">
        <f t="shared" si="889"/>
        <v>0</v>
      </c>
      <c r="G3682" s="1263">
        <v>5</v>
      </c>
      <c r="H3682" s="2862" t="s">
        <v>321</v>
      </c>
      <c r="I3682" s="2862">
        <f>I3738</f>
        <v>0</v>
      </c>
      <c r="J3682" s="989">
        <f>J3738</f>
        <v>0</v>
      </c>
    </row>
    <row r="3683" spans="1:15" s="662" customFormat="1" ht="30" customHeight="1" thickTop="1" thickBot="1">
      <c r="A3683" s="995">
        <f t="shared" ref="A3683:F3683" si="890">SUM(A3678:A3682)</f>
        <v>0</v>
      </c>
      <c r="B3683" s="996">
        <f t="shared" si="890"/>
        <v>0</v>
      </c>
      <c r="C3683" s="996">
        <f t="shared" si="890"/>
        <v>1260000</v>
      </c>
      <c r="D3683" s="996">
        <f t="shared" si="890"/>
        <v>560000</v>
      </c>
      <c r="E3683" s="996">
        <f t="shared" si="890"/>
        <v>1260000</v>
      </c>
      <c r="F3683" s="996">
        <f t="shared" si="890"/>
        <v>560000</v>
      </c>
      <c r="G3683" s="996"/>
      <c r="H3683" s="998" t="s">
        <v>1243</v>
      </c>
      <c r="I3683" s="996">
        <f>SUM(I3678:I3682)</f>
        <v>0</v>
      </c>
      <c r="J3683" s="997">
        <f>SUM(J3678:J3682)</f>
        <v>0</v>
      </c>
    </row>
    <row r="3684" spans="1:15" s="2842" customFormat="1" ht="16.5" customHeight="1" thickTop="1" thickBot="1">
      <c r="A3684" s="1014">
        <f t="shared" ref="A3684:F3684" si="891">SUM(A3676+A3683)</f>
        <v>0</v>
      </c>
      <c r="B3684" s="1015">
        <f t="shared" si="891"/>
        <v>0</v>
      </c>
      <c r="C3684" s="1015">
        <f t="shared" si="891"/>
        <v>40680000</v>
      </c>
      <c r="D3684" s="1015">
        <f t="shared" si="891"/>
        <v>560000</v>
      </c>
      <c r="E3684" s="1015">
        <f t="shared" si="891"/>
        <v>40680000</v>
      </c>
      <c r="F3684" s="1015">
        <f t="shared" si="891"/>
        <v>560000</v>
      </c>
      <c r="G3684" s="1016"/>
      <c r="H3684" s="1107" t="s">
        <v>1244</v>
      </c>
      <c r="I3684" s="1015">
        <f>SUM(I3676+I3683)</f>
        <v>0</v>
      </c>
      <c r="J3684" s="1017">
        <f>SUM(J3676+J3683)</f>
        <v>0</v>
      </c>
    </row>
    <row r="3685" spans="1:15" s="2842" customFormat="1" ht="12.75" customHeight="1">
      <c r="A3685" s="2850"/>
      <c r="B3685" s="2847"/>
      <c r="C3685" s="2847"/>
      <c r="D3685" s="2847"/>
      <c r="E3685" s="2847"/>
      <c r="F3685" s="2847"/>
      <c r="H3685" s="749"/>
      <c r="I3685" s="2847"/>
      <c r="J3685" s="2847"/>
      <c r="K3685" s="716"/>
      <c r="L3685" s="716"/>
      <c r="M3685" s="654"/>
      <c r="N3685" s="654"/>
    </row>
    <row r="3686" spans="1:15" s="2842" customFormat="1" ht="21" customHeight="1">
      <c r="A3686" s="2848" t="s">
        <v>322</v>
      </c>
      <c r="K3686" s="694"/>
      <c r="L3686" s="694"/>
      <c r="M3686" s="694"/>
      <c r="N3686" s="694"/>
    </row>
    <row r="3687" spans="1:15" s="2842" customFormat="1" ht="13.5" customHeight="1" thickBot="1">
      <c r="A3687" s="2850" t="s">
        <v>1604</v>
      </c>
      <c r="K3687" s="648"/>
      <c r="L3687" s="648"/>
      <c r="M3687" s="648"/>
      <c r="N3687" s="717"/>
    </row>
    <row r="3688" spans="1:15" s="2842" customFormat="1" ht="12" customHeight="1" thickTop="1" thickBot="1">
      <c r="A3688" s="2848"/>
      <c r="I3688" s="4608" t="s">
        <v>313</v>
      </c>
      <c r="J3688" s="4608"/>
      <c r="N3688" s="1387"/>
    </row>
    <row r="3689" spans="1:15" s="648" customFormat="1" ht="30.75" customHeight="1" thickBot="1">
      <c r="A3689" s="4453" t="s">
        <v>3785</v>
      </c>
      <c r="B3689" s="4454"/>
      <c r="C3689" s="4455" t="s">
        <v>3783</v>
      </c>
      <c r="D3689" s="4454"/>
      <c r="E3689" s="4455" t="s">
        <v>3784</v>
      </c>
      <c r="F3689" s="4454"/>
      <c r="G3689" s="4456" t="s">
        <v>117</v>
      </c>
      <c r="H3689" s="4457"/>
      <c r="I3689" s="4455" t="s">
        <v>3787</v>
      </c>
      <c r="J3689" s="4454"/>
      <c r="K3689" s="655"/>
      <c r="L3689" s="655"/>
      <c r="M3689" s="655"/>
      <c r="N3689" s="655"/>
      <c r="O3689" s="648" t="e">
        <v>#REF!</v>
      </c>
    </row>
    <row r="3690" spans="1:15" s="660" customFormat="1" ht="13.5" customHeight="1" thickTop="1" thickBot="1">
      <c r="A3690" s="1050" t="s">
        <v>118</v>
      </c>
      <c r="B3690" s="2819" t="s">
        <v>104</v>
      </c>
      <c r="C3690" s="2819" t="s">
        <v>118</v>
      </c>
      <c r="D3690" s="2819" t="s">
        <v>104</v>
      </c>
      <c r="E3690" s="2819" t="s">
        <v>118</v>
      </c>
      <c r="F3690" s="2819" t="s">
        <v>104</v>
      </c>
      <c r="G3690" s="4458"/>
      <c r="H3690" s="4459"/>
      <c r="I3690" s="2819" t="s">
        <v>118</v>
      </c>
      <c r="J3690" s="1051" t="s">
        <v>104</v>
      </c>
    </row>
    <row r="3691" spans="1:15" s="2842" customFormat="1" ht="18" customHeight="1" thickTop="1" thickBot="1">
      <c r="A3691" s="1075">
        <v>1</v>
      </c>
      <c r="B3691" s="2843">
        <v>2</v>
      </c>
      <c r="C3691" s="2843">
        <v>3</v>
      </c>
      <c r="D3691" s="2843">
        <v>4</v>
      </c>
      <c r="E3691" s="2843">
        <v>5</v>
      </c>
      <c r="F3691" s="2843">
        <v>6</v>
      </c>
      <c r="G3691" s="4614">
        <v>7</v>
      </c>
      <c r="H3691" s="4614"/>
      <c r="I3691" s="2843">
        <v>8</v>
      </c>
      <c r="J3691" s="1076">
        <v>9</v>
      </c>
    </row>
    <row r="3692" spans="1:15" s="2842" customFormat="1" ht="18" customHeight="1">
      <c r="A3692" s="2844" t="s">
        <v>626</v>
      </c>
      <c r="B3692" s="2840"/>
      <c r="C3692" s="2840"/>
      <c r="D3692" s="2840"/>
      <c r="E3692" s="2840"/>
      <c r="F3692" s="2840"/>
      <c r="G3692" s="2840"/>
      <c r="H3692" s="2840"/>
      <c r="I3692" s="2840"/>
      <c r="J3692" s="2841"/>
    </row>
    <row r="3693" spans="1:15" s="2842" customFormat="1" ht="18" customHeight="1">
      <c r="A3693" s="4612"/>
      <c r="B3693" s="4613"/>
      <c r="C3693" s="4613"/>
      <c r="D3693" s="4613"/>
      <c r="E3693" s="4613"/>
      <c r="F3693" s="4613"/>
      <c r="G3693" s="624" t="s">
        <v>137</v>
      </c>
      <c r="H3693" s="4610" t="s">
        <v>239</v>
      </c>
      <c r="I3693" s="4610"/>
      <c r="J3693" s="4611"/>
      <c r="O3693" s="2842" t="e">
        <v>#REF!</v>
      </c>
    </row>
    <row r="3694" spans="1:15" s="2842" customFormat="1" ht="17.25" customHeight="1">
      <c r="A3694" s="4612"/>
      <c r="B3694" s="4613"/>
      <c r="C3694" s="4613"/>
      <c r="D3694" s="4613"/>
      <c r="E3694" s="4613"/>
      <c r="F3694" s="4613"/>
      <c r="G3694" s="624">
        <v>1</v>
      </c>
      <c r="H3694" s="4610" t="s">
        <v>1235</v>
      </c>
      <c r="I3694" s="4610"/>
      <c r="J3694" s="4611"/>
    </row>
    <row r="3695" spans="1:15" s="2842" customFormat="1" ht="17.25" customHeight="1">
      <c r="A3695" s="3424"/>
      <c r="B3695" s="2846"/>
      <c r="C3695" s="4423">
        <v>26949200</v>
      </c>
      <c r="D3695" s="4424"/>
      <c r="E3695" s="4423">
        <v>26949200</v>
      </c>
      <c r="F3695" s="4424"/>
      <c r="G3695" s="1326" t="s">
        <v>324</v>
      </c>
      <c r="H3695" s="2839" t="s">
        <v>1409</v>
      </c>
      <c r="I3695" s="2839"/>
      <c r="J3695" s="2846"/>
    </row>
    <row r="3696" spans="1:15" s="626" customFormat="1" ht="17.25" customHeight="1" thickBot="1">
      <c r="A3696" s="3424"/>
      <c r="B3696" s="2846"/>
      <c r="C3696" s="4423">
        <v>4500800</v>
      </c>
      <c r="D3696" s="4424"/>
      <c r="E3696" s="4423">
        <v>4500800</v>
      </c>
      <c r="F3696" s="4424"/>
      <c r="G3696" s="1326" t="s">
        <v>327</v>
      </c>
      <c r="H3696" s="1354" t="s">
        <v>1246</v>
      </c>
      <c r="I3696" s="2839"/>
      <c r="J3696" s="2846"/>
      <c r="K3696" s="711"/>
      <c r="L3696" s="711"/>
      <c r="M3696" s="674"/>
      <c r="N3696" s="674"/>
    </row>
    <row r="3697" spans="1:15" s="733" customFormat="1" ht="23.25" customHeight="1" thickTop="1" thickBot="1">
      <c r="A3697" s="3424"/>
      <c r="B3697" s="2846"/>
      <c r="C3697" s="4427">
        <v>7550000</v>
      </c>
      <c r="D3697" s="989"/>
      <c r="E3697" s="4427">
        <v>7550000</v>
      </c>
      <c r="F3697" s="989"/>
      <c r="G3697" s="1263">
        <v>100</v>
      </c>
      <c r="H3697" s="2862" t="s">
        <v>1380</v>
      </c>
      <c r="I3697" s="2862"/>
      <c r="J3697" s="989"/>
      <c r="K3697" s="725"/>
      <c r="L3697" s="725"/>
    </row>
    <row r="3698" spans="1:15" s="2842" customFormat="1" ht="18" customHeight="1" thickTop="1" thickBot="1">
      <c r="A3698" s="1039">
        <f t="shared" ref="A3698:F3698" si="892">SUM(A3695:A3697)</f>
        <v>0</v>
      </c>
      <c r="B3698" s="1040">
        <f t="shared" si="892"/>
        <v>0</v>
      </c>
      <c r="C3698" s="996">
        <f t="shared" si="892"/>
        <v>39000000</v>
      </c>
      <c r="D3698" s="996">
        <f t="shared" si="892"/>
        <v>0</v>
      </c>
      <c r="E3698" s="1040">
        <f t="shared" si="892"/>
        <v>39000000</v>
      </c>
      <c r="F3698" s="1040">
        <f t="shared" si="892"/>
        <v>0</v>
      </c>
      <c r="G3698" s="1009"/>
      <c r="H3698" s="996" t="s">
        <v>1249</v>
      </c>
      <c r="I3698" s="996">
        <f>SUM(I3695:I3697)</f>
        <v>0</v>
      </c>
      <c r="J3698" s="997">
        <f>SUM(J3695:J3697)</f>
        <v>0</v>
      </c>
      <c r="K3698" s="2847"/>
      <c r="L3698" s="2847"/>
    </row>
    <row r="3699" spans="1:15" s="2842" customFormat="1" ht="17.25" customHeight="1" thickTop="1">
      <c r="A3699" s="4623">
        <v>0</v>
      </c>
      <c r="B3699" s="4624"/>
      <c r="C3699" s="4624"/>
      <c r="D3699" s="4624"/>
      <c r="E3699" s="4624"/>
      <c r="F3699" s="4624"/>
      <c r="G3699" s="623">
        <v>2</v>
      </c>
      <c r="H3699" s="4606" t="s">
        <v>1236</v>
      </c>
      <c r="I3699" s="4606"/>
      <c r="J3699" s="4607"/>
      <c r="O3699" s="2842" t="e">
        <v>#REF!</v>
      </c>
    </row>
    <row r="3700" spans="1:15" s="626" customFormat="1" ht="17.25" customHeight="1" thickBot="1">
      <c r="A3700" s="3424"/>
      <c r="B3700" s="2846"/>
      <c r="C3700" s="4423">
        <v>20000</v>
      </c>
      <c r="D3700" s="4424">
        <v>0</v>
      </c>
      <c r="E3700" s="4423">
        <v>20000</v>
      </c>
      <c r="F3700" s="4424">
        <v>0</v>
      </c>
      <c r="G3700" s="1326">
        <v>200</v>
      </c>
      <c r="H3700" s="2839" t="s">
        <v>1335</v>
      </c>
      <c r="I3700" s="2839"/>
      <c r="J3700" s="2846">
        <v>0</v>
      </c>
    </row>
    <row r="3701" spans="1:15" s="626" customFormat="1" ht="23.25" customHeight="1" thickTop="1" thickBot="1">
      <c r="A3701" s="3424"/>
      <c r="B3701" s="2846"/>
      <c r="C3701" s="4427">
        <v>400000</v>
      </c>
      <c r="D3701" s="989">
        <v>0</v>
      </c>
      <c r="E3701" s="4427">
        <v>400000</v>
      </c>
      <c r="F3701" s="989">
        <v>0</v>
      </c>
      <c r="G3701" s="1263">
        <v>275</v>
      </c>
      <c r="H3701" s="2885" t="s">
        <v>1503</v>
      </c>
      <c r="I3701" s="2862"/>
      <c r="J3701" s="989">
        <v>0</v>
      </c>
    </row>
    <row r="3702" spans="1:15" s="662" customFormat="1" ht="32.25" customHeight="1" thickTop="1" thickBot="1">
      <c r="A3702" s="1018">
        <f>SUM(A3700:A3701)</f>
        <v>0</v>
      </c>
      <c r="B3702" s="1019">
        <f>SUM(B3700:B3701)</f>
        <v>0</v>
      </c>
      <c r="C3702" s="1020">
        <f>SUM(C3700:C3701)</f>
        <v>420000</v>
      </c>
      <c r="D3702" s="1020">
        <f>SUM(D3700:D3701)</f>
        <v>0</v>
      </c>
      <c r="E3702" s="1019">
        <f>SUM(E3700:E3701)</f>
        <v>420000</v>
      </c>
      <c r="F3702" s="1019">
        <v>0</v>
      </c>
      <c r="G3702" s="1023"/>
      <c r="H3702" s="1408" t="s">
        <v>1257</v>
      </c>
      <c r="I3702" s="1020">
        <f>SUM(I3700:I3701)</f>
        <v>0</v>
      </c>
      <c r="J3702" s="1022">
        <f>SUM(J3700:J3701)</f>
        <v>0</v>
      </c>
    </row>
    <row r="3703" spans="1:15" s="2842" customFormat="1" ht="33" customHeight="1" thickTop="1" thickBot="1">
      <c r="A3703" s="1039">
        <f t="shared" ref="A3703:F3703" si="893">SUM(A3702,A3698)</f>
        <v>0</v>
      </c>
      <c r="B3703" s="1040">
        <f t="shared" si="893"/>
        <v>0</v>
      </c>
      <c r="C3703" s="996">
        <f t="shared" si="893"/>
        <v>39420000</v>
      </c>
      <c r="D3703" s="996">
        <f t="shared" si="893"/>
        <v>0</v>
      </c>
      <c r="E3703" s="1040">
        <f t="shared" si="893"/>
        <v>39420000</v>
      </c>
      <c r="F3703" s="1040">
        <f t="shared" si="893"/>
        <v>0</v>
      </c>
      <c r="G3703" s="1013"/>
      <c r="H3703" s="1010" t="s">
        <v>1237</v>
      </c>
      <c r="I3703" s="996">
        <f>SUM(I3702,I3698)</f>
        <v>0</v>
      </c>
      <c r="J3703" s="997">
        <f>SUM(J3702,J3698)</f>
        <v>0</v>
      </c>
    </row>
    <row r="3704" spans="1:15" s="648" customFormat="1" ht="18" customHeight="1" thickTop="1" thickBot="1">
      <c r="A3704" s="4623"/>
      <c r="B3704" s="4624"/>
      <c r="C3704" s="4624"/>
      <c r="D3704" s="4624"/>
      <c r="E3704" s="4624"/>
      <c r="F3704" s="4624"/>
      <c r="G3704" s="623" t="s">
        <v>139</v>
      </c>
      <c r="H3704" s="4606" t="s">
        <v>243</v>
      </c>
      <c r="I3704" s="4606"/>
      <c r="J3704" s="4607"/>
    </row>
    <row r="3705" spans="1:15" s="660" customFormat="1" ht="17.25" customHeight="1" thickTop="1" thickBot="1">
      <c r="A3705" s="4612"/>
      <c r="B3705" s="4613"/>
      <c r="C3705" s="4613"/>
      <c r="D3705" s="4613"/>
      <c r="E3705" s="4613"/>
      <c r="F3705" s="4613"/>
      <c r="G3705" s="624">
        <v>1</v>
      </c>
      <c r="H3705" s="4610" t="s">
        <v>1258</v>
      </c>
      <c r="I3705" s="4610"/>
      <c r="J3705" s="4611"/>
      <c r="K3705" s="673"/>
      <c r="L3705" s="673"/>
    </row>
    <row r="3706" spans="1:15" s="719" customFormat="1" ht="17.25" customHeight="1" thickTop="1" thickBot="1">
      <c r="A3706" s="3424"/>
      <c r="B3706" s="3424"/>
      <c r="C3706" s="4423">
        <v>1000000</v>
      </c>
      <c r="D3706" s="4424"/>
      <c r="E3706" s="4423">
        <v>1000000</v>
      </c>
      <c r="F3706" s="4424"/>
      <c r="G3706" s="1326" t="s">
        <v>324</v>
      </c>
      <c r="H3706" s="1234" t="s">
        <v>1259</v>
      </c>
      <c r="I3706" s="2839"/>
      <c r="J3706" s="2846"/>
    </row>
    <row r="3707" spans="1:15" s="720" customFormat="1" ht="17.25" customHeight="1" thickBot="1">
      <c r="A3707" s="3424"/>
      <c r="B3707" s="3424"/>
      <c r="C3707" s="4423">
        <v>10000</v>
      </c>
      <c r="D3707" s="4424"/>
      <c r="E3707" s="4423">
        <v>10000</v>
      </c>
      <c r="F3707" s="4424"/>
      <c r="G3707" s="1326" t="s">
        <v>326</v>
      </c>
      <c r="H3707" s="1234" t="s">
        <v>256</v>
      </c>
      <c r="I3707" s="2839"/>
      <c r="J3707" s="2846"/>
    </row>
    <row r="3708" spans="1:15" s="2842" customFormat="1" ht="17.25" customHeight="1">
      <c r="A3708" s="3424"/>
      <c r="B3708" s="3424"/>
      <c r="C3708" s="3719">
        <v>75000</v>
      </c>
      <c r="D3708" s="4424"/>
      <c r="E3708" s="3719">
        <v>75000</v>
      </c>
      <c r="F3708" s="4424"/>
      <c r="G3708" s="1326" t="s">
        <v>473</v>
      </c>
      <c r="H3708" s="1234" t="s">
        <v>1504</v>
      </c>
      <c r="I3708" s="3719"/>
      <c r="J3708" s="2846"/>
      <c r="K3708" s="1388"/>
      <c r="L3708" s="1388"/>
    </row>
    <row r="3709" spans="1:15" s="2842" customFormat="1" ht="17.25" customHeight="1">
      <c r="A3709" s="3425"/>
      <c r="B3709" s="3424"/>
      <c r="C3709" s="3719">
        <v>5000</v>
      </c>
      <c r="D3709" s="4424"/>
      <c r="E3709" s="3719">
        <v>5000</v>
      </c>
      <c r="F3709" s="4424"/>
      <c r="G3709" s="1326" t="s">
        <v>1264</v>
      </c>
      <c r="H3709" s="1234" t="s">
        <v>262</v>
      </c>
      <c r="I3709" s="3719"/>
      <c r="J3709" s="2846"/>
    </row>
    <row r="3710" spans="1:15" s="626" customFormat="1" ht="17.25" customHeight="1" thickBot="1">
      <c r="A3710" s="3425"/>
      <c r="B3710" s="3424"/>
      <c r="C3710" s="4423"/>
      <c r="D3710" s="890">
        <v>50000</v>
      </c>
      <c r="E3710" s="4423"/>
      <c r="F3710" s="890">
        <v>50000</v>
      </c>
      <c r="G3710" s="1326" t="s">
        <v>492</v>
      </c>
      <c r="H3710" s="1234" t="s">
        <v>265</v>
      </c>
      <c r="I3710" s="2839"/>
      <c r="J3710" s="890"/>
      <c r="K3710" s="674"/>
      <c r="L3710" s="674"/>
      <c r="M3710" s="674"/>
      <c r="N3710" s="674"/>
    </row>
    <row r="3711" spans="1:15" s="733" customFormat="1" ht="31.5" thickTop="1" thickBot="1">
      <c r="A3711" s="3425"/>
      <c r="B3711" s="3424"/>
      <c r="C3711" s="4427"/>
      <c r="D3711" s="3730">
        <v>80000</v>
      </c>
      <c r="E3711" s="4427"/>
      <c r="F3711" s="3730">
        <v>80000</v>
      </c>
      <c r="G3711" s="1263" t="s">
        <v>495</v>
      </c>
      <c r="H3711" s="1234" t="s">
        <v>3490</v>
      </c>
      <c r="I3711" s="2862"/>
      <c r="J3711" s="3730"/>
    </row>
    <row r="3712" spans="1:15" s="761" customFormat="1" ht="16.5" thickTop="1" thickBot="1">
      <c r="A3712" s="2842"/>
      <c r="B3712" s="2716"/>
      <c r="C3712" s="1229"/>
      <c r="D3712" s="3800">
        <v>50000</v>
      </c>
      <c r="E3712" s="1229"/>
      <c r="F3712" s="3800">
        <v>50000</v>
      </c>
      <c r="G3712" s="2709">
        <v>29</v>
      </c>
      <c r="H3712" s="2738" t="s">
        <v>3489</v>
      </c>
      <c r="I3712" s="1229"/>
      <c r="J3712" s="3800"/>
    </row>
    <row r="3713" spans="1:14" s="2842" customFormat="1" ht="25.5" customHeight="1" thickTop="1" thickBot="1">
      <c r="A3713" s="1083">
        <f t="shared" ref="A3713:F3713" si="894">SUM(A3706:A3712)</f>
        <v>0</v>
      </c>
      <c r="B3713" s="1083">
        <f t="shared" si="894"/>
        <v>0</v>
      </c>
      <c r="C3713" s="1083">
        <f t="shared" si="894"/>
        <v>1090000</v>
      </c>
      <c r="D3713" s="1083">
        <f t="shared" si="894"/>
        <v>180000</v>
      </c>
      <c r="E3713" s="1083">
        <f t="shared" si="894"/>
        <v>1090000</v>
      </c>
      <c r="F3713" s="1083">
        <f t="shared" si="894"/>
        <v>180000</v>
      </c>
      <c r="G3713" s="1079"/>
      <c r="H3713" s="1015" t="s">
        <v>1270</v>
      </c>
      <c r="I3713" s="1015">
        <f>SUM(I3705:I3712)</f>
        <v>0</v>
      </c>
      <c r="J3713" s="1015">
        <f>SUM(J3705:J3712)</f>
        <v>0</v>
      </c>
      <c r="K3713" s="656"/>
      <c r="L3713" s="656"/>
      <c r="M3713" s="656"/>
      <c r="N3713" s="656"/>
    </row>
    <row r="3714" spans="1:14" s="2842" customFormat="1" ht="13.5" customHeight="1">
      <c r="A3714" s="2850" t="s">
        <v>1604</v>
      </c>
    </row>
    <row r="3715" spans="1:14" s="2842" customFormat="1" ht="16.5" customHeight="1" thickBot="1">
      <c r="A3715" s="2848"/>
      <c r="I3715" s="4608" t="s">
        <v>313</v>
      </c>
      <c r="J3715" s="4608"/>
    </row>
    <row r="3716" spans="1:14" s="2842" customFormat="1" ht="27.75" customHeight="1">
      <c r="A3716" s="4453" t="s">
        <v>3785</v>
      </c>
      <c r="B3716" s="4454"/>
      <c r="C3716" s="4455" t="s">
        <v>3783</v>
      </c>
      <c r="D3716" s="4454"/>
      <c r="E3716" s="4455" t="s">
        <v>3784</v>
      </c>
      <c r="F3716" s="4454"/>
      <c r="G3716" s="4456" t="s">
        <v>117</v>
      </c>
      <c r="H3716" s="4457"/>
      <c r="I3716" s="4455" t="s">
        <v>3787</v>
      </c>
      <c r="J3716" s="4454"/>
    </row>
    <row r="3717" spans="1:14" s="2842" customFormat="1" ht="13.5" customHeight="1">
      <c r="A3717" s="1050" t="s">
        <v>118</v>
      </c>
      <c r="B3717" s="2819" t="s">
        <v>104</v>
      </c>
      <c r="C3717" s="2819" t="s">
        <v>118</v>
      </c>
      <c r="D3717" s="2819" t="s">
        <v>104</v>
      </c>
      <c r="E3717" s="2819" t="s">
        <v>118</v>
      </c>
      <c r="F3717" s="2819" t="s">
        <v>104</v>
      </c>
      <c r="G3717" s="4458"/>
      <c r="H3717" s="4459"/>
      <c r="I3717" s="2819" t="s">
        <v>118</v>
      </c>
      <c r="J3717" s="1051" t="s">
        <v>104</v>
      </c>
    </row>
    <row r="3718" spans="1:14" s="2842" customFormat="1" ht="18" customHeight="1" thickBot="1">
      <c r="A3718" s="1075">
        <v>1</v>
      </c>
      <c r="B3718" s="2843">
        <v>2</v>
      </c>
      <c r="C3718" s="2843">
        <v>3</v>
      </c>
      <c r="D3718" s="2843">
        <v>4</v>
      </c>
      <c r="E3718" s="2843">
        <v>5</v>
      </c>
      <c r="F3718" s="2843">
        <v>6</v>
      </c>
      <c r="G3718" s="4614">
        <v>7</v>
      </c>
      <c r="H3718" s="4614"/>
      <c r="I3718" s="2843">
        <v>8</v>
      </c>
      <c r="J3718" s="1076">
        <v>9</v>
      </c>
      <c r="K3718" s="654"/>
      <c r="L3718" s="654"/>
      <c r="M3718" s="654"/>
      <c r="N3718" s="654"/>
    </row>
    <row r="3719" spans="1:14" s="2842" customFormat="1" ht="17.25" customHeight="1">
      <c r="A3719" s="4612"/>
      <c r="B3719" s="4613"/>
      <c r="C3719" s="4613"/>
      <c r="D3719" s="4613"/>
      <c r="E3719" s="4613"/>
      <c r="F3719" s="4613"/>
      <c r="G3719" s="624">
        <v>2</v>
      </c>
      <c r="H3719" s="4610" t="s">
        <v>1271</v>
      </c>
      <c r="I3719" s="4610"/>
      <c r="J3719" s="4611"/>
      <c r="K3719" s="654"/>
      <c r="L3719" s="654"/>
      <c r="M3719" s="654"/>
      <c r="N3719" s="654"/>
    </row>
    <row r="3720" spans="1:14" s="2842" customFormat="1" ht="17.25" customHeight="1">
      <c r="A3720" s="2723"/>
      <c r="B3720" s="1420"/>
      <c r="C3720" s="2840"/>
      <c r="D3720" s="2846">
        <v>20000</v>
      </c>
      <c r="E3720" s="3322"/>
      <c r="F3720" s="3326">
        <v>20000</v>
      </c>
      <c r="G3720" s="1326">
        <v>103</v>
      </c>
      <c r="H3720" s="2839" t="s">
        <v>3503</v>
      </c>
      <c r="I3720" s="3322"/>
      <c r="J3720" s="3720"/>
      <c r="K3720" s="654"/>
      <c r="L3720" s="654"/>
      <c r="M3720" s="654"/>
      <c r="N3720" s="654"/>
    </row>
    <row r="3721" spans="1:14" s="2842" customFormat="1" ht="17.25" customHeight="1">
      <c r="A3721" s="3425"/>
      <c r="B3721" s="3424"/>
      <c r="C3721" s="2839">
        <v>0</v>
      </c>
      <c r="D3721" s="890">
        <v>100000</v>
      </c>
      <c r="E3721" s="3321">
        <v>0</v>
      </c>
      <c r="F3721" s="890">
        <v>100000</v>
      </c>
      <c r="G3721" s="1326">
        <v>104</v>
      </c>
      <c r="H3721" s="1234" t="s">
        <v>3492</v>
      </c>
      <c r="I3721" s="3321"/>
      <c r="J3721" s="3720"/>
      <c r="K3721" s="654"/>
      <c r="L3721" s="654"/>
      <c r="M3721" s="654"/>
      <c r="N3721" s="654"/>
    </row>
    <row r="3722" spans="1:14" s="626" customFormat="1" ht="17.25" customHeight="1" thickBot="1">
      <c r="A3722" s="3425"/>
      <c r="B3722" s="3424"/>
      <c r="C3722" s="2839">
        <v>0</v>
      </c>
      <c r="D3722" s="890">
        <v>150000</v>
      </c>
      <c r="E3722" s="3321">
        <v>0</v>
      </c>
      <c r="F3722" s="890">
        <v>150000</v>
      </c>
      <c r="G3722" s="1326">
        <v>135</v>
      </c>
      <c r="H3722" s="1234" t="s">
        <v>270</v>
      </c>
      <c r="I3722" s="3321"/>
      <c r="J3722" s="3720"/>
    </row>
    <row r="3723" spans="1:14" s="733" customFormat="1" ht="21" customHeight="1" thickTop="1" thickBot="1">
      <c r="A3723" s="3424"/>
      <c r="B3723" s="3424"/>
      <c r="C3723" s="2862">
        <v>10000</v>
      </c>
      <c r="D3723" s="989">
        <v>0</v>
      </c>
      <c r="E3723" s="3327">
        <v>10000</v>
      </c>
      <c r="F3723" s="989">
        <v>0</v>
      </c>
      <c r="G3723" s="1263">
        <v>140</v>
      </c>
      <c r="H3723" s="2862" t="s">
        <v>1605</v>
      </c>
      <c r="I3723" s="3723"/>
      <c r="J3723" s="989"/>
    </row>
    <row r="3724" spans="1:14" s="2842" customFormat="1" ht="18" customHeight="1" thickTop="1" thickBot="1">
      <c r="A3724" s="1039">
        <f t="shared" ref="A3724:F3724" si="895">SUM(A3720:A3723)</f>
        <v>0</v>
      </c>
      <c r="B3724" s="1039">
        <f t="shared" si="895"/>
        <v>0</v>
      </c>
      <c r="C3724" s="1039">
        <f t="shared" si="895"/>
        <v>10000</v>
      </c>
      <c r="D3724" s="1039">
        <f t="shared" si="895"/>
        <v>270000</v>
      </c>
      <c r="E3724" s="1039">
        <f t="shared" si="895"/>
        <v>10000</v>
      </c>
      <c r="F3724" s="1039">
        <f t="shared" si="895"/>
        <v>270000</v>
      </c>
      <c r="G3724" s="1009"/>
      <c r="H3724" s="996" t="s">
        <v>1344</v>
      </c>
      <c r="I3724" s="1039">
        <f>SUM(I3720:I3723)</f>
        <v>0</v>
      </c>
      <c r="J3724" s="1039">
        <f>SUM(J3720:J3723)</f>
        <v>0</v>
      </c>
    </row>
    <row r="3725" spans="1:14" s="2842" customFormat="1" ht="17.25" customHeight="1" thickTop="1">
      <c r="A3725" s="4623"/>
      <c r="B3725" s="4624"/>
      <c r="C3725" s="4624"/>
      <c r="D3725" s="4624"/>
      <c r="E3725" s="4624"/>
      <c r="F3725" s="4624"/>
      <c r="G3725" s="623">
        <v>3</v>
      </c>
      <c r="H3725" s="4606" t="s">
        <v>1282</v>
      </c>
      <c r="I3725" s="4606"/>
      <c r="J3725" s="4607"/>
      <c r="K3725" s="654"/>
      <c r="L3725" s="654"/>
      <c r="M3725" s="654"/>
      <c r="N3725" s="654"/>
    </row>
    <row r="3726" spans="1:14" s="2842" customFormat="1" ht="17.25" customHeight="1">
      <c r="A3726" s="2846"/>
      <c r="B3726" s="2846"/>
      <c r="C3726" s="4423">
        <v>0</v>
      </c>
      <c r="D3726" s="616">
        <v>0</v>
      </c>
      <c r="E3726" s="4423">
        <v>0</v>
      </c>
      <c r="F3726" s="616">
        <v>0</v>
      </c>
      <c r="G3726" s="1326">
        <v>206</v>
      </c>
      <c r="H3726" s="2839" t="s">
        <v>1426</v>
      </c>
      <c r="I3726" s="3321"/>
      <c r="J3726" s="616"/>
    </row>
    <row r="3727" spans="1:14" s="648" customFormat="1" ht="17.25" customHeight="1" thickBot="1">
      <c r="A3727" s="2846"/>
      <c r="B3727" s="2846"/>
      <c r="C3727" s="4423">
        <v>0</v>
      </c>
      <c r="D3727" s="4424">
        <v>0</v>
      </c>
      <c r="E3727" s="4423">
        <v>0</v>
      </c>
      <c r="F3727" s="4424">
        <v>0</v>
      </c>
      <c r="G3727" s="1326">
        <v>223</v>
      </c>
      <c r="H3727" s="1354" t="s">
        <v>1606</v>
      </c>
      <c r="I3727" s="3321"/>
      <c r="J3727" s="3326"/>
    </row>
    <row r="3728" spans="1:14" s="660" customFormat="1" ht="17.25" customHeight="1" thickTop="1" thickBot="1">
      <c r="A3728" s="2846"/>
      <c r="B3728" s="2846"/>
      <c r="C3728" s="4423">
        <v>0</v>
      </c>
      <c r="D3728" s="3720">
        <v>60000</v>
      </c>
      <c r="E3728" s="4423">
        <v>0</v>
      </c>
      <c r="F3728" s="3720">
        <v>60000</v>
      </c>
      <c r="G3728" s="1326">
        <v>230</v>
      </c>
      <c r="H3728" s="2839" t="s">
        <v>1516</v>
      </c>
      <c r="I3728" s="3321"/>
      <c r="J3728" s="3720"/>
    </row>
    <row r="3729" spans="1:14" s="2842" customFormat="1" ht="15.75" thickTop="1">
      <c r="A3729" s="3424"/>
      <c r="B3729" s="3424"/>
      <c r="C3729" s="4423">
        <v>50000</v>
      </c>
      <c r="D3729" s="4424">
        <v>0</v>
      </c>
      <c r="E3729" s="4423">
        <v>50000</v>
      </c>
      <c r="F3729" s="4424">
        <v>0</v>
      </c>
      <c r="G3729" s="1326">
        <v>234</v>
      </c>
      <c r="H3729" s="2839" t="s">
        <v>1607</v>
      </c>
      <c r="I3729" s="3321"/>
      <c r="J3729" s="3326"/>
    </row>
    <row r="3730" spans="1:14" s="2842" customFormat="1" ht="17.25" customHeight="1">
      <c r="A3730" s="3424"/>
      <c r="B3730" s="3424"/>
      <c r="C3730" s="1357">
        <v>0</v>
      </c>
      <c r="D3730" s="4424">
        <v>0</v>
      </c>
      <c r="E3730" s="1357">
        <v>0</v>
      </c>
      <c r="F3730" s="4424">
        <v>0</v>
      </c>
      <c r="G3730" s="1326">
        <v>250</v>
      </c>
      <c r="H3730" s="1354" t="s">
        <v>1608</v>
      </c>
      <c r="I3730" s="1357"/>
      <c r="J3730" s="3326"/>
      <c r="K3730" s="1388" t="s">
        <v>3746</v>
      </c>
      <c r="L3730" s="1388"/>
    </row>
    <row r="3731" spans="1:14" s="2842" customFormat="1" ht="17.25" customHeight="1">
      <c r="A3731" s="3425"/>
      <c r="B3731" s="3424"/>
      <c r="C3731" s="4423">
        <v>0</v>
      </c>
      <c r="D3731" s="3720">
        <v>50000</v>
      </c>
      <c r="E3731" s="4423">
        <v>0</v>
      </c>
      <c r="F3731" s="3720">
        <v>50000</v>
      </c>
      <c r="G3731" s="1326">
        <v>259</v>
      </c>
      <c r="H3731" s="1354" t="s">
        <v>278</v>
      </c>
      <c r="I3731" s="3321"/>
      <c r="J3731" s="3720"/>
    </row>
    <row r="3732" spans="1:14" s="626" customFormat="1" ht="17.25" customHeight="1" thickBot="1">
      <c r="A3732" s="3424"/>
      <c r="B3732" s="3424"/>
      <c r="C3732" s="4423">
        <v>50000</v>
      </c>
      <c r="D3732" s="4424">
        <v>0</v>
      </c>
      <c r="E3732" s="4423">
        <v>50000</v>
      </c>
      <c r="F3732" s="4424">
        <v>0</v>
      </c>
      <c r="G3732" s="1326">
        <v>260</v>
      </c>
      <c r="H3732" s="1354" t="s">
        <v>279</v>
      </c>
      <c r="I3732" s="3321"/>
      <c r="J3732" s="3326"/>
      <c r="K3732" s="674"/>
      <c r="L3732" s="674"/>
      <c r="M3732" s="674"/>
      <c r="N3732" s="674"/>
    </row>
    <row r="3733" spans="1:14" s="733" customFormat="1" ht="22.5" customHeight="1" thickTop="1" thickBot="1">
      <c r="A3733" s="3424"/>
      <c r="B3733" s="3424"/>
      <c r="C3733" s="4427">
        <v>50000</v>
      </c>
      <c r="D3733" s="989">
        <v>0</v>
      </c>
      <c r="E3733" s="4427">
        <v>50000</v>
      </c>
      <c r="F3733" s="989">
        <v>0</v>
      </c>
      <c r="G3733" s="1263">
        <v>289</v>
      </c>
      <c r="H3733" s="2862" t="s">
        <v>281</v>
      </c>
      <c r="I3733" s="3327"/>
      <c r="J3733" s="989"/>
    </row>
    <row r="3734" spans="1:14" s="2842" customFormat="1" ht="18" customHeight="1" thickTop="1" thickBot="1">
      <c r="A3734" s="1039">
        <f t="shared" ref="A3734:F3734" si="896">SUM(A3726:A3733)</f>
        <v>0</v>
      </c>
      <c r="B3734" s="1040">
        <f t="shared" si="896"/>
        <v>0</v>
      </c>
      <c r="C3734" s="1040">
        <f t="shared" si="896"/>
        <v>150000</v>
      </c>
      <c r="D3734" s="1040">
        <f t="shared" si="896"/>
        <v>110000</v>
      </c>
      <c r="E3734" s="1040">
        <f t="shared" si="896"/>
        <v>150000</v>
      </c>
      <c r="F3734" s="1040">
        <f t="shared" si="896"/>
        <v>110000</v>
      </c>
      <c r="G3734" s="1009"/>
      <c r="H3734" s="996" t="s">
        <v>1374</v>
      </c>
      <c r="I3734" s="1040">
        <f>SUM(I3726:I3733)</f>
        <v>0</v>
      </c>
      <c r="J3734" s="1074">
        <f>SUM(J3726:J3733)</f>
        <v>0</v>
      </c>
      <c r="K3734" s="656"/>
      <c r="L3734" s="656"/>
      <c r="M3734" s="656"/>
      <c r="N3734" s="656"/>
    </row>
    <row r="3735" spans="1:14" s="2842" customFormat="1" ht="18" customHeight="1" thickTop="1">
      <c r="A3735" s="4623"/>
      <c r="B3735" s="4624"/>
      <c r="C3735" s="4624"/>
      <c r="D3735" s="4624"/>
      <c r="E3735" s="4624"/>
      <c r="F3735" s="4624"/>
      <c r="G3735" s="623">
        <v>4</v>
      </c>
      <c r="H3735" s="4606" t="s">
        <v>1296</v>
      </c>
      <c r="I3735" s="4606"/>
      <c r="J3735" s="4607"/>
      <c r="K3735" s="654"/>
      <c r="L3735" s="654"/>
      <c r="M3735" s="654"/>
      <c r="N3735" s="654"/>
    </row>
    <row r="3736" spans="1:14" s="626" customFormat="1" ht="17.25" customHeight="1" thickBot="1">
      <c r="A3736" s="4612"/>
      <c r="B3736" s="4613"/>
      <c r="C3736" s="4613"/>
      <c r="D3736" s="4613"/>
      <c r="E3736" s="4613"/>
      <c r="F3736" s="4613"/>
      <c r="G3736" s="624">
        <v>5</v>
      </c>
      <c r="H3736" s="4610" t="s">
        <v>321</v>
      </c>
      <c r="I3736" s="4610"/>
      <c r="J3736" s="4611"/>
    </row>
    <row r="3737" spans="1:14" s="662" customFormat="1" ht="20.25" customHeight="1" thickTop="1" thickBot="1">
      <c r="A3737" s="2846"/>
      <c r="B3737" s="1261"/>
      <c r="C3737" s="2862">
        <v>10000</v>
      </c>
      <c r="D3737" s="2862"/>
      <c r="E3737" s="2862">
        <v>10000</v>
      </c>
      <c r="F3737" s="2862">
        <v>0</v>
      </c>
      <c r="G3737" s="1263">
        <v>499</v>
      </c>
      <c r="H3737" s="2862" t="s">
        <v>290</v>
      </c>
      <c r="I3737" s="3723"/>
      <c r="J3737" s="2862">
        <v>0</v>
      </c>
    </row>
    <row r="3738" spans="1:14" s="662" customFormat="1" ht="33" customHeight="1" thickTop="1" thickBot="1">
      <c r="A3738" s="1039">
        <f t="shared" ref="A3738:F3738" si="897">SUM(A3737)</f>
        <v>0</v>
      </c>
      <c r="B3738" s="1040">
        <f t="shared" si="897"/>
        <v>0</v>
      </c>
      <c r="C3738" s="996">
        <f t="shared" si="897"/>
        <v>10000</v>
      </c>
      <c r="D3738" s="996">
        <f t="shared" si="897"/>
        <v>0</v>
      </c>
      <c r="E3738" s="1040">
        <f t="shared" si="897"/>
        <v>10000</v>
      </c>
      <c r="F3738" s="1040">
        <f t="shared" si="897"/>
        <v>0</v>
      </c>
      <c r="G3738" s="1092"/>
      <c r="H3738" s="996" t="s">
        <v>1321</v>
      </c>
      <c r="I3738" s="996">
        <f>SUM(I3737)</f>
        <v>0</v>
      </c>
      <c r="J3738" s="997">
        <f>SUM(J3737)</f>
        <v>0</v>
      </c>
    </row>
    <row r="3739" spans="1:14" s="2842" customFormat="1" ht="43.5" customHeight="1" thickTop="1" thickBot="1">
      <c r="A3739" s="1039">
        <f t="shared" ref="A3739:F3739" si="898">SUM(A3738,A3734,A3724,A3713)</f>
        <v>0</v>
      </c>
      <c r="B3739" s="1040">
        <f t="shared" si="898"/>
        <v>0</v>
      </c>
      <c r="C3739" s="996">
        <f t="shared" si="898"/>
        <v>1260000</v>
      </c>
      <c r="D3739" s="996">
        <f t="shared" si="898"/>
        <v>560000</v>
      </c>
      <c r="E3739" s="1040">
        <f t="shared" si="898"/>
        <v>1260000</v>
      </c>
      <c r="F3739" s="1040">
        <f t="shared" si="898"/>
        <v>560000</v>
      </c>
      <c r="G3739" s="1092"/>
      <c r="H3739" s="1010" t="s">
        <v>1355</v>
      </c>
      <c r="I3739" s="996">
        <f>SUM(I3738,I3734,I3724,I3713)</f>
        <v>0</v>
      </c>
      <c r="J3739" s="997">
        <f>SUM(J3738,J3734,J3724,J3713)</f>
        <v>0</v>
      </c>
      <c r="K3739" s="656"/>
      <c r="L3739" s="656"/>
      <c r="M3739" s="656"/>
      <c r="N3739" s="656"/>
    </row>
    <row r="3740" spans="1:14" s="660" customFormat="1" ht="32.25" customHeight="1" thickTop="1" thickBot="1">
      <c r="A3740" s="1071">
        <f t="shared" ref="A3740:F3740" si="899">SUM(A3739,A3703)</f>
        <v>0</v>
      </c>
      <c r="B3740" s="1072">
        <f t="shared" si="899"/>
        <v>0</v>
      </c>
      <c r="C3740" s="1072">
        <f t="shared" si="899"/>
        <v>40680000</v>
      </c>
      <c r="D3740" s="1072">
        <f t="shared" si="899"/>
        <v>560000</v>
      </c>
      <c r="E3740" s="1072">
        <f t="shared" si="899"/>
        <v>40680000</v>
      </c>
      <c r="F3740" s="1072">
        <f t="shared" si="899"/>
        <v>560000</v>
      </c>
      <c r="G3740" s="1117"/>
      <c r="H3740" s="1068" t="s">
        <v>1609</v>
      </c>
      <c r="I3740" s="1072">
        <f>SUM(I3739,I3703)</f>
        <v>0</v>
      </c>
      <c r="J3740" s="1073">
        <f>SUM(J3739,J3703)</f>
        <v>0</v>
      </c>
    </row>
    <row r="3741" spans="1:14" s="2842" customFormat="1" ht="16.5" customHeight="1">
      <c r="A3741" s="4671" t="s">
        <v>1610</v>
      </c>
      <c r="B3741" s="4672"/>
      <c r="C3741" s="4672"/>
      <c r="D3741" s="4672"/>
      <c r="E3741" s="4672"/>
      <c r="F3741" s="4672"/>
      <c r="G3741" s="4672"/>
      <c r="H3741" s="4672"/>
      <c r="I3741" s="4672"/>
      <c r="J3741" s="4672"/>
    </row>
    <row r="3742" spans="1:14" s="2842" customFormat="1" ht="17.25" customHeight="1" thickBot="1">
      <c r="A3742" s="2848"/>
      <c r="I3742" s="4608" t="s">
        <v>313</v>
      </c>
      <c r="J3742" s="4608"/>
    </row>
    <row r="3743" spans="1:14" s="648" customFormat="1" ht="27.75" customHeight="1" thickBot="1">
      <c r="A3743" s="4453" t="s">
        <v>3785</v>
      </c>
      <c r="B3743" s="4454"/>
      <c r="C3743" s="4455" t="s">
        <v>3783</v>
      </c>
      <c r="D3743" s="4454"/>
      <c r="E3743" s="4455" t="s">
        <v>3784</v>
      </c>
      <c r="F3743" s="4454"/>
      <c r="G3743" s="4456" t="s">
        <v>117</v>
      </c>
      <c r="H3743" s="4457"/>
      <c r="I3743" s="4455" t="s">
        <v>3787</v>
      </c>
      <c r="J3743" s="4454"/>
    </row>
    <row r="3744" spans="1:14" s="660" customFormat="1" ht="13.5" customHeight="1" thickTop="1" thickBot="1">
      <c r="A3744" s="1050" t="s">
        <v>118</v>
      </c>
      <c r="B3744" s="2819" t="s">
        <v>104</v>
      </c>
      <c r="C3744" s="2819" t="s">
        <v>118</v>
      </c>
      <c r="D3744" s="2819" t="s">
        <v>104</v>
      </c>
      <c r="E3744" s="2819" t="s">
        <v>118</v>
      </c>
      <c r="F3744" s="2819" t="s">
        <v>104</v>
      </c>
      <c r="G3744" s="4458"/>
      <c r="H3744" s="4459"/>
      <c r="I3744" s="2819" t="s">
        <v>118</v>
      </c>
      <c r="J3744" s="1051" t="s">
        <v>104</v>
      </c>
    </row>
    <row r="3745" spans="1:14" s="660" customFormat="1" ht="18" customHeight="1" thickTop="1" thickBot="1">
      <c r="A3745" s="1075">
        <v>1</v>
      </c>
      <c r="B3745" s="2843">
        <v>2</v>
      </c>
      <c r="C3745" s="2843">
        <v>3</v>
      </c>
      <c r="D3745" s="2843">
        <v>4</v>
      </c>
      <c r="E3745" s="2843">
        <v>5</v>
      </c>
      <c r="F3745" s="2843">
        <v>6</v>
      </c>
      <c r="G3745" s="4614">
        <v>7</v>
      </c>
      <c r="H3745" s="4614"/>
      <c r="I3745" s="2843">
        <v>8</v>
      </c>
      <c r="J3745" s="1076">
        <v>9</v>
      </c>
    </row>
    <row r="3746" spans="1:14" s="2842" customFormat="1" ht="18" customHeight="1">
      <c r="A3746" s="2844" t="s">
        <v>318</v>
      </c>
      <c r="B3746" s="2840"/>
      <c r="C3746" s="2840"/>
      <c r="D3746" s="2840"/>
      <c r="E3746" s="2840"/>
      <c r="F3746" s="2840"/>
      <c r="G3746" s="2840"/>
      <c r="H3746" s="2840"/>
      <c r="I3746" s="2840"/>
      <c r="J3746" s="2841"/>
      <c r="K3746" s="656"/>
      <c r="L3746" s="656"/>
      <c r="M3746" s="656"/>
      <c r="N3746" s="656"/>
    </row>
    <row r="3747" spans="1:14" s="2842" customFormat="1" ht="17.25" customHeight="1">
      <c r="A3747" s="4612"/>
      <c r="B3747" s="4613"/>
      <c r="C3747" s="4613"/>
      <c r="D3747" s="4613"/>
      <c r="E3747" s="4613"/>
      <c r="F3747" s="4613"/>
      <c r="G3747" s="624" t="s">
        <v>137</v>
      </c>
      <c r="H3747" s="4610" t="s">
        <v>239</v>
      </c>
      <c r="I3747" s="4610"/>
      <c r="J3747" s="4611"/>
      <c r="K3747" s="654"/>
      <c r="L3747" s="654"/>
      <c r="M3747" s="654"/>
      <c r="N3747" s="654"/>
    </row>
    <row r="3748" spans="1:14" s="626" customFormat="1" ht="17.25" customHeight="1" thickBot="1">
      <c r="A3748" s="2839">
        <f t="shared" ref="A3748:F3748" si="900">SUM(A3772)</f>
        <v>0</v>
      </c>
      <c r="B3748" s="2839">
        <f t="shared" si="900"/>
        <v>0</v>
      </c>
      <c r="C3748" s="2839">
        <f t="shared" si="900"/>
        <v>25517000</v>
      </c>
      <c r="D3748" s="2839">
        <f t="shared" si="900"/>
        <v>0</v>
      </c>
      <c r="E3748" s="2839">
        <f t="shared" si="900"/>
        <v>25517000</v>
      </c>
      <c r="F3748" s="2839">
        <f t="shared" si="900"/>
        <v>0</v>
      </c>
      <c r="G3748" s="1326">
        <v>1</v>
      </c>
      <c r="H3748" s="2839" t="s">
        <v>1235</v>
      </c>
      <c r="I3748" s="2839">
        <f>SUM(I3772)</f>
        <v>0</v>
      </c>
      <c r="J3748" s="2846">
        <f>SUM(J3772)</f>
        <v>0</v>
      </c>
    </row>
    <row r="3749" spans="1:14" s="733" customFormat="1" ht="32.25" customHeight="1" thickTop="1" thickBot="1">
      <c r="A3749" s="2862">
        <f t="shared" ref="A3749:F3749" si="901">A3776</f>
        <v>0</v>
      </c>
      <c r="B3749" s="2862">
        <f t="shared" si="901"/>
        <v>0</v>
      </c>
      <c r="C3749" s="2862">
        <f t="shared" si="901"/>
        <v>760000</v>
      </c>
      <c r="D3749" s="2862">
        <f t="shared" si="901"/>
        <v>0</v>
      </c>
      <c r="E3749" s="2862">
        <f t="shared" si="901"/>
        <v>760000</v>
      </c>
      <c r="F3749" s="2862">
        <f t="shared" si="901"/>
        <v>0</v>
      </c>
      <c r="G3749" s="1263">
        <v>2</v>
      </c>
      <c r="H3749" s="2862" t="s">
        <v>1236</v>
      </c>
      <c r="I3749" s="2862">
        <f>I3776</f>
        <v>0</v>
      </c>
      <c r="J3749" s="989">
        <f>J3776</f>
        <v>0</v>
      </c>
    </row>
    <row r="3750" spans="1:14" s="2842" customFormat="1" ht="36" customHeight="1" thickTop="1" thickBot="1">
      <c r="A3750" s="995">
        <f t="shared" ref="A3750:F3750" si="902">SUM(A3748:A3749)</f>
        <v>0</v>
      </c>
      <c r="B3750" s="996">
        <f t="shared" si="902"/>
        <v>0</v>
      </c>
      <c r="C3750" s="996">
        <f t="shared" si="902"/>
        <v>26277000</v>
      </c>
      <c r="D3750" s="996">
        <f t="shared" si="902"/>
        <v>0</v>
      </c>
      <c r="E3750" s="996">
        <f t="shared" si="902"/>
        <v>26277000</v>
      </c>
      <c r="F3750" s="996">
        <f t="shared" si="902"/>
        <v>0</v>
      </c>
      <c r="G3750" s="1008"/>
      <c r="H3750" s="998" t="s">
        <v>1358</v>
      </c>
      <c r="I3750" s="996">
        <f>SUM(I3748:I3749)</f>
        <v>0</v>
      </c>
      <c r="J3750" s="997">
        <f>SUM(J3748:J3749)</f>
        <v>0</v>
      </c>
    </row>
    <row r="3751" spans="1:14" s="2842" customFormat="1" ht="17.25" customHeight="1" thickTop="1">
      <c r="A3751" s="4623"/>
      <c r="B3751" s="4624"/>
      <c r="C3751" s="4624"/>
      <c r="D3751" s="4624"/>
      <c r="E3751" s="4624"/>
      <c r="F3751" s="4624"/>
      <c r="G3751" s="623" t="s">
        <v>139</v>
      </c>
      <c r="H3751" s="4606" t="s">
        <v>243</v>
      </c>
      <c r="I3751" s="4606"/>
      <c r="J3751" s="4607"/>
    </row>
    <row r="3752" spans="1:14" s="2842" customFormat="1" ht="17.25" customHeight="1">
      <c r="A3752" s="2839">
        <f t="shared" ref="A3752:F3752" si="903">A3787</f>
        <v>0</v>
      </c>
      <c r="B3752" s="2846">
        <f t="shared" si="903"/>
        <v>0</v>
      </c>
      <c r="C3752" s="2839">
        <f t="shared" si="903"/>
        <v>935000</v>
      </c>
      <c r="D3752" s="2846">
        <f t="shared" si="903"/>
        <v>190000</v>
      </c>
      <c r="E3752" s="2839">
        <f t="shared" si="903"/>
        <v>935000</v>
      </c>
      <c r="F3752" s="2846">
        <f t="shared" si="903"/>
        <v>190000</v>
      </c>
      <c r="G3752" s="1326">
        <v>1</v>
      </c>
      <c r="H3752" s="2839" t="s">
        <v>1258</v>
      </c>
      <c r="I3752" s="2839">
        <f>I3787</f>
        <v>0</v>
      </c>
      <c r="J3752" s="2846">
        <f>J3787</f>
        <v>0</v>
      </c>
    </row>
    <row r="3753" spans="1:14" s="648" customFormat="1" ht="17.25" customHeight="1" thickBot="1">
      <c r="A3753" s="2839">
        <f t="shared" ref="A3753:F3753" si="904">A3799</f>
        <v>0</v>
      </c>
      <c r="B3753" s="2846">
        <f t="shared" si="904"/>
        <v>0</v>
      </c>
      <c r="C3753" s="2839">
        <f t="shared" si="904"/>
        <v>90000</v>
      </c>
      <c r="D3753" s="2846">
        <f t="shared" si="904"/>
        <v>250000</v>
      </c>
      <c r="E3753" s="2839">
        <f t="shared" si="904"/>
        <v>90000</v>
      </c>
      <c r="F3753" s="2846">
        <f t="shared" si="904"/>
        <v>250000</v>
      </c>
      <c r="G3753" s="1326">
        <v>2</v>
      </c>
      <c r="H3753" s="2839" t="s">
        <v>1271</v>
      </c>
      <c r="I3753" s="2839">
        <f>I3799</f>
        <v>0</v>
      </c>
      <c r="J3753" s="2846">
        <f>J3799</f>
        <v>0</v>
      </c>
      <c r="K3753" s="655"/>
      <c r="L3753" s="655"/>
      <c r="M3753" s="655"/>
      <c r="N3753" s="655"/>
    </row>
    <row r="3754" spans="1:14" s="695" customFormat="1" ht="17.25" customHeight="1" thickTop="1" thickBot="1">
      <c r="A3754" s="2839">
        <f t="shared" ref="A3754:F3754" si="905">A3805</f>
        <v>0</v>
      </c>
      <c r="B3754" s="2846">
        <f t="shared" si="905"/>
        <v>0</v>
      </c>
      <c r="C3754" s="2839">
        <f t="shared" si="905"/>
        <v>10000</v>
      </c>
      <c r="D3754" s="2846">
        <f t="shared" si="905"/>
        <v>60000</v>
      </c>
      <c r="E3754" s="2839">
        <f t="shared" si="905"/>
        <v>10000</v>
      </c>
      <c r="F3754" s="2846">
        <f t="shared" si="905"/>
        <v>60000</v>
      </c>
      <c r="G3754" s="1326">
        <v>3</v>
      </c>
      <c r="H3754" s="2839" t="s">
        <v>1282</v>
      </c>
      <c r="I3754" s="2839">
        <f>I3805</f>
        <v>0</v>
      </c>
      <c r="J3754" s="2846">
        <f>J3805</f>
        <v>0</v>
      </c>
    </row>
    <row r="3755" spans="1:14" s="626" customFormat="1" ht="17.25" customHeight="1" thickBot="1">
      <c r="A3755" s="2839">
        <f>0</f>
        <v>0</v>
      </c>
      <c r="B3755" s="2846">
        <f>0</f>
        <v>0</v>
      </c>
      <c r="C3755" s="2839">
        <f>0</f>
        <v>0</v>
      </c>
      <c r="D3755" s="2846">
        <f>0</f>
        <v>0</v>
      </c>
      <c r="E3755" s="2839">
        <f>0</f>
        <v>0</v>
      </c>
      <c r="F3755" s="2846">
        <f>0</f>
        <v>0</v>
      </c>
      <c r="G3755" s="1326">
        <v>4</v>
      </c>
      <c r="H3755" s="2839" t="s">
        <v>1296</v>
      </c>
      <c r="I3755" s="2839">
        <f>0</f>
        <v>0</v>
      </c>
      <c r="J3755" s="2846">
        <f>0</f>
        <v>0</v>
      </c>
    </row>
    <row r="3756" spans="1:14" s="733" customFormat="1" ht="37.5" customHeight="1" thickTop="1" thickBot="1">
      <c r="A3756" s="2862">
        <f t="shared" ref="A3756:F3756" si="906">A3809</f>
        <v>0</v>
      </c>
      <c r="B3756" s="989">
        <f t="shared" si="906"/>
        <v>0</v>
      </c>
      <c r="C3756" s="2862">
        <f t="shared" si="906"/>
        <v>10000</v>
      </c>
      <c r="D3756" s="989">
        <f t="shared" si="906"/>
        <v>0</v>
      </c>
      <c r="E3756" s="2862">
        <f t="shared" si="906"/>
        <v>10000</v>
      </c>
      <c r="F3756" s="989">
        <f t="shared" si="906"/>
        <v>0</v>
      </c>
      <c r="G3756" s="1263">
        <v>5</v>
      </c>
      <c r="H3756" s="2862" t="s">
        <v>321</v>
      </c>
      <c r="I3756" s="2862">
        <f>I3809</f>
        <v>0</v>
      </c>
      <c r="J3756" s="989">
        <f>J3809</f>
        <v>0</v>
      </c>
    </row>
    <row r="3757" spans="1:14" s="761" customFormat="1" ht="30" thickTop="1" thickBot="1">
      <c r="A3757" s="995">
        <f t="shared" ref="A3757:F3757" si="907">SUM(A3752:A3756)</f>
        <v>0</v>
      </c>
      <c r="B3757" s="996">
        <f t="shared" si="907"/>
        <v>0</v>
      </c>
      <c r="C3757" s="996">
        <f t="shared" si="907"/>
        <v>1045000</v>
      </c>
      <c r="D3757" s="996">
        <f t="shared" si="907"/>
        <v>500000</v>
      </c>
      <c r="E3757" s="996">
        <f t="shared" si="907"/>
        <v>1045000</v>
      </c>
      <c r="F3757" s="996">
        <f t="shared" si="907"/>
        <v>500000</v>
      </c>
      <c r="G3757" s="996"/>
      <c r="H3757" s="998" t="s">
        <v>1243</v>
      </c>
      <c r="I3757" s="996">
        <f>SUM(I3752:I3756)</f>
        <v>0</v>
      </c>
      <c r="J3757" s="997">
        <f>SUM(J3752:J3756)</f>
        <v>0</v>
      </c>
    </row>
    <row r="3758" spans="1:14" s="2842" customFormat="1" ht="22.5" customHeight="1" thickTop="1" thickBot="1">
      <c r="A3758" s="1005">
        <f t="shared" ref="A3758:F3758" si="908">SUM(A3750+A3757)</f>
        <v>0</v>
      </c>
      <c r="B3758" s="1006">
        <f t="shared" si="908"/>
        <v>0</v>
      </c>
      <c r="C3758" s="1006">
        <f t="shared" si="908"/>
        <v>27322000</v>
      </c>
      <c r="D3758" s="1006">
        <f t="shared" si="908"/>
        <v>500000</v>
      </c>
      <c r="E3758" s="1006">
        <f t="shared" si="908"/>
        <v>27322000</v>
      </c>
      <c r="F3758" s="1006">
        <f t="shared" si="908"/>
        <v>500000</v>
      </c>
      <c r="G3758" s="1067"/>
      <c r="H3758" s="1068" t="s">
        <v>1244</v>
      </c>
      <c r="I3758" s="1006">
        <f>SUM(I3750+I3757)</f>
        <v>0</v>
      </c>
      <c r="J3758" s="1007">
        <f>SUM(J3750+J3757)</f>
        <v>0</v>
      </c>
    </row>
    <row r="3759" spans="1:14" s="2842" customFormat="1" ht="15" customHeight="1">
      <c r="A3759" s="2850"/>
      <c r="B3759" s="2847"/>
      <c r="C3759" s="2847"/>
      <c r="D3759" s="2847"/>
      <c r="E3759" s="2847"/>
      <c r="F3759" s="2847"/>
      <c r="H3759" s="749"/>
      <c r="I3759" s="2847"/>
      <c r="J3759" s="2847"/>
      <c r="K3759" s="628"/>
      <c r="L3759" s="628"/>
    </row>
    <row r="3760" spans="1:14" s="2842" customFormat="1" ht="15" customHeight="1">
      <c r="A3760" s="2848" t="s">
        <v>322</v>
      </c>
      <c r="K3760" s="654"/>
      <c r="L3760" s="654"/>
      <c r="M3760" s="654"/>
      <c r="N3760" s="654"/>
    </row>
    <row r="3761" spans="1:15" s="2842" customFormat="1" ht="13.5" customHeight="1">
      <c r="A3761" s="2850" t="s">
        <v>1611</v>
      </c>
      <c r="K3761" s="654"/>
      <c r="L3761" s="654"/>
      <c r="M3761" s="654"/>
      <c r="N3761" s="700" t="e">
        <v>#REF!</v>
      </c>
    </row>
    <row r="3762" spans="1:15" s="2842" customFormat="1" ht="13.5" customHeight="1" thickBot="1">
      <c r="A3762" s="2848"/>
      <c r="I3762" s="4608" t="s">
        <v>313</v>
      </c>
      <c r="J3762" s="4608"/>
      <c r="N3762" s="1387" t="e">
        <v>#REF!</v>
      </c>
    </row>
    <row r="3763" spans="1:15" s="2842" customFormat="1" ht="27" customHeight="1">
      <c r="A3763" s="4453" t="s">
        <v>3785</v>
      </c>
      <c r="B3763" s="4454"/>
      <c r="C3763" s="4455" t="s">
        <v>3783</v>
      </c>
      <c r="D3763" s="4454"/>
      <c r="E3763" s="4455" t="s">
        <v>3784</v>
      </c>
      <c r="F3763" s="4454"/>
      <c r="G3763" s="4456" t="s">
        <v>117</v>
      </c>
      <c r="H3763" s="4457"/>
      <c r="I3763" s="4455" t="s">
        <v>3787</v>
      </c>
      <c r="J3763" s="4454"/>
    </row>
    <row r="3764" spans="1:15" s="648" customFormat="1" ht="13.5" customHeight="1" thickBot="1">
      <c r="A3764" s="1050" t="s">
        <v>118</v>
      </c>
      <c r="B3764" s="2819" t="s">
        <v>104</v>
      </c>
      <c r="C3764" s="2819" t="s">
        <v>118</v>
      </c>
      <c r="D3764" s="2819" t="s">
        <v>104</v>
      </c>
      <c r="E3764" s="2819" t="s">
        <v>118</v>
      </c>
      <c r="F3764" s="2819" t="s">
        <v>104</v>
      </c>
      <c r="G3764" s="4458"/>
      <c r="H3764" s="4459"/>
      <c r="I3764" s="2819" t="s">
        <v>118</v>
      </c>
      <c r="J3764" s="1051" t="s">
        <v>104</v>
      </c>
      <c r="K3764" s="655"/>
      <c r="L3764" s="655"/>
      <c r="M3764" s="655"/>
      <c r="N3764" s="655"/>
      <c r="O3764" s="648" t="e">
        <v>#REF!</v>
      </c>
    </row>
    <row r="3765" spans="1:15" s="660" customFormat="1" ht="18" customHeight="1" thickTop="1" thickBot="1">
      <c r="A3765" s="1075">
        <v>1</v>
      </c>
      <c r="B3765" s="2843">
        <v>2</v>
      </c>
      <c r="C3765" s="2843">
        <v>3</v>
      </c>
      <c r="D3765" s="2843">
        <v>4</v>
      </c>
      <c r="E3765" s="2843">
        <v>5</v>
      </c>
      <c r="F3765" s="2843">
        <v>6</v>
      </c>
      <c r="G3765" s="4614">
        <v>7</v>
      </c>
      <c r="H3765" s="4614"/>
      <c r="I3765" s="2843">
        <v>8</v>
      </c>
      <c r="J3765" s="1076">
        <v>9</v>
      </c>
    </row>
    <row r="3766" spans="1:15" s="2842" customFormat="1" ht="18" customHeight="1">
      <c r="A3766" s="2844" t="s">
        <v>626</v>
      </c>
      <c r="B3766" s="2840"/>
      <c r="C3766" s="2840"/>
      <c r="D3766" s="2840"/>
      <c r="E3766" s="2840"/>
      <c r="F3766" s="2840"/>
      <c r="G3766" s="2840"/>
      <c r="H3766" s="2840"/>
      <c r="I3766" s="2840"/>
      <c r="J3766" s="2841"/>
      <c r="K3766" s="656"/>
      <c r="L3766" s="656"/>
      <c r="M3766" s="656"/>
      <c r="N3766" s="656"/>
    </row>
    <row r="3767" spans="1:15" s="2842" customFormat="1" ht="18" customHeight="1">
      <c r="A3767" s="4612"/>
      <c r="B3767" s="4613"/>
      <c r="C3767" s="4613"/>
      <c r="D3767" s="4613"/>
      <c r="E3767" s="4613"/>
      <c r="F3767" s="4613"/>
      <c r="G3767" s="624" t="s">
        <v>137</v>
      </c>
      <c r="H3767" s="4610" t="s">
        <v>239</v>
      </c>
      <c r="I3767" s="4610"/>
      <c r="J3767" s="4611"/>
      <c r="O3767" s="2842" t="e">
        <v>#REF!</v>
      </c>
    </row>
    <row r="3768" spans="1:15" s="2842" customFormat="1" ht="17.25" customHeight="1">
      <c r="A3768" s="4612"/>
      <c r="B3768" s="4613"/>
      <c r="C3768" s="4613"/>
      <c r="D3768" s="4613"/>
      <c r="E3768" s="4613"/>
      <c r="F3768" s="4613"/>
      <c r="G3768" s="624">
        <v>1</v>
      </c>
      <c r="H3768" s="4610" t="s">
        <v>1235</v>
      </c>
      <c r="I3768" s="4610"/>
      <c r="J3768" s="4611"/>
    </row>
    <row r="3769" spans="1:15" s="2842" customFormat="1" ht="17.25" customHeight="1">
      <c r="A3769" s="3424"/>
      <c r="B3769" s="2846"/>
      <c r="C3769" s="4423">
        <v>14932000</v>
      </c>
      <c r="D3769" s="4424">
        <v>0</v>
      </c>
      <c r="E3769" s="4423">
        <v>14932000</v>
      </c>
      <c r="F3769" s="4424">
        <v>0</v>
      </c>
      <c r="G3769" s="1326" t="s">
        <v>324</v>
      </c>
      <c r="H3769" s="2839" t="s">
        <v>1409</v>
      </c>
      <c r="I3769" s="2839"/>
      <c r="J3769" s="2846">
        <v>0</v>
      </c>
    </row>
    <row r="3770" spans="1:15" s="626" customFormat="1" ht="17.25" customHeight="1" thickBot="1">
      <c r="A3770" s="3424"/>
      <c r="B3770" s="2846"/>
      <c r="C3770" s="4423">
        <v>5582000</v>
      </c>
      <c r="D3770" s="4424">
        <v>0</v>
      </c>
      <c r="E3770" s="4423">
        <v>5582000</v>
      </c>
      <c r="F3770" s="4424">
        <v>0</v>
      </c>
      <c r="G3770" s="1326" t="s">
        <v>327</v>
      </c>
      <c r="H3770" s="1354" t="s">
        <v>1246</v>
      </c>
      <c r="I3770" s="2839"/>
      <c r="J3770" s="2846">
        <v>0</v>
      </c>
    </row>
    <row r="3771" spans="1:15" s="733" customFormat="1" ht="21.75" customHeight="1" thickTop="1" thickBot="1">
      <c r="A3771" s="3424"/>
      <c r="B3771" s="2846"/>
      <c r="C3771" s="4427">
        <v>5003000</v>
      </c>
      <c r="D3771" s="989">
        <v>0</v>
      </c>
      <c r="E3771" s="4427">
        <v>5003000</v>
      </c>
      <c r="F3771" s="989">
        <v>0</v>
      </c>
      <c r="G3771" s="1263">
        <v>100</v>
      </c>
      <c r="H3771" s="2862" t="s">
        <v>1380</v>
      </c>
      <c r="I3771" s="2862"/>
      <c r="J3771" s="989">
        <v>0</v>
      </c>
    </row>
    <row r="3772" spans="1:15" s="2842" customFormat="1" ht="18" customHeight="1" thickTop="1" thickBot="1">
      <c r="A3772" s="1039">
        <f t="shared" ref="A3772:F3772" si="909">SUM(A3768:A3771)</f>
        <v>0</v>
      </c>
      <c r="B3772" s="1040">
        <f t="shared" si="909"/>
        <v>0</v>
      </c>
      <c r="C3772" s="1040">
        <f t="shared" si="909"/>
        <v>25517000</v>
      </c>
      <c r="D3772" s="1040">
        <f t="shared" si="909"/>
        <v>0</v>
      </c>
      <c r="E3772" s="1040">
        <f t="shared" si="909"/>
        <v>25517000</v>
      </c>
      <c r="F3772" s="1040">
        <f t="shared" si="909"/>
        <v>0</v>
      </c>
      <c r="G3772" s="1013"/>
      <c r="H3772" s="996" t="s">
        <v>1249</v>
      </c>
      <c r="I3772" s="1040">
        <f>SUM(I3768:I3771)</f>
        <v>0</v>
      </c>
      <c r="J3772" s="1074">
        <f>SUM(J3768:J3771)</f>
        <v>0</v>
      </c>
    </row>
    <row r="3773" spans="1:15" s="2842" customFormat="1" ht="17.25" customHeight="1" thickTop="1">
      <c r="A3773" s="4623"/>
      <c r="B3773" s="4624"/>
      <c r="C3773" s="4624"/>
      <c r="D3773" s="4624"/>
      <c r="E3773" s="4624"/>
      <c r="F3773" s="4624"/>
      <c r="G3773" s="623">
        <v>2</v>
      </c>
      <c r="H3773" s="4606" t="s">
        <v>1236</v>
      </c>
      <c r="I3773" s="4606"/>
      <c r="J3773" s="4607"/>
      <c r="K3773" s="654"/>
      <c r="L3773" s="654"/>
      <c r="M3773" s="654"/>
      <c r="N3773" s="654"/>
    </row>
    <row r="3774" spans="1:15" s="626" customFormat="1" ht="17.25" customHeight="1" thickBot="1">
      <c r="A3774" s="3424"/>
      <c r="B3774" s="2846"/>
      <c r="C3774" s="2839">
        <v>10000</v>
      </c>
      <c r="D3774" s="2846"/>
      <c r="E3774" s="3321">
        <v>10000</v>
      </c>
      <c r="F3774" s="2846">
        <v>0</v>
      </c>
      <c r="G3774" s="1326">
        <v>200</v>
      </c>
      <c r="H3774" s="2839" t="s">
        <v>1551</v>
      </c>
      <c r="I3774" s="3321"/>
      <c r="J3774" s="2846">
        <v>0</v>
      </c>
    </row>
    <row r="3775" spans="1:15" s="733" customFormat="1" ht="22.5" customHeight="1" thickTop="1" thickBot="1">
      <c r="A3775" s="3424"/>
      <c r="B3775" s="2846"/>
      <c r="C3775" s="2862">
        <v>750000</v>
      </c>
      <c r="D3775" s="989"/>
      <c r="E3775" s="3327">
        <v>750000</v>
      </c>
      <c r="F3775" s="989">
        <v>0</v>
      </c>
      <c r="G3775" s="1263">
        <v>275</v>
      </c>
      <c r="H3775" s="2885" t="s">
        <v>1552</v>
      </c>
      <c r="I3775" s="3327"/>
      <c r="J3775" s="989">
        <v>0</v>
      </c>
    </row>
    <row r="3776" spans="1:15" s="733" customFormat="1" ht="30.75" customHeight="1" thickTop="1" thickBot="1">
      <c r="A3776" s="1039">
        <f t="shared" ref="A3776:F3776" si="910">SUM(A3774:A3775)</f>
        <v>0</v>
      </c>
      <c r="B3776" s="1040">
        <f t="shared" si="910"/>
        <v>0</v>
      </c>
      <c r="C3776" s="996">
        <f t="shared" si="910"/>
        <v>760000</v>
      </c>
      <c r="D3776" s="996">
        <f t="shared" si="910"/>
        <v>0</v>
      </c>
      <c r="E3776" s="1040">
        <f t="shared" si="910"/>
        <v>760000</v>
      </c>
      <c r="F3776" s="1040">
        <f t="shared" si="910"/>
        <v>0</v>
      </c>
      <c r="G3776" s="1013"/>
      <c r="H3776" s="1010" t="s">
        <v>1257</v>
      </c>
      <c r="I3776" s="1040">
        <f>SUM(I3774:I3775)</f>
        <v>0</v>
      </c>
      <c r="J3776" s="1040">
        <f>SUM(J3774:J3775)</f>
        <v>0</v>
      </c>
    </row>
    <row r="3777" spans="1:15" s="695" customFormat="1" ht="30" customHeight="1" thickTop="1" thickBot="1">
      <c r="A3777" s="1039">
        <f t="shared" ref="A3777:F3777" si="911">SUM(A3776,A3772)</f>
        <v>0</v>
      </c>
      <c r="B3777" s="1040">
        <f t="shared" si="911"/>
        <v>0</v>
      </c>
      <c r="C3777" s="996">
        <f t="shared" si="911"/>
        <v>26277000</v>
      </c>
      <c r="D3777" s="996">
        <f t="shared" si="911"/>
        <v>0</v>
      </c>
      <c r="E3777" s="1040">
        <f t="shared" si="911"/>
        <v>26277000</v>
      </c>
      <c r="F3777" s="1040">
        <f t="shared" si="911"/>
        <v>0</v>
      </c>
      <c r="G3777" s="1013"/>
      <c r="H3777" s="1010" t="s">
        <v>1237</v>
      </c>
      <c r="I3777" s="996">
        <f>SUM(I3776,I3772)</f>
        <v>0</v>
      </c>
      <c r="J3777" s="997">
        <f>SUM(J3776,J3772)</f>
        <v>0</v>
      </c>
    </row>
    <row r="3778" spans="1:15" s="2842" customFormat="1" ht="18" customHeight="1" thickTop="1">
      <c r="A3778" s="4623"/>
      <c r="B3778" s="4624"/>
      <c r="C3778" s="4624"/>
      <c r="D3778" s="4624"/>
      <c r="E3778" s="4624"/>
      <c r="F3778" s="4624"/>
      <c r="G3778" s="623" t="s">
        <v>139</v>
      </c>
      <c r="H3778" s="4606" t="s">
        <v>243</v>
      </c>
      <c r="I3778" s="4606"/>
      <c r="J3778" s="4607"/>
      <c r="K3778" s="656"/>
      <c r="L3778" s="656"/>
      <c r="M3778" s="656"/>
      <c r="N3778" s="656"/>
    </row>
    <row r="3779" spans="1:15" s="2842" customFormat="1" ht="17.25" customHeight="1">
      <c r="A3779" s="4612" t="s">
        <v>1315</v>
      </c>
      <c r="B3779" s="4613"/>
      <c r="C3779" s="4613"/>
      <c r="D3779" s="4613"/>
      <c r="E3779" s="4613"/>
      <c r="F3779" s="4613"/>
      <c r="G3779" s="624">
        <v>1</v>
      </c>
      <c r="H3779" s="4610" t="s">
        <v>1258</v>
      </c>
      <c r="I3779" s="4610"/>
      <c r="J3779" s="4611"/>
    </row>
    <row r="3780" spans="1:15" s="2842" customFormat="1" ht="17.25" customHeight="1">
      <c r="A3780" s="3424"/>
      <c r="B3780" s="3424"/>
      <c r="C3780" s="4423">
        <v>900000</v>
      </c>
      <c r="D3780" s="4423">
        <v>0</v>
      </c>
      <c r="E3780" s="4423">
        <v>900000</v>
      </c>
      <c r="F3780" s="4423">
        <v>0</v>
      </c>
      <c r="G3780" s="1326" t="s">
        <v>324</v>
      </c>
      <c r="H3780" s="1234" t="s">
        <v>1259</v>
      </c>
      <c r="I3780" s="3321"/>
      <c r="J3780" s="3321"/>
    </row>
    <row r="3781" spans="1:15" s="2842" customFormat="1" ht="17.25" customHeight="1">
      <c r="A3781" s="3424"/>
      <c r="B3781" s="3424"/>
      <c r="C3781" s="4423">
        <v>5000</v>
      </c>
      <c r="D3781" s="4423">
        <v>0</v>
      </c>
      <c r="E3781" s="4423">
        <v>5000</v>
      </c>
      <c r="F3781" s="4423">
        <v>0</v>
      </c>
      <c r="G3781" s="1326" t="s">
        <v>326</v>
      </c>
      <c r="H3781" s="1234" t="s">
        <v>256</v>
      </c>
      <c r="I3781" s="3321"/>
      <c r="J3781" s="3321"/>
    </row>
    <row r="3782" spans="1:15" s="2842" customFormat="1" ht="17.25" customHeight="1">
      <c r="A3782" s="3424"/>
      <c r="B3782" s="3424"/>
      <c r="C3782" s="3719">
        <v>25000</v>
      </c>
      <c r="D3782" s="4423">
        <v>0</v>
      </c>
      <c r="E3782" s="3719">
        <v>25000</v>
      </c>
      <c r="F3782" s="4423">
        <v>0</v>
      </c>
      <c r="G3782" s="1326" t="s">
        <v>473</v>
      </c>
      <c r="H3782" s="1234" t="s">
        <v>1504</v>
      </c>
      <c r="I3782" s="3719"/>
      <c r="J3782" s="3321"/>
    </row>
    <row r="3783" spans="1:15" s="2842" customFormat="1" ht="17.25" customHeight="1">
      <c r="A3783" s="3424"/>
      <c r="B3783" s="3424"/>
      <c r="C3783" s="4423">
        <v>5000</v>
      </c>
      <c r="D3783" s="4423">
        <v>0</v>
      </c>
      <c r="E3783" s="4423">
        <v>5000</v>
      </c>
      <c r="F3783" s="4423">
        <v>0</v>
      </c>
      <c r="G3783" s="1326" t="s">
        <v>1264</v>
      </c>
      <c r="H3783" s="1234" t="s">
        <v>262</v>
      </c>
      <c r="I3783" s="3321"/>
      <c r="J3783" s="3321"/>
    </row>
    <row r="3784" spans="1:15" s="626" customFormat="1" ht="17.25" customHeight="1" thickBot="1">
      <c r="A3784" s="3425"/>
      <c r="B3784" s="3424"/>
      <c r="C3784" s="4423">
        <v>0</v>
      </c>
      <c r="D3784" s="4423">
        <v>50000</v>
      </c>
      <c r="E3784" s="4423">
        <v>0</v>
      </c>
      <c r="F3784" s="4423">
        <v>50000</v>
      </c>
      <c r="G3784" s="1326" t="s">
        <v>492</v>
      </c>
      <c r="H3784" s="1234" t="s">
        <v>265</v>
      </c>
      <c r="I3784" s="3321"/>
      <c r="J3784" s="3321"/>
    </row>
    <row r="3785" spans="1:15" s="733" customFormat="1" ht="31.5" thickTop="1" thickBot="1">
      <c r="A3785" s="3425"/>
      <c r="B3785" s="3424"/>
      <c r="C3785" s="4423">
        <v>0</v>
      </c>
      <c r="D3785" s="4423">
        <v>120000</v>
      </c>
      <c r="E3785" s="4423">
        <v>0</v>
      </c>
      <c r="F3785" s="4423">
        <v>120000</v>
      </c>
      <c r="G3785" s="1326" t="s">
        <v>495</v>
      </c>
      <c r="H3785" s="1234" t="s">
        <v>3490</v>
      </c>
      <c r="I3785" s="3321"/>
      <c r="J3785" s="3321"/>
    </row>
    <row r="3786" spans="1:15" s="761" customFormat="1" ht="23.25" customHeight="1" thickTop="1">
      <c r="A3786" s="2839"/>
      <c r="B3786" s="2839"/>
      <c r="C3786" s="4423"/>
      <c r="D3786" s="3719">
        <v>20000</v>
      </c>
      <c r="E3786" s="4423"/>
      <c r="F3786" s="3719">
        <v>20000</v>
      </c>
      <c r="G3786" s="2688">
        <v>29</v>
      </c>
      <c r="H3786" s="2737" t="s">
        <v>3489</v>
      </c>
      <c r="I3786" s="3321"/>
      <c r="J3786" s="3719"/>
    </row>
    <row r="3787" spans="1:15" s="2842" customFormat="1" ht="20.25" customHeight="1" thickBot="1">
      <c r="A3787" s="1005">
        <f t="shared" ref="A3787:F3787" si="912">SUM(A3780:A3786)</f>
        <v>0</v>
      </c>
      <c r="B3787" s="1005">
        <f t="shared" si="912"/>
        <v>0</v>
      </c>
      <c r="C3787" s="1005">
        <f t="shared" si="912"/>
        <v>935000</v>
      </c>
      <c r="D3787" s="1005">
        <f t="shared" si="912"/>
        <v>190000</v>
      </c>
      <c r="E3787" s="1005">
        <f t="shared" si="912"/>
        <v>935000</v>
      </c>
      <c r="F3787" s="1005">
        <f t="shared" si="912"/>
        <v>190000</v>
      </c>
      <c r="G3787" s="1078"/>
      <c r="H3787" s="1006" t="s">
        <v>1270</v>
      </c>
      <c r="I3787" s="1005">
        <f>SUM(I3780:I3786)</f>
        <v>0</v>
      </c>
      <c r="J3787" s="1005">
        <f>SUM(J3780:J3786)</f>
        <v>0</v>
      </c>
      <c r="K3787" s="656"/>
      <c r="L3787" s="656"/>
      <c r="M3787" s="656"/>
      <c r="N3787" s="656"/>
      <c r="O3787" s="2842">
        <f>I3820-C3820</f>
        <v>-23304000</v>
      </c>
    </row>
    <row r="3788" spans="1:15" s="2842" customFormat="1" ht="15" customHeight="1">
      <c r="A3788" s="2850" t="s">
        <v>1612</v>
      </c>
    </row>
    <row r="3789" spans="1:15" s="2842" customFormat="1" ht="13.5" customHeight="1" thickBot="1">
      <c r="A3789" s="2848"/>
      <c r="I3789" s="4608" t="s">
        <v>313</v>
      </c>
      <c r="J3789" s="4608"/>
    </row>
    <row r="3790" spans="1:15" s="2842" customFormat="1" ht="29.25" customHeight="1">
      <c r="A3790" s="4453" t="s">
        <v>3785</v>
      </c>
      <c r="B3790" s="4454"/>
      <c r="C3790" s="4455" t="s">
        <v>3783</v>
      </c>
      <c r="D3790" s="4454"/>
      <c r="E3790" s="4455" t="s">
        <v>3784</v>
      </c>
      <c r="F3790" s="4454"/>
      <c r="G3790" s="4456" t="s">
        <v>117</v>
      </c>
      <c r="H3790" s="4457"/>
      <c r="I3790" s="4455" t="s">
        <v>3787</v>
      </c>
      <c r="J3790" s="4454"/>
      <c r="K3790" s="654"/>
      <c r="L3790" s="654"/>
      <c r="M3790" s="654"/>
      <c r="N3790" s="654"/>
    </row>
    <row r="3791" spans="1:15" s="2842" customFormat="1" ht="19.5" customHeight="1">
      <c r="A3791" s="1050" t="s">
        <v>118</v>
      </c>
      <c r="B3791" s="2819" t="s">
        <v>104</v>
      </c>
      <c r="C3791" s="2819" t="s">
        <v>118</v>
      </c>
      <c r="D3791" s="2819" t="s">
        <v>104</v>
      </c>
      <c r="E3791" s="2819" t="s">
        <v>118</v>
      </c>
      <c r="F3791" s="2819" t="s">
        <v>104</v>
      </c>
      <c r="G3791" s="4458"/>
      <c r="H3791" s="4459"/>
      <c r="I3791" s="2819" t="s">
        <v>118</v>
      </c>
      <c r="J3791" s="1051" t="s">
        <v>104</v>
      </c>
      <c r="K3791" s="654"/>
      <c r="L3791" s="654"/>
      <c r="M3791" s="654"/>
      <c r="N3791" s="654"/>
    </row>
    <row r="3792" spans="1:15" s="2842" customFormat="1" ht="18" customHeight="1" thickBot="1">
      <c r="A3792" s="1075">
        <v>1</v>
      </c>
      <c r="B3792" s="2843">
        <v>2</v>
      </c>
      <c r="C3792" s="2843">
        <v>3</v>
      </c>
      <c r="D3792" s="2843">
        <v>4</v>
      </c>
      <c r="E3792" s="2843">
        <v>5</v>
      </c>
      <c r="F3792" s="2843">
        <v>6</v>
      </c>
      <c r="G3792" s="4614">
        <v>7</v>
      </c>
      <c r="H3792" s="4614"/>
      <c r="I3792" s="2843">
        <v>8</v>
      </c>
      <c r="J3792" s="1076">
        <v>9</v>
      </c>
      <c r="K3792" s="654"/>
      <c r="L3792" s="654"/>
      <c r="M3792" s="654"/>
      <c r="N3792" s="654"/>
    </row>
    <row r="3793" spans="1:14" s="2842" customFormat="1" ht="17.25" customHeight="1">
      <c r="A3793" s="4612"/>
      <c r="B3793" s="4613"/>
      <c r="C3793" s="4613"/>
      <c r="D3793" s="4613"/>
      <c r="E3793" s="4613"/>
      <c r="F3793" s="4613"/>
      <c r="G3793" s="624">
        <v>2</v>
      </c>
      <c r="H3793" s="4610" t="s">
        <v>1271</v>
      </c>
      <c r="I3793" s="4610"/>
      <c r="J3793" s="4611"/>
    </row>
    <row r="3794" spans="1:14" s="2842" customFormat="1" ht="17.25" customHeight="1">
      <c r="A3794" s="2723"/>
      <c r="B3794" s="1420"/>
      <c r="C3794" s="4422"/>
      <c r="D3794" s="3720">
        <v>50000</v>
      </c>
      <c r="E3794" s="4422"/>
      <c r="F3794" s="3720">
        <v>50000</v>
      </c>
      <c r="G3794" s="1326">
        <v>103</v>
      </c>
      <c r="H3794" s="2839" t="s">
        <v>3503</v>
      </c>
      <c r="I3794" s="2840"/>
      <c r="J3794" s="3720"/>
    </row>
    <row r="3795" spans="1:14" s="2842" customFormat="1" ht="17.25" customHeight="1">
      <c r="A3795" s="3425"/>
      <c r="B3795" s="3424"/>
      <c r="C3795" s="4423"/>
      <c r="D3795" s="3720">
        <v>100000</v>
      </c>
      <c r="E3795" s="4423"/>
      <c r="F3795" s="3720">
        <v>100000</v>
      </c>
      <c r="G3795" s="1326">
        <v>104</v>
      </c>
      <c r="H3795" s="1234" t="s">
        <v>3492</v>
      </c>
      <c r="I3795" s="2839"/>
      <c r="J3795" s="3720"/>
    </row>
    <row r="3796" spans="1:14" s="2842" customFormat="1" ht="17.25" customHeight="1">
      <c r="A3796" s="3425"/>
      <c r="B3796" s="3424"/>
      <c r="C3796" s="4423"/>
      <c r="D3796" s="3720">
        <v>100000</v>
      </c>
      <c r="E3796" s="4423"/>
      <c r="F3796" s="3720">
        <v>100000</v>
      </c>
      <c r="G3796" s="1326">
        <v>135</v>
      </c>
      <c r="H3796" s="1234" t="s">
        <v>270</v>
      </c>
      <c r="I3796" s="2839"/>
      <c r="J3796" s="3720"/>
    </row>
    <row r="3797" spans="1:14" s="626" customFormat="1" ht="17.25" customHeight="1" thickBot="1">
      <c r="A3797" s="3424"/>
      <c r="B3797" s="3424"/>
      <c r="C3797" s="1357">
        <v>20000</v>
      </c>
      <c r="D3797" s="4424"/>
      <c r="E3797" s="1357">
        <v>20000</v>
      </c>
      <c r="F3797" s="4424"/>
      <c r="G3797" s="1326">
        <v>140</v>
      </c>
      <c r="H3797" s="2839" t="s">
        <v>1280</v>
      </c>
      <c r="I3797" s="1357"/>
      <c r="J3797" s="2846"/>
      <c r="K3797" s="626">
        <v>20000</v>
      </c>
    </row>
    <row r="3798" spans="1:14" s="733" customFormat="1" ht="20.25" customHeight="1" thickTop="1" thickBot="1">
      <c r="A3798" s="3424"/>
      <c r="B3798" s="3424"/>
      <c r="C3798" s="1033">
        <v>70000</v>
      </c>
      <c r="D3798" s="989"/>
      <c r="E3798" s="1033">
        <v>70000</v>
      </c>
      <c r="F3798" s="989"/>
      <c r="G3798" s="1263">
        <v>146</v>
      </c>
      <c r="H3798" s="663" t="s">
        <v>1613</v>
      </c>
      <c r="I3798" s="1033"/>
      <c r="J3798" s="989"/>
      <c r="K3798" s="733">
        <v>70000</v>
      </c>
    </row>
    <row r="3799" spans="1:14" s="2842" customFormat="1" ht="18" customHeight="1" thickTop="1" thickBot="1">
      <c r="A3799" s="1039">
        <f t="shared" ref="A3799:F3799" si="913">SUM(A3794:A3798)</f>
        <v>0</v>
      </c>
      <c r="B3799" s="1039">
        <f t="shared" si="913"/>
        <v>0</v>
      </c>
      <c r="C3799" s="1039">
        <f t="shared" si="913"/>
        <v>90000</v>
      </c>
      <c r="D3799" s="1039">
        <f t="shared" si="913"/>
        <v>250000</v>
      </c>
      <c r="E3799" s="1039">
        <f t="shared" si="913"/>
        <v>90000</v>
      </c>
      <c r="F3799" s="1039">
        <f t="shared" si="913"/>
        <v>250000</v>
      </c>
      <c r="G3799" s="1013"/>
      <c r="H3799" s="996" t="s">
        <v>1344</v>
      </c>
      <c r="I3799" s="1039">
        <f>SUM(I3794:I3798)</f>
        <v>0</v>
      </c>
      <c r="J3799" s="1039">
        <f>SUM(J3794:J3798)</f>
        <v>0</v>
      </c>
    </row>
    <row r="3800" spans="1:14" s="2842" customFormat="1" ht="17.25" customHeight="1" thickTop="1">
      <c r="A3800" s="4623"/>
      <c r="B3800" s="4624"/>
      <c r="C3800" s="4624"/>
      <c r="D3800" s="4624"/>
      <c r="E3800" s="4624"/>
      <c r="F3800" s="4624"/>
      <c r="G3800" s="623">
        <v>3</v>
      </c>
      <c r="H3800" s="4606" t="s">
        <v>1282</v>
      </c>
      <c r="I3800" s="4606"/>
      <c r="J3800" s="4607"/>
    </row>
    <row r="3801" spans="1:14" s="2842" customFormat="1" ht="17.25" customHeight="1">
      <c r="A3801" s="2846"/>
      <c r="B3801" s="2846"/>
      <c r="C3801" s="3719">
        <v>0</v>
      </c>
      <c r="D3801" s="4424">
        <v>0</v>
      </c>
      <c r="E3801" s="3719">
        <v>0</v>
      </c>
      <c r="F3801" s="4424">
        <v>0</v>
      </c>
      <c r="G3801" s="1326">
        <v>223</v>
      </c>
      <c r="H3801" s="1354" t="s">
        <v>1614</v>
      </c>
      <c r="I3801" s="3719"/>
      <c r="J3801" s="3326"/>
      <c r="K3801" s="654"/>
      <c r="L3801" s="654"/>
      <c r="M3801" s="654"/>
      <c r="N3801" s="654"/>
    </row>
    <row r="3802" spans="1:14" s="2842" customFormat="1" ht="17.25" customHeight="1">
      <c r="A3802" s="2846"/>
      <c r="B3802" s="2846"/>
      <c r="C3802" s="4423">
        <v>0</v>
      </c>
      <c r="D3802" s="4227">
        <v>60000</v>
      </c>
      <c r="E3802" s="4423">
        <v>0</v>
      </c>
      <c r="F3802" s="4227">
        <v>60000</v>
      </c>
      <c r="G3802" s="1326">
        <v>230</v>
      </c>
      <c r="H3802" s="2839" t="s">
        <v>1516</v>
      </c>
      <c r="I3802" s="3321"/>
      <c r="J3802" s="4227"/>
      <c r="K3802" s="2842">
        <v>60000</v>
      </c>
    </row>
    <row r="3803" spans="1:14" s="626" customFormat="1" ht="17.25" customHeight="1" thickBot="1">
      <c r="A3803" s="2846"/>
      <c r="B3803" s="2846"/>
      <c r="C3803" s="4423">
        <v>5000</v>
      </c>
      <c r="D3803" s="4424">
        <v>0</v>
      </c>
      <c r="E3803" s="4423">
        <v>5000</v>
      </c>
      <c r="F3803" s="4424">
        <v>0</v>
      </c>
      <c r="G3803" s="1326">
        <v>234</v>
      </c>
      <c r="H3803" s="2839" t="s">
        <v>1607</v>
      </c>
      <c r="I3803" s="3321"/>
      <c r="J3803" s="3326"/>
    </row>
    <row r="3804" spans="1:14" s="733" customFormat="1" ht="21.75" customHeight="1" thickTop="1" thickBot="1">
      <c r="A3804" s="2846"/>
      <c r="B3804" s="2846"/>
      <c r="C3804" s="4427">
        <v>5000</v>
      </c>
      <c r="D3804" s="989">
        <v>0</v>
      </c>
      <c r="E3804" s="4427">
        <v>5000</v>
      </c>
      <c r="F3804" s="989">
        <v>0</v>
      </c>
      <c r="G3804" s="1263">
        <v>289</v>
      </c>
      <c r="H3804" s="2862" t="s">
        <v>281</v>
      </c>
      <c r="I3804" s="3327"/>
      <c r="J3804" s="989"/>
    </row>
    <row r="3805" spans="1:14" s="2842" customFormat="1" ht="18" customHeight="1" thickTop="1" thickBot="1">
      <c r="A3805" s="1039">
        <f t="shared" ref="A3805:F3805" si="914">SUM(A3801:A3804)</f>
        <v>0</v>
      </c>
      <c r="B3805" s="1040">
        <f t="shared" si="914"/>
        <v>0</v>
      </c>
      <c r="C3805" s="1040">
        <f t="shared" si="914"/>
        <v>10000</v>
      </c>
      <c r="D3805" s="1040">
        <f t="shared" si="914"/>
        <v>60000</v>
      </c>
      <c r="E3805" s="1040">
        <f t="shared" si="914"/>
        <v>10000</v>
      </c>
      <c r="F3805" s="1040">
        <f t="shared" si="914"/>
        <v>60000</v>
      </c>
      <c r="G3805" s="1009"/>
      <c r="H3805" s="996" t="s">
        <v>1374</v>
      </c>
      <c r="I3805" s="1040">
        <f>SUM(I3801:I3804)</f>
        <v>0</v>
      </c>
      <c r="J3805" s="1074">
        <f>SUM(J3801:J3804)</f>
        <v>0</v>
      </c>
    </row>
    <row r="3806" spans="1:14" s="2842" customFormat="1" ht="18" customHeight="1" thickTop="1">
      <c r="A3806" s="4623"/>
      <c r="B3806" s="4624"/>
      <c r="C3806" s="4624"/>
      <c r="D3806" s="4624"/>
      <c r="E3806" s="4624"/>
      <c r="F3806" s="4624"/>
      <c r="G3806" s="623">
        <v>4</v>
      </c>
      <c r="H3806" s="4606" t="s">
        <v>1296</v>
      </c>
      <c r="I3806" s="4606"/>
      <c r="J3806" s="4607"/>
    </row>
    <row r="3807" spans="1:14" s="626" customFormat="1" ht="17.25" customHeight="1" thickBot="1">
      <c r="A3807" s="4612"/>
      <c r="B3807" s="4613"/>
      <c r="C3807" s="4613"/>
      <c r="D3807" s="4613"/>
      <c r="E3807" s="4613"/>
      <c r="F3807" s="4613"/>
      <c r="G3807" s="624">
        <v>5</v>
      </c>
      <c r="H3807" s="4610" t="s">
        <v>321</v>
      </c>
      <c r="I3807" s="4610"/>
      <c r="J3807" s="4611"/>
      <c r="K3807" s="674"/>
      <c r="L3807" s="674"/>
      <c r="M3807" s="674"/>
      <c r="N3807" s="674"/>
    </row>
    <row r="3808" spans="1:14" s="662" customFormat="1" ht="21" customHeight="1" thickTop="1" thickBot="1">
      <c r="A3808" s="2846"/>
      <c r="B3808" s="1261"/>
      <c r="C3808" s="2862">
        <v>10000</v>
      </c>
      <c r="D3808" s="2862"/>
      <c r="E3808" s="2862">
        <v>10000</v>
      </c>
      <c r="F3808" s="2862">
        <v>0</v>
      </c>
      <c r="G3808" s="1263">
        <v>499</v>
      </c>
      <c r="H3808" s="2862" t="s">
        <v>290</v>
      </c>
      <c r="I3808" s="3723"/>
      <c r="J3808" s="2862">
        <v>0</v>
      </c>
    </row>
    <row r="3809" spans="1:15" s="662" customFormat="1" ht="36.75" customHeight="1" thickTop="1" thickBot="1">
      <c r="A3809" s="1039">
        <f t="shared" ref="A3809:F3809" si="915">SUM(A3808)</f>
        <v>0</v>
      </c>
      <c r="B3809" s="1040">
        <f t="shared" si="915"/>
        <v>0</v>
      </c>
      <c r="C3809" s="996">
        <f t="shared" si="915"/>
        <v>10000</v>
      </c>
      <c r="D3809" s="996">
        <f t="shared" si="915"/>
        <v>0</v>
      </c>
      <c r="E3809" s="1040">
        <f t="shared" si="915"/>
        <v>10000</v>
      </c>
      <c r="F3809" s="1040">
        <f t="shared" si="915"/>
        <v>0</v>
      </c>
      <c r="G3809" s="1013"/>
      <c r="H3809" s="996" t="s">
        <v>1321</v>
      </c>
      <c r="I3809" s="996">
        <f>SUM(I3808)</f>
        <v>0</v>
      </c>
      <c r="J3809" s="997">
        <f>SUM(J3808)</f>
        <v>0</v>
      </c>
      <c r="N3809" s="662">
        <v>3851424</v>
      </c>
    </row>
    <row r="3810" spans="1:15" s="2842" customFormat="1" ht="39" customHeight="1" thickTop="1" thickBot="1">
      <c r="A3810" s="1039">
        <f t="shared" ref="A3810:F3810" si="916">SUM(A3809,A3805,A3799,A3787)</f>
        <v>0</v>
      </c>
      <c r="B3810" s="1040">
        <f t="shared" si="916"/>
        <v>0</v>
      </c>
      <c r="C3810" s="996">
        <f t="shared" si="916"/>
        <v>1045000</v>
      </c>
      <c r="D3810" s="996">
        <f t="shared" si="916"/>
        <v>500000</v>
      </c>
      <c r="E3810" s="1040">
        <f t="shared" si="916"/>
        <v>1045000</v>
      </c>
      <c r="F3810" s="1040">
        <f t="shared" si="916"/>
        <v>500000</v>
      </c>
      <c r="G3810" s="1013"/>
      <c r="H3810" s="1010" t="s">
        <v>1355</v>
      </c>
      <c r="I3810" s="996">
        <f>SUM(I3809,I3805,I3799,I3787)</f>
        <v>0</v>
      </c>
      <c r="J3810" s="997">
        <f>SUM(J3809,J3805,J3799,J3787)</f>
        <v>0</v>
      </c>
      <c r="N3810" s="2842">
        <v>604952</v>
      </c>
    </row>
    <row r="3811" spans="1:15" s="648" customFormat="1" ht="35.25" customHeight="1" thickTop="1" thickBot="1">
      <c r="A3811" s="1071">
        <f t="shared" ref="A3811:F3811" si="917">SUM(A3810,A3777)</f>
        <v>0</v>
      </c>
      <c r="B3811" s="1072">
        <f t="shared" si="917"/>
        <v>0</v>
      </c>
      <c r="C3811" s="1072">
        <f t="shared" si="917"/>
        <v>27322000</v>
      </c>
      <c r="D3811" s="1072">
        <f t="shared" si="917"/>
        <v>500000</v>
      </c>
      <c r="E3811" s="1072">
        <f t="shared" si="917"/>
        <v>27322000</v>
      </c>
      <c r="F3811" s="1072">
        <f t="shared" si="917"/>
        <v>500000</v>
      </c>
      <c r="G3811" s="1067"/>
      <c r="H3811" s="1068" t="s">
        <v>2981</v>
      </c>
      <c r="I3811" s="1072">
        <f>SUM(I3810,I3777)</f>
        <v>0</v>
      </c>
      <c r="J3811" s="1073">
        <f>SUM(J3810,J3777)</f>
        <v>0</v>
      </c>
      <c r="N3811" s="648" t="e">
        <f>#REF!</f>
        <v>#REF!</v>
      </c>
    </row>
    <row r="3812" spans="1:15" s="660" customFormat="1" ht="20.25" customHeight="1" thickTop="1" thickBot="1">
      <c r="A3812" s="1391"/>
      <c r="B3812" s="775"/>
      <c r="C3812" s="775"/>
      <c r="D3812" s="775"/>
      <c r="E3812" s="775"/>
      <c r="F3812" s="775"/>
      <c r="G3812" s="2842"/>
      <c r="H3812" s="749"/>
      <c r="I3812" s="775"/>
      <c r="J3812" s="775"/>
    </row>
    <row r="3813" spans="1:15" s="2842" customFormat="1" ht="13.5" customHeight="1" thickTop="1">
      <c r="A3813" s="4645" t="s">
        <v>1615</v>
      </c>
      <c r="B3813" s="4646"/>
      <c r="C3813" s="4646"/>
      <c r="D3813" s="4646"/>
      <c r="E3813" s="4646"/>
      <c r="F3813" s="4646"/>
      <c r="G3813" s="4646"/>
      <c r="H3813" s="4646"/>
      <c r="I3813" s="4646"/>
      <c r="J3813" s="4646"/>
    </row>
    <row r="3814" spans="1:15" s="2842" customFormat="1" ht="15.75" thickBot="1">
      <c r="A3814" s="2848"/>
      <c r="I3814" s="4608" t="s">
        <v>313</v>
      </c>
      <c r="J3814" s="4608"/>
    </row>
    <row r="3815" spans="1:15" s="648" customFormat="1" ht="30" customHeight="1" thickBot="1">
      <c r="A3815" s="4453" t="s">
        <v>3785</v>
      </c>
      <c r="B3815" s="4454"/>
      <c r="C3815" s="4455" t="s">
        <v>3783</v>
      </c>
      <c r="D3815" s="4454"/>
      <c r="E3815" s="4455" t="s">
        <v>3784</v>
      </c>
      <c r="F3815" s="4454"/>
      <c r="G3815" s="4456" t="s">
        <v>117</v>
      </c>
      <c r="H3815" s="4457"/>
      <c r="I3815" s="4455" t="s">
        <v>3787</v>
      </c>
      <c r="J3815" s="4454"/>
    </row>
    <row r="3816" spans="1:15" s="660" customFormat="1" ht="13.5" customHeight="1" thickTop="1" thickBot="1">
      <c r="A3816" s="1050" t="s">
        <v>118</v>
      </c>
      <c r="B3816" s="2819" t="s">
        <v>104</v>
      </c>
      <c r="C3816" s="2819" t="s">
        <v>118</v>
      </c>
      <c r="D3816" s="2819" t="s">
        <v>104</v>
      </c>
      <c r="E3816" s="2819" t="s">
        <v>118</v>
      </c>
      <c r="F3816" s="2819" t="s">
        <v>104</v>
      </c>
      <c r="G3816" s="4458"/>
      <c r="H3816" s="4459"/>
      <c r="I3816" s="2819" t="s">
        <v>118</v>
      </c>
      <c r="J3816" s="1051" t="s">
        <v>104</v>
      </c>
    </row>
    <row r="3817" spans="1:15" s="660" customFormat="1" ht="18" customHeight="1" thickTop="1" thickBot="1">
      <c r="A3817" s="1075">
        <v>1</v>
      </c>
      <c r="B3817" s="2843">
        <v>2</v>
      </c>
      <c r="C3817" s="2843">
        <v>3</v>
      </c>
      <c r="D3817" s="2843">
        <v>4</v>
      </c>
      <c r="E3817" s="2843">
        <v>5</v>
      </c>
      <c r="F3817" s="2843">
        <v>6</v>
      </c>
      <c r="G3817" s="4614">
        <v>7</v>
      </c>
      <c r="H3817" s="4614"/>
      <c r="I3817" s="2843">
        <v>8</v>
      </c>
      <c r="J3817" s="1076">
        <v>9</v>
      </c>
    </row>
    <row r="3818" spans="1:15" s="2842" customFormat="1" ht="18" customHeight="1">
      <c r="A3818" s="2844" t="s">
        <v>318</v>
      </c>
      <c r="B3818" s="2840"/>
      <c r="C3818" s="2840"/>
      <c r="D3818" s="2840"/>
      <c r="E3818" s="2840"/>
      <c r="F3818" s="2840"/>
      <c r="G3818" s="2840"/>
      <c r="H3818" s="2840"/>
      <c r="I3818" s="2840"/>
      <c r="J3818" s="2841"/>
    </row>
    <row r="3819" spans="1:15" s="2842" customFormat="1" ht="17.25" customHeight="1">
      <c r="A3819" s="4612"/>
      <c r="B3819" s="4613"/>
      <c r="C3819" s="4613"/>
      <c r="D3819" s="4613"/>
      <c r="E3819" s="4613"/>
      <c r="F3819" s="4613"/>
      <c r="G3819" s="624" t="s">
        <v>137</v>
      </c>
      <c r="H3819" s="4610" t="s">
        <v>239</v>
      </c>
      <c r="I3819" s="4610"/>
      <c r="J3819" s="4611"/>
    </row>
    <row r="3820" spans="1:15" s="626" customFormat="1" ht="17.25" customHeight="1" thickBot="1">
      <c r="A3820" s="2839">
        <f t="shared" ref="A3820:F3820" si="918">SUM(A3844)</f>
        <v>0</v>
      </c>
      <c r="B3820" s="2846">
        <f t="shared" si="918"/>
        <v>0</v>
      </c>
      <c r="C3820" s="2839">
        <f t="shared" si="918"/>
        <v>23304000</v>
      </c>
      <c r="D3820" s="2846">
        <f t="shared" si="918"/>
        <v>0</v>
      </c>
      <c r="E3820" s="2839">
        <f t="shared" si="918"/>
        <v>23304000</v>
      </c>
      <c r="F3820" s="2846">
        <f t="shared" si="918"/>
        <v>0</v>
      </c>
      <c r="G3820" s="1326">
        <v>1</v>
      </c>
      <c r="H3820" s="2839" t="s">
        <v>1235</v>
      </c>
      <c r="I3820" s="2839">
        <f>SUM(I3844)</f>
        <v>0</v>
      </c>
      <c r="J3820" s="2846">
        <f>SUM(J3844)</f>
        <v>0</v>
      </c>
      <c r="K3820" s="674"/>
      <c r="L3820" s="674"/>
      <c r="M3820" s="674"/>
      <c r="N3820" s="674"/>
      <c r="O3820" s="626" t="e">
        <v>#REF!</v>
      </c>
    </row>
    <row r="3821" spans="1:15" s="733" customFormat="1" ht="29.25" customHeight="1" thickTop="1" thickBot="1">
      <c r="A3821" s="2862">
        <f t="shared" ref="A3821:F3821" si="919">A3848</f>
        <v>0</v>
      </c>
      <c r="B3821" s="989">
        <f t="shared" si="919"/>
        <v>0</v>
      </c>
      <c r="C3821" s="2862">
        <f t="shared" si="919"/>
        <v>620000</v>
      </c>
      <c r="D3821" s="989">
        <f t="shared" si="919"/>
        <v>0</v>
      </c>
      <c r="E3821" s="2862">
        <f t="shared" si="919"/>
        <v>620000</v>
      </c>
      <c r="F3821" s="989">
        <f t="shared" si="919"/>
        <v>0</v>
      </c>
      <c r="G3821" s="1263">
        <v>2</v>
      </c>
      <c r="H3821" s="2862" t="s">
        <v>1236</v>
      </c>
      <c r="I3821" s="2862">
        <f>I3848</f>
        <v>0</v>
      </c>
      <c r="J3821" s="989">
        <f>J3848</f>
        <v>0</v>
      </c>
      <c r="O3821" s="733" t="e">
        <v>#REF!</v>
      </c>
    </row>
    <row r="3822" spans="1:15" s="2842" customFormat="1" ht="29.25" customHeight="1" thickTop="1" thickBot="1">
      <c r="A3822" s="995">
        <f t="shared" ref="A3822:F3822" si="920">SUM(A3820:A3821)</f>
        <v>0</v>
      </c>
      <c r="B3822" s="996">
        <f t="shared" si="920"/>
        <v>0</v>
      </c>
      <c r="C3822" s="996">
        <f t="shared" si="920"/>
        <v>23924000</v>
      </c>
      <c r="D3822" s="996">
        <f t="shared" si="920"/>
        <v>0</v>
      </c>
      <c r="E3822" s="996">
        <f t="shared" si="920"/>
        <v>23924000</v>
      </c>
      <c r="F3822" s="996">
        <f t="shared" si="920"/>
        <v>0</v>
      </c>
      <c r="G3822" s="1008"/>
      <c r="H3822" s="998" t="s">
        <v>1358</v>
      </c>
      <c r="I3822" s="996">
        <f>SUM(I3820:I3821)</f>
        <v>0</v>
      </c>
      <c r="J3822" s="997">
        <f>SUM(J3820:J3821)</f>
        <v>0</v>
      </c>
      <c r="K3822" s="656"/>
      <c r="L3822" s="656"/>
      <c r="M3822" s="656"/>
      <c r="N3822" s="656"/>
      <c r="O3822" s="2842" t="e">
        <v>#REF!</v>
      </c>
    </row>
    <row r="3823" spans="1:15" s="2842" customFormat="1" ht="17.25" customHeight="1" thickTop="1">
      <c r="A3823" s="4623"/>
      <c r="B3823" s="4624"/>
      <c r="C3823" s="4624"/>
      <c r="D3823" s="4624"/>
      <c r="E3823" s="4624"/>
      <c r="F3823" s="4624"/>
      <c r="G3823" s="623" t="s">
        <v>139</v>
      </c>
      <c r="H3823" s="4606" t="s">
        <v>243</v>
      </c>
      <c r="I3823" s="4606"/>
      <c r="J3823" s="4607"/>
      <c r="O3823" s="2842" t="e">
        <v>#REF!</v>
      </c>
    </row>
    <row r="3824" spans="1:15" s="2842" customFormat="1" ht="17.25" customHeight="1">
      <c r="A3824" s="2839">
        <f t="shared" ref="A3824:F3824" si="921">A3859</f>
        <v>0</v>
      </c>
      <c r="B3824" s="2846">
        <f t="shared" si="921"/>
        <v>0</v>
      </c>
      <c r="C3824" s="2839">
        <f t="shared" si="921"/>
        <v>440000</v>
      </c>
      <c r="D3824" s="2846">
        <f t="shared" si="921"/>
        <v>175000</v>
      </c>
      <c r="E3824" s="2839">
        <f t="shared" si="921"/>
        <v>440000</v>
      </c>
      <c r="F3824" s="2846">
        <f t="shared" si="921"/>
        <v>175000</v>
      </c>
      <c r="G3824" s="1326">
        <v>1</v>
      </c>
      <c r="H3824" s="2839" t="s">
        <v>1238</v>
      </c>
      <c r="I3824" s="2839">
        <f>I3859</f>
        <v>0</v>
      </c>
      <c r="J3824" s="2846">
        <f>J3859</f>
        <v>0</v>
      </c>
    </row>
    <row r="3825" spans="1:15" s="648" customFormat="1" ht="17.25" customHeight="1" thickBot="1">
      <c r="A3825" s="2839">
        <f t="shared" ref="A3825:F3825" si="922">A3872</f>
        <v>0</v>
      </c>
      <c r="B3825" s="2846">
        <f t="shared" si="922"/>
        <v>0</v>
      </c>
      <c r="C3825" s="2839">
        <f t="shared" si="922"/>
        <v>170000</v>
      </c>
      <c r="D3825" s="2846">
        <f t="shared" si="922"/>
        <v>250000</v>
      </c>
      <c r="E3825" s="2839">
        <f t="shared" si="922"/>
        <v>170000</v>
      </c>
      <c r="F3825" s="2846">
        <f t="shared" si="922"/>
        <v>250000</v>
      </c>
      <c r="G3825" s="1326">
        <v>2</v>
      </c>
      <c r="H3825" s="2839" t="s">
        <v>1239</v>
      </c>
      <c r="I3825" s="2839">
        <f>I3872</f>
        <v>0</v>
      </c>
      <c r="J3825" s="2846">
        <f>J3872</f>
        <v>0</v>
      </c>
    </row>
    <row r="3826" spans="1:15" s="2842" customFormat="1" ht="17.25" customHeight="1" thickTop="1">
      <c r="A3826" s="2839">
        <f t="shared" ref="A3826:F3826" si="923">A3879</f>
        <v>0</v>
      </c>
      <c r="B3826" s="2846">
        <f t="shared" si="923"/>
        <v>0</v>
      </c>
      <c r="C3826" s="2839">
        <f t="shared" si="923"/>
        <v>5000</v>
      </c>
      <c r="D3826" s="2846">
        <f t="shared" si="923"/>
        <v>60000</v>
      </c>
      <c r="E3826" s="2839">
        <f t="shared" si="923"/>
        <v>5000</v>
      </c>
      <c r="F3826" s="2846">
        <f t="shared" si="923"/>
        <v>60000</v>
      </c>
      <c r="G3826" s="1326">
        <v>3</v>
      </c>
      <c r="H3826" s="2839" t="s">
        <v>1240</v>
      </c>
      <c r="I3826" s="2839">
        <f>I3879</f>
        <v>0</v>
      </c>
      <c r="J3826" s="2846">
        <f>J3879</f>
        <v>0</v>
      </c>
    </row>
    <row r="3827" spans="1:15" s="626" customFormat="1" ht="17.25" customHeight="1" thickBot="1">
      <c r="A3827" s="2839">
        <f>0</f>
        <v>0</v>
      </c>
      <c r="B3827" s="2846">
        <f>0</f>
        <v>0</v>
      </c>
      <c r="C3827" s="2839">
        <f>0</f>
        <v>0</v>
      </c>
      <c r="D3827" s="2846">
        <f>0</f>
        <v>0</v>
      </c>
      <c r="E3827" s="2839">
        <f>0</f>
        <v>0</v>
      </c>
      <c r="F3827" s="2846">
        <f>0</f>
        <v>0</v>
      </c>
      <c r="G3827" s="1326">
        <v>4</v>
      </c>
      <c r="H3827" s="2839" t="s">
        <v>1241</v>
      </c>
      <c r="I3827" s="2839">
        <f>0</f>
        <v>0</v>
      </c>
      <c r="J3827" s="2846">
        <f>0</f>
        <v>0</v>
      </c>
    </row>
    <row r="3828" spans="1:15" s="733" customFormat="1" ht="16.5" thickTop="1" thickBot="1">
      <c r="A3828" s="2862">
        <f t="shared" ref="A3828:F3828" si="924">A3883</f>
        <v>0</v>
      </c>
      <c r="B3828" s="989">
        <f t="shared" si="924"/>
        <v>0</v>
      </c>
      <c r="C3828" s="2862">
        <f t="shared" si="924"/>
        <v>10000</v>
      </c>
      <c r="D3828" s="989">
        <f t="shared" si="924"/>
        <v>0</v>
      </c>
      <c r="E3828" s="2862">
        <f t="shared" si="924"/>
        <v>10000</v>
      </c>
      <c r="F3828" s="989">
        <f t="shared" si="924"/>
        <v>0</v>
      </c>
      <c r="G3828" s="1263">
        <v>5</v>
      </c>
      <c r="H3828" s="2862" t="s">
        <v>1242</v>
      </c>
      <c r="I3828" s="2862">
        <f>I3883</f>
        <v>0</v>
      </c>
      <c r="J3828" s="989">
        <f>J3883</f>
        <v>0</v>
      </c>
    </row>
    <row r="3829" spans="1:15" s="761" customFormat="1" ht="31.5" customHeight="1" thickTop="1" thickBot="1">
      <c r="A3829" s="995">
        <f t="shared" ref="A3829:F3829" si="925">SUM(A3824:A3828)</f>
        <v>0</v>
      </c>
      <c r="B3829" s="996">
        <f t="shared" si="925"/>
        <v>0</v>
      </c>
      <c r="C3829" s="996">
        <f t="shared" si="925"/>
        <v>625000</v>
      </c>
      <c r="D3829" s="996">
        <f t="shared" si="925"/>
        <v>485000</v>
      </c>
      <c r="E3829" s="996">
        <f t="shared" si="925"/>
        <v>625000</v>
      </c>
      <c r="F3829" s="996">
        <f t="shared" si="925"/>
        <v>485000</v>
      </c>
      <c r="G3829" s="996"/>
      <c r="H3829" s="998" t="s">
        <v>1243</v>
      </c>
      <c r="I3829" s="996">
        <f>SUM(I3824:I3828)</f>
        <v>0</v>
      </c>
      <c r="J3829" s="997">
        <f>SUM(J3824:J3828)</f>
        <v>0</v>
      </c>
    </row>
    <row r="3830" spans="1:15" s="2842" customFormat="1" ht="20.25" customHeight="1" thickTop="1" thickBot="1">
      <c r="A3830" s="1005">
        <f t="shared" ref="A3830:F3830" si="926">SUM(A3822+A3829)</f>
        <v>0</v>
      </c>
      <c r="B3830" s="1006">
        <f t="shared" si="926"/>
        <v>0</v>
      </c>
      <c r="C3830" s="1006">
        <f t="shared" si="926"/>
        <v>24549000</v>
      </c>
      <c r="D3830" s="1006">
        <f t="shared" si="926"/>
        <v>485000</v>
      </c>
      <c r="E3830" s="1006">
        <f t="shared" si="926"/>
        <v>24549000</v>
      </c>
      <c r="F3830" s="1006">
        <f t="shared" si="926"/>
        <v>485000</v>
      </c>
      <c r="G3830" s="1067"/>
      <c r="H3830" s="1068" t="s">
        <v>1244</v>
      </c>
      <c r="I3830" s="1006">
        <f>SUM(I3822+I3829)</f>
        <v>0</v>
      </c>
      <c r="J3830" s="1007">
        <f>SUM(J3822+J3829)</f>
        <v>0</v>
      </c>
    </row>
    <row r="3831" spans="1:15" s="2842" customFormat="1" ht="19.5" customHeight="1">
      <c r="A3831" s="2850"/>
      <c r="B3831" s="2847"/>
      <c r="C3831" s="2847"/>
      <c r="D3831" s="2847"/>
      <c r="E3831" s="2847"/>
      <c r="F3831" s="2847"/>
      <c r="H3831" s="749"/>
      <c r="I3831" s="2847"/>
      <c r="J3831" s="2847"/>
      <c r="M3831" s="2842">
        <f>581.89+524.57+491.62</f>
        <v>1598.08</v>
      </c>
    </row>
    <row r="3832" spans="1:15" s="2842" customFormat="1" ht="15" customHeight="1">
      <c r="A3832" s="2848" t="s">
        <v>322</v>
      </c>
    </row>
    <row r="3833" spans="1:15" s="2842" customFormat="1" ht="13.5" customHeight="1">
      <c r="A3833" s="1383" t="s">
        <v>1616</v>
      </c>
      <c r="B3833" s="1388"/>
      <c r="C3833" s="1388"/>
      <c r="D3833" s="1388"/>
      <c r="E3833" s="1388"/>
      <c r="F3833" s="1388"/>
      <c r="G3833" s="1388"/>
      <c r="H3833" s="1388"/>
      <c r="I3833" s="1388"/>
      <c r="J3833" s="1388"/>
      <c r="N3833" s="1386" t="e">
        <v>#REF!</v>
      </c>
    </row>
    <row r="3834" spans="1:15" s="2842" customFormat="1" ht="14.25" customHeight="1" thickBot="1">
      <c r="A3834" s="2848"/>
      <c r="I3834" s="4608" t="s">
        <v>313</v>
      </c>
      <c r="J3834" s="4608"/>
      <c r="N3834" s="1387" t="e">
        <v>#REF!</v>
      </c>
    </row>
    <row r="3835" spans="1:15" s="2842" customFormat="1" ht="29.25" customHeight="1">
      <c r="A3835" s="4453" t="s">
        <v>3785</v>
      </c>
      <c r="B3835" s="4454"/>
      <c r="C3835" s="4455" t="s">
        <v>3783</v>
      </c>
      <c r="D3835" s="4454"/>
      <c r="E3835" s="4455" t="s">
        <v>3784</v>
      </c>
      <c r="F3835" s="4454"/>
      <c r="G3835" s="4456" t="s">
        <v>117</v>
      </c>
      <c r="H3835" s="4457"/>
      <c r="I3835" s="4455" t="s">
        <v>3787</v>
      </c>
      <c r="J3835" s="4454"/>
      <c r="K3835" s="654"/>
      <c r="L3835" s="654"/>
      <c r="M3835" s="654"/>
      <c r="N3835" s="654"/>
      <c r="O3835" s="2842" t="e">
        <v>#REF!</v>
      </c>
    </row>
    <row r="3836" spans="1:15" s="2842" customFormat="1" ht="13.5" customHeight="1">
      <c r="A3836" s="1050" t="s">
        <v>118</v>
      </c>
      <c r="B3836" s="2819" t="s">
        <v>104</v>
      </c>
      <c r="C3836" s="2819" t="s">
        <v>118</v>
      </c>
      <c r="D3836" s="2819" t="s">
        <v>104</v>
      </c>
      <c r="E3836" s="2819" t="s">
        <v>118</v>
      </c>
      <c r="F3836" s="2819" t="s">
        <v>104</v>
      </c>
      <c r="G3836" s="4458"/>
      <c r="H3836" s="4459"/>
      <c r="I3836" s="2819" t="s">
        <v>118</v>
      </c>
      <c r="J3836" s="1051" t="s">
        <v>104</v>
      </c>
      <c r="O3836" s="2842" t="e">
        <v>#REF!</v>
      </c>
    </row>
    <row r="3837" spans="1:15" s="648" customFormat="1" ht="18" customHeight="1" thickBot="1">
      <c r="A3837" s="1075">
        <v>1</v>
      </c>
      <c r="B3837" s="2843">
        <v>2</v>
      </c>
      <c r="C3837" s="2843">
        <v>3</v>
      </c>
      <c r="D3837" s="2843">
        <v>4</v>
      </c>
      <c r="E3837" s="2843">
        <v>5</v>
      </c>
      <c r="F3837" s="2843">
        <v>6</v>
      </c>
      <c r="G3837" s="4614">
        <v>7</v>
      </c>
      <c r="H3837" s="4614"/>
      <c r="I3837" s="2843">
        <v>8</v>
      </c>
      <c r="J3837" s="1076">
        <v>9</v>
      </c>
      <c r="O3837" s="648" t="e">
        <v>#REF!</v>
      </c>
    </row>
    <row r="3838" spans="1:15" s="660" customFormat="1" ht="18" customHeight="1" thickTop="1" thickBot="1">
      <c r="A3838" s="2844" t="s">
        <v>626</v>
      </c>
      <c r="B3838" s="2840"/>
      <c r="C3838" s="2840"/>
      <c r="D3838" s="2840"/>
      <c r="E3838" s="2840"/>
      <c r="F3838" s="2840"/>
      <c r="G3838" s="2840"/>
      <c r="H3838" s="2840"/>
      <c r="I3838" s="2840"/>
      <c r="J3838" s="2841"/>
    </row>
    <row r="3839" spans="1:15" s="2842" customFormat="1" ht="18" customHeight="1" thickTop="1">
      <c r="A3839" s="4612"/>
      <c r="B3839" s="4613"/>
      <c r="C3839" s="4613"/>
      <c r="D3839" s="4613"/>
      <c r="E3839" s="4613"/>
      <c r="F3839" s="4613"/>
      <c r="G3839" s="624" t="s">
        <v>137</v>
      </c>
      <c r="H3839" s="4610" t="s">
        <v>239</v>
      </c>
      <c r="I3839" s="4610"/>
      <c r="J3839" s="4611"/>
      <c r="K3839" s="656"/>
      <c r="L3839" s="656"/>
      <c r="M3839" s="656"/>
      <c r="N3839" s="656"/>
    </row>
    <row r="3840" spans="1:15" s="2842" customFormat="1" ht="17.25" customHeight="1">
      <c r="A3840" s="4612"/>
      <c r="B3840" s="4613"/>
      <c r="C3840" s="4613"/>
      <c r="D3840" s="4613"/>
      <c r="E3840" s="4613"/>
      <c r="F3840" s="4613"/>
      <c r="G3840" s="624">
        <v>1</v>
      </c>
      <c r="H3840" s="4610" t="s">
        <v>1235</v>
      </c>
      <c r="I3840" s="4610"/>
      <c r="J3840" s="4611"/>
      <c r="K3840" s="654"/>
      <c r="L3840" s="654"/>
      <c r="M3840" s="654"/>
      <c r="N3840" s="654"/>
    </row>
    <row r="3841" spans="1:15" s="2842" customFormat="1" ht="17.25" customHeight="1">
      <c r="A3841" s="3424"/>
      <c r="B3841" s="2846"/>
      <c r="C3841" s="4423">
        <v>17434000</v>
      </c>
      <c r="D3841" s="4424">
        <v>0</v>
      </c>
      <c r="E3841" s="4423">
        <v>17434000</v>
      </c>
      <c r="F3841" s="4424">
        <v>0</v>
      </c>
      <c r="G3841" s="1326" t="s">
        <v>324</v>
      </c>
      <c r="H3841" s="2839" t="s">
        <v>1409</v>
      </c>
      <c r="I3841" s="2839"/>
      <c r="J3841" s="2846">
        <v>0</v>
      </c>
      <c r="K3841" s="654"/>
      <c r="L3841" s="654"/>
      <c r="M3841" s="654"/>
      <c r="N3841" s="654"/>
    </row>
    <row r="3842" spans="1:15" s="626" customFormat="1" ht="17.25" customHeight="1" thickBot="1">
      <c r="A3842" s="3424"/>
      <c r="B3842" s="2846"/>
      <c r="C3842" s="4423">
        <v>2270000</v>
      </c>
      <c r="D3842" s="4424">
        <v>0</v>
      </c>
      <c r="E3842" s="4423">
        <v>2270000</v>
      </c>
      <c r="F3842" s="4424">
        <v>0</v>
      </c>
      <c r="G3842" s="1326" t="s">
        <v>327</v>
      </c>
      <c r="H3842" s="1354" t="s">
        <v>1246</v>
      </c>
      <c r="I3842" s="2839"/>
      <c r="J3842" s="2846">
        <v>0</v>
      </c>
    </row>
    <row r="3843" spans="1:15" s="733" customFormat="1" ht="18.75" customHeight="1" thickTop="1" thickBot="1">
      <c r="A3843" s="3424"/>
      <c r="B3843" s="2846"/>
      <c r="C3843" s="4427">
        <v>3600000</v>
      </c>
      <c r="D3843" s="989">
        <v>0</v>
      </c>
      <c r="E3843" s="4427">
        <v>3600000</v>
      </c>
      <c r="F3843" s="989">
        <v>0</v>
      </c>
      <c r="G3843" s="1263">
        <v>100</v>
      </c>
      <c r="H3843" s="2862" t="s">
        <v>1380</v>
      </c>
      <c r="I3843" s="2862"/>
      <c r="J3843" s="989">
        <v>0</v>
      </c>
    </row>
    <row r="3844" spans="1:15" s="648" customFormat="1" ht="18" customHeight="1" thickTop="1" thickBot="1">
      <c r="A3844" s="1039">
        <f t="shared" ref="A3844:F3844" si="927">SUM(A3841:A3843)</f>
        <v>0</v>
      </c>
      <c r="B3844" s="1040">
        <f t="shared" si="927"/>
        <v>0</v>
      </c>
      <c r="C3844" s="996">
        <f t="shared" si="927"/>
        <v>23304000</v>
      </c>
      <c r="D3844" s="996">
        <f t="shared" si="927"/>
        <v>0</v>
      </c>
      <c r="E3844" s="1040">
        <f t="shared" si="927"/>
        <v>23304000</v>
      </c>
      <c r="F3844" s="1040">
        <f t="shared" si="927"/>
        <v>0</v>
      </c>
      <c r="G3844" s="1013"/>
      <c r="H3844" s="996" t="s">
        <v>1249</v>
      </c>
      <c r="I3844" s="996">
        <f>SUM(I3841:I3843)</f>
        <v>0</v>
      </c>
      <c r="J3844" s="997">
        <f>SUM(J3841:J3843)</f>
        <v>0</v>
      </c>
    </row>
    <row r="3845" spans="1:15" s="660" customFormat="1" ht="17.25" customHeight="1" thickTop="1" thickBot="1">
      <c r="A3845" s="4623"/>
      <c r="B3845" s="4624"/>
      <c r="C3845" s="4624"/>
      <c r="D3845" s="4624"/>
      <c r="E3845" s="4624"/>
      <c r="F3845" s="4624"/>
      <c r="G3845" s="623">
        <v>2</v>
      </c>
      <c r="H3845" s="4606" t="s">
        <v>1236</v>
      </c>
      <c r="I3845" s="4606"/>
      <c r="J3845" s="4607"/>
    </row>
    <row r="3846" spans="1:15" s="626" customFormat="1" ht="17.25" customHeight="1" thickTop="1" thickBot="1">
      <c r="A3846" s="3424"/>
      <c r="B3846" s="2846"/>
      <c r="C3846" s="4423">
        <v>20000</v>
      </c>
      <c r="D3846" s="4423">
        <v>0</v>
      </c>
      <c r="E3846" s="4423">
        <v>20000</v>
      </c>
      <c r="F3846" s="4423">
        <v>0</v>
      </c>
      <c r="G3846" s="1326">
        <v>200</v>
      </c>
      <c r="H3846" s="2839" t="s">
        <v>1335</v>
      </c>
      <c r="I3846" s="2839"/>
      <c r="J3846" s="2839">
        <v>0</v>
      </c>
    </row>
    <row r="3847" spans="1:15" s="733" customFormat="1" ht="20.25" customHeight="1" thickTop="1" thickBot="1">
      <c r="A3847" s="3424"/>
      <c r="B3847" s="2846"/>
      <c r="C3847" s="4427">
        <v>600000</v>
      </c>
      <c r="D3847" s="4427">
        <v>0</v>
      </c>
      <c r="E3847" s="4427">
        <v>600000</v>
      </c>
      <c r="F3847" s="4427">
        <v>0</v>
      </c>
      <c r="G3847" s="1263">
        <v>275</v>
      </c>
      <c r="H3847" s="2885" t="s">
        <v>1503</v>
      </c>
      <c r="I3847" s="2862"/>
      <c r="J3847" s="2862">
        <v>0</v>
      </c>
    </row>
    <row r="3848" spans="1:15" s="733" customFormat="1" ht="35.25" customHeight="1" thickTop="1" thickBot="1">
      <c r="A3848" s="1039">
        <f t="shared" ref="A3848:F3848" si="928">SUM(A3846:A3847)</f>
        <v>0</v>
      </c>
      <c r="B3848" s="1040">
        <f t="shared" si="928"/>
        <v>0</v>
      </c>
      <c r="C3848" s="1040">
        <f t="shared" si="928"/>
        <v>620000</v>
      </c>
      <c r="D3848" s="1040">
        <f t="shared" si="928"/>
        <v>0</v>
      </c>
      <c r="E3848" s="1040">
        <f t="shared" si="928"/>
        <v>620000</v>
      </c>
      <c r="F3848" s="1040">
        <f t="shared" si="928"/>
        <v>0</v>
      </c>
      <c r="G3848" s="1013"/>
      <c r="H3848" s="1010" t="s">
        <v>1257</v>
      </c>
      <c r="I3848" s="1040">
        <f>SUM(I3846:I3847)</f>
        <v>0</v>
      </c>
      <c r="J3848" s="1074">
        <f>SUM(J3846:J3847)</f>
        <v>0</v>
      </c>
      <c r="O3848" s="733" t="e">
        <f>E3460300</f>
        <v>#NAME?</v>
      </c>
    </row>
    <row r="3849" spans="1:15" s="648" customFormat="1" ht="30.75" customHeight="1" thickTop="1" thickBot="1">
      <c r="A3849" s="1039">
        <f t="shared" ref="A3849:F3849" si="929">SUM(A3848,A3844)</f>
        <v>0</v>
      </c>
      <c r="B3849" s="1040">
        <f t="shared" si="929"/>
        <v>0</v>
      </c>
      <c r="C3849" s="996">
        <f t="shared" si="929"/>
        <v>23924000</v>
      </c>
      <c r="D3849" s="996">
        <f t="shared" si="929"/>
        <v>0</v>
      </c>
      <c r="E3849" s="1040">
        <f t="shared" si="929"/>
        <v>23924000</v>
      </c>
      <c r="F3849" s="1040">
        <f t="shared" si="929"/>
        <v>0</v>
      </c>
      <c r="G3849" s="1013"/>
      <c r="H3849" s="1010" t="s">
        <v>1237</v>
      </c>
      <c r="I3849" s="996">
        <f>SUM(I3848,I3844)</f>
        <v>0</v>
      </c>
      <c r="J3849" s="997">
        <f>SUM(J3848,J3844)</f>
        <v>0</v>
      </c>
    </row>
    <row r="3850" spans="1:15" s="660" customFormat="1" ht="18" customHeight="1" thickTop="1" thickBot="1">
      <c r="A3850" s="4623"/>
      <c r="B3850" s="4624"/>
      <c r="C3850" s="4624"/>
      <c r="D3850" s="4624"/>
      <c r="E3850" s="4624"/>
      <c r="F3850" s="4624"/>
      <c r="G3850" s="623" t="s">
        <v>139</v>
      </c>
      <c r="H3850" s="4606" t="s">
        <v>243</v>
      </c>
      <c r="I3850" s="4606"/>
      <c r="J3850" s="4607"/>
    </row>
    <row r="3851" spans="1:15" s="695" customFormat="1" ht="17.25" customHeight="1" thickTop="1" thickBot="1">
      <c r="A3851" s="4612"/>
      <c r="B3851" s="4613"/>
      <c r="C3851" s="4613"/>
      <c r="D3851" s="4613"/>
      <c r="E3851" s="4613"/>
      <c r="F3851" s="4613"/>
      <c r="G3851" s="624">
        <v>1</v>
      </c>
      <c r="H3851" s="4610" t="s">
        <v>1258</v>
      </c>
      <c r="I3851" s="4610"/>
      <c r="J3851" s="4611"/>
    </row>
    <row r="3852" spans="1:15" s="2842" customFormat="1" ht="17.25" customHeight="1">
      <c r="A3852" s="3424"/>
      <c r="B3852" s="3424"/>
      <c r="C3852" s="3719">
        <v>400000</v>
      </c>
      <c r="D3852" s="4424">
        <v>0</v>
      </c>
      <c r="E3852" s="3719">
        <v>400000</v>
      </c>
      <c r="F3852" s="4424">
        <v>0</v>
      </c>
      <c r="G3852" s="1326" t="s">
        <v>324</v>
      </c>
      <c r="H3852" s="1234" t="s">
        <v>1259</v>
      </c>
      <c r="I3852" s="3719"/>
      <c r="J3852" s="3374"/>
      <c r="K3852" s="656"/>
      <c r="L3852" s="656"/>
      <c r="M3852" s="656"/>
      <c r="N3852" s="656"/>
    </row>
    <row r="3853" spans="1:15" s="2842" customFormat="1" ht="17.25" customHeight="1">
      <c r="A3853" s="3424"/>
      <c r="B3853" s="3424"/>
      <c r="C3853" s="4423">
        <v>10000</v>
      </c>
      <c r="D3853" s="4424">
        <v>0</v>
      </c>
      <c r="E3853" s="4423">
        <v>10000</v>
      </c>
      <c r="F3853" s="4424">
        <v>0</v>
      </c>
      <c r="G3853" s="1326" t="s">
        <v>326</v>
      </c>
      <c r="H3853" s="1234" t="s">
        <v>256</v>
      </c>
      <c r="I3853" s="3372"/>
      <c r="J3853" s="3374"/>
      <c r="K3853" s="654"/>
      <c r="L3853" s="654"/>
      <c r="M3853" s="654"/>
      <c r="N3853" s="654"/>
    </row>
    <row r="3854" spans="1:15" s="2842" customFormat="1" ht="17.25" customHeight="1">
      <c r="A3854" s="3424"/>
      <c r="B3854" s="3424"/>
      <c r="C3854" s="3719">
        <v>25000</v>
      </c>
      <c r="D3854" s="4424">
        <v>0</v>
      </c>
      <c r="E3854" s="3719">
        <v>25000</v>
      </c>
      <c r="F3854" s="4424">
        <v>0</v>
      </c>
      <c r="G3854" s="1326" t="s">
        <v>473</v>
      </c>
      <c r="H3854" s="1234" t="s">
        <v>1504</v>
      </c>
      <c r="I3854" s="3719"/>
      <c r="J3854" s="3374"/>
    </row>
    <row r="3855" spans="1:15" s="2842" customFormat="1" ht="17.25" customHeight="1">
      <c r="A3855" s="3425"/>
      <c r="B3855" s="3424"/>
      <c r="C3855" s="4423">
        <v>5000</v>
      </c>
      <c r="D3855" s="4424">
        <v>0</v>
      </c>
      <c r="E3855" s="4423">
        <v>5000</v>
      </c>
      <c r="F3855" s="4424">
        <v>0</v>
      </c>
      <c r="G3855" s="1326" t="s">
        <v>1264</v>
      </c>
      <c r="H3855" s="1234" t="s">
        <v>262</v>
      </c>
      <c r="I3855" s="3372"/>
      <c r="J3855" s="3374"/>
    </row>
    <row r="3856" spans="1:15" s="626" customFormat="1" ht="17.25" customHeight="1" thickBot="1">
      <c r="A3856" s="3425"/>
      <c r="C3856" s="4423">
        <v>0</v>
      </c>
      <c r="D3856" s="3720">
        <v>25000</v>
      </c>
      <c r="E3856" s="4423">
        <v>0</v>
      </c>
      <c r="F3856" s="3720">
        <v>25000</v>
      </c>
      <c r="G3856" s="2688" t="s">
        <v>492</v>
      </c>
      <c r="H3856" s="1234" t="s">
        <v>265</v>
      </c>
      <c r="I3856" s="3372"/>
      <c r="J3856" s="3720"/>
    </row>
    <row r="3857" spans="1:18" s="733" customFormat="1" ht="31.5" thickTop="1" thickBot="1">
      <c r="A3857" s="3421"/>
      <c r="B3857" s="3424"/>
      <c r="C3857" s="4427">
        <v>0</v>
      </c>
      <c r="D3857" s="4230">
        <v>100000</v>
      </c>
      <c r="E3857" s="4427">
        <v>0</v>
      </c>
      <c r="F3857" s="4230">
        <v>100000</v>
      </c>
      <c r="G3857" s="2711">
        <v>25</v>
      </c>
      <c r="H3857" s="1234" t="s">
        <v>3496</v>
      </c>
      <c r="I3857" s="3375"/>
      <c r="J3857" s="4230"/>
      <c r="K3857" s="733">
        <v>100000</v>
      </c>
    </row>
    <row r="3858" spans="1:18" s="761" customFormat="1" ht="21.75" customHeight="1" thickTop="1" thickBot="1">
      <c r="A3858" s="2842"/>
      <c r="B3858" s="2716"/>
      <c r="C3858" s="1229">
        <v>0</v>
      </c>
      <c r="D3858" s="4236">
        <v>50000</v>
      </c>
      <c r="E3858" s="1229">
        <v>0</v>
      </c>
      <c r="F3858" s="4236">
        <v>50000</v>
      </c>
      <c r="G3858" s="2709">
        <v>29</v>
      </c>
      <c r="H3858" s="2708" t="s">
        <v>3489</v>
      </c>
      <c r="I3858" s="1229"/>
      <c r="J3858" s="4236"/>
      <c r="K3858" s="761">
        <v>50000</v>
      </c>
    </row>
    <row r="3859" spans="1:18" s="2842" customFormat="1" ht="19.5" customHeight="1" thickTop="1" thickBot="1">
      <c r="A3859" s="1014">
        <f t="shared" ref="A3859:F3859" si="930">SUM(A3852:A3858)</f>
        <v>0</v>
      </c>
      <c r="B3859" s="1014">
        <f t="shared" si="930"/>
        <v>0</v>
      </c>
      <c r="C3859" s="1014">
        <f t="shared" si="930"/>
        <v>440000</v>
      </c>
      <c r="D3859" s="1014">
        <f t="shared" si="930"/>
        <v>175000</v>
      </c>
      <c r="E3859" s="1014">
        <f t="shared" si="930"/>
        <v>440000</v>
      </c>
      <c r="F3859" s="1014">
        <f t="shared" si="930"/>
        <v>175000</v>
      </c>
      <c r="G3859" s="1079"/>
      <c r="H3859" s="1015" t="s">
        <v>1270</v>
      </c>
      <c r="I3859" s="1014">
        <f>SUM(I3852:I3858)</f>
        <v>0</v>
      </c>
      <c r="J3859" s="1014">
        <f>SUM(J3852:J3858)</f>
        <v>0</v>
      </c>
    </row>
    <row r="3860" spans="1:18" s="2842" customFormat="1" ht="13.5" customHeight="1">
      <c r="A3860" s="1383" t="s">
        <v>1616</v>
      </c>
      <c r="B3860" s="1388"/>
      <c r="C3860" s="1388"/>
      <c r="D3860" s="1388"/>
      <c r="E3860" s="1388"/>
      <c r="F3860" s="1388"/>
      <c r="G3860" s="1388"/>
      <c r="H3860" s="1388"/>
      <c r="I3860" s="1388"/>
      <c r="J3860" s="1388"/>
    </row>
    <row r="3861" spans="1:18" s="2842" customFormat="1" ht="16.5" customHeight="1" thickBot="1">
      <c r="A3861" s="2848"/>
      <c r="I3861" s="4608" t="s">
        <v>313</v>
      </c>
      <c r="J3861" s="4608"/>
      <c r="O3861" s="2842">
        <f>I3894-C3894</f>
        <v>-25173200</v>
      </c>
    </row>
    <row r="3862" spans="1:18" s="2842" customFormat="1" ht="30" customHeight="1">
      <c r="A3862" s="4453" t="s">
        <v>3785</v>
      </c>
      <c r="B3862" s="4454"/>
      <c r="C3862" s="4455" t="s">
        <v>3783</v>
      </c>
      <c r="D3862" s="4454"/>
      <c r="E3862" s="4455" t="s">
        <v>3784</v>
      </c>
      <c r="F3862" s="4454"/>
      <c r="G3862" s="4456" t="s">
        <v>117</v>
      </c>
      <c r="H3862" s="4457"/>
      <c r="I3862" s="4455" t="s">
        <v>3787</v>
      </c>
      <c r="J3862" s="4454"/>
      <c r="K3862" s="654"/>
      <c r="L3862" s="654"/>
      <c r="M3862" s="654"/>
      <c r="N3862" s="654"/>
    </row>
    <row r="3863" spans="1:18" s="2842" customFormat="1" ht="13.5" customHeight="1">
      <c r="A3863" s="1050" t="s">
        <v>118</v>
      </c>
      <c r="B3863" s="2819" t="s">
        <v>104</v>
      </c>
      <c r="C3863" s="2819" t="s">
        <v>118</v>
      </c>
      <c r="D3863" s="2819" t="s">
        <v>104</v>
      </c>
      <c r="E3863" s="2819" t="s">
        <v>118</v>
      </c>
      <c r="F3863" s="2819" t="s">
        <v>104</v>
      </c>
      <c r="G3863" s="4458"/>
      <c r="H3863" s="4459"/>
      <c r="I3863" s="2819" t="s">
        <v>118</v>
      </c>
      <c r="J3863" s="1051" t="s">
        <v>104</v>
      </c>
    </row>
    <row r="3864" spans="1:18" s="2842" customFormat="1" ht="18" customHeight="1" thickBot="1">
      <c r="A3864" s="1075">
        <v>1</v>
      </c>
      <c r="B3864" s="2843">
        <v>2</v>
      </c>
      <c r="C3864" s="2843">
        <v>3</v>
      </c>
      <c r="D3864" s="2843">
        <v>4</v>
      </c>
      <c r="E3864" s="2843">
        <v>5</v>
      </c>
      <c r="F3864" s="2843">
        <v>6</v>
      </c>
      <c r="G3864" s="4614">
        <v>7</v>
      </c>
      <c r="H3864" s="4614"/>
      <c r="I3864" s="2843">
        <v>8</v>
      </c>
      <c r="J3864" s="1076">
        <v>9</v>
      </c>
    </row>
    <row r="3865" spans="1:18" s="2842" customFormat="1" ht="17.25" customHeight="1">
      <c r="A3865" s="4612"/>
      <c r="B3865" s="4613"/>
      <c r="C3865" s="4613"/>
      <c r="D3865" s="4613"/>
      <c r="E3865" s="4613"/>
      <c r="F3865" s="4613"/>
      <c r="G3865" s="624">
        <v>2</v>
      </c>
      <c r="H3865" s="4610" t="s">
        <v>1271</v>
      </c>
      <c r="I3865" s="4610"/>
      <c r="J3865" s="4611"/>
      <c r="K3865" s="654"/>
      <c r="L3865" s="654"/>
      <c r="M3865" s="654"/>
      <c r="N3865" s="654"/>
    </row>
    <row r="3866" spans="1:18" s="2842" customFormat="1" ht="17.25" customHeight="1">
      <c r="A3866" s="2723"/>
      <c r="B3866" s="1420"/>
      <c r="C3866" s="2840"/>
      <c r="D3866" s="2846">
        <v>50000</v>
      </c>
      <c r="E3866" s="3373"/>
      <c r="F3866" s="3374">
        <v>50000</v>
      </c>
      <c r="G3866" s="1326">
        <v>103</v>
      </c>
      <c r="H3866" s="2839" t="s">
        <v>3503</v>
      </c>
      <c r="I3866" s="3373"/>
      <c r="J3866" s="3374"/>
      <c r="K3866" s="654"/>
      <c r="L3866" s="654"/>
      <c r="M3866" s="654"/>
      <c r="N3866" s="654"/>
    </row>
    <row r="3867" spans="1:18" s="2842" customFormat="1" ht="17.25" customHeight="1">
      <c r="A3867" s="3425"/>
      <c r="B3867" s="3424"/>
      <c r="C3867" s="2839">
        <v>0</v>
      </c>
      <c r="D3867" s="890">
        <v>150000</v>
      </c>
      <c r="E3867" s="3372">
        <v>0</v>
      </c>
      <c r="F3867" s="890">
        <v>150000</v>
      </c>
      <c r="G3867" s="1326">
        <v>104</v>
      </c>
      <c r="H3867" s="1234" t="s">
        <v>3492</v>
      </c>
      <c r="I3867" s="3372"/>
      <c r="J3867" s="890"/>
      <c r="K3867" s="654"/>
      <c r="L3867" s="654"/>
      <c r="M3867" s="654"/>
      <c r="N3867" s="654"/>
    </row>
    <row r="3868" spans="1:18" s="2842" customFormat="1" ht="17.25" customHeight="1">
      <c r="A3868" s="3425"/>
      <c r="B3868" s="3424"/>
      <c r="C3868" s="2839">
        <v>0</v>
      </c>
      <c r="D3868" s="890">
        <v>50000</v>
      </c>
      <c r="E3868" s="3372">
        <v>0</v>
      </c>
      <c r="F3868" s="890">
        <v>50000</v>
      </c>
      <c r="G3868" s="1326">
        <v>135</v>
      </c>
      <c r="H3868" s="1234" t="s">
        <v>270</v>
      </c>
      <c r="I3868" s="3372"/>
      <c r="J3868" s="3720"/>
      <c r="K3868" s="654"/>
      <c r="L3868" s="654"/>
      <c r="M3868" s="654"/>
      <c r="N3868" s="654"/>
    </row>
    <row r="3869" spans="1:18" s="2842" customFormat="1" ht="17.25" customHeight="1">
      <c r="A3869" s="3424"/>
      <c r="B3869" s="3424"/>
      <c r="C3869" s="2839">
        <v>20000</v>
      </c>
      <c r="D3869" s="2846">
        <v>0</v>
      </c>
      <c r="E3869" s="3372">
        <v>20000</v>
      </c>
      <c r="F3869" s="3374">
        <v>0</v>
      </c>
      <c r="G3869" s="1326">
        <v>140</v>
      </c>
      <c r="H3869" s="2839" t="s">
        <v>1280</v>
      </c>
      <c r="I3869" s="3719"/>
      <c r="J3869" s="3374"/>
    </row>
    <row r="3870" spans="1:18" s="626" customFormat="1" ht="17.25" customHeight="1" thickBot="1">
      <c r="A3870" s="3424"/>
      <c r="B3870" s="3424"/>
      <c r="C3870" s="2839">
        <v>100000</v>
      </c>
      <c r="D3870" s="2846">
        <v>0</v>
      </c>
      <c r="E3870" s="3372">
        <v>100000</v>
      </c>
      <c r="F3870" s="3374">
        <v>0</v>
      </c>
      <c r="G3870" s="1326">
        <v>144</v>
      </c>
      <c r="H3870" s="1234" t="s">
        <v>1506</v>
      </c>
      <c r="I3870" s="3719"/>
      <c r="J3870" s="3374"/>
    </row>
    <row r="3871" spans="1:18" s="733" customFormat="1" ht="23.25" customHeight="1" thickTop="1" thickBot="1">
      <c r="A3871" s="3424"/>
      <c r="B3871" s="3424"/>
      <c r="C3871" s="2862">
        <v>50000</v>
      </c>
      <c r="D3871" s="989">
        <v>0</v>
      </c>
      <c r="E3871" s="3375">
        <v>50000</v>
      </c>
      <c r="F3871" s="989">
        <v>0</v>
      </c>
      <c r="G3871" s="1263">
        <v>146</v>
      </c>
      <c r="H3871" s="663" t="s">
        <v>1613</v>
      </c>
      <c r="I3871" s="3723"/>
      <c r="J3871" s="989"/>
      <c r="R3871" s="733">
        <f>2400.12*100000</f>
        <v>240012000</v>
      </c>
    </row>
    <row r="3872" spans="1:18" s="2842" customFormat="1" ht="18" customHeight="1" thickTop="1" thickBot="1">
      <c r="A3872" s="995">
        <f t="shared" ref="A3872:F3872" si="931">SUM(A3866:A3871)</f>
        <v>0</v>
      </c>
      <c r="B3872" s="995">
        <f t="shared" si="931"/>
        <v>0</v>
      </c>
      <c r="C3872" s="995">
        <f t="shared" si="931"/>
        <v>170000</v>
      </c>
      <c r="D3872" s="995">
        <f t="shared" si="931"/>
        <v>250000</v>
      </c>
      <c r="E3872" s="995">
        <f t="shared" si="931"/>
        <v>170000</v>
      </c>
      <c r="F3872" s="995">
        <f t="shared" si="931"/>
        <v>250000</v>
      </c>
      <c r="G3872" s="1009"/>
      <c r="H3872" s="996" t="s">
        <v>1513</v>
      </c>
      <c r="I3872" s="995">
        <f>SUM(I3866:I3871)</f>
        <v>0</v>
      </c>
      <c r="J3872" s="995">
        <f>SUM(J3866:J3871)</f>
        <v>0</v>
      </c>
    </row>
    <row r="3873" spans="1:25" s="2842" customFormat="1" ht="17.25" customHeight="1" thickTop="1">
      <c r="A3873" s="4623"/>
      <c r="B3873" s="4624"/>
      <c r="C3873" s="4624"/>
      <c r="D3873" s="4624"/>
      <c r="E3873" s="4624"/>
      <c r="F3873" s="4624"/>
      <c r="G3873" s="623">
        <v>3</v>
      </c>
      <c r="H3873" s="4606" t="s">
        <v>1282</v>
      </c>
      <c r="I3873" s="4606"/>
      <c r="J3873" s="4607"/>
    </row>
    <row r="3874" spans="1:25" s="2842" customFormat="1" ht="17.25" customHeight="1">
      <c r="A3874" s="2846"/>
      <c r="B3874" s="2846"/>
      <c r="C3874" s="4423">
        <v>0</v>
      </c>
      <c r="D3874" s="4424">
        <v>0</v>
      </c>
      <c r="E3874" s="4423">
        <v>0</v>
      </c>
      <c r="F3874" s="4424">
        <v>0</v>
      </c>
      <c r="G3874" s="1326">
        <v>206</v>
      </c>
      <c r="H3874" s="2839" t="s">
        <v>1426</v>
      </c>
      <c r="I3874" s="3372"/>
      <c r="J3874" s="3374"/>
      <c r="R3874" s="2842">
        <f>R3871-R3896</f>
        <v>-801578020</v>
      </c>
    </row>
    <row r="3875" spans="1:25" s="2842" customFormat="1" ht="17.25" customHeight="1">
      <c r="A3875" s="2846"/>
      <c r="B3875" s="2846"/>
      <c r="C3875" s="4423">
        <v>0</v>
      </c>
      <c r="D3875" s="4424">
        <v>0</v>
      </c>
      <c r="E3875" s="4423">
        <v>0</v>
      </c>
      <c r="F3875" s="4424">
        <v>0</v>
      </c>
      <c r="G3875" s="1326">
        <v>223</v>
      </c>
      <c r="H3875" s="2839" t="s">
        <v>1617</v>
      </c>
      <c r="I3875" s="3372"/>
      <c r="J3875" s="3374"/>
      <c r="K3875" s="654"/>
      <c r="L3875" s="654"/>
      <c r="M3875" s="654"/>
      <c r="N3875" s="654"/>
    </row>
    <row r="3876" spans="1:25" s="2842" customFormat="1" ht="17.25" customHeight="1">
      <c r="A3876" s="2846"/>
      <c r="B3876" s="2846"/>
      <c r="C3876" s="4423">
        <v>0</v>
      </c>
      <c r="D3876" s="4227">
        <v>60000</v>
      </c>
      <c r="E3876" s="4423">
        <v>0</v>
      </c>
      <c r="F3876" s="4227">
        <v>60000</v>
      </c>
      <c r="G3876" s="1326">
        <v>230</v>
      </c>
      <c r="H3876" s="2839" t="s">
        <v>1516</v>
      </c>
      <c r="I3876" s="3372"/>
      <c r="J3876" s="4227"/>
      <c r="K3876" s="2842">
        <v>60000</v>
      </c>
    </row>
    <row r="3877" spans="1:25" s="626" customFormat="1" ht="17.25" customHeight="1" thickBot="1">
      <c r="A3877" s="2846"/>
      <c r="B3877" s="2846"/>
      <c r="C3877" s="4423">
        <v>0</v>
      </c>
      <c r="D3877" s="4424">
        <v>0</v>
      </c>
      <c r="E3877" s="4423">
        <v>0</v>
      </c>
      <c r="F3877" s="4424">
        <v>0</v>
      </c>
      <c r="G3877" s="1326">
        <v>234</v>
      </c>
      <c r="H3877" s="2839" t="s">
        <v>1607</v>
      </c>
      <c r="I3877" s="3372"/>
      <c r="J3877" s="3374"/>
    </row>
    <row r="3878" spans="1:25" s="733" customFormat="1" ht="20.25" customHeight="1" thickTop="1" thickBot="1">
      <c r="A3878" s="2846"/>
      <c r="B3878" s="2846"/>
      <c r="C3878" s="4427">
        <v>5000</v>
      </c>
      <c r="D3878" s="989">
        <v>0</v>
      </c>
      <c r="E3878" s="4427">
        <v>5000</v>
      </c>
      <c r="F3878" s="989">
        <v>0</v>
      </c>
      <c r="G3878" s="1263">
        <v>289</v>
      </c>
      <c r="H3878" s="2862" t="s">
        <v>281</v>
      </c>
      <c r="I3878" s="3375"/>
      <c r="J3878" s="989"/>
    </row>
    <row r="3879" spans="1:25" s="2842" customFormat="1" ht="18" customHeight="1" thickTop="1" thickBot="1">
      <c r="A3879" s="1039">
        <f t="shared" ref="A3879:F3879" si="932">SUM(A3874:A3878)</f>
        <v>0</v>
      </c>
      <c r="B3879" s="1040">
        <f t="shared" si="932"/>
        <v>0</v>
      </c>
      <c r="C3879" s="1040">
        <f t="shared" si="932"/>
        <v>5000</v>
      </c>
      <c r="D3879" s="1040">
        <f t="shared" si="932"/>
        <v>60000</v>
      </c>
      <c r="E3879" s="1040">
        <f t="shared" si="932"/>
        <v>5000</v>
      </c>
      <c r="F3879" s="1040">
        <f t="shared" si="932"/>
        <v>60000</v>
      </c>
      <c r="G3879" s="1009"/>
      <c r="H3879" s="996" t="s">
        <v>1374</v>
      </c>
      <c r="I3879" s="1040">
        <f>SUM(I3874:I3878)</f>
        <v>0</v>
      </c>
      <c r="J3879" s="1074">
        <f>SUM(J3874:J3878)</f>
        <v>0</v>
      </c>
      <c r="K3879" s="656"/>
      <c r="L3879" s="656"/>
      <c r="M3879" s="656"/>
      <c r="N3879" s="656"/>
    </row>
    <row r="3880" spans="1:25" s="2842" customFormat="1" ht="18" customHeight="1" thickTop="1">
      <c r="A3880" s="4623"/>
      <c r="B3880" s="4624"/>
      <c r="C3880" s="4624"/>
      <c r="D3880" s="4624"/>
      <c r="E3880" s="4624"/>
      <c r="F3880" s="4624"/>
      <c r="G3880" s="623">
        <v>4</v>
      </c>
      <c r="H3880" s="4606" t="s">
        <v>1296</v>
      </c>
      <c r="I3880" s="4606"/>
      <c r="J3880" s="4607"/>
      <c r="S3880" s="2842">
        <f>613.02*100000</f>
        <v>61302000</v>
      </c>
    </row>
    <row r="3881" spans="1:25" s="626" customFormat="1" ht="15.75" customHeight="1" thickBot="1">
      <c r="A3881" s="4612"/>
      <c r="B3881" s="4613"/>
      <c r="C3881" s="4613"/>
      <c r="D3881" s="4613"/>
      <c r="E3881" s="4613"/>
      <c r="F3881" s="4613"/>
      <c r="G3881" s="624">
        <v>5</v>
      </c>
      <c r="H3881" s="4610" t="s">
        <v>321</v>
      </c>
      <c r="I3881" s="4610"/>
      <c r="J3881" s="4611"/>
    </row>
    <row r="3882" spans="1:25" s="662" customFormat="1" ht="19.5" customHeight="1" thickTop="1" thickBot="1">
      <c r="A3882" s="2846"/>
      <c r="B3882" s="2862"/>
      <c r="C3882" s="2862">
        <v>10000</v>
      </c>
      <c r="D3882" s="2862"/>
      <c r="E3882" s="3375">
        <v>10000</v>
      </c>
      <c r="F3882" s="2862">
        <v>0</v>
      </c>
      <c r="G3882" s="1263">
        <v>499</v>
      </c>
      <c r="H3882" s="2862" t="s">
        <v>290</v>
      </c>
      <c r="I3882" s="3375"/>
      <c r="J3882" s="2862">
        <v>0</v>
      </c>
      <c r="S3882" s="662" t="e">
        <f>S3880-#REF!</f>
        <v>#REF!</v>
      </c>
    </row>
    <row r="3883" spans="1:25" s="662" customFormat="1" ht="35.25" customHeight="1" thickTop="1" thickBot="1">
      <c r="A3883" s="995">
        <f t="shared" ref="A3883:F3883" si="933">SUM(A3882)</f>
        <v>0</v>
      </c>
      <c r="B3883" s="996">
        <f t="shared" si="933"/>
        <v>0</v>
      </c>
      <c r="C3883" s="996">
        <f t="shared" si="933"/>
        <v>10000</v>
      </c>
      <c r="D3883" s="996">
        <f t="shared" si="933"/>
        <v>0</v>
      </c>
      <c r="E3883" s="996">
        <f t="shared" si="933"/>
        <v>10000</v>
      </c>
      <c r="F3883" s="996">
        <f t="shared" si="933"/>
        <v>0</v>
      </c>
      <c r="G3883" s="1013"/>
      <c r="H3883" s="996" t="s">
        <v>1321</v>
      </c>
      <c r="I3883" s="996">
        <f>SUM(I3882)</f>
        <v>0</v>
      </c>
      <c r="J3883" s="997">
        <f>SUM(J3882)</f>
        <v>0</v>
      </c>
      <c r="N3883" s="662">
        <v>5958585</v>
      </c>
    </row>
    <row r="3884" spans="1:25" s="2842" customFormat="1" ht="33.75" customHeight="1" thickTop="1" thickBot="1">
      <c r="A3884" s="995">
        <f t="shared" ref="A3884:F3884" si="934">SUM(A3883,A3879,A3872,A3859)</f>
        <v>0</v>
      </c>
      <c r="B3884" s="996">
        <f t="shared" si="934"/>
        <v>0</v>
      </c>
      <c r="C3884" s="996">
        <f t="shared" si="934"/>
        <v>625000</v>
      </c>
      <c r="D3884" s="996">
        <f t="shared" si="934"/>
        <v>485000</v>
      </c>
      <c r="E3884" s="996">
        <f t="shared" si="934"/>
        <v>625000</v>
      </c>
      <c r="F3884" s="996">
        <f t="shared" si="934"/>
        <v>485000</v>
      </c>
      <c r="G3884" s="1013"/>
      <c r="H3884" s="1010" t="s">
        <v>1355</v>
      </c>
      <c r="I3884" s="996">
        <f>SUM(I3883,I3879,I3872,I3859)</f>
        <v>0</v>
      </c>
      <c r="J3884" s="997">
        <f>SUM(J3883,J3879,J3872,J3859)</f>
        <v>0</v>
      </c>
      <c r="K3884" s="656"/>
      <c r="L3884" s="656"/>
      <c r="M3884" s="656"/>
      <c r="N3884" s="656">
        <v>1840272</v>
      </c>
    </row>
    <row r="3885" spans="1:25" s="648" customFormat="1" ht="42.75" customHeight="1" thickTop="1" thickBot="1">
      <c r="A3885" s="1071">
        <f t="shared" ref="A3885:F3885" si="935">SUM(A3884,A3849)</f>
        <v>0</v>
      </c>
      <c r="B3885" s="1072">
        <f t="shared" si="935"/>
        <v>0</v>
      </c>
      <c r="C3885" s="1072">
        <f t="shared" si="935"/>
        <v>24549000</v>
      </c>
      <c r="D3885" s="1072">
        <f t="shared" si="935"/>
        <v>485000</v>
      </c>
      <c r="E3885" s="1072">
        <f t="shared" si="935"/>
        <v>24549000</v>
      </c>
      <c r="F3885" s="1072">
        <f t="shared" si="935"/>
        <v>485000</v>
      </c>
      <c r="G3885" s="1067"/>
      <c r="H3885" s="1068" t="s">
        <v>1618</v>
      </c>
      <c r="I3885" s="1072">
        <f>SUM(I3884,I3849)</f>
        <v>0</v>
      </c>
      <c r="J3885" s="1073">
        <f>SUM(J3884,J3849)</f>
        <v>0</v>
      </c>
      <c r="K3885" s="655"/>
      <c r="L3885" s="655"/>
      <c r="M3885" s="655"/>
      <c r="N3885" s="655" t="e">
        <f>#REF!</f>
        <v>#REF!</v>
      </c>
    </row>
    <row r="3886" spans="1:25" s="660" customFormat="1" ht="20.25" customHeight="1" thickTop="1" thickBot="1">
      <c r="A3886" s="1391"/>
      <c r="B3886" s="775"/>
      <c r="C3886" s="775"/>
      <c r="D3886" s="775"/>
      <c r="E3886" s="775"/>
      <c r="F3886" s="775"/>
      <c r="G3886" s="2842"/>
      <c r="H3886" s="749"/>
      <c r="I3886" s="775"/>
      <c r="J3886" s="775"/>
    </row>
    <row r="3887" spans="1:25" s="2842" customFormat="1" ht="15.75" customHeight="1" thickTop="1">
      <c r="A3887" s="4645" t="s">
        <v>1619</v>
      </c>
      <c r="B3887" s="4646"/>
      <c r="C3887" s="4646"/>
      <c r="D3887" s="4646"/>
      <c r="E3887" s="4646"/>
      <c r="F3887" s="4646"/>
      <c r="G3887" s="4646"/>
      <c r="H3887" s="4646"/>
      <c r="I3887" s="4646"/>
      <c r="J3887" s="4646"/>
    </row>
    <row r="3888" spans="1:25" s="2842" customFormat="1" ht="19.5" customHeight="1" thickBot="1">
      <c r="A3888" s="2848"/>
      <c r="I3888" s="4608" t="s">
        <v>313</v>
      </c>
      <c r="J3888" s="4608"/>
      <c r="P3888" s="2839"/>
      <c r="Q3888" s="2839"/>
      <c r="R3888" s="2839"/>
      <c r="S3888" s="2839"/>
      <c r="T3888" s="2840" t="s">
        <v>1620</v>
      </c>
      <c r="U3888" s="2839"/>
      <c r="V3888" s="2839"/>
      <c r="W3888" s="2839"/>
      <c r="X3888" s="2839"/>
      <c r="Y3888" s="2839"/>
    </row>
    <row r="3889" spans="1:28" s="648" customFormat="1" ht="32.25" customHeight="1" thickBot="1">
      <c r="A3889" s="4453" t="s">
        <v>3785</v>
      </c>
      <c r="B3889" s="4454"/>
      <c r="C3889" s="4455" t="s">
        <v>3783</v>
      </c>
      <c r="D3889" s="4454"/>
      <c r="E3889" s="4455" t="s">
        <v>3784</v>
      </c>
      <c r="F3889" s="4454"/>
      <c r="G3889" s="4456" t="s">
        <v>117</v>
      </c>
      <c r="H3889" s="4457"/>
      <c r="I3889" s="4455" t="s">
        <v>3787</v>
      </c>
      <c r="J3889" s="4454"/>
      <c r="P3889" s="4613" t="s">
        <v>3789</v>
      </c>
      <c r="Q3889" s="4613"/>
      <c r="R3889" s="4613" t="s">
        <v>3687</v>
      </c>
      <c r="S3889" s="4613"/>
      <c r="T3889" s="4613" t="s">
        <v>3688</v>
      </c>
      <c r="U3889" s="4613"/>
      <c r="V3889" s="1326"/>
      <c r="W3889" s="1326" t="s">
        <v>117</v>
      </c>
      <c r="X3889" s="4613" t="s">
        <v>3788</v>
      </c>
      <c r="Y3889" s="4613"/>
    </row>
    <row r="3890" spans="1:28" s="660" customFormat="1" ht="13.5" customHeight="1" thickTop="1" thickBot="1">
      <c r="A3890" s="1050" t="s">
        <v>118</v>
      </c>
      <c r="B3890" s="2819" t="s">
        <v>104</v>
      </c>
      <c r="C3890" s="2819" t="s">
        <v>118</v>
      </c>
      <c r="D3890" s="2819" t="s">
        <v>104</v>
      </c>
      <c r="E3890" s="2819" t="s">
        <v>118</v>
      </c>
      <c r="F3890" s="2819" t="s">
        <v>104</v>
      </c>
      <c r="G3890" s="4458"/>
      <c r="H3890" s="4459"/>
      <c r="I3890" s="2819" t="s">
        <v>118</v>
      </c>
      <c r="J3890" s="1051" t="s">
        <v>104</v>
      </c>
      <c r="K3890" s="648"/>
      <c r="L3890" s="648"/>
      <c r="M3890" s="648"/>
      <c r="N3890" s="648"/>
      <c r="O3890" s="648"/>
      <c r="P3890" s="1326" t="s">
        <v>118</v>
      </c>
      <c r="Q3890" s="1231" t="s">
        <v>104</v>
      </c>
      <c r="R3890" s="1231" t="s">
        <v>118</v>
      </c>
      <c r="S3890" s="1231" t="s">
        <v>104</v>
      </c>
      <c r="T3890" s="1231" t="s">
        <v>118</v>
      </c>
      <c r="U3890" s="1231" t="s">
        <v>104</v>
      </c>
      <c r="V3890" s="1231"/>
      <c r="W3890" s="1231"/>
      <c r="X3890" s="1231" t="s">
        <v>118</v>
      </c>
      <c r="Y3890" s="1231" t="s">
        <v>104</v>
      </c>
    </row>
    <row r="3891" spans="1:28" s="719" customFormat="1" ht="18" customHeight="1" thickTop="1" thickBot="1">
      <c r="A3891" s="1075">
        <v>1</v>
      </c>
      <c r="B3891" s="2843">
        <v>2</v>
      </c>
      <c r="C3891" s="2843">
        <v>3</v>
      </c>
      <c r="D3891" s="2843">
        <v>4</v>
      </c>
      <c r="E3891" s="2843">
        <v>5</v>
      </c>
      <c r="F3891" s="2843">
        <v>6</v>
      </c>
      <c r="G3891" s="4614">
        <v>7</v>
      </c>
      <c r="H3891" s="4614"/>
      <c r="I3891" s="2843">
        <v>8</v>
      </c>
      <c r="J3891" s="1076">
        <v>9</v>
      </c>
      <c r="P3891" s="1326">
        <v>1</v>
      </c>
      <c r="Q3891" s="1326">
        <v>2</v>
      </c>
      <c r="R3891" s="1326">
        <v>3</v>
      </c>
      <c r="S3891" s="1326">
        <v>4</v>
      </c>
      <c r="T3891" s="1326">
        <v>5</v>
      </c>
      <c r="U3891" s="1326">
        <v>6</v>
      </c>
      <c r="V3891" s="1326"/>
      <c r="W3891" s="1326">
        <v>7</v>
      </c>
      <c r="X3891" s="1326">
        <v>8</v>
      </c>
      <c r="Y3891" s="1326">
        <v>9</v>
      </c>
    </row>
    <row r="3892" spans="1:28" s="2842" customFormat="1" ht="18" customHeight="1">
      <c r="A3892" s="2844" t="s">
        <v>318</v>
      </c>
      <c r="B3892" s="2840"/>
      <c r="C3892" s="2840"/>
      <c r="D3892" s="2840"/>
      <c r="E3892" s="2840"/>
      <c r="F3892" s="2840"/>
      <c r="G3892" s="2840"/>
      <c r="H3892" s="2840"/>
      <c r="I3892" s="2840"/>
      <c r="J3892" s="2841"/>
      <c r="P3892" s="4613" t="s">
        <v>1620</v>
      </c>
      <c r="Q3892" s="4613"/>
      <c r="R3892" s="4613"/>
      <c r="S3892" s="4613"/>
      <c r="T3892" s="4613"/>
      <c r="U3892" s="4613"/>
      <c r="V3892" s="4613"/>
      <c r="W3892" s="4613"/>
      <c r="X3892" s="4613"/>
      <c r="Y3892" s="4613"/>
    </row>
    <row r="3893" spans="1:28" s="2842" customFormat="1" ht="17.25" customHeight="1">
      <c r="A3893" s="4612"/>
      <c r="B3893" s="4613"/>
      <c r="C3893" s="4613"/>
      <c r="D3893" s="4613"/>
      <c r="E3893" s="4613"/>
      <c r="F3893" s="4613"/>
      <c r="G3893" s="624" t="s">
        <v>137</v>
      </c>
      <c r="H3893" s="4610" t="s">
        <v>239</v>
      </c>
      <c r="I3893" s="4610"/>
      <c r="J3893" s="4611"/>
      <c r="P3893" s="4613"/>
      <c r="Q3893" s="4613"/>
      <c r="R3893" s="4613"/>
      <c r="S3893" s="4613"/>
      <c r="T3893" s="4613"/>
      <c r="U3893" s="4613"/>
      <c r="V3893" s="624" t="s">
        <v>137</v>
      </c>
      <c r="W3893" s="2840" t="s">
        <v>239</v>
      </c>
      <c r="X3893" s="4613"/>
      <c r="Y3893" s="4613"/>
    </row>
    <row r="3894" spans="1:28" s="626" customFormat="1" ht="17.25" customHeight="1" thickBot="1">
      <c r="A3894" s="2839">
        <f t="shared" ref="A3894:F3894" si="936">SUM(A3917)</f>
        <v>0</v>
      </c>
      <c r="B3894" s="2846">
        <f t="shared" si="936"/>
        <v>0</v>
      </c>
      <c r="C3894" s="2839">
        <f t="shared" si="936"/>
        <v>25173200</v>
      </c>
      <c r="D3894" s="2846">
        <f t="shared" si="936"/>
        <v>0</v>
      </c>
      <c r="E3894" s="2839">
        <f t="shared" si="936"/>
        <v>25173200</v>
      </c>
      <c r="F3894" s="2846">
        <f t="shared" si="936"/>
        <v>0</v>
      </c>
      <c r="G3894" s="1326">
        <v>1</v>
      </c>
      <c r="H3894" s="2839" t="s">
        <v>1235</v>
      </c>
      <c r="I3894" s="2839">
        <f>SUM(I3917)</f>
        <v>0</v>
      </c>
      <c r="J3894" s="2846">
        <f>SUM(J3917)</f>
        <v>0</v>
      </c>
      <c r="P3894" s="2839">
        <f t="shared" ref="P3894:U3894" si="937">A9+A141+A218+A295+A370+A439+A506+A580+A646+A714+A775+A847+A917+A985+A1029+A1102+A1183+A1238+A1284+A1358+A1432+A1492+A1561+A1637+A1710+A1751+A1829+A1873+A1947+A1988+A2028+A2106+A2192+A2266+A2317+A2380+A2451+A2517+A2589+A2664+A2739+A2812+A2887+A2960+A3034+A3105+A3179+A3238+A3309+A3381+A3452+A3527+A3603+A3674+A3748+A3820+A3894+A3965+A4037+A4107+A4180+A4252</f>
        <v>0</v>
      </c>
      <c r="Q3894" s="1421">
        <f t="shared" si="937"/>
        <v>0</v>
      </c>
      <c r="R3894" s="2839">
        <f t="shared" si="937"/>
        <v>1008122720</v>
      </c>
      <c r="S3894" s="2839">
        <f t="shared" si="937"/>
        <v>10300000</v>
      </c>
      <c r="T3894" s="2839">
        <f t="shared" si="937"/>
        <v>1008122720</v>
      </c>
      <c r="U3894" s="2839">
        <f t="shared" si="937"/>
        <v>10300000</v>
      </c>
      <c r="V3894" s="1326">
        <v>1</v>
      </c>
      <c r="W3894" s="621" t="s">
        <v>1235</v>
      </c>
      <c r="X3894" s="2839">
        <f>I9+I141+I218+I295+I370+I439+I506+I580+I646+I714+I775+I847+I917+I985+I1029+I1102+I1183+I1238+I1284+I1358+I1432+I1492+I1561+I1637+I1710+I1751+I1829+I1873+I1947+I1988+I2028+I2106+I2192+I2266+I2317+I2380+I2451+I2517+I2589+I2664+I2739+I2812+I2887+I2960+I3034+I3105+I3179+I3238+I3309+I3381+I3452+I3527+I3603+I3674+I3748+I3820+I3894+I3965+I4037+I4107+I4180+I4252</f>
        <v>0</v>
      </c>
      <c r="Y3894" s="2839">
        <f>J9+J141+J218+J295+J370+J439+J506+J580+J646+J714+J775+J847+J917+J985+J1029+J1102+J1183+J1238+J1284+J1358+J1432+J1492+J1561+J1637+J1710+J1751+J1829+J1873+J1947+J1988+J2028+J2106+J2192+J2266+J2317+J2380+J2451+J2517+J2589+J2664+J2739+J2812+J2887+J2960+J3034+J3105+J3179+J3238+J3309+J3381+J3452+J3527+J3603+J3674+J3748+J3820+J3894+J3965+J4037+J4107+J4180+J4252</f>
        <v>0</v>
      </c>
    </row>
    <row r="3895" spans="1:28" s="733" customFormat="1" ht="33" customHeight="1" thickTop="1" thickBot="1">
      <c r="A3895" s="2862">
        <f t="shared" ref="A3895:F3895" si="938">A3921</f>
        <v>0</v>
      </c>
      <c r="B3895" s="989">
        <f t="shared" si="938"/>
        <v>0</v>
      </c>
      <c r="C3895" s="2862">
        <f t="shared" si="938"/>
        <v>620000</v>
      </c>
      <c r="D3895" s="989">
        <f t="shared" si="938"/>
        <v>0</v>
      </c>
      <c r="E3895" s="2862">
        <f t="shared" si="938"/>
        <v>620000</v>
      </c>
      <c r="F3895" s="989">
        <f t="shared" si="938"/>
        <v>0</v>
      </c>
      <c r="G3895" s="1263">
        <v>2</v>
      </c>
      <c r="H3895" s="2862" t="s">
        <v>1236</v>
      </c>
      <c r="I3895" s="2862">
        <f>I3921</f>
        <v>0</v>
      </c>
      <c r="J3895" s="989">
        <f>J3921</f>
        <v>0</v>
      </c>
      <c r="P3895" s="2839">
        <f>A10+A142+A219+A296+A371+A440+A507+A581+A647+A715+A776+A848+A918+A986+A1030+A1103+A1184+A1239+A1285+A1359+A1433+A1493+A1562+A1638+A1711+A1752+A1830+A1874+A1948+A1989+A2029+A2107+A2193+A2267+A2318+A2381+A2452+A2518+A2590+A2665+A2740+A2813+A2888+A2961+A3035+A3106+A3180+A3239+A3310+A3382+A3453+A3528+A3604+A3675+A3749+A3821+A3895+A3966+A4038+A4108+A4181+A4253</f>
        <v>0</v>
      </c>
      <c r="Q3895" s="1421">
        <f>B10+B142+B219+B296+B371+B440+B507+B581+B647+B715+B776+B848+B918+B986+B1030+B1103+B1184+B1239+B1285+B1359+B1433+B1493+B1562+B1638+B1711+B1752+B1830+B1874+B1948+B1989+B2029+B2107+B2193+B2267+B2318+B2381+B2452+B2518+B2590+B2665+B2740+B2813+B2888+B2961+B3035+B3106+B3180+B3239+B3310+B3382+B3453+B3528+B3604+B3675+B3749+B3821+B3895+B3966+B4038+B4108+B4181+B4253</f>
        <v>0</v>
      </c>
      <c r="R3895" s="2839">
        <f t="shared" ref="R3895:U3895" si="939">C10+C142+C219+C296+C371+C440+C507+C581+C647+C715+C776+C848+C918+C986+C1030+C1103+C1184+C1239+C1285+C1359+C1433+C1493+C1562+C1638+C1711+C1752+C1830+C1874+C1948+C1989+C2029+C2107+C2193+C2267+C2318+C2381+C2452+C2518+C2590+C2665+C2740+C2813+C2888+C2961+C3035+C3106+C3180+C3239+C3310+C3382+C3453+C3528+C3604+C3675+C3749+C3821+C3895+C3966+C4038+C4108+C4181+C4253</f>
        <v>33467300</v>
      </c>
      <c r="S3895" s="2839">
        <f t="shared" si="939"/>
        <v>2856000</v>
      </c>
      <c r="T3895" s="2839">
        <f t="shared" si="939"/>
        <v>33467300</v>
      </c>
      <c r="U3895" s="2839">
        <f t="shared" si="939"/>
        <v>2856000</v>
      </c>
      <c r="V3895" s="2574">
        <v>2</v>
      </c>
      <c r="W3895" s="2575" t="s">
        <v>1236</v>
      </c>
      <c r="X3895" s="2839">
        <f>I10+I142+I219+I296+I371+I440+I507+I581+I647+I715+I776+I848+I918+I986+I1030+I1103+I1184+I1239+I1285+I1359+I1433+I1493+I1562+I1638+I1711+I1752+I1830+I1874+I1948+I1989+I2029+I2107+I2193+I2267+I2318+I2381+I2452+I2518+I2590+I2665+I2740+I2813+I2888+I2961+I3035+I3106+I3180+I3239+I3310+I3382+I3453+I3528+I3604+I3675+I3749+I3821+I3895+I3966+I4038+I4108+I4181+I4253</f>
        <v>0</v>
      </c>
      <c r="Y3895" s="2839">
        <f>J10+J142+J219+J296+J371+J440+J507+J581+J647+J715+J776+J848+J918+J986+J1030+J1103+J1184+J1239+J1285+J1359+J1433+J1493+J1562+J1638+J1711+J1752+J1830+J1874+J1948+J1989+J2029+J2107+J2193+J2267+J2318+J2381+J2452+J2518+J2590+J2665+J2740+J2813+J2888+J2961+J3035+J3106+J3180+J3239+J3310+J3382+J3453+J3528+J3604+J3675+J3749+J3821+J3895+J3966+J4038+J4108+J4181+J4253</f>
        <v>0</v>
      </c>
    </row>
    <row r="3896" spans="1:28" s="2842" customFormat="1" ht="33.75" customHeight="1" thickTop="1" thickBot="1">
      <c r="A3896" s="995">
        <f t="shared" ref="A3896:F3896" si="940">SUM(A3894:A3895)</f>
        <v>0</v>
      </c>
      <c r="B3896" s="996">
        <f t="shared" si="940"/>
        <v>0</v>
      </c>
      <c r="C3896" s="996">
        <f t="shared" si="940"/>
        <v>25793200</v>
      </c>
      <c r="D3896" s="996">
        <f t="shared" si="940"/>
        <v>0</v>
      </c>
      <c r="E3896" s="996">
        <f t="shared" si="940"/>
        <v>25793200</v>
      </c>
      <c r="F3896" s="996">
        <f t="shared" si="940"/>
        <v>0</v>
      </c>
      <c r="G3896" s="996"/>
      <c r="H3896" s="998" t="s">
        <v>1358</v>
      </c>
      <c r="I3896" s="996">
        <f>SUM(I3894:I3895)</f>
        <v>0</v>
      </c>
      <c r="J3896" s="997">
        <f>SUM(J3894:J3895)</f>
        <v>0</v>
      </c>
      <c r="P3896" s="2576">
        <f t="shared" ref="P3896:U3896" si="941">SUM(P3894:P3895)</f>
        <v>0</v>
      </c>
      <c r="Q3896" s="3881">
        <f t="shared" si="941"/>
        <v>0</v>
      </c>
      <c r="R3896" s="2576">
        <f t="shared" si="941"/>
        <v>1041590020</v>
      </c>
      <c r="S3896" s="2576">
        <f t="shared" si="941"/>
        <v>13156000</v>
      </c>
      <c r="T3896" s="2576">
        <f t="shared" si="941"/>
        <v>1041590020</v>
      </c>
      <c r="U3896" s="2576">
        <f t="shared" si="941"/>
        <v>13156000</v>
      </c>
      <c r="V3896" s="624"/>
      <c r="W3896" s="2855" t="s">
        <v>1358</v>
      </c>
      <c r="X3896" s="2576">
        <f>SUM(X3894:X3895)</f>
        <v>0</v>
      </c>
      <c r="Y3896" s="2576">
        <f>SUM(Y3894:Y3895)</f>
        <v>0</v>
      </c>
      <c r="AA3896" s="2847"/>
      <c r="AB3896" s="2847"/>
    </row>
    <row r="3897" spans="1:28" s="2842" customFormat="1" ht="17.25" customHeight="1" thickTop="1">
      <c r="A3897" s="4623"/>
      <c r="B3897" s="4624"/>
      <c r="C3897" s="4624"/>
      <c r="D3897" s="4624"/>
      <c r="E3897" s="4624"/>
      <c r="F3897" s="4624"/>
      <c r="G3897" s="623" t="s">
        <v>139</v>
      </c>
      <c r="H3897" s="4606" t="s">
        <v>243</v>
      </c>
      <c r="I3897" s="4606"/>
      <c r="J3897" s="4607"/>
      <c r="P3897" s="4613"/>
      <c r="Q3897" s="4613"/>
      <c r="R3897" s="4613"/>
      <c r="S3897" s="4613"/>
      <c r="T3897" s="4613"/>
      <c r="U3897" s="4613"/>
      <c r="V3897" s="624" t="s">
        <v>139</v>
      </c>
      <c r="W3897" s="2840" t="s">
        <v>243</v>
      </c>
      <c r="X3897" s="2839"/>
      <c r="Y3897" s="2839"/>
    </row>
    <row r="3898" spans="1:28" s="2842" customFormat="1" ht="17.25" customHeight="1" thickBot="1">
      <c r="A3898" s="2839">
        <f t="shared" ref="A3898:F3898" si="942">A3932</f>
        <v>0</v>
      </c>
      <c r="B3898" s="2846">
        <f t="shared" si="942"/>
        <v>0</v>
      </c>
      <c r="C3898" s="2839">
        <f t="shared" si="942"/>
        <v>625000</v>
      </c>
      <c r="D3898" s="2846">
        <f t="shared" si="942"/>
        <v>325000</v>
      </c>
      <c r="E3898" s="2839">
        <f t="shared" si="942"/>
        <v>625000</v>
      </c>
      <c r="F3898" s="2846">
        <f t="shared" si="942"/>
        <v>325000</v>
      </c>
      <c r="G3898" s="1326">
        <v>1</v>
      </c>
      <c r="H3898" s="2839" t="s">
        <v>1258</v>
      </c>
      <c r="I3898" s="2839">
        <f>I3932</f>
        <v>0</v>
      </c>
      <c r="J3898" s="2846">
        <f>J3932</f>
        <v>0</v>
      </c>
      <c r="P3898" s="1421">
        <f t="shared" ref="P3898:U3902" si="943">A13+A145+A222+A299+A374+A443+A510+A584+A650+A718+A779+A851+A921+A989+A1033+A1106+A1187+A1242+A1288+A1362+A1436+A1496+A1565+A1641+A1714+A1755+A1833+A1877+A1951+A1992+A2032+A2110+A2196+A2270+A2321+A2384+A2455+A2521+A2593+A2668+A2743+A2816+A2891+A2964+A3038+A3109+A3183+A3242+A3313+A3385+A3456+A3531+A3607+A3678+A3752+A3824+A3898+A3969+A4041+A4111+A4184+A4256</f>
        <v>0</v>
      </c>
      <c r="Q3898" s="1421">
        <f t="shared" si="943"/>
        <v>0</v>
      </c>
      <c r="R3898" s="2839">
        <f t="shared" si="943"/>
        <v>147084500</v>
      </c>
      <c r="S3898" s="2839">
        <f t="shared" si="943"/>
        <v>36536000</v>
      </c>
      <c r="T3898" s="2839">
        <f t="shared" si="943"/>
        <v>147084500</v>
      </c>
      <c r="U3898" s="2839">
        <f t="shared" si="943"/>
        <v>36536000</v>
      </c>
      <c r="V3898" s="2839">
        <v>1</v>
      </c>
      <c r="W3898" s="621" t="s">
        <v>1258</v>
      </c>
      <c r="X3898" s="2839">
        <f>I13+I145+I222+I299+I374+I443+I510+I584+I650+I718+I779+I851+I921+I989+I1033+I1106+I1187+I1242+I1288+I1362+I1436+I1496+I1565+I1641+I1714+I1755+I1833+I1877+I1951+I1992+I2032+I2110+I2196+I2270+I2321+I2384+I2455+I2521+I2593+I2668+I2743+I2816+I2891+I2964+I3038+I3109+I3183+I3242+I3313+I3385+I3456+I3531+I3607+I3678+I3752+I3824+I3898+I3969+I4041+I4111+I4184+I4256</f>
        <v>0</v>
      </c>
      <c r="Y3898" s="2839">
        <f t="shared" ref="Y3898:Y3902" si="944">J13+J145+J222+J299+J374+J443+J510+J584+J650+J718+J779+J851+J921+J989+J1033+J1106+J1187+J1242+J1288+J1362+J1436+J1496+J1565+J1641+J1714+J1755+J1833+J1877+J1951+J1992+J2032+J2110+J2196+J2270+J2321+J2384+J2455+J2521+J2593+J2668+J2743+J2816+J2891+J2964+J3038+J3109+J3183+J3242+J3313+J3385+J3456+J3531+J3607+J3678+J3752+J3824+J3898+J3969+J4041+J4111+J4184+J4256</f>
        <v>0</v>
      </c>
      <c r="Z3898" s="648"/>
      <c r="AA3898" s="648"/>
    </row>
    <row r="3899" spans="1:28" s="648" customFormat="1" ht="17.25" customHeight="1" thickTop="1" thickBot="1">
      <c r="A3899" s="2839">
        <f t="shared" ref="A3899:F3899" si="945">A3944</f>
        <v>0</v>
      </c>
      <c r="B3899" s="2846">
        <f t="shared" si="945"/>
        <v>0</v>
      </c>
      <c r="C3899" s="2839">
        <f t="shared" si="945"/>
        <v>60000</v>
      </c>
      <c r="D3899" s="2846">
        <f t="shared" si="945"/>
        <v>400000</v>
      </c>
      <c r="E3899" s="2839">
        <f t="shared" si="945"/>
        <v>60000</v>
      </c>
      <c r="F3899" s="2846">
        <f t="shared" si="945"/>
        <v>400000</v>
      </c>
      <c r="G3899" s="1326">
        <v>2</v>
      </c>
      <c r="H3899" s="2839" t="s">
        <v>1271</v>
      </c>
      <c r="I3899" s="2839">
        <f>I3944</f>
        <v>0</v>
      </c>
      <c r="J3899" s="2846">
        <f>J3944</f>
        <v>0</v>
      </c>
      <c r="P3899" s="1421">
        <f t="shared" si="943"/>
        <v>0</v>
      </c>
      <c r="Q3899" s="1421">
        <f t="shared" si="943"/>
        <v>0</v>
      </c>
      <c r="R3899" s="2839">
        <f t="shared" si="943"/>
        <v>19056500</v>
      </c>
      <c r="S3899" s="2839">
        <f t="shared" si="943"/>
        <v>61011000</v>
      </c>
      <c r="T3899" s="2839">
        <f t="shared" si="943"/>
        <v>19056500</v>
      </c>
      <c r="U3899" s="2839">
        <f t="shared" si="943"/>
        <v>61011000</v>
      </c>
      <c r="V3899" s="1326">
        <v>2</v>
      </c>
      <c r="W3899" s="621" t="s">
        <v>1271</v>
      </c>
      <c r="X3899" s="2839">
        <f>I14+I146+I223+I300+I375+I444+I511+I585+I651+I719+I780+I852+I922+I990+I1034+I1107+I1188+I1243+I1289+I1363+I1437+I1497+I1566+I1642+I1715+I1756+I1834+I1878+I1952+I1993+I2033+I2111+I2197+I2271+I2322+I2385+I2456+I2522+I2594+I2669+I2744+I2817+I2892+I2965+I3039+I3110+I3184+I3243+I3314+I3386+I3457+I3532+I3608+I3679+I3753+I3825+I3899+I3970+I4042+I4112+I4185+I4257</f>
        <v>0</v>
      </c>
      <c r="Y3899" s="2839">
        <f t="shared" si="944"/>
        <v>0</v>
      </c>
      <c r="AA3899" s="648">
        <v>63495000</v>
      </c>
    </row>
    <row r="3900" spans="1:28" s="648" customFormat="1" ht="17.25" customHeight="1" thickTop="1" thickBot="1">
      <c r="A3900" s="2839">
        <f t="shared" ref="A3900:F3900" si="946">A3950</f>
        <v>0</v>
      </c>
      <c r="B3900" s="2846">
        <f t="shared" si="946"/>
        <v>0</v>
      </c>
      <c r="C3900" s="2839">
        <f t="shared" si="946"/>
        <v>3000</v>
      </c>
      <c r="D3900" s="2846">
        <f t="shared" si="946"/>
        <v>60000</v>
      </c>
      <c r="E3900" s="2839">
        <f t="shared" si="946"/>
        <v>3000</v>
      </c>
      <c r="F3900" s="2846">
        <f t="shared" si="946"/>
        <v>60000</v>
      </c>
      <c r="G3900" s="1326">
        <v>3</v>
      </c>
      <c r="H3900" s="2839" t="s">
        <v>1282</v>
      </c>
      <c r="I3900" s="2839">
        <f>I3950</f>
        <v>0</v>
      </c>
      <c r="J3900" s="2846">
        <f>J3950</f>
        <v>0</v>
      </c>
      <c r="P3900" s="2839">
        <f t="shared" si="943"/>
        <v>0</v>
      </c>
      <c r="Q3900" s="3719">
        <f>B15+B147+B224+B301+B376+B445+B512+B586+B652+B720+B781+B853+B923+B991+B1035+B1108+B1189+B1244+B1290+B1364+B1438+B1498+B1567+B1643+B1716+B1757+B1835+B1879+B1953+B1994+B2034+B2112+B2198+B2272+B2323+B2386+B2457+B2523+B2595+B2670+B2745+B2818+B2893+B2966+B3040+B3111+B3185+B3244+B3315+B3387+B3458+B3533+B3609+B3680+B3754+B3826+B3900+B3971+B4043+B4113+B4186+B4258</f>
        <v>0</v>
      </c>
      <c r="R3900" s="2839">
        <f t="shared" si="943"/>
        <v>27293000</v>
      </c>
      <c r="S3900" s="2839">
        <f t="shared" si="943"/>
        <v>14865000</v>
      </c>
      <c r="T3900" s="2839">
        <f t="shared" si="943"/>
        <v>27288000</v>
      </c>
      <c r="U3900" s="2839">
        <f t="shared" si="943"/>
        <v>14865000</v>
      </c>
      <c r="V3900" s="1326">
        <v>3</v>
      </c>
      <c r="W3900" s="621" t="s">
        <v>1282</v>
      </c>
      <c r="X3900" s="2839">
        <f>I15+I147+I224+I301+I376+I445+I512+I586+I652+I720+I781+I853+I923+I991+I1035+I1108+I1189+I1244+I1290+I1364+I1438+I1498+I1567+I1643+I1716+I1757+I1835+I1879+I1953+I1994+I2034+I2112+I2198+I2272+I2323+I2386+I2457+I2523+I2595+I2670+I2745+I2818+I2893+I2966+I3040+I3111+I3185+I3244+I3315+I3387+I3458+I3533+I3609+I3680+I3754+I3826+I3900+I3971+I4043+I4113+I4186+I4258</f>
        <v>0</v>
      </c>
      <c r="Y3900" s="2839">
        <f t="shared" si="944"/>
        <v>0</v>
      </c>
      <c r="Z3900" s="626"/>
      <c r="AA3900" s="626">
        <v>6505000</v>
      </c>
      <c r="AB3900" s="648">
        <f>Y3899-AA3899</f>
        <v>-63495000</v>
      </c>
    </row>
    <row r="3901" spans="1:28" s="626" customFormat="1" ht="17.25" customHeight="1" thickTop="1" thickBot="1">
      <c r="A3901" s="2839">
        <f>0</f>
        <v>0</v>
      </c>
      <c r="B3901" s="2846">
        <f>0</f>
        <v>0</v>
      </c>
      <c r="C3901" s="2839">
        <f>0</f>
        <v>0</v>
      </c>
      <c r="D3901" s="2846">
        <f>0</f>
        <v>0</v>
      </c>
      <c r="E3901" s="2839">
        <f>0</f>
        <v>0</v>
      </c>
      <c r="F3901" s="2846">
        <f>0</f>
        <v>0</v>
      </c>
      <c r="G3901" s="1326">
        <v>4</v>
      </c>
      <c r="H3901" s="2839" t="s">
        <v>1296</v>
      </c>
      <c r="I3901" s="2839">
        <f>0</f>
        <v>0</v>
      </c>
      <c r="J3901" s="2846">
        <f>0</f>
        <v>0</v>
      </c>
      <c r="P3901" s="2839">
        <f t="shared" si="943"/>
        <v>0</v>
      </c>
      <c r="Q3901" s="2839">
        <f t="shared" si="943"/>
        <v>0</v>
      </c>
      <c r="R3901" s="2839">
        <f t="shared" si="943"/>
        <v>1131465000</v>
      </c>
      <c r="S3901" s="2839">
        <f t="shared" si="943"/>
        <v>0</v>
      </c>
      <c r="T3901" s="2839">
        <f t="shared" si="943"/>
        <v>1131465000</v>
      </c>
      <c r="U3901" s="2839">
        <f t="shared" si="943"/>
        <v>0</v>
      </c>
      <c r="V3901" s="1326">
        <v>4</v>
      </c>
      <c r="W3901" s="621" t="s">
        <v>1296</v>
      </c>
      <c r="X3901" s="2839">
        <f>I16+I148+I225+I302+I377+I446+I513+I587+I653+I721+I782+I854+I924+I992+I1036+I1109+I1190+I1245+I1291+I1365+I1439+I1499+I1568+I1644+I1717+I1758+I1836+I1880+I1954+I1995+I2035+I2113+I2199+I2273+I2324+I2387+I2458+I2524+I2596+I2671+I2746+I2819+I2894+I2967+I3041+I3112+I3186+I3245+I3316+I3388+I3459+I3534+I3610+I3681+I3755+I3827+I3901+I3972+I4044+I4114+I4187+I4259</f>
        <v>0</v>
      </c>
      <c r="Y3901" s="2839">
        <f t="shared" si="944"/>
        <v>0</v>
      </c>
      <c r="Z3901" s="662">
        <f>K16+K148+K302+K377+K446+K513+K587+K653+K721+K782+K854+K924+K992+K1036+K1245+K1291+K1568+K1644+K1717+K1758+K1836+K1880+K1954+K1995+K2035+K2113+K2198+K2272+K2323+K2386+K2457+K2523+K2670+K2745+K2818+K2893+K2966+K3040+K3111+K3244+K3315+K3387+K3458+K3533+K3609+K3680+K3754+K3826+K3900+K3971+K4043+K4113+K4258</f>
        <v>0</v>
      </c>
      <c r="AA3901" s="662"/>
    </row>
    <row r="3902" spans="1:28" s="662" customFormat="1" ht="16.5" thickTop="1" thickBot="1">
      <c r="A3902" s="2862">
        <f t="shared" ref="A3902:F3902" si="947">A3954</f>
        <v>0</v>
      </c>
      <c r="B3902" s="989">
        <f t="shared" si="947"/>
        <v>0</v>
      </c>
      <c r="C3902" s="2862">
        <f t="shared" si="947"/>
        <v>10000</v>
      </c>
      <c r="D3902" s="989">
        <f t="shared" si="947"/>
        <v>0</v>
      </c>
      <c r="E3902" s="2862">
        <f t="shared" si="947"/>
        <v>10000</v>
      </c>
      <c r="F3902" s="989">
        <f t="shared" si="947"/>
        <v>0</v>
      </c>
      <c r="G3902" s="1263">
        <v>5</v>
      </c>
      <c r="H3902" s="2862" t="s">
        <v>321</v>
      </c>
      <c r="I3902" s="2862">
        <f>I3954</f>
        <v>0</v>
      </c>
      <c r="J3902" s="989">
        <f>J3954</f>
        <v>0</v>
      </c>
      <c r="P3902" s="2839">
        <f t="shared" si="943"/>
        <v>0</v>
      </c>
      <c r="Q3902" s="2839">
        <f t="shared" si="943"/>
        <v>0</v>
      </c>
      <c r="R3902" s="2839">
        <f t="shared" si="943"/>
        <v>44131000</v>
      </c>
      <c r="S3902" s="2839">
        <f t="shared" si="943"/>
        <v>30635000</v>
      </c>
      <c r="T3902" s="2839">
        <f t="shared" si="943"/>
        <v>44131000</v>
      </c>
      <c r="U3902" s="2839">
        <f t="shared" si="943"/>
        <v>30635000</v>
      </c>
      <c r="V3902" s="1326">
        <v>5</v>
      </c>
      <c r="W3902" s="621" t="s">
        <v>321</v>
      </c>
      <c r="X3902" s="2839">
        <f>I17+I149+I226+I303+I378+I447+I514+I588+I654+I722+I783+I855+I925+I993+I1037+I1110+I1191+I1246+I1292+I1366+I1440+I1500+I1569+I1645+I1718+I1759+I1837+I1881+I1955+I1996+I2036+I2114+I2200+I2274+I2325+I2388+I2459+I2525+I2597+I2672+I2747+I2820+I2895+I2968+I3042+I3113+I3187+I3246+I3317+I3389+I3460+I3535+I3611+I3682+I3756+I3828+I3902+I3973+I4045+I4115+I4188+I4260</f>
        <v>0</v>
      </c>
      <c r="Y3902" s="2839">
        <f t="shared" si="944"/>
        <v>0</v>
      </c>
      <c r="Z3902" s="2842"/>
      <c r="AA3902" s="2842">
        <v>38043000</v>
      </c>
    </row>
    <row r="3903" spans="1:28" s="2842" customFormat="1" ht="32.25" customHeight="1" thickTop="1" thickBot="1">
      <c r="A3903" s="995">
        <f t="shared" ref="A3903:F3903" si="948">SUM(A3898:A3902)</f>
        <v>0</v>
      </c>
      <c r="B3903" s="996">
        <f t="shared" si="948"/>
        <v>0</v>
      </c>
      <c r="C3903" s="996">
        <f t="shared" si="948"/>
        <v>698000</v>
      </c>
      <c r="D3903" s="996">
        <f t="shared" si="948"/>
        <v>785000</v>
      </c>
      <c r="E3903" s="996">
        <f t="shared" si="948"/>
        <v>698000</v>
      </c>
      <c r="F3903" s="996">
        <f t="shared" si="948"/>
        <v>785000</v>
      </c>
      <c r="G3903" s="996"/>
      <c r="H3903" s="998" t="s">
        <v>1243</v>
      </c>
      <c r="I3903" s="996">
        <f>SUM(I3898:I3902)</f>
        <v>0</v>
      </c>
      <c r="J3903" s="997">
        <f>SUM(J3898:J3902)</f>
        <v>0</v>
      </c>
      <c r="O3903" s="1386">
        <v>3768319</v>
      </c>
      <c r="P3903" s="2576">
        <f t="shared" ref="P3903:U3903" si="949">SUM(P3898:P3902)</f>
        <v>0</v>
      </c>
      <c r="Q3903" s="2576">
        <f t="shared" si="949"/>
        <v>0</v>
      </c>
      <c r="R3903" s="2576">
        <f t="shared" si="949"/>
        <v>1369030000</v>
      </c>
      <c r="S3903" s="2576">
        <f t="shared" si="949"/>
        <v>143047000</v>
      </c>
      <c r="T3903" s="2576">
        <f t="shared" si="949"/>
        <v>1369025000</v>
      </c>
      <c r="U3903" s="2576">
        <f t="shared" si="949"/>
        <v>143047000</v>
      </c>
      <c r="V3903" s="2839"/>
      <c r="W3903" s="687" t="s">
        <v>1621</v>
      </c>
      <c r="X3903" s="2576">
        <f>SUM(X3898:X3902)</f>
        <v>0</v>
      </c>
      <c r="Y3903" s="2576">
        <f>SUM(Y3898:Y3902)</f>
        <v>0</v>
      </c>
      <c r="Z3903" s="2847"/>
      <c r="AA3903" s="2847"/>
      <c r="AB3903" s="648">
        <f>Y3902-AA3902</f>
        <v>-38043000</v>
      </c>
    </row>
    <row r="3904" spans="1:28" s="2842" customFormat="1" ht="18.75" customHeight="1" thickTop="1" thickBot="1">
      <c r="A3904" s="1005">
        <f t="shared" ref="A3904:F3904" si="950">SUM(A3896+A3903)</f>
        <v>0</v>
      </c>
      <c r="B3904" s="1006">
        <f t="shared" si="950"/>
        <v>0</v>
      </c>
      <c r="C3904" s="1006">
        <f t="shared" si="950"/>
        <v>26491200</v>
      </c>
      <c r="D3904" s="1006">
        <f t="shared" si="950"/>
        <v>785000</v>
      </c>
      <c r="E3904" s="1006">
        <f t="shared" si="950"/>
        <v>26491200</v>
      </c>
      <c r="F3904" s="1006">
        <f t="shared" si="950"/>
        <v>785000</v>
      </c>
      <c r="G3904" s="1067"/>
      <c r="H3904" s="1068" t="s">
        <v>1244</v>
      </c>
      <c r="I3904" s="1006">
        <f>SUM(I3896+I3903)</f>
        <v>0</v>
      </c>
      <c r="J3904" s="1007">
        <f>SUM(J3896+J3903)</f>
        <v>0</v>
      </c>
      <c r="P3904" s="2840">
        <f t="shared" ref="P3904:V3904" si="951">P3896+P3903</f>
        <v>0</v>
      </c>
      <c r="Q3904" s="2840">
        <f t="shared" si="951"/>
        <v>0</v>
      </c>
      <c r="R3904" s="2840">
        <f t="shared" si="951"/>
        <v>2410620020</v>
      </c>
      <c r="S3904" s="2840">
        <f t="shared" si="951"/>
        <v>156203000</v>
      </c>
      <c r="T3904" s="2840">
        <f t="shared" si="951"/>
        <v>2410615020</v>
      </c>
      <c r="U3904" s="2840">
        <f t="shared" si="951"/>
        <v>156203000</v>
      </c>
      <c r="V3904" s="2840">
        <f t="shared" si="951"/>
        <v>0</v>
      </c>
      <c r="W3904" s="2840"/>
      <c r="X3904" s="2840">
        <f>X3896+X3903</f>
        <v>0</v>
      </c>
      <c r="Y3904" s="2840">
        <f>Y3896+Y3903</f>
        <v>0</v>
      </c>
      <c r="AB3904" s="2847"/>
    </row>
    <row r="3905" spans="1:27" s="2842" customFormat="1" ht="15" customHeight="1">
      <c r="A3905" s="2848" t="s">
        <v>322</v>
      </c>
    </row>
    <row r="3906" spans="1:27" s="2842" customFormat="1" ht="13.5" customHeight="1">
      <c r="A3906" s="1383" t="s">
        <v>1622</v>
      </c>
      <c r="B3906" s="1388"/>
      <c r="C3906" s="1388"/>
      <c r="D3906" s="1388"/>
      <c r="E3906" s="1388"/>
      <c r="F3906" s="1388"/>
      <c r="G3906" s="1388"/>
      <c r="H3906" s="1388"/>
      <c r="I3906" s="1388"/>
      <c r="J3906" s="1388"/>
      <c r="N3906" s="1386" t="e">
        <v>#REF!</v>
      </c>
    </row>
    <row r="3907" spans="1:27" s="2842" customFormat="1" ht="10.5" customHeight="1" thickBot="1">
      <c r="A3907" s="2848"/>
      <c r="I3907" s="4608" t="s">
        <v>313</v>
      </c>
      <c r="J3907" s="4608"/>
      <c r="N3907" s="1387" t="e">
        <v>#REF!</v>
      </c>
      <c r="X3907" s="2847"/>
      <c r="Y3907" s="4608"/>
      <c r="Z3907" s="4608"/>
    </row>
    <row r="3908" spans="1:27" s="2842" customFormat="1" ht="28.5" customHeight="1" thickBot="1">
      <c r="A3908" s="4453" t="s">
        <v>3785</v>
      </c>
      <c r="B3908" s="4454"/>
      <c r="C3908" s="4455" t="s">
        <v>3783</v>
      </c>
      <c r="D3908" s="4454"/>
      <c r="E3908" s="4455" t="s">
        <v>3784</v>
      </c>
      <c r="F3908" s="4454"/>
      <c r="G3908" s="4456" t="s">
        <v>117</v>
      </c>
      <c r="H3908" s="4457"/>
      <c r="I3908" s="4455" t="s">
        <v>3787</v>
      </c>
      <c r="J3908" s="4454"/>
      <c r="P3908" s="648"/>
      <c r="Q3908" s="648"/>
      <c r="R3908" s="648">
        <v>32960000</v>
      </c>
      <c r="S3908" s="648"/>
      <c r="T3908" s="648"/>
      <c r="U3908" s="648"/>
      <c r="V3908" s="648"/>
      <c r="W3908" s="678"/>
      <c r="X3908" s="4608"/>
      <c r="Y3908" s="4608"/>
      <c r="Z3908" s="648"/>
      <c r="AA3908" s="648"/>
    </row>
    <row r="3909" spans="1:27" s="648" customFormat="1" ht="13.5" customHeight="1" thickTop="1" thickBot="1">
      <c r="A3909" s="1050" t="s">
        <v>118</v>
      </c>
      <c r="B3909" s="2819" t="s">
        <v>104</v>
      </c>
      <c r="C3909" s="2819" t="s">
        <v>118</v>
      </c>
      <c r="D3909" s="2819" t="s">
        <v>104</v>
      </c>
      <c r="E3909" s="2819" t="s">
        <v>118</v>
      </c>
      <c r="F3909" s="2819" t="s">
        <v>104</v>
      </c>
      <c r="G3909" s="4458"/>
      <c r="H3909" s="4459"/>
      <c r="I3909" s="2819" t="s">
        <v>118</v>
      </c>
      <c r="J3909" s="1051" t="s">
        <v>104</v>
      </c>
      <c r="R3909" s="648">
        <v>73586000</v>
      </c>
      <c r="W3909" s="665"/>
      <c r="X3909" s="660"/>
      <c r="Y3909" s="660"/>
      <c r="Z3909" s="660"/>
      <c r="AA3909" s="660"/>
    </row>
    <row r="3910" spans="1:27" s="660" customFormat="1" ht="18" customHeight="1" thickTop="1" thickBot="1">
      <c r="A3910" s="1075">
        <v>1</v>
      </c>
      <c r="B3910" s="2843">
        <v>2</v>
      </c>
      <c r="C3910" s="2843">
        <v>3</v>
      </c>
      <c r="D3910" s="2843">
        <v>4</v>
      </c>
      <c r="E3910" s="2843">
        <v>5</v>
      </c>
      <c r="F3910" s="2843">
        <v>6</v>
      </c>
      <c r="G3910" s="4614">
        <v>7</v>
      </c>
      <c r="H3910" s="4614"/>
      <c r="I3910" s="2843">
        <v>8</v>
      </c>
      <c r="J3910" s="1076">
        <v>9</v>
      </c>
      <c r="K3910" s="648"/>
      <c r="L3910" s="648"/>
      <c r="M3910" s="648"/>
      <c r="N3910" s="648"/>
      <c r="O3910" s="648"/>
      <c r="P3910" s="2842"/>
      <c r="Q3910" s="2842"/>
      <c r="R3910" s="2842">
        <v>6808000</v>
      </c>
      <c r="S3910" s="2842"/>
      <c r="T3910" s="2842"/>
      <c r="U3910" s="2842"/>
      <c r="V3910" s="2842"/>
      <c r="W3910" s="664"/>
      <c r="X3910" s="2842"/>
      <c r="Y3910" s="2842"/>
      <c r="Z3910" s="2842"/>
      <c r="AA3910" s="2842"/>
    </row>
    <row r="3911" spans="1:27" s="2842" customFormat="1" ht="18" customHeight="1">
      <c r="A3911" s="2844" t="s">
        <v>626</v>
      </c>
      <c r="B3911" s="2840"/>
      <c r="C3911" s="2840"/>
      <c r="D3911" s="2840"/>
      <c r="E3911" s="2840"/>
      <c r="F3911" s="2840"/>
      <c r="G3911" s="2840"/>
      <c r="H3911" s="2840"/>
      <c r="I3911" s="2840"/>
      <c r="J3911" s="2841"/>
      <c r="R3911" s="2842">
        <v>0</v>
      </c>
      <c r="W3911" s="723"/>
      <c r="X3911" s="658"/>
      <c r="Y3911" s="658"/>
      <c r="Z3911" s="694"/>
    </row>
    <row r="3912" spans="1:27" s="2842" customFormat="1" ht="18" customHeight="1">
      <c r="A3912" s="4612"/>
      <c r="B3912" s="4613"/>
      <c r="C3912" s="4613"/>
      <c r="D3912" s="4613"/>
      <c r="E3912" s="4613"/>
      <c r="F3912" s="4613"/>
      <c r="G3912" s="624" t="s">
        <v>137</v>
      </c>
      <c r="H3912" s="4610" t="s">
        <v>1366</v>
      </c>
      <c r="I3912" s="4610"/>
      <c r="J3912" s="4611"/>
      <c r="R3912" s="2842">
        <v>18513000</v>
      </c>
      <c r="W3912" s="2847"/>
      <c r="X3912" s="694"/>
      <c r="Y3912" s="694"/>
    </row>
    <row r="3913" spans="1:27" s="2842" customFormat="1" ht="17.25" customHeight="1">
      <c r="A3913" s="4612"/>
      <c r="B3913" s="4613"/>
      <c r="C3913" s="4613"/>
      <c r="D3913" s="4613"/>
      <c r="E3913" s="4613"/>
      <c r="F3913" s="4613"/>
      <c r="G3913" s="624">
        <v>1</v>
      </c>
      <c r="H3913" s="4610" t="s">
        <v>1235</v>
      </c>
      <c r="I3913" s="4610"/>
      <c r="J3913" s="4611"/>
      <c r="R3913" s="2842">
        <f>SUM(R3908:R3912)</f>
        <v>131867000</v>
      </c>
      <c r="W3913" s="664"/>
    </row>
    <row r="3914" spans="1:27" s="2842" customFormat="1" ht="17.25" customHeight="1" thickBot="1">
      <c r="A3914" s="3424"/>
      <c r="B3914" s="2846"/>
      <c r="C3914" s="4423">
        <v>13275000</v>
      </c>
      <c r="D3914" s="4424"/>
      <c r="E3914" s="4423">
        <v>13275000</v>
      </c>
      <c r="F3914" s="4424"/>
      <c r="G3914" s="1326" t="s">
        <v>324</v>
      </c>
      <c r="H3914" s="2839" t="s">
        <v>1409</v>
      </c>
      <c r="I3914" s="3372"/>
      <c r="J3914" s="2846"/>
      <c r="P3914" s="626"/>
      <c r="Q3914" s="626"/>
      <c r="R3914" s="626"/>
      <c r="S3914" s="626"/>
      <c r="T3914" s="626"/>
      <c r="U3914" s="626"/>
      <c r="V3914" s="626"/>
      <c r="W3914" s="721"/>
      <c r="X3914" s="626"/>
      <c r="Y3914" s="626"/>
      <c r="Z3914" s="626"/>
      <c r="AA3914" s="626"/>
    </row>
    <row r="3915" spans="1:27" s="626" customFormat="1" ht="17.25" customHeight="1" thickTop="1" thickBot="1">
      <c r="A3915" s="3424"/>
      <c r="B3915" s="2846"/>
      <c r="C3915" s="4423">
        <v>6366200</v>
      </c>
      <c r="D3915" s="4424"/>
      <c r="E3915" s="4423">
        <v>6366200</v>
      </c>
      <c r="F3915" s="4424"/>
      <c r="G3915" s="1326" t="s">
        <v>327</v>
      </c>
      <c r="H3915" s="1354" t="s">
        <v>1246</v>
      </c>
      <c r="I3915" s="3372"/>
      <c r="J3915" s="2846"/>
      <c r="P3915" s="733"/>
      <c r="Q3915" s="733"/>
      <c r="R3915" s="733"/>
      <c r="S3915" s="733"/>
      <c r="T3915" s="733"/>
      <c r="U3915" s="733"/>
      <c r="V3915" s="733"/>
      <c r="W3915" s="764"/>
      <c r="X3915" s="733"/>
      <c r="Y3915" s="733"/>
      <c r="Z3915" s="733"/>
      <c r="AA3915" s="733"/>
    </row>
    <row r="3916" spans="1:27" s="733" customFormat="1" ht="19.5" customHeight="1" thickTop="1" thickBot="1">
      <c r="A3916" s="3424"/>
      <c r="B3916" s="2846"/>
      <c r="C3916" s="4427">
        <v>5532000</v>
      </c>
      <c r="D3916" s="989"/>
      <c r="E3916" s="4427">
        <v>5532000</v>
      </c>
      <c r="F3916" s="989"/>
      <c r="G3916" s="1263">
        <v>100</v>
      </c>
      <c r="H3916" s="2862" t="s">
        <v>1380</v>
      </c>
      <c r="I3916" s="3375"/>
      <c r="J3916" s="989"/>
      <c r="P3916" s="2842"/>
      <c r="Q3916" s="2842"/>
      <c r="R3916" s="2842"/>
      <c r="S3916" s="2842"/>
      <c r="T3916" s="2842"/>
      <c r="U3916" s="2842"/>
      <c r="V3916" s="2842"/>
      <c r="W3916" s="664"/>
      <c r="X3916" s="2842"/>
      <c r="Y3916" s="2842"/>
      <c r="Z3916" s="683"/>
      <c r="AA3916" s="2842"/>
    </row>
    <row r="3917" spans="1:27" s="2842" customFormat="1" ht="18" customHeight="1" thickTop="1" thickBot="1">
      <c r="A3917" s="1039">
        <f t="shared" ref="A3917:F3917" si="952">SUM(A3914:A3916)</f>
        <v>0</v>
      </c>
      <c r="B3917" s="1040">
        <f t="shared" si="952"/>
        <v>0</v>
      </c>
      <c r="C3917" s="996">
        <f t="shared" si="952"/>
        <v>25173200</v>
      </c>
      <c r="D3917" s="996">
        <f t="shared" si="952"/>
        <v>0</v>
      </c>
      <c r="E3917" s="1040">
        <f t="shared" si="952"/>
        <v>25173200</v>
      </c>
      <c r="F3917" s="1040">
        <f t="shared" si="952"/>
        <v>0</v>
      </c>
      <c r="G3917" s="1013"/>
      <c r="H3917" s="996" t="s">
        <v>1249</v>
      </c>
      <c r="I3917" s="996">
        <f>SUM(I3914:I3916)</f>
        <v>0</v>
      </c>
      <c r="J3917" s="997">
        <f>SUM(J3914:J3916)</f>
        <v>0</v>
      </c>
      <c r="W3917" s="722"/>
      <c r="X3917" s="658"/>
      <c r="Y3917" s="658"/>
      <c r="Z3917" s="658"/>
    </row>
    <row r="3918" spans="1:27" s="2842" customFormat="1" ht="17.25" customHeight="1" thickTop="1" thickBot="1">
      <c r="A3918" s="4623"/>
      <c r="B3918" s="4624"/>
      <c r="C3918" s="4624"/>
      <c r="D3918" s="4624"/>
      <c r="E3918" s="4624"/>
      <c r="F3918" s="4624"/>
      <c r="G3918" s="623">
        <v>2</v>
      </c>
      <c r="H3918" s="4606" t="s">
        <v>1236</v>
      </c>
      <c r="I3918" s="4606"/>
      <c r="J3918" s="4607"/>
      <c r="P3918" s="626"/>
      <c r="Q3918" s="626"/>
      <c r="R3918" s="626"/>
      <c r="S3918" s="626"/>
      <c r="T3918" s="626"/>
      <c r="U3918" s="626"/>
      <c r="V3918" s="626"/>
      <c r="W3918" s="724"/>
      <c r="X3918" s="711"/>
      <c r="Y3918" s="711"/>
      <c r="Z3918" s="626"/>
      <c r="AA3918" s="626"/>
    </row>
    <row r="3919" spans="1:27" s="626" customFormat="1" ht="17.25" customHeight="1" thickTop="1" thickBot="1">
      <c r="A3919" s="3424"/>
      <c r="B3919" s="2846"/>
      <c r="C3919" s="3719">
        <v>20000</v>
      </c>
      <c r="D3919" s="4424">
        <v>0</v>
      </c>
      <c r="E3919" s="3719">
        <v>20000</v>
      </c>
      <c r="F3919" s="4424">
        <v>0</v>
      </c>
      <c r="G3919" s="1326">
        <v>200</v>
      </c>
      <c r="H3919" s="2839" t="s">
        <v>1335</v>
      </c>
      <c r="I3919" s="3719"/>
      <c r="J3919" s="2846">
        <v>0</v>
      </c>
      <c r="P3919" s="662"/>
      <c r="Q3919" s="662"/>
      <c r="R3919" s="662"/>
      <c r="S3919" s="662"/>
      <c r="T3919" s="662"/>
      <c r="U3919" s="662"/>
      <c r="V3919" s="662"/>
      <c r="W3919" s="662"/>
      <c r="X3919" s="662"/>
      <c r="Y3919" s="662"/>
      <c r="Z3919" s="662"/>
      <c r="AA3919" s="662"/>
    </row>
    <row r="3920" spans="1:27" s="662" customFormat="1" ht="21.75" customHeight="1" thickTop="1" thickBot="1">
      <c r="A3920" s="3424"/>
      <c r="B3920" s="2846"/>
      <c r="C3920" s="4427">
        <v>600000</v>
      </c>
      <c r="D3920" s="989">
        <v>0</v>
      </c>
      <c r="E3920" s="4427">
        <v>600000</v>
      </c>
      <c r="F3920" s="989">
        <v>0</v>
      </c>
      <c r="G3920" s="1263">
        <v>275</v>
      </c>
      <c r="H3920" s="2885" t="s">
        <v>1503</v>
      </c>
      <c r="I3920" s="3375"/>
      <c r="J3920" s="989">
        <v>0</v>
      </c>
    </row>
    <row r="3921" spans="1:27" s="662" customFormat="1" ht="32.25" customHeight="1" thickTop="1" thickBot="1">
      <c r="A3921" s="1039">
        <f t="shared" ref="A3921:F3921" si="953">SUM(A3919:A3920)</f>
        <v>0</v>
      </c>
      <c r="B3921" s="1040">
        <f t="shared" si="953"/>
        <v>0</v>
      </c>
      <c r="C3921" s="996">
        <f t="shared" si="953"/>
        <v>620000</v>
      </c>
      <c r="D3921" s="996">
        <f t="shared" si="953"/>
        <v>0</v>
      </c>
      <c r="E3921" s="1040">
        <f t="shared" si="953"/>
        <v>620000</v>
      </c>
      <c r="F3921" s="1040">
        <f t="shared" si="953"/>
        <v>0</v>
      </c>
      <c r="G3921" s="1009"/>
      <c r="H3921" s="1010" t="s">
        <v>1257</v>
      </c>
      <c r="I3921" s="996">
        <f>SUM(I3919:I3920)</f>
        <v>0</v>
      </c>
      <c r="J3921" s="997">
        <f>SUM(J3919:J3920)</f>
        <v>0</v>
      </c>
      <c r="P3921" s="695"/>
      <c r="Q3921" s="695"/>
      <c r="R3921" s="695"/>
      <c r="S3921" s="695"/>
      <c r="T3921" s="695"/>
      <c r="U3921" s="695"/>
      <c r="V3921" s="695"/>
      <c r="W3921" s="695"/>
      <c r="X3921" s="695"/>
      <c r="Y3921" s="695"/>
      <c r="Z3921" s="695"/>
      <c r="AA3921" s="695"/>
    </row>
    <row r="3922" spans="1:27" s="695" customFormat="1" ht="30.75" customHeight="1" thickTop="1" thickBot="1">
      <c r="A3922" s="995">
        <f t="shared" ref="A3922:F3922" si="954">SUM(A3921,A3917)</f>
        <v>0</v>
      </c>
      <c r="B3922" s="996">
        <f t="shared" si="954"/>
        <v>0</v>
      </c>
      <c r="C3922" s="996">
        <f t="shared" si="954"/>
        <v>25793200</v>
      </c>
      <c r="D3922" s="996">
        <f t="shared" si="954"/>
        <v>0</v>
      </c>
      <c r="E3922" s="996">
        <f t="shared" si="954"/>
        <v>25793200</v>
      </c>
      <c r="F3922" s="996">
        <f t="shared" si="954"/>
        <v>0</v>
      </c>
      <c r="G3922" s="1013"/>
      <c r="H3922" s="1010" t="s">
        <v>1237</v>
      </c>
      <c r="I3922" s="996">
        <f>SUM(I3921,I3917)</f>
        <v>0</v>
      </c>
      <c r="J3922" s="997">
        <f>SUM(J3921,J3917)</f>
        <v>0</v>
      </c>
      <c r="P3922" s="2842"/>
      <c r="Q3922" s="2842"/>
      <c r="R3922" s="2842"/>
      <c r="S3922" s="2842"/>
      <c r="T3922" s="2842"/>
      <c r="U3922" s="2842"/>
      <c r="V3922" s="2842"/>
      <c r="W3922" s="2842"/>
      <c r="X3922" s="2842"/>
      <c r="Y3922" s="2842"/>
      <c r="Z3922" s="2842"/>
      <c r="AA3922" s="2842"/>
    </row>
    <row r="3923" spans="1:27" s="2842" customFormat="1" ht="18" customHeight="1" thickTop="1">
      <c r="A3923" s="4623"/>
      <c r="B3923" s="4624"/>
      <c r="C3923" s="4624"/>
      <c r="D3923" s="4624"/>
      <c r="E3923" s="4624"/>
      <c r="F3923" s="4624"/>
      <c r="G3923" s="623" t="s">
        <v>139</v>
      </c>
      <c r="H3923" s="4606" t="s">
        <v>243</v>
      </c>
      <c r="I3923" s="4606"/>
      <c r="J3923" s="4607"/>
    </row>
    <row r="3924" spans="1:27" s="2842" customFormat="1" ht="17.25" customHeight="1">
      <c r="A3924" s="4612"/>
      <c r="B3924" s="4613"/>
      <c r="C3924" s="4613"/>
      <c r="D3924" s="4613"/>
      <c r="E3924" s="4613"/>
      <c r="F3924" s="4613"/>
      <c r="G3924" s="624">
        <v>1</v>
      </c>
      <c r="H3924" s="4610" t="s">
        <v>1258</v>
      </c>
      <c r="I3924" s="4610"/>
      <c r="J3924" s="4611"/>
    </row>
    <row r="3925" spans="1:27" s="2842" customFormat="1" ht="17.25" customHeight="1">
      <c r="A3925" s="3424"/>
      <c r="B3925" s="3424"/>
      <c r="C3925" s="4423">
        <v>600000</v>
      </c>
      <c r="D3925" s="4424">
        <v>0</v>
      </c>
      <c r="E3925" s="4423">
        <v>600000</v>
      </c>
      <c r="F3925" s="4424">
        <v>0</v>
      </c>
      <c r="G3925" s="1326" t="s">
        <v>324</v>
      </c>
      <c r="H3925" s="1234" t="s">
        <v>1259</v>
      </c>
      <c r="I3925" s="3372"/>
      <c r="J3925" s="3374"/>
    </row>
    <row r="3926" spans="1:27" s="2842" customFormat="1" ht="17.25" customHeight="1">
      <c r="A3926" s="3424"/>
      <c r="B3926" s="3424"/>
      <c r="C3926" s="4423">
        <v>10000</v>
      </c>
      <c r="D3926" s="4424">
        <v>0</v>
      </c>
      <c r="E3926" s="4423">
        <v>10000</v>
      </c>
      <c r="F3926" s="4424">
        <v>0</v>
      </c>
      <c r="G3926" s="1326" t="s">
        <v>326</v>
      </c>
      <c r="H3926" s="1234" t="s">
        <v>256</v>
      </c>
      <c r="I3926" s="3372"/>
      <c r="J3926" s="3374"/>
    </row>
    <row r="3927" spans="1:27" s="2842" customFormat="1" ht="17.25" customHeight="1">
      <c r="A3927" s="3424"/>
      <c r="B3927" s="3424"/>
      <c r="C3927" s="4423">
        <v>10000</v>
      </c>
      <c r="D3927" s="4424">
        <v>0</v>
      </c>
      <c r="E3927" s="4423">
        <v>10000</v>
      </c>
      <c r="F3927" s="4424">
        <v>0</v>
      </c>
      <c r="G3927" s="1326" t="s">
        <v>473</v>
      </c>
      <c r="H3927" s="1234" t="s">
        <v>1504</v>
      </c>
      <c r="I3927" s="3372"/>
      <c r="J3927" s="3374"/>
    </row>
    <row r="3928" spans="1:27" s="2842" customFormat="1" ht="17.25" customHeight="1" thickBot="1">
      <c r="A3928" s="3424"/>
      <c r="B3928" s="3424"/>
      <c r="C3928" s="3719">
        <v>5000</v>
      </c>
      <c r="D3928" s="4424">
        <v>0</v>
      </c>
      <c r="E3928" s="3719">
        <v>5000</v>
      </c>
      <c r="F3928" s="4424">
        <v>0</v>
      </c>
      <c r="G3928" s="1326" t="s">
        <v>1264</v>
      </c>
      <c r="H3928" s="1234" t="s">
        <v>262</v>
      </c>
      <c r="I3928" s="3719"/>
      <c r="J3928" s="3374"/>
      <c r="P3928" s="626"/>
      <c r="Q3928" s="626"/>
      <c r="R3928" s="626"/>
      <c r="S3928" s="626"/>
      <c r="T3928" s="626"/>
      <c r="U3928" s="626"/>
      <c r="V3928" s="626"/>
      <c r="W3928" s="626"/>
      <c r="X3928" s="626"/>
      <c r="Y3928" s="626"/>
      <c r="Z3928" s="626"/>
      <c r="AA3928" s="626"/>
    </row>
    <row r="3929" spans="1:27" s="626" customFormat="1" ht="17.25" customHeight="1" thickTop="1" thickBot="1">
      <c r="A3929" s="3425"/>
      <c r="B3929" s="3424"/>
      <c r="C3929" s="4423">
        <v>0</v>
      </c>
      <c r="D3929" s="890">
        <v>125000</v>
      </c>
      <c r="E3929" s="4423">
        <v>0</v>
      </c>
      <c r="F3929" s="890">
        <v>125000</v>
      </c>
      <c r="G3929" s="2689" t="s">
        <v>492</v>
      </c>
      <c r="H3929" s="1234" t="s">
        <v>265</v>
      </c>
      <c r="I3929" s="3372"/>
      <c r="J3929" s="890"/>
      <c r="P3929" s="733"/>
      <c r="Q3929" s="733"/>
      <c r="R3929" s="733"/>
      <c r="S3929" s="733"/>
      <c r="T3929" s="733"/>
      <c r="U3929" s="733"/>
      <c r="V3929" s="733"/>
      <c r="W3929" s="733"/>
      <c r="X3929" s="733"/>
      <c r="Y3929" s="733"/>
      <c r="Z3929" s="733"/>
      <c r="AA3929" s="733"/>
    </row>
    <row r="3930" spans="1:27" s="733" customFormat="1" ht="31.5" thickTop="1" thickBot="1">
      <c r="A3930" s="3425"/>
      <c r="B3930" s="3424"/>
      <c r="C3930" s="4427">
        <v>0</v>
      </c>
      <c r="D3930" s="618">
        <v>150000</v>
      </c>
      <c r="E3930" s="4427">
        <v>0</v>
      </c>
      <c r="F3930" s="618">
        <v>150000</v>
      </c>
      <c r="G3930" s="2711" t="s">
        <v>495</v>
      </c>
      <c r="H3930" s="1234" t="s">
        <v>3490</v>
      </c>
      <c r="I3930" s="3375"/>
      <c r="J3930" s="618"/>
      <c r="P3930" s="2842"/>
      <c r="Q3930" s="2842"/>
      <c r="R3930" s="2842"/>
      <c r="S3930" s="2842"/>
      <c r="T3930" s="2842"/>
      <c r="U3930" s="2842"/>
      <c r="V3930" s="2842"/>
      <c r="W3930" s="2842"/>
      <c r="X3930" s="2842"/>
      <c r="Y3930" s="2842"/>
      <c r="Z3930" s="2842"/>
      <c r="AA3930" s="2842"/>
    </row>
    <row r="3931" spans="1:27" s="761" customFormat="1" ht="22.5" customHeight="1" thickTop="1" thickBot="1">
      <c r="A3931" s="2842"/>
      <c r="B3931" s="2716"/>
      <c r="C3931" s="1229"/>
      <c r="D3931" s="2736">
        <v>50000</v>
      </c>
      <c r="E3931" s="1229"/>
      <c r="F3931" s="2736">
        <v>50000</v>
      </c>
      <c r="G3931" s="2709">
        <v>29</v>
      </c>
      <c r="H3931" s="2708" t="s">
        <v>3489</v>
      </c>
      <c r="I3931" s="1229"/>
      <c r="J3931" s="2736"/>
      <c r="P3931" s="2842"/>
      <c r="Q3931" s="2842"/>
      <c r="R3931" s="2842"/>
      <c r="S3931" s="2842"/>
      <c r="T3931" s="2842"/>
      <c r="U3931" s="2842"/>
      <c r="V3931" s="2842"/>
      <c r="W3931" s="2842"/>
      <c r="X3931" s="2842"/>
      <c r="Y3931" s="2842"/>
      <c r="Z3931" s="2842"/>
      <c r="AA3931" s="2842"/>
    </row>
    <row r="3932" spans="1:27" s="2842" customFormat="1" ht="19.5" customHeight="1" thickTop="1" thickBot="1">
      <c r="A3932" s="1014">
        <f t="shared" ref="A3932:F3932" si="955">SUM(A3924:A3931)</f>
        <v>0</v>
      </c>
      <c r="B3932" s="1014">
        <f t="shared" si="955"/>
        <v>0</v>
      </c>
      <c r="C3932" s="1014">
        <f t="shared" si="955"/>
        <v>625000</v>
      </c>
      <c r="D3932" s="1014">
        <f t="shared" si="955"/>
        <v>325000</v>
      </c>
      <c r="E3932" s="1014">
        <f t="shared" si="955"/>
        <v>625000</v>
      </c>
      <c r="F3932" s="1014">
        <f t="shared" si="955"/>
        <v>325000</v>
      </c>
      <c r="G3932" s="1079"/>
      <c r="H3932" s="1015" t="s">
        <v>1270</v>
      </c>
      <c r="I3932" s="1014">
        <f>SUM(I3924:I3931)</f>
        <v>0</v>
      </c>
      <c r="J3932" s="1014">
        <f>SUM(J3924:J3931)</f>
        <v>0</v>
      </c>
      <c r="O3932" s="2842">
        <f>I3965-C3965</f>
        <v>-25000000</v>
      </c>
    </row>
    <row r="3933" spans="1:27" s="2842" customFormat="1" ht="15" customHeight="1">
      <c r="A3933" s="1383" t="s">
        <v>1622</v>
      </c>
      <c r="B3933" s="1388"/>
      <c r="C3933" s="1388"/>
      <c r="D3933" s="1388"/>
      <c r="E3933" s="1388"/>
      <c r="F3933" s="1388"/>
      <c r="G3933" s="1388"/>
      <c r="H3933" s="1388"/>
      <c r="I3933" s="1388"/>
      <c r="J3933" s="1388"/>
    </row>
    <row r="3934" spans="1:27" s="2842" customFormat="1" ht="12" customHeight="1" thickBot="1">
      <c r="A3934" s="2848"/>
      <c r="I3934" s="4608" t="s">
        <v>313</v>
      </c>
      <c r="J3934" s="4608"/>
    </row>
    <row r="3935" spans="1:27" s="2842" customFormat="1" ht="27" customHeight="1">
      <c r="A3935" s="4453" t="s">
        <v>3785</v>
      </c>
      <c r="B3935" s="4454"/>
      <c r="C3935" s="4455" t="s">
        <v>3783</v>
      </c>
      <c r="D3935" s="4454"/>
      <c r="E3935" s="4455" t="s">
        <v>3784</v>
      </c>
      <c r="F3935" s="4454"/>
      <c r="G3935" s="4456" t="s">
        <v>117</v>
      </c>
      <c r="H3935" s="4457"/>
      <c r="I3935" s="4455" t="s">
        <v>3787</v>
      </c>
      <c r="J3935" s="4454"/>
    </row>
    <row r="3936" spans="1:27" s="2842" customFormat="1" ht="13.5" customHeight="1">
      <c r="A3936" s="1050" t="s">
        <v>118</v>
      </c>
      <c r="B3936" s="2819" t="s">
        <v>104</v>
      </c>
      <c r="C3936" s="2819" t="s">
        <v>118</v>
      </c>
      <c r="D3936" s="2819" t="s">
        <v>104</v>
      </c>
      <c r="E3936" s="2819" t="s">
        <v>118</v>
      </c>
      <c r="F3936" s="2819" t="s">
        <v>104</v>
      </c>
      <c r="G3936" s="4458"/>
      <c r="H3936" s="4459"/>
      <c r="I3936" s="2819" t="s">
        <v>118</v>
      </c>
      <c r="J3936" s="1051" t="s">
        <v>104</v>
      </c>
    </row>
    <row r="3937" spans="1:27" s="2842" customFormat="1" ht="18" customHeight="1" thickBot="1">
      <c r="A3937" s="1075">
        <v>1</v>
      </c>
      <c r="B3937" s="2843">
        <v>2</v>
      </c>
      <c r="C3937" s="2843">
        <v>3</v>
      </c>
      <c r="D3937" s="2843">
        <v>4</v>
      </c>
      <c r="E3937" s="2843">
        <v>5</v>
      </c>
      <c r="F3937" s="2843">
        <v>6</v>
      </c>
      <c r="G3937" s="4614">
        <v>7</v>
      </c>
      <c r="H3937" s="4614"/>
      <c r="I3937" s="2843">
        <v>8</v>
      </c>
      <c r="J3937" s="1076">
        <v>9</v>
      </c>
    </row>
    <row r="3938" spans="1:27" s="2842" customFormat="1" ht="15" customHeight="1">
      <c r="A3938" s="4612"/>
      <c r="B3938" s="4613"/>
      <c r="C3938" s="4613"/>
      <c r="D3938" s="4613"/>
      <c r="E3938" s="4613"/>
      <c r="F3938" s="4613"/>
      <c r="G3938" s="624">
        <v>2</v>
      </c>
      <c r="H3938" s="4610" t="s">
        <v>1271</v>
      </c>
      <c r="I3938" s="4610"/>
      <c r="J3938" s="4611"/>
    </row>
    <row r="3939" spans="1:27" s="2842" customFormat="1" ht="15" customHeight="1">
      <c r="A3939" s="2723"/>
      <c r="B3939" s="1420"/>
      <c r="C3939" s="4422"/>
      <c r="D3939" s="3720">
        <v>100000</v>
      </c>
      <c r="E3939" s="4422"/>
      <c r="F3939" s="3720">
        <v>100000</v>
      </c>
      <c r="G3939" s="1326">
        <v>103</v>
      </c>
      <c r="H3939" s="2839" t="s">
        <v>3503</v>
      </c>
      <c r="I3939" s="3373"/>
      <c r="J3939" s="3720"/>
    </row>
    <row r="3940" spans="1:27" s="2842" customFormat="1" ht="15" customHeight="1">
      <c r="A3940" s="3425"/>
      <c r="B3940" s="3424"/>
      <c r="C3940" s="4423">
        <v>0</v>
      </c>
      <c r="D3940" s="3720">
        <v>200000</v>
      </c>
      <c r="E3940" s="4423">
        <v>0</v>
      </c>
      <c r="F3940" s="3720">
        <v>200000</v>
      </c>
      <c r="G3940" s="1326">
        <v>104</v>
      </c>
      <c r="H3940" s="1234" t="s">
        <v>3492</v>
      </c>
      <c r="I3940" s="3372"/>
      <c r="J3940" s="3720"/>
    </row>
    <row r="3941" spans="1:27" s="2842" customFormat="1" ht="15" customHeight="1" thickBot="1">
      <c r="A3941" s="3425"/>
      <c r="B3941" s="3424"/>
      <c r="C3941" s="4423">
        <v>0</v>
      </c>
      <c r="D3941" s="890">
        <v>100000</v>
      </c>
      <c r="E3941" s="4423">
        <v>0</v>
      </c>
      <c r="F3941" s="890">
        <v>100000</v>
      </c>
      <c r="G3941" s="1326">
        <v>135</v>
      </c>
      <c r="H3941" s="1234" t="s">
        <v>270</v>
      </c>
      <c r="I3941" s="3372"/>
      <c r="J3941" s="890"/>
      <c r="P3941" s="626"/>
      <c r="Q3941" s="626"/>
      <c r="R3941" s="626"/>
      <c r="S3941" s="626"/>
      <c r="T3941" s="626"/>
      <c r="U3941" s="626"/>
      <c r="V3941" s="626"/>
      <c r="W3941" s="626"/>
      <c r="X3941" s="626"/>
      <c r="Y3941" s="626"/>
      <c r="Z3941" s="626"/>
      <c r="AA3941" s="626"/>
    </row>
    <row r="3942" spans="1:27" s="626" customFormat="1" ht="15.75" customHeight="1" thickTop="1" thickBot="1">
      <c r="A3942" s="3424"/>
      <c r="B3942" s="3424"/>
      <c r="C3942" s="3719">
        <v>10000</v>
      </c>
      <c r="D3942" s="4424">
        <v>0</v>
      </c>
      <c r="E3942" s="3719">
        <v>10000</v>
      </c>
      <c r="F3942" s="4424">
        <v>0</v>
      </c>
      <c r="G3942" s="1326">
        <v>140</v>
      </c>
      <c r="H3942" s="2839" t="s">
        <v>1280</v>
      </c>
      <c r="I3942" s="3719"/>
      <c r="J3942" s="3374"/>
      <c r="P3942" s="733"/>
      <c r="Q3942" s="733"/>
      <c r="R3942" s="733"/>
      <c r="S3942" s="733"/>
      <c r="T3942" s="733"/>
      <c r="U3942" s="733"/>
      <c r="V3942" s="733"/>
      <c r="W3942" s="733"/>
      <c r="X3942" s="733"/>
      <c r="Y3942" s="733"/>
      <c r="Z3942" s="733"/>
      <c r="AA3942" s="733"/>
    </row>
    <row r="3943" spans="1:27" s="733" customFormat="1" ht="21.75" customHeight="1" thickTop="1" thickBot="1">
      <c r="A3943" s="3424"/>
      <c r="B3943" s="3424"/>
      <c r="C3943" s="4427">
        <v>50000</v>
      </c>
      <c r="D3943" s="989">
        <v>0</v>
      </c>
      <c r="E3943" s="4427">
        <v>50000</v>
      </c>
      <c r="F3943" s="989">
        <v>0</v>
      </c>
      <c r="G3943" s="1263">
        <v>146</v>
      </c>
      <c r="H3943" s="663" t="s">
        <v>1613</v>
      </c>
      <c r="I3943" s="3375"/>
      <c r="J3943" s="989"/>
      <c r="P3943" s="2842"/>
      <c r="Q3943" s="2842"/>
      <c r="R3943" s="2842"/>
      <c r="S3943" s="2842"/>
      <c r="T3943" s="2842"/>
      <c r="U3943" s="2842"/>
      <c r="V3943" s="2842"/>
      <c r="W3943" s="2842"/>
      <c r="X3943" s="2842"/>
      <c r="Y3943" s="2842"/>
      <c r="Z3943" s="2842"/>
      <c r="AA3943" s="2842"/>
    </row>
    <row r="3944" spans="1:27" s="2842" customFormat="1" ht="15.75" customHeight="1" thickTop="1" thickBot="1">
      <c r="A3944" s="995">
        <f t="shared" ref="A3944:F3944" si="956">SUM(A3939:A3943)</f>
        <v>0</v>
      </c>
      <c r="B3944" s="995">
        <f t="shared" si="956"/>
        <v>0</v>
      </c>
      <c r="C3944" s="995">
        <f t="shared" si="956"/>
        <v>60000</v>
      </c>
      <c r="D3944" s="995">
        <f t="shared" si="956"/>
        <v>400000</v>
      </c>
      <c r="E3944" s="995">
        <f t="shared" si="956"/>
        <v>60000</v>
      </c>
      <c r="F3944" s="995">
        <f t="shared" si="956"/>
        <v>400000</v>
      </c>
      <c r="G3944" s="1009"/>
      <c r="H3944" s="996" t="s">
        <v>1344</v>
      </c>
      <c r="I3944" s="995">
        <f>SUM(I3939:I3943)</f>
        <v>0</v>
      </c>
      <c r="J3944" s="995">
        <f>SUM(J3939:J3943)</f>
        <v>0</v>
      </c>
    </row>
    <row r="3945" spans="1:27" s="2842" customFormat="1" ht="17.25" customHeight="1" thickTop="1">
      <c r="A3945" s="4623"/>
      <c r="B3945" s="4624"/>
      <c r="C3945" s="4624"/>
      <c r="D3945" s="4624"/>
      <c r="E3945" s="4624"/>
      <c r="F3945" s="4624"/>
      <c r="G3945" s="623">
        <v>3</v>
      </c>
      <c r="H3945" s="4606" t="s">
        <v>1282</v>
      </c>
      <c r="I3945" s="4606"/>
      <c r="J3945" s="4607"/>
    </row>
    <row r="3946" spans="1:27" s="2842" customFormat="1" ht="17.25" customHeight="1">
      <c r="A3946" s="1325"/>
      <c r="B3946" s="2846"/>
      <c r="C3946" s="4423">
        <v>0</v>
      </c>
      <c r="D3946" s="4424">
        <v>0</v>
      </c>
      <c r="E3946" s="4423">
        <v>0</v>
      </c>
      <c r="F3946" s="4424">
        <v>0</v>
      </c>
      <c r="G3946" s="1326">
        <v>206</v>
      </c>
      <c r="H3946" s="2839" t="s">
        <v>1426</v>
      </c>
      <c r="I3946" s="3372"/>
      <c r="J3946" s="3374"/>
    </row>
    <row r="3947" spans="1:27" s="2842" customFormat="1" ht="17.25" customHeight="1" thickBot="1">
      <c r="A3947" s="652"/>
      <c r="B3947" s="2846"/>
      <c r="C3947" s="4423">
        <v>0</v>
      </c>
      <c r="D3947" s="4227">
        <v>60000</v>
      </c>
      <c r="E3947" s="4423">
        <v>0</v>
      </c>
      <c r="F3947" s="4227">
        <v>60000</v>
      </c>
      <c r="G3947" s="1326">
        <v>230</v>
      </c>
      <c r="H3947" s="2839" t="s">
        <v>1516</v>
      </c>
      <c r="I3947" s="3372"/>
      <c r="J3947" s="4227"/>
      <c r="K3947" s="2842">
        <v>60000</v>
      </c>
      <c r="P3947" s="626"/>
      <c r="Q3947" s="626"/>
      <c r="R3947" s="626"/>
      <c r="S3947" s="626"/>
      <c r="T3947" s="626"/>
      <c r="U3947" s="626"/>
      <c r="V3947" s="626"/>
      <c r="W3947" s="626"/>
      <c r="X3947" s="626"/>
      <c r="Y3947" s="626"/>
      <c r="Z3947" s="626"/>
      <c r="AA3947" s="626"/>
    </row>
    <row r="3948" spans="1:27" s="626" customFormat="1" ht="14.25" customHeight="1" thickTop="1" thickBot="1">
      <c r="A3948" s="652"/>
      <c r="B3948" s="2846"/>
      <c r="C3948" s="4423">
        <v>3000</v>
      </c>
      <c r="D3948" s="4424">
        <v>0</v>
      </c>
      <c r="E3948" s="4423">
        <v>3000</v>
      </c>
      <c r="F3948" s="4424">
        <v>0</v>
      </c>
      <c r="G3948" s="1326">
        <v>234</v>
      </c>
      <c r="H3948" s="2839" t="s">
        <v>1607</v>
      </c>
      <c r="I3948" s="3372"/>
      <c r="J3948" s="3374"/>
      <c r="P3948" s="733"/>
      <c r="Q3948" s="733"/>
      <c r="R3948" s="733"/>
      <c r="S3948" s="733"/>
      <c r="T3948" s="733"/>
      <c r="U3948" s="733"/>
      <c r="V3948" s="733"/>
      <c r="W3948" s="733"/>
      <c r="X3948" s="733"/>
      <c r="Y3948" s="733"/>
      <c r="Z3948" s="733"/>
      <c r="AA3948" s="733"/>
    </row>
    <row r="3949" spans="1:27" s="733" customFormat="1" ht="27.75" customHeight="1" thickTop="1" thickBot="1">
      <c r="A3949" s="691"/>
      <c r="B3949" s="2846"/>
      <c r="C3949" s="1263">
        <v>0</v>
      </c>
      <c r="D3949" s="1260">
        <v>0</v>
      </c>
      <c r="E3949" s="1263">
        <v>0</v>
      </c>
      <c r="F3949" s="1260">
        <v>0</v>
      </c>
      <c r="G3949" s="1263">
        <v>291</v>
      </c>
      <c r="H3949" s="663" t="s">
        <v>1623</v>
      </c>
      <c r="I3949" s="1263"/>
      <c r="J3949" s="1260"/>
      <c r="P3949" s="2842"/>
      <c r="Q3949" s="2842"/>
      <c r="R3949" s="2842"/>
      <c r="S3949" s="2842"/>
      <c r="T3949" s="2842"/>
      <c r="U3949" s="2842"/>
      <c r="V3949" s="2842"/>
      <c r="W3949" s="2842"/>
      <c r="X3949" s="2842"/>
      <c r="Y3949" s="2842"/>
      <c r="Z3949" s="2842"/>
      <c r="AA3949" s="2842"/>
    </row>
    <row r="3950" spans="1:27" s="2842" customFormat="1" ht="18" customHeight="1" thickTop="1" thickBot="1">
      <c r="A3950" s="1039">
        <f t="shared" ref="A3950:F3950" si="957">SUM(A3946:A3949)</f>
        <v>0</v>
      </c>
      <c r="B3950" s="1040">
        <f t="shared" si="957"/>
        <v>0</v>
      </c>
      <c r="C3950" s="1040">
        <f t="shared" si="957"/>
        <v>3000</v>
      </c>
      <c r="D3950" s="1040">
        <f t="shared" si="957"/>
        <v>60000</v>
      </c>
      <c r="E3950" s="1040">
        <f t="shared" si="957"/>
        <v>3000</v>
      </c>
      <c r="F3950" s="1040">
        <f t="shared" si="957"/>
        <v>60000</v>
      </c>
      <c r="G3950" s="1009"/>
      <c r="H3950" s="1010" t="s">
        <v>1295</v>
      </c>
      <c r="I3950" s="1040">
        <f>SUM(I3946:I3949)</f>
        <v>0</v>
      </c>
      <c r="J3950" s="1074">
        <f>SUM(J3946:J3949)</f>
        <v>0</v>
      </c>
    </row>
    <row r="3951" spans="1:27" s="2842" customFormat="1" ht="18" customHeight="1" thickTop="1" thickBot="1">
      <c r="A3951" s="4623"/>
      <c r="B3951" s="4624"/>
      <c r="C3951" s="4624"/>
      <c r="D3951" s="4624"/>
      <c r="E3951" s="4624"/>
      <c r="F3951" s="4624"/>
      <c r="G3951" s="623">
        <v>4</v>
      </c>
      <c r="H3951" s="4606" t="s">
        <v>1296</v>
      </c>
      <c r="I3951" s="4606"/>
      <c r="J3951" s="4607"/>
      <c r="P3951" s="626"/>
      <c r="Q3951" s="626"/>
      <c r="R3951" s="626"/>
      <c r="S3951" s="626"/>
      <c r="T3951" s="626"/>
      <c r="U3951" s="626"/>
      <c r="V3951" s="626"/>
      <c r="W3951" s="626"/>
      <c r="X3951" s="626"/>
      <c r="Y3951" s="626"/>
      <c r="Z3951" s="626"/>
      <c r="AA3951" s="626"/>
    </row>
    <row r="3952" spans="1:27" s="626" customFormat="1" ht="17.25" customHeight="1" thickTop="1" thickBot="1">
      <c r="A3952" s="4612"/>
      <c r="B3952" s="4613"/>
      <c r="C3952" s="4613"/>
      <c r="D3952" s="4613"/>
      <c r="E3952" s="4613"/>
      <c r="F3952" s="4613"/>
      <c r="G3952" s="624">
        <v>5</v>
      </c>
      <c r="H3952" s="4610" t="s">
        <v>321</v>
      </c>
      <c r="I3952" s="4610"/>
      <c r="J3952" s="4611"/>
      <c r="P3952" s="662"/>
      <c r="Q3952" s="662"/>
      <c r="R3952" s="662"/>
      <c r="S3952" s="662"/>
      <c r="T3952" s="662"/>
      <c r="U3952" s="662"/>
      <c r="V3952" s="662"/>
      <c r="W3952" s="662"/>
      <c r="X3952" s="662"/>
      <c r="Y3952" s="662"/>
      <c r="Z3952" s="662"/>
      <c r="AA3952" s="662"/>
    </row>
    <row r="3953" spans="1:27" s="662" customFormat="1" ht="22.5" customHeight="1" thickTop="1" thickBot="1">
      <c r="A3953" s="2846"/>
      <c r="B3953" s="2846"/>
      <c r="C3953" s="2862">
        <v>10000</v>
      </c>
      <c r="D3953" s="2862"/>
      <c r="E3953" s="3375">
        <v>10000</v>
      </c>
      <c r="F3953" s="2862">
        <v>0</v>
      </c>
      <c r="G3953" s="1263">
        <v>499</v>
      </c>
      <c r="H3953" s="2862" t="s">
        <v>290</v>
      </c>
      <c r="I3953" s="3375"/>
      <c r="J3953" s="2862">
        <v>0</v>
      </c>
    </row>
    <row r="3954" spans="1:27" s="662" customFormat="1" ht="37.5" customHeight="1" thickTop="1" thickBot="1">
      <c r="A3954" s="995">
        <f t="shared" ref="A3954:F3954" si="958">SUM(A3953)</f>
        <v>0</v>
      </c>
      <c r="B3954" s="996">
        <f t="shared" si="958"/>
        <v>0</v>
      </c>
      <c r="C3954" s="996">
        <f t="shared" si="958"/>
        <v>10000</v>
      </c>
      <c r="D3954" s="996">
        <f t="shared" si="958"/>
        <v>0</v>
      </c>
      <c r="E3954" s="996">
        <f t="shared" si="958"/>
        <v>10000</v>
      </c>
      <c r="F3954" s="996">
        <f t="shared" si="958"/>
        <v>0</v>
      </c>
      <c r="G3954" s="1013"/>
      <c r="H3954" s="996" t="s">
        <v>1321</v>
      </c>
      <c r="I3954" s="996">
        <f>SUM(I3953)</f>
        <v>0</v>
      </c>
      <c r="J3954" s="997">
        <f>SUM(J3953)</f>
        <v>0</v>
      </c>
      <c r="N3954" s="662">
        <v>2973132</v>
      </c>
      <c r="P3954" s="2842"/>
      <c r="Q3954" s="2842"/>
      <c r="R3954" s="2842"/>
      <c r="S3954" s="2842"/>
      <c r="T3954" s="2842"/>
      <c r="U3954" s="2842"/>
      <c r="V3954" s="2842"/>
      <c r="W3954" s="2842"/>
      <c r="X3954" s="2842"/>
      <c r="Y3954" s="2842"/>
      <c r="Z3954" s="2842"/>
      <c r="AA3954" s="2842"/>
    </row>
    <row r="3955" spans="1:27" s="2842" customFormat="1" ht="40.5" customHeight="1" thickTop="1" thickBot="1">
      <c r="A3955" s="995">
        <f t="shared" ref="A3955:F3955" si="959">SUM(A3954,A3950,A3944,A3932)</f>
        <v>0</v>
      </c>
      <c r="B3955" s="996">
        <f t="shared" si="959"/>
        <v>0</v>
      </c>
      <c r="C3955" s="996">
        <f t="shared" si="959"/>
        <v>698000</v>
      </c>
      <c r="D3955" s="996">
        <f t="shared" si="959"/>
        <v>785000</v>
      </c>
      <c r="E3955" s="996">
        <f t="shared" si="959"/>
        <v>698000</v>
      </c>
      <c r="F3955" s="996">
        <f t="shared" si="959"/>
        <v>785000</v>
      </c>
      <c r="G3955" s="1013"/>
      <c r="H3955" s="1010" t="s">
        <v>1355</v>
      </c>
      <c r="I3955" s="996">
        <f>SUM(I3954,I3950,I3944,I3932)</f>
        <v>0</v>
      </c>
      <c r="J3955" s="997">
        <f>SUM(J3954,J3950,J3944,J3932)</f>
        <v>0</v>
      </c>
      <c r="N3955" s="2842">
        <v>1218254</v>
      </c>
      <c r="P3955" s="648"/>
      <c r="Q3955" s="648"/>
      <c r="R3955" s="648"/>
      <c r="S3955" s="648"/>
      <c r="T3955" s="648"/>
      <c r="U3955" s="648"/>
      <c r="V3955" s="648"/>
      <c r="W3955" s="648"/>
      <c r="X3955" s="648"/>
      <c r="Y3955" s="648"/>
      <c r="Z3955" s="648"/>
      <c r="AA3955" s="648"/>
    </row>
    <row r="3956" spans="1:27" s="648" customFormat="1" ht="30" customHeight="1" thickTop="1" thickBot="1">
      <c r="A3956" s="1071">
        <f t="shared" ref="A3956:F3956" si="960">SUM(A3955,A3922)</f>
        <v>0</v>
      </c>
      <c r="B3956" s="1072">
        <f t="shared" si="960"/>
        <v>0</v>
      </c>
      <c r="C3956" s="1072">
        <f t="shared" si="960"/>
        <v>26491200</v>
      </c>
      <c r="D3956" s="1072">
        <f t="shared" si="960"/>
        <v>785000</v>
      </c>
      <c r="E3956" s="1072">
        <f t="shared" si="960"/>
        <v>26491200</v>
      </c>
      <c r="F3956" s="1072">
        <f t="shared" si="960"/>
        <v>785000</v>
      </c>
      <c r="G3956" s="1067"/>
      <c r="H3956" s="1068" t="s">
        <v>1624</v>
      </c>
      <c r="I3956" s="1072">
        <f>SUM(I3955,I3922)</f>
        <v>0</v>
      </c>
      <c r="J3956" s="1073">
        <f>SUM(J3955,J3922)</f>
        <v>0</v>
      </c>
      <c r="N3956" s="648" t="e">
        <f>#REF!</f>
        <v>#REF!</v>
      </c>
      <c r="P3956" s="660"/>
      <c r="Q3956" s="660"/>
      <c r="R3956" s="660"/>
      <c r="S3956" s="660"/>
      <c r="T3956" s="660"/>
      <c r="U3956" s="660"/>
      <c r="V3956" s="660"/>
      <c r="W3956" s="660"/>
      <c r="X3956" s="660"/>
      <c r="Y3956" s="660"/>
      <c r="Z3956" s="660"/>
      <c r="AA3956" s="660"/>
    </row>
    <row r="3957" spans="1:27" s="660" customFormat="1" ht="13.5" customHeight="1" thickTop="1" thickBot="1">
      <c r="A3957" s="1391"/>
      <c r="B3957" s="775"/>
      <c r="C3957" s="775"/>
      <c r="D3957" s="775"/>
      <c r="E3957" s="775"/>
      <c r="F3957" s="775"/>
      <c r="G3957" s="2842"/>
      <c r="H3957" s="749"/>
      <c r="I3957" s="775"/>
      <c r="J3957" s="775"/>
      <c r="P3957" s="2842"/>
      <c r="Q3957" s="2842"/>
      <c r="R3957" s="2842"/>
      <c r="S3957" s="2842"/>
      <c r="T3957" s="2842"/>
      <c r="U3957" s="2842"/>
      <c r="V3957" s="2842"/>
      <c r="W3957" s="2842"/>
      <c r="X3957" s="2842"/>
      <c r="Y3957" s="2842"/>
      <c r="Z3957" s="2842"/>
      <c r="AA3957" s="2842"/>
    </row>
    <row r="3958" spans="1:27" s="2842" customFormat="1" ht="13.5" customHeight="1" thickTop="1">
      <c r="A3958" s="4645" t="s">
        <v>1625</v>
      </c>
      <c r="B3958" s="4646"/>
      <c r="C3958" s="4646"/>
      <c r="D3958" s="4646"/>
      <c r="E3958" s="4646"/>
      <c r="F3958" s="4646"/>
      <c r="G3958" s="4646"/>
      <c r="H3958" s="4646"/>
      <c r="I3958" s="4646"/>
      <c r="J3958" s="4646"/>
    </row>
    <row r="3959" spans="1:27" s="2842" customFormat="1" ht="18" customHeight="1" thickBot="1">
      <c r="A3959" s="2848"/>
      <c r="I3959" s="4608" t="s">
        <v>313</v>
      </c>
      <c r="J3959" s="4608"/>
      <c r="P3959" s="648"/>
      <c r="Q3959" s="648"/>
      <c r="R3959" s="648"/>
      <c r="S3959" s="648"/>
      <c r="T3959" s="648"/>
      <c r="U3959" s="648"/>
      <c r="V3959" s="648"/>
      <c r="W3959" s="648"/>
      <c r="X3959" s="648"/>
      <c r="Y3959" s="648"/>
      <c r="Z3959" s="648"/>
      <c r="AA3959" s="648"/>
    </row>
    <row r="3960" spans="1:27" s="648" customFormat="1" ht="30.75" customHeight="1" thickTop="1" thickBot="1">
      <c r="A3960" s="4453" t="s">
        <v>3785</v>
      </c>
      <c r="B3960" s="4454"/>
      <c r="C3960" s="4455" t="s">
        <v>3783</v>
      </c>
      <c r="D3960" s="4454"/>
      <c r="E3960" s="4455" t="s">
        <v>3784</v>
      </c>
      <c r="F3960" s="4454"/>
      <c r="G3960" s="4456" t="s">
        <v>117</v>
      </c>
      <c r="H3960" s="4457"/>
      <c r="I3960" s="4455" t="s">
        <v>3787</v>
      </c>
      <c r="J3960" s="4454"/>
      <c r="P3960" s="660"/>
      <c r="Q3960" s="660"/>
      <c r="R3960" s="660"/>
      <c r="S3960" s="660"/>
      <c r="T3960" s="660"/>
      <c r="U3960" s="660"/>
      <c r="V3960" s="660"/>
      <c r="W3960" s="660"/>
      <c r="X3960" s="660"/>
      <c r="Y3960" s="660"/>
      <c r="Z3960" s="660"/>
      <c r="AA3960" s="660"/>
    </row>
    <row r="3961" spans="1:27" s="660" customFormat="1" ht="13.5" customHeight="1" thickTop="1" thickBot="1">
      <c r="A3961" s="1050" t="s">
        <v>118</v>
      </c>
      <c r="B3961" s="2819" t="s">
        <v>104</v>
      </c>
      <c r="C3961" s="2819" t="s">
        <v>118</v>
      </c>
      <c r="D3961" s="2819" t="s">
        <v>104</v>
      </c>
      <c r="E3961" s="2819" t="s">
        <v>118</v>
      </c>
      <c r="F3961" s="2819" t="s">
        <v>104</v>
      </c>
      <c r="G3961" s="4458"/>
      <c r="H3961" s="4459"/>
      <c r="I3961" s="2819" t="s">
        <v>118</v>
      </c>
      <c r="J3961" s="1051" t="s">
        <v>104</v>
      </c>
      <c r="P3961" s="719"/>
      <c r="Q3961" s="719"/>
      <c r="R3961" s="719"/>
      <c r="S3961" s="719"/>
      <c r="T3961" s="719"/>
      <c r="U3961" s="719"/>
      <c r="V3961" s="719"/>
      <c r="W3961" s="719"/>
      <c r="X3961" s="719"/>
      <c r="Y3961" s="719"/>
      <c r="Z3961" s="719"/>
      <c r="AA3961" s="719"/>
    </row>
    <row r="3962" spans="1:27" s="719" customFormat="1" ht="18" customHeight="1" thickTop="1" thickBot="1">
      <c r="A3962" s="1075">
        <v>1</v>
      </c>
      <c r="B3962" s="2843">
        <v>2</v>
      </c>
      <c r="C3962" s="2843">
        <v>3</v>
      </c>
      <c r="D3962" s="2843">
        <v>4</v>
      </c>
      <c r="E3962" s="2843">
        <v>5</v>
      </c>
      <c r="F3962" s="2843">
        <v>6</v>
      </c>
      <c r="G3962" s="4614">
        <v>7</v>
      </c>
      <c r="H3962" s="4614"/>
      <c r="I3962" s="2843">
        <v>8</v>
      </c>
      <c r="J3962" s="1076">
        <v>9</v>
      </c>
      <c r="P3962" s="2842"/>
      <c r="Q3962" s="2842"/>
      <c r="R3962" s="2842"/>
      <c r="S3962" s="2842"/>
      <c r="T3962" s="2842"/>
      <c r="U3962" s="2842"/>
      <c r="V3962" s="2842"/>
      <c r="W3962" s="2842"/>
      <c r="X3962" s="2842"/>
      <c r="Y3962" s="2842"/>
      <c r="Z3962" s="2842"/>
      <c r="AA3962" s="2842"/>
    </row>
    <row r="3963" spans="1:27" s="2842" customFormat="1" ht="18" customHeight="1">
      <c r="A3963" s="2844" t="s">
        <v>318</v>
      </c>
      <c r="B3963" s="2840"/>
      <c r="C3963" s="2840"/>
      <c r="D3963" s="2840"/>
      <c r="E3963" s="2840"/>
      <c r="F3963" s="2840"/>
      <c r="G3963" s="2840"/>
      <c r="H3963" s="2840"/>
      <c r="I3963" s="2840"/>
      <c r="J3963" s="2841"/>
    </row>
    <row r="3964" spans="1:27" s="2842" customFormat="1" ht="17.25" customHeight="1" thickBot="1">
      <c r="A3964" s="4612"/>
      <c r="B3964" s="4613"/>
      <c r="C3964" s="4613"/>
      <c r="D3964" s="4613"/>
      <c r="E3964" s="4613"/>
      <c r="F3964" s="4613"/>
      <c r="G3964" s="624" t="s">
        <v>137</v>
      </c>
      <c r="H3964" s="4610" t="s">
        <v>1366</v>
      </c>
      <c r="I3964" s="4610"/>
      <c r="J3964" s="4611"/>
      <c r="P3964" s="626"/>
      <c r="Q3964" s="626"/>
      <c r="R3964" s="626"/>
      <c r="S3964" s="626"/>
      <c r="T3964" s="626"/>
      <c r="U3964" s="626"/>
      <c r="V3964" s="626"/>
      <c r="W3964" s="626"/>
      <c r="X3964" s="626"/>
      <c r="Y3964" s="626"/>
      <c r="Z3964" s="626"/>
      <c r="AA3964" s="626"/>
    </row>
    <row r="3965" spans="1:27" s="626" customFormat="1" ht="17.25" customHeight="1" thickTop="1" thickBot="1">
      <c r="A3965" s="2839">
        <f t="shared" ref="A3965:F3965" si="961">SUM(A3989)</f>
        <v>0</v>
      </c>
      <c r="B3965" s="2846">
        <f t="shared" si="961"/>
        <v>0</v>
      </c>
      <c r="C3965" s="2839">
        <f t="shared" si="961"/>
        <v>25000000</v>
      </c>
      <c r="D3965" s="2846">
        <f t="shared" si="961"/>
        <v>0</v>
      </c>
      <c r="E3965" s="2839">
        <f t="shared" si="961"/>
        <v>25000000</v>
      </c>
      <c r="F3965" s="2846">
        <f t="shared" si="961"/>
        <v>0</v>
      </c>
      <c r="G3965" s="1326">
        <v>1</v>
      </c>
      <c r="H3965" s="2839" t="s">
        <v>1235</v>
      </c>
      <c r="I3965" s="2839">
        <f>SUM(I3989)</f>
        <v>0</v>
      </c>
      <c r="J3965" s="2846">
        <f>SUM(J3989)</f>
        <v>0</v>
      </c>
      <c r="P3965" s="733"/>
      <c r="Q3965" s="733"/>
      <c r="R3965" s="733"/>
      <c r="S3965" s="733"/>
      <c r="T3965" s="733"/>
      <c r="U3965" s="733"/>
      <c r="V3965" s="733"/>
      <c r="W3965" s="733"/>
      <c r="X3965" s="733"/>
      <c r="Y3965" s="733"/>
      <c r="Z3965" s="733"/>
      <c r="AA3965" s="733"/>
    </row>
    <row r="3966" spans="1:27" s="733" customFormat="1" ht="16.5" thickTop="1" thickBot="1">
      <c r="A3966" s="2862">
        <f t="shared" ref="A3966:F3966" si="962">A3993</f>
        <v>0</v>
      </c>
      <c r="B3966" s="989">
        <f t="shared" si="962"/>
        <v>0</v>
      </c>
      <c r="C3966" s="2862">
        <f t="shared" si="962"/>
        <v>505000</v>
      </c>
      <c r="D3966" s="989">
        <f t="shared" si="962"/>
        <v>0</v>
      </c>
      <c r="E3966" s="2862">
        <f t="shared" si="962"/>
        <v>505000</v>
      </c>
      <c r="F3966" s="989">
        <f t="shared" si="962"/>
        <v>0</v>
      </c>
      <c r="G3966" s="1263">
        <v>2</v>
      </c>
      <c r="H3966" s="2862" t="s">
        <v>1236</v>
      </c>
      <c r="I3966" s="2862">
        <f>I3993</f>
        <v>0</v>
      </c>
      <c r="J3966" s="989">
        <f>J3993</f>
        <v>0</v>
      </c>
      <c r="P3966" s="2842"/>
      <c r="Q3966" s="2842"/>
      <c r="R3966" s="2842"/>
      <c r="S3966" s="2842"/>
      <c r="T3966" s="2842"/>
      <c r="U3966" s="2842"/>
      <c r="V3966" s="2842"/>
      <c r="W3966" s="2842"/>
      <c r="X3966" s="2842"/>
      <c r="Y3966" s="2842"/>
      <c r="Z3966" s="2842"/>
      <c r="AA3966" s="2842"/>
    </row>
    <row r="3967" spans="1:27" s="2842" customFormat="1" ht="30.75" customHeight="1" thickTop="1" thickBot="1">
      <c r="A3967" s="1039">
        <f t="shared" ref="A3967:F3967" si="963">SUM(A3965:A3966)</f>
        <v>0</v>
      </c>
      <c r="B3967" s="1040">
        <f t="shared" si="963"/>
        <v>0</v>
      </c>
      <c r="C3967" s="996">
        <f t="shared" si="963"/>
        <v>25505000</v>
      </c>
      <c r="D3967" s="996">
        <f t="shared" si="963"/>
        <v>0</v>
      </c>
      <c r="E3967" s="1040">
        <f t="shared" si="963"/>
        <v>25505000</v>
      </c>
      <c r="F3967" s="1040">
        <f t="shared" si="963"/>
        <v>0</v>
      </c>
      <c r="G3967" s="996"/>
      <c r="H3967" s="998" t="s">
        <v>1358</v>
      </c>
      <c r="I3967" s="996">
        <f>SUM(I3965:I3966)</f>
        <v>0</v>
      </c>
      <c r="J3967" s="997">
        <f>SUM(J3965:J3966)</f>
        <v>0</v>
      </c>
    </row>
    <row r="3968" spans="1:27" s="2842" customFormat="1" ht="17.25" customHeight="1" thickTop="1">
      <c r="A3968" s="4623"/>
      <c r="B3968" s="4624"/>
      <c r="C3968" s="4624"/>
      <c r="D3968" s="4624"/>
      <c r="E3968" s="4624"/>
      <c r="F3968" s="4624"/>
      <c r="G3968" s="623" t="s">
        <v>139</v>
      </c>
      <c r="H3968" s="4606" t="s">
        <v>243</v>
      </c>
      <c r="I3968" s="4606"/>
      <c r="J3968" s="4607"/>
    </row>
    <row r="3969" spans="1:27" s="2842" customFormat="1" ht="17.25" customHeight="1">
      <c r="A3969" s="2839">
        <f t="shared" ref="A3969:F3969" si="964">A4004</f>
        <v>0</v>
      </c>
      <c r="B3969" s="2846">
        <f t="shared" si="964"/>
        <v>0</v>
      </c>
      <c r="C3969" s="2839">
        <f t="shared" si="964"/>
        <v>575000</v>
      </c>
      <c r="D3969" s="2846">
        <f t="shared" si="964"/>
        <v>150000</v>
      </c>
      <c r="E3969" s="2839">
        <f t="shared" si="964"/>
        <v>575000</v>
      </c>
      <c r="F3969" s="2846">
        <f t="shared" si="964"/>
        <v>150000</v>
      </c>
      <c r="G3969" s="1326">
        <v>1</v>
      </c>
      <c r="H3969" s="2839" t="s">
        <v>1258</v>
      </c>
      <c r="I3969" s="2839">
        <f>I4004</f>
        <v>0</v>
      </c>
      <c r="J3969" s="2846">
        <f>J4004</f>
        <v>0</v>
      </c>
    </row>
    <row r="3970" spans="1:27" s="2842" customFormat="1" ht="17.25" customHeight="1" thickBot="1">
      <c r="A3970" s="2839">
        <f t="shared" ref="A3970:F3970" si="965">A4017</f>
        <v>0</v>
      </c>
      <c r="B3970" s="2846">
        <f t="shared" si="965"/>
        <v>0</v>
      </c>
      <c r="C3970" s="2839">
        <f t="shared" si="965"/>
        <v>220000</v>
      </c>
      <c r="D3970" s="2846">
        <f t="shared" si="965"/>
        <v>780000</v>
      </c>
      <c r="E3970" s="2839">
        <f t="shared" si="965"/>
        <v>220000</v>
      </c>
      <c r="F3970" s="2846">
        <f t="shared" si="965"/>
        <v>780000</v>
      </c>
      <c r="G3970" s="1326">
        <v>2</v>
      </c>
      <c r="H3970" s="2839" t="s">
        <v>1271</v>
      </c>
      <c r="I3970" s="2839">
        <f>I4017</f>
        <v>0</v>
      </c>
      <c r="J3970" s="2846">
        <f>J4017</f>
        <v>0</v>
      </c>
      <c r="P3970" s="695"/>
      <c r="Q3970" s="695"/>
      <c r="R3970" s="695"/>
      <c r="S3970" s="695"/>
      <c r="T3970" s="695"/>
      <c r="U3970" s="695"/>
      <c r="V3970" s="695"/>
      <c r="W3970" s="695"/>
      <c r="X3970" s="695"/>
      <c r="Y3970" s="695"/>
      <c r="Z3970" s="695"/>
      <c r="AA3970" s="695"/>
    </row>
    <row r="3971" spans="1:27" s="695" customFormat="1" ht="17.25" customHeight="1" thickBot="1">
      <c r="A3971" s="2839">
        <f t="shared" ref="A3971:F3971" si="966">A4022</f>
        <v>0</v>
      </c>
      <c r="B3971" s="2846">
        <f t="shared" si="966"/>
        <v>0</v>
      </c>
      <c r="C3971" s="2839">
        <f t="shared" si="966"/>
        <v>0</v>
      </c>
      <c r="D3971" s="2846">
        <f t="shared" si="966"/>
        <v>60000</v>
      </c>
      <c r="E3971" s="2839">
        <f t="shared" si="966"/>
        <v>0</v>
      </c>
      <c r="F3971" s="2846">
        <f t="shared" si="966"/>
        <v>60000</v>
      </c>
      <c r="G3971" s="1326">
        <v>3</v>
      </c>
      <c r="H3971" s="2839" t="s">
        <v>1282</v>
      </c>
      <c r="I3971" s="2839">
        <f>I4022</f>
        <v>0</v>
      </c>
      <c r="J3971" s="2846">
        <f>J4022</f>
        <v>0</v>
      </c>
      <c r="P3971" s="626"/>
      <c r="Q3971" s="626"/>
      <c r="R3971" s="626"/>
      <c r="S3971" s="626"/>
      <c r="T3971" s="626"/>
      <c r="U3971" s="626"/>
      <c r="V3971" s="626"/>
      <c r="W3971" s="626"/>
      <c r="X3971" s="626"/>
      <c r="Y3971" s="626"/>
      <c r="Z3971" s="626"/>
      <c r="AA3971" s="626"/>
    </row>
    <row r="3972" spans="1:27" s="626" customFormat="1" ht="17.25" customHeight="1" thickTop="1" thickBot="1">
      <c r="A3972" s="2839">
        <f>0</f>
        <v>0</v>
      </c>
      <c r="B3972" s="2846">
        <f>0</f>
        <v>0</v>
      </c>
      <c r="C3972" s="2839">
        <f>0</f>
        <v>0</v>
      </c>
      <c r="D3972" s="2846">
        <f>0</f>
        <v>0</v>
      </c>
      <c r="E3972" s="2839">
        <f>0</f>
        <v>0</v>
      </c>
      <c r="F3972" s="2846">
        <f>0</f>
        <v>0</v>
      </c>
      <c r="G3972" s="1326">
        <v>4</v>
      </c>
      <c r="H3972" s="2839" t="s">
        <v>1296</v>
      </c>
      <c r="I3972" s="2839">
        <f>0</f>
        <v>0</v>
      </c>
      <c r="J3972" s="2846">
        <f>0</f>
        <v>0</v>
      </c>
      <c r="P3972" s="662"/>
      <c r="Q3972" s="662"/>
      <c r="R3972" s="662"/>
      <c r="S3972" s="662"/>
      <c r="T3972" s="662"/>
      <c r="U3972" s="662"/>
      <c r="V3972" s="662"/>
      <c r="W3972" s="662"/>
      <c r="X3972" s="662"/>
      <c r="Y3972" s="662"/>
      <c r="Z3972" s="662"/>
      <c r="AA3972" s="662"/>
    </row>
    <row r="3973" spans="1:27" s="662" customFormat="1" ht="16.5" thickTop="1" thickBot="1">
      <c r="A3973" s="2862">
        <f t="shared" ref="A3973:F3973" si="967">A4026</f>
        <v>0</v>
      </c>
      <c r="B3973" s="989">
        <f t="shared" si="967"/>
        <v>0</v>
      </c>
      <c r="C3973" s="2862">
        <f t="shared" si="967"/>
        <v>10000</v>
      </c>
      <c r="D3973" s="989">
        <f t="shared" si="967"/>
        <v>0</v>
      </c>
      <c r="E3973" s="2862">
        <f t="shared" si="967"/>
        <v>10000</v>
      </c>
      <c r="F3973" s="989">
        <f t="shared" si="967"/>
        <v>0</v>
      </c>
      <c r="G3973" s="1263">
        <v>5</v>
      </c>
      <c r="H3973" s="2862" t="s">
        <v>321</v>
      </c>
      <c r="I3973" s="2862">
        <f>I4026</f>
        <v>0</v>
      </c>
      <c r="J3973" s="989">
        <f>J4026</f>
        <v>0</v>
      </c>
      <c r="P3973" s="2842"/>
      <c r="Q3973" s="2842"/>
      <c r="R3973" s="2842"/>
      <c r="S3973" s="2842"/>
      <c r="T3973" s="2842"/>
      <c r="U3973" s="2842"/>
      <c r="V3973" s="2842"/>
      <c r="W3973" s="2842"/>
      <c r="X3973" s="2842"/>
      <c r="Y3973" s="2842"/>
      <c r="Z3973" s="2842"/>
      <c r="AA3973" s="2842"/>
    </row>
    <row r="3974" spans="1:27" s="2842" customFormat="1" ht="27.75" customHeight="1" thickTop="1" thickBot="1">
      <c r="A3974" s="1039">
        <f t="shared" ref="A3974:F3974" si="968">SUM(A3969:A3973)</f>
        <v>0</v>
      </c>
      <c r="B3974" s="1040">
        <f t="shared" si="968"/>
        <v>0</v>
      </c>
      <c r="C3974" s="996">
        <f t="shared" si="968"/>
        <v>805000</v>
      </c>
      <c r="D3974" s="996">
        <f t="shared" si="968"/>
        <v>990000</v>
      </c>
      <c r="E3974" s="1040">
        <f t="shared" si="968"/>
        <v>805000</v>
      </c>
      <c r="F3974" s="1040">
        <f t="shared" si="968"/>
        <v>990000</v>
      </c>
      <c r="G3974" s="996"/>
      <c r="H3974" s="998" t="s">
        <v>1243</v>
      </c>
      <c r="I3974" s="996">
        <f>SUM(I3969:I3973)</f>
        <v>0</v>
      </c>
      <c r="J3974" s="997">
        <f>SUM(J3969:J3973)</f>
        <v>0</v>
      </c>
    </row>
    <row r="3975" spans="1:27" s="2842" customFormat="1" ht="14.25" customHeight="1" thickTop="1" thickBot="1">
      <c r="A3975" s="1071">
        <f t="shared" ref="A3975:F3975" si="969">SUM(A3967+A3974)</f>
        <v>0</v>
      </c>
      <c r="B3975" s="1072">
        <f t="shared" si="969"/>
        <v>0</v>
      </c>
      <c r="C3975" s="1006">
        <f t="shared" si="969"/>
        <v>26310000</v>
      </c>
      <c r="D3975" s="1006">
        <f t="shared" si="969"/>
        <v>990000</v>
      </c>
      <c r="E3975" s="1072">
        <f t="shared" si="969"/>
        <v>26310000</v>
      </c>
      <c r="F3975" s="1072">
        <f t="shared" si="969"/>
        <v>990000</v>
      </c>
      <c r="G3975" s="1067"/>
      <c r="H3975" s="1068" t="s">
        <v>1244</v>
      </c>
      <c r="I3975" s="1006">
        <f>SUM(I3967+I3974)</f>
        <v>0</v>
      </c>
      <c r="J3975" s="1007">
        <f>SUM(J3967+J3974)</f>
        <v>0</v>
      </c>
    </row>
    <row r="3976" spans="1:27" s="2842" customFormat="1" ht="16.5" customHeight="1">
      <c r="A3976" s="1391"/>
      <c r="B3976" s="775"/>
      <c r="C3976" s="2847"/>
      <c r="D3976" s="2847"/>
      <c r="E3976" s="775"/>
      <c r="F3976" s="775"/>
      <c r="H3976" s="749"/>
      <c r="I3976" s="2847"/>
      <c r="J3976" s="2847"/>
    </row>
    <row r="3977" spans="1:27" s="2842" customFormat="1" ht="15" customHeight="1">
      <c r="A3977" s="2848" t="s">
        <v>322</v>
      </c>
    </row>
    <row r="3978" spans="1:27" s="2842" customFormat="1" ht="13.5" customHeight="1">
      <c r="A3978" s="1383" t="s">
        <v>1626</v>
      </c>
      <c r="B3978" s="1388"/>
      <c r="C3978" s="1388"/>
      <c r="D3978" s="1388"/>
      <c r="E3978" s="1388"/>
      <c r="F3978" s="1388"/>
      <c r="G3978" s="1388"/>
      <c r="H3978" s="1388"/>
      <c r="I3978" s="1388"/>
      <c r="J3978" s="1388"/>
      <c r="N3978" s="1386" t="e">
        <v>#REF!</v>
      </c>
    </row>
    <row r="3979" spans="1:27" s="2842" customFormat="1" ht="15" customHeight="1" thickBot="1">
      <c r="A3979" s="2848"/>
      <c r="I3979" s="4608" t="s">
        <v>313</v>
      </c>
      <c r="J3979" s="4608"/>
      <c r="N3979" s="2842" t="e">
        <v>#REF!</v>
      </c>
    </row>
    <row r="3980" spans="1:27" s="2842" customFormat="1" ht="32.25" customHeight="1">
      <c r="A3980" s="4453" t="s">
        <v>3785</v>
      </c>
      <c r="B3980" s="4454"/>
      <c r="C3980" s="4455" t="s">
        <v>3783</v>
      </c>
      <c r="D3980" s="4454"/>
      <c r="E3980" s="4455" t="s">
        <v>3784</v>
      </c>
      <c r="F3980" s="4454"/>
      <c r="G3980" s="4456" t="s">
        <v>117</v>
      </c>
      <c r="H3980" s="4457"/>
      <c r="I3980" s="4455" t="s">
        <v>3787</v>
      </c>
      <c r="J3980" s="4454"/>
    </row>
    <row r="3981" spans="1:27" s="2842" customFormat="1" ht="13.5" customHeight="1" thickBot="1">
      <c r="A3981" s="1050" t="s">
        <v>118</v>
      </c>
      <c r="B3981" s="2819" t="s">
        <v>104</v>
      </c>
      <c r="C3981" s="2819" t="s">
        <v>118</v>
      </c>
      <c r="D3981" s="2819" t="s">
        <v>104</v>
      </c>
      <c r="E3981" s="2819" t="s">
        <v>118</v>
      </c>
      <c r="F3981" s="2819" t="s">
        <v>104</v>
      </c>
      <c r="G3981" s="4458"/>
      <c r="H3981" s="4459"/>
      <c r="I3981" s="2819" t="s">
        <v>118</v>
      </c>
      <c r="J3981" s="1051" t="s">
        <v>104</v>
      </c>
      <c r="P3981" s="648"/>
      <c r="Q3981" s="648"/>
      <c r="R3981" s="648"/>
      <c r="S3981" s="648"/>
      <c r="T3981" s="648"/>
      <c r="U3981" s="648"/>
      <c r="V3981" s="648"/>
      <c r="W3981" s="648"/>
      <c r="X3981" s="648"/>
      <c r="Y3981" s="648"/>
      <c r="Z3981" s="648"/>
      <c r="AA3981" s="648"/>
    </row>
    <row r="3982" spans="1:27" s="648" customFormat="1" ht="18" customHeight="1" thickTop="1" thickBot="1">
      <c r="A3982" s="1075">
        <v>1</v>
      </c>
      <c r="B3982" s="2843">
        <v>2</v>
      </c>
      <c r="C3982" s="2843">
        <v>3</v>
      </c>
      <c r="D3982" s="2843">
        <v>4</v>
      </c>
      <c r="E3982" s="2843">
        <v>5</v>
      </c>
      <c r="F3982" s="2843">
        <v>6</v>
      </c>
      <c r="G3982" s="4614">
        <v>7</v>
      </c>
      <c r="H3982" s="4614"/>
      <c r="I3982" s="2843">
        <v>8</v>
      </c>
      <c r="J3982" s="1076">
        <v>9</v>
      </c>
      <c r="P3982" s="660"/>
      <c r="Q3982" s="660"/>
      <c r="R3982" s="660"/>
      <c r="S3982" s="660"/>
      <c r="T3982" s="660"/>
      <c r="U3982" s="660"/>
      <c r="V3982" s="660"/>
      <c r="W3982" s="660"/>
      <c r="X3982" s="660"/>
      <c r="Y3982" s="660"/>
      <c r="Z3982" s="660"/>
      <c r="AA3982" s="660"/>
    </row>
    <row r="3983" spans="1:27" s="660" customFormat="1" ht="18" customHeight="1" thickTop="1" thickBot="1">
      <c r="A3983" s="2844" t="s">
        <v>626</v>
      </c>
      <c r="B3983" s="2840"/>
      <c r="C3983" s="2840"/>
      <c r="D3983" s="2840"/>
      <c r="E3983" s="2840"/>
      <c r="F3983" s="2840"/>
      <c r="G3983" s="2840"/>
      <c r="H3983" s="2840"/>
      <c r="I3983" s="2840"/>
      <c r="J3983" s="2841"/>
      <c r="P3983" s="2842"/>
      <c r="Q3983" s="2842"/>
      <c r="R3983" s="2842"/>
      <c r="S3983" s="2842"/>
      <c r="T3983" s="2842"/>
      <c r="U3983" s="2842"/>
      <c r="V3983" s="2842"/>
      <c r="W3983" s="2842"/>
      <c r="X3983" s="2842"/>
      <c r="Y3983" s="2842"/>
      <c r="Z3983" s="2842"/>
      <c r="AA3983" s="2842"/>
    </row>
    <row r="3984" spans="1:27" s="2842" customFormat="1" ht="18" customHeight="1" thickTop="1">
      <c r="A3984" s="4612"/>
      <c r="B3984" s="4613"/>
      <c r="C3984" s="4613"/>
      <c r="D3984" s="4613"/>
      <c r="E3984" s="4613"/>
      <c r="F3984" s="4613"/>
      <c r="G3984" s="624" t="s">
        <v>137</v>
      </c>
      <c r="H3984" s="4610" t="s">
        <v>1366</v>
      </c>
      <c r="I3984" s="4610"/>
      <c r="J3984" s="4611"/>
    </row>
    <row r="3985" spans="1:27" s="2842" customFormat="1" ht="17.25" customHeight="1">
      <c r="A3985" s="4612"/>
      <c r="B3985" s="4613"/>
      <c r="C3985" s="4613"/>
      <c r="D3985" s="4613"/>
      <c r="E3985" s="4613"/>
      <c r="F3985" s="4613"/>
      <c r="G3985" s="624">
        <v>1</v>
      </c>
      <c r="H3985" s="4610" t="s">
        <v>1235</v>
      </c>
      <c r="I3985" s="4610"/>
      <c r="J3985" s="4611"/>
    </row>
    <row r="3986" spans="1:27" s="2842" customFormat="1" ht="17.25" customHeight="1" thickBot="1">
      <c r="A3986" s="3424"/>
      <c r="B3986" s="2846"/>
      <c r="C3986" s="4423">
        <v>16000000</v>
      </c>
      <c r="D3986" s="4424"/>
      <c r="E3986" s="4423">
        <v>16000000</v>
      </c>
      <c r="F3986" s="4424"/>
      <c r="G3986" s="1326" t="s">
        <v>324</v>
      </c>
      <c r="H3986" s="2839" t="s">
        <v>1409</v>
      </c>
      <c r="I3986" s="2839"/>
      <c r="J3986" s="2846"/>
      <c r="P3986" s="626"/>
      <c r="Q3986" s="626"/>
      <c r="R3986" s="626"/>
      <c r="S3986" s="626"/>
      <c r="T3986" s="626"/>
      <c r="U3986" s="626"/>
      <c r="V3986" s="626"/>
      <c r="W3986" s="626"/>
      <c r="X3986" s="626"/>
      <c r="Y3986" s="626"/>
      <c r="Z3986" s="626"/>
      <c r="AA3986" s="626"/>
    </row>
    <row r="3987" spans="1:27" s="626" customFormat="1" ht="17.25" customHeight="1" thickTop="1" thickBot="1">
      <c r="A3987" s="3424"/>
      <c r="B3987" s="2846"/>
      <c r="C3987" s="4423">
        <v>3000000</v>
      </c>
      <c r="D3987" s="4424"/>
      <c r="E3987" s="4423">
        <v>3000000</v>
      </c>
      <c r="F3987" s="4424"/>
      <c r="G3987" s="1326" t="s">
        <v>327</v>
      </c>
      <c r="H3987" s="1354" t="s">
        <v>1246</v>
      </c>
      <c r="I3987" s="2839"/>
      <c r="J3987" s="2846"/>
      <c r="P3987" s="733"/>
      <c r="Q3987" s="733"/>
      <c r="R3987" s="733"/>
      <c r="S3987" s="733"/>
      <c r="T3987" s="733"/>
      <c r="U3987" s="733"/>
      <c r="V3987" s="733"/>
      <c r="W3987" s="733"/>
      <c r="X3987" s="733"/>
      <c r="Y3987" s="733"/>
      <c r="Z3987" s="733"/>
      <c r="AA3987" s="733"/>
    </row>
    <row r="3988" spans="1:27" s="733" customFormat="1" ht="21.75" customHeight="1" thickTop="1" thickBot="1">
      <c r="A3988" s="3424"/>
      <c r="B3988" s="2846"/>
      <c r="C3988" s="4427">
        <v>6000000</v>
      </c>
      <c r="D3988" s="989"/>
      <c r="E3988" s="4427">
        <v>6000000</v>
      </c>
      <c r="F3988" s="989"/>
      <c r="G3988" s="1263">
        <v>100</v>
      </c>
      <c r="H3988" s="2862" t="s">
        <v>1380</v>
      </c>
      <c r="I3988" s="2862"/>
      <c r="J3988" s="989"/>
      <c r="P3988" s="2842"/>
      <c r="Q3988" s="2842"/>
      <c r="R3988" s="2842"/>
      <c r="S3988" s="2842"/>
      <c r="T3988" s="2842"/>
      <c r="U3988" s="2842"/>
      <c r="V3988" s="2842"/>
      <c r="W3988" s="2842"/>
      <c r="X3988" s="2842"/>
      <c r="Y3988" s="2842"/>
      <c r="Z3988" s="2842"/>
      <c r="AA3988" s="2842"/>
    </row>
    <row r="3989" spans="1:27" s="2842" customFormat="1" ht="18" customHeight="1" thickTop="1" thickBot="1">
      <c r="A3989" s="1039">
        <f t="shared" ref="A3989:F3989" si="970">SUM(A3986:A3988)</f>
        <v>0</v>
      </c>
      <c r="B3989" s="1040">
        <f t="shared" si="970"/>
        <v>0</v>
      </c>
      <c r="C3989" s="996">
        <f t="shared" si="970"/>
        <v>25000000</v>
      </c>
      <c r="D3989" s="996">
        <f t="shared" si="970"/>
        <v>0</v>
      </c>
      <c r="E3989" s="1040">
        <f t="shared" si="970"/>
        <v>25000000</v>
      </c>
      <c r="F3989" s="1040">
        <f t="shared" si="970"/>
        <v>0</v>
      </c>
      <c r="G3989" s="1009"/>
      <c r="H3989" s="996" t="s">
        <v>1249</v>
      </c>
      <c r="I3989" s="996">
        <f>SUM(I3986:I3988)</f>
        <v>0</v>
      </c>
      <c r="J3989" s="997">
        <f>SUM(J3986:J3988)</f>
        <v>0</v>
      </c>
    </row>
    <row r="3990" spans="1:27" s="2842" customFormat="1" ht="17.25" customHeight="1" thickTop="1" thickBot="1">
      <c r="A3990" s="4623"/>
      <c r="B3990" s="4624"/>
      <c r="C3990" s="4624"/>
      <c r="D3990" s="4624"/>
      <c r="E3990" s="4624"/>
      <c r="F3990" s="4624"/>
      <c r="G3990" s="623">
        <v>2</v>
      </c>
      <c r="H3990" s="4606" t="s">
        <v>1512</v>
      </c>
      <c r="I3990" s="4606"/>
      <c r="J3990" s="4607"/>
      <c r="P3990" s="626"/>
      <c r="Q3990" s="626"/>
      <c r="R3990" s="626"/>
      <c r="S3990" s="626"/>
      <c r="T3990" s="626"/>
      <c r="U3990" s="626"/>
      <c r="V3990" s="626"/>
      <c r="W3990" s="626"/>
      <c r="X3990" s="626"/>
      <c r="Y3990" s="626"/>
      <c r="Z3990" s="626"/>
      <c r="AA3990" s="626"/>
    </row>
    <row r="3991" spans="1:27" s="626" customFormat="1" ht="17.25" customHeight="1" thickTop="1" thickBot="1">
      <c r="A3991" s="2846"/>
      <c r="B3991" s="2846"/>
      <c r="C3991" s="4423">
        <v>5000</v>
      </c>
      <c r="D3991" s="4423">
        <v>0</v>
      </c>
      <c r="E3991" s="4423">
        <v>5000</v>
      </c>
      <c r="F3991" s="4423">
        <v>0</v>
      </c>
      <c r="G3991" s="1326">
        <v>200</v>
      </c>
      <c r="H3991" s="2839" t="s">
        <v>1335</v>
      </c>
      <c r="I3991" s="2839"/>
      <c r="J3991" s="2839">
        <v>0</v>
      </c>
      <c r="P3991" s="733"/>
      <c r="Q3991" s="733"/>
      <c r="R3991" s="733"/>
      <c r="S3991" s="733"/>
      <c r="T3991" s="733"/>
      <c r="U3991" s="733"/>
      <c r="V3991" s="733"/>
      <c r="W3991" s="733"/>
      <c r="X3991" s="733"/>
      <c r="Y3991" s="733"/>
      <c r="Z3991" s="733"/>
      <c r="AA3991" s="733"/>
    </row>
    <row r="3992" spans="1:27" s="733" customFormat="1" ht="21" customHeight="1" thickTop="1" thickBot="1">
      <c r="A3992" s="2846"/>
      <c r="B3992" s="2846"/>
      <c r="C3992" s="3723">
        <v>500000</v>
      </c>
      <c r="D3992" s="4427">
        <v>0</v>
      </c>
      <c r="E3992" s="3723">
        <v>500000</v>
      </c>
      <c r="F3992" s="4427">
        <v>0</v>
      </c>
      <c r="G3992" s="1263">
        <v>275</v>
      </c>
      <c r="H3992" s="2885" t="s">
        <v>1627</v>
      </c>
      <c r="I3992" s="3723"/>
      <c r="J3992" s="2862">
        <v>0</v>
      </c>
    </row>
    <row r="3993" spans="1:27" s="733" customFormat="1" ht="31.5" customHeight="1" thickTop="1" thickBot="1">
      <c r="A3993" s="995">
        <f t="shared" ref="A3993:F3993" si="971">SUM(A3991:A3992)</f>
        <v>0</v>
      </c>
      <c r="B3993" s="996">
        <f t="shared" si="971"/>
        <v>0</v>
      </c>
      <c r="C3993" s="996">
        <f t="shared" si="971"/>
        <v>505000</v>
      </c>
      <c r="D3993" s="996">
        <f t="shared" si="971"/>
        <v>0</v>
      </c>
      <c r="E3993" s="996">
        <f t="shared" si="971"/>
        <v>505000</v>
      </c>
      <c r="F3993" s="996">
        <f t="shared" si="971"/>
        <v>0</v>
      </c>
      <c r="G3993" s="1013"/>
      <c r="H3993" s="1010" t="s">
        <v>1257</v>
      </c>
      <c r="I3993" s="996">
        <f>SUM(I3991:I3992)</f>
        <v>0</v>
      </c>
      <c r="J3993" s="997">
        <f>SUM(J3991:J3992)</f>
        <v>0</v>
      </c>
      <c r="P3993" s="695"/>
      <c r="Q3993" s="695"/>
      <c r="R3993" s="695"/>
      <c r="S3993" s="695"/>
      <c r="T3993" s="695"/>
      <c r="U3993" s="695"/>
      <c r="V3993" s="695"/>
      <c r="W3993" s="695"/>
      <c r="X3993" s="695"/>
      <c r="Y3993" s="695"/>
      <c r="Z3993" s="695"/>
      <c r="AA3993" s="695"/>
    </row>
    <row r="3994" spans="1:27" s="695" customFormat="1" ht="30.75" customHeight="1" thickTop="1" thickBot="1">
      <c r="A3994" s="1039">
        <f t="shared" ref="A3994:F3994" si="972">SUM(A3993,A3989)</f>
        <v>0</v>
      </c>
      <c r="B3994" s="1040">
        <f t="shared" si="972"/>
        <v>0</v>
      </c>
      <c r="C3994" s="996">
        <f t="shared" si="972"/>
        <v>25505000</v>
      </c>
      <c r="D3994" s="996">
        <f t="shared" si="972"/>
        <v>0</v>
      </c>
      <c r="E3994" s="1040">
        <f t="shared" si="972"/>
        <v>25505000</v>
      </c>
      <c r="F3994" s="1040">
        <f t="shared" si="972"/>
        <v>0</v>
      </c>
      <c r="G3994" s="1013"/>
      <c r="H3994" s="1010" t="s">
        <v>1237</v>
      </c>
      <c r="I3994" s="996">
        <f>SUM(I3993,I3989)</f>
        <v>0</v>
      </c>
      <c r="J3994" s="997">
        <f>SUM(J3993,J3989)</f>
        <v>0</v>
      </c>
      <c r="P3994" s="2842"/>
      <c r="Q3994" s="2842"/>
      <c r="R3994" s="2842"/>
      <c r="S3994" s="2842"/>
      <c r="T3994" s="2842"/>
      <c r="U3994" s="2842"/>
      <c r="V3994" s="2842"/>
      <c r="W3994" s="2842"/>
      <c r="X3994" s="2842"/>
      <c r="Y3994" s="2842"/>
      <c r="Z3994" s="2842"/>
      <c r="AA3994" s="2842"/>
    </row>
    <row r="3995" spans="1:27" s="2842" customFormat="1" ht="18" customHeight="1" thickTop="1">
      <c r="A3995" s="4623"/>
      <c r="B3995" s="4624"/>
      <c r="C3995" s="4624"/>
      <c r="D3995" s="4624"/>
      <c r="E3995" s="4624"/>
      <c r="F3995" s="4624"/>
      <c r="G3995" s="623" t="s">
        <v>139</v>
      </c>
      <c r="H3995" s="4606" t="s">
        <v>243</v>
      </c>
      <c r="I3995" s="4606"/>
      <c r="J3995" s="4607"/>
    </row>
    <row r="3996" spans="1:27" s="2842" customFormat="1" ht="17.25" customHeight="1">
      <c r="A3996" s="4612"/>
      <c r="B3996" s="4613"/>
      <c r="C3996" s="4613"/>
      <c r="D3996" s="4613"/>
      <c r="E3996" s="4613"/>
      <c r="F3996" s="4613"/>
      <c r="G3996" s="624">
        <v>1</v>
      </c>
      <c r="H3996" s="4610" t="s">
        <v>1258</v>
      </c>
      <c r="I3996" s="4610"/>
      <c r="J3996" s="4611"/>
    </row>
    <row r="3997" spans="1:27" s="2842" customFormat="1" ht="17.25" customHeight="1">
      <c r="A3997" s="3424"/>
      <c r="B3997" s="3424"/>
      <c r="C3997" s="4423">
        <v>550000</v>
      </c>
      <c r="D3997" s="4424">
        <v>0</v>
      </c>
      <c r="E3997" s="4423">
        <v>550000</v>
      </c>
      <c r="F3997" s="4424">
        <v>0</v>
      </c>
      <c r="G3997" s="1326" t="s">
        <v>324</v>
      </c>
      <c r="H3997" s="1234" t="s">
        <v>1259</v>
      </c>
      <c r="I3997" s="2943"/>
      <c r="J3997" s="2947"/>
    </row>
    <row r="3998" spans="1:27" s="2842" customFormat="1" ht="17.25" customHeight="1">
      <c r="A3998" s="3424"/>
      <c r="B3998" s="3424"/>
      <c r="C3998" s="4423">
        <v>10000</v>
      </c>
      <c r="D3998" s="4424">
        <v>0</v>
      </c>
      <c r="E3998" s="4423">
        <v>10000</v>
      </c>
      <c r="F3998" s="4424">
        <v>0</v>
      </c>
      <c r="G3998" s="1326" t="s">
        <v>326</v>
      </c>
      <c r="H3998" s="1234" t="s">
        <v>256</v>
      </c>
      <c r="I3998" s="2943"/>
      <c r="J3998" s="2947"/>
    </row>
    <row r="3999" spans="1:27" s="2842" customFormat="1" ht="17.25" customHeight="1">
      <c r="A3999" s="3424"/>
      <c r="B3999" s="3424"/>
      <c r="C3999" s="3719">
        <v>10000</v>
      </c>
      <c r="D3999" s="4424">
        <v>0</v>
      </c>
      <c r="E3999" s="3719">
        <v>10000</v>
      </c>
      <c r="F3999" s="4424">
        <v>0</v>
      </c>
      <c r="G3999" s="1326" t="s">
        <v>473</v>
      </c>
      <c r="H3999" s="1234" t="s">
        <v>1504</v>
      </c>
      <c r="I3999" s="3719"/>
      <c r="J3999" s="2947"/>
    </row>
    <row r="4000" spans="1:27" s="2842" customFormat="1" ht="17.25" customHeight="1" thickBot="1">
      <c r="A4000" s="3425"/>
      <c r="B4000" s="3424"/>
      <c r="C4000" s="4423">
        <v>5000</v>
      </c>
      <c r="D4000" s="4424">
        <v>0</v>
      </c>
      <c r="E4000" s="4423">
        <v>5000</v>
      </c>
      <c r="F4000" s="4424">
        <v>0</v>
      </c>
      <c r="G4000" s="1326" t="s">
        <v>1264</v>
      </c>
      <c r="H4000" s="1234" t="s">
        <v>262</v>
      </c>
      <c r="I4000" s="2943"/>
      <c r="J4000" s="2947"/>
      <c r="P4000" s="626"/>
      <c r="Q4000" s="626"/>
      <c r="R4000" s="626"/>
      <c r="S4000" s="626"/>
      <c r="T4000" s="626"/>
      <c r="U4000" s="626"/>
      <c r="V4000" s="626"/>
      <c r="W4000" s="626"/>
      <c r="X4000" s="626"/>
      <c r="Y4000" s="626"/>
      <c r="Z4000" s="626"/>
      <c r="AA4000" s="626"/>
    </row>
    <row r="4001" spans="1:27" s="626" customFormat="1" ht="17.25" customHeight="1" thickTop="1" thickBot="1">
      <c r="A4001" s="3425"/>
      <c r="B4001" s="3424"/>
      <c r="C4001" s="4423">
        <v>0</v>
      </c>
      <c r="D4001" s="890">
        <v>30000</v>
      </c>
      <c r="E4001" s="4423">
        <v>0</v>
      </c>
      <c r="F4001" s="890">
        <v>30000</v>
      </c>
      <c r="G4001" s="1326" t="s">
        <v>492</v>
      </c>
      <c r="H4001" s="1234" t="s">
        <v>265</v>
      </c>
      <c r="I4001" s="2943"/>
      <c r="J4001" s="890"/>
      <c r="P4001" s="733"/>
      <c r="Q4001" s="733"/>
      <c r="R4001" s="733"/>
      <c r="S4001" s="733"/>
      <c r="T4001" s="733"/>
      <c r="U4001" s="733"/>
      <c r="V4001" s="733"/>
      <c r="W4001" s="733"/>
      <c r="X4001" s="733"/>
      <c r="Y4001" s="733"/>
      <c r="Z4001" s="733"/>
      <c r="AA4001" s="733"/>
    </row>
    <row r="4002" spans="1:27" s="733" customFormat="1" ht="31.5" thickTop="1" thickBot="1">
      <c r="A4002" s="3425"/>
      <c r="B4002" s="3424"/>
      <c r="C4002" s="4427">
        <v>0</v>
      </c>
      <c r="D4002" s="618">
        <v>100000</v>
      </c>
      <c r="E4002" s="4427">
        <v>0</v>
      </c>
      <c r="F4002" s="618">
        <v>100000</v>
      </c>
      <c r="G4002" s="1263" t="s">
        <v>495</v>
      </c>
      <c r="H4002" s="1234" t="s">
        <v>3490</v>
      </c>
      <c r="I4002" s="2951"/>
      <c r="J4002" s="618"/>
      <c r="P4002" s="2842"/>
      <c r="Q4002" s="2842"/>
      <c r="R4002" s="2842"/>
      <c r="S4002" s="2842"/>
      <c r="T4002" s="2842"/>
      <c r="U4002" s="2842"/>
      <c r="V4002" s="2842"/>
      <c r="W4002" s="2842"/>
      <c r="X4002" s="2842"/>
      <c r="Y4002" s="2842"/>
      <c r="Z4002" s="2842"/>
      <c r="AA4002" s="2842"/>
    </row>
    <row r="4003" spans="1:27" s="761" customFormat="1" ht="22.5" customHeight="1" thickTop="1" thickBot="1">
      <c r="A4003" s="2842"/>
      <c r="B4003" s="2716"/>
      <c r="C4003" s="1229"/>
      <c r="D4003" s="2736">
        <v>20000</v>
      </c>
      <c r="E4003" s="1229"/>
      <c r="F4003" s="2736">
        <v>20000</v>
      </c>
      <c r="G4003" s="778">
        <v>29</v>
      </c>
      <c r="H4003" s="2708" t="s">
        <v>3497</v>
      </c>
      <c r="I4003" s="1229"/>
      <c r="J4003" s="2736"/>
      <c r="P4003" s="2842"/>
      <c r="Q4003" s="2842"/>
      <c r="R4003" s="2842"/>
      <c r="S4003" s="2842"/>
      <c r="T4003" s="2842"/>
      <c r="U4003" s="2842"/>
      <c r="V4003" s="2842"/>
      <c r="W4003" s="2842"/>
      <c r="X4003" s="2842"/>
      <c r="Y4003" s="2842"/>
      <c r="Z4003" s="2842"/>
      <c r="AA4003" s="2842"/>
    </row>
    <row r="4004" spans="1:27" s="2842" customFormat="1" ht="15" customHeight="1" thickTop="1" thickBot="1">
      <c r="A4004" s="1014">
        <f t="shared" ref="A4004:F4004" si="973">SUM(A3997:A4003)</f>
        <v>0</v>
      </c>
      <c r="B4004" s="1014">
        <f t="shared" si="973"/>
        <v>0</v>
      </c>
      <c r="C4004" s="1014">
        <f t="shared" si="973"/>
        <v>575000</v>
      </c>
      <c r="D4004" s="1014">
        <f t="shared" si="973"/>
        <v>150000</v>
      </c>
      <c r="E4004" s="1014">
        <f t="shared" si="973"/>
        <v>575000</v>
      </c>
      <c r="F4004" s="1014">
        <f t="shared" si="973"/>
        <v>150000</v>
      </c>
      <c r="G4004" s="1079"/>
      <c r="H4004" s="1015" t="s">
        <v>1270</v>
      </c>
      <c r="I4004" s="1014">
        <f>SUM(I3997:I4003)</f>
        <v>0</v>
      </c>
      <c r="J4004" s="1014">
        <f>SUM(J3997:J4003)</f>
        <v>0</v>
      </c>
    </row>
    <row r="4005" spans="1:27" s="2842" customFormat="1" ht="15" customHeight="1">
      <c r="A4005" s="1383" t="s">
        <v>1626</v>
      </c>
      <c r="B4005" s="1388"/>
      <c r="C4005" s="1388"/>
      <c r="D4005" s="1388"/>
      <c r="E4005" s="1388"/>
      <c r="F4005" s="1388"/>
      <c r="G4005" s="1388"/>
      <c r="H4005" s="1388"/>
      <c r="I4005" s="1388"/>
      <c r="J4005" s="1388"/>
    </row>
    <row r="4006" spans="1:27" s="2842" customFormat="1" ht="15.75" customHeight="1" thickBot="1">
      <c r="A4006" s="2848"/>
      <c r="I4006" s="4608" t="s">
        <v>313</v>
      </c>
      <c r="J4006" s="4608"/>
    </row>
    <row r="4007" spans="1:27" s="2842" customFormat="1" ht="27" customHeight="1">
      <c r="A4007" s="4453" t="s">
        <v>3785</v>
      </c>
      <c r="B4007" s="4454"/>
      <c r="C4007" s="4455" t="s">
        <v>3783</v>
      </c>
      <c r="D4007" s="4454"/>
      <c r="E4007" s="4455" t="s">
        <v>3784</v>
      </c>
      <c r="F4007" s="4454"/>
      <c r="G4007" s="4456" t="s">
        <v>117</v>
      </c>
      <c r="H4007" s="4457"/>
      <c r="I4007" s="4455" t="s">
        <v>3787</v>
      </c>
      <c r="J4007" s="4454"/>
    </row>
    <row r="4008" spans="1:27" s="2842" customFormat="1" ht="13.5" customHeight="1">
      <c r="A4008" s="1050" t="s">
        <v>118</v>
      </c>
      <c r="B4008" s="2819" t="s">
        <v>104</v>
      </c>
      <c r="C4008" s="2819" t="s">
        <v>118</v>
      </c>
      <c r="D4008" s="2819" t="s">
        <v>104</v>
      </c>
      <c r="E4008" s="2819" t="s">
        <v>118</v>
      </c>
      <c r="F4008" s="2819" t="s">
        <v>104</v>
      </c>
      <c r="G4008" s="4458"/>
      <c r="H4008" s="4459"/>
      <c r="I4008" s="2819" t="s">
        <v>118</v>
      </c>
      <c r="J4008" s="1051" t="s">
        <v>104</v>
      </c>
    </row>
    <row r="4009" spans="1:27" s="2842" customFormat="1" ht="18" customHeight="1" thickBot="1">
      <c r="A4009" s="1075">
        <v>1</v>
      </c>
      <c r="B4009" s="2843">
        <v>2</v>
      </c>
      <c r="C4009" s="2843">
        <v>3</v>
      </c>
      <c r="D4009" s="2843">
        <v>4</v>
      </c>
      <c r="E4009" s="2843">
        <v>5</v>
      </c>
      <c r="F4009" s="2843">
        <v>6</v>
      </c>
      <c r="G4009" s="4614">
        <v>7</v>
      </c>
      <c r="H4009" s="4614"/>
      <c r="I4009" s="2843">
        <v>8</v>
      </c>
      <c r="J4009" s="1076">
        <v>9</v>
      </c>
    </row>
    <row r="4010" spans="1:27" s="2842" customFormat="1" ht="17.25" customHeight="1">
      <c r="A4010" s="4612"/>
      <c r="B4010" s="4613"/>
      <c r="C4010" s="4613"/>
      <c r="D4010" s="4613"/>
      <c r="E4010" s="4613"/>
      <c r="F4010" s="4613"/>
      <c r="G4010" s="624">
        <v>2</v>
      </c>
      <c r="H4010" s="4610" t="s">
        <v>1271</v>
      </c>
      <c r="I4010" s="4610"/>
      <c r="J4010" s="4611"/>
    </row>
    <row r="4011" spans="1:27" s="2842" customFormat="1" ht="17.25" customHeight="1">
      <c r="A4011" s="2723"/>
      <c r="B4011" s="1420"/>
      <c r="C4011" s="1357">
        <v>0</v>
      </c>
      <c r="D4011" s="4227">
        <v>600000</v>
      </c>
      <c r="E4011" s="1357">
        <v>0</v>
      </c>
      <c r="F4011" s="4227">
        <v>600000</v>
      </c>
      <c r="G4011" s="1326">
        <v>103</v>
      </c>
      <c r="H4011" s="2839" t="s">
        <v>3503</v>
      </c>
      <c r="I4011" s="1357"/>
      <c r="J4011" s="4227"/>
      <c r="K4011" s="2842">
        <v>600000</v>
      </c>
    </row>
    <row r="4012" spans="1:27" s="2842" customFormat="1" ht="17.25" customHeight="1">
      <c r="A4012" s="2846"/>
      <c r="B4012" s="2846"/>
      <c r="C4012" s="4423">
        <v>0</v>
      </c>
      <c r="D4012" s="3720">
        <v>80000</v>
      </c>
      <c r="E4012" s="4423">
        <v>0</v>
      </c>
      <c r="F4012" s="3720">
        <v>80000</v>
      </c>
      <c r="G4012" s="1326">
        <v>104</v>
      </c>
      <c r="H4012" s="1234" t="s">
        <v>3492</v>
      </c>
      <c r="I4012" s="2943"/>
      <c r="J4012" s="3720"/>
    </row>
    <row r="4013" spans="1:27" s="2842" customFormat="1" ht="17.25" customHeight="1">
      <c r="A4013" s="3425"/>
      <c r="B4013" s="3424"/>
      <c r="C4013" s="4423">
        <v>0</v>
      </c>
      <c r="D4013" s="890">
        <v>100000</v>
      </c>
      <c r="E4013" s="4423">
        <v>0</v>
      </c>
      <c r="F4013" s="890">
        <v>100000</v>
      </c>
      <c r="G4013" s="1326">
        <v>135</v>
      </c>
      <c r="H4013" s="1234" t="s">
        <v>270</v>
      </c>
      <c r="I4013" s="2943"/>
      <c r="J4013" s="890"/>
    </row>
    <row r="4014" spans="1:27" s="2842" customFormat="1" ht="17.25" customHeight="1" thickBot="1">
      <c r="A4014" s="3424"/>
      <c r="B4014" s="3424"/>
      <c r="C4014" s="3719">
        <v>20000</v>
      </c>
      <c r="D4014" s="4424">
        <v>0</v>
      </c>
      <c r="E4014" s="3719">
        <v>20000</v>
      </c>
      <c r="F4014" s="4424">
        <v>0</v>
      </c>
      <c r="G4014" s="1326">
        <v>140</v>
      </c>
      <c r="H4014" s="2839" t="s">
        <v>1280</v>
      </c>
      <c r="I4014" s="3719"/>
      <c r="J4014" s="2947"/>
      <c r="P4014" s="626"/>
      <c r="Q4014" s="626"/>
      <c r="R4014" s="626"/>
      <c r="S4014" s="626"/>
      <c r="T4014" s="626"/>
      <c r="U4014" s="626"/>
      <c r="V4014" s="626"/>
      <c r="W4014" s="626"/>
      <c r="X4014" s="626"/>
      <c r="Y4014" s="626"/>
      <c r="Z4014" s="626"/>
      <c r="AA4014" s="626"/>
    </row>
    <row r="4015" spans="1:27" s="626" customFormat="1" ht="17.25" customHeight="1" thickTop="1" thickBot="1">
      <c r="A4015" s="3424"/>
      <c r="B4015" s="3424"/>
      <c r="C4015" s="4423">
        <v>100000</v>
      </c>
      <c r="D4015" s="4423">
        <v>0</v>
      </c>
      <c r="E4015" s="4423">
        <v>100000</v>
      </c>
      <c r="F4015" s="4423">
        <v>0</v>
      </c>
      <c r="G4015" s="2839" t="s">
        <v>1628</v>
      </c>
      <c r="H4015" s="2839" t="s">
        <v>1578</v>
      </c>
      <c r="I4015" s="2943"/>
      <c r="J4015" s="2943"/>
      <c r="P4015" s="733"/>
      <c r="Q4015" s="733"/>
      <c r="R4015" s="733"/>
      <c r="S4015" s="733"/>
      <c r="T4015" s="733"/>
      <c r="U4015" s="733"/>
      <c r="V4015" s="733"/>
      <c r="W4015" s="733"/>
      <c r="X4015" s="733"/>
      <c r="Y4015" s="733"/>
      <c r="Z4015" s="733"/>
      <c r="AA4015" s="733"/>
    </row>
    <row r="4016" spans="1:27" s="733" customFormat="1" ht="21.75" customHeight="1" thickTop="1" thickBot="1">
      <c r="A4016" s="3424"/>
      <c r="B4016" s="3424"/>
      <c r="C4016" s="4427">
        <v>100000</v>
      </c>
      <c r="D4016" s="4427">
        <v>0</v>
      </c>
      <c r="E4016" s="4427">
        <v>100000</v>
      </c>
      <c r="F4016" s="4427">
        <v>0</v>
      </c>
      <c r="G4016" s="1263">
        <v>146</v>
      </c>
      <c r="H4016" s="663" t="s">
        <v>1613</v>
      </c>
      <c r="I4016" s="2951"/>
      <c r="J4016" s="2951"/>
      <c r="P4016" s="2842"/>
      <c r="Q4016" s="2842"/>
      <c r="R4016" s="2842"/>
      <c r="S4016" s="2842"/>
      <c r="T4016" s="2842"/>
      <c r="U4016" s="2842"/>
      <c r="V4016" s="2842"/>
      <c r="W4016" s="2842"/>
      <c r="X4016" s="2842"/>
      <c r="Y4016" s="2842"/>
      <c r="Z4016" s="2842"/>
      <c r="AA4016" s="2842"/>
    </row>
    <row r="4017" spans="1:27" s="2842" customFormat="1" ht="18" customHeight="1" thickTop="1" thickBot="1">
      <c r="A4017" s="1039">
        <f t="shared" ref="A4017:F4017" si="974">SUM(A4011:A4016)</f>
        <v>0</v>
      </c>
      <c r="B4017" s="1039">
        <f t="shared" si="974"/>
        <v>0</v>
      </c>
      <c r="C4017" s="1039">
        <f t="shared" si="974"/>
        <v>220000</v>
      </c>
      <c r="D4017" s="1039">
        <f t="shared" si="974"/>
        <v>780000</v>
      </c>
      <c r="E4017" s="1039">
        <f t="shared" si="974"/>
        <v>220000</v>
      </c>
      <c r="F4017" s="1039">
        <f t="shared" si="974"/>
        <v>780000</v>
      </c>
      <c r="G4017" s="1013"/>
      <c r="H4017" s="996" t="s">
        <v>1344</v>
      </c>
      <c r="I4017" s="1039">
        <f>SUM(I4011:I4016)</f>
        <v>0</v>
      </c>
      <c r="J4017" s="1039">
        <f>SUM(J4011:J4016)</f>
        <v>0</v>
      </c>
    </row>
    <row r="4018" spans="1:27" s="2842" customFormat="1" ht="17.25" customHeight="1" thickTop="1">
      <c r="A4018" s="4623"/>
      <c r="B4018" s="4624"/>
      <c r="C4018" s="4624"/>
      <c r="D4018" s="4624"/>
      <c r="E4018" s="4624"/>
      <c r="F4018" s="4624"/>
      <c r="G4018" s="623">
        <v>3</v>
      </c>
      <c r="H4018" s="4606" t="s">
        <v>1282</v>
      </c>
      <c r="I4018" s="4606"/>
      <c r="J4018" s="4607"/>
    </row>
    <row r="4019" spans="1:27" s="2842" customFormat="1" ht="17.25" customHeight="1" thickBot="1">
      <c r="A4019" s="3424"/>
      <c r="B4019" s="3424"/>
      <c r="C4019" s="1421">
        <v>0</v>
      </c>
      <c r="D4019" s="2846">
        <v>0</v>
      </c>
      <c r="E4019" s="1421">
        <v>0</v>
      </c>
      <c r="F4019" s="2947">
        <v>0</v>
      </c>
      <c r="G4019" s="1326">
        <v>223</v>
      </c>
      <c r="H4019" s="2839" t="s">
        <v>1617</v>
      </c>
      <c r="I4019" s="1421">
        <v>0</v>
      </c>
      <c r="J4019" s="2947">
        <v>0</v>
      </c>
      <c r="P4019" s="626"/>
      <c r="Q4019" s="626"/>
      <c r="R4019" s="626"/>
      <c r="S4019" s="626"/>
      <c r="T4019" s="626"/>
      <c r="U4019" s="626"/>
      <c r="V4019" s="626"/>
      <c r="W4019" s="626"/>
      <c r="X4019" s="626"/>
      <c r="Y4019" s="626"/>
      <c r="Z4019" s="626"/>
      <c r="AA4019" s="626"/>
    </row>
    <row r="4020" spans="1:27" s="626" customFormat="1" ht="17.25" customHeight="1" thickTop="1" thickBot="1">
      <c r="A4020" s="3425"/>
      <c r="B4020" s="3424"/>
      <c r="C4020" s="2839">
        <v>0</v>
      </c>
      <c r="D4020" s="2846">
        <v>60000</v>
      </c>
      <c r="E4020" s="2943">
        <v>0</v>
      </c>
      <c r="F4020" s="2947">
        <v>60000</v>
      </c>
      <c r="G4020" s="1326">
        <v>230</v>
      </c>
      <c r="H4020" s="2839" t="s">
        <v>1516</v>
      </c>
      <c r="I4020" s="2943">
        <v>0</v>
      </c>
      <c r="J4020" s="2947"/>
      <c r="P4020" s="733"/>
      <c r="Q4020" s="733"/>
      <c r="R4020" s="733"/>
      <c r="S4020" s="733"/>
      <c r="T4020" s="733"/>
      <c r="U4020" s="733"/>
      <c r="V4020" s="733"/>
      <c r="W4020" s="733"/>
      <c r="X4020" s="733"/>
      <c r="Y4020" s="733"/>
      <c r="Z4020" s="733"/>
      <c r="AA4020" s="733"/>
    </row>
    <row r="4021" spans="1:27" s="733" customFormat="1" ht="21" customHeight="1" thickTop="1" thickBot="1">
      <c r="A4021" s="2846"/>
      <c r="B4021" s="2846"/>
      <c r="C4021" s="1261"/>
      <c r="D4021" s="649"/>
      <c r="E4021" s="1261"/>
      <c r="F4021" s="649"/>
      <c r="G4021" s="1263">
        <v>234</v>
      </c>
      <c r="H4021" s="2862" t="s">
        <v>1607</v>
      </c>
      <c r="I4021" s="1261"/>
      <c r="J4021" s="649"/>
      <c r="P4021" s="2842"/>
      <c r="Q4021" s="2842"/>
      <c r="R4021" s="2842"/>
      <c r="S4021" s="2842"/>
      <c r="T4021" s="2842"/>
      <c r="U4021" s="2842"/>
      <c r="V4021" s="2842"/>
      <c r="W4021" s="2842"/>
      <c r="X4021" s="2842"/>
      <c r="Y4021" s="2842"/>
      <c r="Z4021" s="2842"/>
      <c r="AA4021" s="2842"/>
    </row>
    <row r="4022" spans="1:27" s="2842" customFormat="1" ht="18" customHeight="1" thickTop="1" thickBot="1">
      <c r="A4022" s="1039">
        <f t="shared" ref="A4022:F4022" si="975">SUM(A4019:A4021)</f>
        <v>0</v>
      </c>
      <c r="B4022" s="1040">
        <f t="shared" si="975"/>
        <v>0</v>
      </c>
      <c r="C4022" s="1040">
        <f t="shared" si="975"/>
        <v>0</v>
      </c>
      <c r="D4022" s="1040">
        <f t="shared" si="975"/>
        <v>60000</v>
      </c>
      <c r="E4022" s="1040">
        <f t="shared" si="975"/>
        <v>0</v>
      </c>
      <c r="F4022" s="1040">
        <f t="shared" si="975"/>
        <v>60000</v>
      </c>
      <c r="G4022" s="1009"/>
      <c r="H4022" s="1010" t="s">
        <v>1295</v>
      </c>
      <c r="I4022" s="1040">
        <f>SUM(I4019:I4021)</f>
        <v>0</v>
      </c>
      <c r="J4022" s="1074">
        <f>SUM(J4019:J4021)</f>
        <v>0</v>
      </c>
      <c r="P4022" s="765"/>
      <c r="Q4022" s="765"/>
      <c r="R4022" s="765"/>
      <c r="S4022" s="765"/>
      <c r="T4022" s="765"/>
      <c r="U4022" s="765"/>
      <c r="V4022" s="765"/>
      <c r="W4022" s="765"/>
      <c r="X4022" s="765"/>
      <c r="Y4022" s="765"/>
      <c r="Z4022" s="765"/>
      <c r="AA4022" s="765"/>
    </row>
    <row r="4023" spans="1:27" s="765" customFormat="1" ht="18" customHeight="1" thickTop="1" thickBot="1">
      <c r="A4023" s="4623"/>
      <c r="B4023" s="4624"/>
      <c r="C4023" s="4624"/>
      <c r="D4023" s="4624"/>
      <c r="E4023" s="4624"/>
      <c r="F4023" s="4624"/>
      <c r="G4023" s="623">
        <v>4</v>
      </c>
      <c r="H4023" s="4606" t="s">
        <v>1296</v>
      </c>
      <c r="I4023" s="4606"/>
      <c r="J4023" s="4607"/>
      <c r="P4023" s="626"/>
      <c r="Q4023" s="626"/>
      <c r="R4023" s="626"/>
      <c r="S4023" s="626"/>
      <c r="T4023" s="626"/>
      <c r="U4023" s="626"/>
      <c r="V4023" s="626"/>
      <c r="W4023" s="626"/>
      <c r="X4023" s="626"/>
      <c r="Y4023" s="626"/>
      <c r="Z4023" s="626"/>
      <c r="AA4023" s="626"/>
    </row>
    <row r="4024" spans="1:27" s="626" customFormat="1" ht="17.25" customHeight="1" thickTop="1" thickBot="1">
      <c r="A4024" s="4612" t="s">
        <v>1315</v>
      </c>
      <c r="B4024" s="4613"/>
      <c r="C4024" s="4613"/>
      <c r="D4024" s="4613"/>
      <c r="E4024" s="4613"/>
      <c r="F4024" s="4613"/>
      <c r="G4024" s="624">
        <v>5</v>
      </c>
      <c r="H4024" s="4610" t="s">
        <v>321</v>
      </c>
      <c r="I4024" s="4610"/>
      <c r="J4024" s="4611"/>
    </row>
    <row r="4025" spans="1:27" s="626" customFormat="1" ht="20.25" customHeight="1" thickTop="1" thickBot="1">
      <c r="A4025" s="2846"/>
      <c r="B4025" s="2846"/>
      <c r="C4025" s="718">
        <v>10000</v>
      </c>
      <c r="D4025" s="718"/>
      <c r="E4025" s="718">
        <v>10000</v>
      </c>
      <c r="F4025" s="718">
        <v>0</v>
      </c>
      <c r="G4025" s="752">
        <v>499</v>
      </c>
      <c r="H4025" s="718" t="s">
        <v>290</v>
      </c>
      <c r="I4025" s="3735"/>
      <c r="J4025" s="718">
        <v>0</v>
      </c>
      <c r="P4025" s="662"/>
      <c r="Q4025" s="662"/>
      <c r="R4025" s="662"/>
      <c r="S4025" s="662"/>
      <c r="T4025" s="662"/>
      <c r="U4025" s="662"/>
      <c r="V4025" s="662"/>
      <c r="W4025" s="662"/>
      <c r="X4025" s="662"/>
      <c r="Y4025" s="662"/>
      <c r="Z4025" s="662"/>
      <c r="AA4025" s="662"/>
    </row>
    <row r="4026" spans="1:27" s="662" customFormat="1" ht="34.5" customHeight="1" thickTop="1" thickBot="1">
      <c r="A4026" s="1034">
        <f t="shared" ref="A4026:F4026" si="976">SUM(A4025)</f>
        <v>0</v>
      </c>
      <c r="B4026" s="1020">
        <f t="shared" si="976"/>
        <v>0</v>
      </c>
      <c r="C4026" s="1020">
        <f t="shared" si="976"/>
        <v>10000</v>
      </c>
      <c r="D4026" s="1020">
        <f t="shared" si="976"/>
        <v>0</v>
      </c>
      <c r="E4026" s="1020">
        <f t="shared" si="976"/>
        <v>10000</v>
      </c>
      <c r="F4026" s="1020">
        <f t="shared" si="976"/>
        <v>0</v>
      </c>
      <c r="G4026" s="1023"/>
      <c r="H4026" s="1020" t="s">
        <v>1321</v>
      </c>
      <c r="I4026" s="1020">
        <f>SUM(I4025)</f>
        <v>0</v>
      </c>
      <c r="J4026" s="1022">
        <f>SUM(J4025)</f>
        <v>0</v>
      </c>
      <c r="P4026" s="2842"/>
      <c r="Q4026" s="2842"/>
      <c r="R4026" s="2842"/>
      <c r="S4026" s="2842"/>
      <c r="T4026" s="2842"/>
      <c r="U4026" s="2842"/>
      <c r="V4026" s="2842"/>
      <c r="W4026" s="2842"/>
      <c r="X4026" s="2842"/>
      <c r="Y4026" s="2842"/>
      <c r="Z4026" s="2842"/>
      <c r="AA4026" s="2842"/>
    </row>
    <row r="4027" spans="1:27" s="2842" customFormat="1" ht="30" thickTop="1" thickBot="1">
      <c r="A4027" s="995">
        <f t="shared" ref="A4027:F4027" si="977">SUM(A4026,A4022,A4017,A4004)</f>
        <v>0</v>
      </c>
      <c r="B4027" s="996">
        <f t="shared" si="977"/>
        <v>0</v>
      </c>
      <c r="C4027" s="996">
        <f t="shared" si="977"/>
        <v>805000</v>
      </c>
      <c r="D4027" s="996">
        <f t="shared" si="977"/>
        <v>990000</v>
      </c>
      <c r="E4027" s="996">
        <f t="shared" si="977"/>
        <v>805000</v>
      </c>
      <c r="F4027" s="996">
        <f t="shared" si="977"/>
        <v>990000</v>
      </c>
      <c r="G4027" s="1013"/>
      <c r="H4027" s="1010" t="s">
        <v>1355</v>
      </c>
      <c r="I4027" s="996">
        <f>SUM(I4026,I4022,I4017,I4004)</f>
        <v>0</v>
      </c>
      <c r="J4027" s="997">
        <f>SUM(J4026,J4022,J4017,J4004)</f>
        <v>0</v>
      </c>
    </row>
    <row r="4028" spans="1:27" s="2842" customFormat="1" ht="29.25" customHeight="1" thickTop="1" thickBot="1">
      <c r="A4028" s="1071">
        <f t="shared" ref="A4028:F4028" si="978">SUM(A4027,A3994)</f>
        <v>0</v>
      </c>
      <c r="B4028" s="1072">
        <f t="shared" si="978"/>
        <v>0</v>
      </c>
      <c r="C4028" s="1072">
        <f t="shared" si="978"/>
        <v>26310000</v>
      </c>
      <c r="D4028" s="1072">
        <f t="shared" si="978"/>
        <v>990000</v>
      </c>
      <c r="E4028" s="1072">
        <f t="shared" si="978"/>
        <v>26310000</v>
      </c>
      <c r="F4028" s="1072">
        <f t="shared" si="978"/>
        <v>990000</v>
      </c>
      <c r="G4028" s="1067"/>
      <c r="H4028" s="1068" t="s">
        <v>1629</v>
      </c>
      <c r="I4028" s="1072">
        <f>SUM(I4027,I3994)</f>
        <v>0</v>
      </c>
      <c r="J4028" s="1073">
        <f>SUM(J4027,J3994)</f>
        <v>0</v>
      </c>
      <c r="N4028" s="648" t="e">
        <f>#REF!</f>
        <v>#REF!</v>
      </c>
      <c r="P4028" s="660"/>
      <c r="Q4028" s="660"/>
      <c r="R4028" s="660"/>
      <c r="S4028" s="660"/>
      <c r="T4028" s="660"/>
      <c r="U4028" s="660"/>
      <c r="V4028" s="660"/>
      <c r="W4028" s="660"/>
      <c r="X4028" s="660"/>
      <c r="Y4028" s="660"/>
      <c r="Z4028" s="660"/>
      <c r="AA4028" s="660"/>
    </row>
    <row r="4029" spans="1:27" s="660" customFormat="1" ht="20.25" customHeight="1" thickTop="1" thickBot="1">
      <c r="A4029" s="1391"/>
      <c r="B4029" s="775"/>
      <c r="C4029" s="2847"/>
      <c r="D4029" s="2847"/>
      <c r="E4029" s="775"/>
      <c r="F4029" s="775"/>
      <c r="G4029" s="2842"/>
      <c r="H4029" s="749"/>
      <c r="I4029" s="2847"/>
      <c r="J4029" s="2847"/>
      <c r="P4029" s="2842"/>
      <c r="Q4029" s="2842"/>
      <c r="R4029" s="2842"/>
      <c r="S4029" s="2842"/>
      <c r="T4029" s="2842"/>
      <c r="U4029" s="2842"/>
      <c r="V4029" s="2842"/>
      <c r="W4029" s="2842"/>
      <c r="X4029" s="2842"/>
      <c r="Y4029" s="2842"/>
      <c r="Z4029" s="2842"/>
      <c r="AA4029" s="2842"/>
    </row>
    <row r="4030" spans="1:27" s="2842" customFormat="1" ht="16.5" customHeight="1" thickTop="1">
      <c r="A4030" s="4645" t="s">
        <v>1630</v>
      </c>
      <c r="B4030" s="4646"/>
      <c r="C4030" s="4646"/>
      <c r="D4030" s="4646"/>
      <c r="E4030" s="4646"/>
      <c r="F4030" s="4646"/>
      <c r="G4030" s="4646"/>
      <c r="H4030" s="4646"/>
      <c r="I4030" s="4646"/>
      <c r="J4030" s="4646"/>
    </row>
    <row r="4031" spans="1:27" s="2842" customFormat="1" ht="17.25" customHeight="1" thickBot="1">
      <c r="A4031" s="2848"/>
      <c r="I4031" s="4608" t="s">
        <v>313</v>
      </c>
      <c r="J4031" s="4608"/>
      <c r="P4031" s="648"/>
      <c r="Q4031" s="648"/>
      <c r="R4031" s="648"/>
      <c r="S4031" s="648"/>
      <c r="T4031" s="648"/>
      <c r="U4031" s="648"/>
      <c r="V4031" s="648"/>
      <c r="W4031" s="648"/>
      <c r="X4031" s="648"/>
      <c r="Y4031" s="648"/>
      <c r="Z4031" s="648"/>
      <c r="AA4031" s="648"/>
    </row>
    <row r="4032" spans="1:27" s="648" customFormat="1" ht="28.5" customHeight="1" thickTop="1" thickBot="1">
      <c r="A4032" s="4453" t="s">
        <v>3785</v>
      </c>
      <c r="B4032" s="4454"/>
      <c r="C4032" s="4455" t="s">
        <v>3783</v>
      </c>
      <c r="D4032" s="4454"/>
      <c r="E4032" s="4455" t="s">
        <v>3784</v>
      </c>
      <c r="F4032" s="4454"/>
      <c r="G4032" s="4456" t="s">
        <v>117</v>
      </c>
      <c r="H4032" s="4457"/>
      <c r="I4032" s="4455" t="s">
        <v>3787</v>
      </c>
      <c r="J4032" s="4454"/>
      <c r="P4032" s="660"/>
      <c r="Q4032" s="660"/>
      <c r="R4032" s="660"/>
      <c r="S4032" s="660"/>
      <c r="T4032" s="660"/>
      <c r="U4032" s="660"/>
      <c r="V4032" s="660"/>
      <c r="W4032" s="660"/>
      <c r="X4032" s="660"/>
      <c r="Y4032" s="660"/>
      <c r="Z4032" s="660"/>
      <c r="AA4032" s="660"/>
    </row>
    <row r="4033" spans="1:27" s="660" customFormat="1" ht="13.5" customHeight="1" thickTop="1" thickBot="1">
      <c r="A4033" s="1050" t="s">
        <v>118</v>
      </c>
      <c r="B4033" s="2819" t="s">
        <v>104</v>
      </c>
      <c r="C4033" s="2819" t="s">
        <v>118</v>
      </c>
      <c r="D4033" s="2819" t="s">
        <v>104</v>
      </c>
      <c r="E4033" s="2819" t="s">
        <v>118</v>
      </c>
      <c r="F4033" s="2819" t="s">
        <v>104</v>
      </c>
      <c r="G4033" s="4458"/>
      <c r="H4033" s="4459"/>
      <c r="I4033" s="2819" t="s">
        <v>118</v>
      </c>
      <c r="J4033" s="1051" t="s">
        <v>104</v>
      </c>
    </row>
    <row r="4034" spans="1:27" s="660" customFormat="1" ht="18" customHeight="1" thickTop="1" thickBot="1">
      <c r="A4034" s="1075">
        <v>1</v>
      </c>
      <c r="B4034" s="2843">
        <v>2</v>
      </c>
      <c r="C4034" s="2843">
        <v>3</v>
      </c>
      <c r="D4034" s="2843">
        <v>4</v>
      </c>
      <c r="E4034" s="2843">
        <v>5</v>
      </c>
      <c r="F4034" s="2843">
        <v>6</v>
      </c>
      <c r="G4034" s="4614">
        <v>7</v>
      </c>
      <c r="H4034" s="4614"/>
      <c r="I4034" s="2843">
        <v>8</v>
      </c>
      <c r="J4034" s="1076">
        <v>9</v>
      </c>
      <c r="P4034" s="2842"/>
      <c r="Q4034" s="2842"/>
      <c r="R4034" s="2842"/>
      <c r="S4034" s="2842"/>
      <c r="T4034" s="2842"/>
      <c r="U4034" s="2842"/>
      <c r="V4034" s="2842"/>
      <c r="W4034" s="2842"/>
      <c r="X4034" s="2842"/>
      <c r="Y4034" s="2842"/>
      <c r="Z4034" s="2842"/>
      <c r="AA4034" s="2842"/>
    </row>
    <row r="4035" spans="1:27" s="2842" customFormat="1" ht="18" customHeight="1">
      <c r="A4035" s="2844" t="s">
        <v>318</v>
      </c>
      <c r="B4035" s="2840"/>
      <c r="C4035" s="2840"/>
      <c r="D4035" s="2840"/>
      <c r="E4035" s="2840"/>
      <c r="F4035" s="2840"/>
      <c r="G4035" s="2840"/>
      <c r="H4035" s="2840"/>
      <c r="I4035" s="2840"/>
      <c r="J4035" s="2841"/>
    </row>
    <row r="4036" spans="1:27" s="2842" customFormat="1" ht="17.25" customHeight="1" thickBot="1">
      <c r="A4036" s="4612"/>
      <c r="B4036" s="4613"/>
      <c r="C4036" s="4613"/>
      <c r="D4036" s="4613"/>
      <c r="E4036" s="4613"/>
      <c r="F4036" s="4613"/>
      <c r="G4036" s="624" t="s">
        <v>137</v>
      </c>
      <c r="H4036" s="4610" t="s">
        <v>239</v>
      </c>
      <c r="I4036" s="4610"/>
      <c r="J4036" s="4611"/>
      <c r="P4036" s="626"/>
      <c r="Q4036" s="626"/>
      <c r="R4036" s="626"/>
      <c r="S4036" s="626"/>
      <c r="T4036" s="626"/>
      <c r="U4036" s="626"/>
      <c r="V4036" s="626"/>
      <c r="W4036" s="626"/>
      <c r="X4036" s="626"/>
      <c r="Y4036" s="626"/>
      <c r="Z4036" s="626"/>
      <c r="AA4036" s="626"/>
    </row>
    <row r="4037" spans="1:27" s="626" customFormat="1" ht="17.25" customHeight="1" thickTop="1" thickBot="1">
      <c r="A4037" s="2839">
        <f t="shared" ref="A4037:F4037" si="979">A4061</f>
        <v>0</v>
      </c>
      <c r="B4037" s="2846">
        <f t="shared" si="979"/>
        <v>0</v>
      </c>
      <c r="C4037" s="2839">
        <f t="shared" si="979"/>
        <v>10500000</v>
      </c>
      <c r="D4037" s="2846">
        <f t="shared" si="979"/>
        <v>0</v>
      </c>
      <c r="E4037" s="2839">
        <f t="shared" si="979"/>
        <v>10500000</v>
      </c>
      <c r="F4037" s="2846">
        <f t="shared" si="979"/>
        <v>0</v>
      </c>
      <c r="G4037" s="1326">
        <v>1</v>
      </c>
      <c r="H4037" s="2839" t="s">
        <v>1235</v>
      </c>
      <c r="I4037" s="2839">
        <f>I4061</f>
        <v>0</v>
      </c>
      <c r="J4037" s="2846">
        <f>J4061</f>
        <v>0</v>
      </c>
      <c r="P4037" s="733"/>
      <c r="Q4037" s="733"/>
      <c r="R4037" s="733"/>
      <c r="S4037" s="733"/>
      <c r="T4037" s="733"/>
      <c r="U4037" s="733"/>
      <c r="V4037" s="733"/>
      <c r="W4037" s="733"/>
      <c r="X4037" s="733"/>
      <c r="Y4037" s="733"/>
      <c r="Z4037" s="733"/>
      <c r="AA4037" s="733"/>
    </row>
    <row r="4038" spans="1:27" s="733" customFormat="1" ht="30" customHeight="1" thickTop="1" thickBot="1">
      <c r="A4038" s="2862">
        <f t="shared" ref="A4038:F4038" si="980">A4065</f>
        <v>0</v>
      </c>
      <c r="B4038" s="989">
        <f t="shared" si="980"/>
        <v>0</v>
      </c>
      <c r="C4038" s="2862">
        <f t="shared" si="980"/>
        <v>110000</v>
      </c>
      <c r="D4038" s="989">
        <f t="shared" si="980"/>
        <v>0</v>
      </c>
      <c r="E4038" s="2862">
        <f t="shared" si="980"/>
        <v>110000</v>
      </c>
      <c r="F4038" s="989">
        <f t="shared" si="980"/>
        <v>0</v>
      </c>
      <c r="G4038" s="1263">
        <v>2</v>
      </c>
      <c r="H4038" s="2862" t="s">
        <v>1236</v>
      </c>
      <c r="I4038" s="2862">
        <f>I4065</f>
        <v>0</v>
      </c>
      <c r="J4038" s="989">
        <f>J4065</f>
        <v>0</v>
      </c>
      <c r="P4038" s="2842"/>
      <c r="Q4038" s="2842"/>
      <c r="R4038" s="2842"/>
      <c r="S4038" s="2842"/>
      <c r="T4038" s="2842"/>
      <c r="U4038" s="2842"/>
      <c r="V4038" s="2842"/>
      <c r="W4038" s="2842"/>
      <c r="X4038" s="2842"/>
      <c r="Y4038" s="2842"/>
      <c r="Z4038" s="2842"/>
      <c r="AA4038" s="2842"/>
    </row>
    <row r="4039" spans="1:27" s="2842" customFormat="1" ht="27.75" customHeight="1" thickTop="1" thickBot="1">
      <c r="A4039" s="995">
        <f t="shared" ref="A4039:F4039" si="981">SUM(A4037:A4038)</f>
        <v>0</v>
      </c>
      <c r="B4039" s="996">
        <f t="shared" si="981"/>
        <v>0</v>
      </c>
      <c r="C4039" s="996">
        <f t="shared" si="981"/>
        <v>10610000</v>
      </c>
      <c r="D4039" s="996">
        <f t="shared" si="981"/>
        <v>0</v>
      </c>
      <c r="E4039" s="996">
        <f t="shared" si="981"/>
        <v>10610000</v>
      </c>
      <c r="F4039" s="996">
        <f t="shared" si="981"/>
        <v>0</v>
      </c>
      <c r="G4039" s="1008"/>
      <c r="H4039" s="998" t="s">
        <v>1358</v>
      </c>
      <c r="I4039" s="996">
        <f>SUM(I4037:I4038)</f>
        <v>0</v>
      </c>
      <c r="J4039" s="997">
        <f>SUM(J4037:J4038)</f>
        <v>0</v>
      </c>
    </row>
    <row r="4040" spans="1:27" s="2842" customFormat="1" ht="17.25" customHeight="1" thickTop="1">
      <c r="A4040" s="4623"/>
      <c r="B4040" s="4624"/>
      <c r="C4040" s="4624"/>
      <c r="D4040" s="4624"/>
      <c r="E4040" s="4624"/>
      <c r="F4040" s="4624"/>
      <c r="G4040" s="623" t="s">
        <v>139</v>
      </c>
      <c r="H4040" s="4606" t="s">
        <v>243</v>
      </c>
      <c r="I4040" s="4606"/>
      <c r="J4040" s="4607"/>
    </row>
    <row r="4041" spans="1:27" s="2842" customFormat="1" ht="17.25" customHeight="1" thickBot="1">
      <c r="A4041" s="2839">
        <f t="shared" ref="A4041:F4041" si="982">A4076</f>
        <v>0</v>
      </c>
      <c r="B4041" s="2846">
        <f t="shared" si="982"/>
        <v>0</v>
      </c>
      <c r="C4041" s="2839">
        <f t="shared" si="982"/>
        <v>473000</v>
      </c>
      <c r="D4041" s="2846">
        <f t="shared" si="982"/>
        <v>200000</v>
      </c>
      <c r="E4041" s="2839">
        <f t="shared" si="982"/>
        <v>473000</v>
      </c>
      <c r="F4041" s="2846">
        <f t="shared" si="982"/>
        <v>200000</v>
      </c>
      <c r="G4041" s="1326">
        <v>1</v>
      </c>
      <c r="H4041" s="2839" t="s">
        <v>1258</v>
      </c>
      <c r="I4041" s="2839">
        <f>I4076</f>
        <v>0</v>
      </c>
      <c r="J4041" s="2846">
        <f>J4076</f>
        <v>0</v>
      </c>
      <c r="P4041" s="648"/>
      <c r="Q4041" s="648"/>
      <c r="R4041" s="648"/>
      <c r="S4041" s="648"/>
      <c r="T4041" s="648"/>
      <c r="U4041" s="648"/>
      <c r="V4041" s="648"/>
      <c r="W4041" s="648"/>
      <c r="X4041" s="648"/>
      <c r="Y4041" s="648"/>
      <c r="Z4041" s="648"/>
      <c r="AA4041" s="648"/>
    </row>
    <row r="4042" spans="1:27" s="648" customFormat="1" ht="17.25" customHeight="1" thickTop="1" thickBot="1">
      <c r="A4042" s="2839">
        <f t="shared" ref="A4042:F4042" si="983">A4088</f>
        <v>0</v>
      </c>
      <c r="B4042" s="2846">
        <f t="shared" si="983"/>
        <v>0</v>
      </c>
      <c r="C4042" s="2839">
        <f t="shared" si="983"/>
        <v>50000</v>
      </c>
      <c r="D4042" s="2846">
        <f t="shared" si="983"/>
        <v>350000</v>
      </c>
      <c r="E4042" s="2839">
        <f t="shared" si="983"/>
        <v>50000</v>
      </c>
      <c r="F4042" s="2846">
        <f t="shared" si="983"/>
        <v>350000</v>
      </c>
      <c r="G4042" s="1326">
        <v>2</v>
      </c>
      <c r="H4042" s="2839" t="s">
        <v>1271</v>
      </c>
      <c r="I4042" s="2839">
        <f>I4088</f>
        <v>0</v>
      </c>
      <c r="J4042" s="2846">
        <f>J4088</f>
        <v>0</v>
      </c>
      <c r="P4042" s="719"/>
      <c r="Q4042" s="719"/>
      <c r="R4042" s="719"/>
      <c r="S4042" s="719"/>
      <c r="T4042" s="719"/>
      <c r="U4042" s="719"/>
      <c r="V4042" s="719"/>
      <c r="W4042" s="719"/>
      <c r="X4042" s="719"/>
      <c r="Y4042" s="719"/>
      <c r="Z4042" s="719"/>
      <c r="AA4042" s="719"/>
    </row>
    <row r="4043" spans="1:27" s="719" customFormat="1" ht="17.25" customHeight="1" thickTop="1" thickBot="1">
      <c r="A4043" s="2839">
        <f t="shared" ref="A4043:F4043" si="984">A4092</f>
        <v>0</v>
      </c>
      <c r="B4043" s="2846">
        <f t="shared" si="984"/>
        <v>0</v>
      </c>
      <c r="C4043" s="2839">
        <f t="shared" si="984"/>
        <v>5000</v>
      </c>
      <c r="D4043" s="2846">
        <f t="shared" si="984"/>
        <v>60000</v>
      </c>
      <c r="E4043" s="2839">
        <f t="shared" si="984"/>
        <v>5000</v>
      </c>
      <c r="F4043" s="2846">
        <f t="shared" si="984"/>
        <v>60000</v>
      </c>
      <c r="G4043" s="1326">
        <v>3</v>
      </c>
      <c r="H4043" s="2839" t="s">
        <v>1282</v>
      </c>
      <c r="I4043" s="2839">
        <f>I4092</f>
        <v>0</v>
      </c>
      <c r="J4043" s="2846">
        <f>J4092</f>
        <v>0</v>
      </c>
      <c r="P4043" s="626"/>
      <c r="Q4043" s="626"/>
      <c r="R4043" s="626"/>
      <c r="S4043" s="626"/>
      <c r="T4043" s="626"/>
      <c r="U4043" s="626"/>
      <c r="V4043" s="626"/>
      <c r="W4043" s="626"/>
      <c r="X4043" s="626"/>
      <c r="Y4043" s="626"/>
      <c r="Z4043" s="626"/>
      <c r="AA4043" s="626"/>
    </row>
    <row r="4044" spans="1:27" s="626" customFormat="1" ht="17.25" customHeight="1" thickTop="1" thickBot="1">
      <c r="A4044" s="2839">
        <f>0</f>
        <v>0</v>
      </c>
      <c r="B4044" s="2846">
        <f>0</f>
        <v>0</v>
      </c>
      <c r="C4044" s="2839">
        <f>0</f>
        <v>0</v>
      </c>
      <c r="D4044" s="2846">
        <f>0</f>
        <v>0</v>
      </c>
      <c r="E4044" s="2839">
        <f>0</f>
        <v>0</v>
      </c>
      <c r="F4044" s="2846">
        <f>0</f>
        <v>0</v>
      </c>
      <c r="G4044" s="1326">
        <v>4</v>
      </c>
      <c r="H4044" s="2839" t="s">
        <v>1296</v>
      </c>
      <c r="I4044" s="2839">
        <f>0</f>
        <v>0</v>
      </c>
      <c r="J4044" s="2846">
        <f>0</f>
        <v>0</v>
      </c>
      <c r="P4044" s="662"/>
      <c r="Q4044" s="662"/>
      <c r="R4044" s="662"/>
      <c r="S4044" s="662"/>
      <c r="T4044" s="662"/>
      <c r="U4044" s="662"/>
      <c r="V4044" s="662"/>
      <c r="W4044" s="662"/>
      <c r="X4044" s="662"/>
      <c r="Y4044" s="662"/>
      <c r="Z4044" s="662"/>
      <c r="AA4044" s="662"/>
    </row>
    <row r="4045" spans="1:27" s="662" customFormat="1" ht="16.5" thickTop="1" thickBot="1">
      <c r="A4045" s="2862">
        <f t="shared" ref="A4045:F4045" si="985">A4096</f>
        <v>0</v>
      </c>
      <c r="B4045" s="989">
        <f t="shared" si="985"/>
        <v>0</v>
      </c>
      <c r="C4045" s="2862">
        <f t="shared" si="985"/>
        <v>10000</v>
      </c>
      <c r="D4045" s="989">
        <f t="shared" si="985"/>
        <v>0</v>
      </c>
      <c r="E4045" s="2862">
        <f t="shared" si="985"/>
        <v>10000</v>
      </c>
      <c r="F4045" s="989">
        <f t="shared" si="985"/>
        <v>0</v>
      </c>
      <c r="G4045" s="1263">
        <v>5</v>
      </c>
      <c r="H4045" s="2862" t="s">
        <v>321</v>
      </c>
      <c r="I4045" s="2862">
        <f>I4096</f>
        <v>0</v>
      </c>
      <c r="J4045" s="989">
        <f>J4096</f>
        <v>0</v>
      </c>
      <c r="P4045" s="2842"/>
      <c r="Q4045" s="2842"/>
      <c r="R4045" s="2842"/>
      <c r="S4045" s="2842"/>
      <c r="T4045" s="2842"/>
      <c r="U4045" s="2842"/>
      <c r="V4045" s="2842"/>
      <c r="W4045" s="2842"/>
      <c r="X4045" s="2842"/>
      <c r="Y4045" s="2842"/>
      <c r="Z4045" s="2842"/>
      <c r="AA4045" s="2842"/>
    </row>
    <row r="4046" spans="1:27" s="2842" customFormat="1" ht="33.75" customHeight="1" thickTop="1" thickBot="1">
      <c r="A4046" s="995">
        <f t="shared" ref="A4046:F4046" si="986">SUM(A4041:A4045)</f>
        <v>0</v>
      </c>
      <c r="B4046" s="996">
        <f t="shared" si="986"/>
        <v>0</v>
      </c>
      <c r="C4046" s="996">
        <f t="shared" si="986"/>
        <v>538000</v>
      </c>
      <c r="D4046" s="996">
        <f t="shared" si="986"/>
        <v>610000</v>
      </c>
      <c r="E4046" s="996">
        <f t="shared" si="986"/>
        <v>538000</v>
      </c>
      <c r="F4046" s="996">
        <f t="shared" si="986"/>
        <v>610000</v>
      </c>
      <c r="G4046" s="996"/>
      <c r="H4046" s="998" t="s">
        <v>1243</v>
      </c>
      <c r="I4046" s="996">
        <f>SUM(I4041:I4045)</f>
        <v>0</v>
      </c>
      <c r="J4046" s="997">
        <f>SUM(J4041:J4045)</f>
        <v>0</v>
      </c>
    </row>
    <row r="4047" spans="1:27" s="2842" customFormat="1" ht="18" customHeight="1" thickTop="1" thickBot="1">
      <c r="A4047" s="1005">
        <f t="shared" ref="A4047:F4047" si="987">SUM(A4039+A4046)</f>
        <v>0</v>
      </c>
      <c r="B4047" s="1006">
        <f t="shared" si="987"/>
        <v>0</v>
      </c>
      <c r="C4047" s="1006">
        <f t="shared" si="987"/>
        <v>11148000</v>
      </c>
      <c r="D4047" s="1006">
        <f t="shared" si="987"/>
        <v>610000</v>
      </c>
      <c r="E4047" s="1006">
        <f t="shared" si="987"/>
        <v>11148000</v>
      </c>
      <c r="F4047" s="1006">
        <f t="shared" si="987"/>
        <v>610000</v>
      </c>
      <c r="G4047" s="1067"/>
      <c r="H4047" s="1068" t="s">
        <v>1631</v>
      </c>
      <c r="I4047" s="1006">
        <f>SUM(I4039+I4046)</f>
        <v>0</v>
      </c>
      <c r="J4047" s="1007">
        <f>SUM(J4039+J4046)</f>
        <v>0</v>
      </c>
    </row>
    <row r="4048" spans="1:27" s="2842" customFormat="1" ht="18.75" customHeight="1">
      <c r="A4048" s="2850"/>
      <c r="B4048" s="2847"/>
      <c r="C4048" s="2847"/>
      <c r="D4048" s="2847"/>
      <c r="E4048" s="2847"/>
      <c r="F4048" s="2847"/>
      <c r="H4048" s="1228"/>
      <c r="I4048" s="2847"/>
      <c r="J4048" s="2847"/>
    </row>
    <row r="4049" spans="1:27" s="2842" customFormat="1" ht="15" customHeight="1">
      <c r="A4049" s="2848" t="s">
        <v>322</v>
      </c>
    </row>
    <row r="4050" spans="1:27" s="2842" customFormat="1" ht="13.5" customHeight="1">
      <c r="A4050" s="1383" t="s">
        <v>1632</v>
      </c>
      <c r="B4050" s="664"/>
      <c r="E4050" s="664"/>
      <c r="F4050" s="664"/>
      <c r="G4050" s="664"/>
      <c r="H4050" s="1411"/>
      <c r="N4050" s="1386" t="e">
        <v>#REF!</v>
      </c>
    </row>
    <row r="4051" spans="1:27" s="2842" customFormat="1" ht="13.5" customHeight="1" thickBot="1">
      <c r="A4051" s="2848"/>
      <c r="I4051" s="4608" t="s">
        <v>313</v>
      </c>
      <c r="J4051" s="4608"/>
      <c r="N4051" s="2842" t="e">
        <v>#REF!</v>
      </c>
    </row>
    <row r="4052" spans="1:27" s="2842" customFormat="1" ht="28.5" customHeight="1" thickBot="1">
      <c r="A4052" s="4453" t="s">
        <v>3785</v>
      </c>
      <c r="B4052" s="4454"/>
      <c r="C4052" s="4455" t="s">
        <v>3783</v>
      </c>
      <c r="D4052" s="4454"/>
      <c r="E4052" s="4455" t="s">
        <v>3784</v>
      </c>
      <c r="F4052" s="4454"/>
      <c r="G4052" s="4456" t="s">
        <v>117</v>
      </c>
      <c r="H4052" s="4457"/>
      <c r="I4052" s="4455" t="s">
        <v>3787</v>
      </c>
      <c r="J4052" s="4454"/>
      <c r="P4052" s="648"/>
      <c r="Q4052" s="648"/>
      <c r="R4052" s="648"/>
      <c r="S4052" s="648"/>
      <c r="T4052" s="648"/>
      <c r="U4052" s="648"/>
      <c r="V4052" s="648"/>
      <c r="W4052" s="648"/>
      <c r="X4052" s="648"/>
      <c r="Y4052" s="648"/>
      <c r="Z4052" s="648"/>
      <c r="AA4052" s="648"/>
    </row>
    <row r="4053" spans="1:27" s="648" customFormat="1" ht="13.5" customHeight="1" thickTop="1" thickBot="1">
      <c r="A4053" s="1050" t="s">
        <v>118</v>
      </c>
      <c r="B4053" s="2819" t="s">
        <v>104</v>
      </c>
      <c r="C4053" s="2819" t="s">
        <v>118</v>
      </c>
      <c r="D4053" s="2819" t="s">
        <v>104</v>
      </c>
      <c r="E4053" s="2819" t="s">
        <v>118</v>
      </c>
      <c r="F4053" s="2819" t="s">
        <v>104</v>
      </c>
      <c r="G4053" s="4458"/>
      <c r="H4053" s="4459"/>
      <c r="I4053" s="2819" t="s">
        <v>118</v>
      </c>
      <c r="J4053" s="1051" t="s">
        <v>104</v>
      </c>
      <c r="P4053" s="660"/>
      <c r="Q4053" s="660"/>
      <c r="R4053" s="660"/>
      <c r="S4053" s="660"/>
      <c r="T4053" s="660"/>
      <c r="U4053" s="660"/>
      <c r="V4053" s="660"/>
      <c r="W4053" s="660"/>
      <c r="X4053" s="660"/>
      <c r="Y4053" s="660"/>
      <c r="Z4053" s="660"/>
      <c r="AA4053" s="660"/>
    </row>
    <row r="4054" spans="1:27" s="660" customFormat="1" ht="18" customHeight="1" thickTop="1" thickBot="1">
      <c r="A4054" s="1075">
        <v>1</v>
      </c>
      <c r="B4054" s="2843">
        <v>2</v>
      </c>
      <c r="C4054" s="2843">
        <v>3</v>
      </c>
      <c r="D4054" s="2843">
        <v>4</v>
      </c>
      <c r="E4054" s="2843">
        <v>5</v>
      </c>
      <c r="F4054" s="2843">
        <v>6</v>
      </c>
      <c r="G4054" s="4614">
        <v>7</v>
      </c>
      <c r="H4054" s="4614"/>
      <c r="I4054" s="2843">
        <v>8</v>
      </c>
      <c r="J4054" s="1076">
        <v>9</v>
      </c>
      <c r="P4054" s="2842"/>
      <c r="Q4054" s="2842"/>
      <c r="R4054" s="2842"/>
      <c r="S4054" s="2842"/>
      <c r="T4054" s="2842"/>
      <c r="U4054" s="2842"/>
      <c r="V4054" s="2842"/>
      <c r="W4054" s="2842"/>
      <c r="X4054" s="2842"/>
      <c r="Y4054" s="2842"/>
      <c r="Z4054" s="2842"/>
      <c r="AA4054" s="2842"/>
    </row>
    <row r="4055" spans="1:27" s="2842" customFormat="1" ht="18" customHeight="1">
      <c r="A4055" s="2844" t="s">
        <v>626</v>
      </c>
      <c r="B4055" s="2840"/>
      <c r="C4055" s="2840"/>
      <c r="D4055" s="2840"/>
      <c r="E4055" s="2840"/>
      <c r="F4055" s="2840"/>
      <c r="G4055" s="2840"/>
      <c r="H4055" s="2840"/>
      <c r="I4055" s="2840"/>
      <c r="J4055" s="2841"/>
    </row>
    <row r="4056" spans="1:27" s="2842" customFormat="1" ht="18" customHeight="1">
      <c r="A4056" s="4612"/>
      <c r="B4056" s="4613"/>
      <c r="C4056" s="4613"/>
      <c r="D4056" s="4613"/>
      <c r="E4056" s="4613"/>
      <c r="F4056" s="4613"/>
      <c r="G4056" s="624" t="s">
        <v>137</v>
      </c>
      <c r="H4056" s="4610" t="s">
        <v>239</v>
      </c>
      <c r="I4056" s="4610"/>
      <c r="J4056" s="4611"/>
    </row>
    <row r="4057" spans="1:27" s="2842" customFormat="1" ht="17.25" customHeight="1" thickBot="1">
      <c r="A4057" s="4612"/>
      <c r="B4057" s="4613"/>
      <c r="C4057" s="4613"/>
      <c r="D4057" s="4613"/>
      <c r="E4057" s="4613"/>
      <c r="F4057" s="4613"/>
      <c r="G4057" s="624">
        <v>1</v>
      </c>
      <c r="H4057" s="4610" t="s">
        <v>1235</v>
      </c>
      <c r="I4057" s="4610"/>
      <c r="J4057" s="4611"/>
      <c r="P4057" s="648"/>
      <c r="Q4057" s="648"/>
      <c r="R4057" s="648"/>
      <c r="S4057" s="648"/>
      <c r="T4057" s="648"/>
      <c r="U4057" s="648"/>
      <c r="V4057" s="648"/>
      <c r="W4057" s="648"/>
      <c r="X4057" s="648"/>
      <c r="Y4057" s="648"/>
      <c r="Z4057" s="648"/>
      <c r="AA4057" s="648"/>
    </row>
    <row r="4058" spans="1:27" s="648" customFormat="1" ht="17.25" customHeight="1" thickTop="1" thickBot="1">
      <c r="A4058" s="3424"/>
      <c r="B4058" s="2846"/>
      <c r="C4058" s="4423">
        <v>1000000</v>
      </c>
      <c r="D4058" s="4424">
        <v>0</v>
      </c>
      <c r="E4058" s="4423">
        <v>1000000</v>
      </c>
      <c r="F4058" s="4424">
        <v>0</v>
      </c>
      <c r="G4058" s="1326" t="s">
        <v>324</v>
      </c>
      <c r="H4058" s="2839" t="s">
        <v>1409</v>
      </c>
      <c r="I4058" s="2839"/>
      <c r="J4058" s="2846">
        <v>0</v>
      </c>
      <c r="P4058" s="626"/>
      <c r="Q4058" s="626"/>
      <c r="R4058" s="626"/>
      <c r="S4058" s="626"/>
      <c r="T4058" s="626"/>
      <c r="U4058" s="626"/>
      <c r="V4058" s="626"/>
      <c r="W4058" s="626"/>
      <c r="X4058" s="626"/>
      <c r="Y4058" s="626"/>
      <c r="Z4058" s="626"/>
      <c r="AA4058" s="626"/>
    </row>
    <row r="4059" spans="1:27" s="626" customFormat="1" ht="17.25" customHeight="1" thickTop="1" thickBot="1">
      <c r="A4059" s="3424"/>
      <c r="B4059" s="2846"/>
      <c r="C4059" s="4423">
        <v>5500000</v>
      </c>
      <c r="D4059" s="4424">
        <v>0</v>
      </c>
      <c r="E4059" s="4423">
        <v>5500000</v>
      </c>
      <c r="F4059" s="4424">
        <v>0</v>
      </c>
      <c r="G4059" s="1326" t="s">
        <v>327</v>
      </c>
      <c r="H4059" s="1354" t="s">
        <v>1246</v>
      </c>
      <c r="I4059" s="2839"/>
      <c r="J4059" s="2846">
        <v>0</v>
      </c>
      <c r="P4059" s="733"/>
      <c r="Q4059" s="733"/>
      <c r="R4059" s="733"/>
      <c r="S4059" s="733"/>
      <c r="T4059" s="733"/>
      <c r="U4059" s="733"/>
      <c r="V4059" s="733"/>
      <c r="W4059" s="733"/>
      <c r="X4059" s="733"/>
      <c r="Y4059" s="733"/>
      <c r="Z4059" s="733"/>
      <c r="AA4059" s="733"/>
    </row>
    <row r="4060" spans="1:27" s="733" customFormat="1" ht="22.5" customHeight="1" thickTop="1" thickBot="1">
      <c r="A4060" s="3424"/>
      <c r="B4060" s="2846"/>
      <c r="C4060" s="4427">
        <v>4000000</v>
      </c>
      <c r="D4060" s="989">
        <v>0</v>
      </c>
      <c r="E4060" s="4427">
        <v>4000000</v>
      </c>
      <c r="F4060" s="989">
        <v>0</v>
      </c>
      <c r="G4060" s="1263">
        <v>100</v>
      </c>
      <c r="H4060" s="2862" t="s">
        <v>1380</v>
      </c>
      <c r="I4060" s="2862"/>
      <c r="J4060" s="989">
        <v>0</v>
      </c>
      <c r="P4060" s="648"/>
      <c r="Q4060" s="648"/>
      <c r="R4060" s="648"/>
      <c r="S4060" s="648"/>
      <c r="T4060" s="648"/>
      <c r="U4060" s="648"/>
      <c r="V4060" s="648"/>
      <c r="W4060" s="648"/>
      <c r="X4060" s="648"/>
      <c r="Y4060" s="648"/>
      <c r="Z4060" s="648"/>
      <c r="AA4060" s="648"/>
    </row>
    <row r="4061" spans="1:27" s="648" customFormat="1" ht="18" customHeight="1" thickTop="1" thickBot="1">
      <c r="A4061" s="1039">
        <f t="shared" ref="A4061:F4061" si="988">SUM(A4058:A4060)</f>
        <v>0</v>
      </c>
      <c r="B4061" s="1040">
        <f t="shared" si="988"/>
        <v>0</v>
      </c>
      <c r="C4061" s="996">
        <f t="shared" si="988"/>
        <v>10500000</v>
      </c>
      <c r="D4061" s="996">
        <f t="shared" si="988"/>
        <v>0</v>
      </c>
      <c r="E4061" s="1040">
        <f t="shared" si="988"/>
        <v>10500000</v>
      </c>
      <c r="F4061" s="1040">
        <f t="shared" si="988"/>
        <v>0</v>
      </c>
      <c r="G4061" s="1013"/>
      <c r="H4061" s="996" t="s">
        <v>1249</v>
      </c>
      <c r="I4061" s="996">
        <f>SUM(I4058:I4060)</f>
        <v>0</v>
      </c>
      <c r="J4061" s="997">
        <f>SUM(J4058:J4060)</f>
        <v>0</v>
      </c>
      <c r="P4061" s="660"/>
      <c r="Q4061" s="660"/>
      <c r="R4061" s="660"/>
      <c r="S4061" s="660"/>
      <c r="T4061" s="660"/>
      <c r="U4061" s="660"/>
      <c r="V4061" s="660"/>
      <c r="W4061" s="660"/>
      <c r="X4061" s="660"/>
      <c r="Y4061" s="660"/>
      <c r="Z4061" s="660"/>
      <c r="AA4061" s="660"/>
    </row>
    <row r="4062" spans="1:27" s="660" customFormat="1" ht="17.25" customHeight="1" thickTop="1" thickBot="1">
      <c r="A4062" s="4623"/>
      <c r="B4062" s="4624"/>
      <c r="C4062" s="4624"/>
      <c r="D4062" s="4624"/>
      <c r="E4062" s="4624"/>
      <c r="F4062" s="4624"/>
      <c r="G4062" s="623">
        <v>2</v>
      </c>
      <c r="H4062" s="4606" t="s">
        <v>1236</v>
      </c>
      <c r="I4062" s="4606"/>
      <c r="J4062" s="4607"/>
      <c r="P4062" s="650"/>
      <c r="Q4062" s="650"/>
      <c r="R4062" s="650"/>
      <c r="S4062" s="650"/>
      <c r="T4062" s="650"/>
      <c r="U4062" s="650"/>
      <c r="V4062" s="650"/>
      <c r="W4062" s="650"/>
      <c r="X4062" s="650"/>
      <c r="Y4062" s="650"/>
      <c r="Z4062" s="650"/>
      <c r="AA4062" s="650"/>
    </row>
    <row r="4063" spans="1:27" s="650" customFormat="1" ht="17.25" customHeight="1" thickTop="1" thickBot="1">
      <c r="A4063" s="2846"/>
      <c r="B4063" s="2846"/>
      <c r="C4063" s="4423">
        <v>10000</v>
      </c>
      <c r="D4063" s="4423">
        <v>0</v>
      </c>
      <c r="E4063" s="4423">
        <v>10000</v>
      </c>
      <c r="F4063" s="4423">
        <v>0</v>
      </c>
      <c r="G4063" s="1326">
        <v>200</v>
      </c>
      <c r="H4063" s="2839" t="s">
        <v>1335</v>
      </c>
      <c r="I4063" s="3372"/>
      <c r="J4063" s="2839">
        <v>0</v>
      </c>
      <c r="P4063" s="733"/>
      <c r="Q4063" s="733"/>
      <c r="R4063" s="733"/>
      <c r="S4063" s="733"/>
      <c r="T4063" s="733"/>
      <c r="U4063" s="733"/>
      <c r="V4063" s="733"/>
      <c r="W4063" s="733"/>
      <c r="X4063" s="733"/>
      <c r="Y4063" s="733"/>
      <c r="Z4063" s="733"/>
      <c r="AA4063" s="733"/>
    </row>
    <row r="4064" spans="1:27" s="733" customFormat="1" ht="19.5" customHeight="1" thickTop="1" thickBot="1">
      <c r="A4064" s="2846"/>
      <c r="B4064" s="2846"/>
      <c r="C4064" s="4427">
        <v>100000</v>
      </c>
      <c r="D4064" s="4427">
        <v>0</v>
      </c>
      <c r="E4064" s="4427">
        <v>100000</v>
      </c>
      <c r="F4064" s="4427">
        <v>0</v>
      </c>
      <c r="G4064" s="1263">
        <v>275</v>
      </c>
      <c r="H4064" s="2885" t="s">
        <v>1627</v>
      </c>
      <c r="I4064" s="3375"/>
      <c r="J4064" s="2862">
        <v>0</v>
      </c>
    </row>
    <row r="4065" spans="1:27" s="733" customFormat="1" ht="35.25" customHeight="1" thickTop="1" thickBot="1">
      <c r="A4065" s="1039">
        <f t="shared" ref="A4065:F4065" si="989">SUM(A4063:A4064)</f>
        <v>0</v>
      </c>
      <c r="B4065" s="1040">
        <f t="shared" si="989"/>
        <v>0</v>
      </c>
      <c r="C4065" s="996">
        <f t="shared" si="989"/>
        <v>110000</v>
      </c>
      <c r="D4065" s="996">
        <f t="shared" si="989"/>
        <v>0</v>
      </c>
      <c r="E4065" s="1040">
        <f t="shared" si="989"/>
        <v>110000</v>
      </c>
      <c r="F4065" s="1040">
        <f t="shared" si="989"/>
        <v>0</v>
      </c>
      <c r="G4065" s="1013"/>
      <c r="H4065" s="1010" t="s">
        <v>1257</v>
      </c>
      <c r="I4065" s="996">
        <f>SUM(I4063:I4064)</f>
        <v>0</v>
      </c>
      <c r="J4065" s="997">
        <f>SUM(J4063:J4064)</f>
        <v>0</v>
      </c>
      <c r="P4065" s="2842"/>
      <c r="Q4065" s="2842"/>
      <c r="R4065" s="2842"/>
      <c r="S4065" s="2842"/>
      <c r="T4065" s="2842"/>
      <c r="U4065" s="2842"/>
      <c r="V4065" s="2842"/>
      <c r="W4065" s="2842"/>
      <c r="X4065" s="2842"/>
      <c r="Y4065" s="2842"/>
      <c r="Z4065" s="2842"/>
      <c r="AA4065" s="2842"/>
    </row>
    <row r="4066" spans="1:27" s="2842" customFormat="1" ht="29.25" customHeight="1" thickTop="1" thickBot="1">
      <c r="A4066" s="1039">
        <f t="shared" ref="A4066:F4066" si="990">SUM(A4065,A4061)</f>
        <v>0</v>
      </c>
      <c r="B4066" s="1040">
        <f t="shared" si="990"/>
        <v>0</v>
      </c>
      <c r="C4066" s="996">
        <f t="shared" si="990"/>
        <v>10610000</v>
      </c>
      <c r="D4066" s="996">
        <f t="shared" si="990"/>
        <v>0</v>
      </c>
      <c r="E4066" s="1040">
        <f t="shared" si="990"/>
        <v>10610000</v>
      </c>
      <c r="F4066" s="1040">
        <f t="shared" si="990"/>
        <v>0</v>
      </c>
      <c r="G4066" s="1013"/>
      <c r="H4066" s="1010" t="s">
        <v>1237</v>
      </c>
      <c r="I4066" s="996">
        <f>SUM(I4065,I4061)</f>
        <v>0</v>
      </c>
      <c r="J4066" s="997">
        <f>SUM(J4065,J4061)</f>
        <v>0</v>
      </c>
    </row>
    <row r="4067" spans="1:27" s="2842" customFormat="1" ht="18" customHeight="1" thickTop="1">
      <c r="A4067" s="4623"/>
      <c r="B4067" s="4624"/>
      <c r="C4067" s="4624"/>
      <c r="D4067" s="4624"/>
      <c r="E4067" s="4624"/>
      <c r="F4067" s="4624"/>
      <c r="G4067" s="623" t="s">
        <v>139</v>
      </c>
      <c r="H4067" s="4606" t="s">
        <v>243</v>
      </c>
      <c r="I4067" s="4606"/>
      <c r="J4067" s="4607"/>
    </row>
    <row r="4068" spans="1:27" s="2842" customFormat="1" ht="17.25" customHeight="1">
      <c r="A4068" s="4612"/>
      <c r="B4068" s="4613"/>
      <c r="C4068" s="4613"/>
      <c r="D4068" s="4613"/>
      <c r="E4068" s="4613"/>
      <c r="F4068" s="4613"/>
      <c r="G4068" s="624">
        <v>1</v>
      </c>
      <c r="H4068" s="4610" t="s">
        <v>1258</v>
      </c>
      <c r="I4068" s="4610"/>
      <c r="J4068" s="4611"/>
    </row>
    <row r="4069" spans="1:27" s="2842" customFormat="1" ht="17.25" customHeight="1">
      <c r="A4069" s="3424"/>
      <c r="B4069" s="3424"/>
      <c r="C4069" s="4423">
        <v>450000</v>
      </c>
      <c r="D4069" s="4424">
        <v>0</v>
      </c>
      <c r="E4069" s="4423">
        <v>450000</v>
      </c>
      <c r="F4069" s="4424">
        <v>0</v>
      </c>
      <c r="G4069" s="1326" t="s">
        <v>324</v>
      </c>
      <c r="H4069" s="1234" t="s">
        <v>1259</v>
      </c>
      <c r="I4069" s="3372"/>
      <c r="J4069" s="3374"/>
    </row>
    <row r="4070" spans="1:27" s="2842" customFormat="1" ht="17.25" customHeight="1">
      <c r="A4070" s="3424"/>
      <c r="B4070" s="3424"/>
      <c r="C4070" s="4423">
        <v>10000</v>
      </c>
      <c r="D4070" s="4424">
        <v>0</v>
      </c>
      <c r="E4070" s="4423">
        <v>10000</v>
      </c>
      <c r="F4070" s="4424">
        <v>0</v>
      </c>
      <c r="G4070" s="1326" t="s">
        <v>326</v>
      </c>
      <c r="H4070" s="1234" t="s">
        <v>256</v>
      </c>
      <c r="I4070" s="3372"/>
      <c r="J4070" s="3374"/>
    </row>
    <row r="4071" spans="1:27" s="2842" customFormat="1" ht="17.25" customHeight="1">
      <c r="A4071" s="3424"/>
      <c r="B4071" s="3424"/>
      <c r="C4071" s="3719">
        <v>10000</v>
      </c>
      <c r="D4071" s="4424">
        <v>0</v>
      </c>
      <c r="E4071" s="3719">
        <v>10000</v>
      </c>
      <c r="F4071" s="4424">
        <v>0</v>
      </c>
      <c r="G4071" s="1326" t="s">
        <v>473</v>
      </c>
      <c r="H4071" s="1234" t="s">
        <v>1504</v>
      </c>
      <c r="I4071" s="3719"/>
      <c r="J4071" s="3374"/>
    </row>
    <row r="4072" spans="1:27" s="2842" customFormat="1" ht="17.25" customHeight="1" thickBot="1">
      <c r="A4072" s="3424"/>
      <c r="B4072" s="3424"/>
      <c r="C4072" s="4423">
        <v>3000</v>
      </c>
      <c r="D4072" s="4424">
        <v>0</v>
      </c>
      <c r="E4072" s="4423">
        <v>3000</v>
      </c>
      <c r="F4072" s="4424">
        <v>0</v>
      </c>
      <c r="G4072" s="1326" t="s">
        <v>1264</v>
      </c>
      <c r="H4072" s="1234" t="s">
        <v>262</v>
      </c>
      <c r="I4072" s="3372"/>
      <c r="J4072" s="3374"/>
      <c r="P4072" s="626"/>
      <c r="Q4072" s="626"/>
      <c r="R4072" s="626"/>
      <c r="S4072" s="626"/>
      <c r="T4072" s="626"/>
      <c r="U4072" s="626"/>
      <c r="V4072" s="626"/>
      <c r="W4072" s="626"/>
      <c r="X4072" s="626"/>
      <c r="Y4072" s="626"/>
      <c r="Z4072" s="626"/>
      <c r="AA4072" s="626"/>
    </row>
    <row r="4073" spans="1:27" s="626" customFormat="1" ht="17.25" customHeight="1" thickTop="1" thickBot="1">
      <c r="A4073" s="3425"/>
      <c r="B4073" s="3424"/>
      <c r="C4073" s="4423">
        <v>0</v>
      </c>
      <c r="D4073" s="3720">
        <v>50000</v>
      </c>
      <c r="E4073" s="4423">
        <v>0</v>
      </c>
      <c r="F4073" s="3720">
        <v>50000</v>
      </c>
      <c r="G4073" s="1326" t="s">
        <v>492</v>
      </c>
      <c r="H4073" s="1234" t="s">
        <v>265</v>
      </c>
      <c r="I4073" s="3372"/>
      <c r="J4073" s="3720"/>
      <c r="P4073" s="733"/>
      <c r="Q4073" s="733"/>
      <c r="R4073" s="733"/>
      <c r="S4073" s="733"/>
      <c r="T4073" s="733"/>
      <c r="U4073" s="733"/>
      <c r="V4073" s="733"/>
      <c r="W4073" s="733"/>
      <c r="X4073" s="733"/>
      <c r="Y4073" s="733"/>
      <c r="Z4073" s="733"/>
      <c r="AA4073" s="733"/>
    </row>
    <row r="4074" spans="1:27" s="733" customFormat="1" ht="31.5" thickTop="1" thickBot="1">
      <c r="A4074" s="3425"/>
      <c r="B4074" s="3424"/>
      <c r="C4074" s="4427">
        <v>0</v>
      </c>
      <c r="D4074" s="618">
        <v>100000</v>
      </c>
      <c r="E4074" s="4427">
        <v>0</v>
      </c>
      <c r="F4074" s="618">
        <v>100000</v>
      </c>
      <c r="G4074" s="2711">
        <v>25</v>
      </c>
      <c r="H4074" s="2737" t="s">
        <v>3496</v>
      </c>
      <c r="I4074" s="3375"/>
      <c r="J4074" s="618"/>
      <c r="P4074" s="2842"/>
      <c r="Q4074" s="2842"/>
      <c r="R4074" s="2842"/>
      <c r="S4074" s="2842"/>
      <c r="T4074" s="2842"/>
      <c r="U4074" s="2842"/>
      <c r="V4074" s="2842"/>
      <c r="W4074" s="2842"/>
      <c r="X4074" s="2842"/>
      <c r="Y4074" s="2842"/>
      <c r="Z4074" s="2842"/>
      <c r="AA4074" s="2842"/>
    </row>
    <row r="4075" spans="1:27" s="761" customFormat="1" ht="16.5" thickTop="1" thickBot="1">
      <c r="A4075" s="2842"/>
      <c r="B4075" s="2716"/>
      <c r="C4075" s="1229"/>
      <c r="D4075" s="2736">
        <v>50000</v>
      </c>
      <c r="E4075" s="1229"/>
      <c r="F4075" s="2736">
        <v>50000</v>
      </c>
      <c r="G4075" s="2709">
        <v>29</v>
      </c>
      <c r="H4075" s="2738" t="s">
        <v>3489</v>
      </c>
      <c r="I4075" s="1229"/>
      <c r="J4075" s="2736"/>
      <c r="P4075" s="2842"/>
      <c r="Q4075" s="2842"/>
      <c r="R4075" s="2842"/>
      <c r="S4075" s="2842"/>
      <c r="T4075" s="2842"/>
      <c r="U4075" s="2842"/>
      <c r="V4075" s="2842"/>
      <c r="W4075" s="2842"/>
      <c r="X4075" s="2842"/>
      <c r="Y4075" s="2842"/>
      <c r="Z4075" s="2842"/>
      <c r="AA4075" s="2842"/>
    </row>
    <row r="4076" spans="1:27" s="2842" customFormat="1" ht="20.25" customHeight="1" thickTop="1" thickBot="1">
      <c r="A4076" s="1014">
        <f t="shared" ref="A4076:F4076" si="991">SUM(A4069:A4075)</f>
        <v>0</v>
      </c>
      <c r="B4076" s="1014">
        <f t="shared" si="991"/>
        <v>0</v>
      </c>
      <c r="C4076" s="1014">
        <f t="shared" si="991"/>
        <v>473000</v>
      </c>
      <c r="D4076" s="1014">
        <f t="shared" si="991"/>
        <v>200000</v>
      </c>
      <c r="E4076" s="1014">
        <f t="shared" si="991"/>
        <v>473000</v>
      </c>
      <c r="F4076" s="1014">
        <f t="shared" si="991"/>
        <v>200000</v>
      </c>
      <c r="G4076" s="1016"/>
      <c r="H4076" s="1015" t="s">
        <v>1270</v>
      </c>
      <c r="I4076" s="1014">
        <f>SUM(I4069:I4075)</f>
        <v>0</v>
      </c>
      <c r="J4076" s="1014">
        <f>SUM(J4069:J4075)</f>
        <v>0</v>
      </c>
      <c r="O4076" s="2842">
        <f>I4107-C4107</f>
        <v>-21575000</v>
      </c>
    </row>
    <row r="4077" spans="1:27" s="2842" customFormat="1" ht="15" customHeight="1">
      <c r="A4077" s="1383" t="s">
        <v>1632</v>
      </c>
      <c r="B4077" s="664"/>
      <c r="E4077" s="664"/>
      <c r="F4077" s="664"/>
      <c r="G4077" s="664"/>
      <c r="H4077" s="1411"/>
    </row>
    <row r="4078" spans="1:27" s="2842" customFormat="1" ht="13.5" customHeight="1" thickBot="1">
      <c r="A4078" s="2848"/>
      <c r="I4078" s="4608" t="s">
        <v>313</v>
      </c>
      <c r="J4078" s="4608"/>
    </row>
    <row r="4079" spans="1:27" s="2842" customFormat="1" ht="27.75" customHeight="1">
      <c r="A4079" s="4453" t="s">
        <v>3785</v>
      </c>
      <c r="B4079" s="4454"/>
      <c r="C4079" s="4455" t="s">
        <v>3783</v>
      </c>
      <c r="D4079" s="4454"/>
      <c r="E4079" s="4455" t="s">
        <v>3784</v>
      </c>
      <c r="F4079" s="4454"/>
      <c r="G4079" s="4456" t="s">
        <v>117</v>
      </c>
      <c r="H4079" s="4457"/>
      <c r="I4079" s="4455" t="s">
        <v>3787</v>
      </c>
      <c r="J4079" s="4454"/>
    </row>
    <row r="4080" spans="1:27" s="2842" customFormat="1" ht="15" customHeight="1">
      <c r="A4080" s="1050" t="s">
        <v>118</v>
      </c>
      <c r="B4080" s="2819" t="s">
        <v>104</v>
      </c>
      <c r="C4080" s="2819" t="s">
        <v>118</v>
      </c>
      <c r="D4080" s="2819" t="s">
        <v>104</v>
      </c>
      <c r="E4080" s="2819" t="s">
        <v>118</v>
      </c>
      <c r="F4080" s="2819" t="s">
        <v>104</v>
      </c>
      <c r="G4080" s="4458"/>
      <c r="H4080" s="4459"/>
      <c r="I4080" s="2819" t="s">
        <v>118</v>
      </c>
      <c r="J4080" s="1051" t="s">
        <v>104</v>
      </c>
    </row>
    <row r="4081" spans="1:27" s="2842" customFormat="1" ht="18" customHeight="1" thickBot="1">
      <c r="A4081" s="1075">
        <v>1</v>
      </c>
      <c r="B4081" s="2843">
        <v>2</v>
      </c>
      <c r="C4081" s="2843">
        <v>3</v>
      </c>
      <c r="D4081" s="2843">
        <v>4</v>
      </c>
      <c r="E4081" s="2843">
        <v>5</v>
      </c>
      <c r="F4081" s="2843">
        <v>6</v>
      </c>
      <c r="G4081" s="4614">
        <v>7</v>
      </c>
      <c r="H4081" s="4614"/>
      <c r="I4081" s="2843">
        <v>8</v>
      </c>
      <c r="J4081" s="1076">
        <v>9</v>
      </c>
    </row>
    <row r="4082" spans="1:27" s="2842" customFormat="1" ht="17.25" customHeight="1">
      <c r="A4082" s="4612"/>
      <c r="B4082" s="4613"/>
      <c r="C4082" s="4613"/>
      <c r="D4082" s="4613"/>
      <c r="E4082" s="4613"/>
      <c r="F4082" s="4613"/>
      <c r="G4082" s="624">
        <v>2</v>
      </c>
      <c r="H4082" s="4610" t="s">
        <v>1271</v>
      </c>
      <c r="I4082" s="4610"/>
      <c r="J4082" s="4611"/>
    </row>
    <row r="4083" spans="1:27" s="2842" customFormat="1" ht="17.25" customHeight="1">
      <c r="A4083" s="2723"/>
      <c r="B4083" s="1420"/>
      <c r="C4083" s="4422"/>
      <c r="D4083" s="4424">
        <v>50000</v>
      </c>
      <c r="E4083" s="4422"/>
      <c r="F4083" s="4424">
        <v>50000</v>
      </c>
      <c r="G4083" s="1326">
        <v>103</v>
      </c>
      <c r="H4083" s="2839" t="s">
        <v>3503</v>
      </c>
      <c r="I4083" s="3373"/>
      <c r="J4083" s="3374"/>
    </row>
    <row r="4084" spans="1:27" s="2842" customFormat="1" ht="17.25" customHeight="1">
      <c r="A4084" s="3425"/>
      <c r="B4084" s="3424"/>
      <c r="C4084" s="4423">
        <v>0</v>
      </c>
      <c r="D4084" s="3720">
        <v>200000</v>
      </c>
      <c r="E4084" s="4423">
        <v>0</v>
      </c>
      <c r="F4084" s="3720">
        <v>200000</v>
      </c>
      <c r="G4084" s="1326">
        <v>104</v>
      </c>
      <c r="H4084" s="1354" t="s">
        <v>3492</v>
      </c>
      <c r="I4084" s="3372"/>
      <c r="J4084" s="3720"/>
    </row>
    <row r="4085" spans="1:27" s="2842" customFormat="1" ht="17.25" customHeight="1" thickBot="1">
      <c r="A4085" s="3425"/>
      <c r="B4085" s="3424"/>
      <c r="C4085" s="4423">
        <v>0</v>
      </c>
      <c r="D4085" s="890">
        <v>100000</v>
      </c>
      <c r="E4085" s="4423">
        <v>0</v>
      </c>
      <c r="F4085" s="890">
        <v>100000</v>
      </c>
      <c r="G4085" s="1326">
        <v>135</v>
      </c>
      <c r="H4085" s="1234" t="s">
        <v>270</v>
      </c>
      <c r="I4085" s="3372"/>
      <c r="J4085" s="890"/>
      <c r="P4085" s="626"/>
      <c r="Q4085" s="626"/>
      <c r="R4085" s="626"/>
      <c r="S4085" s="626"/>
      <c r="T4085" s="626"/>
      <c r="U4085" s="626"/>
      <c r="V4085" s="626"/>
      <c r="W4085" s="626"/>
      <c r="X4085" s="626"/>
      <c r="Y4085" s="626"/>
      <c r="Z4085" s="626"/>
      <c r="AA4085" s="626"/>
    </row>
    <row r="4086" spans="1:27" s="626" customFormat="1" ht="17.25" customHeight="1" thickTop="1" thickBot="1">
      <c r="A4086" s="3424"/>
      <c r="B4086" s="3424"/>
      <c r="C4086" s="4423">
        <v>25000</v>
      </c>
      <c r="D4086" s="4424">
        <v>0</v>
      </c>
      <c r="E4086" s="4423">
        <v>25000</v>
      </c>
      <c r="F4086" s="4424">
        <v>0</v>
      </c>
      <c r="G4086" s="1326">
        <v>140</v>
      </c>
      <c r="H4086" s="2839" t="s">
        <v>1280</v>
      </c>
      <c r="I4086" s="3372"/>
      <c r="J4086" s="3374"/>
      <c r="P4086" s="733"/>
      <c r="Q4086" s="733"/>
      <c r="R4086" s="733"/>
      <c r="S4086" s="733"/>
      <c r="T4086" s="733"/>
      <c r="U4086" s="733"/>
      <c r="V4086" s="733"/>
      <c r="W4086" s="733"/>
      <c r="X4086" s="733"/>
      <c r="Y4086" s="733"/>
      <c r="Z4086" s="733"/>
      <c r="AA4086" s="733"/>
    </row>
    <row r="4087" spans="1:27" s="733" customFormat="1" ht="22.5" customHeight="1" thickTop="1" thickBot="1">
      <c r="A4087" s="2846"/>
      <c r="B4087" s="2846"/>
      <c r="C4087" s="4427">
        <v>25000</v>
      </c>
      <c r="D4087" s="989">
        <v>0</v>
      </c>
      <c r="E4087" s="4427">
        <v>25000</v>
      </c>
      <c r="F4087" s="989">
        <v>0</v>
      </c>
      <c r="G4087" s="1263">
        <v>146</v>
      </c>
      <c r="H4087" s="663" t="s">
        <v>1613</v>
      </c>
      <c r="I4087" s="3375"/>
      <c r="J4087" s="989"/>
      <c r="P4087" s="2842"/>
      <c r="Q4087" s="2842"/>
      <c r="R4087" s="2842"/>
      <c r="S4087" s="2842"/>
      <c r="T4087" s="2842"/>
      <c r="U4087" s="2842"/>
      <c r="V4087" s="2842"/>
      <c r="W4087" s="2842"/>
      <c r="X4087" s="2842"/>
      <c r="Y4087" s="2842"/>
      <c r="Z4087" s="2842"/>
      <c r="AA4087" s="2842"/>
    </row>
    <row r="4088" spans="1:27" s="2842" customFormat="1" ht="18" customHeight="1" thickTop="1" thickBot="1">
      <c r="A4088" s="1039">
        <f t="shared" ref="A4088:F4088" si="992">SUM(A4083:A4087)</f>
        <v>0</v>
      </c>
      <c r="B4088" s="1039">
        <f t="shared" si="992"/>
        <v>0</v>
      </c>
      <c r="C4088" s="1039">
        <f t="shared" si="992"/>
        <v>50000</v>
      </c>
      <c r="D4088" s="1039">
        <f t="shared" si="992"/>
        <v>350000</v>
      </c>
      <c r="E4088" s="1039">
        <f t="shared" si="992"/>
        <v>50000</v>
      </c>
      <c r="F4088" s="1039">
        <f t="shared" si="992"/>
        <v>350000</v>
      </c>
      <c r="G4088" s="1009"/>
      <c r="H4088" s="996" t="s">
        <v>1344</v>
      </c>
      <c r="I4088" s="1039">
        <f>SUM(I4083:I4087)</f>
        <v>0</v>
      </c>
      <c r="J4088" s="1039">
        <f>SUM(J4083:J4087)</f>
        <v>0</v>
      </c>
    </row>
    <row r="4089" spans="1:27" s="2842" customFormat="1" ht="17.25" customHeight="1" thickTop="1" thickBot="1">
      <c r="A4089" s="4623"/>
      <c r="B4089" s="4624"/>
      <c r="C4089" s="4624"/>
      <c r="D4089" s="4624"/>
      <c r="E4089" s="4624"/>
      <c r="F4089" s="4624"/>
      <c r="G4089" s="623">
        <v>3</v>
      </c>
      <c r="H4089" s="4606" t="s">
        <v>1282</v>
      </c>
      <c r="I4089" s="4606"/>
      <c r="J4089" s="4607"/>
      <c r="P4089" s="626"/>
      <c r="Q4089" s="626"/>
      <c r="R4089" s="626"/>
      <c r="S4089" s="626"/>
      <c r="T4089" s="626"/>
      <c r="U4089" s="626"/>
      <c r="V4089" s="626"/>
      <c r="W4089" s="626"/>
      <c r="X4089" s="626"/>
      <c r="Y4089" s="626"/>
      <c r="Z4089" s="626"/>
      <c r="AA4089" s="626"/>
    </row>
    <row r="4090" spans="1:27" s="626" customFormat="1" ht="17.25" customHeight="1" thickTop="1" thickBot="1">
      <c r="A4090" s="1325">
        <v>0</v>
      </c>
      <c r="B4090" s="2846">
        <v>0</v>
      </c>
      <c r="C4090" s="4423">
        <v>0</v>
      </c>
      <c r="D4090" s="4227">
        <v>60000</v>
      </c>
      <c r="E4090" s="4423">
        <v>0</v>
      </c>
      <c r="F4090" s="4227">
        <v>60000</v>
      </c>
      <c r="G4090" s="1326">
        <v>230</v>
      </c>
      <c r="H4090" s="2839" t="s">
        <v>1516</v>
      </c>
      <c r="I4090" s="3372"/>
      <c r="J4090" s="4227"/>
      <c r="K4090" s="626">
        <v>60000</v>
      </c>
      <c r="P4090" s="733"/>
      <c r="Q4090" s="733"/>
      <c r="R4090" s="733"/>
      <c r="S4090" s="733"/>
      <c r="T4090" s="733"/>
      <c r="U4090" s="733"/>
      <c r="V4090" s="733"/>
      <c r="W4090" s="733"/>
      <c r="X4090" s="733"/>
      <c r="Y4090" s="733"/>
      <c r="Z4090" s="733"/>
      <c r="AA4090" s="733"/>
    </row>
    <row r="4091" spans="1:27" s="733" customFormat="1" ht="24" customHeight="1" thickTop="1" thickBot="1">
      <c r="A4091" s="1262">
        <v>0</v>
      </c>
      <c r="B4091" s="2846">
        <v>0</v>
      </c>
      <c r="C4091" s="989">
        <v>5000</v>
      </c>
      <c r="D4091" s="989"/>
      <c r="E4091" s="989">
        <v>5000</v>
      </c>
      <c r="F4091" s="989"/>
      <c r="G4091" s="1263">
        <v>234</v>
      </c>
      <c r="H4091" s="2862" t="s">
        <v>1607</v>
      </c>
      <c r="I4091" s="989"/>
      <c r="J4091" s="989"/>
      <c r="P4091" s="2842"/>
      <c r="Q4091" s="2842"/>
      <c r="R4091" s="2842"/>
      <c r="S4091" s="2842"/>
      <c r="T4091" s="2842"/>
      <c r="U4091" s="2842"/>
      <c r="V4091" s="2842"/>
      <c r="W4091" s="2842"/>
      <c r="X4091" s="2842"/>
      <c r="Y4091" s="2842"/>
      <c r="Z4091" s="2842"/>
      <c r="AA4091" s="2842"/>
    </row>
    <row r="4092" spans="1:27" s="2842" customFormat="1" ht="18" customHeight="1" thickTop="1" thickBot="1">
      <c r="A4092" s="1039">
        <f t="shared" ref="A4092:F4092" si="993">SUM(A4090:A4091)</f>
        <v>0</v>
      </c>
      <c r="B4092" s="1040">
        <f t="shared" si="993"/>
        <v>0</v>
      </c>
      <c r="C4092" s="1040">
        <f t="shared" si="993"/>
        <v>5000</v>
      </c>
      <c r="D4092" s="1040">
        <f>SUM(D4090:D4091)</f>
        <v>60000</v>
      </c>
      <c r="E4092" s="1040">
        <f t="shared" si="993"/>
        <v>5000</v>
      </c>
      <c r="F4092" s="1040">
        <f t="shared" si="993"/>
        <v>60000</v>
      </c>
      <c r="G4092" s="1009"/>
      <c r="H4092" s="1010" t="s">
        <v>1295</v>
      </c>
      <c r="I4092" s="1040">
        <f>SUM(I4090:I4091)</f>
        <v>0</v>
      </c>
      <c r="J4092" s="1074">
        <f>SUM(J4090:J4091)</f>
        <v>0</v>
      </c>
    </row>
    <row r="4093" spans="1:27" s="2842" customFormat="1" ht="18" customHeight="1" thickTop="1" thickBot="1">
      <c r="A4093" s="4623"/>
      <c r="B4093" s="4624"/>
      <c r="C4093" s="4624"/>
      <c r="D4093" s="4624"/>
      <c r="E4093" s="4624"/>
      <c r="F4093" s="4624"/>
      <c r="G4093" s="623">
        <v>4</v>
      </c>
      <c r="H4093" s="4606" t="s">
        <v>1296</v>
      </c>
      <c r="I4093" s="4606"/>
      <c r="J4093" s="4607"/>
      <c r="P4093" s="626"/>
      <c r="Q4093" s="626"/>
      <c r="R4093" s="626"/>
      <c r="S4093" s="626"/>
      <c r="T4093" s="626"/>
      <c r="U4093" s="626"/>
      <c r="V4093" s="626"/>
      <c r="W4093" s="626"/>
      <c r="X4093" s="626"/>
      <c r="Y4093" s="626"/>
      <c r="Z4093" s="626"/>
      <c r="AA4093" s="626"/>
    </row>
    <row r="4094" spans="1:27" s="626" customFormat="1" ht="17.25" customHeight="1" thickTop="1" thickBot="1">
      <c r="A4094" s="4612"/>
      <c r="B4094" s="4613"/>
      <c r="C4094" s="4613"/>
      <c r="D4094" s="4613"/>
      <c r="E4094" s="4613"/>
      <c r="F4094" s="4613"/>
      <c r="G4094" s="624">
        <v>5</v>
      </c>
      <c r="H4094" s="4610" t="s">
        <v>321</v>
      </c>
      <c r="I4094" s="4610"/>
      <c r="J4094" s="4611"/>
      <c r="P4094" s="662"/>
      <c r="Q4094" s="662"/>
      <c r="R4094" s="662"/>
      <c r="S4094" s="662"/>
      <c r="T4094" s="662"/>
      <c r="U4094" s="662"/>
      <c r="V4094" s="662"/>
      <c r="W4094" s="662"/>
      <c r="X4094" s="662"/>
      <c r="Y4094" s="662"/>
      <c r="Z4094" s="662"/>
      <c r="AA4094" s="662"/>
    </row>
    <row r="4095" spans="1:27" s="662" customFormat="1" ht="21" customHeight="1" thickTop="1" thickBot="1">
      <c r="A4095" s="2846"/>
      <c r="B4095" s="2846"/>
      <c r="C4095" s="2862">
        <v>10000</v>
      </c>
      <c r="D4095" s="2862"/>
      <c r="E4095" s="3375">
        <v>10000</v>
      </c>
      <c r="F4095" s="2862">
        <v>0</v>
      </c>
      <c r="G4095" s="1263">
        <v>499</v>
      </c>
      <c r="H4095" s="2862" t="s">
        <v>290</v>
      </c>
      <c r="I4095" s="3375"/>
      <c r="J4095" s="2862">
        <v>0</v>
      </c>
      <c r="N4095" s="662">
        <v>2147890</v>
      </c>
    </row>
    <row r="4096" spans="1:27" s="662" customFormat="1" ht="36.75" customHeight="1" thickTop="1" thickBot="1">
      <c r="A4096" s="1039">
        <f t="shared" ref="A4096:F4096" si="994">SUM(A4095)</f>
        <v>0</v>
      </c>
      <c r="B4096" s="1040">
        <f t="shared" si="994"/>
        <v>0</v>
      </c>
      <c r="C4096" s="996">
        <f t="shared" si="994"/>
        <v>10000</v>
      </c>
      <c r="D4096" s="996">
        <f t="shared" si="994"/>
        <v>0</v>
      </c>
      <c r="E4096" s="1040">
        <f t="shared" si="994"/>
        <v>10000</v>
      </c>
      <c r="F4096" s="1040">
        <f t="shared" si="994"/>
        <v>0</v>
      </c>
      <c r="G4096" s="1013"/>
      <c r="H4096" s="996" t="s">
        <v>1321</v>
      </c>
      <c r="I4096" s="996">
        <f>SUM(I4095)</f>
        <v>0</v>
      </c>
      <c r="J4096" s="997">
        <f>SUM(J4095)</f>
        <v>0</v>
      </c>
      <c r="N4096" s="662">
        <v>1245092</v>
      </c>
      <c r="P4096" s="2842"/>
      <c r="Q4096" s="2842"/>
      <c r="R4096" s="2842"/>
      <c r="S4096" s="2842"/>
      <c r="T4096" s="2842"/>
      <c r="U4096" s="2842"/>
      <c r="V4096" s="2842"/>
      <c r="W4096" s="2842"/>
      <c r="X4096" s="2842"/>
      <c r="Y4096" s="2842"/>
      <c r="Z4096" s="2842"/>
      <c r="AA4096" s="2842"/>
    </row>
    <row r="4097" spans="1:27" s="2842" customFormat="1" ht="43.5" customHeight="1" thickTop="1" thickBot="1">
      <c r="A4097" s="1039">
        <f t="shared" ref="A4097:F4097" si="995">SUM(A4096,A4092,A4088,A4076)</f>
        <v>0</v>
      </c>
      <c r="B4097" s="1040">
        <f t="shared" si="995"/>
        <v>0</v>
      </c>
      <c r="C4097" s="996">
        <f t="shared" si="995"/>
        <v>538000</v>
      </c>
      <c r="D4097" s="996">
        <f t="shared" si="995"/>
        <v>610000</v>
      </c>
      <c r="E4097" s="1040">
        <f t="shared" si="995"/>
        <v>538000</v>
      </c>
      <c r="F4097" s="1040">
        <f t="shared" si="995"/>
        <v>610000</v>
      </c>
      <c r="G4097" s="1013"/>
      <c r="H4097" s="1010" t="s">
        <v>1355</v>
      </c>
      <c r="I4097" s="996">
        <f>SUM(I4096,I4092,I4088,I4076)</f>
        <v>0</v>
      </c>
      <c r="J4097" s="997">
        <f>SUM(J4096,J4092,J4088,J4076)</f>
        <v>0</v>
      </c>
      <c r="N4097" s="648" t="e">
        <f>#REF!</f>
        <v>#REF!</v>
      </c>
    </row>
    <row r="4098" spans="1:27" s="2842" customFormat="1" ht="30.75" customHeight="1" thickTop="1" thickBot="1">
      <c r="A4098" s="1071">
        <f t="shared" ref="A4098:F4098" si="996">SUM(A4097,A4066)</f>
        <v>0</v>
      </c>
      <c r="B4098" s="1072">
        <f t="shared" si="996"/>
        <v>0</v>
      </c>
      <c r="C4098" s="1072">
        <f t="shared" si="996"/>
        <v>11148000</v>
      </c>
      <c r="D4098" s="1072">
        <f t="shared" si="996"/>
        <v>610000</v>
      </c>
      <c r="E4098" s="1072">
        <f t="shared" si="996"/>
        <v>11148000</v>
      </c>
      <c r="F4098" s="1072">
        <f t="shared" si="996"/>
        <v>610000</v>
      </c>
      <c r="G4098" s="1067"/>
      <c r="H4098" s="1068" t="s">
        <v>1633</v>
      </c>
      <c r="I4098" s="1072">
        <f>SUM(I4097,I4066)</f>
        <v>0</v>
      </c>
      <c r="J4098" s="1073">
        <f>SUM(J4097,J4066)</f>
        <v>0</v>
      </c>
      <c r="P4098" s="660"/>
      <c r="Q4098" s="660"/>
      <c r="R4098" s="660"/>
      <c r="S4098" s="660"/>
      <c r="T4098" s="660"/>
      <c r="U4098" s="660"/>
      <c r="V4098" s="660"/>
      <c r="W4098" s="660"/>
      <c r="X4098" s="660"/>
      <c r="Y4098" s="660"/>
      <c r="Z4098" s="660"/>
      <c r="AA4098" s="660"/>
    </row>
    <row r="4099" spans="1:27" s="660" customFormat="1" ht="20.25" customHeight="1" thickTop="1" thickBot="1">
      <c r="A4099" s="1391"/>
      <c r="B4099" s="775"/>
      <c r="C4099" s="775"/>
      <c r="D4099" s="775"/>
      <c r="E4099" s="775"/>
      <c r="F4099" s="775"/>
      <c r="G4099" s="2842"/>
      <c r="H4099" s="749"/>
      <c r="I4099" s="775"/>
      <c r="J4099" s="775"/>
      <c r="P4099" s="2842"/>
      <c r="Q4099" s="2842"/>
      <c r="R4099" s="2842"/>
      <c r="S4099" s="2842"/>
      <c r="T4099" s="2842"/>
      <c r="U4099" s="2842"/>
      <c r="V4099" s="2842"/>
      <c r="W4099" s="2842"/>
      <c r="X4099" s="2842"/>
      <c r="Y4099" s="2842"/>
      <c r="Z4099" s="2842"/>
      <c r="AA4099" s="2842"/>
    </row>
    <row r="4100" spans="1:27" s="2842" customFormat="1" ht="14.25" customHeight="1" thickTop="1">
      <c r="A4100" s="4645" t="s">
        <v>1634</v>
      </c>
      <c r="B4100" s="4646"/>
      <c r="C4100" s="4646"/>
      <c r="D4100" s="4646"/>
      <c r="E4100" s="4646"/>
      <c r="F4100" s="4646"/>
      <c r="G4100" s="4646"/>
      <c r="H4100" s="4646"/>
      <c r="I4100" s="4646"/>
      <c r="J4100" s="4646"/>
    </row>
    <row r="4101" spans="1:27" s="2842" customFormat="1" ht="17.25" customHeight="1" thickBot="1">
      <c r="A4101" s="2848"/>
      <c r="I4101" s="4608" t="s">
        <v>313</v>
      </c>
      <c r="J4101" s="4608"/>
      <c r="P4101" s="648"/>
      <c r="Q4101" s="648"/>
      <c r="R4101" s="648"/>
      <c r="S4101" s="648"/>
      <c r="T4101" s="648"/>
      <c r="U4101" s="648"/>
      <c r="V4101" s="648"/>
      <c r="W4101" s="648"/>
      <c r="X4101" s="648"/>
      <c r="Y4101" s="648"/>
      <c r="Z4101" s="648"/>
      <c r="AA4101" s="648"/>
    </row>
    <row r="4102" spans="1:27" s="648" customFormat="1" ht="27.75" customHeight="1" thickTop="1" thickBot="1">
      <c r="A4102" s="4453" t="s">
        <v>3785</v>
      </c>
      <c r="B4102" s="4454"/>
      <c r="C4102" s="4455" t="s">
        <v>3783</v>
      </c>
      <c r="D4102" s="4454"/>
      <c r="E4102" s="4455" t="s">
        <v>3784</v>
      </c>
      <c r="F4102" s="4454"/>
      <c r="G4102" s="4456" t="s">
        <v>117</v>
      </c>
      <c r="H4102" s="4457"/>
      <c r="I4102" s="4455" t="s">
        <v>3787</v>
      </c>
      <c r="J4102" s="4454"/>
      <c r="P4102" s="660"/>
      <c r="Q4102" s="660"/>
      <c r="R4102" s="660"/>
      <c r="S4102" s="660"/>
      <c r="T4102" s="660"/>
      <c r="U4102" s="660"/>
      <c r="V4102" s="660"/>
      <c r="W4102" s="660"/>
      <c r="X4102" s="660"/>
      <c r="Y4102" s="660"/>
      <c r="Z4102" s="660"/>
      <c r="AA4102" s="660"/>
    </row>
    <row r="4103" spans="1:27" s="660" customFormat="1" ht="13.5" customHeight="1" thickTop="1" thickBot="1">
      <c r="A4103" s="1050" t="s">
        <v>118</v>
      </c>
      <c r="B4103" s="2819" t="s">
        <v>104</v>
      </c>
      <c r="C4103" s="2819" t="s">
        <v>118</v>
      </c>
      <c r="D4103" s="2819" t="s">
        <v>104</v>
      </c>
      <c r="E4103" s="2819" t="s">
        <v>118</v>
      </c>
      <c r="F4103" s="2819" t="s">
        <v>104</v>
      </c>
      <c r="G4103" s="4458"/>
      <c r="H4103" s="4459"/>
      <c r="I4103" s="2819" t="s">
        <v>118</v>
      </c>
      <c r="J4103" s="1051" t="s">
        <v>104</v>
      </c>
      <c r="P4103" s="695"/>
      <c r="Q4103" s="695"/>
      <c r="R4103" s="695"/>
      <c r="S4103" s="695"/>
      <c r="T4103" s="695"/>
      <c r="U4103" s="695"/>
      <c r="V4103" s="695"/>
      <c r="W4103" s="695"/>
      <c r="X4103" s="695"/>
      <c r="Y4103" s="695"/>
      <c r="Z4103" s="695"/>
      <c r="AA4103" s="695"/>
    </row>
    <row r="4104" spans="1:27" s="695" customFormat="1" ht="18" customHeight="1" thickTop="1" thickBot="1">
      <c r="A4104" s="1075">
        <v>1</v>
      </c>
      <c r="B4104" s="2843">
        <v>2</v>
      </c>
      <c r="C4104" s="2843">
        <v>3</v>
      </c>
      <c r="D4104" s="2843">
        <v>4</v>
      </c>
      <c r="E4104" s="2843">
        <v>5</v>
      </c>
      <c r="F4104" s="2843">
        <v>6</v>
      </c>
      <c r="G4104" s="4614">
        <v>7</v>
      </c>
      <c r="H4104" s="4614"/>
      <c r="I4104" s="2843">
        <v>8</v>
      </c>
      <c r="J4104" s="1076">
        <v>9</v>
      </c>
      <c r="P4104" s="2842"/>
      <c r="Q4104" s="2842"/>
      <c r="R4104" s="2842"/>
      <c r="S4104" s="2842"/>
      <c r="T4104" s="2842"/>
      <c r="U4104" s="2842"/>
      <c r="V4104" s="2842"/>
      <c r="W4104" s="2842"/>
      <c r="X4104" s="2842"/>
      <c r="Y4104" s="2842"/>
      <c r="Z4104" s="2842"/>
      <c r="AA4104" s="2842"/>
    </row>
    <row r="4105" spans="1:27" s="2842" customFormat="1" ht="18" customHeight="1">
      <c r="A4105" s="2844" t="s">
        <v>318</v>
      </c>
      <c r="B4105" s="2840"/>
      <c r="C4105" s="2840"/>
      <c r="D4105" s="2840"/>
      <c r="E4105" s="2840"/>
      <c r="F4105" s="2840"/>
      <c r="G4105" s="2840"/>
      <c r="H4105" s="2840"/>
      <c r="I4105" s="2840"/>
      <c r="J4105" s="2841"/>
    </row>
    <row r="4106" spans="1:27" s="2842" customFormat="1" ht="17.25" customHeight="1" thickBot="1">
      <c r="A4106" s="4612"/>
      <c r="B4106" s="4613"/>
      <c r="C4106" s="4613"/>
      <c r="D4106" s="4613"/>
      <c r="E4106" s="4613"/>
      <c r="F4106" s="4613"/>
      <c r="G4106" s="624" t="s">
        <v>137</v>
      </c>
      <c r="H4106" s="4610" t="s">
        <v>239</v>
      </c>
      <c r="I4106" s="4610"/>
      <c r="J4106" s="4611"/>
      <c r="P4106" s="626"/>
      <c r="Q4106" s="626"/>
      <c r="R4106" s="626"/>
      <c r="S4106" s="626"/>
      <c r="T4106" s="626"/>
      <c r="U4106" s="626"/>
      <c r="V4106" s="626"/>
      <c r="W4106" s="626"/>
      <c r="X4106" s="626"/>
      <c r="Y4106" s="626"/>
      <c r="Z4106" s="626"/>
      <c r="AA4106" s="626"/>
    </row>
    <row r="4107" spans="1:27" s="626" customFormat="1" ht="17.25" customHeight="1" thickTop="1" thickBot="1">
      <c r="A4107" s="2839">
        <f t="shared" ref="A4107:F4107" si="997">SUM(A4131)</f>
        <v>0</v>
      </c>
      <c r="B4107" s="2846">
        <f t="shared" si="997"/>
        <v>0</v>
      </c>
      <c r="C4107" s="2839">
        <f t="shared" si="997"/>
        <v>21575000</v>
      </c>
      <c r="D4107" s="2846">
        <f t="shared" si="997"/>
        <v>0</v>
      </c>
      <c r="E4107" s="2839">
        <f t="shared" si="997"/>
        <v>21575000</v>
      </c>
      <c r="F4107" s="2846">
        <f t="shared" si="997"/>
        <v>0</v>
      </c>
      <c r="G4107" s="1326">
        <v>1</v>
      </c>
      <c r="H4107" s="2839" t="s">
        <v>1235</v>
      </c>
      <c r="I4107" s="2839">
        <f>SUM(I4131)</f>
        <v>0</v>
      </c>
      <c r="J4107" s="2846">
        <f>SUM(J4131)</f>
        <v>0</v>
      </c>
      <c r="P4107" s="733"/>
      <c r="Q4107" s="733"/>
      <c r="R4107" s="733"/>
      <c r="S4107" s="733"/>
      <c r="T4107" s="733"/>
      <c r="U4107" s="733"/>
      <c r="V4107" s="733"/>
      <c r="W4107" s="733"/>
      <c r="X4107" s="733"/>
      <c r="Y4107" s="733"/>
      <c r="Z4107" s="733"/>
      <c r="AA4107" s="733"/>
    </row>
    <row r="4108" spans="1:27" s="733" customFormat="1" ht="30" customHeight="1" thickTop="1" thickBot="1">
      <c r="A4108" s="2862">
        <f t="shared" ref="A4108:F4108" si="998">A4135</f>
        <v>0</v>
      </c>
      <c r="B4108" s="989">
        <f t="shared" si="998"/>
        <v>0</v>
      </c>
      <c r="C4108" s="2862">
        <f t="shared" si="998"/>
        <v>1010000</v>
      </c>
      <c r="D4108" s="989">
        <f t="shared" si="998"/>
        <v>0</v>
      </c>
      <c r="E4108" s="2862">
        <f t="shared" si="998"/>
        <v>1010000</v>
      </c>
      <c r="F4108" s="989">
        <f t="shared" si="998"/>
        <v>0</v>
      </c>
      <c r="G4108" s="1263">
        <v>2</v>
      </c>
      <c r="H4108" s="2862" t="s">
        <v>1236</v>
      </c>
      <c r="I4108" s="2862">
        <f>I4135</f>
        <v>0</v>
      </c>
      <c r="J4108" s="989">
        <f>J4135</f>
        <v>0</v>
      </c>
      <c r="P4108" s="2842"/>
      <c r="Q4108" s="2842"/>
      <c r="R4108" s="2842"/>
      <c r="S4108" s="2842"/>
      <c r="T4108" s="2842"/>
      <c r="U4108" s="2842"/>
      <c r="V4108" s="2842"/>
      <c r="W4108" s="2842"/>
      <c r="X4108" s="2842"/>
      <c r="Y4108" s="2842"/>
      <c r="Z4108" s="2842"/>
      <c r="AA4108" s="2842"/>
    </row>
    <row r="4109" spans="1:27" s="2842" customFormat="1" ht="34.5" customHeight="1" thickTop="1" thickBot="1">
      <c r="A4109" s="995">
        <f t="shared" ref="A4109:F4109" si="999">SUM(A4107:A4108)</f>
        <v>0</v>
      </c>
      <c r="B4109" s="996">
        <f t="shared" si="999"/>
        <v>0</v>
      </c>
      <c r="C4109" s="996">
        <f t="shared" si="999"/>
        <v>22585000</v>
      </c>
      <c r="D4109" s="996">
        <f t="shared" si="999"/>
        <v>0</v>
      </c>
      <c r="E4109" s="996">
        <f t="shared" si="999"/>
        <v>22585000</v>
      </c>
      <c r="F4109" s="996">
        <f t="shared" si="999"/>
        <v>0</v>
      </c>
      <c r="G4109" s="996"/>
      <c r="H4109" s="998" t="s">
        <v>1358</v>
      </c>
      <c r="I4109" s="996">
        <f>SUM(I4107:I4108)</f>
        <v>0</v>
      </c>
      <c r="J4109" s="997">
        <f>SUM(J4107:J4108)</f>
        <v>0</v>
      </c>
    </row>
    <row r="4110" spans="1:27" s="2842" customFormat="1" ht="17.25" customHeight="1" thickTop="1">
      <c r="A4110" s="4623"/>
      <c r="B4110" s="4624"/>
      <c r="C4110" s="4624"/>
      <c r="D4110" s="4624"/>
      <c r="E4110" s="4624"/>
      <c r="F4110" s="4624"/>
      <c r="G4110" s="623" t="s">
        <v>139</v>
      </c>
      <c r="H4110" s="4606" t="s">
        <v>243</v>
      </c>
      <c r="I4110" s="4606"/>
      <c r="J4110" s="4607"/>
    </row>
    <row r="4111" spans="1:27" s="2842" customFormat="1" ht="17.25" customHeight="1" thickBot="1">
      <c r="A4111" s="2839">
        <f t="shared" ref="A4111:F4111" si="1000">A4146</f>
        <v>0</v>
      </c>
      <c r="B4111" s="2846">
        <f t="shared" si="1000"/>
        <v>0</v>
      </c>
      <c r="C4111" s="2839">
        <f t="shared" si="1000"/>
        <v>785000</v>
      </c>
      <c r="D4111" s="2846">
        <f t="shared" si="1000"/>
        <v>225000</v>
      </c>
      <c r="E4111" s="2839">
        <f t="shared" si="1000"/>
        <v>785000</v>
      </c>
      <c r="F4111" s="2846">
        <f t="shared" si="1000"/>
        <v>225000</v>
      </c>
      <c r="G4111" s="1326">
        <v>1</v>
      </c>
      <c r="H4111" s="2839" t="s">
        <v>1258</v>
      </c>
      <c r="I4111" s="2839">
        <f>I4146</f>
        <v>0</v>
      </c>
      <c r="J4111" s="2846">
        <f>J4146</f>
        <v>0</v>
      </c>
      <c r="P4111" s="648"/>
      <c r="Q4111" s="648"/>
      <c r="R4111" s="648"/>
      <c r="S4111" s="648"/>
      <c r="T4111" s="648"/>
      <c r="U4111" s="648"/>
      <c r="V4111" s="648"/>
      <c r="W4111" s="648"/>
      <c r="X4111" s="648"/>
      <c r="Y4111" s="648"/>
      <c r="Z4111" s="648"/>
      <c r="AA4111" s="648"/>
    </row>
    <row r="4112" spans="1:27" s="648" customFormat="1" ht="17.25" customHeight="1" thickTop="1" thickBot="1">
      <c r="A4112" s="2839">
        <f t="shared" ref="A4112:F4112" si="1001">A4158</f>
        <v>0</v>
      </c>
      <c r="B4112" s="2846">
        <f t="shared" si="1001"/>
        <v>0</v>
      </c>
      <c r="C4112" s="2839">
        <f t="shared" si="1001"/>
        <v>40000</v>
      </c>
      <c r="D4112" s="2846">
        <f t="shared" si="1001"/>
        <v>400000</v>
      </c>
      <c r="E4112" s="2839">
        <f t="shared" si="1001"/>
        <v>40000</v>
      </c>
      <c r="F4112" s="2846">
        <f t="shared" si="1001"/>
        <v>400000</v>
      </c>
      <c r="G4112" s="1326">
        <v>2</v>
      </c>
      <c r="H4112" s="2839" t="s">
        <v>1271</v>
      </c>
      <c r="I4112" s="2839">
        <f>I4158</f>
        <v>0</v>
      </c>
      <c r="J4112" s="2846">
        <f>J4158</f>
        <v>0</v>
      </c>
    </row>
    <row r="4113" spans="1:27" s="648" customFormat="1" ht="17.25" customHeight="1" thickTop="1" thickBot="1">
      <c r="A4113" s="2839">
        <f t="shared" ref="A4113:F4113" si="1002">A4164</f>
        <v>0</v>
      </c>
      <c r="B4113" s="2846">
        <f t="shared" si="1002"/>
        <v>0</v>
      </c>
      <c r="C4113" s="2839">
        <f t="shared" si="1002"/>
        <v>0</v>
      </c>
      <c r="D4113" s="2846">
        <f t="shared" si="1002"/>
        <v>60000</v>
      </c>
      <c r="E4113" s="2839">
        <f t="shared" si="1002"/>
        <v>0</v>
      </c>
      <c r="F4113" s="2846">
        <f t="shared" si="1002"/>
        <v>60000</v>
      </c>
      <c r="G4113" s="1326">
        <v>3</v>
      </c>
      <c r="H4113" s="2839" t="s">
        <v>1282</v>
      </c>
      <c r="I4113" s="2839">
        <f>I4164</f>
        <v>0</v>
      </c>
      <c r="J4113" s="2846">
        <f>J4164</f>
        <v>0</v>
      </c>
      <c r="P4113" s="626"/>
      <c r="Q4113" s="626"/>
      <c r="R4113" s="626"/>
      <c r="S4113" s="626"/>
      <c r="T4113" s="626"/>
      <c r="U4113" s="626"/>
      <c r="V4113" s="626"/>
      <c r="W4113" s="626"/>
      <c r="X4113" s="626"/>
      <c r="Y4113" s="626"/>
      <c r="Z4113" s="626"/>
      <c r="AA4113" s="626"/>
    </row>
    <row r="4114" spans="1:27" s="626" customFormat="1" ht="17.25" customHeight="1" thickTop="1" thickBot="1">
      <c r="A4114" s="2839">
        <f>0</f>
        <v>0</v>
      </c>
      <c r="B4114" s="2846">
        <f>0</f>
        <v>0</v>
      </c>
      <c r="C4114" s="2839">
        <f>0</f>
        <v>0</v>
      </c>
      <c r="D4114" s="2846">
        <f>0</f>
        <v>0</v>
      </c>
      <c r="E4114" s="2839">
        <f>0</f>
        <v>0</v>
      </c>
      <c r="F4114" s="2846">
        <f>0</f>
        <v>0</v>
      </c>
      <c r="G4114" s="1326">
        <v>4</v>
      </c>
      <c r="H4114" s="2839" t="s">
        <v>1296</v>
      </c>
      <c r="I4114" s="2839">
        <f>0</f>
        <v>0</v>
      </c>
      <c r="J4114" s="2846">
        <f>0</f>
        <v>0</v>
      </c>
      <c r="P4114" s="662"/>
      <c r="Q4114" s="662"/>
      <c r="R4114" s="662"/>
      <c r="S4114" s="662"/>
      <c r="T4114" s="662"/>
      <c r="U4114" s="662"/>
      <c r="V4114" s="662"/>
      <c r="W4114" s="662"/>
      <c r="X4114" s="662"/>
      <c r="Y4114" s="662"/>
      <c r="Z4114" s="662"/>
      <c r="AA4114" s="662"/>
    </row>
    <row r="4115" spans="1:27" s="662" customFormat="1" ht="16.5" thickTop="1" thickBot="1">
      <c r="A4115" s="2862">
        <f t="shared" ref="A4115:F4115" si="1003">A4168</f>
        <v>0</v>
      </c>
      <c r="B4115" s="989">
        <f t="shared" si="1003"/>
        <v>0</v>
      </c>
      <c r="C4115" s="2862">
        <f t="shared" si="1003"/>
        <v>10000</v>
      </c>
      <c r="D4115" s="989">
        <f t="shared" si="1003"/>
        <v>0</v>
      </c>
      <c r="E4115" s="2862">
        <f t="shared" si="1003"/>
        <v>10000</v>
      </c>
      <c r="F4115" s="989">
        <f t="shared" si="1003"/>
        <v>0</v>
      </c>
      <c r="G4115" s="1263">
        <v>5</v>
      </c>
      <c r="H4115" s="2862" t="s">
        <v>321</v>
      </c>
      <c r="I4115" s="2862">
        <f>I4168</f>
        <v>0</v>
      </c>
      <c r="J4115" s="989">
        <f>J4168</f>
        <v>0</v>
      </c>
      <c r="P4115" s="2842"/>
      <c r="Q4115" s="2842"/>
      <c r="R4115" s="2842"/>
      <c r="S4115" s="2842"/>
      <c r="T4115" s="2842"/>
      <c r="U4115" s="2842"/>
      <c r="V4115" s="2842"/>
      <c r="W4115" s="2842"/>
      <c r="X4115" s="2842"/>
      <c r="Y4115" s="2842"/>
      <c r="Z4115" s="2842"/>
      <c r="AA4115" s="2842"/>
    </row>
    <row r="4116" spans="1:27" s="2842" customFormat="1" ht="34.5" customHeight="1" thickTop="1" thickBot="1">
      <c r="A4116" s="995">
        <f t="shared" ref="A4116:F4116" si="1004">SUM(A4111:A4115)</f>
        <v>0</v>
      </c>
      <c r="B4116" s="996">
        <f t="shared" si="1004"/>
        <v>0</v>
      </c>
      <c r="C4116" s="996">
        <f t="shared" si="1004"/>
        <v>835000</v>
      </c>
      <c r="D4116" s="996">
        <f t="shared" si="1004"/>
        <v>685000</v>
      </c>
      <c r="E4116" s="996">
        <f t="shared" si="1004"/>
        <v>835000</v>
      </c>
      <c r="F4116" s="996">
        <f t="shared" si="1004"/>
        <v>685000</v>
      </c>
      <c r="G4116" s="996"/>
      <c r="H4116" s="998" t="s">
        <v>1243</v>
      </c>
      <c r="I4116" s="996">
        <f>SUM(I4111:I4115)</f>
        <v>0</v>
      </c>
      <c r="J4116" s="997">
        <f>SUM(J4111:J4115)</f>
        <v>0</v>
      </c>
    </row>
    <row r="4117" spans="1:27" s="2842" customFormat="1" ht="15" customHeight="1" thickTop="1" thickBot="1">
      <c r="A4117" s="1005">
        <f t="shared" ref="A4117:F4117" si="1005">SUM(A4109+A4116)</f>
        <v>0</v>
      </c>
      <c r="B4117" s="1006">
        <f t="shared" si="1005"/>
        <v>0</v>
      </c>
      <c r="C4117" s="1006">
        <f t="shared" si="1005"/>
        <v>23420000</v>
      </c>
      <c r="D4117" s="1006">
        <f t="shared" si="1005"/>
        <v>685000</v>
      </c>
      <c r="E4117" s="1006">
        <f t="shared" si="1005"/>
        <v>23420000</v>
      </c>
      <c r="F4117" s="1006">
        <f t="shared" si="1005"/>
        <v>685000</v>
      </c>
      <c r="G4117" s="1067"/>
      <c r="H4117" s="1068" t="s">
        <v>1244</v>
      </c>
      <c r="I4117" s="1006">
        <f>SUM(I4109+I4116)</f>
        <v>0</v>
      </c>
      <c r="J4117" s="1007">
        <f>SUM(J4109+J4116)</f>
        <v>0</v>
      </c>
    </row>
    <row r="4118" spans="1:27" s="2842" customFormat="1" ht="17.25" customHeight="1">
      <c r="A4118" s="2850"/>
      <c r="B4118" s="2847"/>
      <c r="C4118" s="2847"/>
      <c r="D4118" s="2847"/>
      <c r="E4118" s="2847"/>
      <c r="F4118" s="2847"/>
      <c r="H4118" s="749"/>
      <c r="I4118" s="2847"/>
      <c r="J4118" s="2847"/>
    </row>
    <row r="4119" spans="1:27" s="2842" customFormat="1" ht="15" customHeight="1">
      <c r="A4119" s="2848" t="s">
        <v>322</v>
      </c>
    </row>
    <row r="4120" spans="1:27" s="2842" customFormat="1" ht="13.5" customHeight="1">
      <c r="A4120" s="1383" t="s">
        <v>1635</v>
      </c>
      <c r="B4120" s="664"/>
      <c r="C4120" s="1388"/>
      <c r="D4120" s="1388"/>
      <c r="E4120" s="1388"/>
      <c r="F4120" s="1388"/>
      <c r="G4120" s="1388"/>
      <c r="I4120" s="1388"/>
      <c r="J4120" s="1388"/>
      <c r="N4120" s="1386" t="e">
        <v>#REF!</v>
      </c>
    </row>
    <row r="4121" spans="1:27" s="2842" customFormat="1" ht="15.75" customHeight="1" thickBot="1">
      <c r="A4121" s="2848"/>
      <c r="I4121" s="4608" t="s">
        <v>313</v>
      </c>
      <c r="J4121" s="4608"/>
      <c r="N4121" s="1387" t="e">
        <v>#REF!</v>
      </c>
    </row>
    <row r="4122" spans="1:27" s="2842" customFormat="1" ht="32.25" customHeight="1" thickBot="1">
      <c r="A4122" s="4453" t="s">
        <v>3785</v>
      </c>
      <c r="B4122" s="4454"/>
      <c r="C4122" s="4455" t="s">
        <v>3783</v>
      </c>
      <c r="D4122" s="4454"/>
      <c r="E4122" s="4455" t="s">
        <v>3784</v>
      </c>
      <c r="F4122" s="4454"/>
      <c r="G4122" s="4456" t="s">
        <v>117</v>
      </c>
      <c r="H4122" s="4457"/>
      <c r="I4122" s="4455" t="s">
        <v>3787</v>
      </c>
      <c r="J4122" s="4454"/>
      <c r="P4122" s="648"/>
      <c r="Q4122" s="648"/>
      <c r="R4122" s="648"/>
      <c r="S4122" s="648"/>
      <c r="T4122" s="648"/>
      <c r="U4122" s="648"/>
      <c r="V4122" s="648"/>
      <c r="W4122" s="648"/>
      <c r="X4122" s="648"/>
      <c r="Y4122" s="648"/>
      <c r="Z4122" s="648"/>
      <c r="AA4122" s="648"/>
    </row>
    <row r="4123" spans="1:27" s="648" customFormat="1" ht="13.5" customHeight="1" thickTop="1" thickBot="1">
      <c r="A4123" s="1050" t="s">
        <v>118</v>
      </c>
      <c r="B4123" s="2819" t="s">
        <v>104</v>
      </c>
      <c r="C4123" s="2819" t="s">
        <v>118</v>
      </c>
      <c r="D4123" s="2819" t="s">
        <v>104</v>
      </c>
      <c r="E4123" s="2819" t="s">
        <v>118</v>
      </c>
      <c r="F4123" s="2819" t="s">
        <v>104</v>
      </c>
      <c r="G4123" s="4458"/>
      <c r="H4123" s="4459"/>
      <c r="I4123" s="2819" t="s">
        <v>118</v>
      </c>
      <c r="J4123" s="1051" t="s">
        <v>104</v>
      </c>
    </row>
    <row r="4124" spans="1:27" s="648" customFormat="1" ht="18" customHeight="1" thickTop="1" thickBot="1">
      <c r="A4124" s="1075">
        <v>1</v>
      </c>
      <c r="B4124" s="2843">
        <v>2</v>
      </c>
      <c r="C4124" s="2843">
        <v>3</v>
      </c>
      <c r="D4124" s="2843">
        <v>4</v>
      </c>
      <c r="E4124" s="2843">
        <v>5</v>
      </c>
      <c r="F4124" s="2843">
        <v>6</v>
      </c>
      <c r="G4124" s="4614">
        <v>7</v>
      </c>
      <c r="H4124" s="4614"/>
      <c r="I4124" s="2843">
        <v>8</v>
      </c>
      <c r="J4124" s="1076">
        <v>9</v>
      </c>
      <c r="P4124" s="2842"/>
      <c r="Q4124" s="2842"/>
      <c r="R4124" s="2842"/>
      <c r="S4124" s="2842"/>
      <c r="T4124" s="2842"/>
      <c r="U4124" s="2842"/>
      <c r="V4124" s="2842"/>
      <c r="W4124" s="2842"/>
      <c r="X4124" s="2842"/>
      <c r="Y4124" s="2842"/>
      <c r="Z4124" s="2842"/>
      <c r="AA4124" s="2842"/>
    </row>
    <row r="4125" spans="1:27" s="2842" customFormat="1" ht="18" customHeight="1">
      <c r="A4125" s="2844" t="s">
        <v>626</v>
      </c>
      <c r="B4125" s="2840"/>
      <c r="C4125" s="2840"/>
      <c r="D4125" s="2840"/>
      <c r="E4125" s="2840"/>
      <c r="F4125" s="2840"/>
      <c r="G4125" s="2840"/>
      <c r="H4125" s="2840"/>
      <c r="I4125" s="2840"/>
      <c r="J4125" s="2841"/>
    </row>
    <row r="4126" spans="1:27" s="2842" customFormat="1" ht="18" customHeight="1">
      <c r="A4126" s="4612"/>
      <c r="B4126" s="4613"/>
      <c r="C4126" s="4613"/>
      <c r="D4126" s="4613"/>
      <c r="E4126" s="4613"/>
      <c r="F4126" s="4613"/>
      <c r="G4126" s="624" t="s">
        <v>137</v>
      </c>
      <c r="H4126" s="4610" t="s">
        <v>239</v>
      </c>
      <c r="I4126" s="4610"/>
      <c r="J4126" s="4611"/>
    </row>
    <row r="4127" spans="1:27" s="2842" customFormat="1" ht="17.25" customHeight="1" thickBot="1">
      <c r="A4127" s="4612"/>
      <c r="B4127" s="4613"/>
      <c r="C4127" s="4613"/>
      <c r="D4127" s="4613"/>
      <c r="E4127" s="4613"/>
      <c r="F4127" s="4613"/>
      <c r="G4127" s="624">
        <v>1</v>
      </c>
      <c r="H4127" s="4610" t="s">
        <v>1235</v>
      </c>
      <c r="I4127" s="4610"/>
      <c r="J4127" s="4611"/>
      <c r="P4127" s="648"/>
      <c r="Q4127" s="648"/>
      <c r="R4127" s="648"/>
      <c r="S4127" s="648"/>
      <c r="T4127" s="648"/>
      <c r="U4127" s="648"/>
      <c r="V4127" s="648"/>
      <c r="W4127" s="648"/>
      <c r="X4127" s="648"/>
      <c r="Y4127" s="648"/>
      <c r="Z4127" s="648"/>
      <c r="AA4127" s="648"/>
    </row>
    <row r="4128" spans="1:27" s="648" customFormat="1" ht="17.25" customHeight="1" thickTop="1" thickBot="1">
      <c r="A4128" s="3424"/>
      <c r="B4128" s="2846"/>
      <c r="C4128" s="4423">
        <v>13000000</v>
      </c>
      <c r="D4128" s="4424">
        <v>0</v>
      </c>
      <c r="E4128" s="4423">
        <v>13000000</v>
      </c>
      <c r="F4128" s="4424">
        <v>0</v>
      </c>
      <c r="G4128" s="1326" t="s">
        <v>324</v>
      </c>
      <c r="H4128" s="621" t="s">
        <v>1409</v>
      </c>
      <c r="I4128" s="2839"/>
      <c r="J4128" s="2846">
        <v>0</v>
      </c>
      <c r="P4128" s="650"/>
      <c r="Q4128" s="650"/>
      <c r="R4128" s="650"/>
      <c r="S4128" s="650"/>
      <c r="T4128" s="650"/>
      <c r="U4128" s="650"/>
      <c r="V4128" s="650"/>
      <c r="W4128" s="650"/>
      <c r="X4128" s="650"/>
      <c r="Y4128" s="650"/>
      <c r="Z4128" s="650"/>
      <c r="AA4128" s="650"/>
    </row>
    <row r="4129" spans="1:27" s="650" customFormat="1" ht="17.25" customHeight="1" thickTop="1" thickBot="1">
      <c r="A4129" s="3424"/>
      <c r="B4129" s="2846"/>
      <c r="C4129" s="4423">
        <v>5025000</v>
      </c>
      <c r="D4129" s="4424">
        <v>0</v>
      </c>
      <c r="E4129" s="4423">
        <v>5025000</v>
      </c>
      <c r="F4129" s="4424">
        <v>0</v>
      </c>
      <c r="G4129" s="1326" t="s">
        <v>327</v>
      </c>
      <c r="H4129" s="1234" t="s">
        <v>1246</v>
      </c>
      <c r="I4129" s="2839"/>
      <c r="J4129" s="2846">
        <v>0</v>
      </c>
      <c r="P4129" s="733"/>
      <c r="Q4129" s="733"/>
      <c r="R4129" s="733"/>
      <c r="S4129" s="733"/>
      <c r="T4129" s="733"/>
      <c r="U4129" s="733"/>
      <c r="V4129" s="733"/>
      <c r="W4129" s="733"/>
      <c r="X4129" s="733"/>
      <c r="Y4129" s="733"/>
      <c r="Z4129" s="733"/>
      <c r="AA4129" s="733"/>
    </row>
    <row r="4130" spans="1:27" s="733" customFormat="1" ht="21" customHeight="1" thickTop="1" thickBot="1">
      <c r="A4130" s="3424"/>
      <c r="B4130" s="2846"/>
      <c r="C4130" s="4427">
        <v>3550000</v>
      </c>
      <c r="D4130" s="989">
        <v>0</v>
      </c>
      <c r="E4130" s="4427">
        <v>3550000</v>
      </c>
      <c r="F4130" s="989">
        <v>0</v>
      </c>
      <c r="G4130" s="1263">
        <v>100</v>
      </c>
      <c r="H4130" s="645" t="s">
        <v>1380</v>
      </c>
      <c r="I4130" s="2862"/>
      <c r="J4130" s="989">
        <v>0</v>
      </c>
      <c r="P4130" s="2842"/>
      <c r="Q4130" s="2842"/>
      <c r="R4130" s="2842"/>
      <c r="S4130" s="2842"/>
      <c r="T4130" s="2842"/>
      <c r="U4130" s="2842"/>
      <c r="V4130" s="2842"/>
      <c r="W4130" s="2842"/>
      <c r="X4130" s="2842"/>
      <c r="Y4130" s="2842"/>
      <c r="Z4130" s="2842"/>
      <c r="AA4130" s="2842"/>
    </row>
    <row r="4131" spans="1:27" s="2842" customFormat="1" ht="18" customHeight="1" thickTop="1" thickBot="1">
      <c r="A4131" s="995">
        <f t="shared" ref="A4131:F4131" si="1006">SUM(A4128:A4130)</f>
        <v>0</v>
      </c>
      <c r="B4131" s="996">
        <f t="shared" si="1006"/>
        <v>0</v>
      </c>
      <c r="C4131" s="996">
        <f t="shared" si="1006"/>
        <v>21575000</v>
      </c>
      <c r="D4131" s="996">
        <f t="shared" si="1006"/>
        <v>0</v>
      </c>
      <c r="E4131" s="996">
        <f t="shared" si="1006"/>
        <v>21575000</v>
      </c>
      <c r="F4131" s="996">
        <f t="shared" si="1006"/>
        <v>0</v>
      </c>
      <c r="G4131" s="1013"/>
      <c r="H4131" s="996" t="s">
        <v>1249</v>
      </c>
      <c r="I4131" s="996">
        <f>SUM(I4128:I4130)</f>
        <v>0</v>
      </c>
      <c r="J4131" s="997">
        <f>SUM(J4128:J4130)</f>
        <v>0</v>
      </c>
      <c r="P4131" s="648"/>
      <c r="Q4131" s="648"/>
      <c r="R4131" s="648"/>
      <c r="S4131" s="648"/>
      <c r="T4131" s="648"/>
      <c r="U4131" s="648"/>
      <c r="V4131" s="648"/>
      <c r="W4131" s="648"/>
      <c r="X4131" s="648"/>
      <c r="Y4131" s="648"/>
      <c r="Z4131" s="648"/>
      <c r="AA4131" s="648"/>
    </row>
    <row r="4132" spans="1:27" s="648" customFormat="1" ht="17.25" customHeight="1" thickTop="1" thickBot="1">
      <c r="A4132" s="4623"/>
      <c r="B4132" s="4624"/>
      <c r="C4132" s="4624"/>
      <c r="D4132" s="4624"/>
      <c r="E4132" s="4624"/>
      <c r="F4132" s="4624"/>
      <c r="G4132" s="623">
        <v>2</v>
      </c>
      <c r="H4132" s="4606" t="s">
        <v>1236</v>
      </c>
      <c r="I4132" s="4606"/>
      <c r="J4132" s="4607"/>
      <c r="P4132" s="650"/>
      <c r="Q4132" s="650"/>
      <c r="R4132" s="650"/>
      <c r="S4132" s="650"/>
      <c r="T4132" s="650"/>
      <c r="U4132" s="650"/>
      <c r="V4132" s="650"/>
      <c r="W4132" s="650"/>
      <c r="X4132" s="650"/>
      <c r="Y4132" s="650"/>
      <c r="Z4132" s="650"/>
      <c r="AA4132" s="650"/>
    </row>
    <row r="4133" spans="1:27" s="650" customFormat="1" ht="17.25" customHeight="1" thickTop="1" thickBot="1">
      <c r="A4133" s="3424"/>
      <c r="B4133" s="2846"/>
      <c r="C4133" s="3719">
        <v>10000</v>
      </c>
      <c r="D4133" s="4424">
        <v>0</v>
      </c>
      <c r="E4133" s="3719">
        <v>10000</v>
      </c>
      <c r="F4133" s="4424">
        <v>0</v>
      </c>
      <c r="G4133" s="1326">
        <v>200</v>
      </c>
      <c r="H4133" s="2839" t="s">
        <v>1335</v>
      </c>
      <c r="I4133" s="3719"/>
      <c r="J4133" s="2846">
        <v>0</v>
      </c>
      <c r="P4133" s="662"/>
      <c r="Q4133" s="662"/>
      <c r="R4133" s="662"/>
      <c r="S4133" s="662"/>
      <c r="T4133" s="662"/>
      <c r="U4133" s="662"/>
      <c r="V4133" s="662"/>
      <c r="W4133" s="662"/>
      <c r="X4133" s="662"/>
      <c r="Y4133" s="662"/>
      <c r="Z4133" s="662"/>
      <c r="AA4133" s="662"/>
    </row>
    <row r="4134" spans="1:27" s="662" customFormat="1" ht="23.25" customHeight="1" thickTop="1" thickBot="1">
      <c r="A4134" s="3424"/>
      <c r="B4134" s="2846"/>
      <c r="C4134" s="4427">
        <v>1000000</v>
      </c>
      <c r="D4134" s="989">
        <v>0</v>
      </c>
      <c r="E4134" s="4427">
        <v>1000000</v>
      </c>
      <c r="F4134" s="989">
        <v>0</v>
      </c>
      <c r="G4134" s="1263">
        <v>275</v>
      </c>
      <c r="H4134" s="2885" t="s">
        <v>1627</v>
      </c>
      <c r="I4134" s="3375"/>
      <c r="J4134" s="989">
        <v>0</v>
      </c>
    </row>
    <row r="4135" spans="1:27" s="662" customFormat="1" ht="31.5" customHeight="1" thickTop="1" thickBot="1">
      <c r="A4135" s="995">
        <f t="shared" ref="A4135:F4135" si="1007">SUM(A4133:A4134)</f>
        <v>0</v>
      </c>
      <c r="B4135" s="1040">
        <f t="shared" si="1007"/>
        <v>0</v>
      </c>
      <c r="C4135" s="996">
        <f t="shared" si="1007"/>
        <v>1010000</v>
      </c>
      <c r="D4135" s="996">
        <f t="shared" si="1007"/>
        <v>0</v>
      </c>
      <c r="E4135" s="1040">
        <f t="shared" si="1007"/>
        <v>1010000</v>
      </c>
      <c r="F4135" s="1040">
        <f t="shared" si="1007"/>
        <v>0</v>
      </c>
      <c r="G4135" s="1013"/>
      <c r="H4135" s="1010" t="s">
        <v>1257</v>
      </c>
      <c r="I4135" s="996">
        <f>SUM(I4133:I4134)</f>
        <v>0</v>
      </c>
      <c r="J4135" s="997">
        <f>SUM(J4133:J4134)</f>
        <v>0</v>
      </c>
      <c r="P4135" s="2842"/>
      <c r="Q4135" s="2842"/>
      <c r="R4135" s="2842"/>
      <c r="S4135" s="2842"/>
      <c r="T4135" s="2842"/>
      <c r="U4135" s="2842"/>
      <c r="V4135" s="2842"/>
      <c r="W4135" s="2842"/>
      <c r="X4135" s="2842"/>
      <c r="Y4135" s="2842"/>
      <c r="Z4135" s="2842"/>
      <c r="AA4135" s="2842"/>
    </row>
    <row r="4136" spans="1:27" s="2842" customFormat="1" ht="30.75" customHeight="1" thickTop="1" thickBot="1">
      <c r="A4136" s="995">
        <f t="shared" ref="A4136:F4136" si="1008">SUM(A4135,A4131)</f>
        <v>0</v>
      </c>
      <c r="B4136" s="1040">
        <f t="shared" si="1008"/>
        <v>0</v>
      </c>
      <c r="C4136" s="996">
        <f t="shared" si="1008"/>
        <v>22585000</v>
      </c>
      <c r="D4136" s="996">
        <f t="shared" si="1008"/>
        <v>0</v>
      </c>
      <c r="E4136" s="1040">
        <f t="shared" si="1008"/>
        <v>22585000</v>
      </c>
      <c r="F4136" s="1040">
        <f t="shared" si="1008"/>
        <v>0</v>
      </c>
      <c r="G4136" s="1013"/>
      <c r="H4136" s="1010" t="s">
        <v>1237</v>
      </c>
      <c r="I4136" s="996">
        <f>SUM(I4135,I4131)</f>
        <v>0</v>
      </c>
      <c r="J4136" s="997">
        <f>SUM(J4135,J4131)</f>
        <v>0</v>
      </c>
    </row>
    <row r="4137" spans="1:27" s="2842" customFormat="1" ht="18" customHeight="1" thickTop="1">
      <c r="A4137" s="4623"/>
      <c r="B4137" s="4624"/>
      <c r="C4137" s="4624"/>
      <c r="D4137" s="4624"/>
      <c r="E4137" s="4624"/>
      <c r="F4137" s="4624"/>
      <c r="G4137" s="623" t="s">
        <v>139</v>
      </c>
      <c r="H4137" s="4606" t="s">
        <v>243</v>
      </c>
      <c r="I4137" s="4606"/>
      <c r="J4137" s="4607"/>
    </row>
    <row r="4138" spans="1:27" s="2842" customFormat="1" ht="17.25" customHeight="1">
      <c r="A4138" s="4612"/>
      <c r="B4138" s="4613"/>
      <c r="C4138" s="4613"/>
      <c r="D4138" s="4613"/>
      <c r="E4138" s="4613"/>
      <c r="F4138" s="4613"/>
      <c r="G4138" s="624">
        <v>1</v>
      </c>
      <c r="H4138" s="4610" t="s">
        <v>1258</v>
      </c>
      <c r="I4138" s="4610"/>
      <c r="J4138" s="4611"/>
    </row>
    <row r="4139" spans="1:27" s="2842" customFormat="1" ht="17.25" customHeight="1">
      <c r="A4139" s="3424"/>
      <c r="B4139" s="3424"/>
      <c r="C4139" s="4423">
        <v>720000</v>
      </c>
      <c r="D4139" s="4424"/>
      <c r="E4139" s="4423">
        <v>720000</v>
      </c>
      <c r="F4139" s="4424"/>
      <c r="G4139" s="1326" t="s">
        <v>324</v>
      </c>
      <c r="H4139" s="1234" t="s">
        <v>1259</v>
      </c>
      <c r="I4139" s="2839"/>
      <c r="J4139" s="2846"/>
    </row>
    <row r="4140" spans="1:27" s="2842" customFormat="1" ht="17.25" customHeight="1">
      <c r="A4140" s="3424"/>
      <c r="B4140" s="3424"/>
      <c r="C4140" s="3719">
        <v>10000</v>
      </c>
      <c r="D4140" s="4424"/>
      <c r="E4140" s="3719">
        <v>10000</v>
      </c>
      <c r="F4140" s="4424"/>
      <c r="G4140" s="1326" t="s">
        <v>326</v>
      </c>
      <c r="H4140" s="1234" t="s">
        <v>256</v>
      </c>
      <c r="I4140" s="3719"/>
      <c r="J4140" s="2846"/>
    </row>
    <row r="4141" spans="1:27" s="2842" customFormat="1" ht="17.25" customHeight="1">
      <c r="A4141" s="3424"/>
      <c r="B4141" s="3424"/>
      <c r="C4141" s="3719">
        <v>50000</v>
      </c>
      <c r="D4141" s="4424"/>
      <c r="E4141" s="3719">
        <v>50000</v>
      </c>
      <c r="F4141" s="4424"/>
      <c r="G4141" s="1326" t="s">
        <v>473</v>
      </c>
      <c r="H4141" s="1234" t="s">
        <v>1504</v>
      </c>
      <c r="I4141" s="3719"/>
      <c r="J4141" s="2846"/>
    </row>
    <row r="4142" spans="1:27" s="2842" customFormat="1" ht="17.25" customHeight="1" thickBot="1">
      <c r="A4142" s="3424"/>
      <c r="B4142" s="3424"/>
      <c r="C4142" s="3719">
        <v>5000</v>
      </c>
      <c r="D4142" s="4424"/>
      <c r="E4142" s="3719">
        <v>5000</v>
      </c>
      <c r="F4142" s="4424"/>
      <c r="G4142" s="1326" t="s">
        <v>1264</v>
      </c>
      <c r="H4142" s="1234" t="s">
        <v>262</v>
      </c>
      <c r="I4142" s="3719"/>
      <c r="J4142" s="2846"/>
      <c r="P4142" s="626"/>
      <c r="Q4142" s="626"/>
      <c r="R4142" s="626"/>
      <c r="S4142" s="626"/>
      <c r="T4142" s="626"/>
      <c r="U4142" s="626"/>
      <c r="V4142" s="626"/>
      <c r="W4142" s="626"/>
      <c r="X4142" s="626"/>
      <c r="Y4142" s="626"/>
      <c r="Z4142" s="626"/>
      <c r="AA4142" s="626"/>
    </row>
    <row r="4143" spans="1:27" s="626" customFormat="1" ht="17.25" customHeight="1" thickTop="1" thickBot="1">
      <c r="A4143" s="3425"/>
      <c r="B4143" s="3424"/>
      <c r="C4143" s="4423"/>
      <c r="D4143" s="890">
        <v>75000</v>
      </c>
      <c r="E4143" s="4423"/>
      <c r="F4143" s="890">
        <v>75000</v>
      </c>
      <c r="G4143" s="1326" t="s">
        <v>492</v>
      </c>
      <c r="H4143" s="1234" t="s">
        <v>265</v>
      </c>
      <c r="I4143" s="2839"/>
      <c r="J4143" s="890"/>
      <c r="P4143" s="733"/>
      <c r="Q4143" s="733"/>
      <c r="R4143" s="733"/>
      <c r="S4143" s="733"/>
      <c r="T4143" s="733"/>
      <c r="U4143" s="733"/>
      <c r="V4143" s="733"/>
      <c r="W4143" s="733"/>
      <c r="X4143" s="733"/>
      <c r="Y4143" s="733"/>
      <c r="Z4143" s="733"/>
      <c r="AA4143" s="733"/>
    </row>
    <row r="4144" spans="1:27" s="733" customFormat="1" ht="31.5" thickTop="1" thickBot="1">
      <c r="A4144" s="3425"/>
      <c r="B4144" s="3424"/>
      <c r="C4144" s="4427"/>
      <c r="D4144" s="4230">
        <v>100000</v>
      </c>
      <c r="E4144" s="4427"/>
      <c r="F4144" s="4230">
        <v>100000</v>
      </c>
      <c r="G4144" s="1263" t="s">
        <v>495</v>
      </c>
      <c r="H4144" s="1234" t="s">
        <v>3490</v>
      </c>
      <c r="I4144" s="2862"/>
      <c r="J4144" s="4230"/>
      <c r="K4144" s="733">
        <v>100000</v>
      </c>
      <c r="O4144" s="733">
        <f>I4252-C4252</f>
        <v>-21074000</v>
      </c>
      <c r="P4144" s="2842"/>
      <c r="Q4144" s="2842"/>
      <c r="R4144" s="2842"/>
      <c r="S4144" s="2842"/>
      <c r="T4144" s="2842"/>
      <c r="U4144" s="2842"/>
      <c r="V4144" s="2842"/>
      <c r="W4144" s="2842"/>
      <c r="X4144" s="2842"/>
      <c r="Y4144" s="2842"/>
      <c r="Z4144" s="2842"/>
      <c r="AA4144" s="2842"/>
    </row>
    <row r="4145" spans="1:27" s="761" customFormat="1" ht="22.5" customHeight="1" thickTop="1" thickBot="1">
      <c r="A4145" s="2842"/>
      <c r="B4145" s="2716"/>
      <c r="C4145" s="1229"/>
      <c r="D4145" s="4236">
        <v>50000</v>
      </c>
      <c r="E4145" s="1229"/>
      <c r="F4145" s="4236">
        <v>50000</v>
      </c>
      <c r="G4145" s="2709">
        <v>29</v>
      </c>
      <c r="H4145" s="2738" t="s">
        <v>3497</v>
      </c>
      <c r="I4145" s="1229"/>
      <c r="J4145" s="4236"/>
      <c r="K4145" s="761">
        <v>50000</v>
      </c>
      <c r="P4145" s="2842"/>
      <c r="Q4145" s="2842"/>
      <c r="R4145" s="2842"/>
      <c r="S4145" s="2842"/>
      <c r="T4145" s="2842"/>
      <c r="U4145" s="2842"/>
      <c r="V4145" s="2842"/>
      <c r="W4145" s="2842"/>
      <c r="X4145" s="2842"/>
      <c r="Y4145" s="2842"/>
      <c r="Z4145" s="2842"/>
      <c r="AA4145" s="2842"/>
    </row>
    <row r="4146" spans="1:27" s="2842" customFormat="1" ht="24" customHeight="1" thickTop="1" thickBot="1">
      <c r="A4146" s="1014">
        <f t="shared" ref="A4146:F4146" si="1009">SUM(A4139:A4145)</f>
        <v>0</v>
      </c>
      <c r="B4146" s="1014">
        <f t="shared" si="1009"/>
        <v>0</v>
      </c>
      <c r="C4146" s="1014">
        <f t="shared" si="1009"/>
        <v>785000</v>
      </c>
      <c r="D4146" s="1014">
        <f t="shared" si="1009"/>
        <v>225000</v>
      </c>
      <c r="E4146" s="1014">
        <f t="shared" si="1009"/>
        <v>785000</v>
      </c>
      <c r="F4146" s="1014">
        <f t="shared" si="1009"/>
        <v>225000</v>
      </c>
      <c r="G4146" s="1016"/>
      <c r="H4146" s="1015" t="s">
        <v>1270</v>
      </c>
      <c r="I4146" s="1014">
        <f>SUM(I4139:I4145)</f>
        <v>0</v>
      </c>
      <c r="J4146" s="1014">
        <f>SUM(J4139:J4145)</f>
        <v>0</v>
      </c>
    </row>
    <row r="4147" spans="1:27" s="2842" customFormat="1" ht="13.5" customHeight="1">
      <c r="A4147" s="1383" t="s">
        <v>1635</v>
      </c>
      <c r="B4147" s="664"/>
    </row>
    <row r="4148" spans="1:27" s="2842" customFormat="1" ht="12.75" customHeight="1" thickBot="1">
      <c r="A4148" s="2848"/>
      <c r="I4148" s="4608" t="s">
        <v>313</v>
      </c>
      <c r="J4148" s="4608"/>
    </row>
    <row r="4149" spans="1:27" s="2842" customFormat="1" ht="30" customHeight="1">
      <c r="A4149" s="4453" t="s">
        <v>3785</v>
      </c>
      <c r="B4149" s="4454"/>
      <c r="C4149" s="4455" t="s">
        <v>3783</v>
      </c>
      <c r="D4149" s="4454"/>
      <c r="E4149" s="4455" t="s">
        <v>3784</v>
      </c>
      <c r="F4149" s="4454"/>
      <c r="G4149" s="4456" t="s">
        <v>117</v>
      </c>
      <c r="H4149" s="4457"/>
      <c r="I4149" s="4455" t="s">
        <v>3787</v>
      </c>
      <c r="J4149" s="4454"/>
    </row>
    <row r="4150" spans="1:27" s="2842" customFormat="1" ht="13.5" customHeight="1">
      <c r="A4150" s="1050" t="s">
        <v>118</v>
      </c>
      <c r="B4150" s="2819" t="s">
        <v>104</v>
      </c>
      <c r="C4150" s="2819" t="s">
        <v>118</v>
      </c>
      <c r="D4150" s="2819" t="s">
        <v>104</v>
      </c>
      <c r="E4150" s="2819" t="s">
        <v>118</v>
      </c>
      <c r="F4150" s="2819" t="s">
        <v>104</v>
      </c>
      <c r="G4150" s="4458"/>
      <c r="H4150" s="4459"/>
      <c r="I4150" s="2819" t="s">
        <v>118</v>
      </c>
      <c r="J4150" s="1051" t="s">
        <v>104</v>
      </c>
    </row>
    <row r="4151" spans="1:27" s="2842" customFormat="1" ht="18" customHeight="1" thickBot="1">
      <c r="A4151" s="1075">
        <v>1</v>
      </c>
      <c r="B4151" s="2843">
        <v>2</v>
      </c>
      <c r="C4151" s="2843">
        <v>3</v>
      </c>
      <c r="D4151" s="2843">
        <v>4</v>
      </c>
      <c r="E4151" s="2843">
        <v>5</v>
      </c>
      <c r="F4151" s="2843">
        <v>6</v>
      </c>
      <c r="G4151" s="4614">
        <v>7</v>
      </c>
      <c r="H4151" s="4614"/>
      <c r="I4151" s="2843">
        <v>8</v>
      </c>
      <c r="J4151" s="1076">
        <v>9</v>
      </c>
    </row>
    <row r="4152" spans="1:27" s="2842" customFormat="1" ht="17.25" customHeight="1">
      <c r="A4152" s="4642"/>
      <c r="B4152" s="4643"/>
      <c r="C4152" s="4643"/>
      <c r="D4152" s="4643"/>
      <c r="E4152" s="4643"/>
      <c r="F4152" s="4643"/>
      <c r="G4152" s="740">
        <v>2</v>
      </c>
      <c r="H4152" s="4636" t="s">
        <v>1271</v>
      </c>
      <c r="I4152" s="4636"/>
      <c r="J4152" s="4644"/>
    </row>
    <row r="4153" spans="1:27" s="2842" customFormat="1" ht="17.25" customHeight="1">
      <c r="A4153" s="765"/>
      <c r="B4153" s="2713"/>
      <c r="C4153" s="4419"/>
      <c r="D4153" s="3745">
        <v>100000</v>
      </c>
      <c r="E4153" s="4419"/>
      <c r="F4153" s="3745">
        <v>100000</v>
      </c>
      <c r="G4153" s="696">
        <v>103</v>
      </c>
      <c r="H4153" s="2835" t="s">
        <v>3503</v>
      </c>
      <c r="I4153" s="2836"/>
      <c r="J4153" s="3745"/>
    </row>
    <row r="4154" spans="1:27" s="2842" customFormat="1" ht="17.25" customHeight="1" thickBot="1">
      <c r="A4154" s="3425"/>
      <c r="B4154" s="3424"/>
      <c r="C4154" s="4423"/>
      <c r="D4154" s="3720">
        <v>200000</v>
      </c>
      <c r="E4154" s="4423"/>
      <c r="F4154" s="3720">
        <v>200000</v>
      </c>
      <c r="G4154" s="1326">
        <v>104</v>
      </c>
      <c r="H4154" s="1354" t="s">
        <v>3492</v>
      </c>
      <c r="I4154" s="2839"/>
      <c r="J4154" s="3720"/>
      <c r="P4154" s="648"/>
      <c r="Q4154" s="648"/>
      <c r="R4154" s="648"/>
      <c r="S4154" s="648"/>
      <c r="T4154" s="648"/>
      <c r="U4154" s="648"/>
      <c r="V4154" s="648"/>
      <c r="W4154" s="648"/>
      <c r="X4154" s="648"/>
      <c r="Y4154" s="648"/>
      <c r="Z4154" s="648"/>
      <c r="AA4154" s="648"/>
    </row>
    <row r="4155" spans="1:27" s="648" customFormat="1" ht="17.25" customHeight="1" thickTop="1" thickBot="1">
      <c r="A4155" s="3425"/>
      <c r="B4155" s="3424"/>
      <c r="C4155" s="4423"/>
      <c r="D4155" s="3720">
        <v>100000</v>
      </c>
      <c r="E4155" s="4423"/>
      <c r="F4155" s="3720">
        <v>100000</v>
      </c>
      <c r="G4155" s="1326">
        <v>135</v>
      </c>
      <c r="H4155" s="1234" t="s">
        <v>270</v>
      </c>
      <c r="I4155" s="2839"/>
      <c r="J4155" s="3720"/>
      <c r="P4155" s="626"/>
      <c r="Q4155" s="626"/>
      <c r="R4155" s="626"/>
      <c r="S4155" s="626"/>
      <c r="T4155" s="626"/>
      <c r="U4155" s="626"/>
      <c r="V4155" s="626"/>
      <c r="W4155" s="626"/>
      <c r="X4155" s="626"/>
      <c r="Y4155" s="626"/>
      <c r="Z4155" s="626"/>
      <c r="AA4155" s="626"/>
    </row>
    <row r="4156" spans="1:27" s="626" customFormat="1" ht="17.25" customHeight="1" thickTop="1" thickBot="1">
      <c r="A4156" s="3424"/>
      <c r="B4156" s="3424"/>
      <c r="C4156" s="3719">
        <v>20000</v>
      </c>
      <c r="D4156" s="4424"/>
      <c r="E4156" s="3719">
        <v>20000</v>
      </c>
      <c r="F4156" s="4424"/>
      <c r="G4156" s="1326">
        <v>140</v>
      </c>
      <c r="H4156" s="2839" t="s">
        <v>1280</v>
      </c>
      <c r="I4156" s="3719"/>
      <c r="J4156" s="2846"/>
      <c r="P4156" s="733"/>
      <c r="Q4156" s="733"/>
      <c r="R4156" s="733"/>
      <c r="S4156" s="733"/>
      <c r="T4156" s="733"/>
      <c r="U4156" s="733"/>
      <c r="V4156" s="733"/>
      <c r="W4156" s="733"/>
      <c r="X4156" s="733"/>
      <c r="Y4156" s="733"/>
      <c r="Z4156" s="733"/>
      <c r="AA4156" s="733"/>
    </row>
    <row r="4157" spans="1:27" s="733" customFormat="1" ht="23.25" customHeight="1" thickTop="1" thickBot="1">
      <c r="A4157" s="3424"/>
      <c r="B4157" s="3424"/>
      <c r="C4157" s="3723">
        <v>20000</v>
      </c>
      <c r="D4157" s="989"/>
      <c r="E4157" s="3723">
        <v>20000</v>
      </c>
      <c r="F4157" s="989"/>
      <c r="G4157" s="1263">
        <v>146</v>
      </c>
      <c r="H4157" s="663" t="s">
        <v>1613</v>
      </c>
      <c r="I4157" s="3723"/>
      <c r="J4157" s="989"/>
      <c r="P4157" s="2842"/>
      <c r="Q4157" s="2842"/>
      <c r="R4157" s="2842"/>
      <c r="S4157" s="2842"/>
      <c r="T4157" s="2842"/>
      <c r="U4157" s="2842"/>
      <c r="V4157" s="2842"/>
      <c r="W4157" s="2842"/>
      <c r="X4157" s="2842"/>
      <c r="Y4157" s="2842"/>
      <c r="Z4157" s="2842"/>
      <c r="AA4157" s="2842"/>
    </row>
    <row r="4158" spans="1:27" s="2842" customFormat="1" ht="18" customHeight="1" thickTop="1" thickBot="1">
      <c r="A4158" s="995">
        <f t="shared" ref="A4158:F4158" si="1010">SUM(A4153:A4157)</f>
        <v>0</v>
      </c>
      <c r="B4158" s="995">
        <f t="shared" si="1010"/>
        <v>0</v>
      </c>
      <c r="C4158" s="995">
        <f t="shared" si="1010"/>
        <v>40000</v>
      </c>
      <c r="D4158" s="995">
        <f t="shared" si="1010"/>
        <v>400000</v>
      </c>
      <c r="E4158" s="995">
        <f t="shared" si="1010"/>
        <v>40000</v>
      </c>
      <c r="F4158" s="995">
        <f t="shared" si="1010"/>
        <v>400000</v>
      </c>
      <c r="G4158" s="1013"/>
      <c r="H4158" s="996" t="s">
        <v>1344</v>
      </c>
      <c r="I4158" s="995">
        <f>SUM(I4153:I4157)</f>
        <v>0</v>
      </c>
      <c r="J4158" s="995">
        <f>SUM(J4153:J4157)</f>
        <v>0</v>
      </c>
    </row>
    <row r="4159" spans="1:27" s="2842" customFormat="1" ht="17.25" customHeight="1" thickTop="1">
      <c r="A4159" s="4623"/>
      <c r="B4159" s="4624"/>
      <c r="C4159" s="4624"/>
      <c r="D4159" s="4624"/>
      <c r="E4159" s="4624"/>
      <c r="F4159" s="4624"/>
      <c r="G4159" s="623">
        <v>3</v>
      </c>
      <c r="H4159" s="4606" t="s">
        <v>1282</v>
      </c>
      <c r="I4159" s="4606"/>
      <c r="J4159" s="4607"/>
    </row>
    <row r="4160" spans="1:27" s="2842" customFormat="1" ht="17.25" customHeight="1">
      <c r="A4160" s="2846"/>
      <c r="B4160" s="2846"/>
      <c r="C4160" s="4423">
        <v>0</v>
      </c>
      <c r="D4160" s="4227">
        <v>60000</v>
      </c>
      <c r="E4160" s="4423">
        <v>0</v>
      </c>
      <c r="F4160" s="4227">
        <v>60000</v>
      </c>
      <c r="G4160" s="1326">
        <v>230</v>
      </c>
      <c r="H4160" s="2839" t="s">
        <v>1516</v>
      </c>
      <c r="I4160" s="2839">
        <v>0</v>
      </c>
      <c r="J4160" s="4227"/>
      <c r="K4160" s="2842">
        <v>60000</v>
      </c>
    </row>
    <row r="4161" spans="1:27" s="2842" customFormat="1" ht="17.25" customHeight="1" thickBot="1">
      <c r="A4161" s="2846"/>
      <c r="B4161" s="2846"/>
      <c r="C4161" s="1421">
        <v>0</v>
      </c>
      <c r="D4161" s="4424">
        <v>0</v>
      </c>
      <c r="E4161" s="1421">
        <v>0</v>
      </c>
      <c r="F4161" s="4424">
        <v>0</v>
      </c>
      <c r="G4161" s="1326">
        <v>223</v>
      </c>
      <c r="H4161" s="2839" t="s">
        <v>1617</v>
      </c>
      <c r="I4161" s="1421">
        <v>0</v>
      </c>
      <c r="J4161" s="2846">
        <v>0</v>
      </c>
      <c r="P4161" s="626"/>
      <c r="Q4161" s="626"/>
      <c r="R4161" s="626"/>
      <c r="S4161" s="626"/>
      <c r="T4161" s="626"/>
      <c r="U4161" s="626"/>
      <c r="V4161" s="626"/>
      <c r="W4161" s="626"/>
      <c r="X4161" s="626"/>
      <c r="Y4161" s="626"/>
      <c r="Z4161" s="626"/>
      <c r="AA4161" s="626"/>
    </row>
    <row r="4162" spans="1:27" s="626" customFormat="1" ht="17.25" customHeight="1" thickTop="1" thickBot="1">
      <c r="A4162" s="2846"/>
      <c r="B4162" s="2846"/>
      <c r="C4162" s="4423">
        <v>0</v>
      </c>
      <c r="D4162" s="4424">
        <v>0</v>
      </c>
      <c r="E4162" s="4423">
        <v>0</v>
      </c>
      <c r="F4162" s="4424">
        <v>0</v>
      </c>
      <c r="G4162" s="1326">
        <v>234</v>
      </c>
      <c r="H4162" s="2839" t="s">
        <v>1607</v>
      </c>
      <c r="I4162" s="2839">
        <v>0</v>
      </c>
      <c r="J4162" s="2846">
        <v>0</v>
      </c>
      <c r="P4162" s="733"/>
      <c r="Q4162" s="733"/>
      <c r="R4162" s="733"/>
      <c r="S4162" s="733"/>
      <c r="T4162" s="733"/>
      <c r="U4162" s="733"/>
      <c r="V4162" s="733"/>
      <c r="W4162" s="733"/>
      <c r="X4162" s="733"/>
      <c r="Y4162" s="733"/>
      <c r="Z4162" s="733"/>
      <c r="AA4162" s="733"/>
    </row>
    <row r="4163" spans="1:27" s="733" customFormat="1" ht="23.25" customHeight="1" thickTop="1" thickBot="1">
      <c r="A4163" s="2846"/>
      <c r="B4163" s="2846"/>
      <c r="C4163" s="4427">
        <v>0</v>
      </c>
      <c r="D4163" s="989">
        <v>0</v>
      </c>
      <c r="E4163" s="4427">
        <v>0</v>
      </c>
      <c r="F4163" s="989">
        <v>0</v>
      </c>
      <c r="G4163" s="1263">
        <v>264</v>
      </c>
      <c r="H4163" s="2862" t="s">
        <v>1636</v>
      </c>
      <c r="I4163" s="2862">
        <v>0</v>
      </c>
      <c r="J4163" s="989">
        <v>0</v>
      </c>
      <c r="P4163" s="2842"/>
      <c r="Q4163" s="2842"/>
      <c r="R4163" s="2842"/>
      <c r="S4163" s="2842"/>
      <c r="T4163" s="2842"/>
      <c r="U4163" s="2842"/>
      <c r="V4163" s="2842"/>
      <c r="W4163" s="2842"/>
      <c r="X4163" s="2842"/>
      <c r="Y4163" s="2842"/>
      <c r="Z4163" s="2842"/>
      <c r="AA4163" s="2842"/>
    </row>
    <row r="4164" spans="1:27" s="2842" customFormat="1" ht="18" customHeight="1" thickTop="1" thickBot="1">
      <c r="A4164" s="1039">
        <f t="shared" ref="A4164:F4164" si="1011">SUM(A4160:A4163)</f>
        <v>0</v>
      </c>
      <c r="B4164" s="1040">
        <f t="shared" si="1011"/>
        <v>0</v>
      </c>
      <c r="C4164" s="1040">
        <f t="shared" si="1011"/>
        <v>0</v>
      </c>
      <c r="D4164" s="1040">
        <f t="shared" si="1011"/>
        <v>60000</v>
      </c>
      <c r="E4164" s="1040">
        <f t="shared" si="1011"/>
        <v>0</v>
      </c>
      <c r="F4164" s="1040">
        <f t="shared" si="1011"/>
        <v>60000</v>
      </c>
      <c r="G4164" s="1013"/>
      <c r="H4164" s="1010" t="s">
        <v>1295</v>
      </c>
      <c r="I4164" s="1040">
        <f>SUM(I4160:I4163)</f>
        <v>0</v>
      </c>
      <c r="J4164" s="1074">
        <f>SUM(J4160:J4163)</f>
        <v>0</v>
      </c>
    </row>
    <row r="4165" spans="1:27" s="2842" customFormat="1" ht="18" customHeight="1" thickTop="1">
      <c r="A4165" s="4623"/>
      <c r="B4165" s="4624"/>
      <c r="C4165" s="4624"/>
      <c r="D4165" s="4624"/>
      <c r="E4165" s="4624"/>
      <c r="F4165" s="4624"/>
      <c r="G4165" s="623">
        <v>4</v>
      </c>
      <c r="H4165" s="4606" t="s">
        <v>1296</v>
      </c>
      <c r="I4165" s="4606"/>
      <c r="J4165" s="4607"/>
    </row>
    <row r="4166" spans="1:27" s="2842" customFormat="1" ht="17.25" customHeight="1" thickBot="1">
      <c r="A4166" s="4612"/>
      <c r="B4166" s="4613"/>
      <c r="C4166" s="4613"/>
      <c r="D4166" s="4613"/>
      <c r="E4166" s="4613"/>
      <c r="F4166" s="4613"/>
      <c r="G4166" s="624">
        <v>5</v>
      </c>
      <c r="H4166" s="4610" t="s">
        <v>321</v>
      </c>
      <c r="I4166" s="4610"/>
      <c r="J4166" s="4611"/>
      <c r="P4166" s="626"/>
      <c r="Q4166" s="626"/>
      <c r="R4166" s="626"/>
      <c r="S4166" s="626"/>
      <c r="T4166" s="626"/>
      <c r="U4166" s="626"/>
      <c r="V4166" s="626"/>
      <c r="W4166" s="626"/>
      <c r="X4166" s="626"/>
      <c r="Y4166" s="626"/>
      <c r="Z4166" s="626"/>
      <c r="AA4166" s="626"/>
    </row>
    <row r="4167" spans="1:27" s="626" customFormat="1" ht="21.75" customHeight="1" thickTop="1" thickBot="1">
      <c r="A4167" s="2846"/>
      <c r="B4167" s="2862"/>
      <c r="C4167" s="2862">
        <v>10000</v>
      </c>
      <c r="D4167" s="2862"/>
      <c r="E4167" s="3422">
        <v>10000</v>
      </c>
      <c r="F4167" s="2862">
        <v>0</v>
      </c>
      <c r="G4167" s="1263">
        <v>499</v>
      </c>
      <c r="H4167" s="2862" t="s">
        <v>290</v>
      </c>
      <c r="I4167" s="3723"/>
      <c r="J4167" s="2862">
        <v>0</v>
      </c>
      <c r="P4167" s="662"/>
      <c r="Q4167" s="662"/>
      <c r="R4167" s="662"/>
      <c r="S4167" s="662"/>
      <c r="T4167" s="662"/>
      <c r="U4167" s="662"/>
      <c r="V4167" s="662"/>
      <c r="W4167" s="662"/>
      <c r="X4167" s="662"/>
      <c r="Y4167" s="662"/>
      <c r="Z4167" s="662"/>
      <c r="AA4167" s="662"/>
    </row>
    <row r="4168" spans="1:27" s="662" customFormat="1" ht="36" customHeight="1" thickTop="1" thickBot="1">
      <c r="A4168" s="1034">
        <f t="shared" ref="A4168:F4168" si="1012">SUM(A4167)</f>
        <v>0</v>
      </c>
      <c r="B4168" s="1020">
        <f t="shared" si="1012"/>
        <v>0</v>
      </c>
      <c r="C4168" s="1020">
        <f t="shared" si="1012"/>
        <v>10000</v>
      </c>
      <c r="D4168" s="1020">
        <f t="shared" si="1012"/>
        <v>0</v>
      </c>
      <c r="E4168" s="1020">
        <f t="shared" si="1012"/>
        <v>10000</v>
      </c>
      <c r="F4168" s="1020">
        <f t="shared" si="1012"/>
        <v>0</v>
      </c>
      <c r="G4168" s="1021"/>
      <c r="H4168" s="1020" t="s">
        <v>1321</v>
      </c>
      <c r="I4168" s="1020">
        <f>SUM(I4167)</f>
        <v>0</v>
      </c>
      <c r="J4168" s="1022">
        <f>SUM(J4167)</f>
        <v>0</v>
      </c>
      <c r="P4168" s="2842"/>
      <c r="Q4168" s="2842"/>
      <c r="R4168" s="2842"/>
      <c r="S4168" s="2842"/>
      <c r="T4168" s="2842"/>
      <c r="U4168" s="2842"/>
      <c r="V4168" s="2842"/>
      <c r="W4168" s="2842"/>
      <c r="X4168" s="2842"/>
      <c r="Y4168" s="2842"/>
      <c r="Z4168" s="2842"/>
      <c r="AA4168" s="2842"/>
    </row>
    <row r="4169" spans="1:27" s="2842" customFormat="1" ht="40.5" customHeight="1" thickTop="1" thickBot="1">
      <c r="A4169" s="1014">
        <f t="shared" ref="A4169:F4169" si="1013">SUM(A4168,A4164,A4158,A4146)</f>
        <v>0</v>
      </c>
      <c r="B4169" s="1015">
        <f t="shared" si="1013"/>
        <v>0</v>
      </c>
      <c r="C4169" s="1015">
        <f t="shared" si="1013"/>
        <v>835000</v>
      </c>
      <c r="D4169" s="1015">
        <f t="shared" si="1013"/>
        <v>685000</v>
      </c>
      <c r="E4169" s="1015">
        <f t="shared" si="1013"/>
        <v>835000</v>
      </c>
      <c r="F4169" s="1015">
        <f t="shared" si="1013"/>
        <v>685000</v>
      </c>
      <c r="G4169" s="1016"/>
      <c r="H4169" s="1080" t="s">
        <v>1355</v>
      </c>
      <c r="I4169" s="1015">
        <f>SUM(I4168,I4164,I4158,I4146)</f>
        <v>0</v>
      </c>
      <c r="J4169" s="1017">
        <f>SUM(J4168,J4164,J4158,J4146)</f>
        <v>0</v>
      </c>
      <c r="P4169" s="648"/>
      <c r="Q4169" s="648"/>
      <c r="R4169" s="648"/>
      <c r="S4169" s="648"/>
      <c r="T4169" s="648"/>
      <c r="U4169" s="648"/>
      <c r="V4169" s="648"/>
      <c r="W4169" s="648"/>
      <c r="X4169" s="648"/>
      <c r="Y4169" s="648"/>
      <c r="Z4169" s="648"/>
      <c r="AA4169" s="648"/>
    </row>
    <row r="4170" spans="1:27" s="648" customFormat="1" ht="36" customHeight="1" thickTop="1" thickBot="1">
      <c r="A4170" s="1392">
        <f t="shared" ref="A4170:F4170" si="1014">SUM(A4169,A4136)</f>
        <v>0</v>
      </c>
      <c r="B4170" s="1113">
        <f t="shared" si="1014"/>
        <v>0</v>
      </c>
      <c r="C4170" s="1113">
        <f t="shared" si="1014"/>
        <v>23420000</v>
      </c>
      <c r="D4170" s="1113">
        <f t="shared" si="1014"/>
        <v>685000</v>
      </c>
      <c r="E4170" s="1113">
        <f t="shared" si="1014"/>
        <v>23420000</v>
      </c>
      <c r="F4170" s="1113">
        <f t="shared" si="1014"/>
        <v>685000</v>
      </c>
      <c r="G4170" s="1114"/>
      <c r="H4170" s="1115" t="s">
        <v>1637</v>
      </c>
      <c r="I4170" s="1113">
        <f>SUM(I4169,I4136)</f>
        <v>0</v>
      </c>
      <c r="J4170" s="1113">
        <f>SUM(J4169,J4136)</f>
        <v>0</v>
      </c>
      <c r="P4170" s="660"/>
      <c r="Q4170" s="660"/>
      <c r="R4170" s="660"/>
      <c r="S4170" s="660"/>
      <c r="T4170" s="660"/>
      <c r="U4170" s="660"/>
      <c r="V4170" s="660"/>
      <c r="W4170" s="660"/>
      <c r="X4170" s="660"/>
      <c r="Y4170" s="660"/>
      <c r="Z4170" s="660"/>
      <c r="AA4170" s="660"/>
    </row>
    <row r="4171" spans="1:27" s="660" customFormat="1" ht="20.25" customHeight="1" thickTop="1" thickBot="1">
      <c r="A4171" s="1391"/>
      <c r="B4171" s="775"/>
      <c r="C4171" s="775"/>
      <c r="D4171" s="775"/>
      <c r="E4171" s="775"/>
      <c r="F4171" s="775"/>
      <c r="G4171" s="2842"/>
      <c r="H4171" s="749"/>
      <c r="I4171" s="775"/>
      <c r="J4171" s="775"/>
    </row>
    <row r="4172" spans="1:27" s="660" customFormat="1" ht="20.25" customHeight="1" thickTop="1" thickBot="1">
      <c r="A4172" s="1391"/>
      <c r="B4172" s="775"/>
      <c r="C4172" s="775"/>
      <c r="D4172" s="775"/>
      <c r="E4172" s="775"/>
      <c r="F4172" s="775"/>
      <c r="G4172" s="2842"/>
      <c r="H4172" s="749"/>
      <c r="I4172" s="775"/>
      <c r="J4172" s="775"/>
      <c r="P4172" s="2842"/>
      <c r="Q4172" s="2842"/>
      <c r="R4172" s="2842"/>
      <c r="S4172" s="2842"/>
      <c r="T4172" s="2842"/>
      <c r="U4172" s="2842"/>
      <c r="V4172" s="2842"/>
      <c r="W4172" s="2842"/>
      <c r="X4172" s="2842"/>
      <c r="Y4172" s="2842"/>
      <c r="Z4172" s="2842"/>
      <c r="AA4172" s="2842"/>
    </row>
    <row r="4173" spans="1:27" s="2842" customFormat="1" ht="14.25" customHeight="1" thickTop="1">
      <c r="A4173" s="4645" t="s">
        <v>3422</v>
      </c>
      <c r="B4173" s="4646"/>
      <c r="C4173" s="4646"/>
      <c r="D4173" s="4646"/>
      <c r="E4173" s="4646"/>
      <c r="F4173" s="4646"/>
      <c r="G4173" s="4646"/>
      <c r="H4173" s="4646"/>
      <c r="I4173" s="4646"/>
      <c r="J4173" s="4646"/>
    </row>
    <row r="4174" spans="1:27" s="2842" customFormat="1" ht="17.25" customHeight="1" thickBot="1">
      <c r="A4174" s="2848"/>
      <c r="I4174" s="4608" t="s">
        <v>313</v>
      </c>
      <c r="J4174" s="4608"/>
      <c r="P4174" s="648"/>
      <c r="Q4174" s="648"/>
      <c r="R4174" s="648"/>
      <c r="S4174" s="648"/>
      <c r="T4174" s="648"/>
      <c r="U4174" s="648"/>
      <c r="V4174" s="648"/>
      <c r="W4174" s="648"/>
      <c r="X4174" s="648"/>
      <c r="Y4174" s="648"/>
      <c r="Z4174" s="648"/>
      <c r="AA4174" s="648"/>
    </row>
    <row r="4175" spans="1:27" s="648" customFormat="1" ht="27.75" customHeight="1" thickTop="1" thickBot="1">
      <c r="A4175" s="4453" t="s">
        <v>3785</v>
      </c>
      <c r="B4175" s="4454"/>
      <c r="C4175" s="4455" t="s">
        <v>3783</v>
      </c>
      <c r="D4175" s="4454"/>
      <c r="E4175" s="4455" t="s">
        <v>3784</v>
      </c>
      <c r="F4175" s="4454"/>
      <c r="G4175" s="4456" t="s">
        <v>117</v>
      </c>
      <c r="H4175" s="4457"/>
      <c r="I4175" s="4455" t="s">
        <v>3787</v>
      </c>
      <c r="J4175" s="4454"/>
      <c r="P4175" s="660"/>
      <c r="Q4175" s="660"/>
      <c r="R4175" s="660"/>
      <c r="S4175" s="660"/>
      <c r="T4175" s="660"/>
      <c r="U4175" s="660"/>
      <c r="V4175" s="660"/>
      <c r="W4175" s="660"/>
      <c r="X4175" s="660"/>
      <c r="Y4175" s="660"/>
      <c r="Z4175" s="660"/>
      <c r="AA4175" s="660"/>
    </row>
    <row r="4176" spans="1:27" s="660" customFormat="1" ht="13.5" customHeight="1" thickTop="1" thickBot="1">
      <c r="A4176" s="1050" t="s">
        <v>118</v>
      </c>
      <c r="B4176" s="2819" t="s">
        <v>104</v>
      </c>
      <c r="C4176" s="2819" t="s">
        <v>118</v>
      </c>
      <c r="D4176" s="2819" t="s">
        <v>104</v>
      </c>
      <c r="E4176" s="2819" t="s">
        <v>118</v>
      </c>
      <c r="F4176" s="2819" t="s">
        <v>104</v>
      </c>
      <c r="G4176" s="4458"/>
      <c r="H4176" s="4459"/>
      <c r="I4176" s="2819" t="s">
        <v>118</v>
      </c>
      <c r="J4176" s="1051" t="s">
        <v>104</v>
      </c>
      <c r="P4176" s="695"/>
      <c r="Q4176" s="695"/>
      <c r="R4176" s="695"/>
      <c r="S4176" s="695"/>
      <c r="T4176" s="695"/>
      <c r="U4176" s="695"/>
      <c r="V4176" s="695"/>
      <c r="W4176" s="695"/>
      <c r="X4176" s="695"/>
      <c r="Y4176" s="695"/>
      <c r="Z4176" s="695"/>
      <c r="AA4176" s="695"/>
    </row>
    <row r="4177" spans="1:27" s="695" customFormat="1" ht="18" customHeight="1" thickTop="1" thickBot="1">
      <c r="A4177" s="1075">
        <v>1</v>
      </c>
      <c r="B4177" s="2843">
        <v>2</v>
      </c>
      <c r="C4177" s="2843">
        <v>3</v>
      </c>
      <c r="D4177" s="2843">
        <v>4</v>
      </c>
      <c r="E4177" s="2843">
        <v>5</v>
      </c>
      <c r="F4177" s="2843">
        <v>6</v>
      </c>
      <c r="G4177" s="4614">
        <v>7</v>
      </c>
      <c r="H4177" s="4614"/>
      <c r="I4177" s="2843">
        <v>8</v>
      </c>
      <c r="J4177" s="1076">
        <v>9</v>
      </c>
      <c r="P4177" s="2842"/>
      <c r="Q4177" s="2842"/>
      <c r="R4177" s="2842"/>
      <c r="S4177" s="2842"/>
      <c r="T4177" s="2842"/>
      <c r="U4177" s="2842"/>
      <c r="V4177" s="2842"/>
      <c r="W4177" s="2842"/>
      <c r="X4177" s="2842"/>
      <c r="Y4177" s="2842"/>
      <c r="Z4177" s="2842"/>
      <c r="AA4177" s="2842"/>
    </row>
    <row r="4178" spans="1:27" s="2842" customFormat="1" ht="18" customHeight="1">
      <c r="A4178" s="2844" t="s">
        <v>318</v>
      </c>
      <c r="B4178" s="2840"/>
      <c r="C4178" s="2840"/>
      <c r="D4178" s="2840"/>
      <c r="E4178" s="2840"/>
      <c r="F4178" s="2840"/>
      <c r="G4178" s="2840"/>
      <c r="H4178" s="2840"/>
      <c r="I4178" s="2840"/>
      <c r="J4178" s="2841"/>
    </row>
    <row r="4179" spans="1:27" s="2842" customFormat="1" ht="17.25" customHeight="1" thickBot="1">
      <c r="A4179" s="4612"/>
      <c r="B4179" s="4613"/>
      <c r="C4179" s="4613"/>
      <c r="D4179" s="4613"/>
      <c r="E4179" s="4613"/>
      <c r="F4179" s="4613"/>
      <c r="G4179" s="624" t="s">
        <v>137</v>
      </c>
      <c r="H4179" s="4610" t="s">
        <v>239</v>
      </c>
      <c r="I4179" s="4610"/>
      <c r="J4179" s="4611"/>
      <c r="P4179" s="626"/>
      <c r="Q4179" s="626"/>
      <c r="R4179" s="626"/>
      <c r="S4179" s="626"/>
      <c r="T4179" s="626"/>
      <c r="U4179" s="626"/>
      <c r="V4179" s="626"/>
      <c r="W4179" s="626"/>
      <c r="X4179" s="626"/>
      <c r="Y4179" s="626"/>
      <c r="Z4179" s="626"/>
      <c r="AA4179" s="626"/>
    </row>
    <row r="4180" spans="1:27" s="626" customFormat="1" ht="17.25" customHeight="1" thickTop="1" thickBot="1">
      <c r="A4180" s="2839">
        <f t="shared" ref="A4180:F4180" si="1015">SUM(A4204)</f>
        <v>0</v>
      </c>
      <c r="B4180" s="2846">
        <f t="shared" si="1015"/>
        <v>0</v>
      </c>
      <c r="C4180" s="2839">
        <f t="shared" si="1015"/>
        <v>2000000</v>
      </c>
      <c r="D4180" s="2846">
        <f t="shared" si="1015"/>
        <v>0</v>
      </c>
      <c r="E4180" s="2839">
        <f t="shared" si="1015"/>
        <v>2000000</v>
      </c>
      <c r="F4180" s="2846">
        <f t="shared" si="1015"/>
        <v>0</v>
      </c>
      <c r="G4180" s="1326">
        <v>1</v>
      </c>
      <c r="H4180" s="2839" t="s">
        <v>1235</v>
      </c>
      <c r="I4180" s="2839">
        <f>SUM(I4204)</f>
        <v>0</v>
      </c>
      <c r="J4180" s="2846">
        <f>SUM(J4204)</f>
        <v>0</v>
      </c>
      <c r="P4180" s="733"/>
      <c r="Q4180" s="733"/>
      <c r="R4180" s="733"/>
      <c r="S4180" s="733"/>
      <c r="T4180" s="733"/>
      <c r="U4180" s="733"/>
      <c r="V4180" s="733"/>
      <c r="W4180" s="733"/>
      <c r="X4180" s="733"/>
      <c r="Y4180" s="733"/>
      <c r="Z4180" s="733"/>
      <c r="AA4180" s="733"/>
    </row>
    <row r="4181" spans="1:27" s="733" customFormat="1" ht="30" customHeight="1" thickTop="1" thickBot="1">
      <c r="A4181" s="2862">
        <f t="shared" ref="A4181:F4181" si="1016">A4208</f>
        <v>0</v>
      </c>
      <c r="B4181" s="989">
        <f t="shared" si="1016"/>
        <v>0</v>
      </c>
      <c r="C4181" s="2862">
        <f t="shared" si="1016"/>
        <v>500000</v>
      </c>
      <c r="D4181" s="989">
        <f t="shared" si="1016"/>
        <v>0</v>
      </c>
      <c r="E4181" s="2862">
        <f t="shared" si="1016"/>
        <v>500000</v>
      </c>
      <c r="F4181" s="989">
        <f t="shared" si="1016"/>
        <v>0</v>
      </c>
      <c r="G4181" s="1263">
        <v>2</v>
      </c>
      <c r="H4181" s="2862" t="s">
        <v>1236</v>
      </c>
      <c r="I4181" s="2862">
        <f>I4208</f>
        <v>0</v>
      </c>
      <c r="J4181" s="989">
        <f>J4208</f>
        <v>0</v>
      </c>
      <c r="P4181" s="2842"/>
      <c r="Q4181" s="2842"/>
      <c r="R4181" s="2842"/>
      <c r="S4181" s="2842"/>
      <c r="T4181" s="2842"/>
      <c r="U4181" s="2842"/>
      <c r="V4181" s="2842"/>
      <c r="W4181" s="2842"/>
      <c r="X4181" s="2842"/>
      <c r="Y4181" s="2842"/>
      <c r="Z4181" s="2842"/>
      <c r="AA4181" s="2842"/>
    </row>
    <row r="4182" spans="1:27" s="2842" customFormat="1" ht="34.5" customHeight="1" thickTop="1" thickBot="1">
      <c r="A4182" s="995">
        <f t="shared" ref="A4182:F4182" si="1017">SUM(A4180:A4181)</f>
        <v>0</v>
      </c>
      <c r="B4182" s="996">
        <f t="shared" si="1017"/>
        <v>0</v>
      </c>
      <c r="C4182" s="996">
        <f t="shared" si="1017"/>
        <v>2500000</v>
      </c>
      <c r="D4182" s="996">
        <f t="shared" si="1017"/>
        <v>0</v>
      </c>
      <c r="E4182" s="996">
        <f t="shared" si="1017"/>
        <v>2500000</v>
      </c>
      <c r="F4182" s="996">
        <f t="shared" si="1017"/>
        <v>0</v>
      </c>
      <c r="G4182" s="996"/>
      <c r="H4182" s="998" t="s">
        <v>1358</v>
      </c>
      <c r="I4182" s="996">
        <f>SUM(I4180:I4181)</f>
        <v>0</v>
      </c>
      <c r="J4182" s="997">
        <f>SUM(J4180:J4181)</f>
        <v>0</v>
      </c>
    </row>
    <row r="4183" spans="1:27" s="2842" customFormat="1" ht="17.25" customHeight="1" thickTop="1">
      <c r="A4183" s="4623"/>
      <c r="B4183" s="4624"/>
      <c r="C4183" s="4624"/>
      <c r="D4183" s="4624"/>
      <c r="E4183" s="4624"/>
      <c r="F4183" s="4624"/>
      <c r="G4183" s="623" t="s">
        <v>139</v>
      </c>
      <c r="H4183" s="4606" t="s">
        <v>243</v>
      </c>
      <c r="I4183" s="4606"/>
      <c r="J4183" s="4607"/>
    </row>
    <row r="4184" spans="1:27" s="2842" customFormat="1" ht="17.25" customHeight="1" thickBot="1">
      <c r="A4184" s="2839">
        <f t="shared" ref="A4184:F4184" si="1018">A4219</f>
        <v>0</v>
      </c>
      <c r="B4184" s="2846">
        <f t="shared" si="1018"/>
        <v>0</v>
      </c>
      <c r="C4184" s="2839">
        <f t="shared" si="1018"/>
        <v>757000</v>
      </c>
      <c r="D4184" s="2846">
        <f t="shared" si="1018"/>
        <v>0</v>
      </c>
      <c r="E4184" s="2839">
        <f t="shared" si="1018"/>
        <v>757000</v>
      </c>
      <c r="F4184" s="2846">
        <f t="shared" si="1018"/>
        <v>0</v>
      </c>
      <c r="G4184" s="1326">
        <v>1</v>
      </c>
      <c r="H4184" s="2839" t="s">
        <v>1258</v>
      </c>
      <c r="I4184" s="2839">
        <f>I4219</f>
        <v>0</v>
      </c>
      <c r="J4184" s="2846">
        <f>J4219</f>
        <v>0</v>
      </c>
      <c r="P4184" s="648"/>
      <c r="Q4184" s="648"/>
      <c r="R4184" s="648"/>
      <c r="S4184" s="648"/>
      <c r="T4184" s="648"/>
      <c r="U4184" s="648"/>
      <c r="V4184" s="648"/>
      <c r="W4184" s="648"/>
      <c r="X4184" s="648"/>
      <c r="Y4184" s="648"/>
      <c r="Z4184" s="648"/>
      <c r="AA4184" s="648"/>
    </row>
    <row r="4185" spans="1:27" s="648" customFormat="1" ht="17.25" customHeight="1" thickTop="1" thickBot="1">
      <c r="A4185" s="2839">
        <f t="shared" ref="A4185:F4185" si="1019">A4231</f>
        <v>0</v>
      </c>
      <c r="B4185" s="2846">
        <f t="shared" si="1019"/>
        <v>0</v>
      </c>
      <c r="C4185" s="2839">
        <f t="shared" si="1019"/>
        <v>1160000</v>
      </c>
      <c r="D4185" s="2846">
        <f t="shared" si="1019"/>
        <v>0</v>
      </c>
      <c r="E4185" s="2839">
        <f t="shared" si="1019"/>
        <v>1160000</v>
      </c>
      <c r="F4185" s="2846">
        <f t="shared" si="1019"/>
        <v>0</v>
      </c>
      <c r="G4185" s="1326">
        <v>2</v>
      </c>
      <c r="H4185" s="2839" t="s">
        <v>1271</v>
      </c>
      <c r="I4185" s="2839">
        <f>I4231</f>
        <v>0</v>
      </c>
      <c r="J4185" s="2846">
        <f>J4231</f>
        <v>0</v>
      </c>
    </row>
    <row r="4186" spans="1:27" s="648" customFormat="1" ht="17.25" customHeight="1" thickTop="1" thickBot="1">
      <c r="A4186" s="2839">
        <f t="shared" ref="A4186:F4186" si="1020">A4237</f>
        <v>0</v>
      </c>
      <c r="B4186" s="2846">
        <f t="shared" si="1020"/>
        <v>0</v>
      </c>
      <c r="C4186" s="2839">
        <f t="shared" si="1020"/>
        <v>900000</v>
      </c>
      <c r="D4186" s="2846">
        <f t="shared" si="1020"/>
        <v>0</v>
      </c>
      <c r="E4186" s="2839">
        <f t="shared" si="1020"/>
        <v>900000</v>
      </c>
      <c r="F4186" s="2846">
        <f t="shared" si="1020"/>
        <v>0</v>
      </c>
      <c r="G4186" s="1326">
        <v>3</v>
      </c>
      <c r="H4186" s="2839" t="s">
        <v>1282</v>
      </c>
      <c r="I4186" s="2839">
        <f>I4237</f>
        <v>0</v>
      </c>
      <c r="J4186" s="2846">
        <f>J4237</f>
        <v>0</v>
      </c>
      <c r="P4186" s="626"/>
      <c r="Q4186" s="626"/>
      <c r="R4186" s="626"/>
      <c r="S4186" s="626"/>
      <c r="T4186" s="626"/>
      <c r="U4186" s="626"/>
      <c r="V4186" s="626"/>
      <c r="W4186" s="626"/>
      <c r="X4186" s="626"/>
      <c r="Y4186" s="626"/>
      <c r="Z4186" s="626"/>
      <c r="AA4186" s="626"/>
    </row>
    <row r="4187" spans="1:27" s="626" customFormat="1" ht="17.25" customHeight="1" thickTop="1" thickBot="1">
      <c r="A4187" s="2839">
        <f>0</f>
        <v>0</v>
      </c>
      <c r="B4187" s="2846">
        <f>0</f>
        <v>0</v>
      </c>
      <c r="C4187" s="2839">
        <f>0</f>
        <v>0</v>
      </c>
      <c r="D4187" s="2846">
        <f>0</f>
        <v>0</v>
      </c>
      <c r="E4187" s="2839">
        <f>0</f>
        <v>0</v>
      </c>
      <c r="F4187" s="2846">
        <f>0</f>
        <v>0</v>
      </c>
      <c r="G4187" s="1326">
        <v>4</v>
      </c>
      <c r="H4187" s="2839" t="s">
        <v>1296</v>
      </c>
      <c r="I4187" s="2839">
        <f>0</f>
        <v>0</v>
      </c>
      <c r="J4187" s="2846">
        <f>0</f>
        <v>0</v>
      </c>
      <c r="P4187" s="662"/>
      <c r="Q4187" s="662"/>
      <c r="R4187" s="662"/>
      <c r="S4187" s="662"/>
      <c r="T4187" s="662"/>
      <c r="U4187" s="662"/>
      <c r="V4187" s="662"/>
      <c r="W4187" s="662"/>
      <c r="X4187" s="662"/>
      <c r="Y4187" s="662"/>
      <c r="Z4187" s="662"/>
      <c r="AA4187" s="662"/>
    </row>
    <row r="4188" spans="1:27" s="662" customFormat="1" ht="36" customHeight="1" thickTop="1" thickBot="1">
      <c r="A4188" s="2862">
        <f t="shared" ref="A4188:F4188" si="1021">A4241</f>
        <v>0</v>
      </c>
      <c r="B4188" s="989">
        <f t="shared" si="1021"/>
        <v>0</v>
      </c>
      <c r="C4188" s="2862">
        <f t="shared" si="1021"/>
        <v>10000</v>
      </c>
      <c r="D4188" s="989">
        <f t="shared" si="1021"/>
        <v>0</v>
      </c>
      <c r="E4188" s="2862">
        <f t="shared" si="1021"/>
        <v>10000</v>
      </c>
      <c r="F4188" s="989">
        <f t="shared" si="1021"/>
        <v>0</v>
      </c>
      <c r="G4188" s="1263">
        <v>5</v>
      </c>
      <c r="H4188" s="2862" t="s">
        <v>321</v>
      </c>
      <c r="I4188" s="2862">
        <f>I4241</f>
        <v>0</v>
      </c>
      <c r="J4188" s="989">
        <f>J4241</f>
        <v>0</v>
      </c>
      <c r="P4188" s="2842"/>
      <c r="Q4188" s="2842"/>
      <c r="R4188" s="2842"/>
      <c r="S4188" s="2842"/>
      <c r="T4188" s="2842"/>
      <c r="U4188" s="2842"/>
      <c r="V4188" s="2842"/>
      <c r="W4188" s="2842"/>
      <c r="X4188" s="2842"/>
      <c r="Y4188" s="2842"/>
      <c r="Z4188" s="2842"/>
      <c r="AA4188" s="2842"/>
    </row>
    <row r="4189" spans="1:27" s="2842" customFormat="1" ht="34.5" customHeight="1" thickTop="1" thickBot="1">
      <c r="A4189" s="995">
        <f t="shared" ref="A4189:F4189" si="1022">SUM(A4184:A4188)</f>
        <v>0</v>
      </c>
      <c r="B4189" s="996">
        <f t="shared" si="1022"/>
        <v>0</v>
      </c>
      <c r="C4189" s="996">
        <f t="shared" si="1022"/>
        <v>2827000</v>
      </c>
      <c r="D4189" s="996">
        <f t="shared" si="1022"/>
        <v>0</v>
      </c>
      <c r="E4189" s="996">
        <f t="shared" si="1022"/>
        <v>2827000</v>
      </c>
      <c r="F4189" s="996">
        <f t="shared" si="1022"/>
        <v>0</v>
      </c>
      <c r="G4189" s="996"/>
      <c r="H4189" s="998" t="s">
        <v>1243</v>
      </c>
      <c r="I4189" s="996">
        <f>SUM(I4184:I4188)</f>
        <v>0</v>
      </c>
      <c r="J4189" s="997">
        <f>SUM(J4184:J4188)</f>
        <v>0</v>
      </c>
    </row>
    <row r="4190" spans="1:27" s="2842" customFormat="1" ht="15" customHeight="1" thickTop="1" thickBot="1">
      <c r="A4190" s="1005">
        <f t="shared" ref="A4190:F4190" si="1023">SUM(A4182+A4189)</f>
        <v>0</v>
      </c>
      <c r="B4190" s="1006">
        <f t="shared" si="1023"/>
        <v>0</v>
      </c>
      <c r="C4190" s="1006">
        <f t="shared" si="1023"/>
        <v>5327000</v>
      </c>
      <c r="D4190" s="1006">
        <f t="shared" si="1023"/>
        <v>0</v>
      </c>
      <c r="E4190" s="1006">
        <f t="shared" si="1023"/>
        <v>5327000</v>
      </c>
      <c r="F4190" s="1006">
        <f t="shared" si="1023"/>
        <v>0</v>
      </c>
      <c r="G4190" s="1067"/>
      <c r="H4190" s="1068" t="s">
        <v>1244</v>
      </c>
      <c r="I4190" s="1006">
        <f>SUM(I4182+I4189)</f>
        <v>0</v>
      </c>
      <c r="J4190" s="1007">
        <f>SUM(J4182+J4189)</f>
        <v>0</v>
      </c>
    </row>
    <row r="4191" spans="1:27" s="2842" customFormat="1" ht="17.25" customHeight="1">
      <c r="A4191" s="2850"/>
      <c r="B4191" s="2847"/>
      <c r="C4191" s="2847"/>
      <c r="D4191" s="2847"/>
      <c r="E4191" s="2847"/>
      <c r="F4191" s="2847"/>
      <c r="H4191" s="749"/>
      <c r="I4191" s="2847"/>
      <c r="J4191" s="2847"/>
    </row>
    <row r="4192" spans="1:27" s="2842" customFormat="1" ht="15" customHeight="1">
      <c r="A4192" s="2848" t="s">
        <v>322</v>
      </c>
    </row>
    <row r="4193" spans="1:27" s="2842" customFormat="1" ht="13.5" customHeight="1">
      <c r="A4193" s="1383" t="s">
        <v>3423</v>
      </c>
      <c r="B4193" s="664"/>
      <c r="C4193" s="1388"/>
      <c r="D4193" s="1388"/>
      <c r="E4193" s="1388"/>
      <c r="F4193" s="1388"/>
      <c r="G4193" s="1388"/>
      <c r="I4193" s="1388"/>
      <c r="J4193" s="1388"/>
      <c r="N4193" s="1386" t="e">
        <v>#REF!</v>
      </c>
    </row>
    <row r="4194" spans="1:27" s="2842" customFormat="1" ht="15.75" customHeight="1" thickBot="1">
      <c r="A4194" s="2848"/>
      <c r="I4194" s="4608" t="s">
        <v>313</v>
      </c>
      <c r="J4194" s="4608"/>
      <c r="N4194" s="1387" t="e">
        <v>#REF!</v>
      </c>
    </row>
    <row r="4195" spans="1:27" s="2842" customFormat="1" ht="32.25" customHeight="1" thickBot="1">
      <c r="A4195" s="4453" t="s">
        <v>3785</v>
      </c>
      <c r="B4195" s="4454"/>
      <c r="C4195" s="4455" t="s">
        <v>3783</v>
      </c>
      <c r="D4195" s="4454"/>
      <c r="E4195" s="4455" t="s">
        <v>3784</v>
      </c>
      <c r="F4195" s="4454"/>
      <c r="G4195" s="4456" t="s">
        <v>117</v>
      </c>
      <c r="H4195" s="4457"/>
      <c r="I4195" s="4455" t="s">
        <v>3787</v>
      </c>
      <c r="J4195" s="4454"/>
      <c r="P4195" s="648"/>
      <c r="Q4195" s="648"/>
      <c r="R4195" s="648"/>
      <c r="S4195" s="648"/>
      <c r="T4195" s="648"/>
      <c r="U4195" s="648"/>
      <c r="V4195" s="648"/>
      <c r="W4195" s="648"/>
      <c r="X4195" s="648"/>
      <c r="Y4195" s="648"/>
      <c r="Z4195" s="648"/>
      <c r="AA4195" s="648"/>
    </row>
    <row r="4196" spans="1:27" s="648" customFormat="1" ht="13.5" customHeight="1" thickTop="1" thickBot="1">
      <c r="A4196" s="1050" t="s">
        <v>118</v>
      </c>
      <c r="B4196" s="2819" t="s">
        <v>104</v>
      </c>
      <c r="C4196" s="2819" t="s">
        <v>118</v>
      </c>
      <c r="D4196" s="2819" t="s">
        <v>104</v>
      </c>
      <c r="E4196" s="2819" t="s">
        <v>118</v>
      </c>
      <c r="F4196" s="2819" t="s">
        <v>104</v>
      </c>
      <c r="G4196" s="4458"/>
      <c r="H4196" s="4459"/>
      <c r="I4196" s="2819" t="s">
        <v>118</v>
      </c>
      <c r="J4196" s="1051" t="s">
        <v>104</v>
      </c>
    </row>
    <row r="4197" spans="1:27" s="648" customFormat="1" ht="18" customHeight="1" thickTop="1" thickBot="1">
      <c r="A4197" s="1075">
        <v>1</v>
      </c>
      <c r="B4197" s="2843">
        <v>2</v>
      </c>
      <c r="C4197" s="2843">
        <v>3</v>
      </c>
      <c r="D4197" s="2843">
        <v>4</v>
      </c>
      <c r="E4197" s="2843">
        <v>5</v>
      </c>
      <c r="F4197" s="2843">
        <v>6</v>
      </c>
      <c r="G4197" s="4614">
        <v>7</v>
      </c>
      <c r="H4197" s="4614"/>
      <c r="I4197" s="2843">
        <v>8</v>
      </c>
      <c r="J4197" s="1076">
        <v>9</v>
      </c>
      <c r="P4197" s="2842"/>
      <c r="Q4197" s="2842"/>
      <c r="R4197" s="2842"/>
      <c r="S4197" s="2842"/>
      <c r="T4197" s="2842"/>
      <c r="U4197" s="2842"/>
      <c r="V4197" s="2842"/>
      <c r="W4197" s="2842"/>
      <c r="X4197" s="2842"/>
      <c r="Y4197" s="2842"/>
      <c r="Z4197" s="2842"/>
      <c r="AA4197" s="2842"/>
    </row>
    <row r="4198" spans="1:27" s="2842" customFormat="1" ht="18" customHeight="1">
      <c r="A4198" s="2844" t="s">
        <v>626</v>
      </c>
      <c r="B4198" s="2840"/>
      <c r="C4198" s="2840"/>
      <c r="D4198" s="2840"/>
      <c r="E4198" s="2840"/>
      <c r="F4198" s="2840"/>
      <c r="G4198" s="2840"/>
      <c r="H4198" s="2840"/>
      <c r="I4198" s="2840"/>
      <c r="J4198" s="2841"/>
    </row>
    <row r="4199" spans="1:27" s="2842" customFormat="1" ht="18" customHeight="1">
      <c r="A4199" s="4612"/>
      <c r="B4199" s="4613"/>
      <c r="C4199" s="4613"/>
      <c r="D4199" s="4613"/>
      <c r="E4199" s="4613"/>
      <c r="F4199" s="4613"/>
      <c r="G4199" s="624" t="s">
        <v>137</v>
      </c>
      <c r="H4199" s="4610" t="s">
        <v>239</v>
      </c>
      <c r="I4199" s="4610"/>
      <c r="J4199" s="4611"/>
    </row>
    <row r="4200" spans="1:27" s="2842" customFormat="1" ht="17.25" customHeight="1" thickBot="1">
      <c r="A4200" s="4612"/>
      <c r="B4200" s="4613"/>
      <c r="C4200" s="4613"/>
      <c r="D4200" s="4613"/>
      <c r="E4200" s="4613"/>
      <c r="F4200" s="4613"/>
      <c r="G4200" s="624">
        <v>1</v>
      </c>
      <c r="H4200" s="4610" t="s">
        <v>1235</v>
      </c>
      <c r="I4200" s="4610"/>
      <c r="J4200" s="4611"/>
      <c r="P4200" s="648"/>
      <c r="Q4200" s="648"/>
      <c r="R4200" s="648"/>
      <c r="S4200" s="648"/>
      <c r="T4200" s="648"/>
      <c r="U4200" s="648"/>
      <c r="V4200" s="648"/>
      <c r="W4200" s="648"/>
      <c r="X4200" s="648"/>
      <c r="Y4200" s="648"/>
      <c r="Z4200" s="648"/>
      <c r="AA4200" s="648"/>
    </row>
    <row r="4201" spans="1:27" s="648" customFormat="1" ht="17.25" customHeight="1" thickTop="1" thickBot="1">
      <c r="A4201" s="2846">
        <v>0</v>
      </c>
      <c r="B4201" s="2846">
        <v>0</v>
      </c>
      <c r="C4201" s="4423">
        <v>2000000</v>
      </c>
      <c r="D4201" s="2846">
        <v>0</v>
      </c>
      <c r="E4201" s="2839">
        <v>2000000</v>
      </c>
      <c r="F4201" s="2846">
        <v>0</v>
      </c>
      <c r="G4201" s="1326" t="s">
        <v>324</v>
      </c>
      <c r="H4201" s="621" t="s">
        <v>1409</v>
      </c>
      <c r="I4201" s="2839"/>
      <c r="J4201" s="2846">
        <v>0</v>
      </c>
      <c r="P4201" s="650"/>
      <c r="Q4201" s="650"/>
      <c r="R4201" s="650"/>
      <c r="S4201" s="650"/>
      <c r="T4201" s="650"/>
      <c r="U4201" s="650"/>
      <c r="V4201" s="650"/>
      <c r="W4201" s="650"/>
      <c r="X4201" s="650"/>
      <c r="Y4201" s="650"/>
      <c r="Z4201" s="650"/>
      <c r="AA4201" s="650"/>
    </row>
    <row r="4202" spans="1:27" s="650" customFormat="1" ht="17.25" customHeight="1" thickTop="1" thickBot="1">
      <c r="A4202" s="2846">
        <v>0</v>
      </c>
      <c r="B4202" s="2846">
        <v>0</v>
      </c>
      <c r="C4202" s="2839">
        <v>0</v>
      </c>
      <c r="D4202" s="2846">
        <v>0</v>
      </c>
      <c r="E4202" s="2839">
        <v>0</v>
      </c>
      <c r="F4202" s="2846">
        <v>0</v>
      </c>
      <c r="G4202" s="1326" t="s">
        <v>327</v>
      </c>
      <c r="H4202" s="1234" t="s">
        <v>1246</v>
      </c>
      <c r="I4202" s="2839">
        <v>0</v>
      </c>
      <c r="J4202" s="2846">
        <v>0</v>
      </c>
      <c r="P4202" s="733"/>
      <c r="Q4202" s="733"/>
      <c r="R4202" s="733"/>
      <c r="S4202" s="733"/>
      <c r="T4202" s="733"/>
      <c r="U4202" s="733"/>
      <c r="V4202" s="733"/>
      <c r="W4202" s="733"/>
      <c r="X4202" s="733"/>
      <c r="Y4202" s="733"/>
      <c r="Z4202" s="733"/>
      <c r="AA4202" s="733"/>
    </row>
    <row r="4203" spans="1:27" s="733" customFormat="1" ht="21" customHeight="1" thickTop="1" thickBot="1">
      <c r="A4203" s="2846">
        <v>0</v>
      </c>
      <c r="B4203" s="2846">
        <v>0</v>
      </c>
      <c r="C4203" s="2862">
        <v>0</v>
      </c>
      <c r="D4203" s="989">
        <v>0</v>
      </c>
      <c r="E4203" s="2862">
        <v>0</v>
      </c>
      <c r="F4203" s="989">
        <v>0</v>
      </c>
      <c r="G4203" s="1263">
        <v>100</v>
      </c>
      <c r="H4203" s="645" t="s">
        <v>1380</v>
      </c>
      <c r="I4203" s="2862">
        <v>0</v>
      </c>
      <c r="J4203" s="989">
        <v>0</v>
      </c>
      <c r="P4203" s="2842"/>
      <c r="Q4203" s="2842"/>
      <c r="R4203" s="2842"/>
      <c r="S4203" s="2842"/>
      <c r="T4203" s="2842"/>
      <c r="U4203" s="2842"/>
      <c r="V4203" s="2842"/>
      <c r="W4203" s="2842"/>
      <c r="X4203" s="2842"/>
      <c r="Y4203" s="2842"/>
      <c r="Z4203" s="2842"/>
      <c r="AA4203" s="2842"/>
    </row>
    <row r="4204" spans="1:27" s="2842" customFormat="1" ht="18" customHeight="1" thickTop="1" thickBot="1">
      <c r="A4204" s="995">
        <f t="shared" ref="A4204:F4204" si="1024">SUM(A4201:A4203)</f>
        <v>0</v>
      </c>
      <c r="B4204" s="996">
        <f t="shared" si="1024"/>
        <v>0</v>
      </c>
      <c r="C4204" s="996">
        <f t="shared" si="1024"/>
        <v>2000000</v>
      </c>
      <c r="D4204" s="996">
        <f t="shared" si="1024"/>
        <v>0</v>
      </c>
      <c r="E4204" s="996">
        <f t="shared" si="1024"/>
        <v>2000000</v>
      </c>
      <c r="F4204" s="996">
        <f t="shared" si="1024"/>
        <v>0</v>
      </c>
      <c r="G4204" s="1013"/>
      <c r="H4204" s="996" t="s">
        <v>1249</v>
      </c>
      <c r="I4204" s="996">
        <f>SUM(I4201:I4203)</f>
        <v>0</v>
      </c>
      <c r="J4204" s="997">
        <f>SUM(J4201:J4203)</f>
        <v>0</v>
      </c>
      <c r="P4204" s="648"/>
      <c r="Q4204" s="648"/>
      <c r="R4204" s="648"/>
      <c r="S4204" s="648"/>
      <c r="T4204" s="648"/>
      <c r="U4204" s="648"/>
      <c r="V4204" s="648"/>
      <c r="W4204" s="648"/>
      <c r="X4204" s="648"/>
      <c r="Y4204" s="648"/>
      <c r="Z4204" s="648"/>
      <c r="AA4204" s="648"/>
    </row>
    <row r="4205" spans="1:27" s="648" customFormat="1" ht="17.25" customHeight="1" thickTop="1" thickBot="1">
      <c r="A4205" s="4623"/>
      <c r="B4205" s="4624"/>
      <c r="C4205" s="4624"/>
      <c r="D4205" s="4624"/>
      <c r="E4205" s="4624"/>
      <c r="F4205" s="4624"/>
      <c r="G4205" s="623">
        <v>2</v>
      </c>
      <c r="H4205" s="4606" t="s">
        <v>1236</v>
      </c>
      <c r="I4205" s="4606"/>
      <c r="J4205" s="4607"/>
      <c r="P4205" s="650"/>
      <c r="Q4205" s="650"/>
      <c r="R4205" s="650"/>
      <c r="S4205" s="650"/>
      <c r="T4205" s="650"/>
      <c r="U4205" s="650"/>
      <c r="V4205" s="650"/>
      <c r="W4205" s="650"/>
      <c r="X4205" s="650"/>
      <c r="Y4205" s="650"/>
      <c r="Z4205" s="650"/>
      <c r="AA4205" s="650"/>
    </row>
    <row r="4206" spans="1:27" s="650" customFormat="1" ht="17.25" customHeight="1" thickTop="1" thickBot="1">
      <c r="A4206" s="2846">
        <v>0</v>
      </c>
      <c r="B4206" s="2846">
        <v>0</v>
      </c>
      <c r="C4206" s="2839">
        <v>0</v>
      </c>
      <c r="D4206" s="2846">
        <v>0</v>
      </c>
      <c r="E4206" s="2839">
        <v>0</v>
      </c>
      <c r="F4206" s="2846">
        <v>0</v>
      </c>
      <c r="G4206" s="1326">
        <v>200</v>
      </c>
      <c r="H4206" s="2839" t="s">
        <v>1335</v>
      </c>
      <c r="I4206" s="2839">
        <v>0</v>
      </c>
      <c r="J4206" s="2846">
        <v>0</v>
      </c>
      <c r="P4206" s="662"/>
      <c r="Q4206" s="662"/>
      <c r="R4206" s="662"/>
      <c r="S4206" s="662"/>
      <c r="T4206" s="662"/>
      <c r="U4206" s="662"/>
      <c r="V4206" s="662"/>
      <c r="W4206" s="662"/>
      <c r="X4206" s="662"/>
      <c r="Y4206" s="662"/>
      <c r="Z4206" s="662"/>
      <c r="AA4206" s="662"/>
    </row>
    <row r="4207" spans="1:27" s="662" customFormat="1" ht="23.25" customHeight="1" thickTop="1" thickBot="1">
      <c r="A4207" s="2846">
        <v>0</v>
      </c>
      <c r="B4207" s="2846">
        <v>0</v>
      </c>
      <c r="C4207" s="2862">
        <v>500000</v>
      </c>
      <c r="D4207" s="989">
        <v>0</v>
      </c>
      <c r="E4207" s="4427">
        <v>500000</v>
      </c>
      <c r="F4207" s="989">
        <v>0</v>
      </c>
      <c r="G4207" s="1263">
        <v>275</v>
      </c>
      <c r="H4207" s="2885" t="s">
        <v>1627</v>
      </c>
      <c r="I4207" s="2862"/>
      <c r="J4207" s="989">
        <v>0</v>
      </c>
    </row>
    <row r="4208" spans="1:27" s="662" customFormat="1" ht="31.5" customHeight="1" thickTop="1" thickBot="1">
      <c r="A4208" s="995">
        <f t="shared" ref="A4208:F4208" si="1025">SUM(A4206:A4207)</f>
        <v>0</v>
      </c>
      <c r="B4208" s="1040">
        <f t="shared" si="1025"/>
        <v>0</v>
      </c>
      <c r="C4208" s="996">
        <f t="shared" si="1025"/>
        <v>500000</v>
      </c>
      <c r="D4208" s="996">
        <f t="shared" si="1025"/>
        <v>0</v>
      </c>
      <c r="E4208" s="1040">
        <f t="shared" si="1025"/>
        <v>500000</v>
      </c>
      <c r="F4208" s="1040">
        <f t="shared" si="1025"/>
        <v>0</v>
      </c>
      <c r="G4208" s="1013"/>
      <c r="H4208" s="1010" t="s">
        <v>1257</v>
      </c>
      <c r="I4208" s="996">
        <f>SUM(I4206:I4207)</f>
        <v>0</v>
      </c>
      <c r="J4208" s="997">
        <f>SUM(J4206:J4207)</f>
        <v>0</v>
      </c>
      <c r="P4208" s="2842"/>
      <c r="Q4208" s="2842"/>
      <c r="R4208" s="2842"/>
      <c r="S4208" s="2842"/>
      <c r="T4208" s="2842"/>
      <c r="U4208" s="2842"/>
      <c r="V4208" s="2842"/>
      <c r="W4208" s="2842"/>
      <c r="X4208" s="2842"/>
      <c r="Y4208" s="2842"/>
      <c r="Z4208" s="2842"/>
      <c r="AA4208" s="2842"/>
    </row>
    <row r="4209" spans="1:27" s="2842" customFormat="1" ht="30.75" customHeight="1" thickTop="1" thickBot="1">
      <c r="A4209" s="995">
        <f t="shared" ref="A4209:F4209" si="1026">SUM(A4208,A4204)</f>
        <v>0</v>
      </c>
      <c r="B4209" s="1040">
        <f t="shared" si="1026"/>
        <v>0</v>
      </c>
      <c r="C4209" s="996">
        <f t="shared" si="1026"/>
        <v>2500000</v>
      </c>
      <c r="D4209" s="996">
        <f t="shared" si="1026"/>
        <v>0</v>
      </c>
      <c r="E4209" s="1040">
        <f t="shared" si="1026"/>
        <v>2500000</v>
      </c>
      <c r="F4209" s="1040">
        <f t="shared" si="1026"/>
        <v>0</v>
      </c>
      <c r="G4209" s="1013"/>
      <c r="H4209" s="1010" t="s">
        <v>1237</v>
      </c>
      <c r="I4209" s="996">
        <f>SUM(I4208,I4204)</f>
        <v>0</v>
      </c>
      <c r="J4209" s="997">
        <f>SUM(J4208,J4204)</f>
        <v>0</v>
      </c>
    </row>
    <row r="4210" spans="1:27" s="2842" customFormat="1" ht="18" customHeight="1" thickTop="1">
      <c r="A4210" s="4623"/>
      <c r="B4210" s="4624"/>
      <c r="C4210" s="4624"/>
      <c r="D4210" s="4624"/>
      <c r="E4210" s="4624"/>
      <c r="F4210" s="4624"/>
      <c r="G4210" s="623" t="s">
        <v>139</v>
      </c>
      <c r="H4210" s="4606" t="s">
        <v>243</v>
      </c>
      <c r="I4210" s="4606"/>
      <c r="J4210" s="4607"/>
    </row>
    <row r="4211" spans="1:27" s="2842" customFormat="1" ht="17.25" customHeight="1">
      <c r="A4211" s="4612"/>
      <c r="B4211" s="4613"/>
      <c r="C4211" s="4613"/>
      <c r="D4211" s="4613"/>
      <c r="E4211" s="4613"/>
      <c r="F4211" s="4613"/>
      <c r="G4211" s="624">
        <v>1</v>
      </c>
      <c r="H4211" s="4610" t="s">
        <v>1258</v>
      </c>
      <c r="I4211" s="4610"/>
      <c r="J4211" s="4611"/>
    </row>
    <row r="4212" spans="1:27" s="2842" customFormat="1" ht="17.25" customHeight="1">
      <c r="A4212" s="2846">
        <v>0</v>
      </c>
      <c r="B4212" s="2846">
        <v>0</v>
      </c>
      <c r="C4212" s="4423">
        <v>500000</v>
      </c>
      <c r="D4212" s="4424">
        <v>0</v>
      </c>
      <c r="E4212" s="4423">
        <v>500000</v>
      </c>
      <c r="F4212" s="4424">
        <v>0</v>
      </c>
      <c r="G4212" s="1326" t="s">
        <v>324</v>
      </c>
      <c r="H4212" s="1234" t="s">
        <v>1259</v>
      </c>
      <c r="I4212" s="3372"/>
      <c r="J4212" s="2846">
        <v>0</v>
      </c>
    </row>
    <row r="4213" spans="1:27" s="2842" customFormat="1" ht="17.25" customHeight="1">
      <c r="A4213" s="2846">
        <v>0</v>
      </c>
      <c r="B4213" s="2846">
        <v>0</v>
      </c>
      <c r="C4213" s="4423">
        <v>0</v>
      </c>
      <c r="D4213" s="4424">
        <v>0</v>
      </c>
      <c r="E4213" s="4423">
        <v>0</v>
      </c>
      <c r="F4213" s="4424">
        <v>0</v>
      </c>
      <c r="G4213" s="1326" t="s">
        <v>326</v>
      </c>
      <c r="H4213" s="1234" t="s">
        <v>256</v>
      </c>
      <c r="I4213" s="3372"/>
      <c r="J4213" s="2846">
        <v>0</v>
      </c>
    </row>
    <row r="4214" spans="1:27" s="2842" customFormat="1" ht="17.25" customHeight="1">
      <c r="A4214" s="2846">
        <v>0</v>
      </c>
      <c r="B4214" s="2846">
        <v>0</v>
      </c>
      <c r="C4214" s="3719">
        <v>6000</v>
      </c>
      <c r="D4214" s="4424">
        <v>0</v>
      </c>
      <c r="E4214" s="3719">
        <v>6000</v>
      </c>
      <c r="F4214" s="4424">
        <v>0</v>
      </c>
      <c r="G4214" s="1326" t="s">
        <v>473</v>
      </c>
      <c r="H4214" s="1234" t="s">
        <v>1504</v>
      </c>
      <c r="I4214" s="3719"/>
      <c r="J4214" s="2846">
        <v>0</v>
      </c>
    </row>
    <row r="4215" spans="1:27" s="2842" customFormat="1" ht="17.25" customHeight="1" thickBot="1">
      <c r="A4215" s="2846">
        <v>0</v>
      </c>
      <c r="B4215" s="2846">
        <v>0</v>
      </c>
      <c r="C4215" s="4423">
        <v>1000</v>
      </c>
      <c r="D4215" s="4424">
        <v>0</v>
      </c>
      <c r="E4215" s="4423">
        <v>1000</v>
      </c>
      <c r="F4215" s="4424">
        <v>0</v>
      </c>
      <c r="G4215" s="1326" t="s">
        <v>1264</v>
      </c>
      <c r="H4215" s="1234" t="s">
        <v>262</v>
      </c>
      <c r="I4215" s="3372"/>
      <c r="J4215" s="2846">
        <v>0</v>
      </c>
      <c r="P4215" s="626"/>
      <c r="Q4215" s="626"/>
      <c r="R4215" s="626"/>
      <c r="S4215" s="626"/>
      <c r="T4215" s="626"/>
      <c r="U4215" s="626"/>
      <c r="V4215" s="626"/>
      <c r="W4215" s="626"/>
      <c r="X4215" s="626"/>
      <c r="Y4215" s="626"/>
      <c r="Z4215" s="626"/>
      <c r="AA4215" s="626"/>
    </row>
    <row r="4216" spans="1:27" s="626" customFormat="1" ht="17.25" customHeight="1" thickTop="1" thickBot="1">
      <c r="A4216" s="2846">
        <v>0</v>
      </c>
      <c r="B4216" s="2846">
        <v>0</v>
      </c>
      <c r="C4216" s="4423">
        <v>0</v>
      </c>
      <c r="D4216" s="4423">
        <v>0</v>
      </c>
      <c r="E4216" s="4423">
        <v>0</v>
      </c>
      <c r="F4216" s="4423">
        <v>0</v>
      </c>
      <c r="G4216" s="1326" t="s">
        <v>492</v>
      </c>
      <c r="H4216" s="1234" t="s">
        <v>265</v>
      </c>
      <c r="I4216" s="3372"/>
      <c r="J4216" s="2839">
        <v>0</v>
      </c>
      <c r="P4216" s="733"/>
      <c r="Q4216" s="733"/>
      <c r="R4216" s="733"/>
      <c r="S4216" s="733"/>
      <c r="T4216" s="733"/>
      <c r="U4216" s="733"/>
      <c r="V4216" s="733"/>
      <c r="W4216" s="733"/>
      <c r="X4216" s="733"/>
      <c r="Y4216" s="733"/>
      <c r="Z4216" s="733"/>
      <c r="AA4216" s="733"/>
    </row>
    <row r="4217" spans="1:27" s="733" customFormat="1" ht="31.5" thickTop="1" thickBot="1">
      <c r="A4217" s="2846">
        <v>0</v>
      </c>
      <c r="B4217" s="2846">
        <v>0</v>
      </c>
      <c r="C4217" s="3723">
        <v>150000</v>
      </c>
      <c r="D4217" s="618">
        <v>0</v>
      </c>
      <c r="E4217" s="3723">
        <v>150000</v>
      </c>
      <c r="F4217" s="618">
        <v>0</v>
      </c>
      <c r="G4217" s="1263" t="s">
        <v>495</v>
      </c>
      <c r="H4217" s="1234" t="s">
        <v>3490</v>
      </c>
      <c r="I4217" s="3723"/>
      <c r="J4217" s="618">
        <v>0</v>
      </c>
      <c r="O4217" s="733">
        <f>I4325-C4325</f>
        <v>0</v>
      </c>
      <c r="P4217" s="2842"/>
      <c r="Q4217" s="2842"/>
      <c r="R4217" s="2842"/>
      <c r="S4217" s="2842"/>
      <c r="T4217" s="2842"/>
      <c r="U4217" s="2842"/>
      <c r="V4217" s="2842"/>
      <c r="W4217" s="2842"/>
      <c r="X4217" s="2842"/>
      <c r="Y4217" s="2842"/>
      <c r="Z4217" s="2842"/>
      <c r="AA4217" s="2842"/>
    </row>
    <row r="4218" spans="1:27" s="761" customFormat="1" ht="22.5" customHeight="1" thickTop="1" thickBot="1">
      <c r="A4218" s="2842"/>
      <c r="B4218" s="2716"/>
      <c r="C4218" s="1229">
        <v>100000</v>
      </c>
      <c r="D4218" s="2736"/>
      <c r="E4218" s="1229">
        <v>100000</v>
      </c>
      <c r="F4218" s="2736"/>
      <c r="G4218" s="2709">
        <v>29</v>
      </c>
      <c r="H4218" s="2738" t="s">
        <v>3497</v>
      </c>
      <c r="I4218" s="1229"/>
      <c r="J4218" s="2736"/>
      <c r="P4218" s="2842"/>
      <c r="Q4218" s="2842"/>
      <c r="R4218" s="2842"/>
      <c r="S4218" s="2842"/>
      <c r="T4218" s="2842"/>
      <c r="U4218" s="2842"/>
      <c r="V4218" s="2842"/>
      <c r="W4218" s="2842"/>
      <c r="X4218" s="2842"/>
      <c r="Y4218" s="2842"/>
      <c r="Z4218" s="2842"/>
      <c r="AA4218" s="2842"/>
    </row>
    <row r="4219" spans="1:27" s="2842" customFormat="1" ht="24" customHeight="1" thickTop="1" thickBot="1">
      <c r="A4219" s="1014">
        <f t="shared" ref="A4219:F4219" si="1027">SUM(A4212:A4218)</f>
        <v>0</v>
      </c>
      <c r="B4219" s="1014">
        <f t="shared" si="1027"/>
        <v>0</v>
      </c>
      <c r="C4219" s="1014">
        <f t="shared" si="1027"/>
        <v>757000</v>
      </c>
      <c r="D4219" s="1014">
        <f t="shared" si="1027"/>
        <v>0</v>
      </c>
      <c r="E4219" s="1014">
        <f t="shared" si="1027"/>
        <v>757000</v>
      </c>
      <c r="F4219" s="1014">
        <f t="shared" si="1027"/>
        <v>0</v>
      </c>
      <c r="G4219" s="1016"/>
      <c r="H4219" s="1015" t="s">
        <v>1270</v>
      </c>
      <c r="I4219" s="1014">
        <f>SUM(I4212:I4218)</f>
        <v>0</v>
      </c>
      <c r="J4219" s="1014">
        <f>SUM(J4212:J4218)</f>
        <v>0</v>
      </c>
    </row>
    <row r="4220" spans="1:27" s="2842" customFormat="1" ht="13.5" customHeight="1">
      <c r="A4220" s="1383" t="s">
        <v>3423</v>
      </c>
      <c r="B4220" s="664"/>
    </row>
    <row r="4221" spans="1:27" s="2842" customFormat="1" ht="12.75" customHeight="1" thickBot="1">
      <c r="A4221" s="2848"/>
      <c r="I4221" s="4608" t="s">
        <v>313</v>
      </c>
      <c r="J4221" s="4608"/>
    </row>
    <row r="4222" spans="1:27" s="2842" customFormat="1" ht="30" customHeight="1">
      <c r="A4222" s="4453" t="s">
        <v>3785</v>
      </c>
      <c r="B4222" s="4454"/>
      <c r="C4222" s="4455" t="s">
        <v>3783</v>
      </c>
      <c r="D4222" s="4454"/>
      <c r="E4222" s="4455" t="s">
        <v>3784</v>
      </c>
      <c r="F4222" s="4454"/>
      <c r="G4222" s="4456" t="s">
        <v>117</v>
      </c>
      <c r="H4222" s="4457"/>
      <c r="I4222" s="4455" t="s">
        <v>3787</v>
      </c>
      <c r="J4222" s="4454"/>
    </row>
    <row r="4223" spans="1:27" s="2842" customFormat="1" ht="13.5" customHeight="1">
      <c r="A4223" s="1050" t="s">
        <v>118</v>
      </c>
      <c r="B4223" s="2819" t="s">
        <v>104</v>
      </c>
      <c r="C4223" s="2819" t="s">
        <v>118</v>
      </c>
      <c r="D4223" s="2819" t="s">
        <v>104</v>
      </c>
      <c r="E4223" s="2819" t="s">
        <v>118</v>
      </c>
      <c r="F4223" s="2819" t="s">
        <v>104</v>
      </c>
      <c r="G4223" s="4458"/>
      <c r="H4223" s="4459"/>
      <c r="I4223" s="2819" t="s">
        <v>118</v>
      </c>
      <c r="J4223" s="1051" t="s">
        <v>104</v>
      </c>
    </row>
    <row r="4224" spans="1:27" s="2842" customFormat="1" ht="18" customHeight="1" thickBot="1">
      <c r="A4224" s="1075">
        <v>1</v>
      </c>
      <c r="B4224" s="2843">
        <v>2</v>
      </c>
      <c r="C4224" s="2843">
        <v>3</v>
      </c>
      <c r="D4224" s="2843">
        <v>4</v>
      </c>
      <c r="E4224" s="2843">
        <v>5</v>
      </c>
      <c r="F4224" s="2843">
        <v>6</v>
      </c>
      <c r="G4224" s="4614">
        <v>7</v>
      </c>
      <c r="H4224" s="4614"/>
      <c r="I4224" s="2843">
        <v>8</v>
      </c>
      <c r="J4224" s="1076">
        <v>9</v>
      </c>
    </row>
    <row r="4225" spans="1:27" s="2842" customFormat="1" ht="17.25" customHeight="1">
      <c r="A4225" s="4642"/>
      <c r="B4225" s="4643"/>
      <c r="C4225" s="4643"/>
      <c r="D4225" s="4643"/>
      <c r="E4225" s="4643"/>
      <c r="F4225" s="4643"/>
      <c r="G4225" s="740">
        <v>2</v>
      </c>
      <c r="H4225" s="4636" t="s">
        <v>1271</v>
      </c>
      <c r="I4225" s="4636"/>
      <c r="J4225" s="4644"/>
    </row>
    <row r="4226" spans="1:27" s="2842" customFormat="1" ht="17.25" customHeight="1">
      <c r="A4226" s="765"/>
      <c r="B4226" s="2713"/>
      <c r="C4226" s="4421"/>
      <c r="D4226" s="4420"/>
      <c r="E4226" s="4421"/>
      <c r="F4226" s="4420"/>
      <c r="G4226" s="696">
        <v>103</v>
      </c>
      <c r="H4226" s="2835" t="s">
        <v>3503</v>
      </c>
      <c r="J4226" s="2837"/>
    </row>
    <row r="4227" spans="1:27" s="2842" customFormat="1" ht="17.25" customHeight="1" thickBot="1">
      <c r="A4227" s="2846">
        <v>0</v>
      </c>
      <c r="B4227" s="2846">
        <v>0</v>
      </c>
      <c r="C4227" s="3801">
        <v>1000000</v>
      </c>
      <c r="D4227" s="890">
        <v>0</v>
      </c>
      <c r="E4227" s="3801">
        <v>1000000</v>
      </c>
      <c r="F4227" s="890">
        <v>0</v>
      </c>
      <c r="G4227" s="1326">
        <v>104</v>
      </c>
      <c r="H4227" s="1354" t="s">
        <v>3492</v>
      </c>
      <c r="I4227" s="3801"/>
      <c r="J4227" s="890">
        <v>0</v>
      </c>
      <c r="P4227" s="648"/>
      <c r="Q4227" s="648"/>
      <c r="R4227" s="648"/>
      <c r="S4227" s="648"/>
      <c r="T4227" s="648"/>
      <c r="U4227" s="648"/>
      <c r="V4227" s="648"/>
      <c r="W4227" s="648"/>
      <c r="X4227" s="648"/>
      <c r="Y4227" s="648"/>
      <c r="Z4227" s="648"/>
      <c r="AA4227" s="648"/>
    </row>
    <row r="4228" spans="1:27" s="648" customFormat="1" ht="17.25" customHeight="1" thickTop="1" thickBot="1">
      <c r="A4228" s="2846">
        <v>0</v>
      </c>
      <c r="B4228" s="2846">
        <v>0</v>
      </c>
      <c r="C4228" s="3719">
        <v>100000</v>
      </c>
      <c r="D4228" s="890">
        <v>0</v>
      </c>
      <c r="E4228" s="3719">
        <v>100000</v>
      </c>
      <c r="F4228" s="890">
        <v>0</v>
      </c>
      <c r="G4228" s="1326">
        <v>135</v>
      </c>
      <c r="H4228" s="1234" t="s">
        <v>270</v>
      </c>
      <c r="I4228" s="3719"/>
      <c r="J4228" s="890">
        <v>0</v>
      </c>
      <c r="P4228" s="626"/>
      <c r="Q4228" s="626"/>
      <c r="R4228" s="626"/>
      <c r="S4228" s="626"/>
      <c r="T4228" s="626"/>
      <c r="U4228" s="626"/>
      <c r="V4228" s="626"/>
      <c r="W4228" s="626"/>
      <c r="X4228" s="626"/>
      <c r="Y4228" s="626"/>
      <c r="Z4228" s="626"/>
      <c r="AA4228" s="626"/>
    </row>
    <row r="4229" spans="1:27" s="626" customFormat="1" ht="17.25" customHeight="1" thickTop="1" thickBot="1">
      <c r="A4229" s="2846">
        <v>0</v>
      </c>
      <c r="B4229" s="2846">
        <v>0</v>
      </c>
      <c r="C4229" s="3719">
        <v>10000</v>
      </c>
      <c r="D4229" s="4424">
        <v>0</v>
      </c>
      <c r="E4229" s="3719">
        <v>10000</v>
      </c>
      <c r="F4229" s="4424">
        <v>0</v>
      </c>
      <c r="G4229" s="1326">
        <v>140</v>
      </c>
      <c r="H4229" s="2839" t="s">
        <v>1280</v>
      </c>
      <c r="I4229" s="3719"/>
      <c r="J4229" s="2846">
        <v>0</v>
      </c>
      <c r="P4229" s="733"/>
      <c r="Q4229" s="733"/>
      <c r="R4229" s="733"/>
      <c r="S4229" s="733"/>
      <c r="T4229" s="733"/>
      <c r="U4229" s="733"/>
      <c r="V4229" s="733"/>
      <c r="W4229" s="733"/>
      <c r="X4229" s="733"/>
      <c r="Y4229" s="733"/>
      <c r="Z4229" s="733"/>
      <c r="AA4229" s="733"/>
    </row>
    <row r="4230" spans="1:27" s="733" customFormat="1" ht="23.25" customHeight="1" thickTop="1" thickBot="1">
      <c r="A4230" s="2846">
        <v>0</v>
      </c>
      <c r="B4230" s="2846">
        <v>0</v>
      </c>
      <c r="C4230" s="4423">
        <v>50000</v>
      </c>
      <c r="D4230" s="989">
        <v>0</v>
      </c>
      <c r="E4230" s="4423">
        <v>50000</v>
      </c>
      <c r="F4230" s="989">
        <v>0</v>
      </c>
      <c r="G4230" s="1263">
        <v>146</v>
      </c>
      <c r="H4230" s="663" t="s">
        <v>1613</v>
      </c>
      <c r="I4230" s="2839"/>
      <c r="J4230" s="989">
        <v>0</v>
      </c>
      <c r="P4230" s="2842"/>
      <c r="Q4230" s="2842"/>
      <c r="R4230" s="2842"/>
      <c r="S4230" s="2842"/>
      <c r="T4230" s="2842"/>
      <c r="U4230" s="2842"/>
      <c r="V4230" s="2842"/>
      <c r="W4230" s="2842"/>
      <c r="X4230" s="2842"/>
      <c r="Y4230" s="2842"/>
      <c r="Z4230" s="2842"/>
      <c r="AA4230" s="2842"/>
    </row>
    <row r="4231" spans="1:27" s="2842" customFormat="1" ht="18" customHeight="1" thickTop="1" thickBot="1">
      <c r="A4231" s="995">
        <f t="shared" ref="A4231:F4231" si="1028">SUM(A4226:A4230)</f>
        <v>0</v>
      </c>
      <c r="B4231" s="995">
        <f t="shared" si="1028"/>
        <v>0</v>
      </c>
      <c r="C4231" s="995">
        <f t="shared" si="1028"/>
        <v>1160000</v>
      </c>
      <c r="D4231" s="995">
        <f t="shared" si="1028"/>
        <v>0</v>
      </c>
      <c r="E4231" s="995">
        <f t="shared" si="1028"/>
        <v>1160000</v>
      </c>
      <c r="F4231" s="995">
        <f t="shared" si="1028"/>
        <v>0</v>
      </c>
      <c r="G4231" s="1013"/>
      <c r="H4231" s="996" t="s">
        <v>1344</v>
      </c>
      <c r="I4231" s="995">
        <f>SUM(I4227:I4230)</f>
        <v>0</v>
      </c>
      <c r="J4231" s="995">
        <f>SUM(J4226:J4230)</f>
        <v>0</v>
      </c>
    </row>
    <row r="4232" spans="1:27" s="2842" customFormat="1" ht="17.25" customHeight="1" thickTop="1">
      <c r="A4232" s="4623"/>
      <c r="B4232" s="4624"/>
      <c r="C4232" s="4624"/>
      <c r="D4232" s="4624"/>
      <c r="E4232" s="4624"/>
      <c r="F4232" s="4624"/>
      <c r="G4232" s="623">
        <v>3</v>
      </c>
      <c r="H4232" s="4606" t="s">
        <v>1282</v>
      </c>
      <c r="I4232" s="4606"/>
      <c r="J4232" s="4607"/>
    </row>
    <row r="4233" spans="1:27" s="2842" customFormat="1" ht="17.25" customHeight="1">
      <c r="A4233" s="2846">
        <v>0</v>
      </c>
      <c r="B4233" s="2846">
        <v>0</v>
      </c>
      <c r="C4233" s="3719">
        <v>100000</v>
      </c>
      <c r="D4233" s="890">
        <v>0</v>
      </c>
      <c r="E4233" s="3719">
        <v>100000</v>
      </c>
      <c r="F4233" s="890">
        <v>0</v>
      </c>
      <c r="G4233" s="1326">
        <v>230</v>
      </c>
      <c r="H4233" s="2839" t="s">
        <v>1516</v>
      </c>
      <c r="I4233" s="3719"/>
      <c r="J4233" s="890">
        <v>0</v>
      </c>
    </row>
    <row r="4234" spans="1:27" s="2842" customFormat="1" ht="17.25" customHeight="1" thickBot="1">
      <c r="A4234" s="2846">
        <v>0</v>
      </c>
      <c r="B4234" s="2846">
        <v>0</v>
      </c>
      <c r="C4234" s="1421">
        <v>0</v>
      </c>
      <c r="D4234" s="4424">
        <v>0</v>
      </c>
      <c r="E4234" s="1421">
        <v>0</v>
      </c>
      <c r="F4234" s="4424">
        <v>0</v>
      </c>
      <c r="G4234" s="1326">
        <v>223</v>
      </c>
      <c r="H4234" s="2839" t="s">
        <v>1617</v>
      </c>
      <c r="I4234" s="1421"/>
      <c r="J4234" s="2846">
        <v>0</v>
      </c>
      <c r="P4234" s="626"/>
      <c r="Q4234" s="626"/>
      <c r="R4234" s="626"/>
      <c r="S4234" s="626"/>
      <c r="T4234" s="626"/>
      <c r="U4234" s="626"/>
      <c r="V4234" s="626"/>
      <c r="W4234" s="626"/>
      <c r="X4234" s="626"/>
      <c r="Y4234" s="626"/>
      <c r="Z4234" s="626"/>
      <c r="AA4234" s="626"/>
    </row>
    <row r="4235" spans="1:27" s="626" customFormat="1" ht="17.25" customHeight="1" thickTop="1" thickBot="1">
      <c r="A4235" s="2846">
        <v>0</v>
      </c>
      <c r="B4235" s="2846">
        <v>0</v>
      </c>
      <c r="C4235" s="4423"/>
      <c r="D4235" s="4424">
        <v>0</v>
      </c>
      <c r="E4235" s="4423"/>
      <c r="F4235" s="4424">
        <v>0</v>
      </c>
      <c r="G4235" s="1326">
        <v>234</v>
      </c>
      <c r="H4235" s="2839" t="s">
        <v>1607</v>
      </c>
      <c r="I4235" s="2839"/>
      <c r="J4235" s="2846">
        <v>0</v>
      </c>
      <c r="P4235" s="733"/>
      <c r="Q4235" s="733"/>
      <c r="R4235" s="733"/>
      <c r="S4235" s="733"/>
      <c r="T4235" s="733"/>
      <c r="U4235" s="733"/>
      <c r="V4235" s="733"/>
      <c r="W4235" s="733"/>
      <c r="X4235" s="733"/>
      <c r="Y4235" s="733"/>
      <c r="Z4235" s="733"/>
      <c r="AA4235" s="733"/>
    </row>
    <row r="4236" spans="1:27" s="733" customFormat="1" ht="23.25" customHeight="1" thickTop="1" thickBot="1">
      <c r="A4236" s="2846">
        <v>0</v>
      </c>
      <c r="B4236" s="2846">
        <v>0</v>
      </c>
      <c r="C4236" s="4427">
        <v>800000</v>
      </c>
      <c r="D4236" s="989">
        <v>0</v>
      </c>
      <c r="E4236" s="4427">
        <v>800000</v>
      </c>
      <c r="F4236" s="989">
        <v>0</v>
      </c>
      <c r="G4236" s="1263">
        <v>264</v>
      </c>
      <c r="H4236" s="2862" t="s">
        <v>1636</v>
      </c>
      <c r="I4236" s="2862"/>
      <c r="J4236" s="989">
        <v>0</v>
      </c>
      <c r="P4236" s="2842"/>
      <c r="Q4236" s="2842"/>
      <c r="R4236" s="2842"/>
      <c r="S4236" s="2842"/>
      <c r="T4236" s="2842"/>
      <c r="U4236" s="2842"/>
      <c r="V4236" s="2842"/>
      <c r="W4236" s="2842"/>
      <c r="X4236" s="2842"/>
      <c r="Y4236" s="2842"/>
      <c r="Z4236" s="2842"/>
      <c r="AA4236" s="2842"/>
    </row>
    <row r="4237" spans="1:27" s="2842" customFormat="1" ht="18" customHeight="1" thickTop="1" thickBot="1">
      <c r="A4237" s="1039">
        <f t="shared" ref="A4237:F4237" si="1029">SUM(A4233:A4236)</f>
        <v>0</v>
      </c>
      <c r="B4237" s="1040">
        <f t="shared" si="1029"/>
        <v>0</v>
      </c>
      <c r="C4237" s="1040">
        <f t="shared" si="1029"/>
        <v>900000</v>
      </c>
      <c r="D4237" s="1040">
        <f t="shared" si="1029"/>
        <v>0</v>
      </c>
      <c r="E4237" s="1040">
        <f t="shared" si="1029"/>
        <v>900000</v>
      </c>
      <c r="F4237" s="1040">
        <f t="shared" si="1029"/>
        <v>0</v>
      </c>
      <c r="G4237" s="1013"/>
      <c r="H4237" s="1010" t="s">
        <v>1295</v>
      </c>
      <c r="I4237" s="1040">
        <f>SUM(I4233:I4236)</f>
        <v>0</v>
      </c>
      <c r="J4237" s="1074">
        <f>SUM(J4233:J4236)</f>
        <v>0</v>
      </c>
    </row>
    <row r="4238" spans="1:27" s="2842" customFormat="1" ht="18" customHeight="1" thickTop="1">
      <c r="A4238" s="4623"/>
      <c r="B4238" s="4624"/>
      <c r="C4238" s="4624"/>
      <c r="D4238" s="4624"/>
      <c r="E4238" s="4624"/>
      <c r="F4238" s="4624"/>
      <c r="G4238" s="623">
        <v>4</v>
      </c>
      <c r="H4238" s="4606" t="s">
        <v>1296</v>
      </c>
      <c r="I4238" s="4606"/>
      <c r="J4238" s="4607"/>
    </row>
    <row r="4239" spans="1:27" s="2842" customFormat="1" ht="17.25" customHeight="1" thickBot="1">
      <c r="A4239" s="4612"/>
      <c r="B4239" s="4613"/>
      <c r="C4239" s="4613"/>
      <c r="D4239" s="4613"/>
      <c r="E4239" s="4613"/>
      <c r="F4239" s="4613"/>
      <c r="G4239" s="624">
        <v>5</v>
      </c>
      <c r="H4239" s="4610" t="s">
        <v>321</v>
      </c>
      <c r="I4239" s="4610"/>
      <c r="J4239" s="4611"/>
      <c r="P4239" s="626"/>
      <c r="Q4239" s="626"/>
      <c r="R4239" s="626"/>
      <c r="S4239" s="626"/>
      <c r="T4239" s="626"/>
      <c r="U4239" s="626"/>
      <c r="V4239" s="626"/>
      <c r="W4239" s="626"/>
      <c r="X4239" s="626"/>
      <c r="Y4239" s="626"/>
      <c r="Z4239" s="626"/>
      <c r="AA4239" s="626"/>
    </row>
    <row r="4240" spans="1:27" s="626" customFormat="1" ht="21.75" customHeight="1" thickTop="1" thickBot="1">
      <c r="A4240" s="2846">
        <v>0</v>
      </c>
      <c r="B4240" s="2862">
        <v>0</v>
      </c>
      <c r="C4240" s="2862">
        <v>10000</v>
      </c>
      <c r="D4240" s="2862">
        <v>0</v>
      </c>
      <c r="E4240" s="2862">
        <v>10000</v>
      </c>
      <c r="F4240" s="2862">
        <v>0</v>
      </c>
      <c r="G4240" s="1263">
        <v>499</v>
      </c>
      <c r="H4240" s="2862" t="s">
        <v>290</v>
      </c>
      <c r="I4240" s="3723"/>
      <c r="J4240" s="2862">
        <v>0</v>
      </c>
      <c r="P4240" s="662"/>
      <c r="Q4240" s="662"/>
      <c r="R4240" s="662"/>
      <c r="S4240" s="662"/>
      <c r="T4240" s="662"/>
      <c r="U4240" s="662"/>
      <c r="V4240" s="662"/>
      <c r="W4240" s="662"/>
      <c r="X4240" s="662"/>
      <c r="Y4240" s="662"/>
      <c r="Z4240" s="662"/>
      <c r="AA4240" s="662"/>
    </row>
    <row r="4241" spans="1:27" s="662" customFormat="1" ht="36" customHeight="1" thickTop="1" thickBot="1">
      <c r="A4241" s="1034">
        <f t="shared" ref="A4241:F4241" si="1030">SUM(A4240)</f>
        <v>0</v>
      </c>
      <c r="B4241" s="1020">
        <f t="shared" si="1030"/>
        <v>0</v>
      </c>
      <c r="C4241" s="1020">
        <f t="shared" si="1030"/>
        <v>10000</v>
      </c>
      <c r="D4241" s="1020">
        <f t="shared" si="1030"/>
        <v>0</v>
      </c>
      <c r="E4241" s="1020">
        <f t="shared" si="1030"/>
        <v>10000</v>
      </c>
      <c r="F4241" s="1020">
        <f t="shared" si="1030"/>
        <v>0</v>
      </c>
      <c r="G4241" s="1021"/>
      <c r="H4241" s="1020" t="s">
        <v>1321</v>
      </c>
      <c r="I4241" s="1020">
        <f>SUM(I4240)</f>
        <v>0</v>
      </c>
      <c r="J4241" s="1022">
        <f>SUM(J4240)</f>
        <v>0</v>
      </c>
      <c r="P4241" s="2842"/>
      <c r="Q4241" s="2842"/>
      <c r="R4241" s="2842"/>
      <c r="S4241" s="2842"/>
      <c r="T4241" s="2842"/>
      <c r="U4241" s="2842"/>
      <c r="V4241" s="2842"/>
      <c r="W4241" s="2842"/>
      <c r="X4241" s="2842"/>
      <c r="Y4241" s="2842"/>
      <c r="Z4241" s="2842"/>
      <c r="AA4241" s="2842"/>
    </row>
    <row r="4242" spans="1:27" s="2842" customFormat="1" ht="40.5" customHeight="1" thickTop="1" thickBot="1">
      <c r="A4242" s="1014">
        <f t="shared" ref="A4242:F4242" si="1031">SUM(A4241,A4237,A4231,A4219)</f>
        <v>0</v>
      </c>
      <c r="B4242" s="1015">
        <f t="shared" si="1031"/>
        <v>0</v>
      </c>
      <c r="C4242" s="1015">
        <f t="shared" si="1031"/>
        <v>2827000</v>
      </c>
      <c r="D4242" s="1015">
        <f t="shared" si="1031"/>
        <v>0</v>
      </c>
      <c r="E4242" s="1015">
        <f t="shared" si="1031"/>
        <v>2827000</v>
      </c>
      <c r="F4242" s="1015">
        <f t="shared" si="1031"/>
        <v>0</v>
      </c>
      <c r="G4242" s="1016"/>
      <c r="H4242" s="1080" t="s">
        <v>1355</v>
      </c>
      <c r="I4242" s="1015">
        <f>SUM(I4241,I4237,I4231,I4219)</f>
        <v>0</v>
      </c>
      <c r="J4242" s="1017">
        <f>SUM(J4241,J4237,J4231,J4219)</f>
        <v>0</v>
      </c>
      <c r="P4242" s="648"/>
      <c r="Q4242" s="648"/>
      <c r="R4242" s="648"/>
      <c r="S4242" s="648"/>
      <c r="T4242" s="648"/>
      <c r="U4242" s="648"/>
      <c r="V4242" s="648"/>
      <c r="W4242" s="648"/>
      <c r="X4242" s="648"/>
      <c r="Y4242" s="648"/>
      <c r="Z4242" s="648"/>
      <c r="AA4242" s="648"/>
    </row>
    <row r="4243" spans="1:27" s="648" customFormat="1" ht="41.25" customHeight="1" thickBot="1">
      <c r="A4243" s="1392">
        <f t="shared" ref="A4243:F4243" si="1032">SUM(A4242,A4209)</f>
        <v>0</v>
      </c>
      <c r="B4243" s="1113">
        <f t="shared" si="1032"/>
        <v>0</v>
      </c>
      <c r="C4243" s="1113">
        <f t="shared" si="1032"/>
        <v>5327000</v>
      </c>
      <c r="D4243" s="1113">
        <f t="shared" si="1032"/>
        <v>0</v>
      </c>
      <c r="E4243" s="1113">
        <f t="shared" si="1032"/>
        <v>5327000</v>
      </c>
      <c r="F4243" s="1113">
        <f t="shared" si="1032"/>
        <v>0</v>
      </c>
      <c r="G4243" s="1114"/>
      <c r="H4243" s="1115" t="s">
        <v>3667</v>
      </c>
      <c r="I4243" s="1113">
        <f>SUM(I4242,I4209)</f>
        <v>0</v>
      </c>
      <c r="J4243" s="1113">
        <f>SUM(J4242,J4209)</f>
        <v>0</v>
      </c>
      <c r="P4243" s="2570"/>
      <c r="Q4243" s="2570"/>
      <c r="R4243" s="2570"/>
      <c r="S4243" s="2570"/>
      <c r="T4243" s="2570"/>
      <c r="U4243" s="2570"/>
      <c r="V4243" s="2570"/>
      <c r="W4243" s="2570"/>
      <c r="X4243" s="2570"/>
      <c r="Y4243" s="2570"/>
      <c r="Z4243" s="2570"/>
      <c r="AA4243" s="2570"/>
    </row>
    <row r="4244" spans="1:27" s="2570" customFormat="1" ht="15" customHeight="1" thickTop="1">
      <c r="A4244" s="2571"/>
      <c r="B4244" s="2572"/>
      <c r="C4244" s="2572"/>
      <c r="D4244" s="2572"/>
      <c r="E4244" s="2572"/>
      <c r="F4244" s="2572"/>
      <c r="H4244" s="2573"/>
      <c r="I4244" s="2572"/>
      <c r="J4244" s="2572"/>
      <c r="P4244" s="2842"/>
      <c r="Q4244" s="2842"/>
      <c r="R4244" s="2842"/>
      <c r="S4244" s="2842"/>
      <c r="T4244" s="2842"/>
      <c r="U4244" s="2842"/>
      <c r="V4244" s="2842"/>
      <c r="W4244" s="2842"/>
      <c r="X4244" s="2842"/>
      <c r="Y4244" s="2842"/>
      <c r="Z4244" s="2842"/>
      <c r="AA4244" s="2842"/>
    </row>
    <row r="4245" spans="1:27" s="2842" customFormat="1" ht="15" customHeight="1">
      <c r="A4245" s="4645" t="s">
        <v>1638</v>
      </c>
      <c r="B4245" s="4646"/>
      <c r="C4245" s="4646"/>
      <c r="D4245" s="4646"/>
      <c r="E4245" s="4646"/>
      <c r="F4245" s="4646"/>
      <c r="G4245" s="4646"/>
      <c r="H4245" s="4646"/>
      <c r="I4245" s="4646"/>
      <c r="J4245" s="4646"/>
    </row>
    <row r="4246" spans="1:27" s="2842" customFormat="1" ht="18" customHeight="1" thickBot="1">
      <c r="A4246" s="2848"/>
      <c r="I4246" s="4608" t="s">
        <v>313</v>
      </c>
      <c r="J4246" s="4608"/>
      <c r="P4246" s="648"/>
      <c r="Q4246" s="648"/>
      <c r="R4246" s="648"/>
      <c r="S4246" s="648"/>
      <c r="T4246" s="648"/>
      <c r="U4246" s="648"/>
      <c r="V4246" s="648"/>
      <c r="W4246" s="648"/>
      <c r="X4246" s="648"/>
      <c r="Y4246" s="648"/>
      <c r="Z4246" s="648"/>
      <c r="AA4246" s="648"/>
    </row>
    <row r="4247" spans="1:27" s="648" customFormat="1" ht="27" customHeight="1" thickTop="1" thickBot="1">
      <c r="A4247" s="4453" t="s">
        <v>3785</v>
      </c>
      <c r="B4247" s="4454"/>
      <c r="C4247" s="4455" t="s">
        <v>3783</v>
      </c>
      <c r="D4247" s="4454"/>
      <c r="E4247" s="4455" t="s">
        <v>3784</v>
      </c>
      <c r="F4247" s="4454"/>
      <c r="G4247" s="4456" t="s">
        <v>117</v>
      </c>
      <c r="H4247" s="4457"/>
      <c r="I4247" s="4455" t="s">
        <v>3787</v>
      </c>
      <c r="J4247" s="4454"/>
      <c r="P4247" s="660"/>
      <c r="Q4247" s="660"/>
      <c r="R4247" s="660"/>
      <c r="S4247" s="660"/>
      <c r="T4247" s="660"/>
      <c r="U4247" s="660"/>
      <c r="V4247" s="660"/>
      <c r="W4247" s="660"/>
      <c r="X4247" s="660"/>
      <c r="Y4247" s="660"/>
      <c r="Z4247" s="660"/>
      <c r="AA4247" s="660"/>
    </row>
    <row r="4248" spans="1:27" s="660" customFormat="1" ht="13.5" customHeight="1" thickTop="1" thickBot="1">
      <c r="A4248" s="1050" t="s">
        <v>118</v>
      </c>
      <c r="B4248" s="2819" t="s">
        <v>104</v>
      </c>
      <c r="C4248" s="2819" t="s">
        <v>118</v>
      </c>
      <c r="D4248" s="2819" t="s">
        <v>104</v>
      </c>
      <c r="E4248" s="2819" t="s">
        <v>118</v>
      </c>
      <c r="F4248" s="2819" t="s">
        <v>104</v>
      </c>
      <c r="G4248" s="4458"/>
      <c r="H4248" s="4459"/>
      <c r="I4248" s="2819" t="s">
        <v>118</v>
      </c>
      <c r="J4248" s="1051" t="s">
        <v>104</v>
      </c>
    </row>
    <row r="4249" spans="1:27" s="660" customFormat="1" ht="18" customHeight="1" thickTop="1" thickBot="1">
      <c r="A4249" s="1075">
        <v>1</v>
      </c>
      <c r="B4249" s="2843">
        <v>2</v>
      </c>
      <c r="C4249" s="2843">
        <v>3</v>
      </c>
      <c r="D4249" s="2843">
        <v>4</v>
      </c>
      <c r="E4249" s="2843">
        <v>5</v>
      </c>
      <c r="F4249" s="2843">
        <v>6</v>
      </c>
      <c r="G4249" s="4614">
        <v>7</v>
      </c>
      <c r="H4249" s="4614"/>
      <c r="I4249" s="2843">
        <v>8</v>
      </c>
      <c r="J4249" s="1076">
        <v>9</v>
      </c>
      <c r="P4249" s="2842"/>
      <c r="Q4249" s="2842"/>
      <c r="R4249" s="2842"/>
      <c r="S4249" s="2842"/>
      <c r="T4249" s="2842"/>
      <c r="U4249" s="2842"/>
      <c r="V4249" s="2842"/>
      <c r="W4249" s="2842"/>
      <c r="X4249" s="2842"/>
      <c r="Y4249" s="2842"/>
      <c r="Z4249" s="2842"/>
      <c r="AA4249" s="2842"/>
    </row>
    <row r="4250" spans="1:27" s="2842" customFormat="1" ht="18" customHeight="1">
      <c r="A4250" s="2844" t="s">
        <v>318</v>
      </c>
      <c r="B4250" s="2840"/>
      <c r="C4250" s="2840"/>
      <c r="D4250" s="2840"/>
      <c r="E4250" s="2840"/>
      <c r="F4250" s="2840"/>
      <c r="G4250" s="2840"/>
      <c r="H4250" s="2840"/>
      <c r="I4250" s="2840"/>
      <c r="J4250" s="2841"/>
    </row>
    <row r="4251" spans="1:27" s="2842" customFormat="1" ht="17.25" customHeight="1" thickBot="1">
      <c r="A4251" s="4612"/>
      <c r="B4251" s="4613"/>
      <c r="C4251" s="4613"/>
      <c r="D4251" s="4613"/>
      <c r="E4251" s="4613"/>
      <c r="F4251" s="4613"/>
      <c r="G4251" s="624" t="s">
        <v>137</v>
      </c>
      <c r="H4251" s="4610" t="s">
        <v>239</v>
      </c>
      <c r="I4251" s="4610"/>
      <c r="J4251" s="4611"/>
      <c r="P4251" s="626"/>
      <c r="Q4251" s="626"/>
      <c r="R4251" s="626"/>
      <c r="S4251" s="626"/>
      <c r="T4251" s="626"/>
      <c r="U4251" s="626"/>
      <c r="V4251" s="626"/>
      <c r="W4251" s="626"/>
      <c r="X4251" s="626"/>
      <c r="Y4251" s="626"/>
      <c r="Z4251" s="626"/>
      <c r="AA4251" s="626"/>
    </row>
    <row r="4252" spans="1:27" s="626" customFormat="1" ht="17.25" customHeight="1" thickTop="1" thickBot="1">
      <c r="A4252" s="2839">
        <f t="shared" ref="A4252:F4252" si="1033">A4276</f>
        <v>0</v>
      </c>
      <c r="B4252" s="2846">
        <f t="shared" si="1033"/>
        <v>0</v>
      </c>
      <c r="C4252" s="2839">
        <f t="shared" si="1033"/>
        <v>21074000</v>
      </c>
      <c r="D4252" s="2846">
        <f t="shared" si="1033"/>
        <v>0</v>
      </c>
      <c r="E4252" s="2839">
        <f t="shared" si="1033"/>
        <v>21074000</v>
      </c>
      <c r="F4252" s="2846">
        <f t="shared" si="1033"/>
        <v>0</v>
      </c>
      <c r="G4252" s="1326">
        <v>1</v>
      </c>
      <c r="H4252" s="621" t="s">
        <v>1235</v>
      </c>
      <c r="I4252" s="2839">
        <f>I4276</f>
        <v>0</v>
      </c>
      <c r="J4252" s="2846">
        <f>J4276</f>
        <v>0</v>
      </c>
      <c r="P4252" s="733"/>
      <c r="Q4252" s="733"/>
      <c r="R4252" s="733"/>
      <c r="S4252" s="733"/>
      <c r="T4252" s="733"/>
      <c r="U4252" s="733"/>
      <c r="V4252" s="733"/>
      <c r="W4252" s="733"/>
      <c r="X4252" s="733"/>
      <c r="Y4252" s="733"/>
      <c r="Z4252" s="733"/>
      <c r="AA4252" s="733"/>
    </row>
    <row r="4253" spans="1:27" s="733" customFormat="1" ht="30.75" customHeight="1" thickTop="1" thickBot="1">
      <c r="A4253" s="2862">
        <f t="shared" ref="A4253:F4253" si="1034">A4280</f>
        <v>0</v>
      </c>
      <c r="B4253" s="989">
        <f t="shared" si="1034"/>
        <v>0</v>
      </c>
      <c r="C4253" s="2862">
        <f t="shared" si="1034"/>
        <v>325000</v>
      </c>
      <c r="D4253" s="989">
        <f t="shared" si="1034"/>
        <v>0</v>
      </c>
      <c r="E4253" s="2862">
        <f t="shared" si="1034"/>
        <v>325000</v>
      </c>
      <c r="F4253" s="989">
        <f t="shared" si="1034"/>
        <v>0</v>
      </c>
      <c r="G4253" s="1263">
        <v>2</v>
      </c>
      <c r="H4253" s="645" t="s">
        <v>1236</v>
      </c>
      <c r="I4253" s="2862">
        <f>I4280</f>
        <v>0</v>
      </c>
      <c r="J4253" s="989">
        <f>J4280</f>
        <v>0</v>
      </c>
      <c r="P4253" s="2842"/>
      <c r="Q4253" s="2842"/>
      <c r="R4253" s="2842"/>
      <c r="S4253" s="2842"/>
      <c r="T4253" s="2842"/>
      <c r="U4253" s="2842"/>
      <c r="V4253" s="2842"/>
      <c r="W4253" s="2842"/>
      <c r="X4253" s="2842"/>
      <c r="Y4253" s="2842"/>
      <c r="Z4253" s="2842"/>
      <c r="AA4253" s="2842"/>
    </row>
    <row r="4254" spans="1:27" s="2842" customFormat="1" ht="32.25" customHeight="1" thickTop="1" thickBot="1">
      <c r="A4254" s="995">
        <f t="shared" ref="A4254:F4254" si="1035">SUM(A4252:A4253)</f>
        <v>0</v>
      </c>
      <c r="B4254" s="996">
        <f t="shared" si="1035"/>
        <v>0</v>
      </c>
      <c r="C4254" s="996">
        <f t="shared" si="1035"/>
        <v>21399000</v>
      </c>
      <c r="D4254" s="996">
        <f t="shared" si="1035"/>
        <v>0</v>
      </c>
      <c r="E4254" s="996">
        <f t="shared" si="1035"/>
        <v>21399000</v>
      </c>
      <c r="F4254" s="996">
        <f t="shared" si="1035"/>
        <v>0</v>
      </c>
      <c r="G4254" s="1008"/>
      <c r="H4254" s="1010" t="s">
        <v>1358</v>
      </c>
      <c r="I4254" s="996">
        <f>SUM(I4252:I4253)</f>
        <v>0</v>
      </c>
      <c r="J4254" s="997">
        <f>SUM(J4252:J4253)</f>
        <v>0</v>
      </c>
    </row>
    <row r="4255" spans="1:27" s="2842" customFormat="1" ht="17.25" customHeight="1" thickTop="1">
      <c r="A4255" s="4623"/>
      <c r="B4255" s="4624"/>
      <c r="C4255" s="4624"/>
      <c r="D4255" s="4624"/>
      <c r="E4255" s="4624"/>
      <c r="F4255" s="4624"/>
      <c r="G4255" s="623" t="s">
        <v>139</v>
      </c>
      <c r="H4255" s="4606" t="s">
        <v>243</v>
      </c>
      <c r="I4255" s="4606"/>
      <c r="J4255" s="4607"/>
    </row>
    <row r="4256" spans="1:27" s="2842" customFormat="1" ht="17.25" customHeight="1" thickBot="1">
      <c r="A4256" s="2839">
        <f t="shared" ref="A4256:F4256" si="1036">A4291</f>
        <v>0</v>
      </c>
      <c r="B4256" s="2846">
        <f t="shared" si="1036"/>
        <v>0</v>
      </c>
      <c r="C4256" s="2839">
        <f t="shared" si="1036"/>
        <v>1071000</v>
      </c>
      <c r="D4256" s="2846">
        <f t="shared" si="1036"/>
        <v>1100000</v>
      </c>
      <c r="E4256" s="2839">
        <f t="shared" si="1036"/>
        <v>1071000</v>
      </c>
      <c r="F4256" s="2846">
        <f t="shared" si="1036"/>
        <v>1100000</v>
      </c>
      <c r="G4256" s="1326">
        <v>1</v>
      </c>
      <c r="H4256" s="621" t="s">
        <v>1258</v>
      </c>
      <c r="I4256" s="2839">
        <f>I4291</f>
        <v>0</v>
      </c>
      <c r="J4256" s="2846">
        <f>J4291</f>
        <v>0</v>
      </c>
      <c r="P4256" s="648"/>
      <c r="Q4256" s="648"/>
      <c r="R4256" s="648"/>
      <c r="S4256" s="648"/>
      <c r="T4256" s="648"/>
      <c r="U4256" s="648"/>
      <c r="V4256" s="648"/>
      <c r="W4256" s="648"/>
      <c r="X4256" s="648"/>
      <c r="Y4256" s="648"/>
      <c r="Z4256" s="648"/>
      <c r="AA4256" s="648"/>
    </row>
    <row r="4257" spans="1:27" s="648" customFormat="1" ht="17.25" customHeight="1" thickTop="1" thickBot="1">
      <c r="A4257" s="2839">
        <f t="shared" ref="A4257:F4257" si="1037">A4304</f>
        <v>0</v>
      </c>
      <c r="B4257" s="2846">
        <f t="shared" si="1037"/>
        <v>0</v>
      </c>
      <c r="C4257" s="2839">
        <f t="shared" si="1037"/>
        <v>360000</v>
      </c>
      <c r="D4257" s="2846">
        <f t="shared" si="1037"/>
        <v>2320000</v>
      </c>
      <c r="E4257" s="2839">
        <f t="shared" si="1037"/>
        <v>360000</v>
      </c>
      <c r="F4257" s="2846">
        <f t="shared" si="1037"/>
        <v>2320000</v>
      </c>
      <c r="G4257" s="1326">
        <v>2</v>
      </c>
      <c r="H4257" s="621" t="s">
        <v>1271</v>
      </c>
      <c r="I4257" s="2839">
        <f>I4304</f>
        <v>0</v>
      </c>
      <c r="J4257" s="2846">
        <f>J4304</f>
        <v>0</v>
      </c>
    </row>
    <row r="4258" spans="1:27" s="648" customFormat="1" ht="17.25" customHeight="1" thickTop="1" thickBot="1">
      <c r="A4258" s="2839">
        <f t="shared" ref="A4258:F4258" si="1038">A4308</f>
        <v>0</v>
      </c>
      <c r="B4258" s="2846">
        <f t="shared" si="1038"/>
        <v>0</v>
      </c>
      <c r="C4258" s="2839">
        <f t="shared" si="1038"/>
        <v>70000</v>
      </c>
      <c r="D4258" s="2846">
        <f t="shared" si="1038"/>
        <v>0</v>
      </c>
      <c r="E4258" s="2839">
        <f t="shared" si="1038"/>
        <v>70000</v>
      </c>
      <c r="F4258" s="2846">
        <f t="shared" si="1038"/>
        <v>0</v>
      </c>
      <c r="G4258" s="1326">
        <v>3</v>
      </c>
      <c r="H4258" s="621" t="s">
        <v>1282</v>
      </c>
      <c r="I4258" s="2839">
        <f>I4308</f>
        <v>0</v>
      </c>
      <c r="J4258" s="2846">
        <f>J4308</f>
        <v>0</v>
      </c>
      <c r="P4258" s="626"/>
      <c r="Q4258" s="626"/>
      <c r="R4258" s="626"/>
      <c r="S4258" s="626"/>
      <c r="T4258" s="626"/>
      <c r="U4258" s="626"/>
      <c r="V4258" s="626"/>
      <c r="W4258" s="626"/>
      <c r="X4258" s="626"/>
      <c r="Y4258" s="626"/>
      <c r="Z4258" s="626"/>
      <c r="AA4258" s="626"/>
    </row>
    <row r="4259" spans="1:27" s="626" customFormat="1" ht="17.25" customHeight="1" thickTop="1" thickBot="1">
      <c r="A4259" s="2839">
        <f>0</f>
        <v>0</v>
      </c>
      <c r="B4259" s="2846">
        <f>0</f>
        <v>0</v>
      </c>
      <c r="C4259" s="2839">
        <f>0</f>
        <v>0</v>
      </c>
      <c r="D4259" s="2846">
        <f>0</f>
        <v>0</v>
      </c>
      <c r="E4259" s="2839">
        <f>0</f>
        <v>0</v>
      </c>
      <c r="F4259" s="2846">
        <f>0</f>
        <v>0</v>
      </c>
      <c r="G4259" s="1326">
        <v>4</v>
      </c>
      <c r="H4259" s="621" t="s">
        <v>1296</v>
      </c>
      <c r="I4259" s="2839">
        <f>0</f>
        <v>0</v>
      </c>
      <c r="J4259" s="2846">
        <f>0</f>
        <v>0</v>
      </c>
      <c r="P4259" s="662"/>
      <c r="Q4259" s="662"/>
      <c r="R4259" s="662"/>
      <c r="S4259" s="662"/>
      <c r="T4259" s="662"/>
      <c r="U4259" s="662"/>
      <c r="V4259" s="662"/>
      <c r="W4259" s="662"/>
      <c r="X4259" s="662"/>
      <c r="Y4259" s="662"/>
      <c r="Z4259" s="662"/>
      <c r="AA4259" s="662"/>
    </row>
    <row r="4260" spans="1:27" s="662" customFormat="1" ht="16.5" thickTop="1" thickBot="1">
      <c r="A4260" s="2862">
        <f t="shared" ref="A4260:F4260" si="1039">A4312</f>
        <v>0</v>
      </c>
      <c r="B4260" s="989">
        <f t="shared" si="1039"/>
        <v>0</v>
      </c>
      <c r="C4260" s="2862">
        <f t="shared" si="1039"/>
        <v>10000</v>
      </c>
      <c r="D4260" s="989">
        <f t="shared" si="1039"/>
        <v>0</v>
      </c>
      <c r="E4260" s="2862">
        <f t="shared" si="1039"/>
        <v>10000</v>
      </c>
      <c r="F4260" s="989">
        <f t="shared" si="1039"/>
        <v>0</v>
      </c>
      <c r="G4260" s="1263">
        <v>5</v>
      </c>
      <c r="H4260" s="645" t="s">
        <v>321</v>
      </c>
      <c r="I4260" s="2862">
        <f>I4312</f>
        <v>0</v>
      </c>
      <c r="J4260" s="989">
        <f>J4312</f>
        <v>0</v>
      </c>
      <c r="P4260" s="2842"/>
      <c r="Q4260" s="2842"/>
      <c r="R4260" s="2842"/>
      <c r="S4260" s="2842"/>
      <c r="T4260" s="2842"/>
      <c r="U4260" s="2842"/>
      <c r="V4260" s="2842"/>
      <c r="W4260" s="2842"/>
      <c r="X4260" s="2842"/>
      <c r="Y4260" s="2842"/>
      <c r="Z4260" s="2842"/>
      <c r="AA4260" s="2842"/>
    </row>
    <row r="4261" spans="1:27" s="2842" customFormat="1" ht="34.5" customHeight="1" thickTop="1" thickBot="1">
      <c r="A4261" s="995">
        <f t="shared" ref="A4261:F4261" si="1040">SUM(A4256:A4260)</f>
        <v>0</v>
      </c>
      <c r="B4261" s="996">
        <f t="shared" si="1040"/>
        <v>0</v>
      </c>
      <c r="C4261" s="996">
        <f t="shared" si="1040"/>
        <v>1511000</v>
      </c>
      <c r="D4261" s="996">
        <f t="shared" si="1040"/>
        <v>3420000</v>
      </c>
      <c r="E4261" s="996">
        <f t="shared" si="1040"/>
        <v>1511000</v>
      </c>
      <c r="F4261" s="996">
        <f t="shared" si="1040"/>
        <v>3420000</v>
      </c>
      <c r="G4261" s="1008"/>
      <c r="H4261" s="998" t="s">
        <v>1243</v>
      </c>
      <c r="I4261" s="996">
        <f>SUM(I4256:I4260)</f>
        <v>0</v>
      </c>
      <c r="J4261" s="997">
        <f>SUM(J4256:J4260)</f>
        <v>0</v>
      </c>
    </row>
    <row r="4262" spans="1:27" s="2842" customFormat="1" ht="21.75" customHeight="1" thickTop="1" thickBot="1">
      <c r="A4262" s="1005">
        <f t="shared" ref="A4262:F4262" si="1041">SUM(A4254+A4261)</f>
        <v>0</v>
      </c>
      <c r="B4262" s="1006">
        <f t="shared" si="1041"/>
        <v>0</v>
      </c>
      <c r="C4262" s="1006">
        <f t="shared" si="1041"/>
        <v>22910000</v>
      </c>
      <c r="D4262" s="1006">
        <f t="shared" si="1041"/>
        <v>3420000</v>
      </c>
      <c r="E4262" s="1006">
        <f t="shared" si="1041"/>
        <v>22910000</v>
      </c>
      <c r="F4262" s="1006">
        <f t="shared" si="1041"/>
        <v>3420000</v>
      </c>
      <c r="G4262" s="1067"/>
      <c r="H4262" s="1068" t="s">
        <v>1244</v>
      </c>
      <c r="I4262" s="1006">
        <f>SUM(I4254+I4261)</f>
        <v>0</v>
      </c>
      <c r="J4262" s="1007">
        <f>SUM(J4254+J4261)</f>
        <v>0</v>
      </c>
    </row>
    <row r="4263" spans="1:27" s="2842" customFormat="1" ht="18.75" customHeight="1">
      <c r="A4263" s="2850"/>
      <c r="B4263" s="2847"/>
      <c r="C4263" s="2847"/>
      <c r="D4263" s="2847"/>
      <c r="E4263" s="2847"/>
      <c r="F4263" s="2847"/>
      <c r="H4263" s="749"/>
      <c r="I4263" s="2847"/>
      <c r="J4263" s="2847"/>
    </row>
    <row r="4264" spans="1:27" s="2842" customFormat="1" ht="15" customHeight="1">
      <c r="A4264" s="2848" t="s">
        <v>322</v>
      </c>
    </row>
    <row r="4265" spans="1:27" s="2842" customFormat="1" ht="13.5" customHeight="1">
      <c r="A4265" s="2850" t="s">
        <v>1639</v>
      </c>
      <c r="B4265" s="628"/>
      <c r="C4265" s="1388"/>
      <c r="D4265" s="1388"/>
      <c r="E4265" s="628"/>
      <c r="F4265" s="628"/>
      <c r="G4265" s="628"/>
      <c r="I4265" s="1388"/>
      <c r="J4265" s="1388"/>
    </row>
    <row r="4266" spans="1:27" s="2842" customFormat="1" ht="12.75" customHeight="1" thickBot="1">
      <c r="A4266" s="2848"/>
      <c r="I4266" s="4608" t="s">
        <v>313</v>
      </c>
      <c r="J4266" s="4608"/>
      <c r="N4266" s="2842" t="e">
        <v>#REF!</v>
      </c>
    </row>
    <row r="4267" spans="1:27" s="2842" customFormat="1" ht="28.5" customHeight="1">
      <c r="A4267" s="4453" t="s">
        <v>3785</v>
      </c>
      <c r="B4267" s="4454"/>
      <c r="C4267" s="4455" t="s">
        <v>3783</v>
      </c>
      <c r="D4267" s="4454"/>
      <c r="E4267" s="4455" t="s">
        <v>3784</v>
      </c>
      <c r="F4267" s="4454"/>
      <c r="G4267" s="4456" t="s">
        <v>117</v>
      </c>
      <c r="H4267" s="4457"/>
      <c r="I4267" s="4455" t="s">
        <v>3787</v>
      </c>
      <c r="J4267" s="4454"/>
    </row>
    <row r="4268" spans="1:27" s="2842" customFormat="1" ht="13.5" customHeight="1" thickBot="1">
      <c r="A4268" s="1050" t="s">
        <v>118</v>
      </c>
      <c r="B4268" s="2819" t="s">
        <v>104</v>
      </c>
      <c r="C4268" s="2819" t="s">
        <v>118</v>
      </c>
      <c r="D4268" s="2819" t="s">
        <v>104</v>
      </c>
      <c r="E4268" s="2819" t="s">
        <v>118</v>
      </c>
      <c r="F4268" s="2819" t="s">
        <v>104</v>
      </c>
      <c r="G4268" s="4458"/>
      <c r="H4268" s="4459"/>
      <c r="I4268" s="2819" t="s">
        <v>118</v>
      </c>
      <c r="J4268" s="1051" t="s">
        <v>104</v>
      </c>
      <c r="P4268" s="648"/>
      <c r="Q4268" s="648"/>
      <c r="R4268" s="648"/>
      <c r="S4268" s="648"/>
      <c r="T4268" s="648"/>
      <c r="U4268" s="648"/>
      <c r="V4268" s="648"/>
      <c r="W4268" s="648"/>
      <c r="X4268" s="648"/>
      <c r="Y4268" s="648"/>
      <c r="Z4268" s="648"/>
      <c r="AA4268" s="648"/>
    </row>
    <row r="4269" spans="1:27" s="648" customFormat="1" ht="18" customHeight="1" thickTop="1" thickBot="1">
      <c r="A4269" s="1075">
        <v>1</v>
      </c>
      <c r="B4269" s="2843">
        <v>2</v>
      </c>
      <c r="C4269" s="2843">
        <v>3</v>
      </c>
      <c r="D4269" s="2843">
        <v>4</v>
      </c>
      <c r="E4269" s="2843">
        <v>5</v>
      </c>
      <c r="F4269" s="2843">
        <v>6</v>
      </c>
      <c r="G4269" s="4614">
        <v>7</v>
      </c>
      <c r="H4269" s="4614"/>
      <c r="I4269" s="2843">
        <v>8</v>
      </c>
      <c r="J4269" s="1076">
        <v>9</v>
      </c>
      <c r="P4269" s="660"/>
      <c r="Q4269" s="660"/>
      <c r="R4269" s="660"/>
      <c r="S4269" s="660"/>
      <c r="T4269" s="660"/>
      <c r="U4269" s="660"/>
      <c r="V4269" s="660"/>
      <c r="W4269" s="660"/>
      <c r="X4269" s="660"/>
      <c r="Y4269" s="660"/>
      <c r="Z4269" s="660"/>
      <c r="AA4269" s="660"/>
    </row>
    <row r="4270" spans="1:27" s="660" customFormat="1" ht="18" customHeight="1" thickTop="1" thickBot="1">
      <c r="A4270" s="2844" t="s">
        <v>626</v>
      </c>
      <c r="B4270" s="2840"/>
      <c r="C4270" s="2840"/>
      <c r="D4270" s="2840"/>
      <c r="E4270" s="2840"/>
      <c r="F4270" s="2840"/>
      <c r="G4270" s="2840"/>
      <c r="H4270" s="2840"/>
      <c r="I4270" s="2840"/>
      <c r="J4270" s="2841"/>
      <c r="P4270" s="2842"/>
      <c r="Q4270" s="2842"/>
      <c r="R4270" s="2842"/>
      <c r="S4270" s="2842"/>
      <c r="T4270" s="2842"/>
      <c r="U4270" s="2842"/>
      <c r="V4270" s="2842"/>
      <c r="W4270" s="2842"/>
      <c r="X4270" s="2842"/>
      <c r="Y4270" s="2842"/>
      <c r="Z4270" s="2842"/>
      <c r="AA4270" s="2842"/>
    </row>
    <row r="4271" spans="1:27" s="2842" customFormat="1" ht="18" customHeight="1" thickTop="1">
      <c r="A4271" s="4612"/>
      <c r="B4271" s="4613"/>
      <c r="C4271" s="4613"/>
      <c r="D4271" s="4613"/>
      <c r="E4271" s="4613"/>
      <c r="F4271" s="4613"/>
      <c r="G4271" s="624" t="s">
        <v>137</v>
      </c>
      <c r="H4271" s="4610" t="s">
        <v>239</v>
      </c>
      <c r="I4271" s="4610"/>
      <c r="J4271" s="4611"/>
    </row>
    <row r="4272" spans="1:27" s="2842" customFormat="1" ht="17.25" customHeight="1" thickBot="1">
      <c r="A4272" s="4612"/>
      <c r="B4272" s="4613"/>
      <c r="C4272" s="4613"/>
      <c r="D4272" s="4613"/>
      <c r="E4272" s="4613"/>
      <c r="F4272" s="4613"/>
      <c r="G4272" s="624">
        <v>1</v>
      </c>
      <c r="H4272" s="4610" t="s">
        <v>1235</v>
      </c>
      <c r="I4272" s="4610"/>
      <c r="J4272" s="4611"/>
      <c r="P4272" s="648"/>
      <c r="Q4272" s="648"/>
      <c r="R4272" s="648"/>
      <c r="S4272" s="648"/>
      <c r="T4272" s="648"/>
      <c r="U4272" s="648"/>
      <c r="V4272" s="648"/>
      <c r="W4272" s="648"/>
      <c r="X4272" s="648"/>
      <c r="Y4272" s="648"/>
      <c r="Z4272" s="648"/>
      <c r="AA4272" s="648"/>
    </row>
    <row r="4273" spans="1:27" s="648" customFormat="1" ht="17.25" customHeight="1" thickTop="1" thickBot="1">
      <c r="A4273" s="3424"/>
      <c r="B4273" s="2846"/>
      <c r="C4273" s="4423">
        <v>15174000</v>
      </c>
      <c r="D4273" s="4424"/>
      <c r="E4273" s="4423">
        <v>15174000</v>
      </c>
      <c r="F4273" s="4424"/>
      <c r="G4273" s="1326" t="s">
        <v>324</v>
      </c>
      <c r="H4273" s="621" t="s">
        <v>1409</v>
      </c>
      <c r="I4273" s="2839"/>
      <c r="J4273" s="2846"/>
      <c r="P4273" s="650"/>
      <c r="Q4273" s="650"/>
      <c r="R4273" s="650"/>
      <c r="S4273" s="650"/>
      <c r="T4273" s="650"/>
      <c r="U4273" s="650"/>
      <c r="V4273" s="650"/>
      <c r="W4273" s="650"/>
      <c r="X4273" s="650"/>
      <c r="Y4273" s="650"/>
      <c r="Z4273" s="650"/>
      <c r="AA4273" s="650"/>
    </row>
    <row r="4274" spans="1:27" s="650" customFormat="1" ht="17.25" customHeight="1" thickTop="1" thickBot="1">
      <c r="A4274" s="3424"/>
      <c r="B4274" s="2846"/>
      <c r="C4274" s="4423">
        <v>2518000</v>
      </c>
      <c r="D4274" s="4424"/>
      <c r="E4274" s="4423">
        <v>2518000</v>
      </c>
      <c r="F4274" s="4424"/>
      <c r="G4274" s="1326" t="s">
        <v>327</v>
      </c>
      <c r="H4274" s="1234" t="s">
        <v>1246</v>
      </c>
      <c r="I4274" s="2839"/>
      <c r="J4274" s="2846"/>
      <c r="P4274" s="733"/>
      <c r="Q4274" s="733"/>
      <c r="R4274" s="733"/>
      <c r="S4274" s="733"/>
      <c r="T4274" s="733"/>
      <c r="U4274" s="733"/>
      <c r="V4274" s="733"/>
      <c r="W4274" s="733"/>
      <c r="X4274" s="733"/>
      <c r="Y4274" s="733"/>
      <c r="Z4274" s="733"/>
      <c r="AA4274" s="733"/>
    </row>
    <row r="4275" spans="1:27" s="733" customFormat="1" ht="21.75" customHeight="1" thickTop="1" thickBot="1">
      <c r="A4275" s="3424"/>
      <c r="B4275" s="2846"/>
      <c r="C4275" s="4427">
        <v>3382000</v>
      </c>
      <c r="D4275" s="989"/>
      <c r="E4275" s="4427">
        <v>3382000</v>
      </c>
      <c r="F4275" s="989"/>
      <c r="G4275" s="1263">
        <v>100</v>
      </c>
      <c r="H4275" s="645" t="s">
        <v>1380</v>
      </c>
      <c r="I4275" s="2862"/>
      <c r="J4275" s="989"/>
      <c r="P4275" s="2842"/>
      <c r="Q4275" s="2842"/>
      <c r="R4275" s="2842"/>
      <c r="S4275" s="2842"/>
      <c r="T4275" s="2842"/>
      <c r="U4275" s="2842"/>
      <c r="V4275" s="2842"/>
      <c r="W4275" s="2842"/>
      <c r="X4275" s="2842"/>
      <c r="Y4275" s="2842"/>
      <c r="Z4275" s="2842"/>
      <c r="AA4275" s="2842"/>
    </row>
    <row r="4276" spans="1:27" s="2842" customFormat="1" ht="18" customHeight="1" thickTop="1" thickBot="1">
      <c r="A4276" s="995">
        <f t="shared" ref="A4276:F4276" si="1042">SUM(A4273:A4275)</f>
        <v>0</v>
      </c>
      <c r="B4276" s="996">
        <f t="shared" si="1042"/>
        <v>0</v>
      </c>
      <c r="C4276" s="996">
        <f t="shared" si="1042"/>
        <v>21074000</v>
      </c>
      <c r="D4276" s="996">
        <f t="shared" si="1042"/>
        <v>0</v>
      </c>
      <c r="E4276" s="996">
        <f t="shared" si="1042"/>
        <v>21074000</v>
      </c>
      <c r="F4276" s="996">
        <f t="shared" si="1042"/>
        <v>0</v>
      </c>
      <c r="G4276" s="1009"/>
      <c r="H4276" s="1118" t="s">
        <v>1249</v>
      </c>
      <c r="I4276" s="996">
        <f>SUM(I4273:I4275)</f>
        <v>0</v>
      </c>
      <c r="J4276" s="997">
        <f>SUM(J4273:J4275)</f>
        <v>0</v>
      </c>
      <c r="P4276" s="648"/>
      <c r="Q4276" s="648"/>
      <c r="R4276" s="648"/>
      <c r="S4276" s="648"/>
      <c r="T4276" s="648"/>
      <c r="U4276" s="648"/>
      <c r="V4276" s="648"/>
      <c r="W4276" s="648"/>
      <c r="X4276" s="648"/>
      <c r="Y4276" s="648"/>
      <c r="Z4276" s="648"/>
      <c r="AA4276" s="648"/>
    </row>
    <row r="4277" spans="1:27" s="648" customFormat="1" ht="17.25" customHeight="1" thickTop="1" thickBot="1">
      <c r="A4277" s="4623">
        <v>0</v>
      </c>
      <c r="B4277" s="4624"/>
      <c r="C4277" s="4624"/>
      <c r="D4277" s="4624"/>
      <c r="E4277" s="4624"/>
      <c r="F4277" s="4624"/>
      <c r="G4277" s="623">
        <v>2</v>
      </c>
      <c r="H4277" s="4606" t="s">
        <v>1236</v>
      </c>
      <c r="I4277" s="4606"/>
      <c r="J4277" s="4607"/>
      <c r="P4277" s="650"/>
      <c r="Q4277" s="650"/>
      <c r="R4277" s="650"/>
      <c r="S4277" s="650"/>
      <c r="T4277" s="650"/>
      <c r="U4277" s="650"/>
      <c r="V4277" s="650"/>
      <c r="W4277" s="650"/>
      <c r="X4277" s="650"/>
      <c r="Y4277" s="650"/>
      <c r="Z4277" s="650"/>
      <c r="AA4277" s="650"/>
    </row>
    <row r="4278" spans="1:27" s="650" customFormat="1" ht="17.25" customHeight="1" thickTop="1" thickBot="1">
      <c r="A4278" s="3424"/>
      <c r="B4278" s="2846"/>
      <c r="C4278" s="2839">
        <v>25000</v>
      </c>
      <c r="D4278" s="2846"/>
      <c r="E4278" s="4423">
        <v>25000</v>
      </c>
      <c r="F4278" s="2846"/>
      <c r="G4278" s="1326">
        <v>200</v>
      </c>
      <c r="H4278" s="621" t="s">
        <v>1335</v>
      </c>
      <c r="I4278" s="3372"/>
      <c r="J4278" s="2846">
        <v>0</v>
      </c>
      <c r="P4278" s="662"/>
      <c r="Q4278" s="662"/>
      <c r="R4278" s="662"/>
      <c r="S4278" s="662"/>
      <c r="T4278" s="662"/>
      <c r="U4278" s="662"/>
      <c r="V4278" s="662"/>
      <c r="W4278" s="662"/>
      <c r="X4278" s="662"/>
      <c r="Y4278" s="662"/>
      <c r="Z4278" s="662"/>
      <c r="AA4278" s="662"/>
    </row>
    <row r="4279" spans="1:27" s="662" customFormat="1" ht="23.25" customHeight="1" thickTop="1" thickBot="1">
      <c r="A4279" s="3424"/>
      <c r="B4279" s="2846"/>
      <c r="C4279" s="2862">
        <v>300000</v>
      </c>
      <c r="D4279" s="989"/>
      <c r="E4279" s="4427">
        <v>300000</v>
      </c>
      <c r="F4279" s="989"/>
      <c r="G4279" s="1263">
        <v>275</v>
      </c>
      <c r="H4279" s="645" t="s">
        <v>1627</v>
      </c>
      <c r="I4279" s="3375"/>
      <c r="J4279" s="989">
        <v>0</v>
      </c>
    </row>
    <row r="4280" spans="1:27" s="662" customFormat="1" ht="36" customHeight="1" thickTop="1" thickBot="1">
      <c r="A4280" s="995">
        <f t="shared" ref="A4280:F4280" si="1043">SUM(A4278,A4279)</f>
        <v>0</v>
      </c>
      <c r="B4280" s="996">
        <f t="shared" si="1043"/>
        <v>0</v>
      </c>
      <c r="C4280" s="996">
        <f t="shared" si="1043"/>
        <v>325000</v>
      </c>
      <c r="D4280" s="996">
        <f t="shared" si="1043"/>
        <v>0</v>
      </c>
      <c r="E4280" s="996">
        <f t="shared" si="1043"/>
        <v>325000</v>
      </c>
      <c r="F4280" s="996">
        <f t="shared" si="1043"/>
        <v>0</v>
      </c>
      <c r="G4280" s="1009"/>
      <c r="H4280" s="1010" t="s">
        <v>1257</v>
      </c>
      <c r="I4280" s="996">
        <f>SUM(I4278,I4279)</f>
        <v>0</v>
      </c>
      <c r="J4280" s="997">
        <f>SUM(J4278,J4279)</f>
        <v>0</v>
      </c>
      <c r="P4280" s="2842"/>
      <c r="Q4280" s="2842"/>
      <c r="R4280" s="2842"/>
      <c r="S4280" s="2842"/>
      <c r="T4280" s="2842"/>
      <c r="U4280" s="2842"/>
      <c r="V4280" s="2842"/>
      <c r="W4280" s="2842"/>
      <c r="X4280" s="2842"/>
      <c r="Y4280" s="2842"/>
      <c r="Z4280" s="2842"/>
      <c r="AA4280" s="2842"/>
    </row>
    <row r="4281" spans="1:27" s="2842" customFormat="1" ht="29.25" customHeight="1" thickTop="1" thickBot="1">
      <c r="A4281" s="995">
        <f t="shared" ref="A4281:F4281" si="1044">SUM(A4280,A4276)</f>
        <v>0</v>
      </c>
      <c r="B4281" s="996">
        <f t="shared" si="1044"/>
        <v>0</v>
      </c>
      <c r="C4281" s="996">
        <f t="shared" si="1044"/>
        <v>21399000</v>
      </c>
      <c r="D4281" s="996">
        <f t="shared" si="1044"/>
        <v>0</v>
      </c>
      <c r="E4281" s="996">
        <f t="shared" si="1044"/>
        <v>21399000</v>
      </c>
      <c r="F4281" s="996">
        <f t="shared" si="1044"/>
        <v>0</v>
      </c>
      <c r="G4281" s="1013"/>
      <c r="H4281" s="1010" t="s">
        <v>1237</v>
      </c>
      <c r="I4281" s="996">
        <f>SUM(I4280,I4276)</f>
        <v>0</v>
      </c>
      <c r="J4281" s="997">
        <f>SUM(J4280,J4276)</f>
        <v>0</v>
      </c>
      <c r="O4281" s="2842" t="e">
        <f>O9+O141+O295+O369+O438+O505+O574+O637+O705+#REF!+O763+O835+#REF!+O907+#REF!+O1264+O1336+O1998+#REF!+O2349+O2419+O2486+O2558+#REF!+O2707+O2781+O2855+O2929+O3073+O3205+O3278+O3349+O3421+O3495+#REF!+O3639+O3717+#REF!+O3787+O3861+O3932+#REF!+O4076+O4144</f>
        <v>#REF!</v>
      </c>
    </row>
    <row r="4282" spans="1:27" s="2842" customFormat="1" ht="18" customHeight="1" thickTop="1">
      <c r="A4282" s="4623"/>
      <c r="B4282" s="4624"/>
      <c r="C4282" s="4624"/>
      <c r="D4282" s="4624"/>
      <c r="E4282" s="4624"/>
      <c r="F4282" s="4624"/>
      <c r="G4282" s="623" t="s">
        <v>139</v>
      </c>
      <c r="H4282" s="4606" t="s">
        <v>243</v>
      </c>
      <c r="I4282" s="4606"/>
      <c r="J4282" s="4607"/>
    </row>
    <row r="4283" spans="1:27" s="2842" customFormat="1" ht="17.25" customHeight="1">
      <c r="A4283" s="4612"/>
      <c r="B4283" s="4613"/>
      <c r="C4283" s="4613"/>
      <c r="D4283" s="4613"/>
      <c r="E4283" s="4613"/>
      <c r="F4283" s="4613"/>
      <c r="G4283" s="624">
        <v>1</v>
      </c>
      <c r="H4283" s="4610" t="s">
        <v>1238</v>
      </c>
      <c r="I4283" s="4610"/>
      <c r="J4283" s="4611"/>
    </row>
    <row r="4284" spans="1:27" s="2842" customFormat="1" ht="17.25" customHeight="1">
      <c r="A4284" s="3424"/>
      <c r="B4284" s="3424"/>
      <c r="C4284" s="4423">
        <v>1000000</v>
      </c>
      <c r="D4284" s="4424">
        <v>0</v>
      </c>
      <c r="E4284" s="4423">
        <v>1000000</v>
      </c>
      <c r="F4284" s="4424">
        <v>0</v>
      </c>
      <c r="G4284" s="2688" t="s">
        <v>324</v>
      </c>
      <c r="H4284" s="1234" t="s">
        <v>1259</v>
      </c>
      <c r="I4284" s="3372"/>
      <c r="J4284" s="3374"/>
    </row>
    <row r="4285" spans="1:27" s="2842" customFormat="1" ht="17.25" customHeight="1">
      <c r="A4285" s="3424"/>
      <c r="B4285" s="3424"/>
      <c r="C4285" s="4423">
        <v>15000</v>
      </c>
      <c r="D4285" s="4424">
        <v>0</v>
      </c>
      <c r="E4285" s="4423">
        <v>15000</v>
      </c>
      <c r="F4285" s="4424">
        <v>0</v>
      </c>
      <c r="G4285" s="2688" t="s">
        <v>326</v>
      </c>
      <c r="H4285" s="1234" t="s">
        <v>256</v>
      </c>
      <c r="I4285" s="3372"/>
      <c r="J4285" s="3374"/>
    </row>
    <row r="4286" spans="1:27" s="2842" customFormat="1" ht="17.25" customHeight="1">
      <c r="A4286" s="3424"/>
      <c r="B4286" s="3424"/>
      <c r="C4286" s="4423">
        <v>50000</v>
      </c>
      <c r="D4286" s="4424">
        <v>0</v>
      </c>
      <c r="E4286" s="4423">
        <v>50000</v>
      </c>
      <c r="F4286" s="4424">
        <v>0</v>
      </c>
      <c r="G4286" s="2688" t="s">
        <v>473</v>
      </c>
      <c r="H4286" s="1234" t="s">
        <v>1504</v>
      </c>
      <c r="I4286" s="3372"/>
      <c r="J4286" s="3374"/>
    </row>
    <row r="4287" spans="1:27" s="2842" customFormat="1" ht="17.25" customHeight="1" thickBot="1">
      <c r="A4287" s="3424"/>
      <c r="B4287" s="3424"/>
      <c r="C4287" s="4423">
        <v>6000</v>
      </c>
      <c r="D4287" s="4424">
        <v>0</v>
      </c>
      <c r="E4287" s="4423">
        <v>6000</v>
      </c>
      <c r="F4287" s="4424">
        <v>0</v>
      </c>
      <c r="G4287" s="2688" t="s">
        <v>1264</v>
      </c>
      <c r="H4287" s="1234" t="s">
        <v>262</v>
      </c>
      <c r="I4287" s="3372"/>
      <c r="J4287" s="3374"/>
      <c r="P4287" s="626"/>
      <c r="Q4287" s="626"/>
      <c r="R4287" s="626"/>
      <c r="S4287" s="626"/>
      <c r="T4287" s="626"/>
      <c r="U4287" s="626"/>
      <c r="V4287" s="626"/>
      <c r="W4287" s="626"/>
      <c r="X4287" s="626"/>
      <c r="Y4287" s="626"/>
      <c r="Z4287" s="626"/>
      <c r="AA4287" s="626"/>
    </row>
    <row r="4288" spans="1:27" s="626" customFormat="1" ht="17.25" customHeight="1" thickTop="1" thickBot="1">
      <c r="A4288" s="3425"/>
      <c r="B4288" s="3424"/>
      <c r="D4288" s="3802">
        <v>100000</v>
      </c>
      <c r="F4288" s="3802">
        <v>100000</v>
      </c>
      <c r="G4288" s="2688" t="s">
        <v>492</v>
      </c>
      <c r="H4288" s="1234" t="s">
        <v>265</v>
      </c>
      <c r="J4288" s="3802"/>
      <c r="P4288" s="733"/>
      <c r="Q4288" s="733"/>
      <c r="R4288" s="733"/>
      <c r="S4288" s="733"/>
      <c r="T4288" s="733"/>
      <c r="U4288" s="733"/>
      <c r="V4288" s="733"/>
      <c r="W4288" s="733"/>
      <c r="X4288" s="733"/>
      <c r="Y4288" s="733"/>
      <c r="Z4288" s="733"/>
      <c r="AA4288" s="733"/>
    </row>
    <row r="4289" spans="1:27" s="733" customFormat="1" ht="31.5" thickTop="1" thickBot="1">
      <c r="A4289" s="3425"/>
      <c r="B4289" s="3424"/>
      <c r="C4289" s="3803"/>
      <c r="D4289" s="3802">
        <v>100000</v>
      </c>
      <c r="E4289" s="3803"/>
      <c r="F4289" s="3802">
        <v>100000</v>
      </c>
      <c r="G4289" s="2711" t="s">
        <v>495</v>
      </c>
      <c r="H4289" s="1234" t="s">
        <v>3490</v>
      </c>
      <c r="I4289" s="3803"/>
      <c r="J4289" s="3802"/>
      <c r="P4289" s="2842"/>
      <c r="Q4289" s="2842"/>
      <c r="R4289" s="2842"/>
      <c r="S4289" s="2842"/>
      <c r="T4289" s="2842"/>
      <c r="U4289" s="2842"/>
      <c r="V4289" s="2842"/>
      <c r="W4289" s="2842"/>
      <c r="X4289" s="2842"/>
      <c r="Y4289" s="2842"/>
      <c r="Z4289" s="2842"/>
      <c r="AA4289" s="2842"/>
    </row>
    <row r="4290" spans="1:27" s="761" customFormat="1" ht="22.5" customHeight="1" thickTop="1" thickBot="1">
      <c r="A4290" s="2842"/>
      <c r="B4290" s="2716"/>
      <c r="C4290" s="4428"/>
      <c r="D4290" s="3802">
        <v>900000</v>
      </c>
      <c r="E4290" s="4428"/>
      <c r="F4290" s="3802">
        <v>900000</v>
      </c>
      <c r="G4290" s="2709">
        <v>29</v>
      </c>
      <c r="H4290" s="2708" t="s">
        <v>3489</v>
      </c>
      <c r="I4290" s="3767"/>
      <c r="J4290" s="3802"/>
      <c r="P4290" s="2842"/>
      <c r="Q4290" s="2842"/>
      <c r="R4290" s="2842"/>
      <c r="S4290" s="2842"/>
      <c r="T4290" s="2842"/>
      <c r="U4290" s="2842"/>
      <c r="V4290" s="2842"/>
      <c r="W4290" s="2842"/>
      <c r="X4290" s="2842"/>
      <c r="Y4290" s="2842"/>
      <c r="Z4290" s="2842"/>
      <c r="AA4290" s="2842"/>
    </row>
    <row r="4291" spans="1:27" s="2842" customFormat="1" ht="24.75" customHeight="1" thickTop="1" thickBot="1">
      <c r="A4291" s="1014">
        <f t="shared" ref="A4291:F4291" si="1045">SUM(A4284:A4290)</f>
        <v>0</v>
      </c>
      <c r="B4291" s="1014">
        <f t="shared" si="1045"/>
        <v>0</v>
      </c>
      <c r="C4291" s="1014">
        <f t="shared" si="1045"/>
        <v>1071000</v>
      </c>
      <c r="D4291" s="1014">
        <f t="shared" si="1045"/>
        <v>1100000</v>
      </c>
      <c r="E4291" s="1014">
        <f t="shared" si="1045"/>
        <v>1071000</v>
      </c>
      <c r="F4291" s="1014">
        <f t="shared" si="1045"/>
        <v>1100000</v>
      </c>
      <c r="G4291" s="1079"/>
      <c r="H4291" s="1015" t="s">
        <v>1270</v>
      </c>
      <c r="I4291" s="1014">
        <f>SUM(I4284:I4290)</f>
        <v>0</v>
      </c>
      <c r="J4291" s="1005">
        <f>SUM(J4284:J4290)</f>
        <v>0</v>
      </c>
    </row>
    <row r="4292" spans="1:27" s="2842" customFormat="1" ht="13.5" customHeight="1">
      <c r="A4292" s="2850" t="s">
        <v>1639</v>
      </c>
    </row>
    <row r="4293" spans="1:27" s="2842" customFormat="1" ht="11.25" customHeight="1" thickBot="1">
      <c r="A4293" s="2848"/>
      <c r="I4293" s="4608" t="s">
        <v>313</v>
      </c>
      <c r="J4293" s="4608"/>
    </row>
    <row r="4294" spans="1:27" s="2842" customFormat="1" ht="29.25" customHeight="1">
      <c r="A4294" s="4453" t="s">
        <v>3785</v>
      </c>
      <c r="B4294" s="4454"/>
      <c r="C4294" s="4455" t="s">
        <v>3783</v>
      </c>
      <c r="D4294" s="4454"/>
      <c r="E4294" s="4455" t="s">
        <v>3784</v>
      </c>
      <c r="F4294" s="4454"/>
      <c r="G4294" s="4456" t="s">
        <v>117</v>
      </c>
      <c r="H4294" s="4457"/>
      <c r="I4294" s="4455" t="s">
        <v>3787</v>
      </c>
      <c r="J4294" s="4454"/>
    </row>
    <row r="4295" spans="1:27" s="2842" customFormat="1" ht="18" customHeight="1">
      <c r="A4295" s="1050" t="s">
        <v>118</v>
      </c>
      <c r="B4295" s="2819" t="s">
        <v>104</v>
      </c>
      <c r="C4295" s="2819" t="s">
        <v>118</v>
      </c>
      <c r="D4295" s="2819" t="s">
        <v>104</v>
      </c>
      <c r="E4295" s="2819" t="s">
        <v>118</v>
      </c>
      <c r="F4295" s="2819" t="s">
        <v>104</v>
      </c>
      <c r="G4295" s="4458"/>
      <c r="H4295" s="4459"/>
      <c r="I4295" s="2819" t="s">
        <v>118</v>
      </c>
      <c r="J4295" s="1051" t="s">
        <v>104</v>
      </c>
    </row>
    <row r="4296" spans="1:27" s="2842" customFormat="1" ht="18" customHeight="1" thickBot="1">
      <c r="A4296" s="1075">
        <v>1</v>
      </c>
      <c r="B4296" s="2843">
        <v>2</v>
      </c>
      <c r="C4296" s="2843">
        <v>3</v>
      </c>
      <c r="D4296" s="2843">
        <v>4</v>
      </c>
      <c r="E4296" s="2843">
        <v>5</v>
      </c>
      <c r="F4296" s="2843">
        <v>6</v>
      </c>
      <c r="G4296" s="4614">
        <v>7</v>
      </c>
      <c r="H4296" s="4614"/>
      <c r="I4296" s="2843">
        <v>8</v>
      </c>
      <c r="J4296" s="1076">
        <v>9</v>
      </c>
    </row>
    <row r="4297" spans="1:27" s="2842" customFormat="1" ht="17.25" customHeight="1">
      <c r="A4297" s="4612"/>
      <c r="B4297" s="4613"/>
      <c r="C4297" s="4613"/>
      <c r="D4297" s="4613"/>
      <c r="E4297" s="4613"/>
      <c r="F4297" s="4613"/>
      <c r="G4297" s="624">
        <v>2</v>
      </c>
      <c r="H4297" s="4610" t="s">
        <v>1271</v>
      </c>
      <c r="I4297" s="4610"/>
      <c r="J4297" s="4611"/>
    </row>
    <row r="4298" spans="1:27" s="2842" customFormat="1" ht="17.25" customHeight="1">
      <c r="A4298" s="2723"/>
      <c r="B4298" s="1420"/>
      <c r="C4298" s="3741"/>
      <c r="D4298" s="4289">
        <v>2000000</v>
      </c>
      <c r="E4298" s="3741"/>
      <c r="F4298" s="4289">
        <v>2000000</v>
      </c>
      <c r="G4298" s="1326">
        <v>103</v>
      </c>
      <c r="H4298" s="2839" t="s">
        <v>3503</v>
      </c>
      <c r="I4298" s="3741"/>
      <c r="J4298" s="4289"/>
      <c r="K4298" s="2842" t="s">
        <v>3763</v>
      </c>
    </row>
    <row r="4299" spans="1:27" s="2842" customFormat="1" ht="17.25" customHeight="1">
      <c r="A4299" s="3425"/>
      <c r="B4299" s="3424"/>
      <c r="C4299" s="3741"/>
      <c r="D4299" s="3719">
        <v>250000</v>
      </c>
      <c r="E4299" s="3741"/>
      <c r="F4299" s="3719">
        <v>250000</v>
      </c>
      <c r="G4299" s="1326">
        <v>104</v>
      </c>
      <c r="H4299" s="1234" t="s">
        <v>3492</v>
      </c>
      <c r="I4299" s="3741"/>
      <c r="J4299" s="3719"/>
    </row>
    <row r="4300" spans="1:27" s="2842" customFormat="1" ht="17.25" customHeight="1">
      <c r="A4300" s="3425"/>
      <c r="B4300" s="3424"/>
      <c r="C4300" s="3741"/>
      <c r="D4300" s="3719">
        <v>70000</v>
      </c>
      <c r="E4300" s="3741"/>
      <c r="F4300" s="3719">
        <v>70000</v>
      </c>
      <c r="G4300" s="1326">
        <v>135</v>
      </c>
      <c r="H4300" s="1234" t="s">
        <v>270</v>
      </c>
      <c r="I4300" s="3741"/>
      <c r="J4300" s="3719"/>
    </row>
    <row r="4301" spans="1:27" s="2842" customFormat="1" ht="17.25" customHeight="1" thickBot="1">
      <c r="A4301" s="3424"/>
      <c r="B4301" s="3424"/>
      <c r="C4301" s="3719">
        <v>10000</v>
      </c>
      <c r="D4301" s="4424"/>
      <c r="E4301" s="3719">
        <v>10000</v>
      </c>
      <c r="F4301" s="4424"/>
      <c r="G4301" s="1326">
        <v>140</v>
      </c>
      <c r="H4301" s="2839" t="s">
        <v>1280</v>
      </c>
      <c r="I4301" s="3719"/>
      <c r="J4301" s="2846"/>
      <c r="P4301" s="626"/>
      <c r="Q4301" s="626"/>
      <c r="R4301" s="626"/>
      <c r="S4301" s="626"/>
      <c r="T4301" s="626"/>
      <c r="U4301" s="626"/>
      <c r="V4301" s="626"/>
      <c r="W4301" s="626"/>
      <c r="X4301" s="626"/>
      <c r="Y4301" s="626"/>
      <c r="Z4301" s="626"/>
      <c r="AA4301" s="626"/>
    </row>
    <row r="4302" spans="1:27" s="626" customFormat="1" ht="17.25" customHeight="1" thickTop="1" thickBot="1">
      <c r="A4302" s="3424"/>
      <c r="B4302" s="3424"/>
      <c r="C4302" s="3719">
        <v>200000</v>
      </c>
      <c r="D4302" s="4424"/>
      <c r="E4302" s="3719">
        <v>200000</v>
      </c>
      <c r="F4302" s="4424"/>
      <c r="G4302" s="1326">
        <v>144</v>
      </c>
      <c r="H4302" s="1234" t="s">
        <v>1506</v>
      </c>
      <c r="I4302" s="3719"/>
      <c r="J4302" s="2846"/>
      <c r="P4302" s="733"/>
      <c r="Q4302" s="733"/>
      <c r="R4302" s="733"/>
      <c r="S4302" s="733"/>
      <c r="T4302" s="733"/>
      <c r="U4302" s="733"/>
      <c r="V4302" s="733"/>
      <c r="W4302" s="733"/>
      <c r="X4302" s="733"/>
      <c r="Y4302" s="733"/>
      <c r="Z4302" s="733"/>
      <c r="AA4302" s="733"/>
    </row>
    <row r="4303" spans="1:27" s="733" customFormat="1" ht="21" customHeight="1" thickTop="1" thickBot="1">
      <c r="A4303" s="3424"/>
      <c r="B4303" s="3424"/>
      <c r="C4303" s="3723">
        <v>150000</v>
      </c>
      <c r="D4303" s="989"/>
      <c r="E4303" s="3723">
        <v>150000</v>
      </c>
      <c r="F4303" s="989"/>
      <c r="G4303" s="1263">
        <v>146</v>
      </c>
      <c r="H4303" s="663" t="s">
        <v>1613</v>
      </c>
      <c r="I4303" s="3723"/>
      <c r="J4303" s="989"/>
      <c r="P4303" s="2842"/>
      <c r="Q4303" s="2842"/>
      <c r="R4303" s="2842"/>
      <c r="S4303" s="2842"/>
      <c r="T4303" s="2842"/>
      <c r="U4303" s="2842"/>
      <c r="V4303" s="2842"/>
      <c r="W4303" s="2842"/>
      <c r="X4303" s="2842"/>
      <c r="Y4303" s="2842"/>
      <c r="Z4303" s="2842"/>
      <c r="AA4303" s="2842"/>
    </row>
    <row r="4304" spans="1:27" s="2842" customFormat="1" ht="18" customHeight="1" thickTop="1" thickBot="1">
      <c r="A4304" s="995">
        <f t="shared" ref="A4304:F4304" si="1046">SUM(A4298:A4303)</f>
        <v>0</v>
      </c>
      <c r="B4304" s="995">
        <f t="shared" si="1046"/>
        <v>0</v>
      </c>
      <c r="C4304" s="995">
        <f t="shared" si="1046"/>
        <v>360000</v>
      </c>
      <c r="D4304" s="995">
        <f t="shared" si="1046"/>
        <v>2320000</v>
      </c>
      <c r="E4304" s="995">
        <f t="shared" si="1046"/>
        <v>360000</v>
      </c>
      <c r="F4304" s="995">
        <f t="shared" si="1046"/>
        <v>2320000</v>
      </c>
      <c r="G4304" s="1009"/>
      <c r="H4304" s="996" t="s">
        <v>1344</v>
      </c>
      <c r="I4304" s="995">
        <f>SUM(I4298:I4303)</f>
        <v>0</v>
      </c>
      <c r="J4304" s="995">
        <f>SUM(J4298:J4303)</f>
        <v>0</v>
      </c>
    </row>
    <row r="4305" spans="1:27" s="2842" customFormat="1" ht="18" customHeight="1" thickTop="1" thickBot="1">
      <c r="A4305" s="4623"/>
      <c r="B4305" s="4624"/>
      <c r="C4305" s="4624"/>
      <c r="D4305" s="4624"/>
      <c r="E4305" s="4624"/>
      <c r="F4305" s="4624"/>
      <c r="G4305" s="623">
        <v>3</v>
      </c>
      <c r="H4305" s="4606" t="s">
        <v>1282</v>
      </c>
      <c r="I4305" s="4606"/>
      <c r="J4305" s="4607"/>
      <c r="P4305" s="626"/>
      <c r="Q4305" s="626"/>
      <c r="R4305" s="626"/>
      <c r="S4305" s="626"/>
      <c r="T4305" s="626"/>
      <c r="U4305" s="626"/>
      <c r="V4305" s="626"/>
      <c r="W4305" s="626"/>
      <c r="X4305" s="626"/>
      <c r="Y4305" s="626"/>
      <c r="Z4305" s="626"/>
      <c r="AA4305" s="626"/>
    </row>
    <row r="4306" spans="1:27" s="626" customFormat="1" ht="18" customHeight="1" thickTop="1" thickBot="1">
      <c r="A4306" s="1339"/>
      <c r="B4306" s="2846"/>
      <c r="C4306" s="1357">
        <v>60000</v>
      </c>
      <c r="D4306" s="4424"/>
      <c r="E4306" s="1357">
        <v>60000</v>
      </c>
      <c r="F4306" s="4424"/>
      <c r="G4306" s="1326">
        <v>230</v>
      </c>
      <c r="H4306" s="2839" t="s">
        <v>1516</v>
      </c>
      <c r="I4306" s="1357"/>
      <c r="J4306" s="2846"/>
      <c r="K4306" s="626">
        <v>60000</v>
      </c>
      <c r="P4306" s="733"/>
      <c r="Q4306" s="733"/>
      <c r="R4306" s="733"/>
      <c r="S4306" s="733"/>
      <c r="T4306" s="733"/>
      <c r="U4306" s="733"/>
      <c r="V4306" s="733"/>
      <c r="W4306" s="733"/>
      <c r="X4306" s="733"/>
      <c r="Y4306" s="733"/>
      <c r="Z4306" s="733"/>
      <c r="AA4306" s="733"/>
    </row>
    <row r="4307" spans="1:27" s="733" customFormat="1" ht="24" customHeight="1" thickTop="1" thickBot="1">
      <c r="A4307" s="2846"/>
      <c r="B4307" s="2846"/>
      <c r="C4307" s="3723">
        <v>10000</v>
      </c>
      <c r="D4307" s="989"/>
      <c r="E4307" s="3723">
        <v>10000</v>
      </c>
      <c r="F4307" s="989"/>
      <c r="G4307" s="1263">
        <v>289</v>
      </c>
      <c r="H4307" s="2862" t="s">
        <v>281</v>
      </c>
      <c r="I4307" s="3723"/>
      <c r="J4307" s="989"/>
      <c r="P4307" s="2842"/>
      <c r="Q4307" s="2842"/>
      <c r="R4307" s="2842"/>
      <c r="S4307" s="2842"/>
      <c r="T4307" s="2842"/>
      <c r="U4307" s="2842"/>
      <c r="V4307" s="2842"/>
      <c r="W4307" s="2842"/>
      <c r="X4307" s="2842"/>
      <c r="Y4307" s="2842"/>
      <c r="Z4307" s="2842"/>
      <c r="AA4307" s="2842"/>
    </row>
    <row r="4308" spans="1:27" s="2842" customFormat="1" ht="18" customHeight="1" thickTop="1" thickBot="1">
      <c r="A4308" s="1039">
        <f t="shared" ref="A4308:F4308" si="1047">SUM(A4306:A4307)</f>
        <v>0</v>
      </c>
      <c r="B4308" s="1040">
        <f t="shared" si="1047"/>
        <v>0</v>
      </c>
      <c r="C4308" s="1040">
        <f t="shared" si="1047"/>
        <v>70000</v>
      </c>
      <c r="D4308" s="1040">
        <f t="shared" si="1047"/>
        <v>0</v>
      </c>
      <c r="E4308" s="1040">
        <f t="shared" si="1047"/>
        <v>70000</v>
      </c>
      <c r="F4308" s="1040">
        <f t="shared" si="1047"/>
        <v>0</v>
      </c>
      <c r="G4308" s="1009"/>
      <c r="H4308" s="1010" t="s">
        <v>1295</v>
      </c>
      <c r="I4308" s="1040">
        <f>SUM(I4306:I4307)</f>
        <v>0</v>
      </c>
      <c r="J4308" s="1074">
        <f>SUM(J4306:J4307)</f>
        <v>0</v>
      </c>
    </row>
    <row r="4309" spans="1:27" s="2842" customFormat="1" ht="18" customHeight="1" thickTop="1" thickBot="1">
      <c r="A4309" s="4623"/>
      <c r="B4309" s="4624"/>
      <c r="C4309" s="4624"/>
      <c r="D4309" s="4624"/>
      <c r="E4309" s="4624"/>
      <c r="F4309" s="4624"/>
      <c r="G4309" s="623">
        <v>4</v>
      </c>
      <c r="H4309" s="4606" t="s">
        <v>1296</v>
      </c>
      <c r="I4309" s="4606"/>
      <c r="J4309" s="4607"/>
      <c r="P4309" s="626"/>
      <c r="Q4309" s="626"/>
      <c r="R4309" s="626"/>
      <c r="S4309" s="626"/>
      <c r="T4309" s="626"/>
      <c r="U4309" s="626"/>
      <c r="V4309" s="626"/>
      <c r="W4309" s="626"/>
      <c r="X4309" s="626"/>
      <c r="Y4309" s="626"/>
      <c r="Z4309" s="626"/>
      <c r="AA4309" s="626"/>
    </row>
    <row r="4310" spans="1:27" s="626" customFormat="1" ht="17.25" customHeight="1" thickTop="1" thickBot="1">
      <c r="A4310" s="4612"/>
      <c r="B4310" s="4613"/>
      <c r="C4310" s="4613"/>
      <c r="D4310" s="4613"/>
      <c r="E4310" s="4613"/>
      <c r="F4310" s="4613"/>
      <c r="G4310" s="624">
        <v>5</v>
      </c>
      <c r="H4310" s="4610" t="s">
        <v>321</v>
      </c>
      <c r="I4310" s="4610"/>
      <c r="J4310" s="4611"/>
      <c r="P4310" s="662"/>
      <c r="Q4310" s="662"/>
      <c r="R4310" s="662"/>
      <c r="S4310" s="662"/>
      <c r="T4310" s="662"/>
      <c r="U4310" s="662"/>
      <c r="V4310" s="662"/>
      <c r="W4310" s="662"/>
      <c r="X4310" s="662"/>
      <c r="Y4310" s="662"/>
      <c r="Z4310" s="662"/>
      <c r="AA4310" s="662"/>
    </row>
    <row r="4311" spans="1:27" s="662" customFormat="1" ht="20.25" customHeight="1" thickTop="1" thickBot="1">
      <c r="A4311" s="2846"/>
      <c r="B4311" s="2846"/>
      <c r="C4311" s="2862">
        <v>10000</v>
      </c>
      <c r="D4311" s="626"/>
      <c r="E4311" s="2862">
        <v>10000</v>
      </c>
      <c r="F4311" s="626">
        <v>0</v>
      </c>
      <c r="G4311" s="1263">
        <v>499</v>
      </c>
      <c r="H4311" s="2862" t="s">
        <v>290</v>
      </c>
      <c r="I4311" s="1033"/>
      <c r="J4311" s="989">
        <v>0</v>
      </c>
      <c r="K4311" s="662">
        <v>10000</v>
      </c>
    </row>
    <row r="4312" spans="1:27" s="662" customFormat="1" ht="35.25" customHeight="1" thickTop="1" thickBot="1">
      <c r="A4312" s="995">
        <f t="shared" ref="A4312:F4312" si="1048">SUM(A4311)</f>
        <v>0</v>
      </c>
      <c r="B4312" s="996">
        <f t="shared" si="1048"/>
        <v>0</v>
      </c>
      <c r="C4312" s="996">
        <f>SUM(C4311)</f>
        <v>10000</v>
      </c>
      <c r="D4312" s="996">
        <v>0</v>
      </c>
      <c r="E4312" s="996">
        <f t="shared" si="1048"/>
        <v>10000</v>
      </c>
      <c r="F4312" s="996">
        <f t="shared" si="1048"/>
        <v>0</v>
      </c>
      <c r="G4312" s="1013"/>
      <c r="H4312" s="996" t="s">
        <v>1321</v>
      </c>
      <c r="I4312" s="996">
        <f>SUM(I4311)</f>
        <v>0</v>
      </c>
      <c r="J4312" s="997">
        <f>SUM(J4311)</f>
        <v>0</v>
      </c>
      <c r="P4312" s="2842"/>
      <c r="Q4312" s="2842"/>
      <c r="R4312" s="2842"/>
      <c r="S4312" s="2842"/>
      <c r="T4312" s="2842"/>
      <c r="U4312" s="2842"/>
      <c r="V4312" s="2842"/>
      <c r="W4312" s="2842"/>
      <c r="X4312" s="2842"/>
      <c r="Y4312" s="2842"/>
      <c r="Z4312" s="2842"/>
      <c r="AA4312" s="2842"/>
    </row>
    <row r="4313" spans="1:27" s="2842" customFormat="1" ht="52.5" customHeight="1" thickTop="1" thickBot="1">
      <c r="A4313" s="995">
        <f t="shared" ref="A4313:F4313" si="1049">SUM(A4308,A4312,A4304,A4291)</f>
        <v>0</v>
      </c>
      <c r="B4313" s="996">
        <f t="shared" si="1049"/>
        <v>0</v>
      </c>
      <c r="C4313" s="996">
        <f t="shared" si="1049"/>
        <v>1511000</v>
      </c>
      <c r="D4313" s="996">
        <f t="shared" si="1049"/>
        <v>3420000</v>
      </c>
      <c r="E4313" s="996">
        <f t="shared" si="1049"/>
        <v>1511000</v>
      </c>
      <c r="F4313" s="996">
        <f t="shared" si="1049"/>
        <v>3420000</v>
      </c>
      <c r="G4313" s="1013"/>
      <c r="H4313" s="1010" t="s">
        <v>1355</v>
      </c>
      <c r="I4313" s="996">
        <f>SUM(I4308,I4312,I4304,I4291)</f>
        <v>0</v>
      </c>
      <c r="J4313" s="997">
        <f>SUM(J4308,J4312,J4304,J4291)</f>
        <v>0</v>
      </c>
      <c r="P4313" s="2863"/>
      <c r="Q4313" s="2863"/>
      <c r="R4313" s="2863"/>
      <c r="S4313" s="2863"/>
      <c r="T4313" s="2863"/>
      <c r="U4313" s="2863"/>
      <c r="V4313" s="2863"/>
      <c r="W4313" s="2863"/>
      <c r="X4313" s="2863"/>
      <c r="Y4313" s="2863"/>
      <c r="Z4313" s="2863"/>
      <c r="AA4313" s="2863"/>
    </row>
    <row r="4314" spans="1:27" s="2863" customFormat="1" ht="44.25" thickTop="1" thickBot="1">
      <c r="A4314" s="1071">
        <f t="shared" ref="A4314:F4314" si="1050">SUM(A4313,A4254)</f>
        <v>0</v>
      </c>
      <c r="B4314" s="1072">
        <f t="shared" si="1050"/>
        <v>0</v>
      </c>
      <c r="C4314" s="1072">
        <f>SUM(C4313,C4254)</f>
        <v>22910000</v>
      </c>
      <c r="D4314" s="1072">
        <f t="shared" si="1050"/>
        <v>3420000</v>
      </c>
      <c r="E4314" s="1072">
        <f t="shared" si="1050"/>
        <v>22910000</v>
      </c>
      <c r="F4314" s="1072">
        <f t="shared" si="1050"/>
        <v>3420000</v>
      </c>
      <c r="G4314" s="1067"/>
      <c r="H4314" s="1082" t="s">
        <v>1640</v>
      </c>
      <c r="I4314" s="1072">
        <f>SUM(I4313,I4254)</f>
        <v>0</v>
      </c>
      <c r="J4314" s="1073">
        <f>SUM(J4313,J4254)</f>
        <v>0</v>
      </c>
      <c r="P4314" s="1410"/>
      <c r="Q4314" s="1410"/>
      <c r="R4314" s="1410"/>
      <c r="S4314" s="1410"/>
      <c r="T4314" s="1410"/>
      <c r="U4314" s="1410"/>
      <c r="V4314" s="1410"/>
      <c r="W4314" s="1410"/>
      <c r="X4314" s="1410"/>
      <c r="Y4314" s="1410"/>
      <c r="Z4314" s="1410"/>
      <c r="AA4314" s="1410"/>
    </row>
  </sheetData>
  <mergeCells count="2772">
    <mergeCell ref="A1485:J1485"/>
    <mergeCell ref="C1486:D1486"/>
    <mergeCell ref="I1486:J1486"/>
    <mergeCell ref="A1487:B1487"/>
    <mergeCell ref="C1487:D1487"/>
    <mergeCell ref="E1487:F1487"/>
    <mergeCell ref="G1487:H1488"/>
    <mergeCell ref="I1487:J1487"/>
    <mergeCell ref="G1489:H1489"/>
    <mergeCell ref="A1490:J1490"/>
    <mergeCell ref="A1491:F1491"/>
    <mergeCell ref="H1491:J1491"/>
    <mergeCell ref="A1495:F1495"/>
    <mergeCell ref="H1495:J1495"/>
    <mergeCell ref="I1504:J1504"/>
    <mergeCell ref="G1533:H1534"/>
    <mergeCell ref="I1533:J1533"/>
    <mergeCell ref="A1533:B1533"/>
    <mergeCell ref="C1533:D1533"/>
    <mergeCell ref="E1533:F1533"/>
    <mergeCell ref="G4195:H4196"/>
    <mergeCell ref="I4195:J4195"/>
    <mergeCell ref="A3205:F3205"/>
    <mergeCell ref="G3352:H3352"/>
    <mergeCell ref="I3232:J3232"/>
    <mergeCell ref="A3216:F3216"/>
    <mergeCell ref="A3353:F3353"/>
    <mergeCell ref="A3296:F3296"/>
    <mergeCell ref="H3216:J3216"/>
    <mergeCell ref="A4179:F4179"/>
    <mergeCell ref="H4179:J4179"/>
    <mergeCell ref="A4183:F4183"/>
    <mergeCell ref="H4183:J4183"/>
    <mergeCell ref="I4194:J4194"/>
    <mergeCell ref="A4195:B4195"/>
    <mergeCell ref="C4195:D4195"/>
    <mergeCell ref="E4195:F4195"/>
    <mergeCell ref="A3290:F3290"/>
    <mergeCell ref="H3283:J3283"/>
    <mergeCell ref="A3333:F3333"/>
    <mergeCell ref="A3268:F3268"/>
    <mergeCell ref="A3258:F3258"/>
    <mergeCell ref="A3263:F3263"/>
    <mergeCell ref="H3269:J3269"/>
    <mergeCell ref="E3350:F3350"/>
    <mergeCell ref="C3323:D3323"/>
    <mergeCell ref="H3263:J3263"/>
    <mergeCell ref="A3269:F3269"/>
    <mergeCell ref="I3280:J3280"/>
    <mergeCell ref="G3350:H3351"/>
    <mergeCell ref="G3215:H3215"/>
    <mergeCell ref="A3213:B3213"/>
    <mergeCell ref="G1535:H1535"/>
    <mergeCell ref="A1536:F1536"/>
    <mergeCell ref="H1536:J1536"/>
    <mergeCell ref="A1543:F1543"/>
    <mergeCell ref="H1543:J1543"/>
    <mergeCell ref="A1548:F1548"/>
    <mergeCell ref="H1548:J1548"/>
    <mergeCell ref="A4239:F4239"/>
    <mergeCell ref="H4239:J4239"/>
    <mergeCell ref="A4210:F4210"/>
    <mergeCell ref="H4210:J4210"/>
    <mergeCell ref="A4211:F4211"/>
    <mergeCell ref="H4211:J4211"/>
    <mergeCell ref="I4221:J4221"/>
    <mergeCell ref="A4222:B4222"/>
    <mergeCell ref="C4222:D4222"/>
    <mergeCell ref="E4222:F4222"/>
    <mergeCell ref="G4222:H4223"/>
    <mergeCell ref="I4222:J4222"/>
    <mergeCell ref="G4224:H4224"/>
    <mergeCell ref="A4225:F4225"/>
    <mergeCell ref="H4225:J4225"/>
    <mergeCell ref="A4232:F4232"/>
    <mergeCell ref="H4232:J4232"/>
    <mergeCell ref="A4238:F4238"/>
    <mergeCell ref="H4238:J4238"/>
    <mergeCell ref="A4205:F4205"/>
    <mergeCell ref="H4205:J4205"/>
    <mergeCell ref="G2632:H2632"/>
    <mergeCell ref="A2633:F2633"/>
    <mergeCell ref="H2633:J2633"/>
    <mergeCell ref="A2639:F2639"/>
    <mergeCell ref="H2639:J2639"/>
    <mergeCell ref="A2648:F2648"/>
    <mergeCell ref="H2648:J2648"/>
    <mergeCell ref="A2651:F2651"/>
    <mergeCell ref="H2651:J2651"/>
    <mergeCell ref="A4173:J4173"/>
    <mergeCell ref="I4174:J4174"/>
    <mergeCell ref="A4175:B4175"/>
    <mergeCell ref="C4175:D4175"/>
    <mergeCell ref="E4175:F4175"/>
    <mergeCell ref="G4175:H4176"/>
    <mergeCell ref="I4175:J4175"/>
    <mergeCell ref="G4177:H4177"/>
    <mergeCell ref="A3174:B3174"/>
    <mergeCell ref="I3099:J3099"/>
    <mergeCell ref="H2941:J2941"/>
    <mergeCell ref="H3130:J3130"/>
    <mergeCell ref="E3149:F3149"/>
    <mergeCell ref="H3033:J3033"/>
    <mergeCell ref="E3213:F3213"/>
    <mergeCell ref="A3178:F3178"/>
    <mergeCell ref="A3253:B3253"/>
    <mergeCell ref="H3205:J3205"/>
    <mergeCell ref="E3233:F3233"/>
    <mergeCell ref="A3198:F3198"/>
    <mergeCell ref="C3233:D3233"/>
    <mergeCell ref="I3174:J3174"/>
    <mergeCell ref="G3193:H3194"/>
    <mergeCell ref="I3192:J3192"/>
    <mergeCell ref="A2930:B2930"/>
    <mergeCell ref="H3161:J3161"/>
    <mergeCell ref="I3212:J3212"/>
    <mergeCell ref="G4197:H4197"/>
    <mergeCell ref="A4199:F4199"/>
    <mergeCell ref="H4199:J4199"/>
    <mergeCell ref="A4200:F4200"/>
    <mergeCell ref="H4200:J4200"/>
    <mergeCell ref="A2604:B2604"/>
    <mergeCell ref="C2604:D2604"/>
    <mergeCell ref="E2604:F2604"/>
    <mergeCell ref="G2604:H2605"/>
    <mergeCell ref="I2604:J2604"/>
    <mergeCell ref="G3176:H3176"/>
    <mergeCell ref="A3182:F3182"/>
    <mergeCell ref="G3195:H3195"/>
    <mergeCell ref="G2606:H2606"/>
    <mergeCell ref="A2608:F2608"/>
    <mergeCell ref="H2608:J2608"/>
    <mergeCell ref="A2609:F2609"/>
    <mergeCell ref="H2609:J2609"/>
    <mergeCell ref="A2614:F2614"/>
    <mergeCell ref="H2614:J2614"/>
    <mergeCell ref="A2619:F2619"/>
    <mergeCell ref="H2619:J2619"/>
    <mergeCell ref="A2620:F2620"/>
    <mergeCell ref="H2620:J2620"/>
    <mergeCell ref="I2629:J2629"/>
    <mergeCell ref="A2630:B2630"/>
    <mergeCell ref="C2630:D2630"/>
    <mergeCell ref="E2630:F2630"/>
    <mergeCell ref="G2630:H2631"/>
    <mergeCell ref="I2630:J2630"/>
    <mergeCell ref="E3193:F3193"/>
    <mergeCell ref="I3193:J3193"/>
    <mergeCell ref="I3213:J3213"/>
    <mergeCell ref="A3206:F3206"/>
    <mergeCell ref="H3223:J3223"/>
    <mergeCell ref="E3253:F3253"/>
    <mergeCell ref="A3201:F3201"/>
    <mergeCell ref="A3125:F3125"/>
    <mergeCell ref="G3078:H3078"/>
    <mergeCell ref="G3049:H3050"/>
    <mergeCell ref="A3027:J3027"/>
    <mergeCell ref="A3098:J3098"/>
    <mergeCell ref="A3079:F3079"/>
    <mergeCell ref="H3201:J3201"/>
    <mergeCell ref="G4249:H4249"/>
    <mergeCell ref="A3280:B3280"/>
    <mergeCell ref="H3359:J3359"/>
    <mergeCell ref="I3349:J3349"/>
    <mergeCell ref="A3520:XFD3520"/>
    <mergeCell ref="C3253:D3253"/>
    <mergeCell ref="C3213:D3213"/>
    <mergeCell ref="A3237:F3237"/>
    <mergeCell ref="G3280:H3281"/>
    <mergeCell ref="H3296:J3296"/>
    <mergeCell ref="H3258:J3258"/>
    <mergeCell ref="A3283:F3283"/>
    <mergeCell ref="A3304:B3304"/>
    <mergeCell ref="A3423:B3423"/>
    <mergeCell ref="G3423:H3424"/>
    <mergeCell ref="H3290:J3290"/>
    <mergeCell ref="A3365:F3365"/>
    <mergeCell ref="G3282:H3282"/>
    <mergeCell ref="H3308:J3308"/>
    <mergeCell ref="H3333:J3333"/>
    <mergeCell ref="G3306:H3306"/>
    <mergeCell ref="G3255:H3255"/>
    <mergeCell ref="I3375:J3375"/>
    <mergeCell ref="H3365:J3365"/>
    <mergeCell ref="A3350:B3350"/>
    <mergeCell ref="A3231:J3231"/>
    <mergeCell ref="A3302:J3302"/>
    <mergeCell ref="A3297:F3297"/>
    <mergeCell ref="H3327:J3327"/>
    <mergeCell ref="I3350:J3350"/>
    <mergeCell ref="A3338:F3338"/>
    <mergeCell ref="E3323:F3323"/>
    <mergeCell ref="C4267:D4267"/>
    <mergeCell ref="I4101:J4101"/>
    <mergeCell ref="A4094:F4094"/>
    <mergeCell ref="A4082:F4082"/>
    <mergeCell ref="H3606:J3606"/>
    <mergeCell ref="A3602:F3602"/>
    <mergeCell ref="C3598:D3598"/>
    <mergeCell ref="I3618:J3618"/>
    <mergeCell ref="E3598:F3598"/>
    <mergeCell ref="H3400:J3400"/>
    <mergeCell ref="I3495:J3495"/>
    <mergeCell ref="A3401:F3401"/>
    <mergeCell ref="E3423:F3423"/>
    <mergeCell ref="A3447:B3447"/>
    <mergeCell ref="H3439:J3439"/>
    <mergeCell ref="H3412:J3412"/>
    <mergeCell ref="C3496:D3496"/>
    <mergeCell ref="A3400:F3400"/>
    <mergeCell ref="A3426:F3426"/>
    <mergeCell ref="A3793:F3793"/>
    <mergeCell ref="H3800:J3800"/>
    <mergeCell ref="H3673:J3673"/>
    <mergeCell ref="G3671:H3671"/>
    <mergeCell ref="G3669:H3670"/>
    <mergeCell ref="A3669:B3669"/>
    <mergeCell ref="G3645:H3646"/>
    <mergeCell ref="A3662:F3662"/>
    <mergeCell ref="I3669:J3669"/>
    <mergeCell ref="A3522:B3522"/>
    <mergeCell ref="C3669:D3669"/>
    <mergeCell ref="E3669:F3669"/>
    <mergeCell ref="A3606:F3606"/>
    <mergeCell ref="A3312:F3312"/>
    <mergeCell ref="H3546:J3546"/>
    <mergeCell ref="H3257:J3257"/>
    <mergeCell ref="H3206:J3206"/>
    <mergeCell ref="H3747:J3747"/>
    <mergeCell ref="H3751:J3751"/>
    <mergeCell ref="I3253:J3253"/>
    <mergeCell ref="I3233:J3233"/>
    <mergeCell ref="G3253:H3254"/>
    <mergeCell ref="A3376:B3376"/>
    <mergeCell ref="C3304:D3304"/>
    <mergeCell ref="H3648:J3648"/>
    <mergeCell ref="H3622:J3622"/>
    <mergeCell ref="G3620:H3620"/>
    <mergeCell ref="C3645:D3645"/>
    <mergeCell ref="G3522:H3523"/>
    <mergeCell ref="E3447:F3447"/>
    <mergeCell ref="I3597:J3597"/>
    <mergeCell ref="A3618:B3618"/>
    <mergeCell ref="H3353:J3353"/>
    <mergeCell ref="I3322:J3322"/>
    <mergeCell ref="A3226:F3226"/>
    <mergeCell ref="H3471:J3471"/>
    <mergeCell ref="A3482:F3482"/>
    <mergeCell ref="I3466:J3466"/>
    <mergeCell ref="I3571:J3571"/>
    <mergeCell ref="E3571:F3571"/>
    <mergeCell ref="G3449:H3449"/>
    <mergeCell ref="I3668:J3668"/>
    <mergeCell ref="G3122:H3122"/>
    <mergeCell ref="G3120:H3121"/>
    <mergeCell ref="A3104:F3104"/>
    <mergeCell ref="A3029:B3029"/>
    <mergeCell ref="A1729:F1729"/>
    <mergeCell ref="A1734:F1734"/>
    <mergeCell ref="E1724:F1724"/>
    <mergeCell ref="A1684:F1684"/>
    <mergeCell ref="A1696:F1696"/>
    <mergeCell ref="G1726:H1726"/>
    <mergeCell ref="A1709:F1709"/>
    <mergeCell ref="A1705:B1705"/>
    <mergeCell ref="I1705:J1705"/>
    <mergeCell ref="A2582:J2582"/>
    <mergeCell ref="I2583:J2583"/>
    <mergeCell ref="A2584:B2584"/>
    <mergeCell ref="C2584:D2584"/>
    <mergeCell ref="E2584:F2584"/>
    <mergeCell ref="G2584:H2585"/>
    <mergeCell ref="I2584:J2584"/>
    <mergeCell ref="G2586:H2586"/>
    <mergeCell ref="A2588:F2588"/>
    <mergeCell ref="H2588:J2588"/>
    <mergeCell ref="A2592:F2592"/>
    <mergeCell ref="H2592:J2592"/>
    <mergeCell ref="I2603:J2603"/>
    <mergeCell ref="A1572:J1572"/>
    <mergeCell ref="H1738:J1738"/>
    <mergeCell ref="H1734:J1734"/>
    <mergeCell ref="H1697:J1697"/>
    <mergeCell ref="E1556:F1556"/>
    <mergeCell ref="A1554:J1554"/>
    <mergeCell ref="I1886:J1886"/>
    <mergeCell ref="A1904:F1904"/>
    <mergeCell ref="A3257:F3257"/>
    <mergeCell ref="H3136:J3136"/>
    <mergeCell ref="G3031:H3031"/>
    <mergeCell ref="H3104:J3104"/>
    <mergeCell ref="H3087:J3087"/>
    <mergeCell ref="H3065:J3065"/>
    <mergeCell ref="C3100:D3100"/>
    <mergeCell ref="A3100:B3100"/>
    <mergeCell ref="H1816:J1816"/>
    <mergeCell ref="I3149:J3149"/>
    <mergeCell ref="G3149:H3150"/>
    <mergeCell ref="I3048:J3048"/>
    <mergeCell ref="A3037:F3037"/>
    <mergeCell ref="H3079:J3079"/>
    <mergeCell ref="A3076:B3076"/>
    <mergeCell ref="I3119:J3119"/>
    <mergeCell ref="A3241:F3241"/>
    <mergeCell ref="H3167:J3167"/>
    <mergeCell ref="C3174:D3174"/>
    <mergeCell ref="A3223:F3223"/>
    <mergeCell ref="A3172:J3172"/>
    <mergeCell ref="A3136:F3136"/>
    <mergeCell ref="A2980:F2980"/>
    <mergeCell ref="E3076:F3076"/>
    <mergeCell ref="C3193:D3193"/>
    <mergeCell ref="A3193:B3193"/>
    <mergeCell ref="H3182:J3182"/>
    <mergeCell ref="H3197:J3197"/>
    <mergeCell ref="A3197:F3197"/>
    <mergeCell ref="H3297:J3297"/>
    <mergeCell ref="I3304:J3304"/>
    <mergeCell ref="G3304:H3305"/>
    <mergeCell ref="G3174:H3175"/>
    <mergeCell ref="H3178:J3178"/>
    <mergeCell ref="E3100:F3100"/>
    <mergeCell ref="C3029:D3029"/>
    <mergeCell ref="A3087:F3087"/>
    <mergeCell ref="H3125:J3125"/>
    <mergeCell ref="E3174:F3174"/>
    <mergeCell ref="A3152:F3152"/>
    <mergeCell ref="A3161:F3161"/>
    <mergeCell ref="A3135:F3135"/>
    <mergeCell ref="C3149:D3149"/>
    <mergeCell ref="A3065:F3065"/>
    <mergeCell ref="A3059:F3059"/>
    <mergeCell ref="G3102:H3102"/>
    <mergeCell ref="A3149:B3149"/>
    <mergeCell ref="H3124:J3124"/>
    <mergeCell ref="A3092:F3092"/>
    <mergeCell ref="C3120:D3120"/>
    <mergeCell ref="G3151:H3151"/>
    <mergeCell ref="A3167:F3167"/>
    <mergeCell ref="H3152:J3152"/>
    <mergeCell ref="H3166:J3166"/>
    <mergeCell ref="H3135:J3135"/>
    <mergeCell ref="A3120:B3120"/>
    <mergeCell ref="A2657:J2657"/>
    <mergeCell ref="A2732:J2732"/>
    <mergeCell ref="A2805:J2805"/>
    <mergeCell ref="A2880:J2880"/>
    <mergeCell ref="A2953:J2953"/>
    <mergeCell ref="I1724:J1724"/>
    <mergeCell ref="C1232:D1232"/>
    <mergeCell ref="A1728:F1728"/>
    <mergeCell ref="H1729:J1729"/>
    <mergeCell ref="G1651:H1652"/>
    <mergeCell ref="I1651:J1651"/>
    <mergeCell ref="H1655:J1655"/>
    <mergeCell ref="I1723:J1723"/>
    <mergeCell ref="G1705:H1706"/>
    <mergeCell ref="A1302:F1302"/>
    <mergeCell ref="G1330:H1330"/>
    <mergeCell ref="G1634:H1634"/>
    <mergeCell ref="G1707:H1707"/>
    <mergeCell ref="I1704:J1704"/>
    <mergeCell ref="C1705:D1705"/>
    <mergeCell ref="I1681:J1681"/>
    <mergeCell ref="H1668:J1668"/>
    <mergeCell ref="C1915:D1915"/>
    <mergeCell ref="H1592:J1592"/>
    <mergeCell ref="H1580:J1580"/>
    <mergeCell ref="G1575:H1576"/>
    <mergeCell ref="I1399:J1399"/>
    <mergeCell ref="G1401:H1401"/>
    <mergeCell ref="A1402:F1402"/>
    <mergeCell ref="C1555:D1555"/>
    <mergeCell ref="A1560:F1560"/>
    <mergeCell ref="A1419:F1419"/>
    <mergeCell ref="C1505:D1505"/>
    <mergeCell ref="E1505:F1505"/>
    <mergeCell ref="G1505:H1506"/>
    <mergeCell ref="I1505:J1505"/>
    <mergeCell ref="A1478:F1478"/>
    <mergeCell ref="H1478:J1478"/>
    <mergeCell ref="G1556:H1557"/>
    <mergeCell ref="A1549:F1549"/>
    <mergeCell ref="H1549:J1549"/>
    <mergeCell ref="G1507:H1507"/>
    <mergeCell ref="A1508:J1508"/>
    <mergeCell ref="A1509:F1509"/>
    <mergeCell ref="H1509:J1509"/>
    <mergeCell ref="A1479:F1479"/>
    <mergeCell ref="H1479:J1479"/>
    <mergeCell ref="A1454:F1454"/>
    <mergeCell ref="H1454:J1454"/>
    <mergeCell ref="A1459:F1459"/>
    <mergeCell ref="H1459:J1459"/>
    <mergeCell ref="A1460:F1460"/>
    <mergeCell ref="A1510:F1510"/>
    <mergeCell ref="H1510:J1510"/>
    <mergeCell ref="A1514:F1514"/>
    <mergeCell ref="H1514:J1514"/>
    <mergeCell ref="A1519:F1519"/>
    <mergeCell ref="H1519:J1519"/>
    <mergeCell ref="A1520:F1520"/>
    <mergeCell ref="H1520:J1520"/>
    <mergeCell ref="I1532:J1532"/>
    <mergeCell ref="A778:F778"/>
    <mergeCell ref="A984:F984"/>
    <mergeCell ref="A972:F972"/>
    <mergeCell ref="A1105:F1105"/>
    <mergeCell ref="C1074:D1074"/>
    <mergeCell ref="I1207:J1207"/>
    <mergeCell ref="A1201:F1201"/>
    <mergeCell ref="A1376:F1376"/>
    <mergeCell ref="H1376:J1376"/>
    <mergeCell ref="I1178:J1178"/>
    <mergeCell ref="C1178:D1178"/>
    <mergeCell ref="H1163:J1163"/>
    <mergeCell ref="G1099:H1099"/>
    <mergeCell ref="H1186:J1186"/>
    <mergeCell ref="H1028:J1028"/>
    <mergeCell ref="A1200:J1200"/>
    <mergeCell ref="G1235:H1235"/>
    <mergeCell ref="A1214:A1215"/>
    <mergeCell ref="B1214:B1215"/>
    <mergeCell ref="C1214:C1215"/>
    <mergeCell ref="D1214:D1215"/>
    <mergeCell ref="E1214:E1215"/>
    <mergeCell ref="F1214:F1215"/>
    <mergeCell ref="I1214:I1215"/>
    <mergeCell ref="J1214:J1215"/>
    <mergeCell ref="H1214:H1215"/>
    <mergeCell ref="G1214:G1215"/>
    <mergeCell ref="A1225:F1225"/>
    <mergeCell ref="H1083:J1083"/>
    <mergeCell ref="G1097:H1098"/>
    <mergeCell ref="A1186:F1186"/>
    <mergeCell ref="A1197:B1197"/>
    <mergeCell ref="G1577:H1577"/>
    <mergeCell ref="A1344:F1344"/>
    <mergeCell ref="H1560:J1560"/>
    <mergeCell ref="A1399:B1399"/>
    <mergeCell ref="H1101:J1101"/>
    <mergeCell ref="C1115:D1115"/>
    <mergeCell ref="H1121:J1121"/>
    <mergeCell ref="A1120:F1120"/>
    <mergeCell ref="A1097:B1097"/>
    <mergeCell ref="C1177:D1177"/>
    <mergeCell ref="G1024:H1025"/>
    <mergeCell ref="E1074:F1074"/>
    <mergeCell ref="A1113:J1113"/>
    <mergeCell ref="A1559:J1559"/>
    <mergeCell ref="A1312:F1312"/>
    <mergeCell ref="A1593:F1593"/>
    <mergeCell ref="H1593:J1593"/>
    <mergeCell ref="C1399:D1399"/>
    <mergeCell ref="E1399:F1399"/>
    <mergeCell ref="I1556:J1556"/>
    <mergeCell ref="C1556:D1556"/>
    <mergeCell ref="A1425:J1425"/>
    <mergeCell ref="C1426:D1426"/>
    <mergeCell ref="I1426:J1426"/>
    <mergeCell ref="A1427:B1427"/>
    <mergeCell ref="C1427:D1427"/>
    <mergeCell ref="E1427:F1427"/>
    <mergeCell ref="G1427:H1428"/>
    <mergeCell ref="I1427:J1427"/>
    <mergeCell ref="G1429:H1429"/>
    <mergeCell ref="A1505:B1505"/>
    <mergeCell ref="C1073:D1073"/>
    <mergeCell ref="I1197:J1197"/>
    <mergeCell ref="C1650:D1650"/>
    <mergeCell ref="A1579:F1579"/>
    <mergeCell ref="E1607:F1607"/>
    <mergeCell ref="A1607:B1607"/>
    <mergeCell ref="H1610:J1610"/>
    <mergeCell ref="H1579:J1579"/>
    <mergeCell ref="A1313:F1313"/>
    <mergeCell ref="H1263:J1263"/>
    <mergeCell ref="G1632:H1633"/>
    <mergeCell ref="A1624:F1624"/>
    <mergeCell ref="H1624:J1624"/>
    <mergeCell ref="I1371:J1371"/>
    <mergeCell ref="G1373:H1373"/>
    <mergeCell ref="A1374:J1374"/>
    <mergeCell ref="A1375:F1375"/>
    <mergeCell ref="H1375:J1375"/>
    <mergeCell ref="G1328:H1329"/>
    <mergeCell ref="C1328:D1328"/>
    <mergeCell ref="I1327:J1327"/>
    <mergeCell ref="H1564:J1564"/>
    <mergeCell ref="C1574:D1574"/>
    <mergeCell ref="A1564:F1564"/>
    <mergeCell ref="G1558:H1558"/>
    <mergeCell ref="A1231:J1231"/>
    <mergeCell ref="I1297:J1297"/>
    <mergeCell ref="G1298:H1299"/>
    <mergeCell ref="A1307:F1307"/>
    <mergeCell ref="A1328:B1328"/>
    <mergeCell ref="H1313:J1313"/>
    <mergeCell ref="H1623:J1623"/>
    <mergeCell ref="I1574:J1574"/>
    <mergeCell ref="G1137:H1137"/>
    <mergeCell ref="I1134:J1134"/>
    <mergeCell ref="A1135:B1135"/>
    <mergeCell ref="E820:F820"/>
    <mergeCell ref="A1181:J1181"/>
    <mergeCell ref="I1233:J1233"/>
    <mergeCell ref="E1233:F1233"/>
    <mergeCell ref="H1059:J1059"/>
    <mergeCell ref="A1077:F1077"/>
    <mergeCell ref="H988:J988"/>
    <mergeCell ref="A786:J786"/>
    <mergeCell ref="E770:F770"/>
    <mergeCell ref="A773:J773"/>
    <mergeCell ref="H778:J778"/>
    <mergeCell ref="H1202:J1202"/>
    <mergeCell ref="A1182:F1182"/>
    <mergeCell ref="A1126:F1126"/>
    <mergeCell ref="C1152:D1152"/>
    <mergeCell ref="G1178:H1179"/>
    <mergeCell ref="A1178:B1178"/>
    <mergeCell ref="I1152:J1152"/>
    <mergeCell ref="A832:F832"/>
    <mergeCell ref="E1153:F1153"/>
    <mergeCell ref="A1100:J1100"/>
    <mergeCell ref="G1116:H1117"/>
    <mergeCell ref="A1171:F1171"/>
    <mergeCell ref="E1116:F1116"/>
    <mergeCell ref="A1153:B1153"/>
    <mergeCell ref="A1121:F1121"/>
    <mergeCell ref="A1116:B1116"/>
    <mergeCell ref="H1156:J1156"/>
    <mergeCell ref="H1120:J1120"/>
    <mergeCell ref="I3120:J3120"/>
    <mergeCell ref="A3093:F3093"/>
    <mergeCell ref="H2979:J2979"/>
    <mergeCell ref="H3093:J3093"/>
    <mergeCell ref="H3053:J3053"/>
    <mergeCell ref="G1180:H1180"/>
    <mergeCell ref="E1178:F1178"/>
    <mergeCell ref="H763:J763"/>
    <mergeCell ref="A912:B912"/>
    <mergeCell ref="G912:H913"/>
    <mergeCell ref="A941:F941"/>
    <mergeCell ref="E931:F931"/>
    <mergeCell ref="A931:B931"/>
    <mergeCell ref="H941:J941"/>
    <mergeCell ref="G933:H933"/>
    <mergeCell ref="I819:J819"/>
    <mergeCell ref="I789:J789"/>
    <mergeCell ref="I769:J769"/>
    <mergeCell ref="H803:J803"/>
    <mergeCell ref="G1233:H1234"/>
    <mergeCell ref="H920:J920"/>
    <mergeCell ref="H774:J774"/>
    <mergeCell ref="I1043:J1043"/>
    <mergeCell ref="H1225:J1225"/>
    <mergeCell ref="I820:J820"/>
    <mergeCell ref="G1197:H1198"/>
    <mergeCell ref="E1197:F1197"/>
    <mergeCell ref="C1197:D1197"/>
    <mergeCell ref="A1207:F1207"/>
    <mergeCell ref="E1135:F1135"/>
    <mergeCell ref="G1135:H1136"/>
    <mergeCell ref="I1135:J1135"/>
    <mergeCell ref="G3051:H3051"/>
    <mergeCell ref="G3100:H3101"/>
    <mergeCell ref="I3075:J3075"/>
    <mergeCell ref="A3053:F3053"/>
    <mergeCell ref="A3005:F3005"/>
    <mergeCell ref="A3013:F3013"/>
    <mergeCell ref="H3054:J3054"/>
    <mergeCell ref="A3054:F3054"/>
    <mergeCell ref="H3092:J3092"/>
    <mergeCell ref="A3002:B3002"/>
    <mergeCell ref="I3028:J3028"/>
    <mergeCell ref="A2979:F2979"/>
    <mergeCell ref="A2975:B2975"/>
    <mergeCell ref="I2975:J2975"/>
    <mergeCell ref="C2975:D2975"/>
    <mergeCell ref="G2977:H2977"/>
    <mergeCell ref="G3076:H3077"/>
    <mergeCell ref="I3049:J3049"/>
    <mergeCell ref="C3076:D3076"/>
    <mergeCell ref="H3005:J3005"/>
    <mergeCell ref="A2991:F2991"/>
    <mergeCell ref="I686:J686"/>
    <mergeCell ref="A675:F675"/>
    <mergeCell ref="A697:F697"/>
    <mergeCell ref="G709:H710"/>
    <mergeCell ref="H633:J633"/>
    <mergeCell ref="G662:H662"/>
    <mergeCell ref="H669:J669"/>
    <mergeCell ref="A669:F669"/>
    <mergeCell ref="H733:J733"/>
    <mergeCell ref="H645:J645"/>
    <mergeCell ref="A709:B709"/>
    <mergeCell ref="I729:J729"/>
    <mergeCell ref="A732:J732"/>
    <mergeCell ref="A729:B729"/>
    <mergeCell ref="I659:J659"/>
    <mergeCell ref="G660:H661"/>
    <mergeCell ref="H649:J649"/>
    <mergeCell ref="A660:B660"/>
    <mergeCell ref="A698:F698"/>
    <mergeCell ref="H701:J701"/>
    <mergeCell ref="G687:H688"/>
    <mergeCell ref="A733:F733"/>
    <mergeCell ref="G641:H642"/>
    <mergeCell ref="G731:H731"/>
    <mergeCell ref="A644:J644"/>
    <mergeCell ref="I660:J660"/>
    <mergeCell ref="E660:F660"/>
    <mergeCell ref="A649:F649"/>
    <mergeCell ref="I641:J641"/>
    <mergeCell ref="I687:J687"/>
    <mergeCell ref="A663:J663"/>
    <mergeCell ref="H697:J697"/>
    <mergeCell ref="G689:H689"/>
    <mergeCell ref="H690:J690"/>
    <mergeCell ref="H713:J713"/>
    <mergeCell ref="A687:B687"/>
    <mergeCell ref="A717:F717"/>
    <mergeCell ref="A756:B756"/>
    <mergeCell ref="A713:F713"/>
    <mergeCell ref="E687:F687"/>
    <mergeCell ref="I728:J728"/>
    <mergeCell ref="A744:F744"/>
    <mergeCell ref="I709:J709"/>
    <mergeCell ref="A726:J726"/>
    <mergeCell ref="C708:D708"/>
    <mergeCell ref="A701:F701"/>
    <mergeCell ref="I708:J708"/>
    <mergeCell ref="A707:J707"/>
    <mergeCell ref="E709:F709"/>
    <mergeCell ref="H717:J717"/>
    <mergeCell ref="A734:F734"/>
    <mergeCell ref="H734:J734"/>
    <mergeCell ref="A690:F690"/>
    <mergeCell ref="A712:J712"/>
    <mergeCell ref="H698:J698"/>
    <mergeCell ref="E756:F756"/>
    <mergeCell ref="C756:D756"/>
    <mergeCell ref="A745:F745"/>
    <mergeCell ref="A748:F748"/>
    <mergeCell ref="H744:J744"/>
    <mergeCell ref="I593:J593"/>
    <mergeCell ref="A583:F583"/>
    <mergeCell ref="C789:D789"/>
    <mergeCell ref="A674:F674"/>
    <mergeCell ref="H664:J664"/>
    <mergeCell ref="E729:F729"/>
    <mergeCell ref="A626:F626"/>
    <mergeCell ref="H608:J608"/>
    <mergeCell ref="E618:F618"/>
    <mergeCell ref="A633:F633"/>
    <mergeCell ref="I640:J640"/>
    <mergeCell ref="G620:H620"/>
    <mergeCell ref="A616:J616"/>
    <mergeCell ref="G618:H619"/>
    <mergeCell ref="H626:J626"/>
    <mergeCell ref="A609:F609"/>
    <mergeCell ref="H675:J675"/>
    <mergeCell ref="A639:J639"/>
    <mergeCell ref="C769:D769"/>
    <mergeCell ref="C687:D687"/>
    <mergeCell ref="A641:B641"/>
    <mergeCell ref="G643:H643"/>
    <mergeCell ref="C660:D660"/>
    <mergeCell ref="A657:J657"/>
    <mergeCell ref="C641:D641"/>
    <mergeCell ref="I756:J756"/>
    <mergeCell ref="G756:H757"/>
    <mergeCell ref="H748:J748"/>
    <mergeCell ref="C709:D709"/>
    <mergeCell ref="I788:J788"/>
    <mergeCell ref="E789:F789"/>
    <mergeCell ref="A789:B789"/>
    <mergeCell ref="A573:J573"/>
    <mergeCell ref="H492:J492"/>
    <mergeCell ref="I618:J618"/>
    <mergeCell ref="A499:J499"/>
    <mergeCell ref="E575:F575"/>
    <mergeCell ref="A565:F565"/>
    <mergeCell ref="E594:F594"/>
    <mergeCell ref="H599:J599"/>
    <mergeCell ref="A524:F524"/>
    <mergeCell ref="G521:H521"/>
    <mergeCell ref="C594:D594"/>
    <mergeCell ref="A599:F599"/>
    <mergeCell ref="A597:J597"/>
    <mergeCell ref="H598:J598"/>
    <mergeCell ref="A594:B594"/>
    <mergeCell ref="G594:H595"/>
    <mergeCell ref="G596:H596"/>
    <mergeCell ref="C618:D618"/>
    <mergeCell ref="A529:F529"/>
    <mergeCell ref="G575:H576"/>
    <mergeCell ref="H565:J565"/>
    <mergeCell ref="H558:J558"/>
    <mergeCell ref="I555:J555"/>
    <mergeCell ref="A535:F535"/>
    <mergeCell ref="A608:F608"/>
    <mergeCell ref="H603:J603"/>
    <mergeCell ref="A603:F603"/>
    <mergeCell ref="A618:B618"/>
    <mergeCell ref="A598:F598"/>
    <mergeCell ref="A579:F579"/>
    <mergeCell ref="H583:J583"/>
    <mergeCell ref="A591:J591"/>
    <mergeCell ref="I574:J574"/>
    <mergeCell ref="I575:J575"/>
    <mergeCell ref="C1043:D1043"/>
    <mergeCell ref="E1043:F1043"/>
    <mergeCell ref="I1585:J1585"/>
    <mergeCell ref="A664:F664"/>
    <mergeCell ref="A823:F823"/>
    <mergeCell ref="A798:F798"/>
    <mergeCell ref="H829:J829"/>
    <mergeCell ref="A793:F793"/>
    <mergeCell ref="A803:F803"/>
    <mergeCell ref="H798:J798"/>
    <mergeCell ref="H832:J832"/>
    <mergeCell ref="H793:J793"/>
    <mergeCell ref="A665:F665"/>
    <mergeCell ref="H738:J738"/>
    <mergeCell ref="H1241:J1241"/>
    <mergeCell ref="I1053:J1053"/>
    <mergeCell ref="H1088:J1088"/>
    <mergeCell ref="I1116:J1116"/>
    <mergeCell ref="H674:J674"/>
    <mergeCell ref="H665:J665"/>
    <mergeCell ref="A632:F632"/>
    <mergeCell ref="E641:F641"/>
    <mergeCell ref="A1119:J1119"/>
    <mergeCell ref="I1153:J1153"/>
    <mergeCell ref="A1096:J1096"/>
    <mergeCell ref="H1287:J1287"/>
    <mergeCell ref="C1371:D1371"/>
    <mergeCell ref="E1371:F1371"/>
    <mergeCell ref="G1371:H1372"/>
    <mergeCell ref="A1580:F1580"/>
    <mergeCell ref="G2754:H2755"/>
    <mergeCell ref="G2756:H2756"/>
    <mergeCell ref="A2843:F2843"/>
    <mergeCell ref="H2793:J2793"/>
    <mergeCell ref="I2806:J2806"/>
    <mergeCell ref="G2809:H2809"/>
    <mergeCell ref="H2798:J2798"/>
    <mergeCell ref="G2882:H2883"/>
    <mergeCell ref="G2854:H2855"/>
    <mergeCell ref="H2719:J2719"/>
    <mergeCell ref="A1853:F1853"/>
    <mergeCell ref="A1890:J1890"/>
    <mergeCell ref="A1940:J1940"/>
    <mergeCell ref="G1870:H1870"/>
    <mergeCell ref="H1872:J1872"/>
    <mergeCell ref="H1858:J1858"/>
    <mergeCell ref="C1886:D1886"/>
    <mergeCell ref="A1866:J1866"/>
    <mergeCell ref="A1892:F1892"/>
    <mergeCell ref="A1858:F1858"/>
    <mergeCell ref="G1887:H1888"/>
    <mergeCell ref="I1853:J1853"/>
    <mergeCell ref="I1867:J1867"/>
    <mergeCell ref="I2733:J2733"/>
    <mergeCell ref="I2781:J2781"/>
    <mergeCell ref="A2754:B2754"/>
    <mergeCell ref="I1916:J1916"/>
    <mergeCell ref="A1871:J1871"/>
    <mergeCell ref="I2853:J2853"/>
    <mergeCell ref="H2873:J2873"/>
    <mergeCell ref="C2782:D2782"/>
    <mergeCell ref="H2865:J2865"/>
    <mergeCell ref="I1915:J1915"/>
    <mergeCell ref="A2890:F2890"/>
    <mergeCell ref="A2902:B2902"/>
    <mergeCell ref="H2890:J2890"/>
    <mergeCell ref="H2832:J2832"/>
    <mergeCell ref="G2856:H2856"/>
    <mergeCell ref="I2930:J2930"/>
    <mergeCell ref="I3029:J3029"/>
    <mergeCell ref="A3033:F3033"/>
    <mergeCell ref="H3037:J3037"/>
    <mergeCell ref="H2857:J2857"/>
    <mergeCell ref="I2854:J2854"/>
    <mergeCell ref="G3002:H3003"/>
    <mergeCell ref="I3001:J3001"/>
    <mergeCell ref="H2799:J2799"/>
    <mergeCell ref="A2742:F2742"/>
    <mergeCell ref="H2759:J2759"/>
    <mergeCell ref="I2827:J2827"/>
    <mergeCell ref="E2827:F2827"/>
    <mergeCell ref="A2874:F2874"/>
    <mergeCell ref="I2881:J2881"/>
    <mergeCell ref="A2882:B2882"/>
    <mergeCell ref="H2771:J2771"/>
    <mergeCell ref="H2684:J2684"/>
    <mergeCell ref="A2684:F2684"/>
    <mergeCell ref="H3021:J3021"/>
    <mergeCell ref="A2576:F2576"/>
    <mergeCell ref="A2659:B2659"/>
    <mergeCell ref="C2679:D2679"/>
    <mergeCell ref="A2667:F2667"/>
    <mergeCell ref="A2865:F2865"/>
    <mergeCell ref="E2854:F2854"/>
    <mergeCell ref="I2901:J2901"/>
    <mergeCell ref="I3002:J3002"/>
    <mergeCell ref="A2837:F2837"/>
    <mergeCell ref="I2882:J2882"/>
    <mergeCell ref="I2826:J2826"/>
    <mergeCell ref="E3002:F3002"/>
    <mergeCell ref="G3004:H3004"/>
    <mergeCell ref="H2947:J2947"/>
    <mergeCell ref="H2886:J2886"/>
    <mergeCell ref="I2807:J2807"/>
    <mergeCell ref="G2902:H2903"/>
    <mergeCell ref="C2882:D2882"/>
    <mergeCell ref="C2807:D2807"/>
    <mergeCell ref="A2906:F2906"/>
    <mergeCell ref="A2873:F2873"/>
    <mergeCell ref="G2827:H2828"/>
    <mergeCell ref="H2815:J2815"/>
    <mergeCell ref="G2930:H2931"/>
    <mergeCell ref="E2902:F2902"/>
    <mergeCell ref="A2963:F2963"/>
    <mergeCell ref="E2975:F2975"/>
    <mergeCell ref="H2946:J2946"/>
    <mergeCell ref="E2955:F2955"/>
    <mergeCell ref="H2963:J2963"/>
    <mergeCell ref="G2975:H2976"/>
    <mergeCell ref="A2917:F2917"/>
    <mergeCell ref="G2957:H2957"/>
    <mergeCell ref="A2955:B2955"/>
    <mergeCell ref="H2912:J2912"/>
    <mergeCell ref="I2955:J2955"/>
    <mergeCell ref="G2661:H2661"/>
    <mergeCell ref="H2693:J2693"/>
    <mergeCell ref="H2667:J2667"/>
    <mergeCell ref="A2689:F2689"/>
    <mergeCell ref="A2712:F2712"/>
    <mergeCell ref="G2711:H2711"/>
    <mergeCell ref="A2709:B2709"/>
    <mergeCell ref="A2907:F2907"/>
    <mergeCell ref="A2918:F2918"/>
    <mergeCell ref="H2764:J2764"/>
    <mergeCell ref="E2734:F2734"/>
    <mergeCell ref="I2929:J2929"/>
    <mergeCell ref="H2907:J2907"/>
    <mergeCell ref="G2904:H2904"/>
    <mergeCell ref="E2882:F2882"/>
    <mergeCell ref="H2842:J2842"/>
    <mergeCell ref="A2832:F2832"/>
    <mergeCell ref="H2843:J2843"/>
    <mergeCell ref="G2829:H2829"/>
    <mergeCell ref="A2793:F2793"/>
    <mergeCell ref="A2811:F2811"/>
    <mergeCell ref="I2754:J2754"/>
    <mergeCell ref="H2874:J2874"/>
    <mergeCell ref="A2886:F2886"/>
    <mergeCell ref="C2709:D2709"/>
    <mergeCell ref="G2736:H2736"/>
    <mergeCell ref="H2837:J2837"/>
    <mergeCell ref="H2785:J2785"/>
    <mergeCell ref="A2798:F2798"/>
    <mergeCell ref="A2854:B2854"/>
    <mergeCell ref="A2758:F2758"/>
    <mergeCell ref="G2884:H2884"/>
    <mergeCell ref="H3108:J3108"/>
    <mergeCell ref="A3124:F3124"/>
    <mergeCell ref="A3108:F3108"/>
    <mergeCell ref="H2933:J2933"/>
    <mergeCell ref="I3148:J3148"/>
    <mergeCell ref="H2906:J2906"/>
    <mergeCell ref="A2990:F2990"/>
    <mergeCell ref="A3130:F3130"/>
    <mergeCell ref="C2902:D2902"/>
    <mergeCell ref="A2941:F2941"/>
    <mergeCell ref="H3059:J3059"/>
    <mergeCell ref="G3029:H3030"/>
    <mergeCell ref="I3076:J3076"/>
    <mergeCell ref="A2831:F2831"/>
    <mergeCell ref="A2827:B2827"/>
    <mergeCell ref="A2799:F2799"/>
    <mergeCell ref="A2933:F2933"/>
    <mergeCell ref="A3020:F3020"/>
    <mergeCell ref="H2985:J2985"/>
    <mergeCell ref="A2807:B2807"/>
    <mergeCell ref="H2991:J2991"/>
    <mergeCell ref="A2842:F2842"/>
    <mergeCell ref="C2854:D2854"/>
    <mergeCell ref="H2831:J2831"/>
    <mergeCell ref="E2807:F2807"/>
    <mergeCell ref="A2815:F2815"/>
    <mergeCell ref="A2857:F2857"/>
    <mergeCell ref="H3064:J3064"/>
    <mergeCell ref="A3049:B3049"/>
    <mergeCell ref="E3120:F3120"/>
    <mergeCell ref="A3064:F3064"/>
    <mergeCell ref="I3100:J3100"/>
    <mergeCell ref="A2719:F2719"/>
    <mergeCell ref="E3029:F3029"/>
    <mergeCell ref="H2917:J2917"/>
    <mergeCell ref="C3049:D3049"/>
    <mergeCell ref="C2930:D2930"/>
    <mergeCell ref="E3049:F3049"/>
    <mergeCell ref="G2955:H2956"/>
    <mergeCell ref="G2932:H2932"/>
    <mergeCell ref="I2902:J2902"/>
    <mergeCell ref="A2912:F2912"/>
    <mergeCell ref="A2959:F2959"/>
    <mergeCell ref="I2974:J2974"/>
    <mergeCell ref="H2918:J2918"/>
    <mergeCell ref="C3002:D3002"/>
    <mergeCell ref="A2985:F2985"/>
    <mergeCell ref="H2980:J2980"/>
    <mergeCell ref="A3021:F3021"/>
    <mergeCell ref="H3013:J3013"/>
    <mergeCell ref="H2959:J2959"/>
    <mergeCell ref="I2954:J2954"/>
    <mergeCell ref="H2990:J2990"/>
    <mergeCell ref="C2827:D2827"/>
    <mergeCell ref="H2811:J2811"/>
    <mergeCell ref="G2807:H2808"/>
    <mergeCell ref="A2771:F2771"/>
    <mergeCell ref="E2930:F2930"/>
    <mergeCell ref="H3020:J3020"/>
    <mergeCell ref="G2784:H2784"/>
    <mergeCell ref="G2782:H2783"/>
    <mergeCell ref="A2785:F2785"/>
    <mergeCell ref="A2947:F2947"/>
    <mergeCell ref="C2955:D2955"/>
    <mergeCell ref="A2683:F2683"/>
    <mergeCell ref="H2712:J2712"/>
    <mergeCell ref="A2471:F2471"/>
    <mergeCell ref="H2575:J2575"/>
    <mergeCell ref="A2500:F2500"/>
    <mergeCell ref="I2708:J2708"/>
    <mergeCell ref="E2659:F2659"/>
    <mergeCell ref="H2770:J2770"/>
    <mergeCell ref="H2724:J2724"/>
    <mergeCell ref="I2679:J2679"/>
    <mergeCell ref="H2683:J2683"/>
    <mergeCell ref="I2678:J2678"/>
    <mergeCell ref="G2709:H2710"/>
    <mergeCell ref="A2693:F2693"/>
    <mergeCell ref="A2725:F2725"/>
    <mergeCell ref="G2734:H2735"/>
    <mergeCell ref="G2681:H2681"/>
    <mergeCell ref="E2679:F2679"/>
    <mergeCell ref="A2679:B2679"/>
    <mergeCell ref="A2759:F2759"/>
    <mergeCell ref="H2758:J2758"/>
    <mergeCell ref="A2764:F2764"/>
    <mergeCell ref="A2738:F2738"/>
    <mergeCell ref="G2679:H2680"/>
    <mergeCell ref="A2734:B2734"/>
    <mergeCell ref="E2754:F2754"/>
    <mergeCell ref="H2725:J2725"/>
    <mergeCell ref="I2659:J2659"/>
    <mergeCell ref="C2754:D2754"/>
    <mergeCell ref="I2658:J2658"/>
    <mergeCell ref="C2734:D2734"/>
    <mergeCell ref="H2482:J2482"/>
    <mergeCell ref="I2531:J2531"/>
    <mergeCell ref="H2516:J2516"/>
    <mergeCell ref="H2476:J2476"/>
    <mergeCell ref="G2468:H2468"/>
    <mergeCell ref="H2542:J2542"/>
    <mergeCell ref="G2514:H2514"/>
    <mergeCell ref="H2437:J2437"/>
    <mergeCell ref="A2450:F2450"/>
    <mergeCell ref="E2492:F2492"/>
    <mergeCell ref="C2395:D2395"/>
    <mergeCell ref="I2782:J2782"/>
    <mergeCell ref="H2689:J2689"/>
    <mergeCell ref="H2694:J2694"/>
    <mergeCell ref="I2734:J2734"/>
    <mergeCell ref="E2782:F2782"/>
    <mergeCell ref="H2738:J2738"/>
    <mergeCell ref="H2742:J2742"/>
    <mergeCell ref="A2724:F2724"/>
    <mergeCell ref="A2770:F2770"/>
    <mergeCell ref="E2709:F2709"/>
    <mergeCell ref="A2575:F2575"/>
    <mergeCell ref="H2504:J2504"/>
    <mergeCell ref="A2663:F2663"/>
    <mergeCell ref="G2494:H2494"/>
    <mergeCell ref="G2446:H2447"/>
    <mergeCell ref="H2663:J2663"/>
    <mergeCell ref="G2659:H2660"/>
    <mergeCell ref="A2505:F2505"/>
    <mergeCell ref="C2492:D2492"/>
    <mergeCell ref="E2558:F2558"/>
    <mergeCell ref="C2659:D2659"/>
    <mergeCell ref="A2566:F2566"/>
    <mergeCell ref="A2558:B2558"/>
    <mergeCell ref="H2561:J2561"/>
    <mergeCell ref="G2558:H2559"/>
    <mergeCell ref="H2536:J2536"/>
    <mergeCell ref="A2537:F2537"/>
    <mergeCell ref="G2534:H2534"/>
    <mergeCell ref="G2532:H2533"/>
    <mergeCell ref="A2561:F2561"/>
    <mergeCell ref="A2548:F2548"/>
    <mergeCell ref="A2542:F2542"/>
    <mergeCell ref="H2411:J2411"/>
    <mergeCell ref="I2492:J2492"/>
    <mergeCell ref="H2481:J2481"/>
    <mergeCell ref="G2448:H2448"/>
    <mergeCell ref="A2495:F2495"/>
    <mergeCell ref="I2532:J2532"/>
    <mergeCell ref="C2512:D2512"/>
    <mergeCell ref="E2512:F2512"/>
    <mergeCell ref="A2520:F2520"/>
    <mergeCell ref="A2454:F2454"/>
    <mergeCell ref="I2446:J2446"/>
    <mergeCell ref="H2520:J2520"/>
    <mergeCell ref="A2510:J2510"/>
    <mergeCell ref="H2548:J2548"/>
    <mergeCell ref="A2536:F2536"/>
    <mergeCell ref="A2547:F2547"/>
    <mergeCell ref="I2491:J2491"/>
    <mergeCell ref="A2466:B2466"/>
    <mergeCell ref="A2470:F2470"/>
    <mergeCell ref="I2465:J2465"/>
    <mergeCell ref="H2430:J2430"/>
    <mergeCell ref="I2558:J2558"/>
    <mergeCell ref="G2560:H2560"/>
    <mergeCell ref="H2576:J2576"/>
    <mergeCell ref="E2395:F2395"/>
    <mergeCell ref="I2186:J2186"/>
    <mergeCell ref="A2187:B2187"/>
    <mergeCell ref="G2207:H2208"/>
    <mergeCell ref="E2207:F2207"/>
    <mergeCell ref="G2187:H2188"/>
    <mergeCell ref="C2187:D2187"/>
    <mergeCell ref="E2421:F2421"/>
    <mergeCell ref="A2421:B2421"/>
    <mergeCell ref="I2421:J2421"/>
    <mergeCell ref="C2421:D2421"/>
    <mergeCell ref="C2375:D2375"/>
    <mergeCell ref="G2314:H2314"/>
    <mergeCell ref="H2450:J2450"/>
    <mergeCell ref="A2373:J2373"/>
    <mergeCell ref="H2339:J2339"/>
    <mergeCell ref="A2375:B2375"/>
    <mergeCell ref="G2333:H2333"/>
    <mergeCell ref="C2312:D2312"/>
    <mergeCell ref="H2383:J2383"/>
    <mergeCell ref="G2395:H2396"/>
    <mergeCell ref="A2400:F2400"/>
    <mergeCell ref="A2438:F2438"/>
    <mergeCell ref="A2411:F2411"/>
    <mergeCell ref="C2446:D2446"/>
    <mergeCell ref="A2212:F2212"/>
    <mergeCell ref="G2235:H2236"/>
    <mergeCell ref="I2187:J2187"/>
    <mergeCell ref="H2566:J2566"/>
    <mergeCell ref="H2289:J2289"/>
    <mergeCell ref="C2207:D2207"/>
    <mergeCell ref="G2261:H2262"/>
    <mergeCell ref="H2246:J2246"/>
    <mergeCell ref="E2261:F2261"/>
    <mergeCell ref="I2261:J2261"/>
    <mergeCell ref="C2260:D2260"/>
    <mergeCell ref="A2265:F2265"/>
    <mergeCell ref="H2454:J2454"/>
    <mergeCell ref="G2151:H2152"/>
    <mergeCell ref="A2151:B2151"/>
    <mergeCell ref="A2395:B2395"/>
    <mergeCell ref="I2330:J2330"/>
    <mergeCell ref="A2316:F2316"/>
    <mergeCell ref="A2305:F2305"/>
    <mergeCell ref="I2375:J2375"/>
    <mergeCell ref="H2379:J2379"/>
    <mergeCell ref="E2375:F2375"/>
    <mergeCell ref="I2206:J2206"/>
    <mergeCell ref="A2331:B2331"/>
    <mergeCell ref="C2235:D2235"/>
    <mergeCell ref="H2252:J2252"/>
    <mergeCell ref="G2237:H2237"/>
    <mergeCell ref="I2280:J2280"/>
    <mergeCell ref="H2265:J2265"/>
    <mergeCell ref="A2246:F2246"/>
    <mergeCell ref="I2234:J2234"/>
    <mergeCell ref="A2269:F2269"/>
    <mergeCell ref="H2253:J2253"/>
    <mergeCell ref="A2253:F2253"/>
    <mergeCell ref="H2269:J2269"/>
    <mergeCell ref="C2280:D2280"/>
    <mergeCell ref="E2235:F2235"/>
    <mergeCell ref="A2031:F2031"/>
    <mergeCell ref="H2046:J2046"/>
    <mergeCell ref="E2042:F2042"/>
    <mergeCell ref="A2125:F2125"/>
    <mergeCell ref="C2120:D2120"/>
    <mergeCell ref="A2335:F2335"/>
    <mergeCell ref="I2331:J2331"/>
    <mergeCell ref="G2312:H2313"/>
    <mergeCell ref="A2320:F2320"/>
    <mergeCell ref="A2310:J2310"/>
    <mergeCell ref="G2120:H2121"/>
    <mergeCell ref="A2185:J2185"/>
    <mergeCell ref="G2122:H2122"/>
    <mergeCell ref="E2151:F2151"/>
    <mergeCell ref="I2207:J2207"/>
    <mergeCell ref="A2171:F2171"/>
    <mergeCell ref="A2164:F2164"/>
    <mergeCell ref="I2151:J2151"/>
    <mergeCell ref="A2154:F2154"/>
    <mergeCell ref="E2120:F2120"/>
    <mergeCell ref="H2285:J2285"/>
    <mergeCell ref="I2119:J2119"/>
    <mergeCell ref="H2154:J2154"/>
    <mergeCell ref="I2311:J2311"/>
    <mergeCell ref="A2293:F2293"/>
    <mergeCell ref="I2312:J2312"/>
    <mergeCell ref="A2223:F2223"/>
    <mergeCell ref="H2335:J2335"/>
    <mergeCell ref="H2320:J2320"/>
    <mergeCell ref="I2150:J2150"/>
    <mergeCell ref="H2125:J2125"/>
    <mergeCell ref="A2120:B2120"/>
    <mergeCell ref="G1963:H1963"/>
    <mergeCell ref="C1982:D1982"/>
    <mergeCell ref="A1976:F1976"/>
    <mergeCell ref="A1765:B1765"/>
    <mergeCell ref="I1942:J1942"/>
    <mergeCell ref="G1889:H1889"/>
    <mergeCell ref="A1934:F1934"/>
    <mergeCell ref="A1919:F1919"/>
    <mergeCell ref="C1941:D1941"/>
    <mergeCell ref="H1919:J1919"/>
    <mergeCell ref="A1926:F1926"/>
    <mergeCell ref="A1897:F1897"/>
    <mergeCell ref="A1903:F1903"/>
    <mergeCell ref="H1965:J1965"/>
    <mergeCell ref="I1982:J1982"/>
    <mergeCell ref="H1976:J1976"/>
    <mergeCell ref="I1971:J1971"/>
    <mergeCell ref="E1887:F1887"/>
    <mergeCell ref="H1891:J1891"/>
    <mergeCell ref="H1904:J1904"/>
    <mergeCell ref="I1960:J1960"/>
    <mergeCell ref="E1961:F1961"/>
    <mergeCell ref="A1961:B1961"/>
    <mergeCell ref="H1950:J1950"/>
    <mergeCell ref="A1958:J1958"/>
    <mergeCell ref="A1933:F1933"/>
    <mergeCell ref="H1926:J1926"/>
    <mergeCell ref="G1826:H1826"/>
    <mergeCell ref="A1824:B1824"/>
    <mergeCell ref="C1887:D1887"/>
    <mergeCell ref="H1897:J1897"/>
    <mergeCell ref="H1903:J1903"/>
    <mergeCell ref="A1738:F1738"/>
    <mergeCell ref="I1607:J1607"/>
    <mergeCell ref="E1632:F1632"/>
    <mergeCell ref="A1623:F1623"/>
    <mergeCell ref="I1631:J1631"/>
    <mergeCell ref="H1770:J1770"/>
    <mergeCell ref="I1746:J1746"/>
    <mergeCell ref="A1669:F1669"/>
    <mergeCell ref="A1721:J1721"/>
    <mergeCell ref="A1635:J1635"/>
    <mergeCell ref="G1681:H1682"/>
    <mergeCell ref="A1656:F1656"/>
    <mergeCell ref="A1668:F1668"/>
    <mergeCell ref="H1636:J1636"/>
    <mergeCell ref="H1728:J1728"/>
    <mergeCell ref="A1713:F1713"/>
    <mergeCell ref="A1744:J1744"/>
    <mergeCell ref="A1618:F1618"/>
    <mergeCell ref="G1607:H1608"/>
    <mergeCell ref="I1632:J1632"/>
    <mergeCell ref="A1610:F1610"/>
    <mergeCell ref="A1739:F1739"/>
    <mergeCell ref="H1684:J1684"/>
    <mergeCell ref="A1632:B1632"/>
    <mergeCell ref="C1704:D1704"/>
    <mergeCell ref="I1680:J1680"/>
    <mergeCell ref="A1681:B1681"/>
    <mergeCell ref="E1681:F1681"/>
    <mergeCell ref="E1651:F1651"/>
    <mergeCell ref="C1651:D1651"/>
    <mergeCell ref="A1651:B1651"/>
    <mergeCell ref="A1630:J1630"/>
    <mergeCell ref="A1857:F1857"/>
    <mergeCell ref="G1868:H1869"/>
    <mergeCell ref="C1868:D1868"/>
    <mergeCell ref="C1823:D1823"/>
    <mergeCell ref="A1846:J1846"/>
    <mergeCell ref="G1843:H1844"/>
    <mergeCell ref="I1843:J1843"/>
    <mergeCell ref="A1827:J1827"/>
    <mergeCell ref="A1891:F1891"/>
    <mergeCell ref="A1775:F1775"/>
    <mergeCell ref="E1746:F1746"/>
    <mergeCell ref="G1746:H1747"/>
    <mergeCell ref="H1739:J1739"/>
    <mergeCell ref="I1796:J1796"/>
    <mergeCell ref="C1746:D1746"/>
    <mergeCell ref="A1769:F1769"/>
    <mergeCell ref="A1782:F1782"/>
    <mergeCell ref="A1750:F1750"/>
    <mergeCell ref="H1848:J1848"/>
    <mergeCell ref="A1822:J1822"/>
    <mergeCell ref="A1843:B1843"/>
    <mergeCell ref="A1872:F1872"/>
    <mergeCell ref="C1796:D1796"/>
    <mergeCell ref="E1765:F1765"/>
    <mergeCell ref="A1762:J1762"/>
    <mergeCell ref="E1843:F1843"/>
    <mergeCell ref="H1769:J1769"/>
    <mergeCell ref="C1745:D1745"/>
    <mergeCell ref="H1808:J1808"/>
    <mergeCell ref="H1815:J1815"/>
    <mergeCell ref="A1815:F1815"/>
    <mergeCell ref="H1783:J1783"/>
    <mergeCell ref="H2031:J2031"/>
    <mergeCell ref="A2092:F2092"/>
    <mergeCell ref="G2025:H2025"/>
    <mergeCell ref="H2124:J2124"/>
    <mergeCell ref="A2085:F2085"/>
    <mergeCell ref="I2100:J2100"/>
    <mergeCell ref="A2104:J2104"/>
    <mergeCell ref="H2135:J2135"/>
    <mergeCell ref="H2109:J2109"/>
    <mergeCell ref="C1824:D1824"/>
    <mergeCell ref="A1828:F1828"/>
    <mergeCell ref="G1748:H1748"/>
    <mergeCell ref="A1840:J1840"/>
    <mergeCell ref="I1765:J1765"/>
    <mergeCell ref="A1808:F1808"/>
    <mergeCell ref="H1832:J1832"/>
    <mergeCell ref="I1797:J1797"/>
    <mergeCell ref="H1782:J1782"/>
    <mergeCell ref="G1824:H1825"/>
    <mergeCell ref="E1797:F1797"/>
    <mergeCell ref="H1775:J1775"/>
    <mergeCell ref="A1749:J1749"/>
    <mergeCell ref="A1770:F1770"/>
    <mergeCell ref="A1754:F1754"/>
    <mergeCell ref="I1823:J1823"/>
    <mergeCell ref="E1868:F1868"/>
    <mergeCell ref="A1816:F1816"/>
    <mergeCell ref="H1847:J1847"/>
    <mergeCell ref="A1832:F1832"/>
    <mergeCell ref="C1842:D1842"/>
    <mergeCell ref="H1828:J1828"/>
    <mergeCell ref="G1799:H1799"/>
    <mergeCell ref="A2135:F2135"/>
    <mergeCell ref="A2172:F2172"/>
    <mergeCell ref="H2164:J2164"/>
    <mergeCell ref="H2171:J2171"/>
    <mergeCell ref="H2172:J2172"/>
    <mergeCell ref="E2101:F2101"/>
    <mergeCell ref="I2041:J2041"/>
    <mergeCell ref="A2123:J2123"/>
    <mergeCell ref="I2120:J2120"/>
    <mergeCell ref="A2117:J2117"/>
    <mergeCell ref="A2105:F2105"/>
    <mergeCell ref="H2060:J2060"/>
    <mergeCell ref="A2124:F2124"/>
    <mergeCell ref="H2052:J2052"/>
    <mergeCell ref="C2073:D2073"/>
    <mergeCell ref="A2130:F2130"/>
    <mergeCell ref="G2153:H2153"/>
    <mergeCell ref="C2072:D2072"/>
    <mergeCell ref="A2109:F2109"/>
    <mergeCell ref="G2103:H2103"/>
    <mergeCell ref="H2105:J2105"/>
    <mergeCell ref="C2100:D2100"/>
    <mergeCell ref="A2073:B2073"/>
    <mergeCell ref="I2072:J2072"/>
    <mergeCell ref="A2046:F2046"/>
    <mergeCell ref="C2151:D2151"/>
    <mergeCell ref="H2130:J2130"/>
    <mergeCell ref="C2042:D2042"/>
    <mergeCell ref="A2136:F2136"/>
    <mergeCell ref="I2136:J2136"/>
    <mergeCell ref="G2002:H2003"/>
    <mergeCell ref="C2002:D2002"/>
    <mergeCell ref="H2017:J2017"/>
    <mergeCell ref="A2076:F2076"/>
    <mergeCell ref="H2076:J2076"/>
    <mergeCell ref="G2075:H2075"/>
    <mergeCell ref="I2073:J2073"/>
    <mergeCell ref="H2016:J2016"/>
    <mergeCell ref="A2101:B2101"/>
    <mergeCell ref="A2060:F2060"/>
    <mergeCell ref="C2041:D2041"/>
    <mergeCell ref="A2047:F2047"/>
    <mergeCell ref="I1983:J1983"/>
    <mergeCell ref="E1983:F1983"/>
    <mergeCell ref="I2001:J2001"/>
    <mergeCell ref="H2007:J2007"/>
    <mergeCell ref="I2023:J2023"/>
    <mergeCell ref="H2047:J2047"/>
    <mergeCell ref="E2073:F2073"/>
    <mergeCell ref="G2073:H2074"/>
    <mergeCell ref="A2059:F2059"/>
    <mergeCell ref="A1983:B1983"/>
    <mergeCell ref="G1985:H1985"/>
    <mergeCell ref="G2044:H2044"/>
    <mergeCell ref="A2052:F2052"/>
    <mergeCell ref="I2101:J2101"/>
    <mergeCell ref="A2017:F2017"/>
    <mergeCell ref="H2085:J2085"/>
    <mergeCell ref="G2042:H2043"/>
    <mergeCell ref="A2022:J2022"/>
    <mergeCell ref="G2023:H2024"/>
    <mergeCell ref="E2023:F2023"/>
    <mergeCell ref="C2558:D2558"/>
    <mergeCell ref="H2438:J2438"/>
    <mergeCell ref="G2423:H2423"/>
    <mergeCell ref="I2511:J2511"/>
    <mergeCell ref="H2410:J2410"/>
    <mergeCell ref="A2482:F2482"/>
    <mergeCell ref="H2405:J2405"/>
    <mergeCell ref="A2516:F2516"/>
    <mergeCell ref="G2512:H2513"/>
    <mergeCell ref="A2492:B2492"/>
    <mergeCell ref="H2424:J2424"/>
    <mergeCell ref="G2377:H2377"/>
    <mergeCell ref="I2420:J2420"/>
    <mergeCell ref="A2399:F2399"/>
    <mergeCell ref="A2444:J2444"/>
    <mergeCell ref="H2399:J2399"/>
    <mergeCell ref="I2394:J2394"/>
    <mergeCell ref="G2421:H2422"/>
    <mergeCell ref="A2405:F2405"/>
    <mergeCell ref="H2470:J2470"/>
    <mergeCell ref="H2547:J2547"/>
    <mergeCell ref="I2557:J2557"/>
    <mergeCell ref="E2466:F2466"/>
    <mergeCell ref="A2437:F2437"/>
    <mergeCell ref="A2446:B2446"/>
    <mergeCell ref="A2430:F2430"/>
    <mergeCell ref="H2400:J2400"/>
    <mergeCell ref="G2397:H2397"/>
    <mergeCell ref="I2395:J2395"/>
    <mergeCell ref="H2495:J2495"/>
    <mergeCell ref="I2445:J2445"/>
    <mergeCell ref="A2532:B2532"/>
    <mergeCell ref="E2532:F2532"/>
    <mergeCell ref="I2512:J2512"/>
    <mergeCell ref="H2505:J2505"/>
    <mergeCell ref="A2424:F2424"/>
    <mergeCell ref="H2316:J2316"/>
    <mergeCell ref="A2383:F2383"/>
    <mergeCell ref="A2379:F2379"/>
    <mergeCell ref="I2374:J2374"/>
    <mergeCell ref="I2352:J2352"/>
    <mergeCell ref="H2537:J2537"/>
    <mergeCell ref="A2512:B2512"/>
    <mergeCell ref="A2504:F2504"/>
    <mergeCell ref="G2492:H2493"/>
    <mergeCell ref="H2471:J2471"/>
    <mergeCell ref="I2466:J2466"/>
    <mergeCell ref="G2466:H2467"/>
    <mergeCell ref="E2446:F2446"/>
    <mergeCell ref="C2466:D2466"/>
    <mergeCell ref="A2476:F2476"/>
    <mergeCell ref="A2481:F2481"/>
    <mergeCell ref="H2500:J2500"/>
    <mergeCell ref="C2532:D2532"/>
    <mergeCell ref="A2410:F2410"/>
    <mergeCell ref="G2352:H2353"/>
    <mergeCell ref="C2331:D2331"/>
    <mergeCell ref="H2343:J2343"/>
    <mergeCell ref="C2374:D2374"/>
    <mergeCell ref="G2375:H2376"/>
    <mergeCell ref="G2331:H2332"/>
    <mergeCell ref="A2352:B2352"/>
    <mergeCell ref="A2343:F2343"/>
    <mergeCell ref="A2336:F2336"/>
    <mergeCell ref="I2235:J2235"/>
    <mergeCell ref="H2238:J2238"/>
    <mergeCell ref="G2263:H2263"/>
    <mergeCell ref="E2280:F2280"/>
    <mergeCell ref="A2280:B2280"/>
    <mergeCell ref="A2261:B2261"/>
    <mergeCell ref="H2212:J2212"/>
    <mergeCell ref="G2209:H2209"/>
    <mergeCell ref="A2211:F2211"/>
    <mergeCell ref="H2284:J2284"/>
    <mergeCell ref="A2289:F2289"/>
    <mergeCell ref="A2284:F2284"/>
    <mergeCell ref="E2312:F2312"/>
    <mergeCell ref="A1218:F1218"/>
    <mergeCell ref="H1218:J1218"/>
    <mergeCell ref="A1236:J1236"/>
    <mergeCell ref="C1233:D1233"/>
    <mergeCell ref="A1222:F1222"/>
    <mergeCell ref="C1298:D1298"/>
    <mergeCell ref="A1263:F1263"/>
    <mergeCell ref="H1307:J1307"/>
    <mergeCell ref="A1250:J1250"/>
    <mergeCell ref="E1253:F1253"/>
    <mergeCell ref="A2222:F2222"/>
    <mergeCell ref="A2207:B2207"/>
    <mergeCell ref="H2222:J2222"/>
    <mergeCell ref="A2195:F2195"/>
    <mergeCell ref="H2191:J2191"/>
    <mergeCell ref="A2191:F2191"/>
    <mergeCell ref="H2211:J2211"/>
    <mergeCell ref="A1691:F1691"/>
    <mergeCell ref="C1632:D1632"/>
    <mergeCell ref="H2305:J2305"/>
    <mergeCell ref="C2311:D2311"/>
    <mergeCell ref="H2293:J2293"/>
    <mergeCell ref="H2195:J2195"/>
    <mergeCell ref="C1631:D1631"/>
    <mergeCell ref="A1661:F1661"/>
    <mergeCell ref="A1655:F1655"/>
    <mergeCell ref="I1650:J1650"/>
    <mergeCell ref="I2002:J2002"/>
    <mergeCell ref="H1975:J1975"/>
    <mergeCell ref="A1987:F1987"/>
    <mergeCell ref="H1991:J1991"/>
    <mergeCell ref="C1575:D1575"/>
    <mergeCell ref="A2007:F2007"/>
    <mergeCell ref="A2016:F2016"/>
    <mergeCell ref="A2027:F2027"/>
    <mergeCell ref="A2012:F2012"/>
    <mergeCell ref="G1653:H1653"/>
    <mergeCell ref="H1709:J1709"/>
    <mergeCell ref="G1683:H1683"/>
    <mergeCell ref="A1648:J1648"/>
    <mergeCell ref="A2026:J2026"/>
    <mergeCell ref="H1966:J1966"/>
    <mergeCell ref="A1999:J1999"/>
    <mergeCell ref="A1986:J1986"/>
    <mergeCell ref="H2012:J2012"/>
    <mergeCell ref="A2023:B2023"/>
    <mergeCell ref="C1983:D1983"/>
    <mergeCell ref="A2002:B2002"/>
    <mergeCell ref="E2002:F2002"/>
    <mergeCell ref="I1842:J1842"/>
    <mergeCell ref="A1971:F1971"/>
    <mergeCell ref="A1975:F1975"/>
    <mergeCell ref="G1942:H1943"/>
    <mergeCell ref="I1961:J1961"/>
    <mergeCell ref="H1933:J1933"/>
    <mergeCell ref="H1934:J1934"/>
    <mergeCell ref="C1724:D1724"/>
    <mergeCell ref="A1727:J1727"/>
    <mergeCell ref="G1724:H1725"/>
    <mergeCell ref="A1724:B1724"/>
    <mergeCell ref="A1800:F1800"/>
    <mergeCell ref="A2006:F2006"/>
    <mergeCell ref="H2006:J2006"/>
    <mergeCell ref="A1654:J1654"/>
    <mergeCell ref="H1640:J1640"/>
    <mergeCell ref="H1696:J1696"/>
    <mergeCell ref="C1867:D1867"/>
    <mergeCell ref="I1887:J1887"/>
    <mergeCell ref="G1961:H1962"/>
    <mergeCell ref="G1944:H1944"/>
    <mergeCell ref="A1887:B1887"/>
    <mergeCell ref="I1868:J1868"/>
    <mergeCell ref="I1745:J1745"/>
    <mergeCell ref="A1746:B1746"/>
    <mergeCell ref="A1783:F1783"/>
    <mergeCell ref="C1764:D1764"/>
    <mergeCell ref="H1750:J1750"/>
    <mergeCell ref="G1765:H1766"/>
    <mergeCell ref="A1797:B1797"/>
    <mergeCell ref="C1797:D1797"/>
    <mergeCell ref="H1800:J1800"/>
    <mergeCell ref="I1764:J1764"/>
    <mergeCell ref="C1765:D1765"/>
    <mergeCell ref="E1942:F1942"/>
    <mergeCell ref="E1916:F1916"/>
    <mergeCell ref="G1916:H1917"/>
    <mergeCell ref="H1946:J1946"/>
    <mergeCell ref="G1767:H1767"/>
    <mergeCell ref="A1768:J1768"/>
    <mergeCell ref="H1754:J1754"/>
    <mergeCell ref="H1691:J1691"/>
    <mergeCell ref="G1797:H1798"/>
    <mergeCell ref="A1966:F1966"/>
    <mergeCell ref="H1237:J1237"/>
    <mergeCell ref="A1258:F1258"/>
    <mergeCell ref="A1257:F1257"/>
    <mergeCell ref="A1266:F1266"/>
    <mergeCell ref="A1253:B1253"/>
    <mergeCell ref="A1279:B1279"/>
    <mergeCell ref="A1277:J1277"/>
    <mergeCell ref="A1301:J1301"/>
    <mergeCell ref="A1343:F1343"/>
    <mergeCell ref="E1279:F1279"/>
    <mergeCell ref="G1253:H1254"/>
    <mergeCell ref="C1606:D1606"/>
    <mergeCell ref="I1555:J1555"/>
    <mergeCell ref="E1824:F1824"/>
    <mergeCell ref="C1843:D1843"/>
    <mergeCell ref="A1848:F1848"/>
    <mergeCell ref="A1640:F1640"/>
    <mergeCell ref="H1618:J1618"/>
    <mergeCell ref="A1964:G1964"/>
    <mergeCell ref="C1960:D1960"/>
    <mergeCell ref="A1942:B1942"/>
    <mergeCell ref="C1942:D1942"/>
    <mergeCell ref="A1331:F1331"/>
    <mergeCell ref="I1279:J1279"/>
    <mergeCell ref="A1287:F1287"/>
    <mergeCell ref="C1607:D1607"/>
    <mergeCell ref="I1328:J1328"/>
    <mergeCell ref="A1303:F1303"/>
    <mergeCell ref="H1303:J1303"/>
    <mergeCell ref="A1575:B1575"/>
    <mergeCell ref="H1283:J1283"/>
    <mergeCell ref="H1402:J1402"/>
    <mergeCell ref="I1575:J1575"/>
    <mergeCell ref="A1592:F1592"/>
    <mergeCell ref="G1399:H1400"/>
    <mergeCell ref="H1412:J1412"/>
    <mergeCell ref="A1418:F1418"/>
    <mergeCell ref="H1418:J1418"/>
    <mergeCell ref="A1351:J1351"/>
    <mergeCell ref="C1352:D1352"/>
    <mergeCell ref="I1352:J1352"/>
    <mergeCell ref="A1412:F1412"/>
    <mergeCell ref="A1556:B1556"/>
    <mergeCell ref="I1398:J1398"/>
    <mergeCell ref="H1331:J1331"/>
    <mergeCell ref="A1338:F1338"/>
    <mergeCell ref="A1353:B1353"/>
    <mergeCell ref="C1353:D1353"/>
    <mergeCell ref="A1380:F1380"/>
    <mergeCell ref="H1460:J1460"/>
    <mergeCell ref="I1466:J1466"/>
    <mergeCell ref="A1467:B1467"/>
    <mergeCell ref="C1467:D1467"/>
    <mergeCell ref="E1467:F1467"/>
    <mergeCell ref="I1278:J1278"/>
    <mergeCell ref="A1283:F1283"/>
    <mergeCell ref="I1252:J1252"/>
    <mergeCell ref="A1256:J1256"/>
    <mergeCell ref="A1585:F1585"/>
    <mergeCell ref="I999:J999"/>
    <mergeCell ref="H1048:J1048"/>
    <mergeCell ref="A1091:F1091"/>
    <mergeCell ref="A1043:B1043"/>
    <mergeCell ref="C999:D999"/>
    <mergeCell ref="C1135:D1135"/>
    <mergeCell ref="H1105:J1105"/>
    <mergeCell ref="I1177:J1177"/>
    <mergeCell ref="C1196:D1196"/>
    <mergeCell ref="I1196:J1196"/>
    <mergeCell ref="H823:J823"/>
    <mergeCell ref="G822:H822"/>
    <mergeCell ref="H850:J850"/>
    <mergeCell ref="A867:F867"/>
    <mergeCell ref="C958:D958"/>
    <mergeCell ref="C931:D931"/>
    <mergeCell ref="A946:F946"/>
    <mergeCell ref="A833:F833"/>
    <mergeCell ref="H833:J833"/>
    <mergeCell ref="A1024:B1024"/>
    <mergeCell ref="E999:F999"/>
    <mergeCell ref="C1024:D1024"/>
    <mergeCell ref="G960:H960"/>
    <mergeCell ref="A973:F973"/>
    <mergeCell ref="H1047:J1047"/>
    <mergeCell ref="C1042:D1042"/>
    <mergeCell ref="A1027:J1027"/>
    <mergeCell ref="H877:J877"/>
    <mergeCell ref="G820:H821"/>
    <mergeCell ref="G914:H914"/>
    <mergeCell ref="A936:F936"/>
    <mergeCell ref="A958:B958"/>
    <mergeCell ref="I890:J890"/>
    <mergeCell ref="A900:F900"/>
    <mergeCell ref="H846:J846"/>
    <mergeCell ref="H947:J947"/>
    <mergeCell ref="A866:F866"/>
    <mergeCell ref="H935:J935"/>
    <mergeCell ref="A865:J865"/>
    <mergeCell ref="C891:D891"/>
    <mergeCell ref="I912:J912"/>
    <mergeCell ref="A947:F947"/>
    <mergeCell ref="A916:F916"/>
    <mergeCell ref="A928:J928"/>
    <mergeCell ref="I930:J930"/>
    <mergeCell ref="I841:J841"/>
    <mergeCell ref="C820:D820"/>
    <mergeCell ref="I862:J862"/>
    <mergeCell ref="G842:H843"/>
    <mergeCell ref="C841:D841"/>
    <mergeCell ref="G891:H892"/>
    <mergeCell ref="A891:B891"/>
    <mergeCell ref="I891:J891"/>
    <mergeCell ref="I958:J958"/>
    <mergeCell ref="E891:F891"/>
    <mergeCell ref="A877:F877"/>
    <mergeCell ref="G893:H893"/>
    <mergeCell ref="A911:J911"/>
    <mergeCell ref="H906:J906"/>
    <mergeCell ref="G772:H772"/>
    <mergeCell ref="I755:J755"/>
    <mergeCell ref="G711:H711"/>
    <mergeCell ref="H802:J802"/>
    <mergeCell ref="C842:D842"/>
    <mergeCell ref="A770:B770"/>
    <mergeCell ref="H878:J878"/>
    <mergeCell ref="A878:F878"/>
    <mergeCell ref="A850:F850"/>
    <mergeCell ref="G844:H844"/>
    <mergeCell ref="C862:D862"/>
    <mergeCell ref="A768:J768"/>
    <mergeCell ref="I770:J770"/>
    <mergeCell ref="H794:J794"/>
    <mergeCell ref="A845:J845"/>
    <mergeCell ref="A792:J792"/>
    <mergeCell ref="G862:H863"/>
    <mergeCell ref="H872:J872"/>
    <mergeCell ref="H745:J745"/>
    <mergeCell ref="G791:H791"/>
    <mergeCell ref="G729:H730"/>
    <mergeCell ref="C729:D729"/>
    <mergeCell ref="E862:F862"/>
    <mergeCell ref="G770:H771"/>
    <mergeCell ref="A759:F759"/>
    <mergeCell ref="G758:H758"/>
    <mergeCell ref="H760:J760"/>
    <mergeCell ref="A763:F763"/>
    <mergeCell ref="A760:F760"/>
    <mergeCell ref="I861:J861"/>
    <mergeCell ref="G864:H864"/>
    <mergeCell ref="H866:J866"/>
    <mergeCell ref="I1042:J1042"/>
    <mergeCell ref="H1032:J1032"/>
    <mergeCell ref="A1053:F1053"/>
    <mergeCell ref="A1059:F1059"/>
    <mergeCell ref="A1048:F1048"/>
    <mergeCell ref="A1028:F1028"/>
    <mergeCell ref="A794:F794"/>
    <mergeCell ref="E842:F842"/>
    <mergeCell ref="I842:J842"/>
    <mergeCell ref="A846:F846"/>
    <mergeCell ref="A774:F774"/>
    <mergeCell ref="A842:B842"/>
    <mergeCell ref="A862:B862"/>
    <mergeCell ref="H867:J867"/>
    <mergeCell ref="A872:F872"/>
    <mergeCell ref="A996:J996"/>
    <mergeCell ref="I980:J980"/>
    <mergeCell ref="A980:B980"/>
    <mergeCell ref="G980:H981"/>
    <mergeCell ref="A820:B820"/>
    <mergeCell ref="E958:F958"/>
    <mergeCell ref="I931:J931"/>
    <mergeCell ref="A935:F935"/>
    <mergeCell ref="E912:F912"/>
    <mergeCell ref="A906:F906"/>
    <mergeCell ref="H905:J905"/>
    <mergeCell ref="H894:J894"/>
    <mergeCell ref="A905:F905"/>
    <mergeCell ref="I979:J979"/>
    <mergeCell ref="A915:J915"/>
    <mergeCell ref="H972:J972"/>
    <mergeCell ref="H900:J900"/>
    <mergeCell ref="I998:J998"/>
    <mergeCell ref="A999:B999"/>
    <mergeCell ref="A966:F966"/>
    <mergeCell ref="A983:J983"/>
    <mergeCell ref="H966:J966"/>
    <mergeCell ref="A934:J934"/>
    <mergeCell ref="A894:F894"/>
    <mergeCell ref="G931:H932"/>
    <mergeCell ref="A920:F920"/>
    <mergeCell ref="C912:D912"/>
    <mergeCell ref="I957:J957"/>
    <mergeCell ref="A961:F961"/>
    <mergeCell ref="H916:J916"/>
    <mergeCell ref="A988:F988"/>
    <mergeCell ref="H946:J946"/>
    <mergeCell ref="G958:H959"/>
    <mergeCell ref="H961:J961"/>
    <mergeCell ref="H973:J973"/>
    <mergeCell ref="H1060:J1060"/>
    <mergeCell ref="I1024:J1024"/>
    <mergeCell ref="C979:D979"/>
    <mergeCell ref="H984:J984"/>
    <mergeCell ref="H1003:J1003"/>
    <mergeCell ref="E980:F980"/>
    <mergeCell ref="E1024:F1024"/>
    <mergeCell ref="A978:J978"/>
    <mergeCell ref="C980:D980"/>
    <mergeCell ref="G1043:H1044"/>
    <mergeCell ref="C1023:D1023"/>
    <mergeCell ref="G1074:H1075"/>
    <mergeCell ref="H1077:J1077"/>
    <mergeCell ref="G1045:H1045"/>
    <mergeCell ref="A1013:F1013"/>
    <mergeCell ref="H1009:J1009"/>
    <mergeCell ref="G999:H1000"/>
    <mergeCell ref="A1003:F1003"/>
    <mergeCell ref="A997:J997"/>
    <mergeCell ref="A1074:B1074"/>
    <mergeCell ref="H1017:J1017"/>
    <mergeCell ref="I1074:J1074"/>
    <mergeCell ref="G1076:H1076"/>
    <mergeCell ref="A1046:J1046"/>
    <mergeCell ref="I1073:J1073"/>
    <mergeCell ref="A1047:F1047"/>
    <mergeCell ref="I1023:J1023"/>
    <mergeCell ref="A1009:F1009"/>
    <mergeCell ref="A1004:F1004"/>
    <mergeCell ref="A1022:J1022"/>
    <mergeCell ref="C998:D998"/>
    <mergeCell ref="A1002:G1002"/>
    <mergeCell ref="A1202:F1202"/>
    <mergeCell ref="H1201:J1201"/>
    <mergeCell ref="G1199:H1199"/>
    <mergeCell ref="G982:H982"/>
    <mergeCell ref="C1153:D1153"/>
    <mergeCell ref="H1171:J1171"/>
    <mergeCell ref="A1156:F1156"/>
    <mergeCell ref="A1101:F1101"/>
    <mergeCell ref="E1097:F1097"/>
    <mergeCell ref="H1013:J1013"/>
    <mergeCell ref="H1004:J1004"/>
    <mergeCell ref="A1211:F1211"/>
    <mergeCell ref="G1118:H1118"/>
    <mergeCell ref="H1211:J1211"/>
    <mergeCell ref="C1116:D1116"/>
    <mergeCell ref="I1126:J1126"/>
    <mergeCell ref="I1097:J1097"/>
    <mergeCell ref="I1115:J1115"/>
    <mergeCell ref="H1138:J1138"/>
    <mergeCell ref="G1153:H1154"/>
    <mergeCell ref="C1097:D1097"/>
    <mergeCell ref="A1040:J1040"/>
    <mergeCell ref="A1032:F1032"/>
    <mergeCell ref="A1017:F1017"/>
    <mergeCell ref="H1182:J1182"/>
    <mergeCell ref="A1176:J1176"/>
    <mergeCell ref="G1155:H1155"/>
    <mergeCell ref="A1194:J1194"/>
    <mergeCell ref="G1001:H1001"/>
    <mergeCell ref="G1026:H1026"/>
    <mergeCell ref="A1088:F1088"/>
    <mergeCell ref="H1091:J1091"/>
    <mergeCell ref="A1991:F1991"/>
    <mergeCell ref="H1222:J1222"/>
    <mergeCell ref="A1578:J1578"/>
    <mergeCell ref="G1281:H1281"/>
    <mergeCell ref="H1266:J1266"/>
    <mergeCell ref="C1253:D1253"/>
    <mergeCell ref="C1278:D1278"/>
    <mergeCell ref="H1338:J1338"/>
    <mergeCell ref="A1237:F1237"/>
    <mergeCell ref="A1233:B1233"/>
    <mergeCell ref="H1257:J1257"/>
    <mergeCell ref="G1255:H1255"/>
    <mergeCell ref="H1343:J1343"/>
    <mergeCell ref="H1312:J1312"/>
    <mergeCell ref="I1232:J1232"/>
    <mergeCell ref="I1253:J1253"/>
    <mergeCell ref="H1669:J1669"/>
    <mergeCell ref="G1609:H1609"/>
    <mergeCell ref="A1282:J1282"/>
    <mergeCell ref="G1279:H1280"/>
    <mergeCell ref="E1575:F1575"/>
    <mergeCell ref="A1295:J1295"/>
    <mergeCell ref="I1298:J1298"/>
    <mergeCell ref="E1298:F1298"/>
    <mergeCell ref="A1298:B1298"/>
    <mergeCell ref="A1636:F1636"/>
    <mergeCell ref="H1258:J1258"/>
    <mergeCell ref="A1241:F1241"/>
    <mergeCell ref="H1302:J1302"/>
    <mergeCell ref="H1656:J1656"/>
    <mergeCell ref="H1661:J1661"/>
    <mergeCell ref="C1916:D1916"/>
    <mergeCell ref="G292:H292"/>
    <mergeCell ref="G309:H310"/>
    <mergeCell ref="A314:F314"/>
    <mergeCell ref="E3396:F3396"/>
    <mergeCell ref="A3166:F3166"/>
    <mergeCell ref="G3398:H3398"/>
    <mergeCell ref="I3395:J3395"/>
    <mergeCell ref="G3376:H3377"/>
    <mergeCell ref="C3350:D3350"/>
    <mergeCell ref="A3339:F3339"/>
    <mergeCell ref="G3213:H3214"/>
    <mergeCell ref="A293:J293"/>
    <mergeCell ref="I384:J384"/>
    <mergeCell ref="A388:J388"/>
    <mergeCell ref="I385:J385"/>
    <mergeCell ref="C341:D341"/>
    <mergeCell ref="A399:F399"/>
    <mergeCell ref="G1300:H1300"/>
    <mergeCell ref="C1279:D1279"/>
    <mergeCell ref="I1606:J1606"/>
    <mergeCell ref="H2092:J2092"/>
    <mergeCell ref="A2093:F2093"/>
    <mergeCell ref="H2223:J2223"/>
    <mergeCell ref="A1847:F1847"/>
    <mergeCell ref="A2005:G2005"/>
    <mergeCell ref="I341:J341"/>
    <mergeCell ref="A358:F358"/>
    <mergeCell ref="C2261:D2261"/>
    <mergeCell ref="A2235:B2235"/>
    <mergeCell ref="G2280:H2281"/>
    <mergeCell ref="E3376:F3376"/>
    <mergeCell ref="A3380:F3380"/>
    <mergeCell ref="I120:J120"/>
    <mergeCell ref="G122:H122"/>
    <mergeCell ref="A206:F206"/>
    <mergeCell ref="H206:J206"/>
    <mergeCell ref="C290:D290"/>
    <mergeCell ref="H199:J199"/>
    <mergeCell ref="E290:F290"/>
    <mergeCell ref="I290:J290"/>
    <mergeCell ref="H193:J193"/>
    <mergeCell ref="H175:J175"/>
    <mergeCell ref="A288:J288"/>
    <mergeCell ref="A174:F174"/>
    <mergeCell ref="H174:J174"/>
    <mergeCell ref="A186:B186"/>
    <mergeCell ref="C186:D186"/>
    <mergeCell ref="E186:F186"/>
    <mergeCell ref="G186:H187"/>
    <mergeCell ref="I186:J186"/>
    <mergeCell ref="G188:H188"/>
    <mergeCell ref="E120:F120"/>
    <mergeCell ref="I185:J185"/>
    <mergeCell ref="A158:J158"/>
    <mergeCell ref="H160:J160"/>
    <mergeCell ref="C136:D136"/>
    <mergeCell ref="A290:B290"/>
    <mergeCell ref="G157:H157"/>
    <mergeCell ref="G290:H291"/>
    <mergeCell ref="A212:J212"/>
    <mergeCell ref="A213:B213"/>
    <mergeCell ref="C213:D213"/>
    <mergeCell ref="E213:F213"/>
    <mergeCell ref="G213:H214"/>
    <mergeCell ref="A45:F45"/>
    <mergeCell ref="H3893:J3893"/>
    <mergeCell ref="A3865:F3865"/>
    <mergeCell ref="A3908:B3908"/>
    <mergeCell ref="E3908:F3908"/>
    <mergeCell ref="I53:J53"/>
    <mergeCell ref="G3889:H3890"/>
    <mergeCell ref="H3881:J3881"/>
    <mergeCell ref="A3897:F3897"/>
    <mergeCell ref="A53:B53"/>
    <mergeCell ref="G55:H55"/>
    <mergeCell ref="A3912:F3912"/>
    <mergeCell ref="H3918:J3918"/>
    <mergeCell ref="A159:F159"/>
    <mergeCell ref="G155:H156"/>
    <mergeCell ref="H164:J164"/>
    <mergeCell ref="A193:F193"/>
    <mergeCell ref="A175:F175"/>
    <mergeCell ref="A164:F164"/>
    <mergeCell ref="A205:F205"/>
    <mergeCell ref="H3912:J3912"/>
    <mergeCell ref="H3736:J3736"/>
    <mergeCell ref="H3768:J3768"/>
    <mergeCell ref="I3743:J3743"/>
    <mergeCell ref="A313:F313"/>
    <mergeCell ref="A3839:F3839"/>
    <mergeCell ref="H329:J329"/>
    <mergeCell ref="E136:F136"/>
    <mergeCell ref="I136:J136"/>
    <mergeCell ref="G136:H137"/>
    <mergeCell ref="C155:D155"/>
    <mergeCell ref="A139:J139"/>
    <mergeCell ref="A2:J2"/>
    <mergeCell ref="A8:F8"/>
    <mergeCell ref="A4:B4"/>
    <mergeCell ref="C4:D4"/>
    <mergeCell ref="A7:J7"/>
    <mergeCell ref="H8:J8"/>
    <mergeCell ref="A27:F27"/>
    <mergeCell ref="G25:H25"/>
    <mergeCell ref="A26:J26"/>
    <mergeCell ref="H12:J12"/>
    <mergeCell ref="A23:B23"/>
    <mergeCell ref="H27:J27"/>
    <mergeCell ref="C23:D23"/>
    <mergeCell ref="E23:F23"/>
    <mergeCell ref="I23:J23"/>
    <mergeCell ref="A28:F28"/>
    <mergeCell ref="A44:F44"/>
    <mergeCell ref="H28:J28"/>
    <mergeCell ref="G4:H5"/>
    <mergeCell ref="I4:J4"/>
    <mergeCell ref="G6:H6"/>
    <mergeCell ref="E4:F4"/>
    <mergeCell ref="G23:H24"/>
    <mergeCell ref="A12:F12"/>
    <mergeCell ref="A20:J20"/>
    <mergeCell ref="I3:J3"/>
    <mergeCell ref="H32:J32"/>
    <mergeCell ref="A32:F32"/>
    <mergeCell ref="H44:J44"/>
    <mergeCell ref="K108:L108"/>
    <mergeCell ref="I154:J154"/>
    <mergeCell ref="A102:F102"/>
    <mergeCell ref="H144:J144"/>
    <mergeCell ref="A152:J152"/>
    <mergeCell ref="A144:F144"/>
    <mergeCell ref="H140:J140"/>
    <mergeCell ref="A140:F140"/>
    <mergeCell ref="G138:H138"/>
    <mergeCell ref="A135:J135"/>
    <mergeCell ref="A69:F69"/>
    <mergeCell ref="H78:J78"/>
    <mergeCell ref="A78:F78"/>
    <mergeCell ref="C53:D53"/>
    <mergeCell ref="G53:H54"/>
    <mergeCell ref="E53:F53"/>
    <mergeCell ref="A88:B88"/>
    <mergeCell ref="C88:D88"/>
    <mergeCell ref="E88:F88"/>
    <mergeCell ref="G88:H89"/>
    <mergeCell ref="I88:J88"/>
    <mergeCell ref="G90:H90"/>
    <mergeCell ref="A120:B120"/>
    <mergeCell ref="C120:D120"/>
    <mergeCell ref="G120:H121"/>
    <mergeCell ref="A124:F124"/>
    <mergeCell ref="H124:J124"/>
    <mergeCell ref="H102:J102"/>
    <mergeCell ref="H69:J69"/>
    <mergeCell ref="A136:B136"/>
    <mergeCell ref="I87:J87"/>
    <mergeCell ref="I119:J119"/>
    <mergeCell ref="H45:J45"/>
    <mergeCell ref="H319:J319"/>
    <mergeCell ref="I308:J308"/>
    <mergeCell ref="H205:J205"/>
    <mergeCell ref="A199:F199"/>
    <mergeCell ref="A155:B155"/>
    <mergeCell ref="E155:F155"/>
    <mergeCell ref="I155:J155"/>
    <mergeCell ref="H351:J351"/>
    <mergeCell ref="H357:J357"/>
    <mergeCell ref="A329:F329"/>
    <mergeCell ref="H330:J330"/>
    <mergeCell ref="H369:J369"/>
    <mergeCell ref="A351:F351"/>
    <mergeCell ref="G343:H343"/>
    <mergeCell ref="I365:J365"/>
    <mergeCell ref="C364:D364"/>
    <mergeCell ref="A298:F298"/>
    <mergeCell ref="C309:D309"/>
    <mergeCell ref="A294:F294"/>
    <mergeCell ref="H298:J298"/>
    <mergeCell ref="A306:J306"/>
    <mergeCell ref="H344:J344"/>
    <mergeCell ref="G341:H342"/>
    <mergeCell ref="A344:F344"/>
    <mergeCell ref="H314:J314"/>
    <mergeCell ref="A330:F330"/>
    <mergeCell ref="A309:B309"/>
    <mergeCell ref="I289:J289"/>
    <mergeCell ref="E309:F309"/>
    <mergeCell ref="H159:J159"/>
    <mergeCell ref="A160:F160"/>
    <mergeCell ref="H294:J294"/>
    <mergeCell ref="H313:J313"/>
    <mergeCell ref="A312:J312"/>
    <mergeCell ref="A319:F319"/>
    <mergeCell ref="E341:F341"/>
    <mergeCell ref="G311:H311"/>
    <mergeCell ref="I309:J309"/>
    <mergeCell ref="I411:J411"/>
    <mergeCell ref="C412:D412"/>
    <mergeCell ref="A357:F357"/>
    <mergeCell ref="A385:B385"/>
    <mergeCell ref="H358:J358"/>
    <mergeCell ref="H394:J394"/>
    <mergeCell ref="A394:F394"/>
    <mergeCell ref="H373:J373"/>
    <mergeCell ref="H398:J398"/>
    <mergeCell ref="G387:H387"/>
    <mergeCell ref="A398:F398"/>
    <mergeCell ref="I412:J412"/>
    <mergeCell ref="H390:J390"/>
    <mergeCell ref="A442:F442"/>
    <mergeCell ref="I3644:J3644"/>
    <mergeCell ref="A341:B341"/>
    <mergeCell ref="E412:F412"/>
    <mergeCell ref="A382:J382"/>
    <mergeCell ref="G414:H414"/>
    <mergeCell ref="C385:D385"/>
    <mergeCell ref="E365:F365"/>
    <mergeCell ref="A365:B365"/>
    <mergeCell ref="A389:F389"/>
    <mergeCell ref="E385:F385"/>
    <mergeCell ref="H2027:J2027"/>
    <mergeCell ref="A2045:J2045"/>
    <mergeCell ref="G1845:H1845"/>
    <mergeCell ref="I1824:J1824"/>
    <mergeCell ref="H1857:J1857"/>
    <mergeCell ref="I1941:J1941"/>
    <mergeCell ref="A1876:F1876"/>
    <mergeCell ref="H1876:J1876"/>
    <mergeCell ref="H1892:J1892"/>
    <mergeCell ref="H422:J422"/>
    <mergeCell ref="A373:F373"/>
    <mergeCell ref="G412:H413"/>
    <mergeCell ref="H399:J399"/>
    <mergeCell ref="I478:J478"/>
    <mergeCell ref="C3396:D3396"/>
    <mergeCell ref="A1868:B1868"/>
    <mergeCell ref="A1945:J1945"/>
    <mergeCell ref="A1884:J1884"/>
    <mergeCell ref="G1918:H1918"/>
    <mergeCell ref="A415:F415"/>
    <mergeCell ref="H415:J415"/>
    <mergeCell ref="A3634:F3634"/>
    <mergeCell ref="A3546:F3546"/>
    <mergeCell ref="H3557:J3557"/>
    <mergeCell ref="G3425:H3425"/>
    <mergeCell ref="I3447:J3447"/>
    <mergeCell ref="H3433:J3433"/>
    <mergeCell ref="I3521:J3521"/>
    <mergeCell ref="I3422:J3422"/>
    <mergeCell ref="A3471:F3471"/>
    <mergeCell ref="G3544:H3544"/>
    <mergeCell ref="A3526:F3526"/>
    <mergeCell ref="H3526:J3526"/>
    <mergeCell ref="G3571:H3572"/>
    <mergeCell ref="H3574:J3574"/>
    <mergeCell ref="A3571:B3571"/>
    <mergeCell ref="G3573:H3573"/>
    <mergeCell ref="I3446:J3446"/>
    <mergeCell ref="C3423:D3423"/>
    <mergeCell ref="H3602:J3602"/>
    <mergeCell ref="C3571:D3571"/>
    <mergeCell ref="H3455:J3455"/>
    <mergeCell ref="H3530:J3530"/>
    <mergeCell ref="A3472:F3472"/>
    <mergeCell ref="H3499:J3499"/>
    <mergeCell ref="H3552:J3552"/>
    <mergeCell ref="H3514:J3514"/>
    <mergeCell ref="I3541:J3541"/>
    <mergeCell ref="I3542:J3542"/>
    <mergeCell ref="A3514:F3514"/>
    <mergeCell ref="A3499:F3499"/>
    <mergeCell ref="A3513:F3513"/>
    <mergeCell ref="H3513:J3513"/>
    <mergeCell ref="A3547:F3547"/>
    <mergeCell ref="G3542:H3543"/>
    <mergeCell ref="A3542:B3542"/>
    <mergeCell ref="A3530:F3530"/>
    <mergeCell ref="G3469:H3469"/>
    <mergeCell ref="A3366:F3366"/>
    <mergeCell ref="I3323:J3323"/>
    <mergeCell ref="A3406:F3406"/>
    <mergeCell ref="H3338:J3338"/>
    <mergeCell ref="A3590:F3590"/>
    <mergeCell ref="A3411:F3411"/>
    <mergeCell ref="I3396:J3396"/>
    <mergeCell ref="G3378:H3378"/>
    <mergeCell ref="C3522:D3522"/>
    <mergeCell ref="C3376:D3376"/>
    <mergeCell ref="E3496:F3496"/>
    <mergeCell ref="A3439:F3439"/>
    <mergeCell ref="A3433:F3433"/>
    <mergeCell ref="C3447:D3447"/>
    <mergeCell ref="I3376:J3376"/>
    <mergeCell ref="H3328:J3328"/>
    <mergeCell ref="G3325:H3325"/>
    <mergeCell ref="H3366:J3366"/>
    <mergeCell ref="H3384:J3384"/>
    <mergeCell ref="H3483:J3483"/>
    <mergeCell ref="A3496:B3496"/>
    <mergeCell ref="A3374:J3374"/>
    <mergeCell ref="A3445:J3445"/>
    <mergeCell ref="G3323:H3324"/>
    <mergeCell ref="G3498:H3498"/>
    <mergeCell ref="P3897:U3897"/>
    <mergeCell ref="O865:P865"/>
    <mergeCell ref="A859:J859"/>
    <mergeCell ref="I3888:J3888"/>
    <mergeCell ref="A3819:F3819"/>
    <mergeCell ref="A3893:F3893"/>
    <mergeCell ref="A3880:F3880"/>
    <mergeCell ref="H3897:J3897"/>
    <mergeCell ref="A3889:B3889"/>
    <mergeCell ref="H3851:J3851"/>
    <mergeCell ref="I3789:J3789"/>
    <mergeCell ref="E3743:F3743"/>
    <mergeCell ref="H3823:J3823"/>
    <mergeCell ref="I3762:J3762"/>
    <mergeCell ref="G3745:H3745"/>
    <mergeCell ref="E3835:F3835"/>
    <mergeCell ref="A3823:F3823"/>
    <mergeCell ref="H3725:J3725"/>
    <mergeCell ref="G3763:H3764"/>
    <mergeCell ref="A3778:F3778"/>
    <mergeCell ref="A3751:F3751"/>
    <mergeCell ref="A3743:B3743"/>
    <mergeCell ref="A3741:J3741"/>
    <mergeCell ref="I3689:J3689"/>
    <mergeCell ref="A3704:F3704"/>
    <mergeCell ref="G3691:H3691"/>
    <mergeCell ref="H3693:J3693"/>
    <mergeCell ref="C3716:D3716"/>
    <mergeCell ref="H3699:J3699"/>
    <mergeCell ref="E3542:F3542"/>
    <mergeCell ref="G3598:H3599"/>
    <mergeCell ref="A3582:F3582"/>
    <mergeCell ref="A3308:F3308"/>
    <mergeCell ref="E3304:F3304"/>
    <mergeCell ref="H3477:J3477"/>
    <mergeCell ref="H3411:J3411"/>
    <mergeCell ref="G3524:H3524"/>
    <mergeCell ref="H3590:J3590"/>
    <mergeCell ref="A3699:F3699"/>
    <mergeCell ref="G3496:H3497"/>
    <mergeCell ref="G3618:H3619"/>
    <mergeCell ref="A3477:F3477"/>
    <mergeCell ref="H3482:J3482"/>
    <mergeCell ref="I3423:J3423"/>
    <mergeCell ref="C3280:D3280"/>
    <mergeCell ref="I3496:J3496"/>
    <mergeCell ref="A3483:F3483"/>
    <mergeCell ref="I3303:J3303"/>
    <mergeCell ref="H3312:J3312"/>
    <mergeCell ref="A3327:F3327"/>
    <mergeCell ref="A3328:F3328"/>
    <mergeCell ref="A3589:F3589"/>
    <mergeCell ref="H3558:J3558"/>
    <mergeCell ref="A3507:F3507"/>
    <mergeCell ref="C3618:D3618"/>
    <mergeCell ref="I3617:J3617"/>
    <mergeCell ref="A3648:F3648"/>
    <mergeCell ref="A3628:F3628"/>
    <mergeCell ref="A3384:F3384"/>
    <mergeCell ref="I3570:J3570"/>
    <mergeCell ref="A3412:F3412"/>
    <mergeCell ref="A3396:B3396"/>
    <mergeCell ref="H3451:J3451"/>
    <mergeCell ref="C3467:D3467"/>
    <mergeCell ref="A422:F422"/>
    <mergeCell ref="X3908:Y3908"/>
    <mergeCell ref="G3837:H3837"/>
    <mergeCell ref="A3873:F3873"/>
    <mergeCell ref="H3507:J3507"/>
    <mergeCell ref="G3910:H3910"/>
    <mergeCell ref="C770:D770"/>
    <mergeCell ref="Y3907:Z3907"/>
    <mergeCell ref="G3817:H3817"/>
    <mergeCell ref="A802:F802"/>
    <mergeCell ref="P3889:Q3889"/>
    <mergeCell ref="A840:J840"/>
    <mergeCell ref="G789:H790"/>
    <mergeCell ref="T3889:U3889"/>
    <mergeCell ref="G3815:H3816"/>
    <mergeCell ref="E3889:F3889"/>
    <mergeCell ref="A3851:F3851"/>
    <mergeCell ref="A3645:B3645"/>
    <mergeCell ref="H3633:J3633"/>
    <mergeCell ref="A3862:B3862"/>
    <mergeCell ref="C3889:D3889"/>
    <mergeCell ref="P3893:U3893"/>
    <mergeCell ref="X3893:Y3893"/>
    <mergeCell ref="X3889:Y3889"/>
    <mergeCell ref="I3522:J3522"/>
    <mergeCell ref="I3861:J3861"/>
    <mergeCell ref="H3880:J3880"/>
    <mergeCell ref="A3557:F3557"/>
    <mergeCell ref="P3892:Y3892"/>
    <mergeCell ref="E3618:F3618"/>
    <mergeCell ref="I3173:J3173"/>
    <mergeCell ref="H3339:J3339"/>
    <mergeCell ref="R3889:S3889"/>
    <mergeCell ref="G436:H436"/>
    <mergeCell ref="A437:J437"/>
    <mergeCell ref="H442:J442"/>
    <mergeCell ref="A363:J363"/>
    <mergeCell ref="I364:J364"/>
    <mergeCell ref="G365:H366"/>
    <mergeCell ref="G367:H367"/>
    <mergeCell ref="C365:D365"/>
    <mergeCell ref="G385:H386"/>
    <mergeCell ref="A369:F369"/>
    <mergeCell ref="A427:F427"/>
    <mergeCell ref="A426:F426"/>
    <mergeCell ref="A368:J368"/>
    <mergeCell ref="A432:J432"/>
    <mergeCell ref="A412:B412"/>
    <mergeCell ref="H438:J438"/>
    <mergeCell ref="A522:J522"/>
    <mergeCell ref="C434:D434"/>
    <mergeCell ref="I434:J434"/>
    <mergeCell ref="E434:F434"/>
    <mergeCell ref="G434:H435"/>
    <mergeCell ref="A434:B434"/>
    <mergeCell ref="C453:D453"/>
    <mergeCell ref="E453:F453"/>
    <mergeCell ref="G453:H454"/>
    <mergeCell ref="A509:F509"/>
    <mergeCell ref="I500:J500"/>
    <mergeCell ref="A467:F467"/>
    <mergeCell ref="H467:J467"/>
    <mergeCell ref="H3677:J3677"/>
    <mergeCell ref="G3396:H3397"/>
    <mergeCell ref="I433:J433"/>
    <mergeCell ref="H389:J389"/>
    <mergeCell ref="H426:J426"/>
    <mergeCell ref="C433:D433"/>
    <mergeCell ref="H427:J427"/>
    <mergeCell ref="E555:F555"/>
    <mergeCell ref="H488:J488"/>
    <mergeCell ref="G501:H502"/>
    <mergeCell ref="A456:J456"/>
    <mergeCell ref="A450:J450"/>
    <mergeCell ref="A505:F505"/>
    <mergeCell ref="A493:F493"/>
    <mergeCell ref="E519:F519"/>
    <mergeCell ref="A504:J504"/>
    <mergeCell ref="C500:D500"/>
    <mergeCell ref="I501:J501"/>
    <mergeCell ref="E501:F501"/>
    <mergeCell ref="C501:D501"/>
    <mergeCell ref="A492:F492"/>
    <mergeCell ref="G555:H556"/>
    <mergeCell ref="I452:J452"/>
    <mergeCell ref="A438:F438"/>
    <mergeCell ref="A488:F488"/>
    <mergeCell ref="C479:D479"/>
    <mergeCell ref="G479:H480"/>
    <mergeCell ref="A479:B479"/>
    <mergeCell ref="A482:F482"/>
    <mergeCell ref="H529:J529"/>
    <mergeCell ref="A534:F534"/>
    <mergeCell ref="A501:B501"/>
    <mergeCell ref="A523:F523"/>
    <mergeCell ref="H523:J523"/>
    <mergeCell ref="H524:J524"/>
    <mergeCell ref="H505:J505"/>
    <mergeCell ref="H457:J457"/>
    <mergeCell ref="A2946:F2946"/>
    <mergeCell ref="A463:F463"/>
    <mergeCell ref="H463:J463"/>
    <mergeCell ref="A453:B453"/>
    <mergeCell ref="A457:F457"/>
    <mergeCell ref="A555:B555"/>
    <mergeCell ref="A458:F458"/>
    <mergeCell ref="A468:F468"/>
    <mergeCell ref="A517:J517"/>
    <mergeCell ref="I519:J519"/>
    <mergeCell ref="C519:D519"/>
    <mergeCell ref="H534:J534"/>
    <mergeCell ref="G519:H520"/>
    <mergeCell ref="E479:F479"/>
    <mergeCell ref="G481:H481"/>
    <mergeCell ref="G503:H503"/>
    <mergeCell ref="H509:J509"/>
    <mergeCell ref="H535:J535"/>
    <mergeCell ref="H493:J493"/>
    <mergeCell ref="I453:J453"/>
    <mergeCell ref="G455:H455"/>
    <mergeCell ref="A545:F545"/>
    <mergeCell ref="H545:J545"/>
    <mergeCell ref="C555:D555"/>
    <mergeCell ref="H468:J468"/>
    <mergeCell ref="I479:J479"/>
    <mergeCell ref="H482:J482"/>
    <mergeCell ref="H458:J458"/>
    <mergeCell ref="G1983:H1984"/>
    <mergeCell ref="A645:F645"/>
    <mergeCell ref="I617:J617"/>
    <mergeCell ref="A738:F738"/>
    <mergeCell ref="A3359:F3359"/>
    <mergeCell ref="I3598:J3598"/>
    <mergeCell ref="C574:D574"/>
    <mergeCell ref="H568:J568"/>
    <mergeCell ref="A519:B519"/>
    <mergeCell ref="A568:F568"/>
    <mergeCell ref="A575:B575"/>
    <mergeCell ref="C575:D575"/>
    <mergeCell ref="G557:H557"/>
    <mergeCell ref="A558:F558"/>
    <mergeCell ref="H632:J632"/>
    <mergeCell ref="E2187:F2187"/>
    <mergeCell ref="G2189:H2189"/>
    <mergeCell ref="H609:J609"/>
    <mergeCell ref="A2238:F2238"/>
    <mergeCell ref="I2260:J2260"/>
    <mergeCell ref="A2252:F2252"/>
    <mergeCell ref="A2339:F2339"/>
    <mergeCell ref="A2312:B2312"/>
    <mergeCell ref="H2336:J2336"/>
    <mergeCell ref="E2331:F2331"/>
    <mergeCell ref="G2282:H2282"/>
    <mergeCell ref="A2285:F2285"/>
    <mergeCell ref="A3323:B3323"/>
    <mergeCell ref="H3472:J3472"/>
    <mergeCell ref="A1965:F1965"/>
    <mergeCell ref="C1961:D1961"/>
    <mergeCell ref="A1950:F1950"/>
    <mergeCell ref="C2001:D2001"/>
    <mergeCell ref="A1946:F1946"/>
    <mergeCell ref="H1987:J1987"/>
    <mergeCell ref="A1981:J1981"/>
    <mergeCell ref="A3800:F3800"/>
    <mergeCell ref="H3806:J3806"/>
    <mergeCell ref="H3773:J3773"/>
    <mergeCell ref="A3552:F3552"/>
    <mergeCell ref="A3598:B3598"/>
    <mergeCell ref="G3716:H3717"/>
    <mergeCell ref="A3725:F3725"/>
    <mergeCell ref="A3716:B3716"/>
    <mergeCell ref="I3688:J3688"/>
    <mergeCell ref="A3596:J3596"/>
    <mergeCell ref="A3667:J3667"/>
    <mergeCell ref="H3582:J3582"/>
    <mergeCell ref="H3547:J3547"/>
    <mergeCell ref="A3806:F3806"/>
    <mergeCell ref="H3628:J3628"/>
    <mergeCell ref="H3589:J3589"/>
    <mergeCell ref="A3574:F3574"/>
    <mergeCell ref="A3763:B3763"/>
    <mergeCell ref="I3763:J3763"/>
    <mergeCell ref="H3719:J3719"/>
    <mergeCell ref="A3677:F3677"/>
    <mergeCell ref="G3689:H3690"/>
    <mergeCell ref="I3715:J3715"/>
    <mergeCell ref="G3600:H3600"/>
    <mergeCell ref="H3705:J3705"/>
    <mergeCell ref="I3716:J3716"/>
    <mergeCell ref="H3401:J3401"/>
    <mergeCell ref="H3226:J3226"/>
    <mergeCell ref="A3633:F3633"/>
    <mergeCell ref="H759:J759"/>
    <mergeCell ref="A621:F621"/>
    <mergeCell ref="H621:J621"/>
    <mergeCell ref="I2753:J2753"/>
    <mergeCell ref="A1697:F1697"/>
    <mergeCell ref="A2259:J2259"/>
    <mergeCell ref="C2352:D2352"/>
    <mergeCell ref="E2352:F2352"/>
    <mergeCell ref="C2186:D2186"/>
    <mergeCell ref="A1708:J1708"/>
    <mergeCell ref="C1723:D1723"/>
    <mergeCell ref="A1703:J1703"/>
    <mergeCell ref="I2042:J2042"/>
    <mergeCell ref="A2039:J2039"/>
    <mergeCell ref="C2023:D2023"/>
    <mergeCell ref="C2101:D2101"/>
    <mergeCell ref="G2101:H2102"/>
    <mergeCell ref="A2042:B2042"/>
    <mergeCell ref="H2093:J2093"/>
    <mergeCell ref="H1713:J1713"/>
    <mergeCell ref="C1681:D1681"/>
    <mergeCell ref="E1705:F1705"/>
    <mergeCell ref="C1680:D1680"/>
    <mergeCell ref="A1916:B1916"/>
    <mergeCell ref="I2279:J2279"/>
    <mergeCell ref="I2294:J2294"/>
    <mergeCell ref="A1163:F1163"/>
    <mergeCell ref="A1138:F1138"/>
    <mergeCell ref="A1430:J1430"/>
    <mergeCell ref="A1431:F1431"/>
    <mergeCell ref="H1431:J1431"/>
    <mergeCell ref="A1435:F1435"/>
    <mergeCell ref="G577:H577"/>
    <mergeCell ref="E3467:F3467"/>
    <mergeCell ref="A3467:B3467"/>
    <mergeCell ref="I3467:J3467"/>
    <mergeCell ref="G3467:H3468"/>
    <mergeCell ref="A3455:F3455"/>
    <mergeCell ref="H3268:J3268"/>
    <mergeCell ref="I3279:J3279"/>
    <mergeCell ref="H3198:J3198"/>
    <mergeCell ref="E3280:F3280"/>
    <mergeCell ref="G3235:H3235"/>
    <mergeCell ref="H3241:J3241"/>
    <mergeCell ref="H3237:J3237"/>
    <mergeCell ref="I3252:J3252"/>
    <mergeCell ref="A3233:B3233"/>
    <mergeCell ref="G3233:H3234"/>
    <mergeCell ref="H3406:J3406"/>
    <mergeCell ref="C640:D640"/>
    <mergeCell ref="H3380:J3380"/>
    <mergeCell ref="G3447:H3448"/>
    <mergeCell ref="H2059:J2059"/>
    <mergeCell ref="A2099:J2099"/>
    <mergeCell ref="G2004:H2004"/>
    <mergeCell ref="I2709:J2709"/>
    <mergeCell ref="A2694:F2694"/>
    <mergeCell ref="A2782:B2782"/>
    <mergeCell ref="A578:J578"/>
    <mergeCell ref="H579:J579"/>
    <mergeCell ref="I594:J594"/>
    <mergeCell ref="H3426:J3426"/>
    <mergeCell ref="A3451:F3451"/>
    <mergeCell ref="A2294:F2294"/>
    <mergeCell ref="A4267:B4267"/>
    <mergeCell ref="G4267:H4268"/>
    <mergeCell ref="I3934:J3934"/>
    <mergeCell ref="A4079:B4079"/>
    <mergeCell ref="C3980:D3980"/>
    <mergeCell ref="A3984:F3984"/>
    <mergeCell ref="A3995:F3995"/>
    <mergeCell ref="A4007:B4007"/>
    <mergeCell ref="H4010:J4010"/>
    <mergeCell ref="H4255:J4255"/>
    <mergeCell ref="A4166:F4166"/>
    <mergeCell ref="H4251:J4251"/>
    <mergeCell ref="A4245:J4245"/>
    <mergeCell ref="A4251:F4251"/>
    <mergeCell ref="G4247:H4248"/>
    <mergeCell ref="H4165:J4165"/>
    <mergeCell ref="G4151:H4151"/>
    <mergeCell ref="A4137:F4137"/>
    <mergeCell ref="I4246:J4246"/>
    <mergeCell ref="E4149:F4149"/>
    <mergeCell ref="I4148:J4148"/>
    <mergeCell ref="A4126:F4126"/>
    <mergeCell ref="H4159:J4159"/>
    <mergeCell ref="A4089:F4089"/>
    <mergeCell ref="I4102:J4102"/>
    <mergeCell ref="H3984:J3984"/>
    <mergeCell ref="A3960:B3960"/>
    <mergeCell ref="H3951:J3951"/>
    <mergeCell ref="G3960:H3961"/>
    <mergeCell ref="A4106:F4106"/>
    <mergeCell ref="A4138:F4138"/>
    <mergeCell ref="C4149:D4149"/>
    <mergeCell ref="A4277:F4277"/>
    <mergeCell ref="H4277:J4277"/>
    <mergeCell ref="H4166:J4166"/>
    <mergeCell ref="A4310:F4310"/>
    <mergeCell ref="H4310:J4310"/>
    <mergeCell ref="A4305:F4305"/>
    <mergeCell ref="H4305:J4305"/>
    <mergeCell ref="A4309:F4309"/>
    <mergeCell ref="H4309:J4309"/>
    <mergeCell ref="H4282:J4282"/>
    <mergeCell ref="A4297:F4297"/>
    <mergeCell ref="H4297:J4297"/>
    <mergeCell ref="A4294:B4294"/>
    <mergeCell ref="C4294:D4294"/>
    <mergeCell ref="E4294:F4294"/>
    <mergeCell ref="G4294:H4295"/>
    <mergeCell ref="I4294:J4294"/>
    <mergeCell ref="G4296:H4296"/>
    <mergeCell ref="A4283:F4283"/>
    <mergeCell ref="E4267:F4267"/>
    <mergeCell ref="H4271:J4271"/>
    <mergeCell ref="G4269:H4269"/>
    <mergeCell ref="H4283:J4283"/>
    <mergeCell ref="A4282:F4282"/>
    <mergeCell ref="I4293:J4293"/>
    <mergeCell ref="A4272:F4272"/>
    <mergeCell ref="I4247:J4247"/>
    <mergeCell ref="H4272:J4272"/>
    <mergeCell ref="I4266:J4266"/>
    <mergeCell ref="A4271:F4271"/>
    <mergeCell ref="I4267:J4267"/>
    <mergeCell ref="A4255:F4255"/>
    <mergeCell ref="H4106:J4106"/>
    <mergeCell ref="I3889:J3889"/>
    <mergeCell ref="I3935:J3935"/>
    <mergeCell ref="H3938:J3938"/>
    <mergeCell ref="I3908:J3908"/>
    <mergeCell ref="G4032:H4033"/>
    <mergeCell ref="I4032:J4032"/>
    <mergeCell ref="I3979:J3979"/>
    <mergeCell ref="H3968:J3968"/>
    <mergeCell ref="H3990:J3990"/>
    <mergeCell ref="H3996:J3996"/>
    <mergeCell ref="A3985:F3985"/>
    <mergeCell ref="A3938:F3938"/>
    <mergeCell ref="H3945:J3945"/>
    <mergeCell ref="A4030:J4030"/>
    <mergeCell ref="I4031:J4031"/>
    <mergeCell ref="G4102:H4103"/>
    <mergeCell ref="A3945:F3945"/>
    <mergeCell ref="A3924:F3924"/>
    <mergeCell ref="G3935:H3936"/>
    <mergeCell ref="E4052:F4052"/>
    <mergeCell ref="H4068:J4068"/>
    <mergeCell ref="C3908:D3908"/>
    <mergeCell ref="G3908:H3909"/>
    <mergeCell ref="A3923:F3923"/>
    <mergeCell ref="I4006:J4006"/>
    <mergeCell ref="E4007:F4007"/>
    <mergeCell ref="I4007:J4007"/>
    <mergeCell ref="G4052:H4053"/>
    <mergeCell ref="H4062:J4062"/>
    <mergeCell ref="A4052:B4052"/>
    <mergeCell ref="I4079:J4079"/>
    <mergeCell ref="H4137:J4137"/>
    <mergeCell ref="H3873:J3873"/>
    <mergeCell ref="C3960:D3960"/>
    <mergeCell ref="E3960:F3960"/>
    <mergeCell ref="I3862:J3862"/>
    <mergeCell ref="A3958:J3958"/>
    <mergeCell ref="H3985:J3985"/>
    <mergeCell ref="A3813:J3813"/>
    <mergeCell ref="A3887:J3887"/>
    <mergeCell ref="A3835:B3835"/>
    <mergeCell ref="I3835:J3835"/>
    <mergeCell ref="A4024:F4024"/>
    <mergeCell ref="A4062:F4062"/>
    <mergeCell ref="H4018:J4018"/>
    <mergeCell ref="G4054:H4054"/>
    <mergeCell ref="H4036:J4036"/>
    <mergeCell ref="A4036:F4036"/>
    <mergeCell ref="G3982:H3982"/>
    <mergeCell ref="A4032:B4032"/>
    <mergeCell ref="A4093:F4093"/>
    <mergeCell ref="H4094:J4094"/>
    <mergeCell ref="I4122:J4122"/>
    <mergeCell ref="A4100:J4100"/>
    <mergeCell ref="H4089:J4089"/>
    <mergeCell ref="G4007:H4008"/>
    <mergeCell ref="A4068:F4068"/>
    <mergeCell ref="G4034:H4034"/>
    <mergeCell ref="A3968:F3968"/>
    <mergeCell ref="A4018:F4018"/>
    <mergeCell ref="I3960:J3960"/>
    <mergeCell ref="A3850:F3850"/>
    <mergeCell ref="G4079:H4080"/>
    <mergeCell ref="H4057:J4057"/>
    <mergeCell ref="H3865:J3865"/>
    <mergeCell ref="G3891:H3891"/>
    <mergeCell ref="A3952:F3952"/>
    <mergeCell ref="E3862:F3862"/>
    <mergeCell ref="A3918:F3918"/>
    <mergeCell ref="G3864:H3864"/>
    <mergeCell ref="H3913:J3913"/>
    <mergeCell ref="H3845:J3845"/>
    <mergeCell ref="H3923:J3923"/>
    <mergeCell ref="H3924:J3924"/>
    <mergeCell ref="E3935:F3935"/>
    <mergeCell ref="I3980:J3980"/>
    <mergeCell ref="A3951:F3951"/>
    <mergeCell ref="A3980:B3980"/>
    <mergeCell ref="I3959:J3959"/>
    <mergeCell ref="A3935:B3935"/>
    <mergeCell ref="A3996:F3996"/>
    <mergeCell ref="C3935:D3935"/>
    <mergeCell ref="H3952:J3952"/>
    <mergeCell ref="C3862:D3862"/>
    <mergeCell ref="G3937:H3937"/>
    <mergeCell ref="A3964:F3964"/>
    <mergeCell ref="H4067:J4067"/>
    <mergeCell ref="H4138:J4138"/>
    <mergeCell ref="H3819:J3819"/>
    <mergeCell ref="H4024:J4024"/>
    <mergeCell ref="H4110:J4110"/>
    <mergeCell ref="A3779:F3779"/>
    <mergeCell ref="A4247:B4247"/>
    <mergeCell ref="A4152:F4152"/>
    <mergeCell ref="E4032:F4032"/>
    <mergeCell ref="H4040:J4040"/>
    <mergeCell ref="H4056:J4056"/>
    <mergeCell ref="A4067:F4067"/>
    <mergeCell ref="A4040:F4040"/>
    <mergeCell ref="I4121:J4121"/>
    <mergeCell ref="A4110:F4110"/>
    <mergeCell ref="G4104:H4104"/>
    <mergeCell ref="A4057:F4057"/>
    <mergeCell ref="A4056:F4056"/>
    <mergeCell ref="I4078:J4078"/>
    <mergeCell ref="A4165:F4165"/>
    <mergeCell ref="I4051:J4051"/>
    <mergeCell ref="H4126:J4126"/>
    <mergeCell ref="C4247:D4247"/>
    <mergeCell ref="E4247:F4247"/>
    <mergeCell ref="A4159:F4159"/>
    <mergeCell ref="H4152:J4152"/>
    <mergeCell ref="E4079:F4079"/>
    <mergeCell ref="A4132:F4132"/>
    <mergeCell ref="A4127:F4127"/>
    <mergeCell ref="A4122:B4122"/>
    <mergeCell ref="G4081:H4081"/>
    <mergeCell ref="C4079:D4079"/>
    <mergeCell ref="E4102:F4102"/>
    <mergeCell ref="H3964:J3964"/>
    <mergeCell ref="H3995:J3995"/>
    <mergeCell ref="H4093:J4093"/>
    <mergeCell ref="H3839:J3839"/>
    <mergeCell ref="C3790:D3790"/>
    <mergeCell ref="A4149:B4149"/>
    <mergeCell ref="C4122:D4122"/>
    <mergeCell ref="H4127:J4127"/>
    <mergeCell ref="E3522:F3522"/>
    <mergeCell ref="H3767:J3767"/>
    <mergeCell ref="A3673:F3673"/>
    <mergeCell ref="A3558:F3558"/>
    <mergeCell ref="A3693:F3693"/>
    <mergeCell ref="H3694:J3694"/>
    <mergeCell ref="C3542:D3542"/>
    <mergeCell ref="G3647:H3647"/>
    <mergeCell ref="I3645:J3645"/>
    <mergeCell ref="A3694:F3694"/>
    <mergeCell ref="E4122:F4122"/>
    <mergeCell ref="G4122:H4123"/>
    <mergeCell ref="G4149:H4150"/>
    <mergeCell ref="I4149:J4149"/>
    <mergeCell ref="C4102:D4102"/>
    <mergeCell ref="I3907:J3907"/>
    <mergeCell ref="G3962:H3962"/>
    <mergeCell ref="A3990:F3990"/>
    <mergeCell ref="A4023:F4023"/>
    <mergeCell ref="A4010:F4010"/>
    <mergeCell ref="C4032:D4032"/>
    <mergeCell ref="A4102:B4102"/>
    <mergeCell ref="G4009:H4009"/>
    <mergeCell ref="H4082:J4082"/>
    <mergeCell ref="C3815:D3815"/>
    <mergeCell ref="I3790:J3790"/>
    <mergeCell ref="H3779:J3779"/>
    <mergeCell ref="G3792:H3792"/>
    <mergeCell ref="H4132:J4132"/>
    <mergeCell ref="G4124:H4124"/>
    <mergeCell ref="C4052:D4052"/>
    <mergeCell ref="E3980:F3980"/>
    <mergeCell ref="I4052:J4052"/>
    <mergeCell ref="C4007:D4007"/>
    <mergeCell ref="G3980:H3981"/>
    <mergeCell ref="A3654:F3654"/>
    <mergeCell ref="H3654:J3654"/>
    <mergeCell ref="A3661:F3661"/>
    <mergeCell ref="A3845:F3845"/>
    <mergeCell ref="A3807:F3807"/>
    <mergeCell ref="A3790:B3790"/>
    <mergeCell ref="A3736:F3736"/>
    <mergeCell ref="A3881:F3881"/>
    <mergeCell ref="A3913:F3913"/>
    <mergeCell ref="G3835:H3836"/>
    <mergeCell ref="A3735:F3735"/>
    <mergeCell ref="E3763:F3763"/>
    <mergeCell ref="H3850:J3850"/>
    <mergeCell ref="H3793:J3793"/>
    <mergeCell ref="C3835:D3835"/>
    <mergeCell ref="I3814:J3814"/>
    <mergeCell ref="E3815:F3815"/>
    <mergeCell ref="G3862:H3863"/>
    <mergeCell ref="I3834:J3834"/>
    <mergeCell ref="H4023:J4023"/>
    <mergeCell ref="A3840:F3840"/>
    <mergeCell ref="A3773:F3773"/>
    <mergeCell ref="A3689:B3689"/>
    <mergeCell ref="E3689:F3689"/>
    <mergeCell ref="A3705:F3705"/>
    <mergeCell ref="H3778:J3778"/>
    <mergeCell ref="A3815:B3815"/>
    <mergeCell ref="H3840:J3840"/>
    <mergeCell ref="H3704:J3704"/>
    <mergeCell ref="A3623:F3623"/>
    <mergeCell ref="H3735:J3735"/>
    <mergeCell ref="A3747:F3747"/>
    <mergeCell ref="H3661:J3661"/>
    <mergeCell ref="E3716:F3716"/>
    <mergeCell ref="G3718:H3718"/>
    <mergeCell ref="A3719:F3719"/>
    <mergeCell ref="A3622:F3622"/>
    <mergeCell ref="H3623:J3623"/>
    <mergeCell ref="G3790:H3791"/>
    <mergeCell ref="E3790:F3790"/>
    <mergeCell ref="I3742:J3742"/>
    <mergeCell ref="C3763:D3763"/>
    <mergeCell ref="C3743:D3743"/>
    <mergeCell ref="I3815:J3815"/>
    <mergeCell ref="G3765:H3765"/>
    <mergeCell ref="A3767:F3767"/>
    <mergeCell ref="G3743:H3744"/>
    <mergeCell ref="H3807:J3807"/>
    <mergeCell ref="C3689:D3689"/>
    <mergeCell ref="E3645:F3645"/>
    <mergeCell ref="H3634:J3634"/>
    <mergeCell ref="A3768:F3768"/>
    <mergeCell ref="I213:J213"/>
    <mergeCell ref="G215:H215"/>
    <mergeCell ref="A216:J216"/>
    <mergeCell ref="A217:F217"/>
    <mergeCell ref="H217:J217"/>
    <mergeCell ref="A221:F221"/>
    <mergeCell ref="H221:J221"/>
    <mergeCell ref="A229:J229"/>
    <mergeCell ref="I231:J231"/>
    <mergeCell ref="A232:B232"/>
    <mergeCell ref="C232:D232"/>
    <mergeCell ref="E232:F232"/>
    <mergeCell ref="G232:H233"/>
    <mergeCell ref="I232:J232"/>
    <mergeCell ref="G234:H234"/>
    <mergeCell ref="A235:J235"/>
    <mergeCell ref="A236:F236"/>
    <mergeCell ref="H236:J236"/>
    <mergeCell ref="A273:F273"/>
    <mergeCell ref="H273:J273"/>
    <mergeCell ref="A281:F281"/>
    <mergeCell ref="H281:J281"/>
    <mergeCell ref="A282:F282"/>
    <mergeCell ref="H282:J282"/>
    <mergeCell ref="A237:F237"/>
    <mergeCell ref="H237:J237"/>
    <mergeCell ref="A241:F241"/>
    <mergeCell ref="H241:J241"/>
    <mergeCell ref="A251:F251"/>
    <mergeCell ref="H251:J251"/>
    <mergeCell ref="A252:F252"/>
    <mergeCell ref="H252:J252"/>
    <mergeCell ref="I261:J261"/>
    <mergeCell ref="A262:B262"/>
    <mergeCell ref="C262:D262"/>
    <mergeCell ref="E262:F262"/>
    <mergeCell ref="G262:H263"/>
    <mergeCell ref="I262:J262"/>
    <mergeCell ref="G264:H264"/>
    <mergeCell ref="A268:F268"/>
    <mergeCell ref="H268:J268"/>
    <mergeCell ref="G1467:H1468"/>
    <mergeCell ref="I1467:J1467"/>
    <mergeCell ref="G1469:H1469"/>
    <mergeCell ref="A1470:F1470"/>
    <mergeCell ref="H1470:J1470"/>
    <mergeCell ref="A1474:F1474"/>
    <mergeCell ref="H1474:J1474"/>
    <mergeCell ref="G1447:H1447"/>
    <mergeCell ref="A1448:J1448"/>
    <mergeCell ref="A1449:F1449"/>
    <mergeCell ref="H1449:J1449"/>
    <mergeCell ref="A1450:F1450"/>
    <mergeCell ref="H1450:J1450"/>
    <mergeCell ref="H1380:J1380"/>
    <mergeCell ref="A1385:F1385"/>
    <mergeCell ref="H1385:J1385"/>
    <mergeCell ref="A1386:F1386"/>
    <mergeCell ref="H1386:J1386"/>
    <mergeCell ref="A1083:F1083"/>
    <mergeCell ref="H1435:J1435"/>
    <mergeCell ref="I1444:J1444"/>
    <mergeCell ref="A1445:B1445"/>
    <mergeCell ref="C1445:D1445"/>
    <mergeCell ref="E1445:F1445"/>
    <mergeCell ref="G1445:H1446"/>
    <mergeCell ref="I1445:J1445"/>
    <mergeCell ref="A1356:J1356"/>
    <mergeCell ref="H1344:J1344"/>
    <mergeCell ref="E1328:F1328"/>
    <mergeCell ref="E1353:F1353"/>
    <mergeCell ref="G1353:H1354"/>
    <mergeCell ref="A1357:F1357"/>
    <mergeCell ref="H1357:J1357"/>
    <mergeCell ref="I1353:J1353"/>
    <mergeCell ref="G1355:H1355"/>
    <mergeCell ref="H1316:H1317"/>
    <mergeCell ref="C1316:C1317"/>
    <mergeCell ref="D1316:D1317"/>
    <mergeCell ref="A1316:A1317"/>
    <mergeCell ref="B1316:B1317"/>
    <mergeCell ref="E1316:E1317"/>
    <mergeCell ref="F1316:F1317"/>
    <mergeCell ref="G1316:G1317"/>
    <mergeCell ref="H1419:J1419"/>
    <mergeCell ref="A1361:F1361"/>
    <mergeCell ref="H1361:J1361"/>
    <mergeCell ref="I1370:J1370"/>
    <mergeCell ref="A1371:B1371"/>
    <mergeCell ref="A1212:F1212"/>
    <mergeCell ref="H1212:J1212"/>
  </mergeCells>
  <printOptions horizontalCentered="1"/>
  <pageMargins left="0.39370078740157483" right="0.23622047244094491" top="0.98425196850393704" bottom="0.15748031496062992" header="0.39370078740157483" footer="0.15748031496062992"/>
  <pageSetup scale="75" firstPageNumber="103" orientation="portrait" r:id="rId1"/>
  <headerFooter>
    <oddHeader>&amp;L&amp;"Arial,Bold"&amp;UCOCHIN UNIVERSITY OF SCIENCE AND TECHNOLOGYBUDGET ESTIMATES: 2022-23&amp;C                                                     &amp;P</oddHeader>
    <oddFooter>&amp;L&amp;C&amp;R</oddFooter>
    <evenHeader>&amp;L&amp;"Arial,Bold"&amp;UCOCHIN UNIVERSITY OF SCIENCE AND TECHNOLOGYBUDGET ESTIMATES: 2016-17&amp;C&amp;P&amp;R</evenHeader>
    <evenFooter>&amp;L&amp;C&amp;R</evenFooter>
  </headerFooter>
  <rowBreaks count="164" manualBreakCount="164">
    <brk id="20" max="13" man="1"/>
    <brk id="51" max="13" man="1"/>
    <brk id="85" max="13" man="1"/>
    <brk id="117" max="13" man="1"/>
    <brk id="134" max="13" man="1"/>
    <brk id="152" max="13" man="1"/>
    <brk id="183" max="13" man="1"/>
    <brk id="210" max="13" man="1"/>
    <brk id="306" max="13" man="1"/>
    <brk id="339" max="13" man="1"/>
    <brk id="362" max="13" man="1"/>
    <brk id="382" max="13" man="1"/>
    <brk id="409" max="13" man="1"/>
    <brk id="431" max="13" man="1"/>
    <brk id="450" max="13" man="1"/>
    <brk id="476" max="13" man="1"/>
    <brk id="497" max="13" man="1"/>
    <brk id="517" max="13" man="1"/>
    <brk id="553" max="13" man="1"/>
    <brk id="572" max="13" man="1"/>
    <brk id="591" max="13" man="1"/>
    <brk id="615" max="13" man="1"/>
    <brk id="637" max="13" man="1"/>
    <brk id="657" max="13" man="1"/>
    <brk id="684" max="13" man="1"/>
    <brk id="705" max="13" man="1"/>
    <brk id="726" max="13" man="1"/>
    <brk id="753" max="13" man="1"/>
    <brk id="767" max="13" man="1"/>
    <brk id="786" max="13" man="1"/>
    <brk id="817" max="13" man="1"/>
    <brk id="838" max="13" man="1"/>
    <brk id="859" max="13" man="1"/>
    <brk id="888" max="13" man="1"/>
    <brk id="910" max="13" man="1"/>
    <brk id="928" max="13" man="1"/>
    <brk id="955" max="13" man="1"/>
    <brk id="977" max="13" man="1"/>
    <brk id="996" max="13" man="1"/>
    <brk id="1021" max="13" man="1"/>
    <brk id="1040" max="13" man="1"/>
    <brk id="1071" max="13" man="1"/>
    <brk id="1095" max="13" man="1"/>
    <brk id="1113" max="13" man="1"/>
    <brk id="1133" max="13" man="1"/>
    <brk id="1150" max="13" man="1"/>
    <brk id="1175" max="13" man="1"/>
    <brk id="1194" max="13" man="1"/>
    <brk id="1229" max="13" man="1"/>
    <brk id="1250" max="13" man="1"/>
    <brk id="1275" max="13" man="1"/>
    <brk id="1295" max="13" man="1"/>
    <brk id="1325" max="13" man="1"/>
    <brk id="1349" max="13" man="1"/>
    <brk id="1368" max="13" man="1"/>
    <brk id="1396" max="13" man="1"/>
    <brk id="1553" max="13" man="1"/>
    <brk id="1572" max="13" man="1"/>
    <brk id="1604" max="13" man="1"/>
    <brk id="1629" max="13" man="1"/>
    <brk id="1648" max="13" man="1"/>
    <brk id="1678" max="13" man="1"/>
    <brk id="1702" max="13" man="1"/>
    <brk id="1721" max="13" man="1"/>
    <brk id="1743" max="13" man="1"/>
    <brk id="1762" max="13" man="1"/>
    <brk id="1794" max="13" man="1"/>
    <brk id="1821" max="13" man="1"/>
    <brk id="1840" max="13" man="1"/>
    <brk id="1865" max="13" man="1"/>
    <brk id="1884" max="13" man="1"/>
    <brk id="1913" max="13" man="1"/>
    <brk id="1939" max="13" man="1"/>
    <brk id="1958" max="13" man="1"/>
    <brk id="1980" max="13" man="1"/>
    <brk id="1999" max="13" man="1"/>
    <brk id="2021" max="13" man="1"/>
    <brk id="2039" max="13" man="1"/>
    <brk id="2070" max="13" man="1"/>
    <brk id="2098" max="13" man="1"/>
    <brk id="2117" max="13" man="1"/>
    <brk id="2147" max="13" man="1"/>
    <brk id="2183" max="13" man="1"/>
    <brk id="2204" max="13" man="1"/>
    <brk id="2232" max="13" man="1"/>
    <brk id="2257" max="13" man="1"/>
    <brk id="2277" max="13" man="1"/>
    <brk id="2309" max="13" man="1"/>
    <brk id="2328" max="13" man="1"/>
    <brk id="2371" max="13" man="1"/>
    <brk id="2392" max="13" man="1"/>
    <brk id="2418" max="13" man="1"/>
    <brk id="2442" max="13" man="1"/>
    <brk id="2463" max="13" man="1"/>
    <brk id="2489" max="13" man="1"/>
    <brk id="2509" max="13" man="1"/>
    <brk id="2529" max="13" man="1"/>
    <brk id="2555" max="13" man="1"/>
    <brk id="2580" max="13" man="1"/>
    <brk id="2676" max="13" man="1"/>
    <brk id="2706" max="13" man="1"/>
    <brk id="2730" max="13" man="1"/>
    <brk id="2751" max="13" man="1"/>
    <brk id="2779" max="13" man="1"/>
    <brk id="2803" max="13" man="1"/>
    <brk id="2824" max="13" man="1"/>
    <brk id="2851" max="13" man="1"/>
    <brk id="2878" max="13" man="1"/>
    <brk id="2899" max="13" man="1"/>
    <brk id="2927" max="13" man="1"/>
    <brk id="2951" max="13" man="1"/>
    <brk id="2972" max="13" man="1"/>
    <brk id="2999" max="13" man="1"/>
    <brk id="3025" max="13" man="1"/>
    <brk id="3046" max="13" man="1"/>
    <brk id="3073" max="13" man="1"/>
    <brk id="3097" max="13" man="1"/>
    <brk id="3117" max="13" man="1"/>
    <brk id="3146" max="13" man="1"/>
    <brk id="3171" max="13" man="1"/>
    <brk id="3190" max="13" man="1"/>
    <brk id="3210" max="13" man="1"/>
    <brk id="3230" max="13" man="1"/>
    <brk id="3250" max="13" man="1"/>
    <brk id="3277" max="13" man="1"/>
    <brk id="3301" max="13" man="1"/>
    <brk id="3320" max="13" man="1"/>
    <brk id="3347" max="13" man="1"/>
    <brk id="3371" max="13" man="1"/>
    <brk id="3393" max="13" man="1"/>
    <brk id="3420" max="13" man="1"/>
    <brk id="3444" max="13" man="1"/>
    <brk id="3464" max="13" man="1"/>
    <brk id="3493" max="13" man="1"/>
    <brk id="3518" max="13" man="1"/>
    <brk id="3539" max="13" man="1"/>
    <brk id="3568" max="13" man="1"/>
    <brk id="3594" max="13" man="1"/>
    <brk id="3615" max="13" man="1"/>
    <brk id="3642" max="13" man="1"/>
    <brk id="3666" max="13" man="1"/>
    <brk id="3686" max="13" man="1"/>
    <brk id="3713" max="13" man="1"/>
    <brk id="3740" max="13" man="1"/>
    <brk id="3760" max="13" man="1"/>
    <brk id="3787" max="13" man="1"/>
    <brk id="3811" max="13" man="1"/>
    <brk id="3832" max="13" man="1"/>
    <brk id="3859" max="13" man="1"/>
    <brk id="3885" max="13" man="1"/>
    <brk id="3905" max="13" man="1"/>
    <brk id="3932" max="13" man="1"/>
    <brk id="3956" max="13" man="1"/>
    <brk id="3977" max="13" man="1"/>
    <brk id="4004" max="13" man="1"/>
    <brk id="4028" max="13" man="1"/>
    <brk id="4049" max="13" man="1"/>
    <brk id="4076" max="13" man="1"/>
    <brk id="4098" max="13" man="1"/>
    <brk id="4119" max="13" man="1"/>
    <brk id="4146" max="13" man="1"/>
    <brk id="4170" max="13" man="1"/>
    <brk id="4264" max="13" man="1"/>
    <brk id="4291" max="13" man="1"/>
  </rowBreaks>
</worksheet>
</file>

<file path=xl/worksheets/sheet15.xml><?xml version="1.0" encoding="utf-8"?>
<worksheet xmlns="http://schemas.openxmlformats.org/spreadsheetml/2006/main" xmlns:r="http://schemas.openxmlformats.org/officeDocument/2006/relationships">
  <sheetPr>
    <tabColor theme="7" tint="-0.23999755851924193"/>
  </sheetPr>
  <dimension ref="A1:CV1873"/>
  <sheetViews>
    <sheetView zoomScaleSheetLayoutView="100" workbookViewId="0">
      <selection activeCell="H15" sqref="H15"/>
    </sheetView>
  </sheetViews>
  <sheetFormatPr defaultColWidth="9" defaultRowHeight="12.75" customHeight="1"/>
  <cols>
    <col min="1" max="1" width="10.7109375" style="2821" customWidth="1"/>
    <col min="2" max="2" width="17" style="1427" customWidth="1"/>
    <col min="3" max="3" width="7.85546875" style="1705" customWidth="1"/>
    <col min="4" max="4" width="16.85546875" style="1705" customWidth="1"/>
    <col min="5" max="5" width="7" style="2821" customWidth="1"/>
    <col min="6" max="6" width="13.85546875" style="2821" customWidth="1"/>
    <col min="7" max="7" width="5.7109375" style="1436" customWidth="1"/>
    <col min="8" max="8" width="28.140625" style="2821" customWidth="1"/>
    <col min="9" max="9" width="9.5703125" style="1705" customWidth="1"/>
    <col min="10" max="10" width="13" style="1705" customWidth="1"/>
    <col min="11" max="11" width="9.140625" style="2821" hidden="1" customWidth="1"/>
    <col min="12" max="12" width="9.140625" style="2821" customWidth="1"/>
    <col min="13" max="13" width="10.7109375" style="2821" customWidth="1"/>
    <col min="14" max="100" width="9.140625" style="2821" customWidth="1"/>
    <col min="101" max="16384" width="9" style="2870"/>
  </cols>
  <sheetData>
    <row r="1" spans="1:10" s="2154" customFormat="1" ht="32.25" customHeight="1">
      <c r="A1" s="4773" t="s">
        <v>2998</v>
      </c>
      <c r="B1" s="4774"/>
      <c r="C1" s="4774"/>
      <c r="D1" s="4774"/>
      <c r="E1" s="4774"/>
      <c r="F1" s="4774"/>
      <c r="G1" s="4774"/>
      <c r="H1" s="4774"/>
      <c r="I1" s="4774"/>
      <c r="J1" s="4774"/>
    </row>
    <row r="2" spans="1:10" s="2154" customFormat="1" ht="22.5" customHeight="1" thickBot="1">
      <c r="A2" s="2197"/>
      <c r="B2" s="2197"/>
      <c r="C2" s="2197"/>
      <c r="D2" s="2197"/>
      <c r="E2" s="2197"/>
      <c r="F2" s="2197"/>
      <c r="G2" s="2868"/>
      <c r="H2" s="2197"/>
      <c r="I2" s="4775" t="s">
        <v>313</v>
      </c>
      <c r="J2" s="4775"/>
    </row>
    <row r="3" spans="1:10" s="2198" customFormat="1" ht="29.25" customHeight="1">
      <c r="A3" s="4514" t="s">
        <v>3785</v>
      </c>
      <c r="B3" s="4515"/>
      <c r="C3" s="4516" t="s">
        <v>3783</v>
      </c>
      <c r="D3" s="4515"/>
      <c r="E3" s="4516" t="s">
        <v>3784</v>
      </c>
      <c r="F3" s="4515"/>
      <c r="G3" s="4517" t="s">
        <v>117</v>
      </c>
      <c r="H3" s="4518"/>
      <c r="I3" s="4516" t="s">
        <v>3782</v>
      </c>
      <c r="J3" s="4521"/>
    </row>
    <row r="4" spans="1:10" s="2198" customFormat="1" ht="27" customHeight="1">
      <c r="A4" s="1430" t="s">
        <v>118</v>
      </c>
      <c r="B4" s="1431" t="s">
        <v>104</v>
      </c>
      <c r="C4" s="1431" t="s">
        <v>118</v>
      </c>
      <c r="D4" s="1431" t="s">
        <v>104</v>
      </c>
      <c r="E4" s="1431" t="s">
        <v>118</v>
      </c>
      <c r="F4" s="1431" t="s">
        <v>104</v>
      </c>
      <c r="G4" s="4519"/>
      <c r="H4" s="4520"/>
      <c r="I4" s="1431" t="s">
        <v>118</v>
      </c>
      <c r="J4" s="1432" t="s">
        <v>104</v>
      </c>
    </row>
    <row r="5" spans="1:10" s="2198" customFormat="1" ht="23.25" customHeight="1" thickBot="1">
      <c r="A5" s="2146">
        <v>1</v>
      </c>
      <c r="B5" s="2147">
        <v>2</v>
      </c>
      <c r="C5" s="2147">
        <v>3</v>
      </c>
      <c r="D5" s="2147">
        <v>4</v>
      </c>
      <c r="E5" s="2147">
        <v>5</v>
      </c>
      <c r="F5" s="2147">
        <v>6</v>
      </c>
      <c r="G5" s="4586">
        <v>7</v>
      </c>
      <c r="H5" s="4587"/>
      <c r="I5" s="2147">
        <v>8</v>
      </c>
      <c r="J5" s="2148">
        <v>9</v>
      </c>
    </row>
    <row r="6" spans="1:10" ht="31.5" customHeight="1">
      <c r="A6" s="2199" t="s">
        <v>318</v>
      </c>
      <c r="B6" s="2200"/>
      <c r="C6" s="1437"/>
      <c r="D6" s="1437"/>
      <c r="E6" s="1437"/>
      <c r="F6" s="1437"/>
      <c r="G6" s="2823"/>
      <c r="H6" s="2201"/>
      <c r="I6" s="1440"/>
      <c r="J6" s="1441"/>
    </row>
    <row r="7" spans="1:10" ht="25.5" customHeight="1">
      <c r="A7" s="1609">
        <f t="shared" ref="A7:F7" si="0">A21</f>
        <v>0</v>
      </c>
      <c r="B7" s="1609">
        <f t="shared" si="0"/>
        <v>0</v>
      </c>
      <c r="C7" s="1609">
        <f t="shared" si="0"/>
        <v>0</v>
      </c>
      <c r="D7" s="1609">
        <f t="shared" si="0"/>
        <v>20500000</v>
      </c>
      <c r="E7" s="1609">
        <f t="shared" si="0"/>
        <v>0</v>
      </c>
      <c r="F7" s="1609">
        <f t="shared" si="0"/>
        <v>20500000</v>
      </c>
      <c r="G7" s="1718">
        <v>1</v>
      </c>
      <c r="H7" s="1722" t="s">
        <v>319</v>
      </c>
      <c r="I7" s="1609">
        <f>I21</f>
        <v>0</v>
      </c>
      <c r="J7" s="1609">
        <f>J21</f>
        <v>0</v>
      </c>
    </row>
    <row r="8" spans="1:10" ht="26.25" customHeight="1">
      <c r="A8" s="1609">
        <f t="shared" ref="A8:F8" si="1">A79</f>
        <v>0</v>
      </c>
      <c r="B8" s="1609">
        <f t="shared" si="1"/>
        <v>0</v>
      </c>
      <c r="C8" s="1609">
        <f t="shared" si="1"/>
        <v>0</v>
      </c>
      <c r="D8" s="1609">
        <f t="shared" si="1"/>
        <v>1500000</v>
      </c>
      <c r="E8" s="1609">
        <f t="shared" si="1"/>
        <v>0</v>
      </c>
      <c r="F8" s="1609">
        <f t="shared" si="1"/>
        <v>1500000</v>
      </c>
      <c r="G8" s="1718">
        <v>2</v>
      </c>
      <c r="H8" s="1722" t="s">
        <v>214</v>
      </c>
      <c r="I8" s="1609">
        <f>I79</f>
        <v>0</v>
      </c>
      <c r="J8" s="1609">
        <f>J79</f>
        <v>0</v>
      </c>
    </row>
    <row r="9" spans="1:10" ht="32.25" customHeight="1">
      <c r="A9" s="1609">
        <f t="shared" ref="A9:F9" si="2">A152</f>
        <v>0</v>
      </c>
      <c r="B9" s="1609">
        <f t="shared" si="2"/>
        <v>0</v>
      </c>
      <c r="C9" s="1609">
        <f t="shared" si="2"/>
        <v>0</v>
      </c>
      <c r="D9" s="1609">
        <f t="shared" si="2"/>
        <v>3800000</v>
      </c>
      <c r="E9" s="1609">
        <f t="shared" si="2"/>
        <v>0</v>
      </c>
      <c r="F9" s="1609">
        <f t="shared" si="2"/>
        <v>3800000</v>
      </c>
      <c r="G9" s="1718">
        <v>3</v>
      </c>
      <c r="H9" s="1722" t="s">
        <v>320</v>
      </c>
      <c r="I9" s="1609">
        <f>I152</f>
        <v>0</v>
      </c>
      <c r="J9" s="1609">
        <f>J152</f>
        <v>0</v>
      </c>
    </row>
    <row r="10" spans="1:10" s="1694" customFormat="1" ht="31.5" customHeight="1" thickBot="1">
      <c r="A10" s="1942">
        <f t="shared" ref="A10:F10" si="3">A189</f>
        <v>0</v>
      </c>
      <c r="B10" s="1942">
        <f t="shared" si="3"/>
        <v>0</v>
      </c>
      <c r="C10" s="1942">
        <f t="shared" si="3"/>
        <v>0</v>
      </c>
      <c r="D10" s="1942">
        <f t="shared" si="3"/>
        <v>2050000</v>
      </c>
      <c r="E10" s="1942">
        <f t="shared" si="3"/>
        <v>0</v>
      </c>
      <c r="F10" s="1942">
        <f t="shared" si="3"/>
        <v>2050000</v>
      </c>
      <c r="G10" s="2202">
        <v>4</v>
      </c>
      <c r="H10" s="2203" t="s">
        <v>321</v>
      </c>
      <c r="I10" s="1942">
        <f>I189</f>
        <v>0</v>
      </c>
      <c r="J10" s="1942">
        <f>J189</f>
        <v>0</v>
      </c>
    </row>
    <row r="11" spans="1:10" s="2210" customFormat="1" ht="44.25" customHeight="1" thickBot="1">
      <c r="A11" s="2204">
        <f t="shared" ref="A11:F11" si="4">SUM(A7:A10)</f>
        <v>0</v>
      </c>
      <c r="B11" s="2205">
        <f t="shared" si="4"/>
        <v>0</v>
      </c>
      <c r="C11" s="2205">
        <f t="shared" si="4"/>
        <v>0</v>
      </c>
      <c r="D11" s="2206">
        <f t="shared" si="4"/>
        <v>27850000</v>
      </c>
      <c r="E11" s="2205">
        <f t="shared" si="4"/>
        <v>0</v>
      </c>
      <c r="F11" s="2205">
        <f t="shared" si="4"/>
        <v>27850000</v>
      </c>
      <c r="G11" s="2207"/>
      <c r="H11" s="2208" t="s">
        <v>294</v>
      </c>
      <c r="I11" s="2205">
        <f>SUM(I7:I10)</f>
        <v>0</v>
      </c>
      <c r="J11" s="2209">
        <f>SUM(J7:J10)</f>
        <v>0</v>
      </c>
    </row>
    <row r="12" spans="1:10" s="2827" customFormat="1" ht="12.75" customHeight="1">
      <c r="A12" s="2822"/>
      <c r="B12" s="2197"/>
      <c r="C12" s="2822"/>
      <c r="D12" s="2822"/>
      <c r="E12" s="2822"/>
      <c r="F12" s="2822"/>
      <c r="G12" s="2829"/>
      <c r="H12" s="2822"/>
      <c r="I12" s="2822"/>
      <c r="J12" s="2822"/>
    </row>
    <row r="13" spans="1:10" ht="12.75" customHeight="1" thickBot="1">
      <c r="A13" s="4777" t="s">
        <v>322</v>
      </c>
      <c r="B13" s="4777"/>
      <c r="C13" s="4777"/>
      <c r="D13" s="4777"/>
      <c r="E13" s="4777"/>
      <c r="F13" s="4777"/>
      <c r="G13" s="4777"/>
      <c r="H13" s="4777"/>
      <c r="I13" s="4777"/>
      <c r="J13" s="4777"/>
    </row>
    <row r="14" spans="1:10" ht="18.75" customHeight="1">
      <c r="A14" s="4780" t="s">
        <v>626</v>
      </c>
      <c r="B14" s="4781"/>
      <c r="C14" s="4781"/>
      <c r="D14" s="4781"/>
      <c r="E14" s="4781"/>
      <c r="F14" s="4781"/>
      <c r="G14" s="4781"/>
      <c r="H14" s="4782"/>
      <c r="I14" s="4781"/>
      <c r="J14" s="4783"/>
    </row>
    <row r="15" spans="1:10" ht="19.5" customHeight="1">
      <c r="A15" s="2211"/>
      <c r="B15" s="2211"/>
      <c r="C15" s="2211"/>
      <c r="D15" s="2211"/>
      <c r="E15" s="2211"/>
      <c r="F15" s="2211"/>
      <c r="G15" s="2212">
        <v>1</v>
      </c>
      <c r="H15" s="2213" t="s">
        <v>319</v>
      </c>
      <c r="I15" s="2214"/>
      <c r="J15" s="2214"/>
    </row>
    <row r="16" spans="1:10" ht="19.5" customHeight="1">
      <c r="A16" s="1926"/>
      <c r="B16" s="1776"/>
      <c r="C16" s="2215"/>
      <c r="D16" s="4163">
        <v>1500000</v>
      </c>
      <c r="E16" s="2215"/>
      <c r="F16" s="4163">
        <v>1500000</v>
      </c>
      <c r="G16" s="2656" t="s">
        <v>326</v>
      </c>
      <c r="H16" s="1926" t="s">
        <v>3343</v>
      </c>
      <c r="I16" s="2215"/>
      <c r="J16" s="4163"/>
    </row>
    <row r="17" spans="1:10" ht="45">
      <c r="A17" s="1926"/>
      <c r="B17" s="1776"/>
      <c r="C17" s="2215"/>
      <c r="D17" s="2216"/>
      <c r="E17" s="2215"/>
      <c r="F17" s="2216"/>
      <c r="G17" s="2656">
        <v>3</v>
      </c>
      <c r="H17" s="1927" t="s">
        <v>3463</v>
      </c>
      <c r="I17" s="2215"/>
      <c r="J17" s="2216"/>
    </row>
    <row r="18" spans="1:10" ht="19.5" customHeight="1">
      <c r="A18" s="1926"/>
      <c r="B18" s="1776"/>
      <c r="C18" s="2215"/>
      <c r="D18" s="3816">
        <v>0</v>
      </c>
      <c r="E18" s="2215"/>
      <c r="F18" s="3816">
        <v>0</v>
      </c>
      <c r="G18" s="2656" t="s">
        <v>697</v>
      </c>
      <c r="H18" s="1926" t="s">
        <v>3314</v>
      </c>
      <c r="I18" s="2215"/>
      <c r="J18" s="3816"/>
    </row>
    <row r="19" spans="1:10" ht="33" customHeight="1">
      <c r="A19" s="1926"/>
      <c r="B19" s="1776"/>
      <c r="C19" s="2215"/>
      <c r="D19" s="2215"/>
      <c r="E19" s="2215"/>
      <c r="F19" s="2215"/>
      <c r="G19" s="2656" t="s">
        <v>699</v>
      </c>
      <c r="H19" s="1927" t="s">
        <v>3348</v>
      </c>
      <c r="I19" s="2215"/>
      <c r="J19" s="2215"/>
    </row>
    <row r="20" spans="1:10" ht="33" customHeight="1">
      <c r="A20" s="1926"/>
      <c r="B20" s="1776"/>
      <c r="C20" s="2215"/>
      <c r="D20" s="4354">
        <v>19000000</v>
      </c>
      <c r="E20" s="2215"/>
      <c r="F20" s="4354">
        <v>19000000</v>
      </c>
      <c r="G20" s="2656" t="s">
        <v>701</v>
      </c>
      <c r="H20" s="1927" t="s">
        <v>3548</v>
      </c>
      <c r="I20" s="2215"/>
      <c r="J20" s="4354"/>
    </row>
    <row r="21" spans="1:10" ht="18.75" customHeight="1" thickBot="1">
      <c r="A21" s="1930">
        <f t="shared" ref="A21:F21" si="5">SUM(A16:A20)</f>
        <v>0</v>
      </c>
      <c r="B21" s="1930">
        <f t="shared" si="5"/>
        <v>0</v>
      </c>
      <c r="C21" s="1930">
        <f t="shared" si="5"/>
        <v>0</v>
      </c>
      <c r="D21" s="1930">
        <f t="shared" si="5"/>
        <v>20500000</v>
      </c>
      <c r="E21" s="1930">
        <f t="shared" si="5"/>
        <v>0</v>
      </c>
      <c r="F21" s="1930">
        <f t="shared" si="5"/>
        <v>20500000</v>
      </c>
      <c r="G21" s="1932"/>
      <c r="H21" s="1598" t="s">
        <v>3313</v>
      </c>
      <c r="I21" s="1931">
        <f>SUM(I16:I20)</f>
        <v>0</v>
      </c>
      <c r="J21" s="1931">
        <f>SUM(J16:J20)</f>
        <v>0</v>
      </c>
    </row>
    <row r="22" spans="1:10" ht="18.75" customHeight="1" thickTop="1" thickBot="1">
      <c r="A22" s="4784"/>
      <c r="B22" s="4785"/>
      <c r="C22" s="4785"/>
      <c r="D22" s="4785"/>
      <c r="E22" s="4785"/>
      <c r="F22" s="4786"/>
      <c r="G22" s="2182">
        <v>2</v>
      </c>
      <c r="H22" s="4787" t="s">
        <v>214</v>
      </c>
      <c r="I22" s="4788"/>
      <c r="J22" s="4789"/>
    </row>
    <row r="23" spans="1:10" ht="51.75" customHeight="1">
      <c r="A23" s="2223">
        <v>0</v>
      </c>
      <c r="B23" s="1868"/>
      <c r="C23" s="1868"/>
      <c r="D23" s="1868"/>
      <c r="E23" s="1868"/>
      <c r="F23" s="1868"/>
      <c r="G23" s="1953">
        <v>104</v>
      </c>
      <c r="H23" s="1869" t="s">
        <v>1641</v>
      </c>
      <c r="I23" s="2224">
        <v>0</v>
      </c>
      <c r="J23" s="2225">
        <v>0</v>
      </c>
    </row>
    <row r="24" spans="1:10" s="2821" customFormat="1" ht="48.75" customHeight="1">
      <c r="A24" s="2226"/>
      <c r="B24" s="2227"/>
      <c r="C24" s="2227"/>
      <c r="D24" s="2227"/>
      <c r="E24" s="2227"/>
      <c r="F24" s="2227"/>
      <c r="G24" s="1919">
        <v>109</v>
      </c>
      <c r="H24" s="1499" t="s">
        <v>1642</v>
      </c>
      <c r="I24" s="2228">
        <v>0</v>
      </c>
      <c r="J24" s="1446">
        <v>0</v>
      </c>
    </row>
    <row r="25" spans="1:10" ht="32.25" customHeight="1">
      <c r="A25" s="2229">
        <v>0</v>
      </c>
      <c r="B25" s="1445"/>
      <c r="C25" s="2230"/>
      <c r="D25" s="1445"/>
      <c r="E25" s="2230"/>
      <c r="F25" s="1445"/>
      <c r="G25" s="1919" t="s">
        <v>1643</v>
      </c>
      <c r="H25" s="1617" t="s">
        <v>343</v>
      </c>
      <c r="I25" s="2230">
        <v>0</v>
      </c>
      <c r="J25" s="1640">
        <v>0</v>
      </c>
    </row>
    <row r="26" spans="1:10" s="2821" customFormat="1" ht="45.75" customHeight="1">
      <c r="A26" s="2229">
        <v>0</v>
      </c>
      <c r="B26" s="1445"/>
      <c r="C26" s="2230"/>
      <c r="D26" s="1445"/>
      <c r="E26" s="2231"/>
      <c r="F26" s="1445"/>
      <c r="G26" s="1919">
        <v>116</v>
      </c>
      <c r="H26" s="1617" t="s">
        <v>1644</v>
      </c>
      <c r="I26" s="2230">
        <v>0</v>
      </c>
      <c r="J26" s="1640">
        <v>0</v>
      </c>
    </row>
    <row r="27" spans="1:10" s="2821" customFormat="1" ht="23.25" customHeight="1">
      <c r="A27" s="2229">
        <v>0</v>
      </c>
      <c r="B27" s="1445"/>
      <c r="C27" s="2230"/>
      <c r="D27" s="1445"/>
      <c r="E27" s="2231"/>
      <c r="F27" s="1445"/>
      <c r="G27" s="1919">
        <v>117</v>
      </c>
      <c r="H27" s="1617" t="s">
        <v>280</v>
      </c>
      <c r="I27" s="2230">
        <v>0</v>
      </c>
      <c r="J27" s="1640">
        <v>0</v>
      </c>
    </row>
    <row r="28" spans="1:10" s="2821" customFormat="1" ht="34.5" customHeight="1">
      <c r="A28" s="2229"/>
      <c r="B28" s="1445"/>
      <c r="C28" s="2230"/>
      <c r="D28" s="1445"/>
      <c r="E28" s="2231"/>
      <c r="F28" s="1445"/>
      <c r="G28" s="1919">
        <v>118</v>
      </c>
      <c r="H28" s="1617" t="s">
        <v>1645</v>
      </c>
      <c r="I28" s="2230">
        <v>0</v>
      </c>
      <c r="J28" s="1640"/>
    </row>
    <row r="29" spans="1:10" ht="66" customHeight="1" thickBot="1">
      <c r="A29" s="2232">
        <v>0</v>
      </c>
      <c r="B29" s="1792"/>
      <c r="C29" s="1792"/>
      <c r="D29" s="1792"/>
      <c r="E29" s="2233"/>
      <c r="F29" s="1792"/>
      <c r="G29" s="2234">
        <v>120</v>
      </c>
      <c r="H29" s="2235" t="s">
        <v>1646</v>
      </c>
      <c r="I29" s="1792">
        <v>0</v>
      </c>
      <c r="J29" s="2236">
        <v>0</v>
      </c>
    </row>
    <row r="30" spans="1:10" ht="65.25" customHeight="1">
      <c r="A30" s="1603">
        <v>0</v>
      </c>
      <c r="B30" s="1484"/>
      <c r="C30" s="1486">
        <v>0</v>
      </c>
      <c r="D30" s="1484">
        <v>0</v>
      </c>
      <c r="E30" s="1486">
        <v>0</v>
      </c>
      <c r="F30" s="1484">
        <v>0</v>
      </c>
      <c r="G30" s="1953">
        <v>121</v>
      </c>
      <c r="H30" s="1869" t="s">
        <v>1647</v>
      </c>
      <c r="I30" s="1486">
        <v>0</v>
      </c>
      <c r="J30" s="1485">
        <v>0</v>
      </c>
    </row>
    <row r="31" spans="1:10" ht="59.25" customHeight="1">
      <c r="A31" s="1609">
        <v>0</v>
      </c>
      <c r="B31" s="1443"/>
      <c r="C31" s="1443">
        <v>0</v>
      </c>
      <c r="D31" s="1443">
        <v>0</v>
      </c>
      <c r="E31" s="1443">
        <v>0</v>
      </c>
      <c r="F31" s="1443">
        <v>0</v>
      </c>
      <c r="G31" s="1718">
        <v>122</v>
      </c>
      <c r="H31" s="1549" t="s">
        <v>1648</v>
      </c>
      <c r="I31" s="1443">
        <v>0</v>
      </c>
      <c r="J31" s="1446">
        <v>0</v>
      </c>
    </row>
    <row r="32" spans="1:10" ht="75" customHeight="1">
      <c r="A32" s="1819">
        <v>0</v>
      </c>
      <c r="B32" s="1497"/>
      <c r="C32" s="1497">
        <v>0</v>
      </c>
      <c r="D32" s="1443"/>
      <c r="E32" s="1490">
        <v>0</v>
      </c>
      <c r="F32" s="1443"/>
      <c r="G32" s="1718">
        <v>123</v>
      </c>
      <c r="H32" s="1549" t="s">
        <v>1649</v>
      </c>
      <c r="I32" s="1497">
        <v>0</v>
      </c>
      <c r="J32" s="1446">
        <v>0</v>
      </c>
    </row>
    <row r="33" spans="1:11" ht="36.75" customHeight="1">
      <c r="A33" s="1442">
        <v>0</v>
      </c>
      <c r="B33" s="1497"/>
      <c r="C33" s="1443">
        <v>0</v>
      </c>
      <c r="D33" s="1443">
        <v>0</v>
      </c>
      <c r="E33" s="1443">
        <v>0</v>
      </c>
      <c r="F33" s="1443">
        <v>0</v>
      </c>
      <c r="G33" s="1718">
        <v>124</v>
      </c>
      <c r="H33" s="1549" t="s">
        <v>1650</v>
      </c>
      <c r="I33" s="1443">
        <v>0</v>
      </c>
      <c r="J33" s="1446">
        <v>0</v>
      </c>
    </row>
    <row r="34" spans="1:11" ht="75.75" customHeight="1">
      <c r="A34" s="1611">
        <v>0</v>
      </c>
      <c r="B34" s="1554"/>
      <c r="C34" s="1554">
        <v>0</v>
      </c>
      <c r="D34" s="1554">
        <v>0</v>
      </c>
      <c r="E34" s="1554">
        <v>0</v>
      </c>
      <c r="F34" s="1554">
        <v>0</v>
      </c>
      <c r="G34" s="1917">
        <v>125</v>
      </c>
      <c r="H34" s="1556" t="s">
        <v>1651</v>
      </c>
      <c r="I34" s="1554">
        <v>0</v>
      </c>
      <c r="J34" s="1553">
        <v>0</v>
      </c>
    </row>
    <row r="35" spans="1:11" ht="46.5" customHeight="1">
      <c r="A35" s="1639">
        <v>0</v>
      </c>
      <c r="B35" s="1614"/>
      <c r="C35" s="1615">
        <v>0</v>
      </c>
      <c r="D35" s="1614">
        <v>0</v>
      </c>
      <c r="E35" s="1615">
        <v>0</v>
      </c>
      <c r="F35" s="1614">
        <v>0</v>
      </c>
      <c r="G35" s="1919">
        <v>126</v>
      </c>
      <c r="H35" s="1617" t="s">
        <v>1652</v>
      </c>
      <c r="I35" s="1615">
        <v>0</v>
      </c>
      <c r="J35" s="1616">
        <v>0</v>
      </c>
    </row>
    <row r="36" spans="1:11" ht="48" customHeight="1">
      <c r="A36" s="1611">
        <v>0</v>
      </c>
      <c r="B36" s="1552"/>
      <c r="C36" s="1554">
        <v>0</v>
      </c>
      <c r="D36" s="1554">
        <v>0</v>
      </c>
      <c r="E36" s="1554">
        <v>0</v>
      </c>
      <c r="F36" s="1554">
        <v>0</v>
      </c>
      <c r="G36" s="1917">
        <v>127</v>
      </c>
      <c r="H36" s="1556" t="s">
        <v>1653</v>
      </c>
      <c r="I36" s="1554">
        <v>0</v>
      </c>
      <c r="J36" s="1553">
        <v>0</v>
      </c>
    </row>
    <row r="37" spans="1:11" s="1818" customFormat="1" ht="52.5" customHeight="1" thickBot="1">
      <c r="A37" s="2237">
        <v>0</v>
      </c>
      <c r="B37" s="1530"/>
      <c r="C37" s="2238">
        <v>0</v>
      </c>
      <c r="D37" s="1530">
        <v>0</v>
      </c>
      <c r="E37" s="2238">
        <v>0</v>
      </c>
      <c r="F37" s="1530">
        <v>0</v>
      </c>
      <c r="G37" s="2239">
        <v>128</v>
      </c>
      <c r="H37" s="1532" t="s">
        <v>1654</v>
      </c>
      <c r="I37" s="2238">
        <v>0</v>
      </c>
      <c r="J37" s="2240">
        <v>0</v>
      </c>
      <c r="K37" s="2241"/>
    </row>
    <row r="38" spans="1:11" s="1934" customFormat="1" ht="33.75" customHeight="1">
      <c r="A38" s="1483">
        <v>0</v>
      </c>
      <c r="B38" s="1486"/>
      <c r="C38" s="1484">
        <v>0</v>
      </c>
      <c r="D38" s="1484">
        <v>0</v>
      </c>
      <c r="E38" s="1484">
        <v>0</v>
      </c>
      <c r="F38" s="1484">
        <v>0</v>
      </c>
      <c r="G38" s="1953">
        <v>133</v>
      </c>
      <c r="H38" s="1869" t="s">
        <v>1655</v>
      </c>
      <c r="I38" s="1484">
        <v>0</v>
      </c>
      <c r="J38" s="1485">
        <v>0</v>
      </c>
    </row>
    <row r="39" spans="1:11" ht="33" customHeight="1">
      <c r="A39" s="1613">
        <v>0</v>
      </c>
      <c r="B39" s="1615"/>
      <c r="C39" s="1614">
        <v>0</v>
      </c>
      <c r="D39" s="1614">
        <v>0</v>
      </c>
      <c r="E39" s="1614">
        <v>0</v>
      </c>
      <c r="F39" s="1614">
        <v>0</v>
      </c>
      <c r="G39" s="1919">
        <v>134</v>
      </c>
      <c r="H39" s="1617" t="s">
        <v>1656</v>
      </c>
      <c r="I39" s="2230">
        <v>0</v>
      </c>
      <c r="J39" s="1616">
        <v>0</v>
      </c>
    </row>
    <row r="40" spans="1:11" ht="47.25" customHeight="1">
      <c r="A40" s="1492">
        <v>0</v>
      </c>
      <c r="B40" s="1618"/>
      <c r="C40" s="1494">
        <v>0</v>
      </c>
      <c r="D40" s="1494"/>
      <c r="E40" s="1494">
        <v>0</v>
      </c>
      <c r="F40" s="1494"/>
      <c r="G40" s="1761">
        <v>135</v>
      </c>
      <c r="H40" s="1567" t="s">
        <v>1657</v>
      </c>
      <c r="I40" s="1494">
        <v>0</v>
      </c>
      <c r="J40" s="1495">
        <v>0</v>
      </c>
    </row>
    <row r="41" spans="1:11" s="1818" customFormat="1" ht="45" customHeight="1">
      <c r="A41" s="1442">
        <v>0</v>
      </c>
      <c r="B41" s="1497"/>
      <c r="C41" s="1443">
        <v>0</v>
      </c>
      <c r="D41" s="1443"/>
      <c r="E41" s="1443">
        <v>0</v>
      </c>
      <c r="F41" s="1443">
        <v>0</v>
      </c>
      <c r="G41" s="1718">
        <v>136</v>
      </c>
      <c r="H41" s="1549" t="s">
        <v>1658</v>
      </c>
      <c r="I41" s="1497">
        <v>0</v>
      </c>
      <c r="J41" s="1446">
        <v>0</v>
      </c>
      <c r="K41" s="2241"/>
    </row>
    <row r="42" spans="1:11" ht="50.25" customHeight="1">
      <c r="A42" s="1613">
        <v>0</v>
      </c>
      <c r="B42" s="1615"/>
      <c r="C42" s="1614">
        <v>0</v>
      </c>
      <c r="D42" s="1614"/>
      <c r="E42" s="1614">
        <v>0</v>
      </c>
      <c r="F42" s="1614">
        <v>0</v>
      </c>
      <c r="G42" s="1919">
        <v>137</v>
      </c>
      <c r="H42" s="1617" t="s">
        <v>1659</v>
      </c>
      <c r="I42" s="1614">
        <v>0</v>
      </c>
      <c r="J42" s="1616">
        <v>0</v>
      </c>
    </row>
    <row r="43" spans="1:11" ht="31.5" customHeight="1">
      <c r="A43" s="1442">
        <v>0</v>
      </c>
      <c r="B43" s="1497"/>
      <c r="C43" s="1443">
        <v>0</v>
      </c>
      <c r="D43" s="1443"/>
      <c r="E43" s="1443">
        <v>0</v>
      </c>
      <c r="F43" s="1443">
        <v>0</v>
      </c>
      <c r="G43" s="1718">
        <v>138</v>
      </c>
      <c r="H43" s="1549" t="s">
        <v>1660</v>
      </c>
      <c r="I43" s="1497">
        <v>0</v>
      </c>
      <c r="J43" s="1446">
        <v>0</v>
      </c>
    </row>
    <row r="44" spans="1:11" ht="48" customHeight="1">
      <c r="A44" s="1550">
        <v>0</v>
      </c>
      <c r="B44" s="1554"/>
      <c r="C44" s="1552">
        <v>0</v>
      </c>
      <c r="D44" s="1554"/>
      <c r="E44" s="1552">
        <v>0</v>
      </c>
      <c r="F44" s="1554">
        <v>0</v>
      </c>
      <c r="G44" s="1917">
        <v>140</v>
      </c>
      <c r="H44" s="1556" t="s">
        <v>1661</v>
      </c>
      <c r="I44" s="1554">
        <v>0</v>
      </c>
      <c r="J44" s="1553">
        <v>0</v>
      </c>
    </row>
    <row r="45" spans="1:11" ht="78" customHeight="1">
      <c r="A45" s="1613">
        <v>0</v>
      </c>
      <c r="B45" s="1614"/>
      <c r="C45" s="1614">
        <v>0</v>
      </c>
      <c r="D45" s="1614"/>
      <c r="E45" s="1614">
        <v>0</v>
      </c>
      <c r="F45" s="1614">
        <v>0</v>
      </c>
      <c r="G45" s="1919">
        <v>141</v>
      </c>
      <c r="H45" s="1617" t="s">
        <v>1662</v>
      </c>
      <c r="I45" s="1614">
        <v>0</v>
      </c>
      <c r="J45" s="1616">
        <v>0</v>
      </c>
    </row>
    <row r="46" spans="1:11" ht="33" customHeight="1" thickBot="1">
      <c r="A46" s="2242">
        <v>0</v>
      </c>
      <c r="B46" s="1792"/>
      <c r="C46" s="2243">
        <v>0</v>
      </c>
      <c r="D46" s="1792"/>
      <c r="E46" s="2243">
        <v>0</v>
      </c>
      <c r="F46" s="1792"/>
      <c r="G46" s="2234">
        <v>145</v>
      </c>
      <c r="H46" s="2235" t="s">
        <v>1663</v>
      </c>
      <c r="I46" s="2243">
        <v>0</v>
      </c>
      <c r="J46" s="2236">
        <v>0</v>
      </c>
    </row>
    <row r="47" spans="1:11" ht="38.25" customHeight="1">
      <c r="A47" s="1483">
        <v>0</v>
      </c>
      <c r="B47" s="1484"/>
      <c r="C47" s="1484">
        <v>0</v>
      </c>
      <c r="D47" s="1484">
        <v>0</v>
      </c>
      <c r="E47" s="1484">
        <v>0</v>
      </c>
      <c r="F47" s="1484">
        <v>0</v>
      </c>
      <c r="G47" s="1953">
        <v>150</v>
      </c>
      <c r="H47" s="1869" t="s">
        <v>1664</v>
      </c>
      <c r="I47" s="1484">
        <v>0</v>
      </c>
      <c r="J47" s="1485">
        <v>0</v>
      </c>
    </row>
    <row r="48" spans="1:11" ht="34.5" customHeight="1">
      <c r="A48" s="1548">
        <v>0</v>
      </c>
      <c r="B48" s="1443"/>
      <c r="C48" s="1497">
        <v>0</v>
      </c>
      <c r="D48" s="1497">
        <v>0</v>
      </c>
      <c r="E48" s="1497">
        <v>0</v>
      </c>
      <c r="F48" s="1497">
        <v>0</v>
      </c>
      <c r="G48" s="1718">
        <v>151</v>
      </c>
      <c r="H48" s="1549" t="s">
        <v>1665</v>
      </c>
      <c r="I48" s="1443">
        <v>0</v>
      </c>
      <c r="J48" s="1500">
        <v>0</v>
      </c>
    </row>
    <row r="49" spans="1:10" ht="34.5" customHeight="1">
      <c r="A49" s="1611">
        <v>0</v>
      </c>
      <c r="B49" s="1554"/>
      <c r="C49" s="1554">
        <v>0</v>
      </c>
      <c r="D49" s="1554"/>
      <c r="E49" s="1554">
        <v>0</v>
      </c>
      <c r="F49" s="1554">
        <v>0</v>
      </c>
      <c r="G49" s="1917">
        <v>152</v>
      </c>
      <c r="H49" s="1556" t="s">
        <v>1666</v>
      </c>
      <c r="I49" s="1554">
        <v>0</v>
      </c>
      <c r="J49" s="1553">
        <v>0</v>
      </c>
    </row>
    <row r="50" spans="1:10" ht="34.5" customHeight="1">
      <c r="A50" s="4275"/>
      <c r="B50" s="4275"/>
      <c r="C50" s="4275"/>
      <c r="D50" s="4275">
        <v>1000000</v>
      </c>
      <c r="E50" s="4275"/>
      <c r="F50" s="4275">
        <v>1000000</v>
      </c>
      <c r="G50" s="3896">
        <v>153</v>
      </c>
      <c r="H50" s="3777" t="s">
        <v>3464</v>
      </c>
      <c r="I50" s="4275"/>
      <c r="J50" s="4275"/>
    </row>
    <row r="51" spans="1:10" ht="80.25" customHeight="1">
      <c r="A51" s="4275">
        <v>0</v>
      </c>
      <c r="B51" s="4275"/>
      <c r="C51" s="4275">
        <v>0</v>
      </c>
      <c r="D51" s="4275">
        <v>0</v>
      </c>
      <c r="E51" s="4275">
        <v>0</v>
      </c>
      <c r="F51" s="4275">
        <v>0</v>
      </c>
      <c r="G51" s="3896">
        <v>154</v>
      </c>
      <c r="H51" s="3777" t="s">
        <v>352</v>
      </c>
      <c r="I51" s="4276">
        <v>0</v>
      </c>
      <c r="J51" s="4277">
        <v>0</v>
      </c>
    </row>
    <row r="52" spans="1:10" s="1694" customFormat="1" ht="34.5" customHeight="1" thickBot="1">
      <c r="A52" s="1502">
        <v>0</v>
      </c>
      <c r="B52" s="1746"/>
      <c r="C52" s="1503">
        <v>0</v>
      </c>
      <c r="D52" s="1504">
        <v>0</v>
      </c>
      <c r="E52" s="1503">
        <v>0</v>
      </c>
      <c r="F52" s="1504">
        <v>0</v>
      </c>
      <c r="G52" s="4272">
        <v>155</v>
      </c>
      <c r="H52" s="4273" t="s">
        <v>1667</v>
      </c>
      <c r="I52" s="1503">
        <v>0</v>
      </c>
      <c r="J52" s="4274">
        <v>0</v>
      </c>
    </row>
    <row r="53" spans="1:10" s="2248" customFormat="1" ht="41.25" customHeight="1" thickTop="1" thickBot="1">
      <c r="A53" s="1921">
        <f t="shared" ref="A53:F53" si="6">SUM(A23:A52)</f>
        <v>0</v>
      </c>
      <c r="B53" s="1922">
        <f t="shared" si="6"/>
        <v>0</v>
      </c>
      <c r="C53" s="1922">
        <f t="shared" si="6"/>
        <v>0</v>
      </c>
      <c r="D53" s="1922">
        <f t="shared" si="6"/>
        <v>1000000</v>
      </c>
      <c r="E53" s="1922">
        <f t="shared" si="6"/>
        <v>0</v>
      </c>
      <c r="F53" s="1922">
        <f t="shared" si="6"/>
        <v>1000000</v>
      </c>
      <c r="G53" s="1838"/>
      <c r="H53" s="1600" t="s">
        <v>1668</v>
      </c>
      <c r="I53" s="1922">
        <f>SUM(I23:I52)</f>
        <v>0</v>
      </c>
      <c r="J53" s="2247">
        <f>SUM(J23:J52)</f>
        <v>0</v>
      </c>
    </row>
    <row r="54" spans="1:10" ht="35.25" customHeight="1" thickTop="1">
      <c r="A54" s="2249">
        <v>0</v>
      </c>
      <c r="B54" s="2250">
        <v>0</v>
      </c>
      <c r="C54" s="2251">
        <v>0</v>
      </c>
      <c r="D54" s="2250">
        <v>0</v>
      </c>
      <c r="E54" s="2251">
        <v>0</v>
      </c>
      <c r="F54" s="2250">
        <v>0</v>
      </c>
      <c r="G54" s="2252">
        <v>156</v>
      </c>
      <c r="H54" s="2253" t="s">
        <v>353</v>
      </c>
      <c r="I54" s="2251">
        <v>0</v>
      </c>
      <c r="J54" s="2254">
        <v>0</v>
      </c>
    </row>
    <row r="55" spans="1:10" ht="32.25" customHeight="1">
      <c r="A55" s="1442">
        <v>0</v>
      </c>
      <c r="B55" s="1497">
        <v>0</v>
      </c>
      <c r="C55" s="1488">
        <v>0</v>
      </c>
      <c r="D55" s="1443">
        <v>0</v>
      </c>
      <c r="E55" s="1488">
        <v>0</v>
      </c>
      <c r="F55" s="1443">
        <v>0</v>
      </c>
      <c r="G55" s="1817">
        <v>159</v>
      </c>
      <c r="H55" s="1549" t="s">
        <v>356</v>
      </c>
      <c r="I55" s="1488">
        <v>0</v>
      </c>
      <c r="J55" s="1446">
        <v>0</v>
      </c>
    </row>
    <row r="56" spans="1:10" ht="61.5" customHeight="1">
      <c r="A56" s="1442">
        <v>0</v>
      </c>
      <c r="B56" s="1443">
        <v>0</v>
      </c>
      <c r="C56" s="1488"/>
      <c r="D56" s="1497">
        <v>0</v>
      </c>
      <c r="E56" s="1488">
        <v>0</v>
      </c>
      <c r="F56" s="1497">
        <v>0</v>
      </c>
      <c r="G56" s="1817">
        <v>160</v>
      </c>
      <c r="H56" s="1549" t="s">
        <v>1669</v>
      </c>
      <c r="I56" s="1488">
        <v>0</v>
      </c>
      <c r="J56" s="1500">
        <v>0</v>
      </c>
    </row>
    <row r="57" spans="1:10" ht="32.25" customHeight="1">
      <c r="A57" s="1442">
        <v>0</v>
      </c>
      <c r="B57" s="1443">
        <v>0</v>
      </c>
      <c r="C57" s="1488"/>
      <c r="D57" s="1497">
        <v>0</v>
      </c>
      <c r="E57" s="1488">
        <v>0</v>
      </c>
      <c r="F57" s="1497">
        <v>0</v>
      </c>
      <c r="G57" s="1817">
        <v>161</v>
      </c>
      <c r="H57" s="1549" t="s">
        <v>358</v>
      </c>
      <c r="I57" s="1488">
        <v>0</v>
      </c>
      <c r="J57" s="1500">
        <v>0</v>
      </c>
    </row>
    <row r="58" spans="1:10" ht="33.75" customHeight="1">
      <c r="A58" s="1442">
        <v>0</v>
      </c>
      <c r="B58" s="1443"/>
      <c r="C58" s="1488"/>
      <c r="D58" s="1497">
        <v>0</v>
      </c>
      <c r="E58" s="1488"/>
      <c r="F58" s="1497">
        <v>0</v>
      </c>
      <c r="G58" s="1817">
        <v>162</v>
      </c>
      <c r="H58" s="1549" t="s">
        <v>1670</v>
      </c>
      <c r="I58" s="1488">
        <v>0</v>
      </c>
      <c r="J58" s="1500">
        <v>0</v>
      </c>
    </row>
    <row r="59" spans="1:10" ht="80.25" customHeight="1">
      <c r="A59" s="1442">
        <v>0</v>
      </c>
      <c r="B59" s="1443">
        <v>0</v>
      </c>
      <c r="C59" s="1488">
        <v>0</v>
      </c>
      <c r="D59" s="1497">
        <v>0</v>
      </c>
      <c r="E59" s="1488">
        <v>0</v>
      </c>
      <c r="F59" s="1497">
        <v>0</v>
      </c>
      <c r="G59" s="1618">
        <v>163</v>
      </c>
      <c r="H59" s="1549" t="s">
        <v>1671</v>
      </c>
      <c r="I59" s="1488">
        <v>0</v>
      </c>
      <c r="J59" s="1500">
        <v>0</v>
      </c>
    </row>
    <row r="60" spans="1:10" ht="30" customHeight="1">
      <c r="A60" s="1548">
        <v>0</v>
      </c>
      <c r="B60" s="1443"/>
      <c r="C60" s="1490"/>
      <c r="D60" s="1443">
        <v>0</v>
      </c>
      <c r="E60" s="1490"/>
      <c r="F60" s="1443">
        <v>0</v>
      </c>
      <c r="G60" s="1817">
        <v>170</v>
      </c>
      <c r="H60" s="1549" t="s">
        <v>1672</v>
      </c>
      <c r="I60" s="1490">
        <v>0</v>
      </c>
      <c r="J60" s="1446">
        <v>0</v>
      </c>
    </row>
    <row r="61" spans="1:10" ht="33" customHeight="1">
      <c r="A61" s="1548">
        <v>0</v>
      </c>
      <c r="B61" s="1443">
        <v>0</v>
      </c>
      <c r="C61" s="1490">
        <v>0</v>
      </c>
      <c r="D61" s="1443">
        <v>0</v>
      </c>
      <c r="E61" s="1490">
        <v>0</v>
      </c>
      <c r="F61" s="1443">
        <v>0</v>
      </c>
      <c r="G61" s="1817">
        <v>171</v>
      </c>
      <c r="H61" s="1549" t="s">
        <v>362</v>
      </c>
      <c r="I61" s="1490">
        <v>0</v>
      </c>
      <c r="J61" s="1446">
        <v>0</v>
      </c>
    </row>
    <row r="62" spans="1:10" ht="33" customHeight="1">
      <c r="A62" s="1442">
        <v>0</v>
      </c>
      <c r="B62" s="1443">
        <v>0</v>
      </c>
      <c r="C62" s="1488">
        <v>0</v>
      </c>
      <c r="D62" s="1443">
        <v>0</v>
      </c>
      <c r="E62" s="1488">
        <v>0</v>
      </c>
      <c r="F62" s="1443">
        <v>0</v>
      </c>
      <c r="G62" s="1817">
        <v>172</v>
      </c>
      <c r="H62" s="1549" t="s">
        <v>363</v>
      </c>
      <c r="I62" s="1488">
        <v>0</v>
      </c>
      <c r="J62" s="1446">
        <v>0</v>
      </c>
    </row>
    <row r="63" spans="1:10" ht="31.5" customHeight="1">
      <c r="A63" s="1442">
        <v>0</v>
      </c>
      <c r="B63" s="1443"/>
      <c r="C63" s="1488"/>
      <c r="D63" s="4326">
        <v>500000</v>
      </c>
      <c r="E63" s="1488"/>
      <c r="F63" s="4326">
        <v>500000</v>
      </c>
      <c r="G63" s="1817">
        <v>173</v>
      </c>
      <c r="H63" s="1549" t="s">
        <v>1673</v>
      </c>
      <c r="I63" s="1488">
        <v>0</v>
      </c>
      <c r="J63" s="4326"/>
    </row>
    <row r="64" spans="1:10" ht="48" customHeight="1">
      <c r="A64" s="1611">
        <v>0</v>
      </c>
      <c r="B64" s="1552"/>
      <c r="C64" s="1551"/>
      <c r="D64" s="1554"/>
      <c r="E64" s="1551"/>
      <c r="F64" s="1554"/>
      <c r="G64" s="1878">
        <v>174</v>
      </c>
      <c r="H64" s="1556" t="s">
        <v>1674</v>
      </c>
      <c r="I64" s="1551">
        <v>0</v>
      </c>
      <c r="J64" s="1553"/>
    </row>
    <row r="65" spans="1:11" ht="18.75" customHeight="1">
      <c r="A65" s="1639">
        <v>0</v>
      </c>
      <c r="B65" s="1614">
        <v>0</v>
      </c>
      <c r="C65" s="1628">
        <v>0</v>
      </c>
      <c r="D65" s="1614"/>
      <c r="E65" s="1628">
        <v>0</v>
      </c>
      <c r="F65" s="1614">
        <v>0</v>
      </c>
      <c r="G65" s="1777">
        <v>175</v>
      </c>
      <c r="H65" s="1686" t="s">
        <v>365</v>
      </c>
      <c r="I65" s="1628">
        <v>0</v>
      </c>
      <c r="J65" s="1616"/>
    </row>
    <row r="66" spans="1:11" ht="33" customHeight="1">
      <c r="A66" s="1442">
        <v>0</v>
      </c>
      <c r="B66" s="1443">
        <v>0</v>
      </c>
      <c r="C66" s="1488">
        <v>0</v>
      </c>
      <c r="D66" s="1443"/>
      <c r="E66" s="1488">
        <v>0</v>
      </c>
      <c r="F66" s="1443">
        <v>0</v>
      </c>
      <c r="G66" s="1817">
        <v>176</v>
      </c>
      <c r="H66" s="1549" t="s">
        <v>1675</v>
      </c>
      <c r="I66" s="1488">
        <v>0</v>
      </c>
      <c r="J66" s="1446"/>
    </row>
    <row r="67" spans="1:11" ht="18" customHeight="1">
      <c r="A67" s="1442">
        <v>0</v>
      </c>
      <c r="B67" s="1443">
        <v>0</v>
      </c>
      <c r="C67" s="1488">
        <v>0</v>
      </c>
      <c r="D67" s="1443"/>
      <c r="E67" s="1488">
        <v>0</v>
      </c>
      <c r="F67" s="1443">
        <v>0</v>
      </c>
      <c r="G67" s="1817">
        <v>179</v>
      </c>
      <c r="H67" s="1818" t="s">
        <v>280</v>
      </c>
      <c r="I67" s="1488">
        <v>0</v>
      </c>
      <c r="J67" s="1446"/>
    </row>
    <row r="68" spans="1:11" ht="60">
      <c r="A68" s="1548">
        <v>0</v>
      </c>
      <c r="B68" s="1443">
        <v>0</v>
      </c>
      <c r="C68" s="1490">
        <v>0</v>
      </c>
      <c r="D68" s="1443"/>
      <c r="E68" s="1490">
        <v>0</v>
      </c>
      <c r="F68" s="1443">
        <v>0</v>
      </c>
      <c r="G68" s="1817">
        <v>180</v>
      </c>
      <c r="H68" s="1549" t="s">
        <v>1676</v>
      </c>
      <c r="I68" s="1490">
        <v>0</v>
      </c>
      <c r="J68" s="1446"/>
    </row>
    <row r="69" spans="1:11" ht="48.75" customHeight="1">
      <c r="A69" s="1611">
        <v>0</v>
      </c>
      <c r="B69" s="1554"/>
      <c r="C69" s="1551"/>
      <c r="D69" s="1554"/>
      <c r="E69" s="1551"/>
      <c r="F69" s="1554"/>
      <c r="G69" s="1878">
        <v>182</v>
      </c>
      <c r="H69" s="1556" t="s">
        <v>1677</v>
      </c>
      <c r="I69" s="1551">
        <v>0</v>
      </c>
      <c r="J69" s="1553"/>
    </row>
    <row r="70" spans="1:11" ht="50.25" customHeight="1">
      <c r="A70" s="1613">
        <v>0</v>
      </c>
      <c r="B70" s="1614"/>
      <c r="C70" s="1627"/>
      <c r="D70" s="1614"/>
      <c r="E70" s="1627"/>
      <c r="F70" s="1614"/>
      <c r="G70" s="1777">
        <v>183</v>
      </c>
      <c r="H70" s="1617" t="s">
        <v>1678</v>
      </c>
      <c r="I70" s="1627">
        <v>0</v>
      </c>
      <c r="J70" s="1616"/>
    </row>
    <row r="71" spans="1:11" ht="33.75" customHeight="1">
      <c r="A71" s="1442">
        <v>0</v>
      </c>
      <c r="B71" s="1443"/>
      <c r="C71" s="1488"/>
      <c r="D71" s="1443"/>
      <c r="E71" s="1488"/>
      <c r="F71" s="1443"/>
      <c r="G71" s="1817">
        <v>184</v>
      </c>
      <c r="H71" s="1549" t="s">
        <v>373</v>
      </c>
      <c r="I71" s="1488">
        <v>0</v>
      </c>
      <c r="J71" s="1446">
        <v>0</v>
      </c>
    </row>
    <row r="72" spans="1:11" ht="31.5" customHeight="1">
      <c r="A72" s="1442">
        <v>0</v>
      </c>
      <c r="B72" s="1443"/>
      <c r="C72" s="1488"/>
      <c r="D72" s="1443"/>
      <c r="E72" s="1488"/>
      <c r="F72" s="1443"/>
      <c r="G72" s="1817">
        <v>185</v>
      </c>
      <c r="H72" s="1549" t="s">
        <v>374</v>
      </c>
      <c r="I72" s="1488">
        <v>0</v>
      </c>
      <c r="J72" s="1446">
        <v>0</v>
      </c>
    </row>
    <row r="73" spans="1:11" ht="34.5" customHeight="1">
      <c r="A73" s="1442">
        <v>0</v>
      </c>
      <c r="B73" s="1443"/>
      <c r="C73" s="1488"/>
      <c r="D73" s="1443"/>
      <c r="E73" s="1488"/>
      <c r="F73" s="1443"/>
      <c r="G73" s="1817">
        <v>194</v>
      </c>
      <c r="H73" s="1874" t="s">
        <v>375</v>
      </c>
      <c r="I73" s="2255">
        <v>0</v>
      </c>
      <c r="J73" s="1495">
        <v>0</v>
      </c>
    </row>
    <row r="74" spans="1:11" s="2821" customFormat="1" ht="62.25" customHeight="1">
      <c r="A74" s="1442">
        <v>0</v>
      </c>
      <c r="B74" s="1443"/>
      <c r="C74" s="1488"/>
      <c r="D74" s="1443"/>
      <c r="E74" s="1488"/>
      <c r="F74" s="1443"/>
      <c r="G74" s="1817">
        <v>195</v>
      </c>
      <c r="H74" s="1549" t="s">
        <v>376</v>
      </c>
      <c r="I74" s="1233">
        <v>0</v>
      </c>
      <c r="J74" s="2256">
        <v>0</v>
      </c>
      <c r="K74" s="1587"/>
    </row>
    <row r="75" spans="1:11" ht="30" customHeight="1">
      <c r="A75" s="1442">
        <v>0</v>
      </c>
      <c r="B75" s="1443">
        <v>0</v>
      </c>
      <c r="C75" s="1488">
        <v>0</v>
      </c>
      <c r="D75" s="1443">
        <v>0</v>
      </c>
      <c r="E75" s="1488">
        <v>0</v>
      </c>
      <c r="F75" s="1443">
        <v>0</v>
      </c>
      <c r="G75" s="1817">
        <v>197</v>
      </c>
      <c r="H75" s="1549" t="s">
        <v>377</v>
      </c>
      <c r="I75" s="1488">
        <v>0</v>
      </c>
      <c r="J75" s="1446">
        <v>0</v>
      </c>
    </row>
    <row r="76" spans="1:11" ht="32.25" customHeight="1">
      <c r="A76" s="1442">
        <v>0</v>
      </c>
      <c r="B76" s="1443">
        <v>0</v>
      </c>
      <c r="C76" s="1488">
        <v>0</v>
      </c>
      <c r="D76" s="1497">
        <v>0</v>
      </c>
      <c r="E76" s="1488">
        <v>0</v>
      </c>
      <c r="F76" s="1497">
        <v>0</v>
      </c>
      <c r="G76" s="1817">
        <v>198</v>
      </c>
      <c r="H76" s="1549" t="s">
        <v>378</v>
      </c>
      <c r="I76" s="1488">
        <v>0</v>
      </c>
      <c r="J76" s="1500">
        <v>0</v>
      </c>
    </row>
    <row r="77" spans="1:11" s="1694" customFormat="1" ht="32.25" customHeight="1" thickBot="1">
      <c r="A77" s="1450">
        <v>0</v>
      </c>
      <c r="B77" s="1451">
        <v>0</v>
      </c>
      <c r="C77" s="2246">
        <v>0</v>
      </c>
      <c r="D77" s="1451">
        <v>0</v>
      </c>
      <c r="E77" s="2246">
        <v>0</v>
      </c>
      <c r="F77" s="1451">
        <v>0</v>
      </c>
      <c r="G77" s="1778">
        <v>199</v>
      </c>
      <c r="H77" s="1667" t="s">
        <v>379</v>
      </c>
      <c r="I77" s="2246">
        <v>0</v>
      </c>
      <c r="J77" s="1454">
        <v>0</v>
      </c>
    </row>
    <row r="78" spans="1:11" s="1925" customFormat="1" ht="46.5" customHeight="1" thickTop="1" thickBot="1">
      <c r="A78" s="2217">
        <f t="shared" ref="A78:F78" si="7">SUM(A54:A77)</f>
        <v>0</v>
      </c>
      <c r="B78" s="2219">
        <f t="shared" si="7"/>
        <v>0</v>
      </c>
      <c r="C78" s="2219">
        <f t="shared" si="7"/>
        <v>0</v>
      </c>
      <c r="D78" s="2220">
        <f t="shared" si="7"/>
        <v>500000</v>
      </c>
      <c r="E78" s="2219">
        <f t="shared" si="7"/>
        <v>0</v>
      </c>
      <c r="F78" s="2220">
        <f t="shared" si="7"/>
        <v>500000</v>
      </c>
      <c r="G78" s="2221"/>
      <c r="H78" s="1754" t="s">
        <v>380</v>
      </c>
      <c r="I78" s="2219">
        <f>SUM(I54:I77)</f>
        <v>0</v>
      </c>
      <c r="J78" s="2222">
        <f>SUM(J54:J77)</f>
        <v>0</v>
      </c>
    </row>
    <row r="79" spans="1:11" s="2261" customFormat="1" ht="34.5" customHeight="1" thickTop="1" thickBot="1">
      <c r="A79" s="2257">
        <f t="shared" ref="A79:F79" si="8">SUM(A78,A53)</f>
        <v>0</v>
      </c>
      <c r="B79" s="2258">
        <f t="shared" si="8"/>
        <v>0</v>
      </c>
      <c r="C79" s="2258">
        <f t="shared" si="8"/>
        <v>0</v>
      </c>
      <c r="D79" s="2259">
        <f t="shared" si="8"/>
        <v>1500000</v>
      </c>
      <c r="E79" s="2258">
        <f t="shared" si="8"/>
        <v>0</v>
      </c>
      <c r="F79" s="2258">
        <f t="shared" si="8"/>
        <v>1500000</v>
      </c>
      <c r="G79" s="1732"/>
      <c r="H79" s="1784" t="s">
        <v>1679</v>
      </c>
      <c r="I79" s="2258">
        <f>SUM(I78,I53)</f>
        <v>0</v>
      </c>
      <c r="J79" s="2260">
        <f>SUM(J78,J53)</f>
        <v>0</v>
      </c>
    </row>
    <row r="80" spans="1:11" ht="15.75" customHeight="1" thickBot="1">
      <c r="A80" s="4776"/>
      <c r="B80" s="4777"/>
      <c r="C80" s="4777"/>
      <c r="D80" s="4777"/>
      <c r="E80" s="4777"/>
      <c r="F80" s="4777"/>
      <c r="G80" s="1842">
        <v>3</v>
      </c>
      <c r="H80" s="4778" t="s">
        <v>320</v>
      </c>
      <c r="I80" s="4778"/>
      <c r="J80" s="4779"/>
    </row>
    <row r="81" spans="1:10" ht="65.25" customHeight="1">
      <c r="A81" s="2262">
        <v>0</v>
      </c>
      <c r="B81" s="1484">
        <v>0</v>
      </c>
      <c r="C81" s="1844">
        <v>0</v>
      </c>
      <c r="D81" s="1484">
        <v>0</v>
      </c>
      <c r="E81" s="1844">
        <v>0</v>
      </c>
      <c r="F81" s="1484">
        <v>0</v>
      </c>
      <c r="G81" s="1845">
        <v>200</v>
      </c>
      <c r="H81" s="1869" t="s">
        <v>1680</v>
      </c>
      <c r="I81" s="1844">
        <v>0</v>
      </c>
      <c r="J81" s="1485">
        <v>0</v>
      </c>
    </row>
    <row r="82" spans="1:10" ht="61.5" customHeight="1">
      <c r="A82" s="1442">
        <v>0</v>
      </c>
      <c r="B82" s="1497">
        <v>0</v>
      </c>
      <c r="C82" s="1488">
        <v>0</v>
      </c>
      <c r="D82" s="1443">
        <v>0</v>
      </c>
      <c r="E82" s="1488">
        <v>0</v>
      </c>
      <c r="F82" s="1443">
        <v>0</v>
      </c>
      <c r="G82" s="1817">
        <v>201</v>
      </c>
      <c r="H82" s="1549" t="s">
        <v>3129</v>
      </c>
      <c r="I82" s="1488">
        <v>0</v>
      </c>
      <c r="J82" s="1446">
        <v>0</v>
      </c>
    </row>
    <row r="83" spans="1:10" ht="47.25" customHeight="1">
      <c r="A83" s="1550">
        <v>0</v>
      </c>
      <c r="B83" s="1554">
        <v>0</v>
      </c>
      <c r="C83" s="1555">
        <v>0</v>
      </c>
      <c r="D83" s="1554">
        <v>0</v>
      </c>
      <c r="E83" s="1555">
        <v>0</v>
      </c>
      <c r="F83" s="1554">
        <v>0</v>
      </c>
      <c r="G83" s="1878">
        <v>202</v>
      </c>
      <c r="H83" s="1556" t="s">
        <v>1681</v>
      </c>
      <c r="I83" s="1555">
        <v>0</v>
      </c>
      <c r="J83" s="1553">
        <v>0</v>
      </c>
    </row>
    <row r="84" spans="1:10" ht="37.5" customHeight="1">
      <c r="A84" s="1639">
        <v>0</v>
      </c>
      <c r="B84" s="1614">
        <v>0</v>
      </c>
      <c r="C84" s="1628">
        <v>0</v>
      </c>
      <c r="D84" s="1614">
        <v>0</v>
      </c>
      <c r="E84" s="1628">
        <v>0</v>
      </c>
      <c r="F84" s="1614">
        <v>0</v>
      </c>
      <c r="G84" s="1777">
        <v>203</v>
      </c>
      <c r="H84" s="1617" t="s">
        <v>1682</v>
      </c>
      <c r="I84" s="1628">
        <v>0</v>
      </c>
      <c r="J84" s="1616">
        <v>0</v>
      </c>
    </row>
    <row r="85" spans="1:10" ht="15">
      <c r="A85" s="1548">
        <v>0</v>
      </c>
      <c r="B85" s="1443">
        <v>0</v>
      </c>
      <c r="C85" s="1490">
        <v>0</v>
      </c>
      <c r="D85" s="1443">
        <v>0</v>
      </c>
      <c r="E85" s="1490">
        <v>0</v>
      </c>
      <c r="F85" s="1443">
        <v>0</v>
      </c>
      <c r="G85" s="1817">
        <v>204</v>
      </c>
      <c r="H85" s="1549" t="s">
        <v>384</v>
      </c>
      <c r="I85" s="1490">
        <v>0</v>
      </c>
      <c r="J85" s="1446">
        <v>0</v>
      </c>
    </row>
    <row r="86" spans="1:10" ht="30">
      <c r="A86" s="1548">
        <v>0</v>
      </c>
      <c r="B86" s="1443">
        <v>0</v>
      </c>
      <c r="C86" s="1490">
        <v>0</v>
      </c>
      <c r="D86" s="1443">
        <v>0</v>
      </c>
      <c r="E86" s="1490">
        <v>0</v>
      </c>
      <c r="F86" s="1443">
        <v>0</v>
      </c>
      <c r="G86" s="1817">
        <v>205</v>
      </c>
      <c r="H86" s="1549" t="s">
        <v>1683</v>
      </c>
      <c r="I86" s="1490">
        <v>0</v>
      </c>
      <c r="J86" s="1446">
        <v>0</v>
      </c>
    </row>
    <row r="87" spans="1:10" ht="60">
      <c r="A87" s="1548"/>
      <c r="B87" s="1443"/>
      <c r="C87" s="1490"/>
      <c r="D87" s="1446">
        <v>100000</v>
      </c>
      <c r="E87" s="1490"/>
      <c r="F87" s="1446">
        <v>100000</v>
      </c>
      <c r="G87" s="1628">
        <v>206</v>
      </c>
      <c r="H87" s="1617" t="s">
        <v>3520</v>
      </c>
      <c r="I87" s="1490"/>
      <c r="J87" s="4326"/>
    </row>
    <row r="88" spans="1:10" ht="35.25" customHeight="1">
      <c r="A88" s="1548">
        <v>0</v>
      </c>
      <c r="B88" s="1443">
        <v>0</v>
      </c>
      <c r="C88" s="1490">
        <v>0</v>
      </c>
      <c r="D88" s="1443">
        <v>0</v>
      </c>
      <c r="E88" s="1490">
        <v>0</v>
      </c>
      <c r="F88" s="1443">
        <v>0</v>
      </c>
      <c r="G88" s="1817">
        <v>210</v>
      </c>
      <c r="H88" s="1549" t="s">
        <v>1684</v>
      </c>
      <c r="I88" s="1490">
        <v>0</v>
      </c>
      <c r="J88" s="1446">
        <v>0</v>
      </c>
    </row>
    <row r="89" spans="1:10" ht="30.75" customHeight="1">
      <c r="A89" s="1548">
        <v>0</v>
      </c>
      <c r="B89" s="1443"/>
      <c r="C89" s="1490"/>
      <c r="D89" s="1443"/>
      <c r="E89" s="1490"/>
      <c r="F89" s="1443">
        <v>0</v>
      </c>
      <c r="G89" s="1817">
        <v>211</v>
      </c>
      <c r="H89" s="1549" t="s">
        <v>1685</v>
      </c>
      <c r="I89" s="1490">
        <v>0</v>
      </c>
      <c r="J89" s="1446">
        <v>0</v>
      </c>
    </row>
    <row r="90" spans="1:10" s="2821" customFormat="1" ht="59.25" customHeight="1" thickBot="1">
      <c r="A90" s="2242"/>
      <c r="B90" s="1792"/>
      <c r="C90" s="2263"/>
      <c r="D90" s="1792">
        <v>0</v>
      </c>
      <c r="E90" s="2263"/>
      <c r="F90" s="1792"/>
      <c r="G90" s="2264">
        <v>212</v>
      </c>
      <c r="H90" s="2235" t="s">
        <v>3130</v>
      </c>
      <c r="I90" s="2263"/>
      <c r="J90" s="2236">
        <v>0</v>
      </c>
    </row>
    <row r="91" spans="1:10" ht="34.5" customHeight="1">
      <c r="A91" s="2265">
        <v>0</v>
      </c>
      <c r="B91" s="2266"/>
      <c r="C91" s="1534"/>
      <c r="D91" s="2266"/>
      <c r="E91" s="1534"/>
      <c r="F91" s="2266"/>
      <c r="G91" s="2267">
        <v>219</v>
      </c>
      <c r="H91" s="1537" t="s">
        <v>1686</v>
      </c>
      <c r="I91" s="1534">
        <v>0</v>
      </c>
      <c r="J91" s="1536">
        <v>0</v>
      </c>
    </row>
    <row r="92" spans="1:10" ht="52.5" customHeight="1">
      <c r="A92" s="1613">
        <v>0</v>
      </c>
      <c r="B92" s="1614"/>
      <c r="C92" s="1627"/>
      <c r="D92" s="2994">
        <v>200000</v>
      </c>
      <c r="E92" s="1627"/>
      <c r="F92" s="2994">
        <v>200000</v>
      </c>
      <c r="G92" s="1777">
        <v>220</v>
      </c>
      <c r="H92" s="1617" t="s">
        <v>3131</v>
      </c>
      <c r="I92" s="1627">
        <v>0</v>
      </c>
      <c r="J92" s="2994"/>
    </row>
    <row r="93" spans="1:10" ht="51.75" customHeight="1">
      <c r="A93" s="1442">
        <v>0</v>
      </c>
      <c r="B93" s="1443"/>
      <c r="C93" s="1488"/>
      <c r="D93" s="2989">
        <v>100000</v>
      </c>
      <c r="E93" s="1488"/>
      <c r="F93" s="2989">
        <v>100000</v>
      </c>
      <c r="G93" s="1817">
        <v>221</v>
      </c>
      <c r="H93" s="1549" t="s">
        <v>3132</v>
      </c>
      <c r="I93" s="1488">
        <v>0</v>
      </c>
      <c r="J93" s="2989"/>
    </row>
    <row r="94" spans="1:10" ht="37.5" customHeight="1">
      <c r="A94" s="1442">
        <v>0</v>
      </c>
      <c r="B94" s="1497"/>
      <c r="C94" s="1488"/>
      <c r="D94" s="1443"/>
      <c r="E94" s="1488"/>
      <c r="F94" s="1443"/>
      <c r="G94" s="1817">
        <v>222</v>
      </c>
      <c r="H94" s="1549" t="s">
        <v>1687</v>
      </c>
      <c r="I94" s="1488">
        <v>0</v>
      </c>
      <c r="J94" s="2989"/>
    </row>
    <row r="95" spans="1:10" ht="48" customHeight="1">
      <c r="A95" s="1611">
        <v>0</v>
      </c>
      <c r="B95" s="1552"/>
      <c r="C95" s="1551"/>
      <c r="D95" s="1554"/>
      <c r="E95" s="1551"/>
      <c r="F95" s="1554"/>
      <c r="G95" s="1878">
        <v>223</v>
      </c>
      <c r="H95" s="1556" t="s">
        <v>1688</v>
      </c>
      <c r="I95" s="1551">
        <v>0</v>
      </c>
      <c r="J95" s="2989"/>
    </row>
    <row r="96" spans="1:10" ht="50.25" customHeight="1">
      <c r="A96" s="1639">
        <v>0</v>
      </c>
      <c r="B96" s="1614"/>
      <c r="C96" s="1628"/>
      <c r="D96" s="2994">
        <v>500000</v>
      </c>
      <c r="E96" s="1628"/>
      <c r="F96" s="2994">
        <v>500000</v>
      </c>
      <c r="G96" s="1777">
        <v>225</v>
      </c>
      <c r="H96" s="1617" t="s">
        <v>3133</v>
      </c>
      <c r="I96" s="1628">
        <v>0</v>
      </c>
      <c r="J96" s="2994"/>
    </row>
    <row r="97" spans="1:10" ht="99" customHeight="1" thickBot="1">
      <c r="A97" s="1791">
        <v>0</v>
      </c>
      <c r="B97" s="1792"/>
      <c r="C97" s="2233">
        <v>0</v>
      </c>
      <c r="D97" s="1792">
        <v>0</v>
      </c>
      <c r="E97" s="2233">
        <v>0</v>
      </c>
      <c r="F97" s="1792"/>
      <c r="G97" s="2264">
        <v>226</v>
      </c>
      <c r="H97" s="2268" t="s">
        <v>390</v>
      </c>
      <c r="I97" s="2269">
        <v>0</v>
      </c>
      <c r="J97" s="2236">
        <v>0</v>
      </c>
    </row>
    <row r="98" spans="1:10" ht="49.5" customHeight="1">
      <c r="A98" s="2270">
        <v>0</v>
      </c>
      <c r="B98" s="2271">
        <v>0</v>
      </c>
      <c r="C98" s="2271">
        <v>0</v>
      </c>
      <c r="D98" s="2271">
        <v>0</v>
      </c>
      <c r="E98" s="2271">
        <v>0</v>
      </c>
      <c r="F98" s="2271">
        <v>0</v>
      </c>
      <c r="G98" s="2272">
        <v>227</v>
      </c>
      <c r="H98" s="2273" t="s">
        <v>1689</v>
      </c>
      <c r="I98" s="2271">
        <v>0</v>
      </c>
      <c r="J98" s="2274">
        <v>0</v>
      </c>
    </row>
    <row r="99" spans="1:10" s="1928" customFormat="1" ht="45.75" thickBot="1">
      <c r="A99" s="1588">
        <v>0</v>
      </c>
      <c r="B99" s="1461">
        <v>0</v>
      </c>
      <c r="C99" s="1461">
        <v>0</v>
      </c>
      <c r="D99" s="1461">
        <v>0</v>
      </c>
      <c r="E99" s="1461">
        <v>0</v>
      </c>
      <c r="F99" s="1461">
        <v>0</v>
      </c>
      <c r="G99" s="1776">
        <v>228</v>
      </c>
      <c r="H99" s="2580" t="s">
        <v>1690</v>
      </c>
      <c r="I99" s="1461">
        <v>0</v>
      </c>
      <c r="J99" s="1579">
        <v>0</v>
      </c>
    </row>
    <row r="100" spans="1:10" s="2821" customFormat="1" ht="30">
      <c r="A100" s="1588">
        <v>0</v>
      </c>
      <c r="B100" s="1461"/>
      <c r="C100" s="1461">
        <v>0</v>
      </c>
      <c r="D100" s="1461">
        <v>0</v>
      </c>
      <c r="E100" s="1461">
        <v>0</v>
      </c>
      <c r="F100" s="1461">
        <v>0</v>
      </c>
      <c r="G100" s="1438">
        <v>229</v>
      </c>
      <c r="H100" s="2580" t="s">
        <v>393</v>
      </c>
      <c r="I100" s="1461">
        <v>0</v>
      </c>
      <c r="J100" s="1579">
        <v>0</v>
      </c>
    </row>
    <row r="101" spans="1:10" ht="26.25" customHeight="1">
      <c r="A101" s="1588">
        <v>0</v>
      </c>
      <c r="B101" s="1461"/>
      <c r="C101" s="1461">
        <v>0</v>
      </c>
      <c r="D101" s="1461">
        <v>0</v>
      </c>
      <c r="E101" s="1461"/>
      <c r="F101" s="1461"/>
      <c r="G101" s="1776">
        <v>239</v>
      </c>
      <c r="H101" s="2824" t="s">
        <v>1691</v>
      </c>
      <c r="I101" s="1461">
        <v>0</v>
      </c>
      <c r="J101" s="1579">
        <v>0</v>
      </c>
    </row>
    <row r="102" spans="1:10" ht="52.5" customHeight="1">
      <c r="A102" s="1639">
        <v>0</v>
      </c>
      <c r="B102" s="1614">
        <v>0</v>
      </c>
      <c r="C102" s="1628">
        <v>0</v>
      </c>
      <c r="D102" s="1614">
        <v>0</v>
      </c>
      <c r="E102" s="1628"/>
      <c r="F102" s="1614"/>
      <c r="G102" s="1777">
        <v>240</v>
      </c>
      <c r="H102" s="1617" t="s">
        <v>3134</v>
      </c>
      <c r="I102" s="1628">
        <v>0</v>
      </c>
      <c r="J102" s="1616">
        <v>0</v>
      </c>
    </row>
    <row r="103" spans="1:10" ht="51.75" customHeight="1">
      <c r="A103" s="1442">
        <v>0</v>
      </c>
      <c r="B103" s="1497">
        <v>0</v>
      </c>
      <c r="C103" s="1488">
        <v>0</v>
      </c>
      <c r="D103" s="1443">
        <v>0</v>
      </c>
      <c r="E103" s="1488"/>
      <c r="F103" s="1443"/>
      <c r="G103" s="1817">
        <v>241</v>
      </c>
      <c r="H103" s="1549" t="s">
        <v>3135</v>
      </c>
      <c r="I103" s="1488">
        <v>0</v>
      </c>
      <c r="J103" s="1446">
        <v>0</v>
      </c>
    </row>
    <row r="104" spans="1:10" ht="46.5" customHeight="1">
      <c r="A104" s="1442">
        <v>0</v>
      </c>
      <c r="B104" s="1443">
        <v>0</v>
      </c>
      <c r="C104" s="1488">
        <v>0</v>
      </c>
      <c r="D104" s="1443">
        <v>0</v>
      </c>
      <c r="E104" s="1488"/>
      <c r="F104" s="1443"/>
      <c r="G104" s="1817">
        <v>242</v>
      </c>
      <c r="H104" s="1549" t="s">
        <v>3136</v>
      </c>
      <c r="I104" s="1488">
        <v>0</v>
      </c>
      <c r="J104" s="1446">
        <v>0</v>
      </c>
    </row>
    <row r="105" spans="1:10" ht="34.5" customHeight="1">
      <c r="A105" s="1548">
        <v>0</v>
      </c>
      <c r="B105" s="1443">
        <v>0</v>
      </c>
      <c r="C105" s="1490">
        <v>0</v>
      </c>
      <c r="D105" s="1443">
        <v>0</v>
      </c>
      <c r="E105" s="1490"/>
      <c r="F105" s="1443"/>
      <c r="G105" s="1817">
        <v>250</v>
      </c>
      <c r="H105" s="1549" t="s">
        <v>1692</v>
      </c>
      <c r="I105" s="1490">
        <v>0</v>
      </c>
      <c r="J105" s="1446">
        <v>0</v>
      </c>
    </row>
    <row r="106" spans="1:10" ht="72.75" customHeight="1">
      <c r="A106" s="1548">
        <v>0</v>
      </c>
      <c r="B106" s="1443"/>
      <c r="C106" s="1490">
        <v>0</v>
      </c>
      <c r="D106" s="1443">
        <v>0</v>
      </c>
      <c r="E106" s="1490"/>
      <c r="F106" s="1443"/>
      <c r="G106" s="1817">
        <v>251</v>
      </c>
      <c r="H106" s="1549" t="s">
        <v>396</v>
      </c>
      <c r="I106" s="1490">
        <v>0</v>
      </c>
      <c r="J106" s="1446">
        <v>0</v>
      </c>
    </row>
    <row r="107" spans="1:10" ht="65.25" customHeight="1" thickBot="1">
      <c r="A107" s="2242">
        <v>0</v>
      </c>
      <c r="B107" s="1792"/>
      <c r="C107" s="2263">
        <v>0</v>
      </c>
      <c r="D107" s="2995">
        <v>200000</v>
      </c>
      <c r="E107" s="2263"/>
      <c r="F107" s="2995">
        <v>200000</v>
      </c>
      <c r="G107" s="2264">
        <v>255</v>
      </c>
      <c r="H107" s="2235" t="s">
        <v>3137</v>
      </c>
      <c r="I107" s="2263">
        <v>0</v>
      </c>
      <c r="J107" s="2995"/>
    </row>
    <row r="108" spans="1:10" ht="52.5" customHeight="1">
      <c r="A108" s="1483">
        <v>0</v>
      </c>
      <c r="B108" s="1484"/>
      <c r="C108" s="2275">
        <v>0</v>
      </c>
      <c r="D108" s="2996">
        <v>100000</v>
      </c>
      <c r="E108" s="2275"/>
      <c r="F108" s="2996">
        <v>100000</v>
      </c>
      <c r="G108" s="1845">
        <v>260</v>
      </c>
      <c r="H108" s="1869" t="s">
        <v>3138</v>
      </c>
      <c r="I108" s="2275">
        <v>0</v>
      </c>
      <c r="J108" s="2996"/>
    </row>
    <row r="109" spans="1:10" ht="49.5" customHeight="1">
      <c r="A109" s="1611">
        <v>0</v>
      </c>
      <c r="B109" s="1552">
        <v>0</v>
      </c>
      <c r="C109" s="1551">
        <v>0</v>
      </c>
      <c r="D109" s="2989">
        <v>0</v>
      </c>
      <c r="E109" s="1551">
        <v>0</v>
      </c>
      <c r="F109" s="2989">
        <v>0</v>
      </c>
      <c r="G109" s="1878">
        <v>261</v>
      </c>
      <c r="H109" s="1556" t="s">
        <v>1693</v>
      </c>
      <c r="I109" s="1551">
        <v>0</v>
      </c>
      <c r="J109" s="2989"/>
    </row>
    <row r="110" spans="1:10" ht="26.25" customHeight="1">
      <c r="A110" s="1613">
        <v>0</v>
      </c>
      <c r="B110" s="1614"/>
      <c r="C110" s="1627">
        <v>0</v>
      </c>
      <c r="D110" s="2994">
        <v>500000</v>
      </c>
      <c r="E110" s="1627">
        <v>0</v>
      </c>
      <c r="F110" s="2994">
        <v>500000</v>
      </c>
      <c r="G110" s="1777">
        <v>262</v>
      </c>
      <c r="H110" s="1686" t="s">
        <v>1694</v>
      </c>
      <c r="I110" s="1627">
        <v>0</v>
      </c>
      <c r="J110" s="2994"/>
    </row>
    <row r="111" spans="1:10" ht="51" customHeight="1">
      <c r="A111" s="1550">
        <v>0</v>
      </c>
      <c r="B111" s="1554"/>
      <c r="C111" s="1555">
        <v>0</v>
      </c>
      <c r="D111" s="2989">
        <v>300000</v>
      </c>
      <c r="E111" s="1555"/>
      <c r="F111" s="2989">
        <v>300000</v>
      </c>
      <c r="G111" s="1878">
        <v>263</v>
      </c>
      <c r="H111" s="1556" t="s">
        <v>3139</v>
      </c>
      <c r="I111" s="1555">
        <v>0</v>
      </c>
      <c r="J111" s="2989"/>
    </row>
    <row r="112" spans="1:10" ht="32.25" customHeight="1">
      <c r="A112" s="1613">
        <v>0</v>
      </c>
      <c r="B112" s="1614"/>
      <c r="C112" s="1627">
        <v>0</v>
      </c>
      <c r="D112" s="1614">
        <v>0</v>
      </c>
      <c r="E112" s="1627"/>
      <c r="F112" s="1614"/>
      <c r="G112" s="1777">
        <v>264</v>
      </c>
      <c r="H112" s="1617" t="s">
        <v>1695</v>
      </c>
      <c r="I112" s="1627">
        <v>0</v>
      </c>
      <c r="J112" s="1616">
        <v>0</v>
      </c>
    </row>
    <row r="113" spans="1:11" ht="33.75" customHeight="1">
      <c r="A113" s="1442">
        <v>0</v>
      </c>
      <c r="B113" s="1497"/>
      <c r="C113" s="1488">
        <v>0</v>
      </c>
      <c r="D113" s="1443">
        <v>0</v>
      </c>
      <c r="E113" s="1488"/>
      <c r="F113" s="1443"/>
      <c r="G113" s="1817">
        <v>279</v>
      </c>
      <c r="H113" s="1549" t="s">
        <v>400</v>
      </c>
      <c r="I113" s="1488">
        <v>0</v>
      </c>
      <c r="J113" s="1446">
        <v>0</v>
      </c>
    </row>
    <row r="114" spans="1:11" ht="55.5" customHeight="1">
      <c r="A114" s="2276">
        <v>0</v>
      </c>
      <c r="B114" s="1494">
        <v>0</v>
      </c>
      <c r="C114" s="1619">
        <v>0</v>
      </c>
      <c r="D114" s="1494">
        <v>0</v>
      </c>
      <c r="E114" s="1619"/>
      <c r="F114" s="1494"/>
      <c r="G114" s="1775">
        <v>280</v>
      </c>
      <c r="H114" s="1567" t="s">
        <v>3140</v>
      </c>
      <c r="I114" s="1619">
        <v>0</v>
      </c>
      <c r="J114" s="1495">
        <v>0</v>
      </c>
    </row>
    <row r="115" spans="1:11" s="1818" customFormat="1" ht="53.25" customHeight="1" thickBot="1">
      <c r="A115" s="1791">
        <v>0</v>
      </c>
      <c r="B115" s="1792">
        <v>0</v>
      </c>
      <c r="C115" s="1792">
        <v>0</v>
      </c>
      <c r="D115" s="1792">
        <v>0</v>
      </c>
      <c r="E115" s="1792"/>
      <c r="F115" s="1792"/>
      <c r="G115" s="2234">
        <v>281</v>
      </c>
      <c r="H115" s="2235" t="s">
        <v>3141</v>
      </c>
      <c r="I115" s="1792">
        <v>0</v>
      </c>
      <c r="J115" s="2236">
        <v>0</v>
      </c>
      <c r="K115" s="2241"/>
    </row>
    <row r="116" spans="1:11" ht="51" customHeight="1">
      <c r="A116" s="1538">
        <v>0</v>
      </c>
      <c r="B116" s="1568">
        <v>0</v>
      </c>
      <c r="C116" s="1569">
        <v>0</v>
      </c>
      <c r="D116" s="1568">
        <v>0</v>
      </c>
      <c r="E116" s="1569"/>
      <c r="F116" s="1568"/>
      <c r="G116" s="2277">
        <v>282</v>
      </c>
      <c r="H116" s="1527" t="s">
        <v>3142</v>
      </c>
      <c r="I116" s="1569">
        <v>0</v>
      </c>
      <c r="J116" s="1541">
        <v>0</v>
      </c>
    </row>
    <row r="117" spans="1:11" ht="34.5" customHeight="1">
      <c r="A117" s="1613">
        <v>0</v>
      </c>
      <c r="B117" s="1614">
        <v>0</v>
      </c>
      <c r="C117" s="1627">
        <v>0</v>
      </c>
      <c r="D117" s="1614"/>
      <c r="E117" s="1627"/>
      <c r="F117" s="1614"/>
      <c r="G117" s="1777">
        <v>299</v>
      </c>
      <c r="H117" s="1617" t="s">
        <v>1696</v>
      </c>
      <c r="I117" s="1627">
        <v>0</v>
      </c>
      <c r="J117" s="1616"/>
    </row>
    <row r="118" spans="1:11" ht="49.5" customHeight="1">
      <c r="A118" s="1442">
        <v>0</v>
      </c>
      <c r="B118" s="1443"/>
      <c r="C118" s="1488">
        <v>0</v>
      </c>
      <c r="D118" s="1446">
        <v>100000</v>
      </c>
      <c r="E118" s="1488"/>
      <c r="F118" s="1446">
        <v>100000</v>
      </c>
      <c r="G118" s="1817">
        <v>300</v>
      </c>
      <c r="H118" s="1549" t="s">
        <v>3143</v>
      </c>
      <c r="I118" s="1488">
        <v>0</v>
      </c>
      <c r="J118" s="2989"/>
    </row>
    <row r="119" spans="1:11" ht="54" customHeight="1">
      <c r="A119" s="1442">
        <v>0</v>
      </c>
      <c r="B119" s="1497"/>
      <c r="C119" s="1488">
        <v>0</v>
      </c>
      <c r="D119" s="1443">
        <v>0</v>
      </c>
      <c r="E119" s="1488"/>
      <c r="F119" s="1443"/>
      <c r="G119" s="1817">
        <v>301</v>
      </c>
      <c r="H119" s="1549" t="s">
        <v>3144</v>
      </c>
      <c r="I119" s="1488">
        <v>0</v>
      </c>
      <c r="J119" s="2989">
        <v>0</v>
      </c>
    </row>
    <row r="120" spans="1:11" ht="52.5" customHeight="1">
      <c r="A120" s="1442">
        <v>0</v>
      </c>
      <c r="B120" s="1443"/>
      <c r="C120" s="1488">
        <v>0</v>
      </c>
      <c r="D120" s="1443">
        <v>0</v>
      </c>
      <c r="E120" s="1488"/>
      <c r="F120" s="1443"/>
      <c r="G120" s="1817">
        <v>302</v>
      </c>
      <c r="H120" s="1549" t="s">
        <v>1697</v>
      </c>
      <c r="I120" s="1488">
        <v>0</v>
      </c>
      <c r="J120" s="2989">
        <v>0</v>
      </c>
    </row>
    <row r="121" spans="1:11" ht="51" customHeight="1">
      <c r="A121" s="1548">
        <v>0</v>
      </c>
      <c r="B121" s="1443"/>
      <c r="C121" s="1490"/>
      <c r="D121" s="2997">
        <v>200000</v>
      </c>
      <c r="E121" s="1490"/>
      <c r="F121" s="2997">
        <v>200000</v>
      </c>
      <c r="G121" s="1817">
        <v>303</v>
      </c>
      <c r="H121" s="1549" t="s">
        <v>3145</v>
      </c>
      <c r="I121" s="1490">
        <v>0</v>
      </c>
      <c r="J121" s="2997"/>
    </row>
    <row r="122" spans="1:11" ht="36" customHeight="1">
      <c r="A122" s="1442">
        <v>0</v>
      </c>
      <c r="B122" s="1497">
        <v>0</v>
      </c>
      <c r="C122" s="1488">
        <v>0</v>
      </c>
      <c r="D122" s="1446"/>
      <c r="E122" s="1488"/>
      <c r="F122" s="3001"/>
      <c r="G122" s="1817">
        <v>319</v>
      </c>
      <c r="H122" s="1549" t="s">
        <v>404</v>
      </c>
      <c r="I122" s="1488">
        <v>0</v>
      </c>
      <c r="J122" s="1446"/>
    </row>
    <row r="123" spans="1:11" ht="63.75" customHeight="1" thickBot="1">
      <c r="A123" s="1791">
        <v>0</v>
      </c>
      <c r="B123" s="1792">
        <v>0</v>
      </c>
      <c r="C123" s="2233">
        <v>0</v>
      </c>
      <c r="D123" s="1792">
        <v>0</v>
      </c>
      <c r="E123" s="2233"/>
      <c r="F123" s="3002"/>
      <c r="G123" s="2264">
        <v>320</v>
      </c>
      <c r="H123" s="2235" t="s">
        <v>3146</v>
      </c>
      <c r="I123" s="2233">
        <v>0</v>
      </c>
      <c r="J123" s="2236">
        <v>0</v>
      </c>
    </row>
    <row r="124" spans="1:11" ht="62.25" customHeight="1">
      <c r="A124" s="2262">
        <v>0</v>
      </c>
      <c r="B124" s="1484">
        <v>0</v>
      </c>
      <c r="C124" s="1844">
        <v>0</v>
      </c>
      <c r="D124" s="1484">
        <v>0</v>
      </c>
      <c r="E124" s="1844"/>
      <c r="F124" s="3003"/>
      <c r="G124" s="1845">
        <v>321</v>
      </c>
      <c r="H124" s="1869" t="s">
        <v>3147</v>
      </c>
      <c r="I124" s="1844">
        <v>0</v>
      </c>
      <c r="J124" s="1485">
        <v>0</v>
      </c>
    </row>
    <row r="125" spans="1:11" ht="54" customHeight="1">
      <c r="A125" s="1442">
        <v>0</v>
      </c>
      <c r="B125" s="1443"/>
      <c r="C125" s="1488">
        <v>0</v>
      </c>
      <c r="D125" s="2989">
        <v>400000</v>
      </c>
      <c r="E125" s="1488"/>
      <c r="F125" s="2989">
        <v>400000</v>
      </c>
      <c r="G125" s="1817">
        <v>322</v>
      </c>
      <c r="H125" s="1549" t="s">
        <v>3148</v>
      </c>
      <c r="I125" s="1488">
        <v>0</v>
      </c>
      <c r="J125" s="2989"/>
    </row>
    <row r="126" spans="1:11" ht="90.75" customHeight="1">
      <c r="A126" s="1442">
        <v>0</v>
      </c>
      <c r="B126" s="1443">
        <v>0</v>
      </c>
      <c r="C126" s="1488">
        <v>0</v>
      </c>
      <c r="D126" s="1443">
        <v>0</v>
      </c>
      <c r="E126" s="1488"/>
      <c r="F126" s="3001"/>
      <c r="G126" s="1817">
        <v>323</v>
      </c>
      <c r="H126" s="1549" t="s">
        <v>1698</v>
      </c>
      <c r="I126" s="1488">
        <v>0</v>
      </c>
      <c r="J126" s="2989">
        <v>0</v>
      </c>
    </row>
    <row r="127" spans="1:11" ht="45">
      <c r="A127" s="1442"/>
      <c r="B127" s="1443"/>
      <c r="C127" s="1488"/>
      <c r="D127" s="1443"/>
      <c r="E127" s="1488"/>
      <c r="F127" s="3001"/>
      <c r="G127" s="1817">
        <v>324</v>
      </c>
      <c r="H127" s="1549" t="s">
        <v>3465</v>
      </c>
      <c r="I127" s="1488"/>
      <c r="J127" s="2989"/>
    </row>
    <row r="128" spans="1:11" ht="33" customHeight="1">
      <c r="A128" s="1442">
        <v>0</v>
      </c>
      <c r="B128" s="1497">
        <v>0</v>
      </c>
      <c r="C128" s="1488">
        <v>0</v>
      </c>
      <c r="D128" s="1497">
        <v>0</v>
      </c>
      <c r="E128" s="1488"/>
      <c r="F128" s="3004"/>
      <c r="G128" s="1817">
        <v>330</v>
      </c>
      <c r="H128" s="1549" t="s">
        <v>1699</v>
      </c>
      <c r="I128" s="1488">
        <v>0</v>
      </c>
      <c r="J128" s="2998">
        <v>0</v>
      </c>
    </row>
    <row r="129" spans="1:11" ht="48.75" customHeight="1">
      <c r="A129" s="1442">
        <v>0</v>
      </c>
      <c r="B129" s="1443"/>
      <c r="C129" s="1488"/>
      <c r="D129" s="2989">
        <v>100000</v>
      </c>
      <c r="E129" s="1488"/>
      <c r="F129" s="2989">
        <v>100000</v>
      </c>
      <c r="G129" s="1817">
        <v>331</v>
      </c>
      <c r="H129" s="1549" t="s">
        <v>1700</v>
      </c>
      <c r="I129" s="1488">
        <v>0</v>
      </c>
      <c r="J129" s="2989"/>
    </row>
    <row r="130" spans="1:11" s="1928" customFormat="1" ht="60" customHeight="1" thickBot="1">
      <c r="A130" s="2242">
        <v>0</v>
      </c>
      <c r="B130" s="1792"/>
      <c r="C130" s="1792"/>
      <c r="D130" s="1792"/>
      <c r="E130" s="1792"/>
      <c r="F130" s="3002"/>
      <c r="G130" s="2234">
        <v>337</v>
      </c>
      <c r="H130" s="2235" t="s">
        <v>3149</v>
      </c>
      <c r="I130" s="1792">
        <v>0</v>
      </c>
      <c r="J130" s="2236">
        <v>0</v>
      </c>
    </row>
    <row r="131" spans="1:11" ht="54" customHeight="1">
      <c r="A131" s="2265">
        <v>0</v>
      </c>
      <c r="B131" s="2266"/>
      <c r="C131" s="1534"/>
      <c r="D131" s="2266"/>
      <c r="E131" s="1534"/>
      <c r="F131" s="3003"/>
      <c r="G131" s="2267">
        <v>342</v>
      </c>
      <c r="H131" s="1537" t="s">
        <v>3150</v>
      </c>
      <c r="I131" s="1534">
        <v>0</v>
      </c>
      <c r="J131" s="1536">
        <v>0</v>
      </c>
    </row>
    <row r="132" spans="1:11" s="1818" customFormat="1" ht="63.75" customHeight="1">
      <c r="A132" s="1613">
        <v>0</v>
      </c>
      <c r="B132" s="1614">
        <v>0</v>
      </c>
      <c r="C132" s="1614">
        <v>0</v>
      </c>
      <c r="D132" s="1614">
        <v>0</v>
      </c>
      <c r="E132" s="1614"/>
      <c r="F132" s="3005"/>
      <c r="G132" s="1919">
        <v>345</v>
      </c>
      <c r="H132" s="1617" t="s">
        <v>3097</v>
      </c>
      <c r="I132" s="1614">
        <v>0</v>
      </c>
      <c r="J132" s="1616">
        <v>0</v>
      </c>
      <c r="K132" s="2241"/>
    </row>
    <row r="133" spans="1:11" ht="55.5" customHeight="1">
      <c r="A133" s="1613">
        <v>0</v>
      </c>
      <c r="B133" s="1614">
        <v>0</v>
      </c>
      <c r="C133" s="1627">
        <v>0</v>
      </c>
      <c r="D133" s="1614">
        <v>0</v>
      </c>
      <c r="E133" s="1627"/>
      <c r="F133" s="3005"/>
      <c r="G133" s="1777">
        <v>347</v>
      </c>
      <c r="H133" s="1617" t="s">
        <v>3151</v>
      </c>
      <c r="I133" s="1627">
        <v>0</v>
      </c>
      <c r="J133" s="1616">
        <v>0</v>
      </c>
    </row>
    <row r="134" spans="1:11" ht="50.25" customHeight="1">
      <c r="A134" s="1550">
        <v>0</v>
      </c>
      <c r="B134" s="1554">
        <v>0</v>
      </c>
      <c r="C134" s="1555">
        <v>0</v>
      </c>
      <c r="D134" s="1554">
        <v>0</v>
      </c>
      <c r="E134" s="1555"/>
      <c r="F134" s="3001"/>
      <c r="G134" s="1878">
        <v>352</v>
      </c>
      <c r="H134" s="1556" t="s">
        <v>3152</v>
      </c>
      <c r="I134" s="1555">
        <v>0</v>
      </c>
      <c r="J134" s="1553">
        <v>0</v>
      </c>
    </row>
    <row r="135" spans="1:11" ht="45.75" customHeight="1">
      <c r="A135" s="1639">
        <v>0</v>
      </c>
      <c r="B135" s="1614">
        <v>0</v>
      </c>
      <c r="C135" s="1628">
        <v>0</v>
      </c>
      <c r="D135" s="2278">
        <v>0</v>
      </c>
      <c r="E135" s="1628"/>
      <c r="F135" s="3006"/>
      <c r="G135" s="1777">
        <v>354</v>
      </c>
      <c r="H135" s="1617" t="s">
        <v>3153</v>
      </c>
      <c r="I135" s="2042">
        <v>0</v>
      </c>
      <c r="J135" s="1516">
        <v>0</v>
      </c>
    </row>
    <row r="136" spans="1:11" ht="46.5" customHeight="1">
      <c r="A136" s="1548">
        <v>0</v>
      </c>
      <c r="B136" s="1443">
        <v>0</v>
      </c>
      <c r="C136" s="2279">
        <v>0</v>
      </c>
      <c r="D136" s="1461">
        <v>0</v>
      </c>
      <c r="E136" s="1490"/>
      <c r="F136" s="3007"/>
      <c r="G136" s="1817">
        <v>355</v>
      </c>
      <c r="H136" s="1547" t="s">
        <v>1701</v>
      </c>
      <c r="I136" s="2072">
        <v>0</v>
      </c>
      <c r="J136" s="1560">
        <v>0</v>
      </c>
    </row>
    <row r="137" spans="1:11" ht="46.5" customHeight="1" thickBot="1">
      <c r="A137" s="2242">
        <v>0</v>
      </c>
      <c r="B137" s="1792"/>
      <c r="C137" s="2280">
        <v>0</v>
      </c>
      <c r="D137" s="2999">
        <v>400000</v>
      </c>
      <c r="E137" s="2263"/>
      <c r="F137" s="2999">
        <v>400000</v>
      </c>
      <c r="G137" s="2264">
        <v>356</v>
      </c>
      <c r="H137" s="2235" t="s">
        <v>3154</v>
      </c>
      <c r="I137" s="2077">
        <v>0</v>
      </c>
      <c r="J137" s="2999"/>
    </row>
    <row r="138" spans="1:11" ht="49.5" customHeight="1">
      <c r="A138" s="1613">
        <v>0</v>
      </c>
      <c r="B138" s="1615">
        <v>0</v>
      </c>
      <c r="C138" s="1644">
        <v>0</v>
      </c>
      <c r="D138" s="3000">
        <v>100000</v>
      </c>
      <c r="E138" s="1627"/>
      <c r="F138" s="3000">
        <v>100000</v>
      </c>
      <c r="G138" s="1777">
        <v>357</v>
      </c>
      <c r="H138" s="1617" t="s">
        <v>3155</v>
      </c>
      <c r="I138" s="1627">
        <v>0</v>
      </c>
      <c r="J138" s="3000"/>
    </row>
    <row r="139" spans="1:11" ht="63.75" customHeight="1">
      <c r="A139" s="1611">
        <v>0</v>
      </c>
      <c r="B139" s="1554">
        <v>0</v>
      </c>
      <c r="C139" s="1551">
        <v>0</v>
      </c>
      <c r="D139" s="1568">
        <v>0</v>
      </c>
      <c r="E139" s="1551"/>
      <c r="F139" s="3001"/>
      <c r="G139" s="1878">
        <v>360</v>
      </c>
      <c r="H139" s="1556" t="s">
        <v>3160</v>
      </c>
      <c r="I139" s="1551">
        <v>0</v>
      </c>
      <c r="J139" s="1553">
        <v>0</v>
      </c>
    </row>
    <row r="140" spans="1:11" ht="51" customHeight="1">
      <c r="A140" s="1639">
        <v>0</v>
      </c>
      <c r="B140" s="1614">
        <v>0</v>
      </c>
      <c r="C140" s="1627">
        <v>0</v>
      </c>
      <c r="D140" s="1614">
        <v>0</v>
      </c>
      <c r="E140" s="1627"/>
      <c r="F140" s="3005"/>
      <c r="G140" s="1777">
        <v>362</v>
      </c>
      <c r="H140" s="1617" t="s">
        <v>3156</v>
      </c>
      <c r="I140" s="1627">
        <v>0</v>
      </c>
      <c r="J140" s="1616">
        <v>0</v>
      </c>
    </row>
    <row r="141" spans="1:11" ht="33" customHeight="1">
      <c r="A141" s="1613">
        <v>0</v>
      </c>
      <c r="B141" s="1443">
        <v>0</v>
      </c>
      <c r="C141" s="1488">
        <v>0</v>
      </c>
      <c r="D141" s="1443">
        <v>0</v>
      </c>
      <c r="E141" s="1488"/>
      <c r="F141" s="3001"/>
      <c r="G141" s="1817">
        <v>364</v>
      </c>
      <c r="H141" s="1549" t="s">
        <v>1702</v>
      </c>
      <c r="I141" s="1488">
        <v>0</v>
      </c>
      <c r="J141" s="1446">
        <v>0</v>
      </c>
    </row>
    <row r="142" spans="1:11" ht="32.25" customHeight="1">
      <c r="A142" s="1442">
        <v>0</v>
      </c>
      <c r="B142" s="1443"/>
      <c r="C142" s="1488">
        <v>0</v>
      </c>
      <c r="D142" s="2989">
        <v>200000</v>
      </c>
      <c r="E142" s="1488"/>
      <c r="F142" s="2989">
        <v>200000</v>
      </c>
      <c r="G142" s="1817">
        <v>365</v>
      </c>
      <c r="H142" s="1549" t="s">
        <v>1703</v>
      </c>
      <c r="I142" s="1488">
        <v>0</v>
      </c>
      <c r="J142" s="2989"/>
    </row>
    <row r="143" spans="1:11" ht="65.25" customHeight="1">
      <c r="A143" s="1611">
        <v>0</v>
      </c>
      <c r="B143" s="1554"/>
      <c r="C143" s="1551">
        <v>0</v>
      </c>
      <c r="D143" s="2989">
        <v>0</v>
      </c>
      <c r="E143" s="1551"/>
      <c r="F143" s="2989">
        <v>0</v>
      </c>
      <c r="G143" s="1555">
        <v>366</v>
      </c>
      <c r="H143" s="2281" t="s">
        <v>3157</v>
      </c>
      <c r="I143" s="1551">
        <v>0</v>
      </c>
      <c r="J143" s="2989"/>
    </row>
    <row r="144" spans="1:11" ht="49.5" customHeight="1">
      <c r="A144" s="1613">
        <v>0</v>
      </c>
      <c r="B144" s="1614"/>
      <c r="C144" s="1627">
        <v>0</v>
      </c>
      <c r="D144" s="2994">
        <v>200000</v>
      </c>
      <c r="E144" s="1627"/>
      <c r="F144" s="2994">
        <v>200000</v>
      </c>
      <c r="G144" s="2245">
        <v>368</v>
      </c>
      <c r="H144" s="1617" t="s">
        <v>3158</v>
      </c>
      <c r="I144" s="1627">
        <v>0</v>
      </c>
      <c r="J144" s="2994"/>
    </row>
    <row r="145" spans="1:10" ht="48.75" customHeight="1" thickBot="1">
      <c r="A145" s="1791">
        <v>0</v>
      </c>
      <c r="B145" s="1792">
        <v>0</v>
      </c>
      <c r="C145" s="2233">
        <v>0</v>
      </c>
      <c r="D145" s="2995">
        <v>100000</v>
      </c>
      <c r="E145" s="2233"/>
      <c r="F145" s="2995">
        <v>100000</v>
      </c>
      <c r="G145" s="2282">
        <v>371</v>
      </c>
      <c r="H145" s="2283" t="s">
        <v>2979</v>
      </c>
      <c r="I145" s="2233">
        <v>0</v>
      </c>
      <c r="J145" s="2995"/>
    </row>
    <row r="146" spans="1:10" ht="75">
      <c r="A146" s="2244">
        <v>0</v>
      </c>
      <c r="B146" s="1561">
        <v>0</v>
      </c>
      <c r="C146" s="1558">
        <v>0</v>
      </c>
      <c r="D146" s="1561">
        <v>0</v>
      </c>
      <c r="E146" s="1558"/>
      <c r="F146" s="3007"/>
      <c r="G146" s="1540">
        <v>374</v>
      </c>
      <c r="H146" s="1527" t="s">
        <v>411</v>
      </c>
      <c r="I146" s="1558">
        <v>0</v>
      </c>
      <c r="J146" s="1560">
        <v>0</v>
      </c>
    </row>
    <row r="147" spans="1:10" ht="78" customHeight="1">
      <c r="A147" s="1550">
        <v>0</v>
      </c>
      <c r="B147" s="1554">
        <v>0</v>
      </c>
      <c r="C147" s="1551">
        <v>0</v>
      </c>
      <c r="D147" s="1554">
        <v>0</v>
      </c>
      <c r="E147" s="1551"/>
      <c r="F147" s="3008"/>
      <c r="G147" s="2277">
        <v>380</v>
      </c>
      <c r="H147" s="1527" t="s">
        <v>3159</v>
      </c>
      <c r="I147" s="1551">
        <v>0</v>
      </c>
      <c r="J147" s="1553">
        <v>0</v>
      </c>
    </row>
    <row r="148" spans="1:10" ht="48.75" customHeight="1">
      <c r="A148" s="1639">
        <v>0</v>
      </c>
      <c r="B148" s="1614">
        <v>0</v>
      </c>
      <c r="C148" s="1627">
        <v>0</v>
      </c>
      <c r="D148" s="1515">
        <v>0</v>
      </c>
      <c r="E148" s="1627"/>
      <c r="F148" s="3006"/>
      <c r="G148" s="1777">
        <v>384</v>
      </c>
      <c r="H148" s="1563" t="s">
        <v>412</v>
      </c>
      <c r="I148" s="1515">
        <v>0</v>
      </c>
      <c r="J148" s="1516">
        <v>0</v>
      </c>
    </row>
    <row r="149" spans="1:10" ht="63.75" customHeight="1">
      <c r="A149" s="1548">
        <v>0</v>
      </c>
      <c r="B149" s="1443">
        <v>0</v>
      </c>
      <c r="C149" s="1488">
        <v>0</v>
      </c>
      <c r="D149" s="1443">
        <v>0</v>
      </c>
      <c r="E149" s="1488"/>
      <c r="F149" s="3008"/>
      <c r="G149" s="1817">
        <v>385</v>
      </c>
      <c r="H149" s="1549" t="s">
        <v>1704</v>
      </c>
      <c r="I149" s="1488">
        <v>0</v>
      </c>
      <c r="J149" s="1446">
        <v>0</v>
      </c>
    </row>
    <row r="150" spans="1:10" ht="48" customHeight="1">
      <c r="A150" s="1442">
        <v>0</v>
      </c>
      <c r="B150" s="1443">
        <v>0</v>
      </c>
      <c r="C150" s="1488">
        <v>0</v>
      </c>
      <c r="D150" s="1554">
        <v>0</v>
      </c>
      <c r="E150" s="1488"/>
      <c r="F150" s="3008"/>
      <c r="G150" s="1817">
        <v>390</v>
      </c>
      <c r="H150" s="1549" t="s">
        <v>1705</v>
      </c>
      <c r="I150" s="1488">
        <v>0</v>
      </c>
      <c r="J150" s="1446">
        <v>0</v>
      </c>
    </row>
    <row r="151" spans="1:10" ht="34.5" customHeight="1" thickBot="1">
      <c r="A151" s="2284">
        <v>0</v>
      </c>
      <c r="B151" s="2285"/>
      <c r="C151" s="2286">
        <v>0</v>
      </c>
      <c r="D151" s="2287">
        <v>0</v>
      </c>
      <c r="E151" s="2286"/>
      <c r="F151" s="3009"/>
      <c r="G151" s="2288" t="s">
        <v>1706</v>
      </c>
      <c r="H151" s="2289" t="s">
        <v>1707</v>
      </c>
      <c r="I151" s="2290">
        <v>0</v>
      </c>
      <c r="J151" s="2291">
        <v>0</v>
      </c>
    </row>
    <row r="152" spans="1:10" s="2297" customFormat="1" ht="16.5" thickTop="1" thickBot="1">
      <c r="A152" s="2292">
        <f>SUM(A81:A151)</f>
        <v>0</v>
      </c>
      <c r="B152" s="2293">
        <f>SUM(B81:B151)</f>
        <v>0</v>
      </c>
      <c r="C152" s="2293">
        <f>SUM(C81:C151)</f>
        <v>0</v>
      </c>
      <c r="D152" s="2293">
        <f>SUM(D81:D151)</f>
        <v>3800000</v>
      </c>
      <c r="E152" s="2293">
        <v>0</v>
      </c>
      <c r="F152" s="2293">
        <f>SUM(F81:F151)</f>
        <v>3800000</v>
      </c>
      <c r="G152" s="2294"/>
      <c r="H152" s="2295" t="s">
        <v>1708</v>
      </c>
      <c r="I152" s="2293">
        <f>SUM(I81:I151)</f>
        <v>0</v>
      </c>
      <c r="J152" s="2296">
        <f>SUM(J81:J151)</f>
        <v>0</v>
      </c>
    </row>
    <row r="153" spans="1:10" ht="18.75" customHeight="1" thickTop="1" thickBot="1">
      <c r="A153" s="4776"/>
      <c r="B153" s="4777"/>
      <c r="C153" s="4777"/>
      <c r="D153" s="4777"/>
      <c r="E153" s="4777"/>
      <c r="F153" s="4777"/>
      <c r="G153" s="1842">
        <v>4</v>
      </c>
      <c r="H153" s="4778" t="s">
        <v>321</v>
      </c>
      <c r="I153" s="4778"/>
      <c r="J153" s="4779"/>
    </row>
    <row r="154" spans="1:10" ht="33" customHeight="1">
      <c r="A154" s="2262">
        <v>0</v>
      </c>
      <c r="B154" s="1484">
        <v>0</v>
      </c>
      <c r="C154" s="1844">
        <v>0</v>
      </c>
      <c r="D154" s="3010">
        <v>100000</v>
      </c>
      <c r="E154" s="1844"/>
      <c r="F154" s="3010">
        <v>100000</v>
      </c>
      <c r="G154" s="1845">
        <v>400</v>
      </c>
      <c r="H154" s="1869" t="s">
        <v>417</v>
      </c>
      <c r="I154" s="1844">
        <v>0</v>
      </c>
      <c r="J154" s="3010"/>
    </row>
    <row r="155" spans="1:10" ht="62.25" customHeight="1">
      <c r="A155" s="1442">
        <v>0</v>
      </c>
      <c r="B155" s="1443">
        <v>0</v>
      </c>
      <c r="C155" s="1488">
        <v>0</v>
      </c>
      <c r="D155" s="2989">
        <v>0</v>
      </c>
      <c r="E155" s="1488">
        <v>0</v>
      </c>
      <c r="F155" s="2989">
        <v>0</v>
      </c>
      <c r="G155" s="1817">
        <v>401</v>
      </c>
      <c r="H155" s="1549" t="s">
        <v>418</v>
      </c>
      <c r="I155" s="1488">
        <v>0</v>
      </c>
      <c r="J155" s="2989"/>
    </row>
    <row r="156" spans="1:10" ht="33" customHeight="1">
      <c r="A156" s="1550">
        <v>0</v>
      </c>
      <c r="B156" s="1554"/>
      <c r="C156" s="1555"/>
      <c r="D156" s="2989">
        <v>200000</v>
      </c>
      <c r="E156" s="1555"/>
      <c r="F156" s="2989">
        <v>200000</v>
      </c>
      <c r="G156" s="1878">
        <v>402</v>
      </c>
      <c r="H156" s="1556" t="s">
        <v>1709</v>
      </c>
      <c r="I156" s="1555">
        <v>0</v>
      </c>
      <c r="J156" s="2989"/>
    </row>
    <row r="157" spans="1:10" ht="48" customHeight="1">
      <c r="A157" s="1538">
        <v>0</v>
      </c>
      <c r="B157" s="1568"/>
      <c r="C157" s="1569"/>
      <c r="D157" s="2994">
        <v>0</v>
      </c>
      <c r="E157" s="1569"/>
      <c r="F157" s="2994">
        <v>0</v>
      </c>
      <c r="G157" s="1569">
        <v>403</v>
      </c>
      <c r="H157" s="1527" t="s">
        <v>420</v>
      </c>
      <c r="I157" s="1540">
        <v>0</v>
      </c>
      <c r="J157" s="2994"/>
    </row>
    <row r="158" spans="1:10" ht="67.5" customHeight="1">
      <c r="A158" s="1647">
        <v>0</v>
      </c>
      <c r="B158" s="1623"/>
      <c r="C158" s="1648">
        <v>0</v>
      </c>
      <c r="D158" s="2998">
        <v>200000</v>
      </c>
      <c r="E158" s="1648">
        <v>0</v>
      </c>
      <c r="F158" s="2998">
        <v>200000</v>
      </c>
      <c r="G158" s="1903">
        <v>405</v>
      </c>
      <c r="H158" s="1626" t="s">
        <v>1710</v>
      </c>
      <c r="I158" s="1648">
        <v>0</v>
      </c>
      <c r="J158" s="2998"/>
    </row>
    <row r="159" spans="1:10" ht="45" customHeight="1">
      <c r="A159" s="1538">
        <v>0</v>
      </c>
      <c r="B159" s="1568">
        <v>0</v>
      </c>
      <c r="C159" s="1569">
        <v>0</v>
      </c>
      <c r="D159" s="2994">
        <v>0</v>
      </c>
      <c r="E159" s="1569">
        <v>0</v>
      </c>
      <c r="F159" s="2994">
        <v>0</v>
      </c>
      <c r="G159" s="2277">
        <v>406</v>
      </c>
      <c r="H159" s="1527" t="s">
        <v>1711</v>
      </c>
      <c r="I159" s="1569">
        <v>0</v>
      </c>
      <c r="J159" s="2994"/>
    </row>
    <row r="160" spans="1:10" ht="58.5" customHeight="1">
      <c r="A160" s="1613">
        <v>0</v>
      </c>
      <c r="B160" s="1614"/>
      <c r="C160" s="1627">
        <v>0</v>
      </c>
      <c r="D160" s="2994">
        <v>500000</v>
      </c>
      <c r="E160" s="1627"/>
      <c r="F160" s="2994">
        <v>500000</v>
      </c>
      <c r="G160" s="1777">
        <v>407</v>
      </c>
      <c r="H160" s="1617" t="s">
        <v>1712</v>
      </c>
      <c r="I160" s="1627">
        <v>0</v>
      </c>
      <c r="J160" s="2994"/>
    </row>
    <row r="161" spans="1:22" ht="52.5" customHeight="1">
      <c r="A161" s="1442">
        <v>0</v>
      </c>
      <c r="B161" s="1443">
        <v>0</v>
      </c>
      <c r="C161" s="1488">
        <v>0</v>
      </c>
      <c r="D161" s="1443">
        <v>0</v>
      </c>
      <c r="E161" s="1488">
        <v>0</v>
      </c>
      <c r="F161" s="1443">
        <v>0</v>
      </c>
      <c r="G161" s="1817">
        <v>410</v>
      </c>
      <c r="H161" s="1549" t="s">
        <v>1713</v>
      </c>
      <c r="I161" s="1488">
        <v>0</v>
      </c>
      <c r="J161" s="2989">
        <v>0</v>
      </c>
    </row>
    <row r="162" spans="1:22" ht="67.5" customHeight="1">
      <c r="A162" s="1550">
        <v>0</v>
      </c>
      <c r="B162" s="1554">
        <v>0</v>
      </c>
      <c r="C162" s="1555">
        <v>0</v>
      </c>
      <c r="D162" s="1552">
        <v>0</v>
      </c>
      <c r="E162" s="1555">
        <v>0</v>
      </c>
      <c r="F162" s="1552">
        <v>0</v>
      </c>
      <c r="G162" s="1878">
        <v>411</v>
      </c>
      <c r="H162" s="1556" t="s">
        <v>1714</v>
      </c>
      <c r="I162" s="1555">
        <v>0</v>
      </c>
      <c r="J162" s="2998">
        <v>0</v>
      </c>
      <c r="L162" s="2825"/>
      <c r="M162" s="2825"/>
      <c r="N162" s="2825"/>
      <c r="O162" s="2825"/>
      <c r="P162" s="2825"/>
      <c r="Q162" s="2825"/>
      <c r="R162" s="2825"/>
      <c r="S162" s="2825"/>
      <c r="T162" s="2825"/>
      <c r="U162" s="2825"/>
    </row>
    <row r="163" spans="1:22" ht="54" customHeight="1">
      <c r="A163" s="1557">
        <v>0</v>
      </c>
      <c r="B163" s="1561"/>
      <c r="C163" s="1562"/>
      <c r="D163" s="1559"/>
      <c r="E163" s="1562">
        <v>0</v>
      </c>
      <c r="F163" s="1559"/>
      <c r="G163" s="2245">
        <v>412</v>
      </c>
      <c r="H163" s="1547" t="s">
        <v>1715</v>
      </c>
      <c r="I163" s="1562">
        <v>0</v>
      </c>
      <c r="J163" s="3011"/>
      <c r="L163" s="2825"/>
      <c r="M163" s="2825"/>
      <c r="N163" s="2825"/>
      <c r="O163" s="2825"/>
      <c r="P163" s="2825"/>
      <c r="Q163" s="2825"/>
      <c r="R163" s="2825"/>
      <c r="S163" s="2825"/>
      <c r="T163" s="2825"/>
      <c r="U163" s="2825"/>
    </row>
    <row r="164" spans="1:22" s="1818" customFormat="1" ht="51.75" customHeight="1">
      <c r="A164" s="1548">
        <v>0</v>
      </c>
      <c r="B164" s="1443"/>
      <c r="C164" s="1497"/>
      <c r="D164" s="1497"/>
      <c r="E164" s="1497">
        <v>0</v>
      </c>
      <c r="F164" s="1497"/>
      <c r="G164" s="1718">
        <v>413</v>
      </c>
      <c r="H164" s="1549" t="s">
        <v>1716</v>
      </c>
      <c r="I164" s="1497">
        <v>0</v>
      </c>
      <c r="J164" s="2998"/>
      <c r="K164" s="2145"/>
      <c r="L164" s="2825"/>
      <c r="M164" s="2825"/>
      <c r="N164" s="2825"/>
      <c r="O164" s="2825"/>
      <c r="P164" s="2825"/>
      <c r="Q164" s="2825"/>
      <c r="R164" s="2825"/>
      <c r="S164" s="2825"/>
      <c r="T164" s="2825"/>
      <c r="U164" s="2825"/>
      <c r="V164" s="2241"/>
    </row>
    <row r="165" spans="1:22" ht="59.25" customHeight="1">
      <c r="A165" s="1639">
        <v>0</v>
      </c>
      <c r="B165" s="1614">
        <v>0</v>
      </c>
      <c r="C165" s="1628">
        <v>0</v>
      </c>
      <c r="D165" s="1615">
        <v>0</v>
      </c>
      <c r="E165" s="1628">
        <v>0</v>
      </c>
      <c r="F165" s="1614">
        <v>0</v>
      </c>
      <c r="G165" s="1615">
        <v>414</v>
      </c>
      <c r="H165" s="1617" t="s">
        <v>425</v>
      </c>
      <c r="I165" s="1615">
        <v>0</v>
      </c>
      <c r="J165" s="3012">
        <v>0</v>
      </c>
    </row>
    <row r="166" spans="1:22" ht="45.75" customHeight="1">
      <c r="A166" s="1548">
        <v>0</v>
      </c>
      <c r="B166" s="1443">
        <v>0</v>
      </c>
      <c r="C166" s="1490">
        <v>0</v>
      </c>
      <c r="D166" s="1443">
        <v>0</v>
      </c>
      <c r="E166" s="1490">
        <v>0</v>
      </c>
      <c r="F166" s="1443">
        <v>0</v>
      </c>
      <c r="G166" s="1817">
        <v>415</v>
      </c>
      <c r="H166" s="1549" t="s">
        <v>1717</v>
      </c>
      <c r="I166" s="1490">
        <v>0</v>
      </c>
      <c r="J166" s="2989">
        <v>0</v>
      </c>
    </row>
    <row r="167" spans="1:22" ht="30" customHeight="1">
      <c r="A167" s="1492">
        <v>0</v>
      </c>
      <c r="B167" s="1618">
        <v>0</v>
      </c>
      <c r="C167" s="1493">
        <v>0</v>
      </c>
      <c r="D167" s="1494">
        <v>0</v>
      </c>
      <c r="E167" s="1493">
        <v>0</v>
      </c>
      <c r="F167" s="1618">
        <v>0</v>
      </c>
      <c r="G167" s="1761">
        <v>416</v>
      </c>
      <c r="H167" s="1567" t="s">
        <v>1718</v>
      </c>
      <c r="I167" s="1493">
        <v>0</v>
      </c>
      <c r="J167" s="3013">
        <v>0</v>
      </c>
    </row>
    <row r="168" spans="1:22" s="1818" customFormat="1" ht="37.5" customHeight="1">
      <c r="A168" s="1611">
        <v>0</v>
      </c>
      <c r="B168" s="1554">
        <v>0</v>
      </c>
      <c r="C168" s="1554">
        <v>0</v>
      </c>
      <c r="D168" s="1554">
        <v>0</v>
      </c>
      <c r="E168" s="1554">
        <v>0</v>
      </c>
      <c r="F168" s="1554">
        <v>0</v>
      </c>
      <c r="G168" s="1917">
        <v>420</v>
      </c>
      <c r="H168" s="1556" t="s">
        <v>427</v>
      </c>
      <c r="I168" s="1554">
        <v>0</v>
      </c>
      <c r="J168" s="2989">
        <v>0</v>
      </c>
      <c r="K168" s="2241"/>
    </row>
    <row r="169" spans="1:22" s="1818" customFormat="1" ht="49.5" customHeight="1">
      <c r="A169" s="1613">
        <v>0</v>
      </c>
      <c r="B169" s="1615">
        <v>0</v>
      </c>
      <c r="C169" s="1614">
        <v>0</v>
      </c>
      <c r="D169" s="1615">
        <v>0</v>
      </c>
      <c r="E169" s="1614">
        <v>0</v>
      </c>
      <c r="F169" s="1614">
        <v>0</v>
      </c>
      <c r="G169" s="1919">
        <v>421</v>
      </c>
      <c r="H169" s="1617" t="s">
        <v>1719</v>
      </c>
      <c r="I169" s="1614">
        <v>0</v>
      </c>
      <c r="J169" s="3012">
        <v>0</v>
      </c>
      <c r="K169" s="2241"/>
    </row>
    <row r="170" spans="1:22" s="1928" customFormat="1" ht="35.25" customHeight="1" thickBot="1">
      <c r="A170" s="1613">
        <v>0</v>
      </c>
      <c r="B170" s="1614">
        <v>0</v>
      </c>
      <c r="C170" s="1615">
        <v>0</v>
      </c>
      <c r="D170" s="1614">
        <v>0</v>
      </c>
      <c r="E170" s="1627">
        <v>0</v>
      </c>
      <c r="F170" s="1614">
        <v>0</v>
      </c>
      <c r="G170" s="1919">
        <v>422</v>
      </c>
      <c r="H170" s="1617" t="s">
        <v>1720</v>
      </c>
      <c r="I170" s="1614">
        <v>0</v>
      </c>
      <c r="J170" s="2994">
        <v>0</v>
      </c>
    </row>
    <row r="171" spans="1:22" ht="30.75" customHeight="1">
      <c r="A171" s="1548">
        <v>0</v>
      </c>
      <c r="B171" s="1443">
        <v>0</v>
      </c>
      <c r="C171" s="1497">
        <v>0</v>
      </c>
      <c r="D171" s="1443">
        <v>0</v>
      </c>
      <c r="E171" s="1490">
        <v>0</v>
      </c>
      <c r="F171" s="1497">
        <v>0</v>
      </c>
      <c r="G171" s="2298">
        <v>425</v>
      </c>
      <c r="H171" s="2299" t="s">
        <v>1721</v>
      </c>
      <c r="I171" s="1497">
        <v>0</v>
      </c>
      <c r="J171" s="2989">
        <v>0</v>
      </c>
    </row>
    <row r="172" spans="1:22" ht="34.5" customHeight="1">
      <c r="A172" s="1611">
        <v>0</v>
      </c>
      <c r="B172" s="1552"/>
      <c r="C172" s="1551"/>
      <c r="D172" s="2989">
        <v>200000</v>
      </c>
      <c r="E172" s="1551">
        <v>0</v>
      </c>
      <c r="F172" s="2989">
        <v>200000</v>
      </c>
      <c r="G172" s="1917">
        <v>426</v>
      </c>
      <c r="H172" s="1556" t="s">
        <v>1722</v>
      </c>
      <c r="I172" s="1551">
        <v>0</v>
      </c>
      <c r="J172" s="2989"/>
    </row>
    <row r="173" spans="1:22" ht="33.75" customHeight="1">
      <c r="A173" s="1538">
        <v>0</v>
      </c>
      <c r="B173" s="1568"/>
      <c r="C173" s="1569"/>
      <c r="D173" s="1540"/>
      <c r="E173" s="1569">
        <v>0</v>
      </c>
      <c r="F173" s="1568">
        <v>0</v>
      </c>
      <c r="G173" s="2300">
        <v>427</v>
      </c>
      <c r="H173" s="1527" t="s">
        <v>1723</v>
      </c>
      <c r="I173" s="1569">
        <v>0</v>
      </c>
      <c r="J173" s="3012">
        <v>0</v>
      </c>
    </row>
    <row r="174" spans="1:22" ht="66" customHeight="1">
      <c r="A174" s="1613">
        <v>0</v>
      </c>
      <c r="B174" s="1614"/>
      <c r="C174" s="1627"/>
      <c r="D174" s="1616"/>
      <c r="E174" s="1627">
        <v>0</v>
      </c>
      <c r="F174" s="1615"/>
      <c r="G174" s="1919">
        <v>428</v>
      </c>
      <c r="H174" s="1617" t="s">
        <v>3366</v>
      </c>
      <c r="I174" s="1627">
        <v>0</v>
      </c>
      <c r="J174" s="2994"/>
    </row>
    <row r="175" spans="1:22" ht="75">
      <c r="A175" s="1492">
        <v>0</v>
      </c>
      <c r="B175" s="1494">
        <v>0</v>
      </c>
      <c r="C175" s="1493">
        <v>0</v>
      </c>
      <c r="D175" s="1494">
        <v>0</v>
      </c>
      <c r="E175" s="1493">
        <v>0</v>
      </c>
      <c r="F175" s="1618">
        <v>0</v>
      </c>
      <c r="G175" s="1761">
        <v>435</v>
      </c>
      <c r="H175" s="1567" t="s">
        <v>1724</v>
      </c>
      <c r="I175" s="1493">
        <v>0</v>
      </c>
      <c r="J175" s="3013">
        <v>0</v>
      </c>
    </row>
    <row r="176" spans="1:22" ht="37.5" customHeight="1">
      <c r="A176" s="1492"/>
      <c r="B176" s="1494">
        <v>0</v>
      </c>
      <c r="C176" s="1493"/>
      <c r="D176" s="1494"/>
      <c r="E176" s="1493"/>
      <c r="F176" s="1618">
        <v>0</v>
      </c>
      <c r="G176" s="1761">
        <v>431</v>
      </c>
      <c r="H176" s="1567" t="s">
        <v>3251</v>
      </c>
      <c r="I176" s="1493"/>
      <c r="J176" s="3013"/>
    </row>
    <row r="177" spans="1:11" s="1818" customFormat="1" ht="59.25" customHeight="1">
      <c r="A177" s="1550">
        <v>0</v>
      </c>
      <c r="B177" s="1554">
        <v>0</v>
      </c>
      <c r="C177" s="1552">
        <v>0</v>
      </c>
      <c r="D177" s="1554">
        <v>0</v>
      </c>
      <c r="E177" s="1552">
        <v>0</v>
      </c>
      <c r="F177" s="1554">
        <v>0</v>
      </c>
      <c r="G177" s="1917">
        <v>440</v>
      </c>
      <c r="H177" s="1556" t="s">
        <v>1725</v>
      </c>
      <c r="I177" s="1552">
        <v>0</v>
      </c>
      <c r="J177" s="2989">
        <v>0</v>
      </c>
      <c r="K177" s="2241"/>
    </row>
    <row r="178" spans="1:11" ht="50.25" customHeight="1">
      <c r="A178" s="1639">
        <v>0</v>
      </c>
      <c r="B178" s="1614">
        <v>0</v>
      </c>
      <c r="C178" s="1628">
        <v>0</v>
      </c>
      <c r="D178" s="1614">
        <v>0</v>
      </c>
      <c r="E178" s="1628">
        <v>0</v>
      </c>
      <c r="F178" s="1614">
        <v>0</v>
      </c>
      <c r="G178" s="1919">
        <v>445</v>
      </c>
      <c r="H178" s="1617" t="s">
        <v>1726</v>
      </c>
      <c r="I178" s="1628">
        <v>0</v>
      </c>
      <c r="J178" s="2994">
        <v>0</v>
      </c>
    </row>
    <row r="179" spans="1:11" ht="90">
      <c r="A179" s="1548">
        <v>0</v>
      </c>
      <c r="B179" s="1443">
        <v>0</v>
      </c>
      <c r="C179" s="1490">
        <v>0</v>
      </c>
      <c r="D179" s="1443">
        <v>0</v>
      </c>
      <c r="E179" s="1490">
        <v>0</v>
      </c>
      <c r="F179" s="1443">
        <v>0</v>
      </c>
      <c r="G179" s="1718">
        <v>446</v>
      </c>
      <c r="H179" s="1549" t="s">
        <v>435</v>
      </c>
      <c r="I179" s="1490">
        <v>0</v>
      </c>
      <c r="J179" s="2989">
        <v>0</v>
      </c>
    </row>
    <row r="180" spans="1:11" ht="75">
      <c r="A180" s="1548">
        <v>0</v>
      </c>
      <c r="B180" s="1443"/>
      <c r="C180" s="1490"/>
      <c r="D180" s="2989">
        <v>50000</v>
      </c>
      <c r="E180" s="1490">
        <v>0</v>
      </c>
      <c r="F180" s="2989">
        <v>50000</v>
      </c>
      <c r="G180" s="1817">
        <v>450</v>
      </c>
      <c r="H180" s="1549" t="s">
        <v>1727</v>
      </c>
      <c r="I180" s="1490">
        <v>0</v>
      </c>
      <c r="J180" s="2989"/>
    </row>
    <row r="181" spans="1:11" ht="96.75" customHeight="1">
      <c r="A181" s="1548">
        <v>0</v>
      </c>
      <c r="B181" s="1443"/>
      <c r="C181" s="1490"/>
      <c r="D181" s="2989"/>
      <c r="E181" s="1490">
        <v>0</v>
      </c>
      <c r="F181" s="2989"/>
      <c r="G181" s="1490">
        <v>446</v>
      </c>
      <c r="H181" s="1549" t="s">
        <v>435</v>
      </c>
      <c r="I181" s="1490">
        <v>0</v>
      </c>
      <c r="J181" s="2989"/>
    </row>
    <row r="182" spans="1:11" ht="59.25" customHeight="1">
      <c r="A182" s="1548">
        <v>0</v>
      </c>
      <c r="B182" s="1443"/>
      <c r="C182" s="1490"/>
      <c r="D182" s="3014">
        <v>600000</v>
      </c>
      <c r="E182" s="1490"/>
      <c r="F182" s="3014">
        <v>600000</v>
      </c>
      <c r="G182" s="1490">
        <v>450</v>
      </c>
      <c r="H182" s="1549" t="s">
        <v>436</v>
      </c>
      <c r="I182" s="1490">
        <v>0</v>
      </c>
      <c r="J182" s="3014"/>
    </row>
    <row r="183" spans="1:11" ht="69.75" customHeight="1">
      <c r="A183" s="1550">
        <v>0</v>
      </c>
      <c r="B183" s="1554"/>
      <c r="C183" s="1555"/>
      <c r="D183" s="1553"/>
      <c r="E183" s="1555"/>
      <c r="F183" s="1554"/>
      <c r="G183" s="1878">
        <v>460</v>
      </c>
      <c r="H183" s="1556" t="s">
        <v>1728</v>
      </c>
      <c r="I183" s="1555">
        <v>0</v>
      </c>
      <c r="J183" s="2994"/>
    </row>
    <row r="184" spans="1:11" ht="80.25" customHeight="1">
      <c r="A184" s="1612">
        <v>0</v>
      </c>
      <c r="B184" s="1568"/>
      <c r="C184" s="1539"/>
      <c r="D184" s="1568"/>
      <c r="E184" s="1539"/>
      <c r="F184" s="3005"/>
      <c r="G184" s="2277">
        <v>470</v>
      </c>
      <c r="H184" s="1527" t="s">
        <v>1729</v>
      </c>
      <c r="I184" s="1539">
        <v>0</v>
      </c>
      <c r="J184" s="2989">
        <v>0</v>
      </c>
    </row>
    <row r="185" spans="1:11" s="2821" customFormat="1" ht="67.5" customHeight="1">
      <c r="A185" s="1639">
        <v>0</v>
      </c>
      <c r="B185" s="1614"/>
      <c r="C185" s="1628"/>
      <c r="D185" s="1614"/>
      <c r="E185" s="1628"/>
      <c r="F185" s="1614"/>
      <c r="G185" s="1777">
        <v>476</v>
      </c>
      <c r="H185" s="1617" t="s">
        <v>1730</v>
      </c>
      <c r="I185" s="1628">
        <v>0</v>
      </c>
      <c r="J185" s="2997">
        <v>0</v>
      </c>
    </row>
    <row r="186" spans="1:11" ht="49.5" customHeight="1" thickBot="1">
      <c r="A186" s="1548">
        <v>0</v>
      </c>
      <c r="B186" s="1443"/>
      <c r="C186" s="1490"/>
      <c r="D186" s="1494"/>
      <c r="E186" s="1490"/>
      <c r="F186" s="1443"/>
      <c r="G186" s="1817">
        <v>477</v>
      </c>
      <c r="H186" s="1549" t="s">
        <v>1731</v>
      </c>
      <c r="I186" s="1490">
        <v>0</v>
      </c>
      <c r="J186" s="3015"/>
    </row>
    <row r="187" spans="1:11" ht="35.25" customHeight="1" thickTop="1">
      <c r="A187" s="2276">
        <v>0</v>
      </c>
      <c r="B187" s="1494"/>
      <c r="C187" s="2302"/>
      <c r="D187" s="1461"/>
      <c r="E187" s="1619"/>
      <c r="F187" s="1443"/>
      <c r="G187" s="1775">
        <v>495</v>
      </c>
      <c r="H187" s="1874" t="s">
        <v>1732</v>
      </c>
      <c r="I187" s="1649">
        <v>0</v>
      </c>
      <c r="J187" s="2826">
        <v>0</v>
      </c>
    </row>
    <row r="188" spans="1:11" s="1694" customFormat="1" ht="32.25" customHeight="1" thickBot="1">
      <c r="A188" s="1663">
        <v>0</v>
      </c>
      <c r="B188" s="1451"/>
      <c r="C188" s="1666"/>
      <c r="D188" s="4164">
        <v>200000</v>
      </c>
      <c r="E188" s="1666"/>
      <c r="F188" s="4164">
        <v>200000</v>
      </c>
      <c r="G188" s="1778">
        <v>999</v>
      </c>
      <c r="H188" s="1667" t="s">
        <v>1733</v>
      </c>
      <c r="I188" s="1666">
        <v>0</v>
      </c>
      <c r="J188" s="4164"/>
    </row>
    <row r="189" spans="1:11" s="1925" customFormat="1" ht="24.75" customHeight="1" thickTop="1" thickBot="1">
      <c r="A189" s="2217">
        <f t="shared" ref="A189:F189" si="9">SUM(A154:A188)</f>
        <v>0</v>
      </c>
      <c r="B189" s="2219">
        <f t="shared" si="9"/>
        <v>0</v>
      </c>
      <c r="C189" s="2219">
        <f t="shared" si="9"/>
        <v>0</v>
      </c>
      <c r="D189" s="2219">
        <f t="shared" si="9"/>
        <v>2050000</v>
      </c>
      <c r="E189" s="2219">
        <f t="shared" si="9"/>
        <v>0</v>
      </c>
      <c r="F189" s="2220">
        <f t="shared" si="9"/>
        <v>2050000</v>
      </c>
      <c r="G189" s="2221"/>
      <c r="H189" s="1780" t="s">
        <v>442</v>
      </c>
      <c r="I189" s="2219">
        <f>SUM(I154:I188)</f>
        <v>0</v>
      </c>
      <c r="J189" s="2222">
        <f>SUM(J154:J188)</f>
        <v>0</v>
      </c>
    </row>
    <row r="190" spans="1:11" s="1841" customFormat="1" ht="38.25" customHeight="1" thickTop="1" thickBot="1">
      <c r="A190" s="1668">
        <f t="shared" ref="A190:F190" si="10">SUM(A189,A152,A79,A21)</f>
        <v>0</v>
      </c>
      <c r="B190" s="1669">
        <f t="shared" si="10"/>
        <v>0</v>
      </c>
      <c r="C190" s="1669">
        <f t="shared" si="10"/>
        <v>0</v>
      </c>
      <c r="D190" s="1669">
        <f t="shared" si="10"/>
        <v>27850000</v>
      </c>
      <c r="E190" s="1669">
        <f t="shared" si="10"/>
        <v>0</v>
      </c>
      <c r="F190" s="2303">
        <f t="shared" si="10"/>
        <v>27850000</v>
      </c>
      <c r="G190" s="1799"/>
      <c r="H190" s="1671" t="s">
        <v>1734</v>
      </c>
      <c r="I190" s="1669">
        <f>SUM(I189,I152,I79,I21)</f>
        <v>0</v>
      </c>
      <c r="J190" s="2304">
        <f>SUM(J189,J152,J79,J21)</f>
        <v>0</v>
      </c>
    </row>
    <row r="191" spans="1:11" ht="12.75" customHeight="1">
      <c r="A191" s="1705"/>
      <c r="B191" s="1425"/>
      <c r="C191" s="2821"/>
      <c r="D191" s="2821"/>
      <c r="E191" s="1705"/>
      <c r="F191" s="1705"/>
      <c r="I191" s="2821"/>
      <c r="J191" s="2821"/>
    </row>
    <row r="192" spans="1:11" ht="12.75" customHeight="1">
      <c r="A192" s="1705"/>
      <c r="B192" s="1425"/>
      <c r="C192" s="2821"/>
      <c r="D192" s="2821"/>
      <c r="E192" s="1705"/>
      <c r="F192" s="1705"/>
      <c r="I192" s="2821"/>
      <c r="J192" s="2821"/>
    </row>
    <row r="193" spans="1:13" ht="12.75" customHeight="1">
      <c r="A193" s="1705"/>
      <c r="B193" s="1425"/>
      <c r="C193" s="2821"/>
      <c r="D193" s="2821"/>
      <c r="E193" s="1705"/>
      <c r="F193" s="1705"/>
      <c r="I193" s="2821"/>
      <c r="J193" s="2821"/>
    </row>
    <row r="194" spans="1:13" ht="12.75" customHeight="1">
      <c r="A194" s="1705"/>
      <c r="B194" s="1425"/>
      <c r="C194" s="2821"/>
      <c r="D194" s="2821"/>
      <c r="E194" s="1705"/>
      <c r="F194" s="1705"/>
      <c r="I194" s="2821"/>
      <c r="J194" s="2821"/>
    </row>
    <row r="195" spans="1:13" ht="12.75" customHeight="1">
      <c r="A195" s="1705"/>
      <c r="B195" s="1425"/>
      <c r="C195" s="2821"/>
      <c r="D195" s="2821"/>
      <c r="E195" s="1705"/>
      <c r="F195" s="1705"/>
      <c r="I195" s="2821"/>
      <c r="J195" s="2821"/>
    </row>
    <row r="196" spans="1:13" ht="12.75" customHeight="1">
      <c r="A196" s="1705"/>
      <c r="B196" s="1425"/>
      <c r="C196" s="2821"/>
      <c r="D196" s="2821"/>
      <c r="E196" s="1705"/>
      <c r="F196" s="1705"/>
      <c r="I196" s="2821"/>
      <c r="J196" s="2821"/>
      <c r="M196" s="2821">
        <v>123456</v>
      </c>
    </row>
    <row r="197" spans="1:13" ht="12.75" customHeight="1">
      <c r="A197" s="1705"/>
      <c r="B197" s="1425"/>
      <c r="C197" s="2821"/>
      <c r="D197" s="2821"/>
      <c r="E197" s="1705"/>
      <c r="F197" s="1705"/>
      <c r="I197" s="2821"/>
      <c r="J197" s="2821"/>
      <c r="M197" s="2821">
        <v>123456123456</v>
      </c>
    </row>
    <row r="198" spans="1:13" ht="12.75" customHeight="1">
      <c r="A198" s="1705"/>
      <c r="B198" s="1425"/>
      <c r="C198" s="2821"/>
      <c r="D198" s="2821"/>
      <c r="E198" s="1705"/>
      <c r="F198" s="1705"/>
      <c r="I198" s="2821"/>
      <c r="J198" s="2821"/>
      <c r="M198" s="2821">
        <v>123456</v>
      </c>
    </row>
    <row r="199" spans="1:13" ht="12.75" customHeight="1">
      <c r="A199" s="1705"/>
      <c r="B199" s="1425"/>
      <c r="C199" s="2821"/>
      <c r="D199" s="2821"/>
      <c r="E199" s="1705"/>
      <c r="F199" s="1705"/>
      <c r="I199" s="2821"/>
      <c r="J199" s="2821"/>
    </row>
    <row r="200" spans="1:13" ht="12.75" customHeight="1">
      <c r="A200" s="1705"/>
      <c r="B200" s="1425"/>
      <c r="C200" s="2821"/>
      <c r="D200" s="2821"/>
      <c r="E200" s="1705"/>
      <c r="F200" s="1705"/>
      <c r="I200" s="2821"/>
      <c r="J200" s="2821"/>
    </row>
    <row r="201" spans="1:13" ht="12.75" customHeight="1">
      <c r="A201" s="1705"/>
      <c r="B201" s="1425"/>
      <c r="C201" s="2821"/>
      <c r="D201" s="2821"/>
      <c r="E201" s="1705"/>
      <c r="F201" s="1705"/>
      <c r="I201" s="2821"/>
      <c r="J201" s="2821"/>
    </row>
    <row r="202" spans="1:13" ht="12.75" customHeight="1">
      <c r="A202" s="1705"/>
      <c r="B202" s="1425"/>
      <c r="C202" s="2821"/>
      <c r="D202" s="2821"/>
      <c r="E202" s="1705"/>
      <c r="F202" s="1705"/>
      <c r="I202" s="2821"/>
      <c r="J202" s="2821"/>
    </row>
    <row r="203" spans="1:13" ht="12.75" customHeight="1">
      <c r="A203" s="1705"/>
      <c r="B203" s="1425"/>
      <c r="C203" s="2821"/>
      <c r="D203" s="2821"/>
      <c r="E203" s="1705"/>
      <c r="F203" s="1705"/>
      <c r="I203" s="2821"/>
      <c r="J203" s="2821"/>
    </row>
    <row r="204" spans="1:13" ht="12.75" customHeight="1">
      <c r="A204" s="1705"/>
      <c r="B204" s="1425"/>
      <c r="C204" s="2821"/>
      <c r="D204" s="2821"/>
      <c r="E204" s="1705"/>
      <c r="F204" s="1705"/>
      <c r="I204" s="2821"/>
      <c r="J204" s="2821"/>
    </row>
    <row r="205" spans="1:13" ht="12.75" customHeight="1">
      <c r="A205" s="1705"/>
      <c r="B205" s="1425"/>
      <c r="C205" s="2821"/>
      <c r="D205" s="2821"/>
      <c r="E205" s="1705"/>
      <c r="F205" s="1705"/>
      <c r="I205" s="2821"/>
      <c r="J205" s="2821"/>
    </row>
    <row r="206" spans="1:13" ht="12.75" customHeight="1">
      <c r="A206" s="1705"/>
      <c r="B206" s="1425"/>
      <c r="C206" s="2821"/>
      <c r="D206" s="2821"/>
      <c r="E206" s="1705"/>
      <c r="F206" s="1705"/>
      <c r="I206" s="2821"/>
      <c r="J206" s="2821"/>
    </row>
    <row r="207" spans="1:13" ht="12.75" customHeight="1">
      <c r="A207" s="1705"/>
      <c r="B207" s="1425"/>
      <c r="C207" s="2821"/>
      <c r="D207" s="2821"/>
      <c r="E207" s="1705"/>
      <c r="F207" s="1705"/>
      <c r="I207" s="2821"/>
      <c r="J207" s="2821"/>
    </row>
    <row r="208" spans="1:13" ht="12.75" customHeight="1">
      <c r="A208" s="1705"/>
      <c r="B208" s="1425"/>
      <c r="C208" s="2821"/>
      <c r="D208" s="2821"/>
      <c r="E208" s="1705"/>
      <c r="F208" s="1705"/>
      <c r="I208" s="2821"/>
      <c r="J208" s="2821"/>
    </row>
    <row r="209" spans="1:10" ht="12.75" customHeight="1">
      <c r="A209" s="1705"/>
      <c r="B209" s="1425"/>
      <c r="C209" s="2821"/>
      <c r="D209" s="2821"/>
      <c r="E209" s="1705"/>
      <c r="F209" s="1705"/>
      <c r="I209" s="2821"/>
      <c r="J209" s="2821"/>
    </row>
    <row r="210" spans="1:10" ht="12.75" customHeight="1">
      <c r="A210" s="1705"/>
      <c r="B210" s="1425"/>
      <c r="C210" s="2821"/>
      <c r="D210" s="2821"/>
      <c r="E210" s="1705"/>
      <c r="F210" s="1705"/>
      <c r="I210" s="2821"/>
      <c r="J210" s="2821"/>
    </row>
    <row r="211" spans="1:10" ht="12.75" customHeight="1">
      <c r="A211" s="1705"/>
      <c r="B211" s="1425"/>
      <c r="C211" s="2821"/>
      <c r="D211" s="2821"/>
      <c r="E211" s="1705"/>
      <c r="F211" s="1705"/>
      <c r="I211" s="2821"/>
      <c r="J211" s="2821"/>
    </row>
    <row r="212" spans="1:10" ht="12.75" customHeight="1">
      <c r="A212" s="1705"/>
      <c r="B212" s="1425"/>
      <c r="C212" s="2821"/>
      <c r="D212" s="2821"/>
      <c r="E212" s="1705"/>
      <c r="F212" s="1705"/>
      <c r="I212" s="2821"/>
      <c r="J212" s="2821"/>
    </row>
    <row r="213" spans="1:10" ht="12.75" customHeight="1">
      <c r="A213" s="1705"/>
      <c r="B213" s="1425"/>
      <c r="C213" s="2821"/>
      <c r="D213" s="2821"/>
      <c r="E213" s="1705"/>
      <c r="F213" s="1705"/>
      <c r="I213" s="2821"/>
      <c r="J213" s="2821"/>
    </row>
    <row r="214" spans="1:10" ht="12.75" customHeight="1">
      <c r="A214" s="1705"/>
      <c r="B214" s="1425"/>
      <c r="C214" s="2821"/>
      <c r="D214" s="2821"/>
      <c r="E214" s="1705"/>
      <c r="F214" s="1705"/>
      <c r="I214" s="2821"/>
      <c r="J214" s="2821"/>
    </row>
    <row r="215" spans="1:10" ht="12.75" customHeight="1">
      <c r="A215" s="1705"/>
      <c r="B215" s="1425"/>
      <c r="C215" s="2821"/>
      <c r="D215" s="2821"/>
      <c r="E215" s="1705"/>
      <c r="F215" s="1705"/>
      <c r="I215" s="2821"/>
      <c r="J215" s="2821"/>
    </row>
    <row r="216" spans="1:10" ht="12.75" customHeight="1">
      <c r="A216" s="1705"/>
      <c r="B216" s="1425"/>
      <c r="C216" s="2821"/>
      <c r="D216" s="2821"/>
      <c r="E216" s="1705"/>
      <c r="F216" s="1705"/>
      <c r="I216" s="2821"/>
      <c r="J216" s="2821"/>
    </row>
    <row r="217" spans="1:10" ht="12.75" customHeight="1">
      <c r="A217" s="1705"/>
      <c r="B217" s="1425"/>
      <c r="C217" s="2821"/>
      <c r="D217" s="2821"/>
      <c r="E217" s="1705"/>
      <c r="F217" s="1705"/>
      <c r="I217" s="2821"/>
      <c r="J217" s="2821"/>
    </row>
    <row r="218" spans="1:10" ht="12.75" customHeight="1">
      <c r="A218" s="1705"/>
      <c r="B218" s="1425"/>
      <c r="C218" s="2821"/>
      <c r="D218" s="2821"/>
      <c r="E218" s="1705"/>
      <c r="F218" s="1705"/>
      <c r="I218" s="2821"/>
      <c r="J218" s="2821"/>
    </row>
    <row r="219" spans="1:10" ht="12.75" customHeight="1">
      <c r="A219" s="1705"/>
      <c r="B219" s="1425"/>
      <c r="C219" s="2821"/>
      <c r="D219" s="2821"/>
      <c r="E219" s="1705"/>
      <c r="F219" s="1705"/>
      <c r="I219" s="2821"/>
      <c r="J219" s="2821"/>
    </row>
    <row r="220" spans="1:10" ht="12.75" customHeight="1">
      <c r="A220" s="1705"/>
      <c r="B220" s="1425"/>
      <c r="C220" s="2821"/>
      <c r="D220" s="2821"/>
      <c r="E220" s="1705"/>
      <c r="F220" s="1705"/>
      <c r="I220" s="2821"/>
      <c r="J220" s="2821"/>
    </row>
    <row r="221" spans="1:10" ht="12.75" customHeight="1">
      <c r="A221" s="1705"/>
      <c r="B221" s="1425"/>
      <c r="C221" s="2821"/>
      <c r="D221" s="2821"/>
      <c r="E221" s="1705"/>
      <c r="F221" s="1705"/>
      <c r="I221" s="2821"/>
      <c r="J221" s="2821"/>
    </row>
    <row r="222" spans="1:10" ht="12.75" customHeight="1">
      <c r="A222" s="1705"/>
      <c r="B222" s="1425"/>
      <c r="C222" s="2821"/>
      <c r="D222" s="2821"/>
      <c r="E222" s="1705"/>
      <c r="F222" s="1705"/>
      <c r="I222" s="2821"/>
      <c r="J222" s="2821"/>
    </row>
    <row r="223" spans="1:10" ht="12.75" customHeight="1">
      <c r="A223" s="1705"/>
      <c r="B223" s="1425"/>
      <c r="C223" s="2821"/>
      <c r="D223" s="2821"/>
      <c r="E223" s="1705"/>
      <c r="F223" s="1705"/>
      <c r="I223" s="2821"/>
      <c r="J223" s="2821"/>
    </row>
    <row r="224" spans="1:10" ht="12.75" customHeight="1">
      <c r="A224" s="1705"/>
      <c r="B224" s="1425"/>
      <c r="C224" s="2821"/>
      <c r="D224" s="2821"/>
      <c r="E224" s="1705"/>
      <c r="F224" s="1705"/>
      <c r="I224" s="2821"/>
      <c r="J224" s="2821"/>
    </row>
    <row r="225" spans="1:10" ht="12.75" customHeight="1">
      <c r="A225" s="1705"/>
      <c r="B225" s="1425"/>
      <c r="C225" s="2821"/>
      <c r="D225" s="2821"/>
      <c r="E225" s="1705"/>
      <c r="F225" s="1705"/>
      <c r="I225" s="2821"/>
      <c r="J225" s="2821"/>
    </row>
    <row r="226" spans="1:10" ht="12.75" customHeight="1">
      <c r="A226" s="1705"/>
      <c r="B226" s="1425"/>
      <c r="C226" s="2821"/>
      <c r="D226" s="2821"/>
      <c r="E226" s="1705"/>
      <c r="F226" s="1705"/>
      <c r="I226" s="2821"/>
      <c r="J226" s="2821"/>
    </row>
    <row r="227" spans="1:10" ht="12.75" customHeight="1">
      <c r="A227" s="1705"/>
      <c r="B227" s="1425"/>
      <c r="C227" s="2821"/>
      <c r="D227" s="2821"/>
      <c r="E227" s="1705"/>
      <c r="F227" s="1705"/>
      <c r="I227" s="2821"/>
      <c r="J227" s="2821"/>
    </row>
    <row r="228" spans="1:10" ht="12.75" customHeight="1">
      <c r="A228" s="1705"/>
      <c r="B228" s="1425"/>
      <c r="C228" s="2821"/>
      <c r="D228" s="2821"/>
      <c r="E228" s="1705"/>
      <c r="F228" s="1705"/>
      <c r="I228" s="2821"/>
      <c r="J228" s="2821"/>
    </row>
    <row r="229" spans="1:10" ht="12.75" customHeight="1">
      <c r="A229" s="1705"/>
      <c r="B229" s="1425"/>
      <c r="C229" s="2821"/>
      <c r="D229" s="2821"/>
      <c r="E229" s="1705"/>
      <c r="F229" s="1705"/>
      <c r="I229" s="2821"/>
      <c r="J229" s="2821"/>
    </row>
    <row r="230" spans="1:10" ht="12.75" customHeight="1">
      <c r="A230" s="1705"/>
      <c r="B230" s="1425"/>
      <c r="C230" s="2821"/>
      <c r="D230" s="2821"/>
      <c r="E230" s="1705"/>
      <c r="F230" s="1705"/>
      <c r="I230" s="2821"/>
      <c r="J230" s="2821"/>
    </row>
    <row r="231" spans="1:10" ht="12.75" customHeight="1">
      <c r="A231" s="1705"/>
      <c r="B231" s="1425"/>
      <c r="C231" s="2821"/>
      <c r="D231" s="2821"/>
      <c r="E231" s="1705"/>
      <c r="F231" s="1705"/>
      <c r="I231" s="2821"/>
      <c r="J231" s="2821"/>
    </row>
    <row r="232" spans="1:10" ht="12.75" customHeight="1">
      <c r="A232" s="1705"/>
      <c r="B232" s="1425"/>
      <c r="C232" s="2821"/>
      <c r="D232" s="2821"/>
      <c r="E232" s="1705"/>
      <c r="F232" s="1705"/>
      <c r="I232" s="2821"/>
      <c r="J232" s="2821"/>
    </row>
    <row r="233" spans="1:10" ht="12.75" customHeight="1">
      <c r="A233" s="1705"/>
      <c r="B233" s="1425"/>
      <c r="C233" s="2821"/>
      <c r="D233" s="2821"/>
      <c r="E233" s="1705"/>
      <c r="F233" s="1705"/>
      <c r="I233" s="2821"/>
      <c r="J233" s="2821"/>
    </row>
    <row r="234" spans="1:10" ht="12.75" customHeight="1">
      <c r="A234" s="1705"/>
      <c r="B234" s="1425"/>
      <c r="C234" s="2821"/>
      <c r="D234" s="2821"/>
      <c r="E234" s="1705"/>
      <c r="F234" s="1705"/>
      <c r="I234" s="2821"/>
      <c r="J234" s="2821"/>
    </row>
    <row r="235" spans="1:10" ht="12.75" customHeight="1">
      <c r="A235" s="1705"/>
      <c r="B235" s="1425"/>
      <c r="C235" s="2821"/>
      <c r="D235" s="2821"/>
      <c r="E235" s="1705"/>
      <c r="F235" s="1705"/>
      <c r="I235" s="2821"/>
      <c r="J235" s="2821"/>
    </row>
    <row r="236" spans="1:10" ht="12.75" customHeight="1">
      <c r="A236" s="1705"/>
      <c r="B236" s="1425"/>
      <c r="C236" s="2821"/>
      <c r="D236" s="2821"/>
      <c r="E236" s="1705"/>
      <c r="F236" s="1705"/>
      <c r="I236" s="2821"/>
      <c r="J236" s="2821"/>
    </row>
    <row r="237" spans="1:10" ht="12.75" customHeight="1">
      <c r="A237" s="1705"/>
      <c r="B237" s="1425"/>
      <c r="C237" s="2821"/>
      <c r="D237" s="2821"/>
      <c r="E237" s="1705"/>
      <c r="F237" s="1705"/>
      <c r="I237" s="2821"/>
      <c r="J237" s="2821"/>
    </row>
    <row r="238" spans="1:10" ht="12.75" customHeight="1">
      <c r="A238" s="1705"/>
      <c r="B238" s="1425"/>
      <c r="C238" s="2821"/>
      <c r="D238" s="2821"/>
      <c r="E238" s="1705"/>
      <c r="F238" s="1705"/>
      <c r="I238" s="2821"/>
      <c r="J238" s="2821"/>
    </row>
    <row r="239" spans="1:10" ht="12.75" customHeight="1">
      <c r="A239" s="1705"/>
      <c r="B239" s="1425"/>
      <c r="C239" s="2821"/>
      <c r="D239" s="2821"/>
      <c r="E239" s="1705"/>
      <c r="F239" s="1705"/>
      <c r="I239" s="2821"/>
      <c r="J239" s="2821"/>
    </row>
    <row r="240" spans="1:10" ht="12.75" customHeight="1">
      <c r="A240" s="1705"/>
      <c r="B240" s="1425"/>
      <c r="C240" s="2821"/>
      <c r="D240" s="2821"/>
      <c r="E240" s="1705"/>
      <c r="F240" s="1705"/>
      <c r="I240" s="2821"/>
      <c r="J240" s="2821"/>
    </row>
    <row r="241" spans="1:10" ht="12.75" customHeight="1">
      <c r="A241" s="1705"/>
      <c r="B241" s="1425"/>
      <c r="C241" s="2821"/>
      <c r="D241" s="2821"/>
      <c r="E241" s="1705"/>
      <c r="F241" s="1705"/>
      <c r="I241" s="2821"/>
      <c r="J241" s="2821"/>
    </row>
    <row r="242" spans="1:10" ht="12.75" customHeight="1">
      <c r="A242" s="1705"/>
      <c r="B242" s="1425"/>
      <c r="C242" s="2821"/>
      <c r="D242" s="2821"/>
      <c r="E242" s="1705"/>
      <c r="F242" s="1705"/>
      <c r="I242" s="2821"/>
      <c r="J242" s="2821"/>
    </row>
    <row r="243" spans="1:10" ht="12.75" customHeight="1">
      <c r="A243" s="1705"/>
      <c r="B243" s="1425"/>
      <c r="C243" s="2821"/>
      <c r="D243" s="2821"/>
      <c r="E243" s="1705"/>
      <c r="F243" s="1705"/>
      <c r="I243" s="2821"/>
      <c r="J243" s="2821"/>
    </row>
    <row r="244" spans="1:10" ht="12.75" customHeight="1">
      <c r="A244" s="1705"/>
      <c r="B244" s="1425"/>
      <c r="C244" s="2821"/>
      <c r="D244" s="2821"/>
      <c r="E244" s="1705"/>
      <c r="F244" s="1705"/>
      <c r="I244" s="2821"/>
      <c r="J244" s="2821"/>
    </row>
    <row r="245" spans="1:10" ht="12.75" customHeight="1">
      <c r="A245" s="1705"/>
      <c r="B245" s="1425"/>
      <c r="C245" s="2821"/>
      <c r="D245" s="2821"/>
      <c r="E245" s="1705"/>
      <c r="F245" s="1705"/>
      <c r="I245" s="2821"/>
      <c r="J245" s="2821"/>
    </row>
    <row r="246" spans="1:10" ht="12.75" customHeight="1">
      <c r="A246" s="1705"/>
      <c r="B246" s="1425"/>
      <c r="C246" s="2821"/>
      <c r="D246" s="2821"/>
      <c r="E246" s="1705"/>
      <c r="F246" s="1705"/>
      <c r="I246" s="2821"/>
      <c r="J246" s="2821"/>
    </row>
    <row r="247" spans="1:10" ht="12.75" customHeight="1">
      <c r="A247" s="1705"/>
      <c r="B247" s="1425"/>
      <c r="C247" s="2821"/>
      <c r="D247" s="2821"/>
      <c r="E247" s="1705"/>
      <c r="F247" s="1705"/>
      <c r="I247" s="2821"/>
      <c r="J247" s="2821"/>
    </row>
    <row r="248" spans="1:10" ht="12.75" customHeight="1">
      <c r="A248" s="1705"/>
      <c r="B248" s="1425"/>
      <c r="C248" s="2821"/>
      <c r="D248" s="2821"/>
      <c r="E248" s="1705"/>
      <c r="F248" s="1705"/>
      <c r="I248" s="2821"/>
      <c r="J248" s="2821"/>
    </row>
    <row r="249" spans="1:10" ht="12.75" customHeight="1">
      <c r="A249" s="1705"/>
      <c r="B249" s="1425"/>
      <c r="C249" s="2821"/>
      <c r="D249" s="2821"/>
      <c r="E249" s="1705"/>
      <c r="F249" s="1705"/>
      <c r="I249" s="2821"/>
      <c r="J249" s="2821"/>
    </row>
    <row r="250" spans="1:10" ht="12.75" customHeight="1">
      <c r="A250" s="1705"/>
      <c r="B250" s="1425"/>
      <c r="C250" s="2821"/>
      <c r="D250" s="2821"/>
      <c r="E250" s="1705"/>
      <c r="F250" s="1705"/>
      <c r="I250" s="2821"/>
      <c r="J250" s="2821"/>
    </row>
    <row r="251" spans="1:10" ht="12.75" customHeight="1">
      <c r="A251" s="1705"/>
      <c r="B251" s="1425"/>
      <c r="C251" s="2821"/>
      <c r="D251" s="2821"/>
      <c r="E251" s="1705"/>
      <c r="F251" s="1705"/>
      <c r="I251" s="2821"/>
      <c r="J251" s="2821"/>
    </row>
    <row r="252" spans="1:10" ht="12.75" customHeight="1">
      <c r="A252" s="1705"/>
      <c r="B252" s="1425"/>
      <c r="C252" s="2821"/>
      <c r="D252" s="2821"/>
      <c r="E252" s="1705"/>
      <c r="F252" s="1705"/>
      <c r="I252" s="2821"/>
      <c r="J252" s="2821"/>
    </row>
    <row r="253" spans="1:10" ht="12.75" customHeight="1">
      <c r="A253" s="1705"/>
      <c r="B253" s="1425"/>
      <c r="C253" s="2821"/>
      <c r="D253" s="2821"/>
      <c r="E253" s="1705"/>
      <c r="F253" s="1705"/>
      <c r="I253" s="2821"/>
      <c r="J253" s="2821"/>
    </row>
    <row r="254" spans="1:10" ht="12.75" customHeight="1">
      <c r="A254" s="1705"/>
      <c r="B254" s="1425"/>
      <c r="C254" s="2821"/>
      <c r="D254" s="2821"/>
      <c r="E254" s="1705"/>
      <c r="F254" s="1705"/>
      <c r="I254" s="2821"/>
      <c r="J254" s="2821"/>
    </row>
    <row r="255" spans="1:10" ht="12.75" customHeight="1">
      <c r="A255" s="1705"/>
      <c r="B255" s="1425"/>
      <c r="C255" s="2821"/>
      <c r="D255" s="2821"/>
      <c r="E255" s="1705"/>
      <c r="F255" s="1705"/>
      <c r="I255" s="2821"/>
      <c r="J255" s="2821"/>
    </row>
    <row r="256" spans="1:10" ht="12.75" customHeight="1">
      <c r="A256" s="1705"/>
      <c r="B256" s="1425"/>
      <c r="C256" s="2821"/>
      <c r="D256" s="2821"/>
      <c r="E256" s="1705"/>
      <c r="F256" s="1705"/>
      <c r="I256" s="2821"/>
      <c r="J256" s="2821"/>
    </row>
    <row r="257" spans="1:10" ht="12.75" customHeight="1">
      <c r="A257" s="1705"/>
      <c r="B257" s="1425"/>
      <c r="C257" s="2821"/>
      <c r="D257" s="2821"/>
      <c r="E257" s="1705"/>
      <c r="F257" s="1705"/>
      <c r="I257" s="2821"/>
      <c r="J257" s="2821"/>
    </row>
    <row r="258" spans="1:10" ht="12.75" customHeight="1">
      <c r="A258" s="1705"/>
      <c r="B258" s="1425"/>
      <c r="C258" s="2821"/>
      <c r="D258" s="2821"/>
      <c r="E258" s="1705"/>
      <c r="F258" s="1705"/>
      <c r="I258" s="2821"/>
      <c r="J258" s="2821"/>
    </row>
    <row r="259" spans="1:10" ht="12.75" customHeight="1">
      <c r="A259" s="1705"/>
      <c r="B259" s="1425"/>
      <c r="C259" s="2821"/>
      <c r="D259" s="2821"/>
      <c r="E259" s="1705"/>
      <c r="F259" s="1705"/>
      <c r="I259" s="2821"/>
      <c r="J259" s="2821"/>
    </row>
    <row r="260" spans="1:10" ht="12.75" customHeight="1">
      <c r="A260" s="1705"/>
      <c r="B260" s="1425"/>
      <c r="C260" s="2821"/>
      <c r="D260" s="2821"/>
      <c r="E260" s="1705"/>
      <c r="F260" s="1705"/>
      <c r="I260" s="2821"/>
      <c r="J260" s="2821"/>
    </row>
    <row r="261" spans="1:10" ht="12.75" customHeight="1">
      <c r="A261" s="1705"/>
      <c r="B261" s="1425"/>
      <c r="C261" s="2821"/>
      <c r="D261" s="2821"/>
      <c r="E261" s="1705"/>
      <c r="F261" s="1705"/>
      <c r="I261" s="2821"/>
      <c r="J261" s="2821"/>
    </row>
    <row r="262" spans="1:10" ht="12.75" customHeight="1">
      <c r="A262" s="1705"/>
      <c r="B262" s="1425"/>
      <c r="C262" s="2821"/>
      <c r="D262" s="2821"/>
      <c r="E262" s="1705"/>
      <c r="F262" s="1705"/>
      <c r="I262" s="2821"/>
      <c r="J262" s="2821"/>
    </row>
    <row r="263" spans="1:10" ht="12.75" customHeight="1">
      <c r="A263" s="1705"/>
      <c r="B263" s="1425"/>
      <c r="C263" s="2821"/>
      <c r="D263" s="2821"/>
      <c r="E263" s="1705"/>
      <c r="F263" s="1705"/>
      <c r="I263" s="2821"/>
      <c r="J263" s="2821"/>
    </row>
    <row r="264" spans="1:10" ht="12.75" customHeight="1">
      <c r="A264" s="1705"/>
      <c r="B264" s="1425"/>
      <c r="C264" s="2821"/>
      <c r="D264" s="2821"/>
      <c r="E264" s="1705"/>
      <c r="F264" s="1705"/>
      <c r="I264" s="2821"/>
      <c r="J264" s="2821"/>
    </row>
    <row r="265" spans="1:10" ht="12.75" customHeight="1">
      <c r="A265" s="1705"/>
      <c r="B265" s="1425"/>
      <c r="C265" s="2821"/>
      <c r="D265" s="2821"/>
      <c r="E265" s="1705"/>
      <c r="F265" s="1705"/>
      <c r="I265" s="2821"/>
      <c r="J265" s="2821"/>
    </row>
    <row r="266" spans="1:10" ht="12.75" customHeight="1">
      <c r="A266" s="1705"/>
      <c r="B266" s="1425"/>
      <c r="C266" s="2821"/>
      <c r="D266" s="2821"/>
      <c r="E266" s="1705"/>
      <c r="F266" s="1705"/>
      <c r="I266" s="2821"/>
      <c r="J266" s="2821"/>
    </row>
    <row r="267" spans="1:10" ht="12.75" customHeight="1">
      <c r="A267" s="1705"/>
      <c r="B267" s="1425"/>
      <c r="C267" s="2821"/>
      <c r="D267" s="2821"/>
      <c r="E267" s="1705"/>
      <c r="F267" s="1705"/>
      <c r="I267" s="2821"/>
      <c r="J267" s="2821"/>
    </row>
    <row r="268" spans="1:10" ht="12.75" customHeight="1">
      <c r="A268" s="1705"/>
      <c r="B268" s="1425"/>
      <c r="C268" s="2821"/>
      <c r="D268" s="2821"/>
      <c r="E268" s="1705"/>
      <c r="F268" s="1705"/>
      <c r="I268" s="2821"/>
      <c r="J268" s="2821"/>
    </row>
    <row r="269" spans="1:10" ht="12.75" customHeight="1">
      <c r="A269" s="1705"/>
      <c r="B269" s="1425"/>
      <c r="C269" s="2821"/>
      <c r="D269" s="2821"/>
      <c r="E269" s="1705"/>
      <c r="F269" s="1705"/>
      <c r="I269" s="2821"/>
      <c r="J269" s="2821"/>
    </row>
    <row r="270" spans="1:10" ht="12.75" customHeight="1">
      <c r="A270" s="1705"/>
      <c r="B270" s="1425"/>
      <c r="C270" s="2821"/>
      <c r="D270" s="2821"/>
      <c r="E270" s="1705"/>
      <c r="F270" s="1705"/>
      <c r="I270" s="2821"/>
      <c r="J270" s="2821"/>
    </row>
    <row r="271" spans="1:10" ht="12.75" customHeight="1">
      <c r="A271" s="1705"/>
      <c r="B271" s="1425"/>
      <c r="C271" s="2821"/>
      <c r="D271" s="2821"/>
      <c r="E271" s="1705"/>
      <c r="F271" s="1705"/>
      <c r="I271" s="2821"/>
      <c r="J271" s="2821"/>
    </row>
    <row r="272" spans="1:10" ht="12.75" customHeight="1">
      <c r="A272" s="1705"/>
      <c r="B272" s="1425"/>
      <c r="C272" s="2821"/>
      <c r="D272" s="2821"/>
      <c r="E272" s="1705"/>
      <c r="F272" s="1705"/>
      <c r="I272" s="2821"/>
      <c r="J272" s="2821"/>
    </row>
    <row r="273" spans="1:10" ht="12.75" customHeight="1">
      <c r="A273" s="1705"/>
      <c r="B273" s="1425"/>
      <c r="C273" s="2821"/>
      <c r="D273" s="2821"/>
      <c r="E273" s="1705"/>
      <c r="F273" s="1705"/>
      <c r="I273" s="2821"/>
      <c r="J273" s="2821"/>
    </row>
    <row r="274" spans="1:10" ht="12.75" customHeight="1">
      <c r="A274" s="1705"/>
      <c r="B274" s="1425"/>
      <c r="C274" s="2821"/>
      <c r="D274" s="2821"/>
      <c r="E274" s="1705"/>
      <c r="F274" s="1705"/>
      <c r="I274" s="2821"/>
      <c r="J274" s="2821"/>
    </row>
    <row r="275" spans="1:10" ht="12.75" customHeight="1">
      <c r="A275" s="1705"/>
      <c r="B275" s="1425"/>
      <c r="C275" s="2821"/>
      <c r="D275" s="2821"/>
      <c r="E275" s="1705"/>
      <c r="F275" s="1705"/>
      <c r="I275" s="2821"/>
      <c r="J275" s="2821"/>
    </row>
    <row r="276" spans="1:10" ht="12.75" customHeight="1">
      <c r="A276" s="1705"/>
      <c r="B276" s="1425"/>
      <c r="C276" s="2821"/>
      <c r="D276" s="2821"/>
      <c r="E276" s="1705"/>
      <c r="F276" s="1705"/>
      <c r="I276" s="2821"/>
      <c r="J276" s="2821"/>
    </row>
    <row r="277" spans="1:10" ht="12.75" customHeight="1">
      <c r="A277" s="1705"/>
      <c r="B277" s="1425"/>
      <c r="C277" s="2821"/>
      <c r="D277" s="2821"/>
      <c r="E277" s="1705"/>
      <c r="F277" s="1705"/>
      <c r="I277" s="2821"/>
      <c r="J277" s="2821"/>
    </row>
    <row r="278" spans="1:10" ht="12.75" customHeight="1">
      <c r="A278" s="1705"/>
      <c r="B278" s="1425"/>
      <c r="C278" s="2821"/>
      <c r="D278" s="2821"/>
      <c r="E278" s="1705"/>
      <c r="F278" s="1705"/>
      <c r="I278" s="2821"/>
      <c r="J278" s="2821"/>
    </row>
    <row r="279" spans="1:10" ht="12.75" customHeight="1">
      <c r="A279" s="1705"/>
      <c r="B279" s="1425"/>
      <c r="C279" s="2821"/>
      <c r="D279" s="2821"/>
      <c r="E279" s="1705"/>
      <c r="F279" s="1705"/>
      <c r="I279" s="2821"/>
      <c r="J279" s="2821"/>
    </row>
    <row r="280" spans="1:10" ht="12.75" customHeight="1">
      <c r="A280" s="1705"/>
      <c r="B280" s="1425"/>
      <c r="C280" s="2821"/>
      <c r="D280" s="2821"/>
      <c r="E280" s="1705"/>
      <c r="F280" s="1705"/>
      <c r="I280" s="2821"/>
      <c r="J280" s="2821"/>
    </row>
    <row r="281" spans="1:10" ht="12.75" customHeight="1">
      <c r="A281" s="1705"/>
      <c r="B281" s="1425"/>
      <c r="C281" s="2821"/>
      <c r="D281" s="2821"/>
      <c r="E281" s="1705"/>
      <c r="F281" s="1705"/>
      <c r="I281" s="2821"/>
      <c r="J281" s="2821"/>
    </row>
    <row r="282" spans="1:10" ht="12.75" customHeight="1">
      <c r="A282" s="1705"/>
      <c r="B282" s="1425"/>
      <c r="C282" s="2821"/>
      <c r="D282" s="2821"/>
      <c r="E282" s="1705"/>
      <c r="F282" s="1705"/>
      <c r="I282" s="2821"/>
      <c r="J282" s="2821"/>
    </row>
    <row r="283" spans="1:10" ht="12.75" customHeight="1">
      <c r="A283" s="1705"/>
      <c r="B283" s="1425"/>
      <c r="C283" s="2821"/>
      <c r="D283" s="2821"/>
      <c r="E283" s="1705"/>
      <c r="F283" s="1705"/>
      <c r="I283" s="2821"/>
      <c r="J283" s="2821"/>
    </row>
    <row r="284" spans="1:10" ht="12.75" customHeight="1">
      <c r="A284" s="1705"/>
      <c r="B284" s="1425"/>
      <c r="C284" s="2821"/>
      <c r="D284" s="2821"/>
      <c r="E284" s="1705"/>
      <c r="F284" s="1705"/>
      <c r="I284" s="2821"/>
      <c r="J284" s="2821"/>
    </row>
    <row r="285" spans="1:10" ht="12.75" customHeight="1">
      <c r="A285" s="1705"/>
      <c r="B285" s="1425"/>
      <c r="C285" s="2821"/>
      <c r="D285" s="2821"/>
      <c r="E285" s="1705"/>
      <c r="F285" s="1705"/>
      <c r="I285" s="2821"/>
      <c r="J285" s="2821"/>
    </row>
    <row r="286" spans="1:10" ht="12.75" customHeight="1">
      <c r="A286" s="1705"/>
      <c r="B286" s="1425"/>
      <c r="C286" s="2821"/>
      <c r="D286" s="2821"/>
      <c r="E286" s="1705"/>
      <c r="F286" s="1705"/>
      <c r="I286" s="2821"/>
      <c r="J286" s="2821"/>
    </row>
    <row r="287" spans="1:10" ht="12.75" customHeight="1">
      <c r="A287" s="1705"/>
      <c r="B287" s="1425"/>
      <c r="C287" s="2821"/>
      <c r="D287" s="2821"/>
      <c r="E287" s="1705"/>
      <c r="F287" s="1705"/>
      <c r="I287" s="2821"/>
      <c r="J287" s="2821"/>
    </row>
    <row r="288" spans="1:10" ht="12.75" customHeight="1">
      <c r="A288" s="1705"/>
      <c r="B288" s="1425"/>
      <c r="C288" s="2821"/>
      <c r="D288" s="2821"/>
      <c r="E288" s="1705"/>
      <c r="F288" s="1705"/>
      <c r="I288" s="2821"/>
      <c r="J288" s="2821"/>
    </row>
    <row r="289" spans="1:10" ht="12.75" customHeight="1">
      <c r="A289" s="1705"/>
      <c r="B289" s="1425"/>
      <c r="C289" s="2821"/>
      <c r="D289" s="2821"/>
      <c r="E289" s="1705"/>
      <c r="F289" s="1705"/>
      <c r="I289" s="2821"/>
      <c r="J289" s="2821"/>
    </row>
    <row r="290" spans="1:10" ht="12.75" customHeight="1">
      <c r="A290" s="1705"/>
      <c r="B290" s="1425"/>
      <c r="C290" s="2821"/>
      <c r="D290" s="2821"/>
      <c r="E290" s="1705"/>
      <c r="F290" s="1705"/>
      <c r="I290" s="2821"/>
      <c r="J290" s="2821"/>
    </row>
    <row r="291" spans="1:10" ht="12.75" customHeight="1">
      <c r="A291" s="1705"/>
      <c r="B291" s="1425"/>
      <c r="C291" s="2821"/>
      <c r="D291" s="2821"/>
      <c r="E291" s="1705"/>
      <c r="F291" s="1705"/>
      <c r="I291" s="2821"/>
      <c r="J291" s="2821"/>
    </row>
    <row r="292" spans="1:10" ht="12.75" customHeight="1">
      <c r="A292" s="1705"/>
      <c r="B292" s="1425"/>
      <c r="C292" s="2821"/>
      <c r="D292" s="2821"/>
      <c r="E292" s="1705"/>
      <c r="F292" s="1705"/>
      <c r="I292" s="2821"/>
      <c r="J292" s="2821"/>
    </row>
    <row r="293" spans="1:10" ht="12.75" customHeight="1">
      <c r="A293" s="1705"/>
      <c r="B293" s="1425"/>
      <c r="C293" s="2821"/>
      <c r="D293" s="2821"/>
      <c r="E293" s="1705"/>
      <c r="F293" s="1705"/>
      <c r="I293" s="2821"/>
      <c r="J293" s="2821"/>
    </row>
    <row r="294" spans="1:10" ht="12.75" customHeight="1">
      <c r="A294" s="1705"/>
      <c r="B294" s="1425"/>
      <c r="C294" s="2821"/>
      <c r="D294" s="2821"/>
      <c r="E294" s="1705"/>
      <c r="F294" s="1705"/>
      <c r="I294" s="2821"/>
      <c r="J294" s="2821"/>
    </row>
    <row r="295" spans="1:10" ht="12.75" customHeight="1">
      <c r="A295" s="1705"/>
      <c r="B295" s="1425"/>
      <c r="C295" s="2821"/>
      <c r="D295" s="2821"/>
      <c r="E295" s="1705"/>
      <c r="F295" s="1705"/>
      <c r="I295" s="2821"/>
      <c r="J295" s="2821"/>
    </row>
    <row r="296" spans="1:10" ht="12.75" customHeight="1">
      <c r="A296" s="1705"/>
      <c r="B296" s="1425"/>
      <c r="C296" s="2821"/>
      <c r="D296" s="2821"/>
      <c r="E296" s="1705"/>
      <c r="F296" s="1705"/>
      <c r="I296" s="2821"/>
      <c r="J296" s="2821"/>
    </row>
    <row r="297" spans="1:10" ht="12.75" customHeight="1">
      <c r="A297" s="1705"/>
      <c r="B297" s="1425"/>
      <c r="C297" s="2821"/>
      <c r="D297" s="2821"/>
      <c r="E297" s="1705"/>
      <c r="F297" s="1705"/>
      <c r="I297" s="2821"/>
      <c r="J297" s="2821"/>
    </row>
    <row r="298" spans="1:10" ht="12.75" customHeight="1">
      <c r="A298" s="1705"/>
      <c r="B298" s="1425"/>
      <c r="C298" s="2821"/>
      <c r="D298" s="2821"/>
      <c r="E298" s="1705"/>
      <c r="F298" s="1705"/>
      <c r="I298" s="2821"/>
      <c r="J298" s="2821"/>
    </row>
    <row r="299" spans="1:10" ht="12.75" customHeight="1">
      <c r="A299" s="1705"/>
      <c r="B299" s="1425"/>
      <c r="C299" s="2821"/>
      <c r="D299" s="2821"/>
      <c r="E299" s="1705"/>
      <c r="F299" s="1705"/>
      <c r="I299" s="2821"/>
      <c r="J299" s="2821"/>
    </row>
    <row r="300" spans="1:10" ht="12.75" customHeight="1">
      <c r="A300" s="1705"/>
      <c r="B300" s="1425"/>
      <c r="C300" s="2821"/>
      <c r="D300" s="2821"/>
      <c r="E300" s="1705"/>
      <c r="F300" s="1705"/>
      <c r="I300" s="2821"/>
      <c r="J300" s="2821"/>
    </row>
    <row r="301" spans="1:10" ht="12.75" customHeight="1">
      <c r="A301" s="1705"/>
      <c r="B301" s="1425"/>
      <c r="C301" s="2821"/>
      <c r="D301" s="2821"/>
      <c r="E301" s="1705"/>
      <c r="F301" s="1705"/>
      <c r="I301" s="2821"/>
      <c r="J301" s="2821"/>
    </row>
    <row r="302" spans="1:10" ht="12.75" customHeight="1">
      <c r="A302" s="1705"/>
      <c r="B302" s="1425"/>
      <c r="C302" s="2821"/>
      <c r="D302" s="2821"/>
      <c r="E302" s="1705"/>
      <c r="F302" s="1705"/>
      <c r="I302" s="2821"/>
      <c r="J302" s="2821"/>
    </row>
    <row r="303" spans="1:10" ht="12.75" customHeight="1">
      <c r="A303" s="1705"/>
      <c r="B303" s="1425"/>
      <c r="C303" s="2821"/>
      <c r="D303" s="2821"/>
      <c r="E303" s="1705"/>
      <c r="F303" s="1705"/>
      <c r="I303" s="2821"/>
      <c r="J303" s="2821"/>
    </row>
    <row r="304" spans="1:10" ht="12.75" customHeight="1">
      <c r="A304" s="1705"/>
      <c r="B304" s="1425"/>
      <c r="C304" s="2821"/>
      <c r="D304" s="2821"/>
      <c r="E304" s="1705"/>
      <c r="F304" s="1705"/>
      <c r="I304" s="2821"/>
      <c r="J304" s="2821"/>
    </row>
    <row r="305" spans="1:10" ht="12.75" customHeight="1">
      <c r="A305" s="1705"/>
      <c r="B305" s="1425"/>
      <c r="C305" s="2821"/>
      <c r="D305" s="2821"/>
      <c r="E305" s="1705"/>
      <c r="F305" s="1705"/>
      <c r="I305" s="2821"/>
      <c r="J305" s="2821"/>
    </row>
    <row r="306" spans="1:10" ht="12.75" customHeight="1">
      <c r="A306" s="1705"/>
      <c r="B306" s="1425"/>
      <c r="C306" s="2821"/>
      <c r="D306" s="2821"/>
      <c r="E306" s="1705"/>
      <c r="F306" s="1705"/>
      <c r="I306" s="2821"/>
      <c r="J306" s="2821"/>
    </row>
    <row r="307" spans="1:10" ht="12.75" customHeight="1">
      <c r="A307" s="1705"/>
      <c r="B307" s="1425"/>
      <c r="C307" s="2821"/>
      <c r="D307" s="2821"/>
      <c r="E307" s="1705"/>
      <c r="F307" s="1705"/>
      <c r="I307" s="2821"/>
      <c r="J307" s="2821"/>
    </row>
    <row r="308" spans="1:10" ht="12.75" customHeight="1">
      <c r="A308" s="1705"/>
      <c r="B308" s="1425"/>
      <c r="C308" s="2821"/>
      <c r="D308" s="2821"/>
      <c r="E308" s="1705"/>
      <c r="F308" s="1705"/>
      <c r="I308" s="2821"/>
      <c r="J308" s="2821"/>
    </row>
    <row r="309" spans="1:10" ht="12.75" customHeight="1">
      <c r="A309" s="1705"/>
      <c r="B309" s="1425"/>
      <c r="C309" s="2821"/>
      <c r="D309" s="2821"/>
      <c r="E309" s="1705"/>
      <c r="F309" s="1705"/>
      <c r="I309" s="2821"/>
      <c r="J309" s="2821"/>
    </row>
    <row r="310" spans="1:10" ht="12.75" customHeight="1">
      <c r="A310" s="1705"/>
      <c r="B310" s="1425"/>
      <c r="C310" s="2821"/>
      <c r="D310" s="2821"/>
      <c r="E310" s="1705"/>
      <c r="F310" s="1705"/>
      <c r="I310" s="2821"/>
      <c r="J310" s="2821"/>
    </row>
    <row r="311" spans="1:10" ht="12.75" customHeight="1">
      <c r="A311" s="1705"/>
      <c r="B311" s="1425"/>
      <c r="C311" s="2821"/>
      <c r="D311" s="2821"/>
      <c r="E311" s="1705"/>
      <c r="F311" s="1705"/>
      <c r="I311" s="2821"/>
      <c r="J311" s="2821"/>
    </row>
    <row r="312" spans="1:10" ht="12.75" customHeight="1">
      <c r="A312" s="1705"/>
      <c r="B312" s="1425"/>
      <c r="C312" s="2821"/>
      <c r="D312" s="2821"/>
      <c r="E312" s="1705"/>
      <c r="F312" s="1705"/>
      <c r="I312" s="2821"/>
      <c r="J312" s="2821"/>
    </row>
    <row r="313" spans="1:10" ht="12.75" customHeight="1">
      <c r="A313" s="1705"/>
      <c r="B313" s="1425"/>
      <c r="C313" s="2821"/>
      <c r="D313" s="2821"/>
      <c r="E313" s="1705"/>
      <c r="F313" s="1705"/>
      <c r="I313" s="2821"/>
      <c r="J313" s="2821"/>
    </row>
    <row r="314" spans="1:10" ht="12.75" customHeight="1">
      <c r="A314" s="1705"/>
      <c r="B314" s="1425"/>
      <c r="C314" s="2821"/>
      <c r="D314" s="2821"/>
      <c r="E314" s="1705"/>
      <c r="F314" s="1705"/>
      <c r="I314" s="2821"/>
      <c r="J314" s="2821"/>
    </row>
    <row r="315" spans="1:10" ht="12.75" customHeight="1">
      <c r="A315" s="1705"/>
      <c r="B315" s="1425"/>
      <c r="C315" s="2821"/>
      <c r="D315" s="2821"/>
      <c r="E315" s="1705"/>
      <c r="F315" s="1705"/>
      <c r="I315" s="2821"/>
      <c r="J315" s="2821"/>
    </row>
    <row r="316" spans="1:10" ht="12.75" customHeight="1">
      <c r="A316" s="1705"/>
      <c r="B316" s="1425"/>
      <c r="C316" s="2821"/>
      <c r="D316" s="2821"/>
      <c r="E316" s="1705"/>
      <c r="F316" s="1705"/>
      <c r="I316" s="2821"/>
      <c r="J316" s="2821"/>
    </row>
    <row r="317" spans="1:10" ht="12.75" customHeight="1">
      <c r="A317" s="1705"/>
      <c r="B317" s="1425"/>
      <c r="C317" s="2821"/>
      <c r="D317" s="2821"/>
      <c r="E317" s="1705"/>
      <c r="F317" s="1705"/>
      <c r="I317" s="2821"/>
      <c r="J317" s="2821"/>
    </row>
    <row r="318" spans="1:10" ht="12.75" customHeight="1">
      <c r="A318" s="1705"/>
      <c r="B318" s="1425"/>
      <c r="C318" s="2821"/>
      <c r="D318" s="2821"/>
      <c r="E318" s="1705"/>
      <c r="F318" s="1705"/>
      <c r="I318" s="2821"/>
      <c r="J318" s="2821"/>
    </row>
    <row r="319" spans="1:10" ht="12.75" customHeight="1">
      <c r="A319" s="1705"/>
      <c r="B319" s="1425"/>
      <c r="C319" s="2821"/>
      <c r="D319" s="2821"/>
      <c r="E319" s="1705"/>
      <c r="F319" s="1705"/>
      <c r="I319" s="2821"/>
      <c r="J319" s="2821"/>
    </row>
    <row r="320" spans="1:10" ht="12.75" customHeight="1">
      <c r="A320" s="1705"/>
      <c r="B320" s="1425"/>
      <c r="C320" s="2821"/>
      <c r="D320" s="2821"/>
      <c r="E320" s="1705"/>
      <c r="F320" s="1705"/>
      <c r="I320" s="2821"/>
      <c r="J320" s="2821"/>
    </row>
    <row r="321" spans="1:10" ht="12.75" customHeight="1">
      <c r="A321" s="1705"/>
      <c r="B321" s="1425"/>
      <c r="C321" s="2821"/>
      <c r="D321" s="2821"/>
      <c r="E321" s="1705"/>
      <c r="F321" s="1705"/>
      <c r="I321" s="2821"/>
      <c r="J321" s="2821"/>
    </row>
    <row r="322" spans="1:10" ht="12.75" customHeight="1">
      <c r="A322" s="1705"/>
      <c r="B322" s="1425"/>
      <c r="C322" s="2821"/>
      <c r="D322" s="2821"/>
      <c r="E322" s="1705"/>
      <c r="F322" s="1705"/>
      <c r="I322" s="2821"/>
      <c r="J322" s="2821"/>
    </row>
    <row r="323" spans="1:10" ht="12.75" customHeight="1">
      <c r="A323" s="1705"/>
      <c r="B323" s="1425"/>
      <c r="C323" s="2821"/>
      <c r="D323" s="2821"/>
      <c r="E323" s="1705"/>
      <c r="F323" s="1705"/>
      <c r="I323" s="2821"/>
      <c r="J323" s="2821"/>
    </row>
    <row r="324" spans="1:10" ht="12.75" customHeight="1">
      <c r="A324" s="1705"/>
      <c r="B324" s="1425"/>
      <c r="C324" s="2821"/>
      <c r="D324" s="2821"/>
      <c r="E324" s="1705"/>
      <c r="F324" s="1705"/>
      <c r="I324" s="2821"/>
      <c r="J324" s="2821"/>
    </row>
    <row r="325" spans="1:10" ht="12.75" customHeight="1">
      <c r="A325" s="1705"/>
      <c r="B325" s="1425"/>
      <c r="C325" s="2821"/>
      <c r="D325" s="2821"/>
      <c r="E325" s="1705"/>
      <c r="F325" s="1705"/>
      <c r="I325" s="2821"/>
      <c r="J325" s="2821"/>
    </row>
    <row r="326" spans="1:10" ht="12.75" customHeight="1">
      <c r="A326" s="1705"/>
      <c r="B326" s="1425"/>
      <c r="C326" s="2821"/>
      <c r="D326" s="2821"/>
      <c r="E326" s="1705"/>
      <c r="F326" s="1705"/>
      <c r="I326" s="2821"/>
      <c r="J326" s="2821"/>
    </row>
    <row r="327" spans="1:10" ht="12.75" customHeight="1">
      <c r="A327" s="1705"/>
      <c r="B327" s="1425"/>
      <c r="C327" s="2821"/>
      <c r="D327" s="2821"/>
      <c r="E327" s="1705"/>
      <c r="F327" s="1705"/>
      <c r="I327" s="2821"/>
      <c r="J327" s="2821"/>
    </row>
    <row r="328" spans="1:10" ht="12.75" customHeight="1">
      <c r="A328" s="1705"/>
      <c r="B328" s="1425"/>
      <c r="C328" s="2821"/>
      <c r="D328" s="2821"/>
      <c r="E328" s="1705"/>
      <c r="F328" s="1705"/>
      <c r="I328" s="2821"/>
      <c r="J328" s="2821"/>
    </row>
    <row r="329" spans="1:10" ht="12.75" customHeight="1">
      <c r="A329" s="1705"/>
      <c r="B329" s="1425"/>
      <c r="C329" s="2821"/>
      <c r="D329" s="2821"/>
      <c r="E329" s="1705"/>
      <c r="F329" s="1705"/>
      <c r="I329" s="2821"/>
      <c r="J329" s="2821"/>
    </row>
    <row r="330" spans="1:10" ht="12.75" customHeight="1">
      <c r="A330" s="1705"/>
      <c r="B330" s="1425"/>
      <c r="C330" s="2821"/>
      <c r="D330" s="2821"/>
      <c r="E330" s="1705"/>
      <c r="F330" s="1705"/>
      <c r="I330" s="2821"/>
      <c r="J330" s="2821"/>
    </row>
    <row r="331" spans="1:10" ht="12.75" customHeight="1">
      <c r="A331" s="1705"/>
      <c r="B331" s="1425"/>
      <c r="C331" s="2821"/>
      <c r="D331" s="2821"/>
      <c r="E331" s="1705"/>
      <c r="F331" s="1705"/>
      <c r="I331" s="2821"/>
      <c r="J331" s="2821"/>
    </row>
    <row r="332" spans="1:10" ht="12.75" customHeight="1">
      <c r="A332" s="1705"/>
      <c r="B332" s="1425"/>
      <c r="C332" s="2821"/>
      <c r="D332" s="2821"/>
      <c r="E332" s="1705"/>
      <c r="F332" s="1705"/>
      <c r="I332" s="2821"/>
      <c r="J332" s="2821"/>
    </row>
    <row r="333" spans="1:10" ht="12.75" customHeight="1">
      <c r="A333" s="1705"/>
      <c r="B333" s="1425"/>
      <c r="C333" s="2821"/>
      <c r="D333" s="2821"/>
      <c r="E333" s="1705"/>
      <c r="F333" s="1705"/>
      <c r="I333" s="2821"/>
      <c r="J333" s="2821"/>
    </row>
    <row r="334" spans="1:10" ht="12.75" customHeight="1">
      <c r="A334" s="1705"/>
      <c r="B334" s="1425"/>
      <c r="C334" s="2821"/>
      <c r="D334" s="2821"/>
      <c r="E334" s="1705"/>
      <c r="F334" s="1705"/>
      <c r="I334" s="2821"/>
      <c r="J334" s="2821"/>
    </row>
    <row r="335" spans="1:10" ht="12.75" customHeight="1">
      <c r="A335" s="1705"/>
      <c r="B335" s="1425"/>
      <c r="C335" s="2821"/>
      <c r="D335" s="2821"/>
      <c r="E335" s="1705"/>
      <c r="F335" s="1705"/>
      <c r="I335" s="2821"/>
      <c r="J335" s="2821"/>
    </row>
    <row r="336" spans="1:10" ht="12.75" customHeight="1">
      <c r="A336" s="1705"/>
      <c r="B336" s="1425"/>
      <c r="C336" s="2821"/>
      <c r="D336" s="2821"/>
      <c r="E336" s="1705"/>
      <c r="F336" s="1705"/>
      <c r="I336" s="2821"/>
      <c r="J336" s="2821"/>
    </row>
    <row r="337" spans="1:10" ht="12.75" customHeight="1">
      <c r="A337" s="1705"/>
      <c r="B337" s="1425"/>
      <c r="C337" s="2821"/>
      <c r="D337" s="2821"/>
      <c r="E337" s="1705"/>
      <c r="F337" s="1705"/>
      <c r="I337" s="2821"/>
      <c r="J337" s="2821"/>
    </row>
    <row r="338" spans="1:10" ht="12.75" customHeight="1">
      <c r="A338" s="1705"/>
      <c r="B338" s="1425"/>
      <c r="C338" s="2821"/>
      <c r="D338" s="2821"/>
      <c r="E338" s="1705"/>
      <c r="F338" s="1705"/>
      <c r="I338" s="2821"/>
      <c r="J338" s="2821"/>
    </row>
    <row r="339" spans="1:10" ht="12.75" customHeight="1">
      <c r="A339" s="1705"/>
      <c r="B339" s="1425"/>
      <c r="C339" s="2821"/>
      <c r="D339" s="2821"/>
      <c r="E339" s="1705"/>
      <c r="F339" s="1705"/>
      <c r="I339" s="2821"/>
      <c r="J339" s="2821"/>
    </row>
    <row r="340" spans="1:10" ht="12.75" customHeight="1">
      <c r="A340" s="1705"/>
      <c r="B340" s="1425"/>
      <c r="C340" s="2821"/>
      <c r="D340" s="2821"/>
      <c r="E340" s="1705"/>
      <c r="F340" s="1705"/>
      <c r="I340" s="2821"/>
      <c r="J340" s="2821"/>
    </row>
    <row r="341" spans="1:10" ht="12.75" customHeight="1">
      <c r="A341" s="1705"/>
      <c r="B341" s="1425"/>
      <c r="C341" s="2821"/>
      <c r="D341" s="2821"/>
      <c r="E341" s="1705"/>
      <c r="F341" s="1705"/>
      <c r="I341" s="2821"/>
      <c r="J341" s="2821"/>
    </row>
    <row r="342" spans="1:10" ht="12.75" customHeight="1">
      <c r="A342" s="1705"/>
      <c r="B342" s="1425"/>
      <c r="C342" s="2821"/>
      <c r="D342" s="2821"/>
      <c r="E342" s="1705"/>
      <c r="F342" s="1705"/>
      <c r="I342" s="2821"/>
      <c r="J342" s="2821"/>
    </row>
    <row r="343" spans="1:10" ht="12.75" customHeight="1">
      <c r="A343" s="1705"/>
      <c r="B343" s="1425"/>
      <c r="C343" s="2821"/>
      <c r="D343" s="2821"/>
      <c r="E343" s="1705"/>
      <c r="F343" s="1705"/>
      <c r="I343" s="2821"/>
      <c r="J343" s="2821"/>
    </row>
    <row r="344" spans="1:10" ht="12.75" customHeight="1">
      <c r="A344" s="1705"/>
      <c r="B344" s="1425"/>
      <c r="C344" s="2821"/>
      <c r="D344" s="2821"/>
      <c r="E344" s="1705"/>
      <c r="F344" s="1705"/>
      <c r="I344" s="2821"/>
      <c r="J344" s="2821"/>
    </row>
    <row r="345" spans="1:10" ht="12.75" customHeight="1">
      <c r="A345" s="1705"/>
      <c r="B345" s="1425"/>
      <c r="C345" s="2821"/>
      <c r="D345" s="2821"/>
      <c r="E345" s="1705"/>
      <c r="F345" s="1705"/>
      <c r="I345" s="2821"/>
      <c r="J345" s="2821"/>
    </row>
    <row r="346" spans="1:10" ht="12.75" customHeight="1">
      <c r="A346" s="1705"/>
      <c r="B346" s="1425"/>
      <c r="C346" s="2821"/>
      <c r="D346" s="2821"/>
      <c r="E346" s="1705"/>
      <c r="F346" s="1705"/>
      <c r="I346" s="2821"/>
      <c r="J346" s="2821"/>
    </row>
    <row r="347" spans="1:10" ht="12.75" customHeight="1">
      <c r="A347" s="1705"/>
      <c r="B347" s="1425"/>
      <c r="C347" s="2821"/>
      <c r="D347" s="2821"/>
      <c r="E347" s="1705"/>
      <c r="F347" s="1705"/>
      <c r="I347" s="2821"/>
      <c r="J347" s="2821"/>
    </row>
    <row r="348" spans="1:10" ht="12.75" customHeight="1">
      <c r="A348" s="1705"/>
      <c r="B348" s="1425"/>
      <c r="C348" s="2821"/>
      <c r="D348" s="2821"/>
      <c r="E348" s="1705"/>
      <c r="F348" s="1705"/>
      <c r="I348" s="2821"/>
      <c r="J348" s="2821"/>
    </row>
    <row r="349" spans="1:10" ht="12.75" customHeight="1">
      <c r="A349" s="1705"/>
      <c r="B349" s="1425"/>
      <c r="C349" s="2821"/>
      <c r="D349" s="2821"/>
      <c r="E349" s="1705"/>
      <c r="F349" s="1705"/>
      <c r="I349" s="2821"/>
      <c r="J349" s="2821"/>
    </row>
    <row r="350" spans="1:10" ht="12.75" customHeight="1">
      <c r="A350" s="1705"/>
      <c r="B350" s="1425"/>
      <c r="C350" s="2821"/>
      <c r="D350" s="2821"/>
      <c r="E350" s="1705"/>
      <c r="F350" s="1705"/>
      <c r="I350" s="2821"/>
      <c r="J350" s="2821"/>
    </row>
    <row r="351" spans="1:10" ht="12.75" customHeight="1">
      <c r="A351" s="1705"/>
      <c r="B351" s="1425"/>
      <c r="C351" s="2821"/>
      <c r="D351" s="2821"/>
      <c r="E351" s="1705"/>
      <c r="F351" s="1705"/>
      <c r="I351" s="2821"/>
      <c r="J351" s="2821"/>
    </row>
    <row r="352" spans="1:10" ht="12.75" customHeight="1">
      <c r="A352" s="1705"/>
      <c r="B352" s="1425"/>
      <c r="C352" s="2821"/>
      <c r="D352" s="2821"/>
      <c r="E352" s="1705"/>
      <c r="F352" s="1705"/>
      <c r="I352" s="2821"/>
      <c r="J352" s="2821"/>
    </row>
    <row r="353" spans="1:10" ht="12.75" customHeight="1">
      <c r="A353" s="1705"/>
      <c r="B353" s="1425"/>
      <c r="C353" s="2821"/>
      <c r="D353" s="2821"/>
      <c r="E353" s="1705"/>
      <c r="F353" s="1705"/>
      <c r="I353" s="2821"/>
      <c r="J353" s="2821"/>
    </row>
    <row r="354" spans="1:10" ht="12.75" customHeight="1">
      <c r="A354" s="1705"/>
      <c r="B354" s="1425"/>
      <c r="C354" s="2821"/>
      <c r="D354" s="2821"/>
      <c r="E354" s="1705"/>
      <c r="F354" s="1705"/>
      <c r="I354" s="2821"/>
      <c r="J354" s="2821"/>
    </row>
    <row r="355" spans="1:10" ht="12.75" customHeight="1">
      <c r="A355" s="1705"/>
      <c r="B355" s="1425"/>
      <c r="C355" s="2821"/>
      <c r="D355" s="2821"/>
      <c r="E355" s="1705"/>
      <c r="F355" s="1705"/>
      <c r="I355" s="2821"/>
      <c r="J355" s="2821"/>
    </row>
    <row r="356" spans="1:10" ht="12.75" customHeight="1">
      <c r="A356" s="1705"/>
      <c r="B356" s="1425"/>
      <c r="C356" s="2821"/>
      <c r="D356" s="2821"/>
      <c r="E356" s="1705"/>
      <c r="F356" s="1705"/>
      <c r="I356" s="2821"/>
      <c r="J356" s="2821"/>
    </row>
    <row r="357" spans="1:10" ht="12.75" customHeight="1">
      <c r="A357" s="1705"/>
      <c r="B357" s="1425"/>
      <c r="C357" s="2821"/>
      <c r="D357" s="2821"/>
      <c r="E357" s="1705"/>
      <c r="F357" s="1705"/>
      <c r="I357" s="2821"/>
      <c r="J357" s="2821"/>
    </row>
    <row r="358" spans="1:10" ht="12.75" customHeight="1">
      <c r="A358" s="1705"/>
      <c r="B358" s="1425"/>
      <c r="C358" s="2821"/>
      <c r="D358" s="2821"/>
      <c r="E358" s="1705"/>
      <c r="F358" s="1705"/>
      <c r="I358" s="2821"/>
      <c r="J358" s="2821"/>
    </row>
    <row r="359" spans="1:10" ht="12.75" customHeight="1">
      <c r="A359" s="1705"/>
      <c r="B359" s="1425"/>
      <c r="C359" s="2821"/>
      <c r="D359" s="2821"/>
      <c r="E359" s="1705"/>
      <c r="F359" s="1705"/>
      <c r="I359" s="2821"/>
      <c r="J359" s="2821"/>
    </row>
    <row r="360" spans="1:10" ht="12.75" customHeight="1">
      <c r="A360" s="1705"/>
      <c r="B360" s="1425"/>
      <c r="C360" s="2821"/>
      <c r="D360" s="2821"/>
      <c r="E360" s="1705"/>
      <c r="F360" s="1705"/>
      <c r="I360" s="2821"/>
      <c r="J360" s="2821"/>
    </row>
    <row r="361" spans="1:10" ht="12.75" customHeight="1">
      <c r="A361" s="1705"/>
      <c r="B361" s="1425"/>
      <c r="C361" s="2821"/>
      <c r="D361" s="2821"/>
      <c r="E361" s="1705"/>
      <c r="F361" s="1705"/>
      <c r="I361" s="2821"/>
      <c r="J361" s="2821"/>
    </row>
    <row r="362" spans="1:10" ht="12.75" customHeight="1">
      <c r="A362" s="1705"/>
      <c r="B362" s="1425"/>
      <c r="C362" s="2821"/>
      <c r="D362" s="2821"/>
      <c r="E362" s="1705"/>
      <c r="F362" s="1705"/>
      <c r="I362" s="2821"/>
      <c r="J362" s="2821"/>
    </row>
    <row r="363" spans="1:10" ht="12.75" customHeight="1">
      <c r="A363" s="1705"/>
      <c r="B363" s="1425"/>
      <c r="C363" s="2821"/>
      <c r="D363" s="2821"/>
      <c r="E363" s="1705"/>
      <c r="F363" s="1705"/>
      <c r="I363" s="2821"/>
      <c r="J363" s="2821"/>
    </row>
    <row r="364" spans="1:10" ht="12.75" customHeight="1">
      <c r="A364" s="1705"/>
      <c r="B364" s="1425"/>
      <c r="C364" s="2821"/>
      <c r="D364" s="2821"/>
      <c r="E364" s="1705"/>
      <c r="F364" s="1705"/>
      <c r="I364" s="2821"/>
      <c r="J364" s="2821"/>
    </row>
    <row r="365" spans="1:10" ht="12.75" customHeight="1">
      <c r="A365" s="1705"/>
      <c r="B365" s="1425"/>
      <c r="C365" s="2821"/>
      <c r="D365" s="2821"/>
      <c r="E365" s="1705"/>
      <c r="F365" s="1705"/>
      <c r="I365" s="2821"/>
      <c r="J365" s="2821"/>
    </row>
    <row r="366" spans="1:10" ht="12.75" customHeight="1">
      <c r="A366" s="1705"/>
      <c r="B366" s="1425"/>
      <c r="C366" s="2821"/>
      <c r="D366" s="2821"/>
      <c r="E366" s="1705"/>
      <c r="F366" s="1705"/>
      <c r="I366" s="2821"/>
      <c r="J366" s="2821"/>
    </row>
    <row r="367" spans="1:10" ht="12.75" customHeight="1">
      <c r="A367" s="1705"/>
      <c r="B367" s="1425"/>
      <c r="C367" s="2821"/>
      <c r="D367" s="2821"/>
      <c r="E367" s="1705"/>
      <c r="F367" s="1705"/>
      <c r="I367" s="2821"/>
      <c r="J367" s="2821"/>
    </row>
    <row r="368" spans="1:10" ht="12.75" customHeight="1">
      <c r="A368" s="1705"/>
      <c r="B368" s="1425"/>
      <c r="C368" s="2821"/>
      <c r="D368" s="2821"/>
      <c r="E368" s="1705"/>
      <c r="F368" s="1705"/>
      <c r="I368" s="2821"/>
      <c r="J368" s="2821"/>
    </row>
    <row r="369" spans="1:10" ht="12.75" customHeight="1">
      <c r="A369" s="1705"/>
      <c r="B369" s="1425"/>
      <c r="C369" s="2821"/>
      <c r="D369" s="2821"/>
      <c r="E369" s="1705"/>
      <c r="F369" s="1705"/>
      <c r="I369" s="2821"/>
      <c r="J369" s="2821"/>
    </row>
    <row r="370" spans="1:10" ht="12.75" customHeight="1">
      <c r="A370" s="1705"/>
      <c r="B370" s="1425"/>
      <c r="C370" s="2821"/>
      <c r="D370" s="2821"/>
      <c r="E370" s="1705"/>
      <c r="F370" s="1705"/>
      <c r="I370" s="2821"/>
      <c r="J370" s="2821"/>
    </row>
    <row r="371" spans="1:10" ht="12.75" customHeight="1">
      <c r="A371" s="1705"/>
      <c r="B371" s="1425"/>
      <c r="C371" s="2821"/>
      <c r="D371" s="2821"/>
      <c r="E371" s="1705"/>
      <c r="F371" s="1705"/>
      <c r="I371" s="2821"/>
      <c r="J371" s="2821"/>
    </row>
    <row r="372" spans="1:10" ht="12.75" customHeight="1">
      <c r="A372" s="1705"/>
      <c r="B372" s="1425"/>
      <c r="C372" s="2821"/>
      <c r="D372" s="2821"/>
      <c r="E372" s="1705"/>
      <c r="F372" s="1705"/>
      <c r="I372" s="2821"/>
      <c r="J372" s="2821"/>
    </row>
    <row r="373" spans="1:10" ht="12.75" customHeight="1">
      <c r="A373" s="1705"/>
      <c r="B373" s="1425"/>
      <c r="C373" s="2821"/>
      <c r="D373" s="2821"/>
      <c r="E373" s="1705"/>
      <c r="F373" s="1705"/>
      <c r="I373" s="2821"/>
      <c r="J373" s="2821"/>
    </row>
    <row r="374" spans="1:10" ht="12.75" customHeight="1">
      <c r="A374" s="1705"/>
      <c r="B374" s="1425"/>
      <c r="C374" s="2821"/>
      <c r="D374" s="2821"/>
      <c r="E374" s="1705"/>
      <c r="F374" s="1705"/>
      <c r="I374" s="2821"/>
      <c r="J374" s="2821"/>
    </row>
    <row r="375" spans="1:10" ht="12.75" customHeight="1">
      <c r="A375" s="1705"/>
      <c r="B375" s="1425"/>
      <c r="C375" s="2821"/>
      <c r="D375" s="2821"/>
      <c r="E375" s="1705"/>
      <c r="F375" s="1705"/>
      <c r="I375" s="2821"/>
      <c r="J375" s="2821"/>
    </row>
    <row r="376" spans="1:10" ht="12.75" customHeight="1">
      <c r="A376" s="1705"/>
      <c r="B376" s="1425"/>
      <c r="C376" s="2821"/>
      <c r="D376" s="2821"/>
      <c r="E376" s="1705"/>
      <c r="F376" s="1705"/>
      <c r="I376" s="2821"/>
      <c r="J376" s="2821"/>
    </row>
    <row r="377" spans="1:10" ht="12.75" customHeight="1">
      <c r="A377" s="1705"/>
      <c r="B377" s="1425"/>
      <c r="C377" s="2821"/>
      <c r="D377" s="2821"/>
      <c r="E377" s="1705"/>
      <c r="F377" s="1705"/>
      <c r="I377" s="2821"/>
      <c r="J377" s="2821"/>
    </row>
    <row r="378" spans="1:10" ht="12.75" customHeight="1">
      <c r="A378" s="1705"/>
      <c r="B378" s="1425"/>
      <c r="C378" s="2821"/>
      <c r="D378" s="2821"/>
      <c r="E378" s="1705"/>
      <c r="F378" s="1705"/>
      <c r="I378" s="2821"/>
      <c r="J378" s="2821"/>
    </row>
    <row r="379" spans="1:10" ht="12.75" customHeight="1">
      <c r="A379" s="1705"/>
      <c r="B379" s="1425"/>
      <c r="C379" s="2821"/>
      <c r="D379" s="2821"/>
      <c r="E379" s="1705"/>
      <c r="F379" s="1705"/>
      <c r="I379" s="2821"/>
      <c r="J379" s="2821"/>
    </row>
    <row r="380" spans="1:10" ht="12.75" customHeight="1">
      <c r="A380" s="1705"/>
      <c r="B380" s="1425"/>
      <c r="C380" s="2821"/>
      <c r="D380" s="2821"/>
      <c r="E380" s="1705"/>
      <c r="F380" s="1705"/>
      <c r="I380" s="2821"/>
      <c r="J380" s="2821"/>
    </row>
    <row r="381" spans="1:10" ht="12.75" customHeight="1">
      <c r="A381" s="1705"/>
      <c r="B381" s="1425"/>
      <c r="C381" s="2821"/>
      <c r="D381" s="2821"/>
      <c r="E381" s="1705"/>
      <c r="F381" s="1705"/>
      <c r="I381" s="2821"/>
      <c r="J381" s="2821"/>
    </row>
    <row r="382" spans="1:10" ht="12.75" customHeight="1">
      <c r="A382" s="1705"/>
      <c r="B382" s="1425"/>
      <c r="C382" s="2821"/>
      <c r="D382" s="2821"/>
      <c r="E382" s="1705"/>
      <c r="F382" s="1705"/>
      <c r="I382" s="2821"/>
      <c r="J382" s="2821"/>
    </row>
    <row r="383" spans="1:10" ht="12.75" customHeight="1">
      <c r="A383" s="1705"/>
      <c r="B383" s="1425"/>
      <c r="C383" s="2821"/>
      <c r="D383" s="2821"/>
      <c r="E383" s="1705"/>
      <c r="F383" s="1705"/>
      <c r="I383" s="2821"/>
      <c r="J383" s="2821"/>
    </row>
    <row r="384" spans="1:10" ht="12.75" customHeight="1">
      <c r="A384" s="1705"/>
      <c r="B384" s="1425"/>
      <c r="C384" s="2821"/>
      <c r="D384" s="2821"/>
      <c r="E384" s="1705"/>
      <c r="F384" s="1705"/>
      <c r="I384" s="2821"/>
      <c r="J384" s="2821"/>
    </row>
    <row r="385" spans="1:10" ht="12.75" customHeight="1">
      <c r="A385" s="1705"/>
      <c r="B385" s="1425"/>
      <c r="C385" s="2821"/>
      <c r="D385" s="2821"/>
      <c r="E385" s="1705"/>
      <c r="F385" s="1705"/>
      <c r="I385" s="2821"/>
      <c r="J385" s="2821"/>
    </row>
    <row r="386" spans="1:10" ht="12.75" customHeight="1">
      <c r="A386" s="1705"/>
      <c r="B386" s="1425"/>
      <c r="C386" s="2821"/>
      <c r="D386" s="2821"/>
      <c r="E386" s="1705"/>
      <c r="F386" s="1705"/>
      <c r="I386" s="2821"/>
      <c r="J386" s="2821"/>
    </row>
    <row r="387" spans="1:10" ht="12.75" customHeight="1">
      <c r="A387" s="1705"/>
      <c r="B387" s="1425"/>
      <c r="C387" s="2821"/>
      <c r="D387" s="2821"/>
      <c r="E387" s="1705"/>
      <c r="F387" s="1705"/>
      <c r="I387" s="2821"/>
      <c r="J387" s="2821"/>
    </row>
    <row r="388" spans="1:10" ht="12.75" customHeight="1">
      <c r="A388" s="1705"/>
      <c r="B388" s="1425"/>
      <c r="C388" s="2821"/>
      <c r="D388" s="2821"/>
      <c r="E388" s="1705"/>
      <c r="F388" s="1705"/>
      <c r="I388" s="2821"/>
      <c r="J388" s="2821"/>
    </row>
    <row r="389" spans="1:10" ht="12.75" customHeight="1">
      <c r="A389" s="1705"/>
      <c r="B389" s="1425"/>
      <c r="C389" s="2821"/>
      <c r="D389" s="2821"/>
      <c r="E389" s="1705"/>
      <c r="F389" s="1705"/>
      <c r="I389" s="2821"/>
      <c r="J389" s="2821"/>
    </row>
    <row r="390" spans="1:10" ht="12.75" customHeight="1">
      <c r="A390" s="1705"/>
      <c r="B390" s="1425"/>
      <c r="C390" s="2821"/>
      <c r="D390" s="2821"/>
      <c r="E390" s="1705"/>
      <c r="F390" s="1705"/>
      <c r="I390" s="2821"/>
      <c r="J390" s="2821"/>
    </row>
    <row r="391" spans="1:10" ht="12.75" customHeight="1">
      <c r="A391" s="1705"/>
      <c r="B391" s="1425"/>
      <c r="C391" s="2821"/>
      <c r="D391" s="2821"/>
      <c r="E391" s="1705"/>
      <c r="F391" s="1705"/>
      <c r="I391" s="2821"/>
      <c r="J391" s="2821"/>
    </row>
    <row r="392" spans="1:10" ht="12.75" customHeight="1">
      <c r="A392" s="1705"/>
      <c r="B392" s="1425"/>
      <c r="C392" s="2821"/>
      <c r="D392" s="2821"/>
      <c r="E392" s="1705"/>
      <c r="F392" s="1705"/>
      <c r="I392" s="2821"/>
      <c r="J392" s="2821"/>
    </row>
    <row r="393" spans="1:10" ht="12.75" customHeight="1">
      <c r="A393" s="1705"/>
      <c r="B393" s="1425"/>
      <c r="C393" s="2821"/>
      <c r="D393" s="2821"/>
      <c r="E393" s="1705"/>
      <c r="F393" s="1705"/>
      <c r="I393" s="2821"/>
      <c r="J393" s="2821"/>
    </row>
    <row r="394" spans="1:10" ht="12.75" customHeight="1">
      <c r="A394" s="1705"/>
      <c r="B394" s="1425"/>
      <c r="C394" s="2821"/>
      <c r="D394" s="2821"/>
      <c r="E394" s="1705"/>
      <c r="F394" s="1705"/>
      <c r="I394" s="2821"/>
      <c r="J394" s="2821"/>
    </row>
    <row r="395" spans="1:10" ht="12.75" customHeight="1">
      <c r="A395" s="1705"/>
      <c r="B395" s="1425"/>
      <c r="C395" s="2821"/>
      <c r="D395" s="2821"/>
      <c r="E395" s="1705"/>
      <c r="F395" s="1705"/>
      <c r="I395" s="2821"/>
      <c r="J395" s="2821"/>
    </row>
    <row r="396" spans="1:10" ht="12.75" customHeight="1">
      <c r="A396" s="1705"/>
      <c r="B396" s="1425"/>
      <c r="C396" s="2821"/>
      <c r="D396" s="2821"/>
      <c r="E396" s="1705"/>
      <c r="F396" s="1705"/>
      <c r="I396" s="2821"/>
      <c r="J396" s="2821"/>
    </row>
    <row r="397" spans="1:10" ht="12.75" customHeight="1">
      <c r="A397" s="1705"/>
      <c r="B397" s="1425"/>
      <c r="C397" s="2821"/>
      <c r="D397" s="2821"/>
      <c r="E397" s="1705"/>
      <c r="F397" s="1705"/>
      <c r="I397" s="2821"/>
      <c r="J397" s="2821"/>
    </row>
    <row r="398" spans="1:10" ht="12.75" customHeight="1">
      <c r="A398" s="1705"/>
      <c r="B398" s="1425"/>
      <c r="C398" s="2821"/>
      <c r="D398" s="2821"/>
      <c r="E398" s="1705"/>
      <c r="F398" s="1705"/>
      <c r="I398" s="2821"/>
      <c r="J398" s="2821"/>
    </row>
    <row r="399" spans="1:10" ht="12.75" customHeight="1">
      <c r="A399" s="1705"/>
      <c r="B399" s="1425"/>
      <c r="C399" s="2821"/>
      <c r="D399" s="2821"/>
      <c r="E399" s="1705"/>
      <c r="F399" s="1705"/>
      <c r="I399" s="2821"/>
      <c r="J399" s="2821"/>
    </row>
    <row r="400" spans="1:10" ht="12.75" customHeight="1">
      <c r="A400" s="1705"/>
      <c r="B400" s="1425"/>
      <c r="C400" s="2821"/>
      <c r="D400" s="2821"/>
      <c r="E400" s="1705"/>
      <c r="F400" s="1705"/>
      <c r="I400" s="2821"/>
      <c r="J400" s="2821"/>
    </row>
    <row r="401" spans="1:10" ht="12.75" customHeight="1">
      <c r="A401" s="1705"/>
      <c r="B401" s="1425"/>
      <c r="C401" s="2821"/>
      <c r="D401" s="2821"/>
      <c r="E401" s="1705"/>
      <c r="F401" s="1705"/>
      <c r="I401" s="2821"/>
      <c r="J401" s="2821"/>
    </row>
    <row r="402" spans="1:10" ht="12.75" customHeight="1">
      <c r="A402" s="1705"/>
      <c r="B402" s="1425"/>
      <c r="C402" s="2821"/>
      <c r="D402" s="2821"/>
      <c r="E402" s="1705"/>
      <c r="F402" s="1705"/>
      <c r="I402" s="2821"/>
      <c r="J402" s="2821"/>
    </row>
    <row r="403" spans="1:10" ht="12.75" customHeight="1">
      <c r="A403" s="1705"/>
      <c r="B403" s="1425"/>
      <c r="C403" s="2821"/>
      <c r="D403" s="2821"/>
      <c r="E403" s="1705"/>
      <c r="F403" s="1705"/>
      <c r="I403" s="2821"/>
      <c r="J403" s="2821"/>
    </row>
    <row r="404" spans="1:10" ht="12.75" customHeight="1">
      <c r="A404" s="1705"/>
      <c r="B404" s="1425"/>
      <c r="C404" s="2821"/>
      <c r="D404" s="2821"/>
      <c r="E404" s="1705"/>
      <c r="F404" s="1705"/>
      <c r="I404" s="2821"/>
      <c r="J404" s="2821"/>
    </row>
    <row r="405" spans="1:10" ht="12.75" customHeight="1">
      <c r="A405" s="1705"/>
      <c r="B405" s="1425"/>
      <c r="C405" s="2821"/>
      <c r="D405" s="2821"/>
      <c r="E405" s="1705"/>
      <c r="F405" s="1705"/>
      <c r="I405" s="2821"/>
      <c r="J405" s="2821"/>
    </row>
    <row r="406" spans="1:10" ht="12.75" customHeight="1">
      <c r="A406" s="1705"/>
      <c r="B406" s="1425"/>
      <c r="C406" s="2821"/>
      <c r="D406" s="2821"/>
      <c r="E406" s="1705"/>
      <c r="F406" s="1705"/>
      <c r="I406" s="2821"/>
      <c r="J406" s="2821"/>
    </row>
    <row r="407" spans="1:10" ht="12.75" customHeight="1">
      <c r="A407" s="1705"/>
      <c r="B407" s="1425"/>
      <c r="C407" s="2821"/>
      <c r="D407" s="2821"/>
      <c r="E407" s="1705"/>
      <c r="F407" s="1705"/>
      <c r="I407" s="2821"/>
      <c r="J407" s="2821"/>
    </row>
    <row r="408" spans="1:10" ht="12.75" customHeight="1">
      <c r="A408" s="1705"/>
      <c r="B408" s="1425"/>
      <c r="C408" s="2821"/>
      <c r="D408" s="2821"/>
      <c r="E408" s="1705"/>
      <c r="F408" s="1705"/>
      <c r="I408" s="2821"/>
      <c r="J408" s="2821"/>
    </row>
    <row r="409" spans="1:10" ht="12.75" customHeight="1">
      <c r="A409" s="1705"/>
      <c r="B409" s="1425"/>
      <c r="C409" s="2821"/>
      <c r="D409" s="2821"/>
      <c r="E409" s="1705"/>
      <c r="F409" s="1705"/>
      <c r="I409" s="2821"/>
      <c r="J409" s="2821"/>
    </row>
    <row r="410" spans="1:10" ht="12.75" customHeight="1">
      <c r="A410" s="1705"/>
      <c r="B410" s="1425"/>
      <c r="C410" s="2821"/>
      <c r="D410" s="2821"/>
      <c r="E410" s="1705"/>
      <c r="F410" s="1705"/>
      <c r="I410" s="2821"/>
      <c r="J410" s="2821"/>
    </row>
    <row r="411" spans="1:10" ht="12.75" customHeight="1">
      <c r="A411" s="1705"/>
      <c r="B411" s="1425"/>
      <c r="C411" s="2821"/>
      <c r="D411" s="2821"/>
      <c r="E411" s="1705"/>
      <c r="F411" s="1705"/>
      <c r="I411" s="2821"/>
      <c r="J411" s="2821"/>
    </row>
    <row r="412" spans="1:10" ht="12.75" customHeight="1">
      <c r="A412" s="1705"/>
      <c r="B412" s="1425"/>
      <c r="C412" s="2821"/>
      <c r="D412" s="2821"/>
      <c r="E412" s="1705"/>
      <c r="F412" s="1705"/>
      <c r="I412" s="2821"/>
      <c r="J412" s="2821"/>
    </row>
    <row r="413" spans="1:10" ht="12.75" customHeight="1">
      <c r="A413" s="1705"/>
      <c r="B413" s="1425"/>
      <c r="C413" s="2821"/>
      <c r="D413" s="2821"/>
      <c r="E413" s="1705"/>
      <c r="F413" s="1705"/>
      <c r="I413" s="2821"/>
      <c r="J413" s="2821"/>
    </row>
    <row r="414" spans="1:10" ht="12.75" customHeight="1">
      <c r="A414" s="1705"/>
      <c r="B414" s="1425"/>
      <c r="C414" s="2821"/>
      <c r="D414" s="2821"/>
      <c r="E414" s="1705"/>
      <c r="F414" s="1705"/>
      <c r="I414" s="2821"/>
      <c r="J414" s="2821"/>
    </row>
    <row r="415" spans="1:10" ht="12.75" customHeight="1">
      <c r="A415" s="1705"/>
      <c r="B415" s="1425"/>
      <c r="C415" s="2821"/>
      <c r="D415" s="2821"/>
      <c r="E415" s="1705"/>
      <c r="F415" s="1705"/>
      <c r="I415" s="2821"/>
      <c r="J415" s="2821"/>
    </row>
    <row r="416" spans="1:10" ht="12.75" customHeight="1">
      <c r="A416" s="1705"/>
      <c r="B416" s="1425"/>
      <c r="C416" s="2821"/>
      <c r="D416" s="2821"/>
      <c r="E416" s="1705"/>
      <c r="F416" s="1705"/>
      <c r="I416" s="2821"/>
      <c r="J416" s="2821"/>
    </row>
    <row r="417" spans="1:10" ht="12.75" customHeight="1">
      <c r="A417" s="1705"/>
      <c r="B417" s="1425"/>
      <c r="C417" s="2821"/>
      <c r="D417" s="2821"/>
      <c r="E417" s="1705"/>
      <c r="F417" s="1705"/>
      <c r="I417" s="2821"/>
      <c r="J417" s="2821"/>
    </row>
    <row r="418" spans="1:10" ht="12.75" customHeight="1">
      <c r="A418" s="1705"/>
      <c r="B418" s="1425"/>
      <c r="C418" s="2821"/>
      <c r="D418" s="2821"/>
      <c r="E418" s="1705"/>
      <c r="F418" s="1705"/>
      <c r="I418" s="2821"/>
      <c r="J418" s="2821"/>
    </row>
    <row r="419" spans="1:10" ht="12.75" customHeight="1">
      <c r="A419" s="1705"/>
      <c r="B419" s="1425"/>
      <c r="C419" s="2821"/>
      <c r="D419" s="2821"/>
      <c r="E419" s="1705"/>
      <c r="F419" s="1705"/>
      <c r="I419" s="2821"/>
      <c r="J419" s="2821"/>
    </row>
    <row r="420" spans="1:10" ht="12.75" customHeight="1">
      <c r="A420" s="1705"/>
      <c r="B420" s="1425"/>
      <c r="C420" s="2821"/>
      <c r="D420" s="2821"/>
      <c r="E420" s="1705"/>
      <c r="F420" s="1705"/>
      <c r="I420" s="2821"/>
      <c r="J420" s="2821"/>
    </row>
    <row r="421" spans="1:10" ht="12.75" customHeight="1">
      <c r="A421" s="1705"/>
      <c r="B421" s="1425"/>
      <c r="C421" s="2821"/>
      <c r="D421" s="2821"/>
      <c r="E421" s="1705"/>
      <c r="F421" s="1705"/>
      <c r="I421" s="2821"/>
      <c r="J421" s="2821"/>
    </row>
    <row r="422" spans="1:10" ht="12.75" customHeight="1">
      <c r="A422" s="1705"/>
      <c r="B422" s="1425"/>
      <c r="C422" s="2821"/>
      <c r="D422" s="2821"/>
      <c r="E422" s="1705"/>
      <c r="F422" s="1705"/>
      <c r="I422" s="2821"/>
      <c r="J422" s="2821"/>
    </row>
    <row r="423" spans="1:10" ht="12.75" customHeight="1">
      <c r="A423" s="1705"/>
      <c r="B423" s="1425"/>
      <c r="C423" s="2821"/>
      <c r="D423" s="2821"/>
      <c r="E423" s="1705"/>
      <c r="F423" s="1705"/>
      <c r="I423" s="2821"/>
      <c r="J423" s="2821"/>
    </row>
    <row r="424" spans="1:10" ht="12.75" customHeight="1">
      <c r="A424" s="1705"/>
      <c r="B424" s="1425"/>
      <c r="C424" s="2821"/>
      <c r="D424" s="2821"/>
      <c r="E424" s="1705"/>
      <c r="F424" s="1705"/>
      <c r="I424" s="2821"/>
      <c r="J424" s="2821"/>
    </row>
    <row r="425" spans="1:10" ht="12.75" customHeight="1">
      <c r="A425" s="1705"/>
      <c r="B425" s="1425"/>
      <c r="C425" s="2821"/>
      <c r="D425" s="2821"/>
      <c r="E425" s="1705"/>
      <c r="F425" s="1705"/>
      <c r="I425" s="2821"/>
      <c r="J425" s="2821"/>
    </row>
    <row r="426" spans="1:10" ht="12.75" customHeight="1">
      <c r="A426" s="1705"/>
      <c r="B426" s="1425"/>
      <c r="C426" s="2821"/>
      <c r="D426" s="2821"/>
      <c r="E426" s="1705"/>
      <c r="F426" s="1705"/>
      <c r="I426" s="2821"/>
      <c r="J426" s="2821"/>
    </row>
    <row r="427" spans="1:10" ht="12.75" customHeight="1">
      <c r="A427" s="1705"/>
      <c r="B427" s="1425"/>
      <c r="C427" s="2821"/>
      <c r="D427" s="2821"/>
      <c r="E427" s="1705"/>
      <c r="F427" s="1705"/>
      <c r="I427" s="2821"/>
      <c r="J427" s="2821"/>
    </row>
    <row r="428" spans="1:10" ht="12.75" customHeight="1">
      <c r="A428" s="1705"/>
      <c r="B428" s="1425"/>
      <c r="C428" s="2821"/>
      <c r="D428" s="2821"/>
      <c r="E428" s="1705"/>
      <c r="F428" s="1705"/>
      <c r="I428" s="2821"/>
      <c r="J428" s="2821"/>
    </row>
    <row r="429" spans="1:10" ht="12.75" customHeight="1">
      <c r="A429" s="1705"/>
      <c r="B429" s="1425"/>
      <c r="C429" s="2821"/>
      <c r="D429" s="2821"/>
      <c r="E429" s="1705"/>
      <c r="F429" s="1705"/>
      <c r="I429" s="2821"/>
      <c r="J429" s="2821"/>
    </row>
    <row r="430" spans="1:10" ht="12.75" customHeight="1">
      <c r="A430" s="1705"/>
      <c r="B430" s="1425"/>
      <c r="C430" s="2821"/>
      <c r="D430" s="2821"/>
      <c r="E430" s="1705"/>
      <c r="F430" s="1705"/>
      <c r="I430" s="2821"/>
      <c r="J430" s="2821"/>
    </row>
    <row r="431" spans="1:10" ht="12.75" customHeight="1">
      <c r="A431" s="1705"/>
      <c r="B431" s="1425"/>
      <c r="C431" s="2821"/>
      <c r="D431" s="2821"/>
      <c r="E431" s="1705"/>
      <c r="F431" s="1705"/>
      <c r="I431" s="2821"/>
      <c r="J431" s="2821"/>
    </row>
    <row r="432" spans="1:10" ht="12.75" customHeight="1">
      <c r="A432" s="1705"/>
      <c r="B432" s="1425"/>
      <c r="C432" s="2821"/>
      <c r="D432" s="2821"/>
      <c r="E432" s="1705"/>
      <c r="F432" s="1705"/>
      <c r="I432" s="2821"/>
      <c r="J432" s="2821"/>
    </row>
    <row r="433" spans="1:10" ht="12.75" customHeight="1">
      <c r="A433" s="1705"/>
      <c r="B433" s="1425"/>
      <c r="C433" s="2821"/>
      <c r="D433" s="2821"/>
      <c r="E433" s="1705"/>
      <c r="F433" s="1705"/>
      <c r="I433" s="2821"/>
      <c r="J433" s="2821"/>
    </row>
    <row r="434" spans="1:10" ht="12.75" customHeight="1">
      <c r="A434" s="1705"/>
      <c r="B434" s="1425"/>
      <c r="C434" s="2821"/>
      <c r="D434" s="2821"/>
      <c r="E434" s="1705"/>
      <c r="F434" s="1705"/>
      <c r="I434" s="2821"/>
      <c r="J434" s="2821"/>
    </row>
    <row r="435" spans="1:10" ht="12.75" customHeight="1">
      <c r="A435" s="1705"/>
      <c r="B435" s="1425"/>
      <c r="C435" s="2821"/>
      <c r="D435" s="2821"/>
      <c r="E435" s="1705"/>
      <c r="F435" s="1705"/>
      <c r="I435" s="2821"/>
      <c r="J435" s="2821"/>
    </row>
    <row r="436" spans="1:10" ht="12.75" customHeight="1">
      <c r="A436" s="1705"/>
      <c r="B436" s="1425"/>
      <c r="C436" s="2821"/>
      <c r="D436" s="2821"/>
      <c r="E436" s="1705"/>
      <c r="F436" s="1705"/>
      <c r="I436" s="2821"/>
      <c r="J436" s="2821"/>
    </row>
    <row r="437" spans="1:10" ht="12.75" customHeight="1">
      <c r="A437" s="1705"/>
      <c r="B437" s="1425"/>
      <c r="C437" s="2821"/>
      <c r="D437" s="2821"/>
      <c r="E437" s="1705"/>
      <c r="F437" s="1705"/>
      <c r="I437" s="2821"/>
      <c r="J437" s="2821"/>
    </row>
    <row r="438" spans="1:10" ht="12.75" customHeight="1">
      <c r="A438" s="1705"/>
      <c r="B438" s="1425"/>
      <c r="C438" s="2821"/>
      <c r="D438" s="2821"/>
      <c r="E438" s="1705"/>
      <c r="F438" s="1705"/>
      <c r="I438" s="2821"/>
      <c r="J438" s="2821"/>
    </row>
    <row r="439" spans="1:10" ht="12.75" customHeight="1">
      <c r="A439" s="1705"/>
      <c r="B439" s="1425"/>
      <c r="C439" s="2821"/>
      <c r="D439" s="2821"/>
      <c r="E439" s="1705"/>
      <c r="F439" s="1705"/>
      <c r="I439" s="2821"/>
      <c r="J439" s="2821"/>
    </row>
    <row r="440" spans="1:10" ht="12.75" customHeight="1">
      <c r="A440" s="1705"/>
      <c r="B440" s="1425"/>
      <c r="C440" s="2821"/>
      <c r="D440" s="2821"/>
      <c r="E440" s="1705"/>
      <c r="F440" s="1705"/>
      <c r="I440" s="2821"/>
      <c r="J440" s="2821"/>
    </row>
    <row r="441" spans="1:10" ht="12.75" customHeight="1">
      <c r="A441" s="1705"/>
      <c r="B441" s="1425"/>
      <c r="C441" s="2821"/>
      <c r="D441" s="2821"/>
      <c r="E441" s="1705"/>
      <c r="F441" s="1705"/>
      <c r="I441" s="2821"/>
      <c r="J441" s="2821"/>
    </row>
    <row r="442" spans="1:10" ht="12.75" customHeight="1">
      <c r="A442" s="1705"/>
      <c r="B442" s="1425"/>
      <c r="C442" s="2821"/>
      <c r="D442" s="2821"/>
      <c r="E442" s="1705"/>
      <c r="F442" s="1705"/>
      <c r="I442" s="2821"/>
      <c r="J442" s="2821"/>
    </row>
    <row r="443" spans="1:10" ht="12.75" customHeight="1">
      <c r="A443" s="1705"/>
      <c r="B443" s="1425"/>
      <c r="C443" s="2821"/>
      <c r="D443" s="2821"/>
      <c r="E443" s="1705"/>
      <c r="F443" s="1705"/>
      <c r="I443" s="2821"/>
      <c r="J443" s="2821"/>
    </row>
    <row r="444" spans="1:10" ht="12.75" customHeight="1">
      <c r="A444" s="1705"/>
      <c r="B444" s="1425"/>
      <c r="C444" s="2821"/>
      <c r="D444" s="2821"/>
      <c r="E444" s="1705"/>
      <c r="F444" s="1705"/>
      <c r="I444" s="2821"/>
      <c r="J444" s="2821"/>
    </row>
    <row r="445" spans="1:10" ht="12.75" customHeight="1">
      <c r="A445" s="1705"/>
      <c r="B445" s="1425"/>
      <c r="C445" s="2821"/>
      <c r="D445" s="2821"/>
      <c r="E445" s="1705"/>
      <c r="F445" s="1705"/>
      <c r="I445" s="2821"/>
      <c r="J445" s="2821"/>
    </row>
    <row r="446" spans="1:10" ht="12.75" customHeight="1">
      <c r="A446" s="1705"/>
      <c r="B446" s="1425"/>
      <c r="C446" s="2821"/>
      <c r="D446" s="2821"/>
      <c r="E446" s="1705"/>
      <c r="F446" s="1705"/>
      <c r="I446" s="2821"/>
      <c r="J446" s="2821"/>
    </row>
    <row r="447" spans="1:10" ht="12.75" customHeight="1">
      <c r="A447" s="1705"/>
      <c r="B447" s="1425"/>
      <c r="C447" s="2821"/>
      <c r="D447" s="2821"/>
      <c r="E447" s="1705"/>
      <c r="F447" s="1705"/>
      <c r="I447" s="2821"/>
      <c r="J447" s="2821"/>
    </row>
    <row r="448" spans="1:10" ht="12.75" customHeight="1">
      <c r="A448" s="1705"/>
      <c r="B448" s="1425"/>
      <c r="C448" s="2821"/>
      <c r="D448" s="2821"/>
      <c r="E448" s="1705"/>
      <c r="F448" s="1705"/>
      <c r="I448" s="2821"/>
      <c r="J448" s="2821"/>
    </row>
    <row r="449" spans="1:10" ht="12.75" customHeight="1">
      <c r="A449" s="1705"/>
      <c r="B449" s="1425"/>
      <c r="C449" s="2821"/>
      <c r="D449" s="2821"/>
      <c r="E449" s="1705"/>
      <c r="F449" s="1705"/>
      <c r="I449" s="2821"/>
      <c r="J449" s="2821"/>
    </row>
    <row r="450" spans="1:10" ht="12.75" customHeight="1">
      <c r="A450" s="1705"/>
      <c r="B450" s="1425"/>
      <c r="C450" s="2821"/>
      <c r="D450" s="2821"/>
      <c r="E450" s="1705"/>
      <c r="F450" s="1705"/>
      <c r="I450" s="2821"/>
      <c r="J450" s="2821"/>
    </row>
    <row r="451" spans="1:10" ht="12.75" customHeight="1">
      <c r="A451" s="1705"/>
      <c r="B451" s="1425"/>
      <c r="C451" s="2821"/>
      <c r="D451" s="2821"/>
      <c r="E451" s="1705"/>
      <c r="F451" s="1705"/>
      <c r="I451" s="2821"/>
      <c r="J451" s="2821"/>
    </row>
    <row r="452" spans="1:10" ht="12.75" customHeight="1">
      <c r="A452" s="1705"/>
      <c r="B452" s="1425"/>
      <c r="C452" s="2821"/>
      <c r="D452" s="2821"/>
      <c r="E452" s="1705"/>
      <c r="F452" s="1705"/>
      <c r="I452" s="2821"/>
      <c r="J452" s="2821"/>
    </row>
    <row r="453" spans="1:10" ht="12.75" customHeight="1">
      <c r="A453" s="1705"/>
      <c r="B453" s="1425"/>
      <c r="C453" s="2821"/>
      <c r="D453" s="2821"/>
      <c r="E453" s="1705"/>
      <c r="F453" s="1705"/>
      <c r="I453" s="2821"/>
      <c r="J453" s="2821"/>
    </row>
    <row r="454" spans="1:10" ht="12.75" customHeight="1">
      <c r="A454" s="1705"/>
      <c r="B454" s="1425"/>
      <c r="C454" s="2821"/>
      <c r="D454" s="2821"/>
      <c r="E454" s="1705"/>
      <c r="F454" s="1705"/>
      <c r="I454" s="2821"/>
      <c r="J454" s="2821"/>
    </row>
    <row r="455" spans="1:10" ht="12.75" customHeight="1">
      <c r="A455" s="1705"/>
      <c r="B455" s="1425"/>
      <c r="C455" s="2821"/>
      <c r="D455" s="2821"/>
      <c r="E455" s="1705"/>
      <c r="F455" s="1705"/>
      <c r="I455" s="2821"/>
      <c r="J455" s="2821"/>
    </row>
    <row r="456" spans="1:10" ht="12.75" customHeight="1">
      <c r="A456" s="1705"/>
      <c r="B456" s="1425"/>
      <c r="C456" s="2821"/>
      <c r="D456" s="2821"/>
      <c r="E456" s="1705"/>
      <c r="F456" s="1705"/>
      <c r="I456" s="2821"/>
      <c r="J456" s="2821"/>
    </row>
    <row r="457" spans="1:10" ht="12.75" customHeight="1">
      <c r="A457" s="1705"/>
      <c r="B457" s="1425"/>
      <c r="C457" s="2821"/>
      <c r="D457" s="2821"/>
      <c r="E457" s="1705"/>
      <c r="F457" s="1705"/>
      <c r="I457" s="2821"/>
      <c r="J457" s="2821"/>
    </row>
    <row r="458" spans="1:10" ht="12.75" customHeight="1">
      <c r="A458" s="1705"/>
      <c r="B458" s="1425"/>
      <c r="C458" s="2821"/>
      <c r="D458" s="2821"/>
      <c r="E458" s="1705"/>
      <c r="F458" s="1705"/>
      <c r="I458" s="2821"/>
      <c r="J458" s="2821"/>
    </row>
    <row r="459" spans="1:10" ht="12.75" customHeight="1">
      <c r="A459" s="1705"/>
      <c r="B459" s="1425"/>
      <c r="C459" s="2821"/>
      <c r="D459" s="2821"/>
      <c r="E459" s="1705"/>
      <c r="F459" s="1705"/>
      <c r="I459" s="2821"/>
      <c r="J459" s="2821"/>
    </row>
    <row r="460" spans="1:10" ht="12.75" customHeight="1">
      <c r="A460" s="1705"/>
      <c r="B460" s="1425"/>
      <c r="C460" s="2821"/>
      <c r="D460" s="2821"/>
      <c r="E460" s="1705"/>
      <c r="F460" s="1705"/>
      <c r="I460" s="2821"/>
      <c r="J460" s="2821"/>
    </row>
    <row r="461" spans="1:10" ht="12.75" customHeight="1">
      <c r="A461" s="1705"/>
      <c r="B461" s="1425"/>
      <c r="C461" s="2821"/>
      <c r="D461" s="2821"/>
      <c r="E461" s="1705"/>
      <c r="F461" s="1705"/>
      <c r="I461" s="2821"/>
      <c r="J461" s="2821"/>
    </row>
    <row r="462" spans="1:10" ht="12.75" customHeight="1">
      <c r="A462" s="1705"/>
      <c r="B462" s="1425"/>
      <c r="C462" s="2821"/>
      <c r="D462" s="2821"/>
      <c r="E462" s="1705"/>
      <c r="F462" s="1705"/>
      <c r="I462" s="2821"/>
      <c r="J462" s="2821"/>
    </row>
    <row r="463" spans="1:10" ht="12.75" customHeight="1">
      <c r="A463" s="1705"/>
      <c r="B463" s="1425"/>
      <c r="C463" s="2821"/>
      <c r="D463" s="2821"/>
      <c r="E463" s="1705"/>
      <c r="F463" s="1705"/>
      <c r="I463" s="2821"/>
      <c r="J463" s="2821"/>
    </row>
    <row r="464" spans="1:10" ht="12.75" customHeight="1">
      <c r="A464" s="1705"/>
      <c r="B464" s="1425"/>
      <c r="C464" s="2821"/>
      <c r="D464" s="2821"/>
      <c r="E464" s="1705"/>
      <c r="F464" s="1705"/>
      <c r="I464" s="2821"/>
      <c r="J464" s="2821"/>
    </row>
    <row r="465" spans="1:10" ht="12.75" customHeight="1">
      <c r="A465" s="1705"/>
      <c r="B465" s="1425"/>
      <c r="C465" s="2821"/>
      <c r="D465" s="2821"/>
      <c r="E465" s="1705"/>
      <c r="F465" s="1705"/>
      <c r="I465" s="2821"/>
      <c r="J465" s="2821"/>
    </row>
    <row r="466" spans="1:10" ht="12.75" customHeight="1">
      <c r="A466" s="1705"/>
      <c r="B466" s="1425"/>
      <c r="C466" s="2821"/>
      <c r="D466" s="2821"/>
      <c r="E466" s="1705"/>
      <c r="F466" s="1705"/>
      <c r="I466" s="2821"/>
      <c r="J466" s="2821"/>
    </row>
    <row r="467" spans="1:10" ht="12.75" customHeight="1">
      <c r="A467" s="1705"/>
      <c r="B467" s="1425"/>
      <c r="C467" s="2821"/>
      <c r="D467" s="2821"/>
      <c r="E467" s="1705"/>
      <c r="F467" s="1705"/>
      <c r="I467" s="2821"/>
      <c r="J467" s="2821"/>
    </row>
    <row r="468" spans="1:10" ht="12.75" customHeight="1">
      <c r="A468" s="1705"/>
      <c r="B468" s="1425"/>
      <c r="C468" s="2821"/>
      <c r="D468" s="2821"/>
      <c r="E468" s="1705"/>
      <c r="F468" s="1705"/>
      <c r="I468" s="2821"/>
      <c r="J468" s="2821"/>
    </row>
    <row r="469" spans="1:10" ht="12.75" customHeight="1">
      <c r="A469" s="1705"/>
      <c r="B469" s="1425"/>
      <c r="C469" s="2821"/>
      <c r="D469" s="2821"/>
      <c r="E469" s="1705"/>
      <c r="F469" s="1705"/>
      <c r="I469" s="2821"/>
      <c r="J469" s="2821"/>
    </row>
    <row r="470" spans="1:10" ht="12.75" customHeight="1">
      <c r="A470" s="1705"/>
      <c r="B470" s="1425"/>
      <c r="C470" s="2821"/>
      <c r="D470" s="2821"/>
      <c r="E470" s="1705"/>
      <c r="F470" s="1705"/>
      <c r="I470" s="2821"/>
      <c r="J470" s="2821"/>
    </row>
    <row r="471" spans="1:10" ht="12.75" customHeight="1">
      <c r="A471" s="1705"/>
      <c r="B471" s="1425"/>
      <c r="C471" s="2821"/>
      <c r="D471" s="2821"/>
      <c r="E471" s="1705"/>
      <c r="F471" s="1705"/>
      <c r="I471" s="2821"/>
      <c r="J471" s="2821"/>
    </row>
    <row r="472" spans="1:10" ht="12.75" customHeight="1">
      <c r="A472" s="1705"/>
      <c r="B472" s="1425"/>
      <c r="C472" s="2821"/>
      <c r="D472" s="2821"/>
      <c r="E472" s="1705"/>
      <c r="F472" s="1705"/>
      <c r="I472" s="2821"/>
      <c r="J472" s="2821"/>
    </row>
    <row r="473" spans="1:10" ht="12.75" customHeight="1">
      <c r="A473" s="1705"/>
      <c r="B473" s="1425"/>
      <c r="C473" s="2821"/>
      <c r="D473" s="2821"/>
      <c r="E473" s="1705"/>
      <c r="F473" s="1705"/>
      <c r="I473" s="2821"/>
      <c r="J473" s="2821"/>
    </row>
    <row r="474" spans="1:10" ht="12.75" customHeight="1">
      <c r="A474" s="1705"/>
      <c r="B474" s="1425"/>
      <c r="C474" s="2821"/>
      <c r="D474" s="2821"/>
      <c r="E474" s="1705"/>
      <c r="F474" s="1705"/>
      <c r="I474" s="2821"/>
      <c r="J474" s="2821"/>
    </row>
    <row r="475" spans="1:10" ht="12.75" customHeight="1">
      <c r="A475" s="1705"/>
      <c r="B475" s="1425"/>
      <c r="C475" s="2821"/>
      <c r="D475" s="2821"/>
      <c r="E475" s="1705"/>
      <c r="F475" s="1705"/>
      <c r="I475" s="2821"/>
      <c r="J475" s="2821"/>
    </row>
    <row r="476" spans="1:10" ht="12.75" customHeight="1">
      <c r="A476" s="1705"/>
      <c r="B476" s="1425"/>
      <c r="C476" s="2821"/>
      <c r="D476" s="2821"/>
      <c r="E476" s="1705"/>
      <c r="F476" s="1705"/>
      <c r="I476" s="2821"/>
      <c r="J476" s="2821"/>
    </row>
    <row r="477" spans="1:10" ht="12.75" customHeight="1">
      <c r="A477" s="1705"/>
      <c r="B477" s="1425"/>
      <c r="C477" s="2821"/>
      <c r="D477" s="2821"/>
      <c r="E477" s="1705"/>
      <c r="F477" s="1705"/>
      <c r="I477" s="2821"/>
      <c r="J477" s="2821"/>
    </row>
    <row r="478" spans="1:10" ht="12.75" customHeight="1">
      <c r="A478" s="1705"/>
      <c r="B478" s="1425"/>
      <c r="C478" s="2821"/>
      <c r="D478" s="2821"/>
      <c r="E478" s="1705"/>
      <c r="F478" s="1705"/>
      <c r="I478" s="2821"/>
      <c r="J478" s="2821"/>
    </row>
    <row r="479" spans="1:10" ht="12.75" customHeight="1">
      <c r="A479" s="1705"/>
      <c r="B479" s="1425"/>
      <c r="C479" s="2821"/>
      <c r="D479" s="2821"/>
      <c r="E479" s="1705"/>
      <c r="F479" s="1705"/>
      <c r="I479" s="2821"/>
      <c r="J479" s="2821"/>
    </row>
    <row r="480" spans="1:10" ht="12.75" customHeight="1">
      <c r="A480" s="1705"/>
      <c r="B480" s="1425"/>
      <c r="C480" s="2821"/>
      <c r="D480" s="2821"/>
      <c r="E480" s="1705"/>
      <c r="F480" s="1705"/>
      <c r="I480" s="2821"/>
      <c r="J480" s="2821"/>
    </row>
    <row r="481" spans="1:10" ht="12.75" customHeight="1">
      <c r="A481" s="1705"/>
      <c r="B481" s="1425"/>
      <c r="C481" s="2821"/>
      <c r="D481" s="2821"/>
      <c r="E481" s="1705"/>
      <c r="F481" s="1705"/>
      <c r="I481" s="2821"/>
      <c r="J481" s="2821"/>
    </row>
    <row r="482" spans="1:10" ht="12.75" customHeight="1">
      <c r="A482" s="1705"/>
      <c r="B482" s="1425"/>
      <c r="C482" s="2821"/>
      <c r="D482" s="2821"/>
      <c r="E482" s="1705"/>
      <c r="F482" s="1705"/>
      <c r="I482" s="2821"/>
      <c r="J482" s="2821"/>
    </row>
    <row r="483" spans="1:10" ht="12.75" customHeight="1">
      <c r="A483" s="1705"/>
      <c r="B483" s="1425"/>
      <c r="C483" s="2821"/>
      <c r="D483" s="2821"/>
      <c r="E483" s="1705"/>
      <c r="F483" s="1705"/>
      <c r="I483" s="2821"/>
      <c r="J483" s="2821"/>
    </row>
    <row r="484" spans="1:10" ht="12.75" customHeight="1">
      <c r="A484" s="1705"/>
      <c r="B484" s="1425"/>
      <c r="C484" s="2821"/>
      <c r="D484" s="2821"/>
      <c r="E484" s="1705"/>
      <c r="F484" s="1705"/>
      <c r="I484" s="2821"/>
      <c r="J484" s="2821"/>
    </row>
    <row r="485" spans="1:10" ht="12.75" customHeight="1">
      <c r="A485" s="1705"/>
      <c r="B485" s="1425"/>
      <c r="C485" s="2821"/>
      <c r="D485" s="2821"/>
      <c r="E485" s="1705"/>
      <c r="F485" s="1705"/>
      <c r="I485" s="2821"/>
      <c r="J485" s="2821"/>
    </row>
    <row r="486" spans="1:10" ht="12.75" customHeight="1">
      <c r="A486" s="1705"/>
      <c r="B486" s="1425"/>
      <c r="C486" s="2821"/>
      <c r="D486" s="2821"/>
      <c r="E486" s="1705"/>
      <c r="F486" s="1705"/>
      <c r="I486" s="2821"/>
      <c r="J486" s="2821"/>
    </row>
    <row r="487" spans="1:10" ht="12.75" customHeight="1">
      <c r="A487" s="1705"/>
      <c r="B487" s="1425"/>
      <c r="C487" s="2821"/>
      <c r="D487" s="2821"/>
      <c r="E487" s="1705"/>
      <c r="F487" s="1705"/>
      <c r="I487" s="2821"/>
      <c r="J487" s="2821"/>
    </row>
    <row r="488" spans="1:10" ht="12.75" customHeight="1">
      <c r="A488" s="1705"/>
      <c r="B488" s="1425"/>
      <c r="C488" s="2821"/>
      <c r="D488" s="2821"/>
      <c r="E488" s="1705"/>
      <c r="F488" s="1705"/>
      <c r="I488" s="2821"/>
      <c r="J488" s="2821"/>
    </row>
    <row r="489" spans="1:10" ht="12.75" customHeight="1">
      <c r="A489" s="1705"/>
      <c r="B489" s="1425"/>
      <c r="C489" s="2821"/>
      <c r="D489" s="2821"/>
      <c r="E489" s="1705"/>
      <c r="F489" s="1705"/>
      <c r="I489" s="2821"/>
      <c r="J489" s="2821"/>
    </row>
    <row r="490" spans="1:10" ht="12.75" customHeight="1">
      <c r="A490" s="1705"/>
      <c r="B490" s="1425"/>
      <c r="C490" s="2821"/>
      <c r="D490" s="2821"/>
      <c r="E490" s="1705"/>
      <c r="F490" s="1705"/>
      <c r="I490" s="2821"/>
      <c r="J490" s="2821"/>
    </row>
    <row r="491" spans="1:10" ht="12.75" customHeight="1">
      <c r="A491" s="1705"/>
      <c r="B491" s="1425"/>
      <c r="C491" s="2821"/>
      <c r="D491" s="2821"/>
      <c r="E491" s="1705"/>
      <c r="F491" s="1705"/>
      <c r="I491" s="2821"/>
      <c r="J491" s="2821"/>
    </row>
    <row r="492" spans="1:10" ht="12.75" customHeight="1">
      <c r="A492" s="1705"/>
      <c r="B492" s="1425"/>
      <c r="C492" s="2821"/>
      <c r="D492" s="2821"/>
      <c r="E492" s="1705"/>
      <c r="F492" s="1705"/>
      <c r="I492" s="2821"/>
      <c r="J492" s="2821"/>
    </row>
    <row r="493" spans="1:10" ht="12.75" customHeight="1">
      <c r="A493" s="1705"/>
      <c r="B493" s="1425"/>
      <c r="C493" s="2821"/>
      <c r="D493" s="2821"/>
      <c r="E493" s="1705"/>
      <c r="F493" s="1705"/>
      <c r="I493" s="2821"/>
      <c r="J493" s="2821"/>
    </row>
    <row r="494" spans="1:10" ht="12.75" customHeight="1">
      <c r="A494" s="1705"/>
      <c r="B494" s="1425"/>
      <c r="C494" s="2821"/>
      <c r="D494" s="2821"/>
      <c r="E494" s="1705"/>
      <c r="F494" s="1705"/>
      <c r="I494" s="2821"/>
      <c r="J494" s="2821"/>
    </row>
    <row r="495" spans="1:10" ht="12.75" customHeight="1">
      <c r="A495" s="1705"/>
      <c r="B495" s="1425"/>
      <c r="C495" s="2821"/>
      <c r="D495" s="2821"/>
      <c r="E495" s="1705"/>
      <c r="F495" s="1705"/>
      <c r="I495" s="2821"/>
      <c r="J495" s="2821"/>
    </row>
    <row r="496" spans="1:10" ht="12.75" customHeight="1">
      <c r="A496" s="1705"/>
      <c r="B496" s="1425"/>
      <c r="C496" s="2821"/>
      <c r="D496" s="2821"/>
      <c r="E496" s="1705"/>
      <c r="F496" s="1705"/>
      <c r="I496" s="2821"/>
      <c r="J496" s="2821"/>
    </row>
    <row r="497" spans="1:10" ht="12.75" customHeight="1">
      <c r="A497" s="1705"/>
      <c r="B497" s="1425"/>
      <c r="C497" s="2821"/>
      <c r="D497" s="2821"/>
      <c r="E497" s="1705"/>
      <c r="F497" s="1705"/>
      <c r="I497" s="2821"/>
      <c r="J497" s="2821"/>
    </row>
    <row r="498" spans="1:10" ht="12.75" customHeight="1">
      <c r="A498" s="1705"/>
      <c r="B498" s="1425"/>
      <c r="C498" s="2821"/>
      <c r="D498" s="2821"/>
      <c r="E498" s="1705"/>
      <c r="F498" s="1705"/>
      <c r="I498" s="2821"/>
      <c r="J498" s="2821"/>
    </row>
    <row r="499" spans="1:10" ht="12.75" customHeight="1">
      <c r="A499" s="1705"/>
      <c r="B499" s="1425"/>
      <c r="C499" s="2821"/>
      <c r="D499" s="2821"/>
      <c r="E499" s="1705"/>
      <c r="F499" s="1705"/>
      <c r="I499" s="2821"/>
      <c r="J499" s="2821"/>
    </row>
    <row r="500" spans="1:10" ht="12.75" customHeight="1">
      <c r="A500" s="1705"/>
      <c r="B500" s="1425"/>
      <c r="C500" s="2821"/>
      <c r="D500" s="2821"/>
      <c r="E500" s="1705"/>
      <c r="F500" s="1705"/>
      <c r="I500" s="2821"/>
      <c r="J500" s="2821"/>
    </row>
    <row r="501" spans="1:10" ht="12.75" customHeight="1">
      <c r="A501" s="1705"/>
      <c r="B501" s="1425"/>
      <c r="C501" s="2821"/>
      <c r="D501" s="2821"/>
      <c r="E501" s="1705"/>
      <c r="F501" s="1705"/>
      <c r="I501" s="2821"/>
      <c r="J501" s="2821"/>
    </row>
    <row r="502" spans="1:10" ht="12.75" customHeight="1">
      <c r="A502" s="1705"/>
      <c r="B502" s="1425"/>
      <c r="C502" s="2821"/>
      <c r="D502" s="2821"/>
      <c r="E502" s="1705"/>
      <c r="F502" s="1705"/>
      <c r="I502" s="2821"/>
      <c r="J502" s="2821"/>
    </row>
    <row r="503" spans="1:10" ht="12.75" customHeight="1">
      <c r="A503" s="1705"/>
      <c r="B503" s="1425"/>
      <c r="C503" s="2821"/>
      <c r="D503" s="2821"/>
      <c r="E503" s="1705"/>
      <c r="F503" s="1705"/>
      <c r="I503" s="2821"/>
      <c r="J503" s="2821"/>
    </row>
    <row r="504" spans="1:10" ht="12.75" customHeight="1">
      <c r="A504" s="1705"/>
      <c r="B504" s="1425"/>
      <c r="C504" s="2821"/>
      <c r="D504" s="2821"/>
      <c r="E504" s="1705"/>
      <c r="F504" s="1705"/>
      <c r="I504" s="2821"/>
      <c r="J504" s="2821"/>
    </row>
    <row r="505" spans="1:10" ht="12.75" customHeight="1">
      <c r="A505" s="1705"/>
      <c r="B505" s="1425"/>
      <c r="C505" s="2821"/>
      <c r="D505" s="2821"/>
      <c r="E505" s="1705"/>
      <c r="F505" s="1705"/>
      <c r="I505" s="2821"/>
      <c r="J505" s="2821"/>
    </row>
    <row r="506" spans="1:10" ht="12.75" customHeight="1">
      <c r="A506" s="1705"/>
      <c r="B506" s="1425"/>
      <c r="C506" s="2821"/>
      <c r="D506" s="2821"/>
      <c r="E506" s="1705"/>
      <c r="F506" s="1705"/>
      <c r="I506" s="2821"/>
      <c r="J506" s="2821"/>
    </row>
    <row r="507" spans="1:10" ht="12.75" customHeight="1">
      <c r="A507" s="1705"/>
      <c r="B507" s="1425"/>
      <c r="C507" s="2821"/>
      <c r="D507" s="2821"/>
      <c r="E507" s="1705"/>
      <c r="F507" s="1705"/>
      <c r="I507" s="2821"/>
      <c r="J507" s="2821"/>
    </row>
    <row r="508" spans="1:10" ht="12.75" customHeight="1">
      <c r="A508" s="1705"/>
      <c r="B508" s="1425"/>
      <c r="C508" s="2821"/>
      <c r="D508" s="2821"/>
      <c r="E508" s="1705"/>
      <c r="F508" s="1705"/>
      <c r="I508" s="2821"/>
      <c r="J508" s="2821"/>
    </row>
    <row r="509" spans="1:10" ht="12.75" customHeight="1">
      <c r="A509" s="1705"/>
      <c r="B509" s="1425"/>
      <c r="C509" s="2821"/>
      <c r="D509" s="2821"/>
      <c r="E509" s="1705"/>
      <c r="F509" s="1705"/>
      <c r="I509" s="2821"/>
      <c r="J509" s="2821"/>
    </row>
    <row r="510" spans="1:10" ht="12.75" customHeight="1">
      <c r="A510" s="1705"/>
      <c r="B510" s="1425"/>
      <c r="C510" s="2821"/>
      <c r="D510" s="2821"/>
      <c r="E510" s="1705"/>
      <c r="F510" s="1705"/>
      <c r="I510" s="2821"/>
      <c r="J510" s="2821"/>
    </row>
    <row r="511" spans="1:10" ht="12.75" customHeight="1">
      <c r="A511" s="1705"/>
      <c r="B511" s="1425"/>
      <c r="C511" s="2821"/>
      <c r="D511" s="2821"/>
      <c r="E511" s="1705"/>
      <c r="F511" s="1705"/>
      <c r="I511" s="2821"/>
      <c r="J511" s="2821"/>
    </row>
    <row r="512" spans="1:10" ht="12.75" customHeight="1">
      <c r="A512" s="1705"/>
      <c r="B512" s="1425"/>
      <c r="C512" s="2821"/>
      <c r="D512" s="2821"/>
      <c r="E512" s="1705"/>
      <c r="F512" s="1705"/>
      <c r="I512" s="2821"/>
      <c r="J512" s="2821"/>
    </row>
    <row r="513" spans="3:10" ht="12.75" customHeight="1">
      <c r="C513" s="2821"/>
      <c r="D513" s="2821"/>
      <c r="I513" s="2821"/>
      <c r="J513" s="2821"/>
    </row>
    <row r="514" spans="3:10" ht="12.75" customHeight="1">
      <c r="C514" s="2821"/>
      <c r="D514" s="2821"/>
      <c r="I514" s="2821"/>
      <c r="J514" s="2821"/>
    </row>
    <row r="515" spans="3:10" ht="12.75" customHeight="1">
      <c r="C515" s="2821"/>
      <c r="D515" s="2821"/>
      <c r="I515" s="2821"/>
      <c r="J515" s="2821"/>
    </row>
    <row r="516" spans="3:10" ht="12.75" customHeight="1">
      <c r="C516" s="2821"/>
      <c r="D516" s="2821"/>
      <c r="I516" s="2821"/>
      <c r="J516" s="2821"/>
    </row>
    <row r="517" spans="3:10" ht="12.75" customHeight="1">
      <c r="C517" s="2821"/>
      <c r="D517" s="2821"/>
      <c r="I517" s="2821"/>
      <c r="J517" s="2821"/>
    </row>
    <row r="518" spans="3:10" ht="12.75" customHeight="1">
      <c r="C518" s="2821"/>
      <c r="D518" s="2821"/>
      <c r="I518" s="2821"/>
      <c r="J518" s="2821"/>
    </row>
    <row r="519" spans="3:10" ht="12.75" customHeight="1">
      <c r="C519" s="2821"/>
      <c r="D519" s="2821"/>
      <c r="I519" s="2821"/>
      <c r="J519" s="2821"/>
    </row>
    <row r="520" spans="3:10" ht="12.75" customHeight="1">
      <c r="C520" s="2821"/>
      <c r="D520" s="2821"/>
      <c r="I520" s="2821"/>
      <c r="J520" s="2821"/>
    </row>
    <row r="521" spans="3:10" ht="12.75" customHeight="1">
      <c r="C521" s="2821"/>
      <c r="D521" s="2821"/>
      <c r="I521" s="2821"/>
      <c r="J521" s="2821"/>
    </row>
    <row r="522" spans="3:10" ht="12.75" customHeight="1">
      <c r="C522" s="2821"/>
      <c r="D522" s="2821"/>
      <c r="I522" s="2821"/>
      <c r="J522" s="2821"/>
    </row>
    <row r="523" spans="3:10" ht="12.75" customHeight="1">
      <c r="C523" s="2821"/>
      <c r="D523" s="2821"/>
      <c r="I523" s="2821"/>
      <c r="J523" s="2821"/>
    </row>
    <row r="524" spans="3:10" ht="12.75" customHeight="1">
      <c r="C524" s="2821"/>
      <c r="D524" s="2821"/>
      <c r="I524" s="2821"/>
      <c r="J524" s="2821"/>
    </row>
    <row r="525" spans="3:10" ht="12.75" customHeight="1">
      <c r="C525" s="2821"/>
      <c r="D525" s="2821"/>
      <c r="I525" s="2821"/>
      <c r="J525" s="2821"/>
    </row>
    <row r="526" spans="3:10" ht="12.75" customHeight="1">
      <c r="C526" s="2821"/>
      <c r="D526" s="2821"/>
      <c r="I526" s="2821"/>
      <c r="J526" s="2821"/>
    </row>
    <row r="527" spans="3:10" ht="12.75" customHeight="1">
      <c r="C527" s="2821"/>
      <c r="D527" s="2821"/>
      <c r="I527" s="2821"/>
      <c r="J527" s="2821"/>
    </row>
    <row r="528" spans="3:10" ht="12.75" customHeight="1">
      <c r="C528" s="2821"/>
      <c r="D528" s="2821"/>
      <c r="I528" s="2821"/>
      <c r="J528" s="2821"/>
    </row>
    <row r="529" spans="3:10" ht="12.75" customHeight="1">
      <c r="C529" s="2821"/>
      <c r="D529" s="2821"/>
      <c r="I529" s="2821"/>
      <c r="J529" s="2821"/>
    </row>
    <row r="530" spans="3:10" ht="12.75" customHeight="1">
      <c r="C530" s="2821"/>
      <c r="D530" s="2821"/>
      <c r="I530" s="2821"/>
      <c r="J530" s="2821"/>
    </row>
    <row r="531" spans="3:10" ht="12.75" customHeight="1">
      <c r="C531" s="2821"/>
      <c r="D531" s="2821"/>
      <c r="I531" s="2821"/>
      <c r="J531" s="2821"/>
    </row>
    <row r="532" spans="3:10" ht="12.75" customHeight="1">
      <c r="C532" s="2821"/>
      <c r="D532" s="2821"/>
      <c r="I532" s="2821"/>
      <c r="J532" s="2821"/>
    </row>
    <row r="533" spans="3:10" ht="12.75" customHeight="1">
      <c r="C533" s="2821"/>
      <c r="D533" s="2821"/>
      <c r="I533" s="2821"/>
      <c r="J533" s="2821"/>
    </row>
    <row r="534" spans="3:10" ht="12.75" customHeight="1">
      <c r="C534" s="2821"/>
      <c r="D534" s="2821"/>
      <c r="I534" s="2821"/>
      <c r="J534" s="2821"/>
    </row>
    <row r="535" spans="3:10" ht="12.75" customHeight="1">
      <c r="C535" s="2821"/>
      <c r="D535" s="2821"/>
      <c r="I535" s="2821"/>
      <c r="J535" s="2821"/>
    </row>
    <row r="536" spans="3:10" ht="12.75" customHeight="1">
      <c r="C536" s="2821"/>
      <c r="D536" s="2821"/>
      <c r="I536" s="2821"/>
      <c r="J536" s="2821"/>
    </row>
    <row r="537" spans="3:10" ht="12.75" customHeight="1">
      <c r="C537" s="2821"/>
      <c r="D537" s="2821"/>
      <c r="I537" s="2821"/>
      <c r="J537" s="2821"/>
    </row>
    <row r="538" spans="3:10" ht="12.75" customHeight="1">
      <c r="C538" s="2821"/>
      <c r="D538" s="2821"/>
      <c r="I538" s="2821"/>
      <c r="J538" s="2821"/>
    </row>
    <row r="539" spans="3:10" ht="12.75" customHeight="1">
      <c r="C539" s="2821"/>
      <c r="D539" s="2821"/>
      <c r="I539" s="2821"/>
      <c r="J539" s="2821"/>
    </row>
    <row r="540" spans="3:10" ht="12.75" customHeight="1">
      <c r="C540" s="2821"/>
      <c r="D540" s="2821"/>
      <c r="I540" s="2821"/>
      <c r="J540" s="2821"/>
    </row>
    <row r="541" spans="3:10" ht="12.75" customHeight="1">
      <c r="C541" s="2821"/>
      <c r="D541" s="2821"/>
      <c r="I541" s="2821"/>
      <c r="J541" s="2821"/>
    </row>
    <row r="542" spans="3:10" ht="12.75" customHeight="1">
      <c r="C542" s="2821"/>
      <c r="D542" s="2821"/>
      <c r="I542" s="2821"/>
      <c r="J542" s="2821"/>
    </row>
    <row r="543" spans="3:10" ht="12.75" customHeight="1">
      <c r="C543" s="2821"/>
      <c r="D543" s="2821"/>
      <c r="I543" s="2821"/>
      <c r="J543" s="2821"/>
    </row>
    <row r="544" spans="3:10" ht="12.75" customHeight="1">
      <c r="C544" s="2821"/>
      <c r="D544" s="2821"/>
      <c r="I544" s="2821"/>
      <c r="J544" s="2821"/>
    </row>
    <row r="545" spans="3:10" ht="12.75" customHeight="1">
      <c r="C545" s="2821"/>
      <c r="D545" s="2821"/>
      <c r="I545" s="2821"/>
      <c r="J545" s="2821"/>
    </row>
    <row r="546" spans="3:10" ht="12.75" customHeight="1">
      <c r="C546" s="2821"/>
      <c r="D546" s="2821"/>
      <c r="I546" s="2821"/>
      <c r="J546" s="2821"/>
    </row>
    <row r="547" spans="3:10" ht="12.75" customHeight="1">
      <c r="C547" s="2821"/>
      <c r="D547" s="2821"/>
      <c r="I547" s="2821"/>
      <c r="J547" s="2821"/>
    </row>
    <row r="548" spans="3:10" ht="12.75" customHeight="1">
      <c r="C548" s="2821"/>
      <c r="D548" s="2821"/>
      <c r="I548" s="2821"/>
      <c r="J548" s="2821"/>
    </row>
    <row r="549" spans="3:10" ht="12.75" customHeight="1">
      <c r="C549" s="2821"/>
      <c r="D549" s="2821"/>
      <c r="I549" s="2821"/>
      <c r="J549" s="2821"/>
    </row>
    <row r="550" spans="3:10" ht="12.75" customHeight="1">
      <c r="C550" s="2821"/>
      <c r="D550" s="2821"/>
      <c r="I550" s="2821"/>
      <c r="J550" s="2821"/>
    </row>
    <row r="551" spans="3:10" ht="12.75" customHeight="1">
      <c r="C551" s="2821"/>
      <c r="D551" s="2821"/>
      <c r="I551" s="2821"/>
      <c r="J551" s="2821"/>
    </row>
    <row r="552" spans="3:10" ht="12.75" customHeight="1">
      <c r="C552" s="2821"/>
      <c r="D552" s="2821"/>
      <c r="I552" s="2821"/>
      <c r="J552" s="2821"/>
    </row>
    <row r="553" spans="3:10" ht="12.75" customHeight="1">
      <c r="C553" s="2821"/>
      <c r="D553" s="2821"/>
      <c r="I553" s="2821"/>
      <c r="J553" s="2821"/>
    </row>
    <row r="554" spans="3:10" ht="12.75" customHeight="1">
      <c r="C554" s="2821"/>
      <c r="D554" s="2821"/>
      <c r="I554" s="2821"/>
      <c r="J554" s="2821"/>
    </row>
    <row r="555" spans="3:10" ht="12.75" customHeight="1">
      <c r="C555" s="2821"/>
      <c r="D555" s="2821"/>
      <c r="I555" s="2821"/>
      <c r="J555" s="2821"/>
    </row>
    <row r="556" spans="3:10" ht="12.75" customHeight="1">
      <c r="C556" s="2821"/>
      <c r="D556" s="2821"/>
      <c r="I556" s="2821"/>
      <c r="J556" s="2821"/>
    </row>
    <row r="557" spans="3:10" ht="12.75" customHeight="1">
      <c r="C557" s="2821"/>
      <c r="D557" s="2821"/>
      <c r="I557" s="2821"/>
      <c r="J557" s="2821"/>
    </row>
    <row r="558" spans="3:10" ht="12.75" customHeight="1">
      <c r="C558" s="2821"/>
      <c r="D558" s="2821"/>
      <c r="I558" s="2821"/>
      <c r="J558" s="2821"/>
    </row>
    <row r="559" spans="3:10" ht="12.75" customHeight="1">
      <c r="C559" s="2821"/>
      <c r="D559" s="2821"/>
      <c r="I559" s="2821"/>
      <c r="J559" s="2821"/>
    </row>
    <row r="560" spans="3:10" ht="12.75" customHeight="1">
      <c r="C560" s="2821"/>
      <c r="D560" s="2821"/>
      <c r="I560" s="2821"/>
      <c r="J560" s="2821"/>
    </row>
    <row r="561" spans="3:10" ht="12.75" customHeight="1">
      <c r="C561" s="2821"/>
      <c r="D561" s="2821"/>
      <c r="I561" s="2821"/>
      <c r="J561" s="2821"/>
    </row>
    <row r="562" spans="3:10" ht="12.75" customHeight="1">
      <c r="C562" s="2821"/>
      <c r="D562" s="2821"/>
      <c r="I562" s="2821"/>
      <c r="J562" s="2821"/>
    </row>
    <row r="563" spans="3:10" ht="12.75" customHeight="1">
      <c r="C563" s="2821"/>
      <c r="D563" s="2821"/>
      <c r="I563" s="2821"/>
      <c r="J563" s="2821"/>
    </row>
    <row r="564" spans="3:10" ht="12.75" customHeight="1">
      <c r="C564" s="2821"/>
      <c r="D564" s="2821"/>
      <c r="I564" s="2821"/>
      <c r="J564" s="2821"/>
    </row>
    <row r="565" spans="3:10" ht="12.75" customHeight="1">
      <c r="C565" s="2821"/>
      <c r="D565" s="2821"/>
      <c r="I565" s="2821"/>
      <c r="J565" s="2821"/>
    </row>
    <row r="566" spans="3:10" ht="12.75" customHeight="1">
      <c r="C566" s="2821"/>
      <c r="D566" s="2821"/>
      <c r="I566" s="2821"/>
      <c r="J566" s="2821"/>
    </row>
    <row r="567" spans="3:10" ht="12.75" customHeight="1">
      <c r="C567" s="2821"/>
      <c r="D567" s="2821"/>
      <c r="I567" s="2821"/>
      <c r="J567" s="2821"/>
    </row>
    <row r="568" spans="3:10" ht="12.75" customHeight="1">
      <c r="C568" s="2821"/>
      <c r="D568" s="2821"/>
      <c r="I568" s="2821"/>
      <c r="J568" s="2821"/>
    </row>
    <row r="569" spans="3:10" ht="12.75" customHeight="1">
      <c r="C569" s="2821"/>
      <c r="D569" s="2821"/>
      <c r="I569" s="2821"/>
      <c r="J569" s="2821"/>
    </row>
    <row r="570" spans="3:10" ht="12.75" customHeight="1">
      <c r="C570" s="2821"/>
      <c r="D570" s="2821"/>
      <c r="I570" s="2821"/>
      <c r="J570" s="2821"/>
    </row>
    <row r="571" spans="3:10" ht="12.75" customHeight="1">
      <c r="C571" s="2821"/>
      <c r="D571" s="2821"/>
      <c r="I571" s="2821"/>
      <c r="J571" s="2821"/>
    </row>
    <row r="572" spans="3:10" ht="12.75" customHeight="1">
      <c r="C572" s="2821"/>
      <c r="D572" s="2821"/>
      <c r="I572" s="2821"/>
      <c r="J572" s="2821"/>
    </row>
    <row r="573" spans="3:10" ht="12.75" customHeight="1">
      <c r="C573" s="2821"/>
      <c r="D573" s="2821"/>
      <c r="I573" s="2821"/>
      <c r="J573" s="2821"/>
    </row>
    <row r="574" spans="3:10" ht="12.75" customHeight="1">
      <c r="C574" s="2821"/>
      <c r="D574" s="2821"/>
      <c r="I574" s="2821"/>
      <c r="J574" s="2821"/>
    </row>
    <row r="575" spans="3:10" ht="12.75" customHeight="1">
      <c r="C575" s="2821"/>
      <c r="D575" s="2821"/>
      <c r="I575" s="2821"/>
      <c r="J575" s="2821"/>
    </row>
    <row r="576" spans="3:10" ht="12.75" customHeight="1">
      <c r="C576" s="2821"/>
      <c r="D576" s="2821"/>
      <c r="I576" s="2821"/>
      <c r="J576" s="2821"/>
    </row>
    <row r="577" spans="3:10" ht="12.75" customHeight="1">
      <c r="C577" s="2821"/>
      <c r="D577" s="2821"/>
      <c r="I577" s="2821"/>
      <c r="J577" s="2821"/>
    </row>
    <row r="578" spans="3:10" ht="12.75" customHeight="1">
      <c r="C578" s="2821"/>
      <c r="D578" s="2821"/>
      <c r="I578" s="2821"/>
      <c r="J578" s="2821"/>
    </row>
    <row r="579" spans="3:10" ht="12.75" customHeight="1">
      <c r="C579" s="2821"/>
      <c r="D579" s="2821"/>
      <c r="I579" s="2821"/>
      <c r="J579" s="2821"/>
    </row>
    <row r="580" spans="3:10" ht="12.75" customHeight="1">
      <c r="C580" s="2821"/>
      <c r="D580" s="2821"/>
      <c r="I580" s="2821"/>
      <c r="J580" s="2821"/>
    </row>
    <row r="581" spans="3:10" ht="12.75" customHeight="1">
      <c r="C581" s="2821"/>
      <c r="D581" s="2821"/>
      <c r="I581" s="2821"/>
      <c r="J581" s="2821"/>
    </row>
    <row r="582" spans="3:10" ht="12.75" customHeight="1">
      <c r="C582" s="2821"/>
      <c r="D582" s="2821"/>
      <c r="I582" s="2821"/>
      <c r="J582" s="2821"/>
    </row>
    <row r="583" spans="3:10" ht="12.75" customHeight="1">
      <c r="C583" s="2821"/>
      <c r="D583" s="2821"/>
      <c r="I583" s="2821"/>
      <c r="J583" s="2821"/>
    </row>
    <row r="584" spans="3:10" ht="12.75" customHeight="1">
      <c r="C584" s="2821"/>
      <c r="D584" s="2821"/>
      <c r="I584" s="2821"/>
      <c r="J584" s="2821"/>
    </row>
    <row r="585" spans="3:10" ht="12.75" customHeight="1">
      <c r="C585" s="2821"/>
      <c r="D585" s="2821"/>
      <c r="I585" s="2821"/>
      <c r="J585" s="2821"/>
    </row>
    <row r="586" spans="3:10" ht="12.75" customHeight="1">
      <c r="C586" s="2821"/>
      <c r="D586" s="2821"/>
      <c r="I586" s="2821"/>
      <c r="J586" s="2821"/>
    </row>
    <row r="587" spans="3:10" ht="12.75" customHeight="1">
      <c r="C587" s="2821"/>
      <c r="D587" s="2821"/>
      <c r="I587" s="2821"/>
      <c r="J587" s="2821"/>
    </row>
    <row r="588" spans="3:10" ht="12.75" customHeight="1">
      <c r="C588" s="2821"/>
      <c r="D588" s="2821"/>
      <c r="I588" s="2821"/>
      <c r="J588" s="2821"/>
    </row>
    <row r="589" spans="3:10" ht="12.75" customHeight="1">
      <c r="C589" s="2821"/>
      <c r="D589" s="2821"/>
      <c r="I589" s="2821"/>
      <c r="J589" s="2821"/>
    </row>
    <row r="590" spans="3:10" ht="12.75" customHeight="1">
      <c r="C590" s="2821"/>
      <c r="D590" s="2821"/>
      <c r="I590" s="2821"/>
      <c r="J590" s="2821"/>
    </row>
    <row r="591" spans="3:10" ht="12.75" customHeight="1">
      <c r="C591" s="2821"/>
      <c r="D591" s="2821"/>
      <c r="I591" s="2821"/>
      <c r="J591" s="2821"/>
    </row>
    <row r="592" spans="3:10" ht="12.75" customHeight="1">
      <c r="C592" s="2821"/>
      <c r="D592" s="2821"/>
      <c r="I592" s="2821"/>
      <c r="J592" s="2821"/>
    </row>
    <row r="593" spans="3:10" ht="12.75" customHeight="1">
      <c r="C593" s="2821"/>
      <c r="D593" s="2821"/>
      <c r="I593" s="2821"/>
      <c r="J593" s="2821"/>
    </row>
    <row r="594" spans="3:10" ht="12.75" customHeight="1">
      <c r="C594" s="2821"/>
      <c r="D594" s="2821"/>
      <c r="I594" s="2821"/>
      <c r="J594" s="2821"/>
    </row>
    <row r="595" spans="3:10" ht="12.75" customHeight="1">
      <c r="C595" s="2821"/>
      <c r="D595" s="2821"/>
      <c r="I595" s="2821"/>
      <c r="J595" s="2821"/>
    </row>
    <row r="596" spans="3:10" ht="12.75" customHeight="1">
      <c r="C596" s="2821"/>
      <c r="D596" s="2821"/>
      <c r="I596" s="2821"/>
      <c r="J596" s="2821"/>
    </row>
    <row r="597" spans="3:10" ht="12.75" customHeight="1">
      <c r="C597" s="2821"/>
      <c r="D597" s="2821"/>
      <c r="I597" s="2821"/>
      <c r="J597" s="2821"/>
    </row>
    <row r="598" spans="3:10" ht="12.75" customHeight="1">
      <c r="C598" s="2821"/>
      <c r="D598" s="2821"/>
      <c r="I598" s="2821"/>
      <c r="J598" s="2821"/>
    </row>
    <row r="599" spans="3:10" ht="12.75" customHeight="1">
      <c r="C599" s="2821"/>
      <c r="D599" s="2821"/>
      <c r="I599" s="2821"/>
      <c r="J599" s="2821"/>
    </row>
    <row r="600" spans="3:10" ht="12.75" customHeight="1">
      <c r="C600" s="2821"/>
      <c r="D600" s="2821"/>
      <c r="I600" s="2821"/>
      <c r="J600" s="2821"/>
    </row>
    <row r="601" spans="3:10" ht="12.75" customHeight="1">
      <c r="C601" s="2821"/>
      <c r="D601" s="2821"/>
      <c r="I601" s="2821"/>
      <c r="J601" s="2821"/>
    </row>
    <row r="602" spans="3:10" ht="12.75" customHeight="1">
      <c r="C602" s="2821"/>
      <c r="D602" s="2821"/>
      <c r="I602" s="2821"/>
      <c r="J602" s="2821"/>
    </row>
    <row r="603" spans="3:10" ht="12.75" customHeight="1">
      <c r="C603" s="2821"/>
      <c r="D603" s="2821"/>
      <c r="I603" s="2821"/>
      <c r="J603" s="2821"/>
    </row>
    <row r="604" spans="3:10" ht="12.75" customHeight="1">
      <c r="C604" s="2821"/>
      <c r="D604" s="2821"/>
      <c r="I604" s="2821"/>
      <c r="J604" s="2821"/>
    </row>
    <row r="605" spans="3:10" ht="12.75" customHeight="1">
      <c r="C605" s="2821"/>
      <c r="D605" s="2821"/>
      <c r="I605" s="2821"/>
      <c r="J605" s="2821"/>
    </row>
    <row r="606" spans="3:10" ht="12.75" customHeight="1">
      <c r="C606" s="2821"/>
      <c r="D606" s="2821"/>
      <c r="I606" s="2821"/>
      <c r="J606" s="2821"/>
    </row>
    <row r="607" spans="3:10" ht="12.75" customHeight="1">
      <c r="C607" s="2821"/>
      <c r="D607" s="2821"/>
      <c r="I607" s="2821"/>
      <c r="J607" s="2821"/>
    </row>
    <row r="608" spans="3:10" ht="12.75" customHeight="1">
      <c r="C608" s="2821"/>
      <c r="D608" s="2821"/>
      <c r="I608" s="2821"/>
      <c r="J608" s="2821"/>
    </row>
    <row r="609" spans="3:10" ht="12.75" customHeight="1">
      <c r="C609" s="2821"/>
      <c r="D609" s="2821"/>
      <c r="I609" s="2821"/>
      <c r="J609" s="2821"/>
    </row>
    <row r="610" spans="3:10" ht="12.75" customHeight="1">
      <c r="C610" s="2821"/>
      <c r="D610" s="2821"/>
      <c r="I610" s="2821"/>
      <c r="J610" s="2821"/>
    </row>
    <row r="611" spans="3:10" ht="12.75" customHeight="1">
      <c r="C611" s="2821"/>
      <c r="D611" s="2821"/>
      <c r="I611" s="2821"/>
      <c r="J611" s="2821"/>
    </row>
    <row r="612" spans="3:10" ht="12.75" customHeight="1">
      <c r="C612" s="2821"/>
      <c r="D612" s="2821"/>
      <c r="I612" s="2821"/>
      <c r="J612" s="2821"/>
    </row>
    <row r="613" spans="3:10" ht="12.75" customHeight="1">
      <c r="C613" s="2821"/>
      <c r="D613" s="2821"/>
      <c r="I613" s="2821"/>
      <c r="J613" s="2821"/>
    </row>
    <row r="614" spans="3:10" ht="12.75" customHeight="1">
      <c r="C614" s="2821"/>
      <c r="D614" s="2821"/>
      <c r="I614" s="2821"/>
      <c r="J614" s="2821"/>
    </row>
    <row r="615" spans="3:10" ht="12.75" customHeight="1">
      <c r="C615" s="2821"/>
      <c r="D615" s="2821"/>
      <c r="I615" s="2821"/>
      <c r="J615" s="2821"/>
    </row>
    <row r="616" spans="3:10" ht="12.75" customHeight="1">
      <c r="C616" s="2821"/>
      <c r="D616" s="2821"/>
      <c r="I616" s="2821"/>
      <c r="J616" s="2821"/>
    </row>
    <row r="617" spans="3:10" ht="12.75" customHeight="1">
      <c r="C617" s="2821"/>
      <c r="D617" s="2821"/>
      <c r="I617" s="2821"/>
      <c r="J617" s="2821"/>
    </row>
    <row r="618" spans="3:10" ht="12.75" customHeight="1">
      <c r="C618" s="2821"/>
      <c r="D618" s="2821"/>
      <c r="I618" s="2821"/>
      <c r="J618" s="2821"/>
    </row>
    <row r="619" spans="3:10" ht="12.75" customHeight="1">
      <c r="C619" s="2821"/>
      <c r="D619" s="2821"/>
      <c r="I619" s="2821"/>
      <c r="J619" s="2821"/>
    </row>
    <row r="620" spans="3:10" ht="12.75" customHeight="1">
      <c r="C620" s="2821"/>
      <c r="D620" s="2821"/>
      <c r="I620" s="2821"/>
      <c r="J620" s="2821"/>
    </row>
    <row r="621" spans="3:10" ht="12.75" customHeight="1">
      <c r="C621" s="2821"/>
      <c r="D621" s="2821"/>
      <c r="I621" s="2821"/>
      <c r="J621" s="2821"/>
    </row>
    <row r="622" spans="3:10" ht="12.75" customHeight="1">
      <c r="C622" s="2821"/>
      <c r="D622" s="2821"/>
      <c r="I622" s="2821"/>
      <c r="J622" s="2821"/>
    </row>
    <row r="623" spans="3:10" ht="12.75" customHeight="1">
      <c r="C623" s="2821"/>
      <c r="D623" s="2821"/>
      <c r="I623" s="2821"/>
      <c r="J623" s="2821"/>
    </row>
    <row r="624" spans="3:10" ht="12.75" customHeight="1">
      <c r="C624" s="2821"/>
      <c r="D624" s="2821"/>
      <c r="I624" s="2821"/>
      <c r="J624" s="2821"/>
    </row>
    <row r="625" spans="3:10" ht="12.75" customHeight="1">
      <c r="C625" s="2821"/>
      <c r="D625" s="2821"/>
      <c r="I625" s="2821"/>
      <c r="J625" s="2821"/>
    </row>
    <row r="626" spans="3:10" ht="12.75" customHeight="1">
      <c r="C626" s="2821"/>
      <c r="D626" s="2821"/>
      <c r="I626" s="2821"/>
      <c r="J626" s="2821"/>
    </row>
    <row r="627" spans="3:10" ht="12.75" customHeight="1">
      <c r="C627" s="2821"/>
      <c r="D627" s="2821"/>
      <c r="I627" s="2821"/>
      <c r="J627" s="2821"/>
    </row>
    <row r="628" spans="3:10" ht="12.75" customHeight="1">
      <c r="C628" s="2821"/>
      <c r="D628" s="2821"/>
      <c r="I628" s="2821"/>
      <c r="J628" s="2821"/>
    </row>
    <row r="629" spans="3:10" ht="12.75" customHeight="1">
      <c r="C629" s="2821"/>
      <c r="D629" s="2821"/>
      <c r="I629" s="2821"/>
      <c r="J629" s="2821"/>
    </row>
    <row r="630" spans="3:10" ht="12.75" customHeight="1">
      <c r="C630" s="2821"/>
      <c r="D630" s="2821"/>
      <c r="I630" s="2821"/>
      <c r="J630" s="2821"/>
    </row>
    <row r="631" spans="3:10" ht="12.75" customHeight="1">
      <c r="C631" s="2821"/>
      <c r="D631" s="2821"/>
      <c r="I631" s="2821"/>
      <c r="J631" s="2821"/>
    </row>
    <row r="632" spans="3:10" ht="12.75" customHeight="1">
      <c r="C632" s="2821"/>
      <c r="D632" s="2821"/>
      <c r="I632" s="2821"/>
      <c r="J632" s="2821"/>
    </row>
    <row r="633" spans="3:10" ht="12.75" customHeight="1">
      <c r="C633" s="2821"/>
      <c r="D633" s="2821"/>
      <c r="I633" s="2821"/>
      <c r="J633" s="2821"/>
    </row>
    <row r="634" spans="3:10" ht="12.75" customHeight="1">
      <c r="C634" s="2821"/>
      <c r="D634" s="2821"/>
      <c r="I634" s="2821"/>
      <c r="J634" s="2821"/>
    </row>
    <row r="635" spans="3:10" ht="12.75" customHeight="1">
      <c r="C635" s="2821"/>
      <c r="D635" s="2821"/>
      <c r="I635" s="2821"/>
      <c r="J635" s="2821"/>
    </row>
    <row r="636" spans="3:10" ht="12.75" customHeight="1">
      <c r="C636" s="2821"/>
      <c r="D636" s="2821"/>
      <c r="I636" s="2821"/>
      <c r="J636" s="2821"/>
    </row>
    <row r="637" spans="3:10" ht="12.75" customHeight="1">
      <c r="C637" s="2821"/>
      <c r="D637" s="2821"/>
      <c r="I637" s="2821"/>
      <c r="J637" s="2821"/>
    </row>
    <row r="638" spans="3:10" ht="12.75" customHeight="1">
      <c r="C638" s="2821"/>
      <c r="D638" s="2821"/>
      <c r="I638" s="2821"/>
      <c r="J638" s="2821"/>
    </row>
    <row r="639" spans="3:10" ht="12.75" customHeight="1">
      <c r="C639" s="2821"/>
      <c r="D639" s="2821"/>
      <c r="I639" s="2821"/>
      <c r="J639" s="2821"/>
    </row>
    <row r="640" spans="3:10" ht="12.75" customHeight="1">
      <c r="C640" s="2821"/>
      <c r="D640" s="2821"/>
      <c r="I640" s="2821"/>
      <c r="J640" s="2821"/>
    </row>
    <row r="641" spans="3:10" ht="12.75" customHeight="1">
      <c r="C641" s="2821"/>
      <c r="D641" s="2821"/>
      <c r="I641" s="2821"/>
      <c r="J641" s="2821"/>
    </row>
    <row r="642" spans="3:10" ht="12.75" customHeight="1">
      <c r="C642" s="2821"/>
      <c r="D642" s="2821"/>
      <c r="I642" s="2821"/>
      <c r="J642" s="2821"/>
    </row>
    <row r="643" spans="3:10" ht="12.75" customHeight="1">
      <c r="C643" s="2821"/>
      <c r="D643" s="2821"/>
      <c r="I643" s="2821"/>
      <c r="J643" s="2821"/>
    </row>
    <row r="644" spans="3:10" ht="12.75" customHeight="1">
      <c r="C644" s="2821"/>
      <c r="D644" s="2821"/>
      <c r="I644" s="2821"/>
      <c r="J644" s="2821"/>
    </row>
    <row r="645" spans="3:10" ht="12.75" customHeight="1">
      <c r="C645" s="2821"/>
      <c r="D645" s="2821"/>
      <c r="I645" s="2821"/>
      <c r="J645" s="2821"/>
    </row>
    <row r="646" spans="3:10" ht="12.75" customHeight="1">
      <c r="C646" s="2821"/>
      <c r="D646" s="2821"/>
      <c r="I646" s="2821"/>
      <c r="J646" s="2821"/>
    </row>
    <row r="647" spans="3:10" ht="12.75" customHeight="1">
      <c r="C647" s="2821"/>
      <c r="D647" s="2821"/>
      <c r="I647" s="2821"/>
      <c r="J647" s="2821"/>
    </row>
    <row r="648" spans="3:10" ht="12.75" customHeight="1">
      <c r="C648" s="2821"/>
      <c r="D648" s="2821"/>
      <c r="I648" s="2821"/>
      <c r="J648" s="2821"/>
    </row>
    <row r="649" spans="3:10" ht="12.75" customHeight="1">
      <c r="C649" s="2821"/>
      <c r="D649" s="2821"/>
      <c r="I649" s="2821"/>
      <c r="J649" s="2821"/>
    </row>
    <row r="650" spans="3:10" ht="12.75" customHeight="1">
      <c r="C650" s="2821"/>
      <c r="D650" s="2821"/>
      <c r="I650" s="2821"/>
      <c r="J650" s="2821"/>
    </row>
    <row r="651" spans="3:10" ht="12.75" customHeight="1">
      <c r="C651" s="2821"/>
      <c r="D651" s="2821"/>
      <c r="I651" s="2821"/>
      <c r="J651" s="2821"/>
    </row>
    <row r="652" spans="3:10" ht="12.75" customHeight="1">
      <c r="C652" s="2821"/>
      <c r="D652" s="2821"/>
      <c r="I652" s="2821"/>
      <c r="J652" s="2821"/>
    </row>
    <row r="653" spans="3:10" ht="12.75" customHeight="1">
      <c r="C653" s="2821"/>
      <c r="D653" s="2821"/>
      <c r="I653" s="2821"/>
      <c r="J653" s="2821"/>
    </row>
    <row r="654" spans="3:10" ht="12.75" customHeight="1">
      <c r="C654" s="2821"/>
      <c r="D654" s="2821"/>
      <c r="I654" s="2821"/>
      <c r="J654" s="2821"/>
    </row>
    <row r="655" spans="3:10" ht="12.75" customHeight="1">
      <c r="C655" s="2821"/>
      <c r="D655" s="2821"/>
      <c r="I655" s="2821"/>
      <c r="J655" s="2821"/>
    </row>
    <row r="656" spans="3:10" ht="12.75" customHeight="1">
      <c r="C656" s="2821"/>
      <c r="D656" s="2821"/>
      <c r="I656" s="2821"/>
      <c r="J656" s="2821"/>
    </row>
    <row r="657" spans="3:10" ht="12.75" customHeight="1">
      <c r="C657" s="2821"/>
      <c r="D657" s="2821"/>
      <c r="I657" s="2821"/>
      <c r="J657" s="2821"/>
    </row>
    <row r="658" spans="3:10" ht="12.75" customHeight="1">
      <c r="C658" s="2821"/>
      <c r="D658" s="2821"/>
      <c r="I658" s="2821"/>
      <c r="J658" s="2821"/>
    </row>
    <row r="659" spans="3:10" ht="12.75" customHeight="1">
      <c r="C659" s="2821"/>
      <c r="D659" s="2821"/>
      <c r="I659" s="2821"/>
      <c r="J659" s="2821"/>
    </row>
    <row r="660" spans="3:10" ht="12.75" customHeight="1">
      <c r="C660" s="2821"/>
      <c r="D660" s="2821"/>
      <c r="I660" s="2821"/>
      <c r="J660" s="2821"/>
    </row>
    <row r="661" spans="3:10" ht="12.75" customHeight="1">
      <c r="C661" s="2821"/>
      <c r="D661" s="2821"/>
      <c r="I661" s="2821"/>
      <c r="J661" s="2821"/>
    </row>
    <row r="662" spans="3:10" ht="12.75" customHeight="1">
      <c r="C662" s="2821"/>
      <c r="D662" s="2821"/>
      <c r="I662" s="2821"/>
      <c r="J662" s="2821"/>
    </row>
    <row r="663" spans="3:10" ht="12.75" customHeight="1">
      <c r="C663" s="2821"/>
      <c r="D663" s="2821"/>
      <c r="I663" s="2821"/>
      <c r="J663" s="2821"/>
    </row>
    <row r="664" spans="3:10" ht="12.75" customHeight="1">
      <c r="C664" s="2821"/>
      <c r="D664" s="2821"/>
      <c r="I664" s="2821"/>
      <c r="J664" s="2821"/>
    </row>
    <row r="665" spans="3:10" ht="12.75" customHeight="1">
      <c r="C665" s="2821"/>
      <c r="D665" s="2821"/>
      <c r="I665" s="2821"/>
      <c r="J665" s="2821"/>
    </row>
    <row r="666" spans="3:10" ht="12.75" customHeight="1">
      <c r="C666" s="2821"/>
      <c r="D666" s="2821"/>
      <c r="I666" s="2821"/>
      <c r="J666" s="2821"/>
    </row>
    <row r="667" spans="3:10" ht="12.75" customHeight="1">
      <c r="C667" s="2821"/>
      <c r="D667" s="2821"/>
      <c r="I667" s="2821"/>
      <c r="J667" s="2821"/>
    </row>
    <row r="668" spans="3:10" ht="12.75" customHeight="1">
      <c r="C668" s="2821"/>
      <c r="D668" s="2821"/>
      <c r="I668" s="2821"/>
      <c r="J668" s="2821"/>
    </row>
    <row r="669" spans="3:10" ht="12.75" customHeight="1">
      <c r="C669" s="2821"/>
      <c r="D669" s="2821"/>
      <c r="I669" s="2821"/>
      <c r="J669" s="2821"/>
    </row>
    <row r="670" spans="3:10" ht="12.75" customHeight="1">
      <c r="C670" s="2821"/>
      <c r="D670" s="2821"/>
      <c r="I670" s="2821"/>
      <c r="J670" s="2821"/>
    </row>
    <row r="671" spans="3:10" ht="12.75" customHeight="1">
      <c r="C671" s="2821"/>
      <c r="D671" s="2821"/>
      <c r="I671" s="2821"/>
      <c r="J671" s="2821"/>
    </row>
    <row r="672" spans="3:10" ht="12.75" customHeight="1">
      <c r="C672" s="2821"/>
      <c r="D672" s="2821"/>
      <c r="I672" s="2821"/>
      <c r="J672" s="2821"/>
    </row>
    <row r="673" spans="3:10" ht="12.75" customHeight="1">
      <c r="C673" s="2821"/>
      <c r="D673" s="2821"/>
      <c r="I673" s="2821"/>
      <c r="J673" s="2821"/>
    </row>
    <row r="674" spans="3:10" ht="12.75" customHeight="1">
      <c r="C674" s="2821"/>
      <c r="D674" s="2821"/>
      <c r="I674" s="2821"/>
      <c r="J674" s="2821"/>
    </row>
    <row r="675" spans="3:10" ht="12.75" customHeight="1">
      <c r="C675" s="2821"/>
      <c r="D675" s="2821"/>
      <c r="I675" s="2821"/>
      <c r="J675" s="2821"/>
    </row>
    <row r="676" spans="3:10" ht="12.75" customHeight="1">
      <c r="C676" s="2821"/>
      <c r="D676" s="2821"/>
      <c r="I676" s="2821"/>
      <c r="J676" s="2821"/>
    </row>
    <row r="677" spans="3:10" ht="12.75" customHeight="1">
      <c r="C677" s="2821"/>
      <c r="D677" s="2821"/>
      <c r="I677" s="2821"/>
      <c r="J677" s="2821"/>
    </row>
    <row r="678" spans="3:10" ht="12.75" customHeight="1">
      <c r="C678" s="2821"/>
      <c r="D678" s="2821"/>
      <c r="I678" s="2821"/>
      <c r="J678" s="2821"/>
    </row>
    <row r="679" spans="3:10" ht="12.75" customHeight="1">
      <c r="C679" s="2821"/>
      <c r="D679" s="2821"/>
      <c r="I679" s="2821"/>
      <c r="J679" s="2821"/>
    </row>
    <row r="680" spans="3:10" ht="12.75" customHeight="1">
      <c r="C680" s="2821"/>
      <c r="D680" s="2821"/>
      <c r="I680" s="2821"/>
      <c r="J680" s="2821"/>
    </row>
    <row r="681" spans="3:10" ht="12.75" customHeight="1">
      <c r="C681" s="2821"/>
      <c r="D681" s="2821"/>
      <c r="I681" s="2821"/>
      <c r="J681" s="2821"/>
    </row>
    <row r="682" spans="3:10" ht="12.75" customHeight="1">
      <c r="C682" s="2821"/>
      <c r="D682" s="2821"/>
      <c r="I682" s="2821"/>
      <c r="J682" s="2821"/>
    </row>
    <row r="683" spans="3:10" ht="12.75" customHeight="1">
      <c r="C683" s="2821"/>
      <c r="D683" s="2821"/>
      <c r="I683" s="2821"/>
      <c r="J683" s="2821"/>
    </row>
    <row r="684" spans="3:10" ht="12.75" customHeight="1">
      <c r="C684" s="2821"/>
      <c r="D684" s="2821"/>
      <c r="I684" s="2821"/>
      <c r="J684" s="2821"/>
    </row>
    <row r="685" spans="3:10" ht="12.75" customHeight="1">
      <c r="C685" s="2821"/>
      <c r="D685" s="2821"/>
      <c r="I685" s="2821"/>
      <c r="J685" s="2821"/>
    </row>
    <row r="686" spans="3:10" ht="12.75" customHeight="1">
      <c r="C686" s="2821"/>
      <c r="D686" s="2821"/>
      <c r="I686" s="2821"/>
      <c r="J686" s="2821"/>
    </row>
    <row r="687" spans="3:10" ht="12.75" customHeight="1">
      <c r="C687" s="2821"/>
      <c r="D687" s="2821"/>
      <c r="I687" s="2821"/>
      <c r="J687" s="2821"/>
    </row>
    <row r="688" spans="3:10" ht="12.75" customHeight="1">
      <c r="C688" s="2821"/>
      <c r="D688" s="2821"/>
      <c r="I688" s="2821"/>
      <c r="J688" s="2821"/>
    </row>
    <row r="689" spans="3:10" ht="12.75" customHeight="1">
      <c r="C689" s="2821"/>
      <c r="D689" s="2821"/>
      <c r="I689" s="2821"/>
      <c r="J689" s="2821"/>
    </row>
    <row r="690" spans="3:10" ht="12.75" customHeight="1">
      <c r="C690" s="2821"/>
      <c r="D690" s="2821"/>
      <c r="I690" s="2821"/>
      <c r="J690" s="2821"/>
    </row>
    <row r="691" spans="3:10" ht="12.75" customHeight="1">
      <c r="C691" s="2821"/>
      <c r="D691" s="2821"/>
      <c r="I691" s="2821"/>
      <c r="J691" s="2821"/>
    </row>
    <row r="692" spans="3:10" ht="12.75" customHeight="1">
      <c r="C692" s="2821"/>
      <c r="D692" s="2821"/>
      <c r="I692" s="2821"/>
      <c r="J692" s="2821"/>
    </row>
    <row r="693" spans="3:10" ht="12.75" customHeight="1">
      <c r="C693" s="2821"/>
      <c r="D693" s="2821"/>
      <c r="I693" s="2821"/>
      <c r="J693" s="2821"/>
    </row>
    <row r="694" spans="3:10" ht="12.75" customHeight="1">
      <c r="C694" s="2821"/>
      <c r="D694" s="2821"/>
      <c r="I694" s="2821"/>
      <c r="J694" s="2821"/>
    </row>
    <row r="695" spans="3:10" ht="12.75" customHeight="1">
      <c r="C695" s="2821"/>
      <c r="D695" s="2821"/>
      <c r="I695" s="2821"/>
      <c r="J695" s="2821"/>
    </row>
    <row r="696" spans="3:10" ht="12.75" customHeight="1">
      <c r="C696" s="2821"/>
      <c r="D696" s="2821"/>
      <c r="I696" s="2821"/>
      <c r="J696" s="2821"/>
    </row>
    <row r="697" spans="3:10" ht="12.75" customHeight="1">
      <c r="C697" s="2821"/>
      <c r="D697" s="2821"/>
      <c r="I697" s="2821"/>
      <c r="J697" s="2821"/>
    </row>
    <row r="698" spans="3:10" ht="12.75" customHeight="1">
      <c r="C698" s="2821"/>
      <c r="D698" s="2821"/>
      <c r="I698" s="2821"/>
      <c r="J698" s="2821"/>
    </row>
    <row r="699" spans="3:10" ht="12.75" customHeight="1">
      <c r="C699" s="2821"/>
      <c r="D699" s="2821"/>
      <c r="I699" s="2821"/>
      <c r="J699" s="2821"/>
    </row>
    <row r="700" spans="3:10" ht="12.75" customHeight="1">
      <c r="C700" s="2821"/>
      <c r="D700" s="2821"/>
      <c r="I700" s="2821"/>
      <c r="J700" s="2821"/>
    </row>
    <row r="701" spans="3:10" ht="12.75" customHeight="1">
      <c r="C701" s="2821"/>
      <c r="D701" s="2821"/>
      <c r="I701" s="2821"/>
      <c r="J701" s="2821"/>
    </row>
    <row r="702" spans="3:10" ht="12.75" customHeight="1">
      <c r="C702" s="2821"/>
      <c r="D702" s="2821"/>
      <c r="I702" s="2821"/>
      <c r="J702" s="2821"/>
    </row>
    <row r="703" spans="3:10" ht="12.75" customHeight="1">
      <c r="C703" s="2821"/>
      <c r="D703" s="2821"/>
      <c r="I703" s="2821"/>
      <c r="J703" s="2821"/>
    </row>
    <row r="704" spans="3:10" ht="12.75" customHeight="1">
      <c r="C704" s="2821"/>
      <c r="D704" s="2821"/>
      <c r="I704" s="2821"/>
      <c r="J704" s="2821"/>
    </row>
    <row r="705" spans="3:10" ht="12.75" customHeight="1">
      <c r="C705" s="2821"/>
      <c r="D705" s="2821"/>
      <c r="I705" s="2821"/>
      <c r="J705" s="2821"/>
    </row>
    <row r="706" spans="3:10" ht="12.75" customHeight="1">
      <c r="C706" s="2821"/>
      <c r="D706" s="2821"/>
      <c r="I706" s="2821"/>
      <c r="J706" s="2821"/>
    </row>
    <row r="707" spans="3:10" ht="12.75" customHeight="1">
      <c r="C707" s="2821"/>
      <c r="D707" s="2821"/>
      <c r="I707" s="2821"/>
      <c r="J707" s="2821"/>
    </row>
    <row r="708" spans="3:10" ht="12.75" customHeight="1">
      <c r="C708" s="2821"/>
      <c r="D708" s="2821"/>
      <c r="I708" s="2821"/>
      <c r="J708" s="2821"/>
    </row>
    <row r="709" spans="3:10" ht="12.75" customHeight="1">
      <c r="C709" s="2821"/>
      <c r="D709" s="2821"/>
      <c r="I709" s="2821"/>
      <c r="J709" s="2821"/>
    </row>
    <row r="710" spans="3:10" ht="12.75" customHeight="1">
      <c r="C710" s="2821"/>
      <c r="D710" s="2821"/>
      <c r="I710" s="2821"/>
      <c r="J710" s="2821"/>
    </row>
    <row r="711" spans="3:10" ht="12.75" customHeight="1">
      <c r="C711" s="2821"/>
      <c r="D711" s="2821"/>
      <c r="I711" s="2821"/>
      <c r="J711" s="2821"/>
    </row>
    <row r="712" spans="3:10" ht="12.75" customHeight="1">
      <c r="C712" s="2821"/>
      <c r="D712" s="2821"/>
      <c r="I712" s="2821"/>
      <c r="J712" s="2821"/>
    </row>
    <row r="713" spans="3:10" ht="12.75" customHeight="1">
      <c r="C713" s="2821"/>
      <c r="D713" s="2821"/>
      <c r="I713" s="2821"/>
      <c r="J713" s="2821"/>
    </row>
    <row r="714" spans="3:10" ht="12.75" customHeight="1">
      <c r="C714" s="2821"/>
      <c r="D714" s="2821"/>
      <c r="I714" s="2821"/>
      <c r="J714" s="2821"/>
    </row>
    <row r="715" spans="3:10" ht="12.75" customHeight="1">
      <c r="C715" s="2821"/>
      <c r="D715" s="2821"/>
      <c r="I715" s="2821"/>
      <c r="J715" s="2821"/>
    </row>
    <row r="716" spans="3:10" ht="12.75" customHeight="1">
      <c r="C716" s="2821"/>
      <c r="D716" s="2821"/>
      <c r="I716" s="2821"/>
      <c r="J716" s="2821"/>
    </row>
    <row r="717" spans="3:10" ht="12.75" customHeight="1">
      <c r="C717" s="2821"/>
      <c r="D717" s="2821"/>
      <c r="I717" s="2821"/>
      <c r="J717" s="2821"/>
    </row>
    <row r="718" spans="3:10" ht="12.75" customHeight="1">
      <c r="C718" s="2821"/>
      <c r="D718" s="2821"/>
      <c r="I718" s="2821"/>
      <c r="J718" s="2821"/>
    </row>
    <row r="719" spans="3:10" ht="12.75" customHeight="1">
      <c r="C719" s="2821"/>
      <c r="D719" s="2821"/>
      <c r="I719" s="2821"/>
      <c r="J719" s="2821"/>
    </row>
    <row r="720" spans="3:10" ht="12.75" customHeight="1">
      <c r="C720" s="2821"/>
      <c r="D720" s="2821"/>
      <c r="I720" s="2821"/>
      <c r="J720" s="2821"/>
    </row>
    <row r="721" spans="3:10" ht="12.75" customHeight="1">
      <c r="C721" s="2821"/>
      <c r="D721" s="2821"/>
      <c r="I721" s="2821"/>
      <c r="J721" s="2821"/>
    </row>
    <row r="722" spans="3:10" ht="12.75" customHeight="1">
      <c r="C722" s="2821"/>
      <c r="D722" s="2821"/>
      <c r="I722" s="2821"/>
      <c r="J722" s="2821"/>
    </row>
    <row r="723" spans="3:10" ht="12.75" customHeight="1">
      <c r="C723" s="2821"/>
      <c r="D723" s="2821"/>
      <c r="I723" s="2821"/>
      <c r="J723" s="2821"/>
    </row>
    <row r="724" spans="3:10" ht="12.75" customHeight="1">
      <c r="C724" s="2821"/>
      <c r="D724" s="2821"/>
      <c r="I724" s="2821"/>
      <c r="J724" s="2821"/>
    </row>
    <row r="725" spans="3:10" ht="12.75" customHeight="1">
      <c r="C725" s="2821"/>
      <c r="D725" s="2821"/>
      <c r="I725" s="2821"/>
      <c r="J725" s="2821"/>
    </row>
    <row r="726" spans="3:10" ht="12.75" customHeight="1">
      <c r="C726" s="2821"/>
      <c r="D726" s="2821"/>
      <c r="I726" s="2821"/>
      <c r="J726" s="2821"/>
    </row>
    <row r="727" spans="3:10" ht="12.75" customHeight="1">
      <c r="C727" s="2821"/>
      <c r="D727" s="2821"/>
      <c r="I727" s="2821"/>
      <c r="J727" s="2821"/>
    </row>
    <row r="728" spans="3:10" ht="12.75" customHeight="1">
      <c r="C728" s="2821"/>
      <c r="D728" s="2821"/>
      <c r="I728" s="2821"/>
      <c r="J728" s="2821"/>
    </row>
    <row r="729" spans="3:10" ht="12.75" customHeight="1">
      <c r="C729" s="2821"/>
      <c r="D729" s="2821"/>
      <c r="I729" s="2821"/>
      <c r="J729" s="2821"/>
    </row>
    <row r="730" spans="3:10" ht="12.75" customHeight="1">
      <c r="C730" s="2821"/>
      <c r="D730" s="2821"/>
      <c r="I730" s="2821"/>
      <c r="J730" s="2821"/>
    </row>
    <row r="731" spans="3:10" ht="12.75" customHeight="1">
      <c r="C731" s="2821"/>
      <c r="D731" s="2821"/>
      <c r="I731" s="2821"/>
      <c r="J731" s="2821"/>
    </row>
    <row r="732" spans="3:10" ht="12.75" customHeight="1">
      <c r="C732" s="2821"/>
      <c r="D732" s="2821"/>
      <c r="I732" s="2821"/>
      <c r="J732" s="2821"/>
    </row>
    <row r="733" spans="3:10" ht="12.75" customHeight="1">
      <c r="C733" s="2821"/>
      <c r="D733" s="2821"/>
      <c r="I733" s="2821"/>
      <c r="J733" s="2821"/>
    </row>
    <row r="734" spans="3:10" ht="12.75" customHeight="1">
      <c r="C734" s="2821"/>
      <c r="D734" s="2821"/>
      <c r="I734" s="2821"/>
      <c r="J734" s="2821"/>
    </row>
    <row r="735" spans="3:10" ht="12.75" customHeight="1">
      <c r="C735" s="2821"/>
      <c r="D735" s="2821"/>
      <c r="I735" s="2821"/>
      <c r="J735" s="2821"/>
    </row>
    <row r="736" spans="3:10" ht="12.75" customHeight="1">
      <c r="C736" s="2821"/>
      <c r="D736" s="2821"/>
      <c r="I736" s="2821"/>
      <c r="J736" s="2821"/>
    </row>
    <row r="737" spans="3:10" ht="12.75" customHeight="1">
      <c r="C737" s="2821"/>
      <c r="D737" s="2821"/>
      <c r="I737" s="2821"/>
      <c r="J737" s="2821"/>
    </row>
    <row r="738" spans="3:10" ht="12.75" customHeight="1">
      <c r="C738" s="2821"/>
      <c r="D738" s="2821"/>
      <c r="I738" s="2821"/>
      <c r="J738" s="2821"/>
    </row>
    <row r="739" spans="3:10" ht="12.75" customHeight="1">
      <c r="C739" s="2821"/>
      <c r="D739" s="2821"/>
      <c r="I739" s="2821"/>
      <c r="J739" s="2821"/>
    </row>
    <row r="740" spans="3:10" ht="12.75" customHeight="1">
      <c r="C740" s="2821"/>
      <c r="D740" s="2821"/>
      <c r="I740" s="2821"/>
      <c r="J740" s="2821"/>
    </row>
    <row r="741" spans="3:10" ht="12.75" customHeight="1">
      <c r="C741" s="2821"/>
      <c r="D741" s="2821"/>
      <c r="I741" s="2821"/>
      <c r="J741" s="2821"/>
    </row>
    <row r="742" spans="3:10" ht="12.75" customHeight="1">
      <c r="C742" s="2821"/>
      <c r="D742" s="2821"/>
      <c r="I742" s="2821"/>
      <c r="J742" s="2821"/>
    </row>
    <row r="743" spans="3:10" ht="12.75" customHeight="1">
      <c r="C743" s="2821"/>
      <c r="D743" s="2821"/>
      <c r="I743" s="2821"/>
      <c r="J743" s="2821"/>
    </row>
    <row r="744" spans="3:10" ht="12.75" customHeight="1">
      <c r="C744" s="2821"/>
      <c r="D744" s="2821"/>
      <c r="I744" s="2821"/>
      <c r="J744" s="2821"/>
    </row>
    <row r="745" spans="3:10" ht="12.75" customHeight="1">
      <c r="C745" s="2821"/>
      <c r="D745" s="2821"/>
      <c r="I745" s="2821"/>
      <c r="J745" s="2821"/>
    </row>
    <row r="746" spans="3:10" ht="12.75" customHeight="1">
      <c r="C746" s="2821"/>
      <c r="D746" s="2821"/>
      <c r="I746" s="2821"/>
      <c r="J746" s="2821"/>
    </row>
    <row r="747" spans="3:10" ht="12.75" customHeight="1">
      <c r="C747" s="2821"/>
      <c r="D747" s="2821"/>
      <c r="I747" s="2821"/>
      <c r="J747" s="2821"/>
    </row>
    <row r="748" spans="3:10" ht="12.75" customHeight="1">
      <c r="C748" s="2821"/>
      <c r="D748" s="2821"/>
      <c r="I748" s="2821"/>
      <c r="J748" s="2821"/>
    </row>
    <row r="749" spans="3:10" ht="12.75" customHeight="1">
      <c r="C749" s="2821"/>
      <c r="D749" s="2821"/>
      <c r="I749" s="2821"/>
      <c r="J749" s="2821"/>
    </row>
    <row r="750" spans="3:10" ht="12.75" customHeight="1">
      <c r="C750" s="2821"/>
      <c r="D750" s="2821"/>
      <c r="I750" s="2821"/>
      <c r="J750" s="2821"/>
    </row>
    <row r="751" spans="3:10" ht="12.75" customHeight="1">
      <c r="C751" s="2821"/>
      <c r="D751" s="2821"/>
      <c r="I751" s="2821"/>
      <c r="J751" s="2821"/>
    </row>
    <row r="752" spans="3:10" ht="12.75" customHeight="1">
      <c r="C752" s="2821"/>
      <c r="D752" s="2821"/>
      <c r="I752" s="2821"/>
      <c r="J752" s="2821"/>
    </row>
    <row r="753" spans="3:10" ht="12.75" customHeight="1">
      <c r="C753" s="2821"/>
      <c r="D753" s="2821"/>
      <c r="I753" s="2821"/>
      <c r="J753" s="2821"/>
    </row>
    <row r="754" spans="3:10" ht="12.75" customHeight="1">
      <c r="C754" s="2821"/>
      <c r="D754" s="2821"/>
      <c r="I754" s="2821"/>
      <c r="J754" s="2821"/>
    </row>
    <row r="755" spans="3:10" ht="12.75" customHeight="1">
      <c r="C755" s="2821"/>
      <c r="D755" s="2821"/>
      <c r="I755" s="2821"/>
      <c r="J755" s="2821"/>
    </row>
    <row r="756" spans="3:10" ht="12.75" customHeight="1">
      <c r="C756" s="2821"/>
      <c r="D756" s="2821"/>
      <c r="I756" s="2821"/>
      <c r="J756" s="2821"/>
    </row>
    <row r="757" spans="3:10" ht="12.75" customHeight="1">
      <c r="C757" s="2821"/>
      <c r="D757" s="2821"/>
      <c r="I757" s="2821"/>
      <c r="J757" s="2821"/>
    </row>
    <row r="758" spans="3:10" ht="12.75" customHeight="1">
      <c r="C758" s="2821"/>
      <c r="D758" s="2821"/>
      <c r="I758" s="2821"/>
      <c r="J758" s="2821"/>
    </row>
    <row r="759" spans="3:10" ht="12.75" customHeight="1">
      <c r="C759" s="2821"/>
      <c r="D759" s="2821"/>
      <c r="I759" s="2821"/>
      <c r="J759" s="2821"/>
    </row>
    <row r="760" spans="3:10" ht="12.75" customHeight="1">
      <c r="C760" s="2821"/>
      <c r="D760" s="2821"/>
      <c r="I760" s="2821"/>
      <c r="J760" s="2821"/>
    </row>
    <row r="761" spans="3:10" ht="12.75" customHeight="1">
      <c r="C761" s="2821"/>
      <c r="D761" s="2821"/>
      <c r="I761" s="2821"/>
      <c r="J761" s="2821"/>
    </row>
    <row r="762" spans="3:10" ht="12.75" customHeight="1">
      <c r="C762" s="2821"/>
      <c r="D762" s="2821"/>
      <c r="I762" s="2821"/>
      <c r="J762" s="2821"/>
    </row>
    <row r="763" spans="3:10" ht="12.75" customHeight="1">
      <c r="C763" s="2821"/>
      <c r="D763" s="2821"/>
      <c r="I763" s="2821"/>
      <c r="J763" s="2821"/>
    </row>
    <row r="764" spans="3:10" ht="12.75" customHeight="1">
      <c r="C764" s="2821"/>
      <c r="D764" s="2821"/>
      <c r="I764" s="2821"/>
      <c r="J764" s="2821"/>
    </row>
    <row r="765" spans="3:10" ht="12.75" customHeight="1">
      <c r="C765" s="2821"/>
      <c r="D765" s="2821"/>
      <c r="I765" s="2821"/>
      <c r="J765" s="2821"/>
    </row>
    <row r="766" spans="3:10" ht="12.75" customHeight="1">
      <c r="C766" s="2821"/>
      <c r="D766" s="2821"/>
      <c r="I766" s="2821"/>
      <c r="J766" s="2821"/>
    </row>
    <row r="767" spans="3:10" ht="12.75" customHeight="1">
      <c r="C767" s="2821"/>
      <c r="D767" s="2821"/>
      <c r="I767" s="2821"/>
      <c r="J767" s="2821"/>
    </row>
    <row r="768" spans="3:10" ht="12.75" customHeight="1">
      <c r="C768" s="2821"/>
      <c r="D768" s="2821"/>
      <c r="I768" s="2821"/>
      <c r="J768" s="2821"/>
    </row>
    <row r="769" spans="3:10" ht="12.75" customHeight="1">
      <c r="C769" s="2821"/>
      <c r="D769" s="2821"/>
      <c r="I769" s="2821"/>
      <c r="J769" s="2821"/>
    </row>
    <row r="770" spans="3:10" ht="12.75" customHeight="1">
      <c r="C770" s="2821"/>
      <c r="D770" s="2821"/>
      <c r="I770" s="2821"/>
      <c r="J770" s="2821"/>
    </row>
    <row r="771" spans="3:10" ht="12.75" customHeight="1">
      <c r="C771" s="2821"/>
      <c r="D771" s="2821"/>
      <c r="I771" s="2821"/>
      <c r="J771" s="2821"/>
    </row>
    <row r="772" spans="3:10" ht="12.75" customHeight="1">
      <c r="C772" s="2821"/>
      <c r="D772" s="2821"/>
      <c r="I772" s="2821"/>
      <c r="J772" s="2821"/>
    </row>
    <row r="773" spans="3:10" ht="12.75" customHeight="1">
      <c r="C773" s="2821"/>
      <c r="D773" s="2821"/>
      <c r="I773" s="2821"/>
      <c r="J773" s="2821"/>
    </row>
    <row r="774" spans="3:10" ht="12.75" customHeight="1">
      <c r="C774" s="2821"/>
      <c r="D774" s="2821"/>
      <c r="I774" s="2821"/>
      <c r="J774" s="2821"/>
    </row>
    <row r="775" spans="3:10" ht="12.75" customHeight="1">
      <c r="C775" s="2821"/>
      <c r="D775" s="2821"/>
      <c r="I775" s="2821"/>
      <c r="J775" s="2821"/>
    </row>
    <row r="776" spans="3:10" ht="12.75" customHeight="1">
      <c r="C776" s="2821"/>
      <c r="D776" s="2821"/>
      <c r="I776" s="2821"/>
      <c r="J776" s="2821"/>
    </row>
    <row r="777" spans="3:10" ht="12.75" customHeight="1">
      <c r="C777" s="2821"/>
      <c r="D777" s="2821"/>
      <c r="I777" s="2821"/>
      <c r="J777" s="2821"/>
    </row>
    <row r="778" spans="3:10" ht="12.75" customHeight="1">
      <c r="C778" s="2821"/>
      <c r="D778" s="2821"/>
      <c r="I778" s="2821"/>
      <c r="J778" s="2821"/>
    </row>
    <row r="779" spans="3:10" ht="12.75" customHeight="1">
      <c r="C779" s="2821"/>
      <c r="D779" s="2821"/>
      <c r="I779" s="2821"/>
      <c r="J779" s="2821"/>
    </row>
    <row r="780" spans="3:10" ht="12.75" customHeight="1">
      <c r="C780" s="2821"/>
      <c r="D780" s="2821"/>
      <c r="I780" s="2821"/>
      <c r="J780" s="2821"/>
    </row>
    <row r="781" spans="3:10" ht="12.75" customHeight="1">
      <c r="C781" s="2821"/>
      <c r="D781" s="2821"/>
      <c r="I781" s="2821"/>
      <c r="J781" s="2821"/>
    </row>
    <row r="782" spans="3:10" ht="12.75" customHeight="1">
      <c r="C782" s="2821"/>
      <c r="D782" s="2821"/>
      <c r="I782" s="2821"/>
      <c r="J782" s="2821"/>
    </row>
    <row r="783" spans="3:10" ht="12.75" customHeight="1">
      <c r="C783" s="2821"/>
      <c r="D783" s="2821"/>
      <c r="I783" s="2821"/>
      <c r="J783" s="2821"/>
    </row>
    <row r="784" spans="3:10" ht="12.75" customHeight="1">
      <c r="C784" s="2821"/>
      <c r="D784" s="2821"/>
      <c r="I784" s="2821"/>
      <c r="J784" s="2821"/>
    </row>
    <row r="785" spans="3:10" ht="12.75" customHeight="1">
      <c r="C785" s="2821"/>
      <c r="D785" s="2821"/>
      <c r="I785" s="2821"/>
      <c r="J785" s="2821"/>
    </row>
    <row r="786" spans="3:10" ht="12.75" customHeight="1">
      <c r="C786" s="2821"/>
      <c r="D786" s="2821"/>
      <c r="I786" s="2821"/>
      <c r="J786" s="2821"/>
    </row>
    <row r="787" spans="3:10" ht="12.75" customHeight="1">
      <c r="C787" s="2821"/>
      <c r="D787" s="2821"/>
      <c r="I787" s="2821"/>
      <c r="J787" s="2821"/>
    </row>
    <row r="788" spans="3:10" ht="12.75" customHeight="1">
      <c r="C788" s="2821"/>
      <c r="D788" s="2821"/>
      <c r="I788" s="2821"/>
      <c r="J788" s="2821"/>
    </row>
    <row r="789" spans="3:10" ht="12.75" customHeight="1">
      <c r="C789" s="2821"/>
      <c r="D789" s="2821"/>
      <c r="I789" s="2821"/>
      <c r="J789" s="2821"/>
    </row>
    <row r="790" spans="3:10" ht="12.75" customHeight="1">
      <c r="C790" s="2821"/>
      <c r="D790" s="2821"/>
      <c r="I790" s="2821"/>
      <c r="J790" s="2821"/>
    </row>
    <row r="791" spans="3:10" ht="12.75" customHeight="1">
      <c r="C791" s="2821"/>
      <c r="D791" s="2821"/>
      <c r="I791" s="2821"/>
      <c r="J791" s="2821"/>
    </row>
    <row r="792" spans="3:10" ht="12.75" customHeight="1">
      <c r="C792" s="2821"/>
      <c r="D792" s="2821"/>
      <c r="I792" s="2821"/>
      <c r="J792" s="2821"/>
    </row>
    <row r="793" spans="3:10" ht="12.75" customHeight="1">
      <c r="C793" s="2821"/>
      <c r="D793" s="2821"/>
      <c r="I793" s="2821"/>
      <c r="J793" s="2821"/>
    </row>
    <row r="794" spans="3:10" ht="12.75" customHeight="1">
      <c r="C794" s="2821"/>
      <c r="D794" s="2821"/>
      <c r="I794" s="2821"/>
      <c r="J794" s="2821"/>
    </row>
    <row r="795" spans="3:10" ht="12.75" customHeight="1">
      <c r="C795" s="2821"/>
      <c r="D795" s="2821"/>
      <c r="I795" s="2821"/>
      <c r="J795" s="2821"/>
    </row>
    <row r="796" spans="3:10" ht="12.75" customHeight="1">
      <c r="C796" s="2821"/>
      <c r="D796" s="2821"/>
      <c r="I796" s="2821"/>
      <c r="J796" s="2821"/>
    </row>
    <row r="797" spans="3:10" ht="12.75" customHeight="1">
      <c r="C797" s="2821"/>
      <c r="D797" s="2821"/>
      <c r="I797" s="2821"/>
      <c r="J797" s="2821"/>
    </row>
    <row r="798" spans="3:10" ht="12.75" customHeight="1">
      <c r="C798" s="2821"/>
      <c r="D798" s="2821"/>
      <c r="I798" s="2821"/>
      <c r="J798" s="2821"/>
    </row>
    <row r="799" spans="3:10" ht="12.75" customHeight="1">
      <c r="C799" s="2821"/>
      <c r="D799" s="2821"/>
      <c r="I799" s="2821"/>
      <c r="J799" s="2821"/>
    </row>
    <row r="800" spans="3:10" ht="12.75" customHeight="1">
      <c r="C800" s="2821"/>
      <c r="D800" s="2821"/>
      <c r="I800" s="2821"/>
      <c r="J800" s="2821"/>
    </row>
    <row r="801" spans="3:10" ht="12.75" customHeight="1">
      <c r="C801" s="2821"/>
      <c r="D801" s="2821"/>
      <c r="I801" s="2821"/>
      <c r="J801" s="2821"/>
    </row>
    <row r="802" spans="3:10" ht="12.75" customHeight="1">
      <c r="C802" s="2821"/>
      <c r="D802" s="2821"/>
      <c r="I802" s="2821"/>
      <c r="J802" s="2821"/>
    </row>
    <row r="803" spans="3:10" ht="12.75" customHeight="1">
      <c r="C803" s="2821"/>
      <c r="D803" s="2821"/>
      <c r="I803" s="2821"/>
      <c r="J803" s="2821"/>
    </row>
    <row r="804" spans="3:10" ht="12.75" customHeight="1">
      <c r="C804" s="2821"/>
      <c r="D804" s="2821"/>
      <c r="I804" s="2821"/>
      <c r="J804" s="2821"/>
    </row>
    <row r="805" spans="3:10" ht="12.75" customHeight="1">
      <c r="C805" s="2821"/>
      <c r="D805" s="2821"/>
      <c r="I805" s="2821"/>
      <c r="J805" s="2821"/>
    </row>
    <row r="806" spans="3:10" ht="12.75" customHeight="1">
      <c r="C806" s="2821"/>
      <c r="D806" s="2821"/>
      <c r="I806" s="2821"/>
      <c r="J806" s="2821"/>
    </row>
    <row r="807" spans="3:10" ht="12.75" customHeight="1">
      <c r="C807" s="2821"/>
      <c r="D807" s="2821"/>
      <c r="I807" s="2821"/>
      <c r="J807" s="2821"/>
    </row>
    <row r="808" spans="3:10" ht="12.75" customHeight="1">
      <c r="C808" s="2821"/>
      <c r="D808" s="2821"/>
      <c r="I808" s="2821"/>
      <c r="J808" s="2821"/>
    </row>
    <row r="809" spans="3:10" ht="12.75" customHeight="1">
      <c r="C809" s="2821"/>
      <c r="D809" s="2821"/>
      <c r="I809" s="2821"/>
      <c r="J809" s="2821"/>
    </row>
    <row r="810" spans="3:10" ht="12.75" customHeight="1">
      <c r="C810" s="2821"/>
      <c r="D810" s="2821"/>
      <c r="I810" s="2821"/>
      <c r="J810" s="2821"/>
    </row>
    <row r="811" spans="3:10" ht="12.75" customHeight="1">
      <c r="C811" s="2821"/>
      <c r="D811" s="2821"/>
      <c r="I811" s="2821"/>
      <c r="J811" s="2821"/>
    </row>
    <row r="812" spans="3:10" ht="12.75" customHeight="1">
      <c r="C812" s="2821"/>
      <c r="D812" s="2821"/>
      <c r="I812" s="2821"/>
      <c r="J812" s="2821"/>
    </row>
    <row r="813" spans="3:10" ht="12.75" customHeight="1">
      <c r="C813" s="2821"/>
      <c r="D813" s="2821"/>
      <c r="I813" s="2821"/>
      <c r="J813" s="2821"/>
    </row>
    <row r="814" spans="3:10" ht="12.75" customHeight="1">
      <c r="C814" s="2821"/>
      <c r="D814" s="2821"/>
      <c r="I814" s="2821"/>
      <c r="J814" s="2821"/>
    </row>
    <row r="815" spans="3:10" ht="12.75" customHeight="1">
      <c r="C815" s="2821"/>
      <c r="D815" s="2821"/>
      <c r="I815" s="2821"/>
      <c r="J815" s="2821"/>
    </row>
    <row r="816" spans="3:10" ht="12.75" customHeight="1">
      <c r="C816" s="2821"/>
      <c r="D816" s="2821"/>
      <c r="I816" s="2821"/>
      <c r="J816" s="2821"/>
    </row>
    <row r="817" spans="3:10" ht="12.75" customHeight="1">
      <c r="C817" s="2821"/>
      <c r="D817" s="2821"/>
      <c r="I817" s="2821"/>
      <c r="J817" s="2821"/>
    </row>
    <row r="818" spans="3:10" ht="12.75" customHeight="1">
      <c r="C818" s="2821"/>
      <c r="D818" s="2821"/>
      <c r="I818" s="2821"/>
      <c r="J818" s="2821"/>
    </row>
    <row r="819" spans="3:10" ht="12.75" customHeight="1">
      <c r="C819" s="2821"/>
      <c r="D819" s="2821"/>
      <c r="I819" s="2821"/>
      <c r="J819" s="2821"/>
    </row>
    <row r="820" spans="3:10" ht="12.75" customHeight="1">
      <c r="C820" s="2821"/>
      <c r="D820" s="2821"/>
      <c r="I820" s="2821"/>
      <c r="J820" s="2821"/>
    </row>
    <row r="821" spans="3:10" ht="12.75" customHeight="1">
      <c r="C821" s="2821"/>
      <c r="D821" s="2821"/>
      <c r="I821" s="2821"/>
      <c r="J821" s="2821"/>
    </row>
    <row r="822" spans="3:10" ht="12.75" customHeight="1">
      <c r="C822" s="2821"/>
      <c r="D822" s="2821"/>
      <c r="I822" s="2821"/>
      <c r="J822" s="2821"/>
    </row>
    <row r="823" spans="3:10" ht="12.75" customHeight="1">
      <c r="C823" s="2821"/>
      <c r="D823" s="2821"/>
      <c r="I823" s="2821"/>
      <c r="J823" s="2821"/>
    </row>
    <row r="824" spans="3:10" ht="12.75" customHeight="1">
      <c r="C824" s="2821"/>
      <c r="D824" s="2821"/>
      <c r="I824" s="2821"/>
      <c r="J824" s="2821"/>
    </row>
    <row r="825" spans="3:10" ht="12.75" customHeight="1">
      <c r="C825" s="2821"/>
      <c r="D825" s="2821"/>
      <c r="I825" s="2821"/>
      <c r="J825" s="2821"/>
    </row>
    <row r="826" spans="3:10" ht="12.75" customHeight="1">
      <c r="C826" s="2821"/>
      <c r="D826" s="2821"/>
      <c r="I826" s="2821"/>
      <c r="J826" s="2821"/>
    </row>
    <row r="827" spans="3:10" ht="12.75" customHeight="1">
      <c r="C827" s="2821"/>
      <c r="D827" s="2821"/>
      <c r="I827" s="2821"/>
      <c r="J827" s="2821"/>
    </row>
    <row r="828" spans="3:10" ht="12.75" customHeight="1">
      <c r="C828" s="2821"/>
      <c r="D828" s="2821"/>
      <c r="I828" s="2821"/>
      <c r="J828" s="2821"/>
    </row>
    <row r="829" spans="3:10" ht="12.75" customHeight="1">
      <c r="C829" s="2821"/>
      <c r="D829" s="2821"/>
      <c r="I829" s="2821"/>
      <c r="J829" s="2821"/>
    </row>
    <row r="830" spans="3:10" ht="12.75" customHeight="1">
      <c r="C830" s="2821"/>
      <c r="D830" s="2821"/>
      <c r="I830" s="2821"/>
      <c r="J830" s="2821"/>
    </row>
    <row r="831" spans="3:10" ht="12.75" customHeight="1">
      <c r="C831" s="2821"/>
      <c r="D831" s="2821"/>
      <c r="I831" s="2821"/>
      <c r="J831" s="2821"/>
    </row>
    <row r="832" spans="3:10" ht="12.75" customHeight="1">
      <c r="C832" s="2821"/>
      <c r="D832" s="2821"/>
      <c r="I832" s="2821"/>
      <c r="J832" s="2821"/>
    </row>
    <row r="833" spans="3:10" ht="12.75" customHeight="1">
      <c r="C833" s="2821"/>
      <c r="D833" s="2821"/>
      <c r="I833" s="2821"/>
      <c r="J833" s="2821"/>
    </row>
    <row r="834" spans="3:10" ht="12.75" customHeight="1">
      <c r="C834" s="2821"/>
      <c r="D834" s="2821"/>
      <c r="I834" s="2821"/>
      <c r="J834" s="2821"/>
    </row>
    <row r="835" spans="3:10" ht="12.75" customHeight="1">
      <c r="C835" s="2821"/>
      <c r="D835" s="2821"/>
      <c r="I835" s="2821"/>
      <c r="J835" s="2821"/>
    </row>
    <row r="836" spans="3:10" ht="12.75" customHeight="1">
      <c r="C836" s="2821"/>
      <c r="D836" s="2821"/>
      <c r="I836" s="2821"/>
      <c r="J836" s="2821"/>
    </row>
    <row r="837" spans="3:10" ht="12.75" customHeight="1">
      <c r="C837" s="2821"/>
      <c r="D837" s="2821"/>
      <c r="I837" s="2821"/>
      <c r="J837" s="2821"/>
    </row>
    <row r="838" spans="3:10" ht="12.75" customHeight="1">
      <c r="C838" s="2821"/>
      <c r="D838" s="2821"/>
      <c r="I838" s="2821"/>
      <c r="J838" s="2821"/>
    </row>
    <row r="839" spans="3:10" ht="12.75" customHeight="1">
      <c r="C839" s="2821"/>
      <c r="D839" s="2821"/>
      <c r="I839" s="2821"/>
      <c r="J839" s="2821"/>
    </row>
    <row r="840" spans="3:10" ht="12.75" customHeight="1">
      <c r="C840" s="2821"/>
      <c r="D840" s="2821"/>
      <c r="I840" s="2821"/>
      <c r="J840" s="2821"/>
    </row>
    <row r="841" spans="3:10" ht="12.75" customHeight="1">
      <c r="C841" s="2821"/>
      <c r="D841" s="2821"/>
      <c r="I841" s="2821"/>
      <c r="J841" s="2821"/>
    </row>
    <row r="842" spans="3:10" ht="12.75" customHeight="1">
      <c r="C842" s="2821"/>
      <c r="D842" s="2821"/>
      <c r="I842" s="2821"/>
      <c r="J842" s="2821"/>
    </row>
    <row r="843" spans="3:10" ht="12.75" customHeight="1">
      <c r="C843" s="2821"/>
      <c r="D843" s="2821"/>
      <c r="I843" s="2821"/>
      <c r="J843" s="2821"/>
    </row>
    <row r="844" spans="3:10" ht="12.75" customHeight="1">
      <c r="C844" s="2821"/>
      <c r="D844" s="2821"/>
      <c r="I844" s="2821"/>
      <c r="J844" s="2821"/>
    </row>
    <row r="845" spans="3:10" ht="12.75" customHeight="1">
      <c r="C845" s="2821"/>
      <c r="D845" s="2821"/>
      <c r="I845" s="2821"/>
      <c r="J845" s="2821"/>
    </row>
    <row r="846" spans="3:10" ht="12.75" customHeight="1">
      <c r="C846" s="2821"/>
      <c r="D846" s="2821"/>
      <c r="I846" s="2821"/>
      <c r="J846" s="2821"/>
    </row>
    <row r="847" spans="3:10" ht="12.75" customHeight="1">
      <c r="C847" s="2821"/>
      <c r="D847" s="2821"/>
      <c r="I847" s="2821"/>
      <c r="J847" s="2821"/>
    </row>
    <row r="848" spans="3:10" ht="12.75" customHeight="1">
      <c r="C848" s="2821"/>
      <c r="D848" s="2821"/>
      <c r="I848" s="2821"/>
      <c r="J848" s="2821"/>
    </row>
    <row r="849" spans="3:10" ht="12.75" customHeight="1">
      <c r="C849" s="2821"/>
      <c r="D849" s="2821"/>
      <c r="I849" s="2821"/>
      <c r="J849" s="2821"/>
    </row>
    <row r="850" spans="3:10" ht="12.75" customHeight="1">
      <c r="C850" s="2821"/>
      <c r="D850" s="2821"/>
      <c r="I850" s="2821"/>
      <c r="J850" s="2821"/>
    </row>
    <row r="851" spans="3:10" ht="12.75" customHeight="1">
      <c r="C851" s="2821"/>
      <c r="D851" s="2821"/>
      <c r="I851" s="2821"/>
      <c r="J851" s="2821"/>
    </row>
    <row r="852" spans="3:10" ht="12.75" customHeight="1">
      <c r="C852" s="2821"/>
      <c r="D852" s="2821"/>
      <c r="I852" s="2821"/>
      <c r="J852" s="2821"/>
    </row>
    <row r="853" spans="3:10" ht="12.75" customHeight="1">
      <c r="C853" s="2821"/>
      <c r="D853" s="2821"/>
      <c r="I853" s="2821"/>
      <c r="J853" s="2821"/>
    </row>
    <row r="854" spans="3:10" ht="12.75" customHeight="1">
      <c r="C854" s="2821"/>
      <c r="D854" s="2821"/>
      <c r="I854" s="2821"/>
      <c r="J854" s="2821"/>
    </row>
    <row r="855" spans="3:10" ht="12.75" customHeight="1">
      <c r="C855" s="2821"/>
      <c r="D855" s="2821"/>
      <c r="I855" s="2821"/>
      <c r="J855" s="2821"/>
    </row>
    <row r="856" spans="3:10" ht="12.75" customHeight="1">
      <c r="C856" s="2821"/>
      <c r="D856" s="2821"/>
      <c r="I856" s="2821"/>
      <c r="J856" s="2821"/>
    </row>
    <row r="857" spans="3:10" ht="12.75" customHeight="1">
      <c r="C857" s="2821"/>
      <c r="D857" s="2821"/>
      <c r="I857" s="2821"/>
      <c r="J857" s="2821"/>
    </row>
    <row r="858" spans="3:10" ht="12.75" customHeight="1">
      <c r="C858" s="2821"/>
      <c r="D858" s="2821"/>
      <c r="I858" s="2821"/>
      <c r="J858" s="2821"/>
    </row>
    <row r="859" spans="3:10" ht="12.75" customHeight="1">
      <c r="C859" s="2821"/>
      <c r="D859" s="2821"/>
      <c r="I859" s="2821"/>
      <c r="J859" s="2821"/>
    </row>
    <row r="860" spans="3:10" ht="12.75" customHeight="1">
      <c r="C860" s="2821"/>
      <c r="D860" s="2821"/>
      <c r="I860" s="2821"/>
      <c r="J860" s="2821"/>
    </row>
    <row r="861" spans="3:10" ht="12.75" customHeight="1">
      <c r="C861" s="2821"/>
      <c r="D861" s="2821"/>
      <c r="I861" s="2821"/>
      <c r="J861" s="2821"/>
    </row>
    <row r="862" spans="3:10" ht="12.75" customHeight="1">
      <c r="C862" s="2821"/>
      <c r="D862" s="2821"/>
      <c r="I862" s="2821"/>
      <c r="J862" s="2821"/>
    </row>
    <row r="863" spans="3:10" ht="12.75" customHeight="1">
      <c r="C863" s="2821"/>
      <c r="D863" s="2821"/>
      <c r="I863" s="2821"/>
      <c r="J863" s="2821"/>
    </row>
    <row r="864" spans="3:10" ht="12.75" customHeight="1">
      <c r="C864" s="2821"/>
      <c r="D864" s="2821"/>
      <c r="I864" s="2821"/>
      <c r="J864" s="2821"/>
    </row>
    <row r="865" spans="3:10" ht="12.75" customHeight="1">
      <c r="C865" s="2821"/>
      <c r="D865" s="2821"/>
      <c r="I865" s="2821"/>
      <c r="J865" s="2821"/>
    </row>
    <row r="866" spans="3:10" ht="12.75" customHeight="1">
      <c r="C866" s="2821"/>
      <c r="D866" s="2821"/>
      <c r="I866" s="2821"/>
      <c r="J866" s="2821"/>
    </row>
    <row r="867" spans="3:10" ht="12.75" customHeight="1">
      <c r="C867" s="2821"/>
      <c r="D867" s="2821"/>
      <c r="I867" s="2821"/>
      <c r="J867" s="2821"/>
    </row>
    <row r="868" spans="3:10" ht="12.75" customHeight="1">
      <c r="C868" s="2821"/>
      <c r="D868" s="2821"/>
      <c r="I868" s="2821"/>
      <c r="J868" s="2821"/>
    </row>
    <row r="869" spans="3:10" ht="12.75" customHeight="1">
      <c r="C869" s="2821"/>
      <c r="D869" s="2821"/>
      <c r="I869" s="2821"/>
      <c r="J869" s="2821"/>
    </row>
    <row r="870" spans="3:10" ht="12.75" customHeight="1">
      <c r="C870" s="2821"/>
      <c r="D870" s="2821"/>
      <c r="I870" s="2821"/>
      <c r="J870" s="2821"/>
    </row>
    <row r="871" spans="3:10" ht="12.75" customHeight="1">
      <c r="C871" s="2821"/>
      <c r="D871" s="2821"/>
      <c r="I871" s="2821"/>
      <c r="J871" s="2821"/>
    </row>
    <row r="872" spans="3:10" ht="12.75" customHeight="1">
      <c r="C872" s="2821"/>
      <c r="D872" s="2821"/>
      <c r="I872" s="2821"/>
      <c r="J872" s="2821"/>
    </row>
    <row r="873" spans="3:10" ht="12.75" customHeight="1">
      <c r="C873" s="2821"/>
      <c r="D873" s="2821"/>
      <c r="I873" s="2821"/>
      <c r="J873" s="2821"/>
    </row>
    <row r="874" spans="3:10" ht="12.75" customHeight="1">
      <c r="C874" s="2821"/>
      <c r="D874" s="2821"/>
      <c r="I874" s="2821"/>
      <c r="J874" s="2821"/>
    </row>
    <row r="875" spans="3:10" ht="12.75" customHeight="1">
      <c r="C875" s="2821"/>
      <c r="D875" s="2821"/>
      <c r="I875" s="2821"/>
      <c r="J875" s="2821"/>
    </row>
    <row r="876" spans="3:10" ht="12.75" customHeight="1">
      <c r="C876" s="2821"/>
      <c r="D876" s="2821"/>
      <c r="I876" s="2821"/>
      <c r="J876" s="2821"/>
    </row>
    <row r="877" spans="3:10" ht="12.75" customHeight="1">
      <c r="C877" s="2821"/>
      <c r="D877" s="2821"/>
      <c r="I877" s="2821"/>
      <c r="J877" s="2821"/>
    </row>
    <row r="878" spans="3:10" ht="12.75" customHeight="1">
      <c r="C878" s="2821"/>
      <c r="D878" s="2821"/>
      <c r="I878" s="2821"/>
      <c r="J878" s="2821"/>
    </row>
    <row r="879" spans="3:10" ht="12.75" customHeight="1">
      <c r="C879" s="2821"/>
      <c r="D879" s="2821"/>
      <c r="I879" s="2821"/>
      <c r="J879" s="2821"/>
    </row>
    <row r="880" spans="3:10" ht="12.75" customHeight="1">
      <c r="C880" s="2821"/>
      <c r="D880" s="2821"/>
      <c r="I880" s="2821"/>
      <c r="J880" s="2821"/>
    </row>
    <row r="881" spans="3:10" ht="12.75" customHeight="1">
      <c r="C881" s="2821"/>
      <c r="D881" s="2821"/>
      <c r="I881" s="2821"/>
      <c r="J881" s="2821"/>
    </row>
    <row r="882" spans="3:10" ht="12.75" customHeight="1">
      <c r="C882" s="2821"/>
      <c r="D882" s="2821"/>
      <c r="I882" s="2821"/>
      <c r="J882" s="2821"/>
    </row>
    <row r="883" spans="3:10" ht="12.75" customHeight="1">
      <c r="C883" s="2821"/>
      <c r="D883" s="2821"/>
      <c r="I883" s="2821"/>
      <c r="J883" s="2821"/>
    </row>
    <row r="884" spans="3:10" ht="12.75" customHeight="1">
      <c r="C884" s="2821"/>
      <c r="D884" s="2821"/>
      <c r="I884" s="2821"/>
      <c r="J884" s="2821"/>
    </row>
    <row r="885" spans="3:10" ht="12.75" customHeight="1">
      <c r="C885" s="2821"/>
      <c r="D885" s="2821"/>
      <c r="I885" s="2821"/>
      <c r="J885" s="2821"/>
    </row>
    <row r="886" spans="3:10" ht="12.75" customHeight="1">
      <c r="C886" s="2821"/>
      <c r="D886" s="2821"/>
      <c r="I886" s="2821"/>
      <c r="J886" s="2821"/>
    </row>
    <row r="887" spans="3:10" ht="12.75" customHeight="1">
      <c r="C887" s="2821"/>
      <c r="D887" s="2821"/>
      <c r="I887" s="2821"/>
      <c r="J887" s="2821"/>
    </row>
    <row r="888" spans="3:10" ht="12.75" customHeight="1">
      <c r="C888" s="2821"/>
      <c r="D888" s="2821"/>
      <c r="I888" s="2821"/>
      <c r="J888" s="2821"/>
    </row>
    <row r="889" spans="3:10" ht="12.75" customHeight="1">
      <c r="C889" s="2821"/>
      <c r="D889" s="2821"/>
      <c r="I889" s="2821"/>
      <c r="J889" s="2821"/>
    </row>
    <row r="890" spans="3:10" ht="12.75" customHeight="1">
      <c r="C890" s="2821"/>
      <c r="D890" s="2821"/>
      <c r="I890" s="2821"/>
      <c r="J890" s="2821"/>
    </row>
    <row r="891" spans="3:10" ht="12.75" customHeight="1">
      <c r="C891" s="2821"/>
      <c r="D891" s="2821"/>
      <c r="I891" s="2821"/>
      <c r="J891" s="2821"/>
    </row>
    <row r="892" spans="3:10" ht="12.75" customHeight="1">
      <c r="C892" s="2821"/>
      <c r="D892" s="2821"/>
      <c r="I892" s="2821"/>
      <c r="J892" s="2821"/>
    </row>
    <row r="893" spans="3:10" ht="12.75" customHeight="1">
      <c r="C893" s="2821"/>
      <c r="D893" s="2821"/>
      <c r="I893" s="2821"/>
      <c r="J893" s="2821"/>
    </row>
    <row r="894" spans="3:10" ht="12.75" customHeight="1">
      <c r="C894" s="2821"/>
      <c r="D894" s="2821"/>
      <c r="I894" s="2821"/>
      <c r="J894" s="2821"/>
    </row>
    <row r="895" spans="3:10" ht="12.75" customHeight="1">
      <c r="C895" s="2821"/>
      <c r="D895" s="2821"/>
      <c r="I895" s="2821"/>
      <c r="J895" s="2821"/>
    </row>
    <row r="896" spans="3:10" ht="12.75" customHeight="1">
      <c r="C896" s="2821"/>
      <c r="D896" s="2821"/>
      <c r="I896" s="2821"/>
      <c r="J896" s="2821"/>
    </row>
    <row r="897" spans="3:10" ht="12.75" customHeight="1">
      <c r="C897" s="2821"/>
      <c r="D897" s="2821"/>
      <c r="I897" s="2821"/>
      <c r="J897" s="2821"/>
    </row>
    <row r="898" spans="3:10" ht="12.75" customHeight="1">
      <c r="C898" s="2821"/>
      <c r="D898" s="2821"/>
      <c r="I898" s="2821"/>
      <c r="J898" s="2821"/>
    </row>
    <row r="899" spans="3:10" ht="12.75" customHeight="1">
      <c r="C899" s="2821"/>
      <c r="D899" s="2821"/>
      <c r="I899" s="2821"/>
      <c r="J899" s="2821"/>
    </row>
    <row r="900" spans="3:10" ht="12.75" customHeight="1">
      <c r="C900" s="2821"/>
      <c r="D900" s="2821"/>
      <c r="I900" s="2821"/>
      <c r="J900" s="2821"/>
    </row>
    <row r="901" spans="3:10" ht="12.75" customHeight="1">
      <c r="C901" s="2821"/>
      <c r="D901" s="2821"/>
      <c r="I901" s="2821"/>
      <c r="J901" s="2821"/>
    </row>
    <row r="902" spans="3:10" ht="12.75" customHeight="1">
      <c r="C902" s="2821"/>
      <c r="D902" s="2821"/>
      <c r="I902" s="2821"/>
      <c r="J902" s="2821"/>
    </row>
    <row r="903" spans="3:10" ht="12.75" customHeight="1">
      <c r="C903" s="2821"/>
      <c r="D903" s="2821"/>
      <c r="I903" s="2821"/>
      <c r="J903" s="2821"/>
    </row>
    <row r="904" spans="3:10" ht="12.75" customHeight="1">
      <c r="C904" s="2821"/>
      <c r="D904" s="2821"/>
      <c r="I904" s="2821"/>
      <c r="J904" s="2821"/>
    </row>
    <row r="905" spans="3:10" ht="12.75" customHeight="1">
      <c r="C905" s="2821"/>
      <c r="D905" s="2821"/>
      <c r="I905" s="2821"/>
      <c r="J905" s="2821"/>
    </row>
    <row r="906" spans="3:10" ht="12.75" customHeight="1">
      <c r="C906" s="2821"/>
      <c r="D906" s="2821"/>
      <c r="I906" s="2821"/>
      <c r="J906" s="2821"/>
    </row>
    <row r="907" spans="3:10" ht="12.75" customHeight="1">
      <c r="C907" s="2821"/>
      <c r="D907" s="2821"/>
      <c r="I907" s="2821"/>
      <c r="J907" s="2821"/>
    </row>
    <row r="908" spans="3:10" ht="12.75" customHeight="1">
      <c r="C908" s="2821"/>
      <c r="D908" s="2821"/>
      <c r="I908" s="2821"/>
      <c r="J908" s="2821"/>
    </row>
    <row r="909" spans="3:10" ht="12.75" customHeight="1">
      <c r="C909" s="2821"/>
      <c r="D909" s="2821"/>
      <c r="I909" s="2821"/>
      <c r="J909" s="2821"/>
    </row>
    <row r="910" spans="3:10" ht="12.75" customHeight="1">
      <c r="C910" s="2821"/>
      <c r="D910" s="2821"/>
      <c r="I910" s="2821"/>
      <c r="J910" s="2821"/>
    </row>
    <row r="911" spans="3:10" ht="12.75" customHeight="1">
      <c r="C911" s="2821"/>
      <c r="D911" s="2821"/>
      <c r="I911" s="2821"/>
      <c r="J911" s="2821"/>
    </row>
    <row r="912" spans="3:10" ht="12.75" customHeight="1">
      <c r="C912" s="2821"/>
      <c r="D912" s="2821"/>
      <c r="I912" s="2821"/>
      <c r="J912" s="2821"/>
    </row>
    <row r="913" spans="3:10" ht="12.75" customHeight="1">
      <c r="C913" s="2821"/>
      <c r="D913" s="2821"/>
      <c r="I913" s="2821"/>
      <c r="J913" s="2821"/>
    </row>
    <row r="914" spans="3:10" ht="12.75" customHeight="1">
      <c r="C914" s="2821"/>
      <c r="D914" s="2821"/>
      <c r="I914" s="2821"/>
      <c r="J914" s="2821"/>
    </row>
    <row r="915" spans="3:10" ht="12.75" customHeight="1">
      <c r="C915" s="2821"/>
      <c r="D915" s="2821"/>
      <c r="I915" s="2821"/>
      <c r="J915" s="2821"/>
    </row>
    <row r="916" spans="3:10" ht="12.75" customHeight="1">
      <c r="C916" s="2821"/>
      <c r="D916" s="2821"/>
      <c r="I916" s="2821"/>
      <c r="J916" s="2821"/>
    </row>
    <row r="917" spans="3:10" ht="12.75" customHeight="1">
      <c r="C917" s="2821"/>
      <c r="D917" s="2821"/>
      <c r="I917" s="2821"/>
      <c r="J917" s="2821"/>
    </row>
    <row r="918" spans="3:10" ht="12.75" customHeight="1">
      <c r="C918" s="2821"/>
      <c r="D918" s="2821"/>
      <c r="I918" s="2821"/>
      <c r="J918" s="2821"/>
    </row>
    <row r="919" spans="3:10" ht="12.75" customHeight="1">
      <c r="C919" s="2821"/>
      <c r="D919" s="2821"/>
      <c r="I919" s="2821"/>
      <c r="J919" s="2821"/>
    </row>
    <row r="920" spans="3:10" ht="12.75" customHeight="1">
      <c r="C920" s="2821"/>
      <c r="D920" s="2821"/>
      <c r="I920" s="2821"/>
      <c r="J920" s="2821"/>
    </row>
    <row r="921" spans="3:10" ht="12.75" customHeight="1">
      <c r="C921" s="2821"/>
      <c r="D921" s="2821"/>
      <c r="I921" s="2821"/>
      <c r="J921" s="2821"/>
    </row>
    <row r="922" spans="3:10" ht="12.75" customHeight="1">
      <c r="C922" s="2821"/>
      <c r="D922" s="2821"/>
      <c r="I922" s="2821"/>
      <c r="J922" s="2821"/>
    </row>
    <row r="923" spans="3:10" ht="12.75" customHeight="1">
      <c r="C923" s="2821"/>
      <c r="D923" s="2821"/>
      <c r="I923" s="2821"/>
      <c r="J923" s="2821"/>
    </row>
    <row r="924" spans="3:10" ht="12.75" customHeight="1">
      <c r="C924" s="2821"/>
      <c r="D924" s="2821"/>
      <c r="I924" s="2821"/>
      <c r="J924" s="2821"/>
    </row>
    <row r="925" spans="3:10" ht="12.75" customHeight="1">
      <c r="C925" s="2821"/>
      <c r="D925" s="2821"/>
      <c r="I925" s="2821"/>
      <c r="J925" s="2821"/>
    </row>
    <row r="926" spans="3:10" ht="12.75" customHeight="1">
      <c r="C926" s="2821"/>
      <c r="D926" s="2821"/>
      <c r="I926" s="2821"/>
      <c r="J926" s="2821"/>
    </row>
    <row r="927" spans="3:10" ht="12.75" customHeight="1">
      <c r="C927" s="2821"/>
      <c r="D927" s="2821"/>
      <c r="I927" s="2821"/>
      <c r="J927" s="2821"/>
    </row>
    <row r="928" spans="3:10" ht="12.75" customHeight="1">
      <c r="C928" s="2821"/>
      <c r="D928" s="2821"/>
      <c r="I928" s="2821"/>
      <c r="J928" s="2821"/>
    </row>
    <row r="929" spans="3:10" ht="12.75" customHeight="1">
      <c r="C929" s="2821"/>
      <c r="D929" s="2821"/>
      <c r="I929" s="2821"/>
      <c r="J929" s="2821"/>
    </row>
    <row r="930" spans="3:10" ht="12.75" customHeight="1">
      <c r="C930" s="2821"/>
      <c r="D930" s="2821"/>
      <c r="I930" s="2821"/>
      <c r="J930" s="2821"/>
    </row>
    <row r="931" spans="3:10" ht="12.75" customHeight="1">
      <c r="C931" s="2821"/>
      <c r="D931" s="2821"/>
      <c r="I931" s="2821"/>
      <c r="J931" s="2821"/>
    </row>
    <row r="932" spans="3:10" ht="12.75" customHeight="1">
      <c r="C932" s="2821"/>
      <c r="D932" s="2821"/>
      <c r="I932" s="2821"/>
      <c r="J932" s="2821"/>
    </row>
    <row r="933" spans="3:10" ht="12.75" customHeight="1">
      <c r="C933" s="2821"/>
      <c r="D933" s="2821"/>
      <c r="I933" s="2821"/>
      <c r="J933" s="2821"/>
    </row>
    <row r="934" spans="3:10" ht="12.75" customHeight="1">
      <c r="C934" s="2821"/>
      <c r="D934" s="2821"/>
      <c r="I934" s="2821"/>
      <c r="J934" s="2821"/>
    </row>
    <row r="935" spans="3:10" ht="12.75" customHeight="1">
      <c r="C935" s="2821"/>
      <c r="D935" s="2821"/>
      <c r="I935" s="2821"/>
      <c r="J935" s="2821"/>
    </row>
    <row r="936" spans="3:10" ht="12.75" customHeight="1">
      <c r="C936" s="2821"/>
      <c r="D936" s="2821"/>
      <c r="I936" s="2821"/>
      <c r="J936" s="2821"/>
    </row>
    <row r="937" spans="3:10" ht="12.75" customHeight="1">
      <c r="C937" s="2821"/>
      <c r="D937" s="2821"/>
      <c r="I937" s="2821"/>
      <c r="J937" s="2821"/>
    </row>
    <row r="938" spans="3:10" ht="12.75" customHeight="1">
      <c r="C938" s="2821"/>
      <c r="D938" s="2821"/>
      <c r="I938" s="2821"/>
      <c r="J938" s="2821"/>
    </row>
    <row r="939" spans="3:10" ht="12.75" customHeight="1">
      <c r="C939" s="2821"/>
      <c r="D939" s="2821"/>
      <c r="I939" s="2821"/>
      <c r="J939" s="2821"/>
    </row>
    <row r="940" spans="3:10" ht="12.75" customHeight="1">
      <c r="C940" s="2821"/>
      <c r="D940" s="2821"/>
      <c r="I940" s="2821"/>
      <c r="J940" s="2821"/>
    </row>
    <row r="941" spans="3:10" ht="12.75" customHeight="1">
      <c r="C941" s="2821"/>
      <c r="D941" s="2821"/>
      <c r="I941" s="2821"/>
      <c r="J941" s="2821"/>
    </row>
    <row r="942" spans="3:10" ht="12.75" customHeight="1">
      <c r="C942" s="2821"/>
      <c r="D942" s="2821"/>
      <c r="I942" s="2821"/>
      <c r="J942" s="2821"/>
    </row>
    <row r="943" spans="3:10" ht="12.75" customHeight="1">
      <c r="C943" s="2821"/>
      <c r="D943" s="2821"/>
      <c r="I943" s="2821"/>
      <c r="J943" s="2821"/>
    </row>
    <row r="944" spans="3:10" ht="12.75" customHeight="1">
      <c r="C944" s="2821"/>
      <c r="D944" s="2821"/>
      <c r="I944" s="2821"/>
      <c r="J944" s="2821"/>
    </row>
    <row r="945" spans="3:10" ht="12.75" customHeight="1">
      <c r="C945" s="2821"/>
      <c r="D945" s="2821"/>
      <c r="I945" s="2821"/>
      <c r="J945" s="2821"/>
    </row>
    <row r="946" spans="3:10" ht="12.75" customHeight="1">
      <c r="C946" s="2821"/>
      <c r="D946" s="2821"/>
      <c r="I946" s="2821"/>
      <c r="J946" s="2821"/>
    </row>
    <row r="947" spans="3:10" ht="12.75" customHeight="1">
      <c r="C947" s="2821"/>
      <c r="D947" s="2821"/>
      <c r="I947" s="2821"/>
      <c r="J947" s="2821"/>
    </row>
    <row r="948" spans="3:10" ht="12.75" customHeight="1">
      <c r="C948" s="2821"/>
      <c r="D948" s="2821"/>
      <c r="I948" s="2821"/>
      <c r="J948" s="2821"/>
    </row>
    <row r="949" spans="3:10" ht="12.75" customHeight="1">
      <c r="C949" s="2821"/>
      <c r="D949" s="2821"/>
      <c r="I949" s="2821"/>
      <c r="J949" s="2821"/>
    </row>
    <row r="950" spans="3:10" ht="12.75" customHeight="1">
      <c r="C950" s="2821"/>
      <c r="D950" s="2821"/>
      <c r="I950" s="2821"/>
      <c r="J950" s="2821"/>
    </row>
    <row r="951" spans="3:10" ht="12.75" customHeight="1">
      <c r="C951" s="2821"/>
      <c r="D951" s="2821"/>
      <c r="I951" s="2821"/>
      <c r="J951" s="2821"/>
    </row>
    <row r="952" spans="3:10" ht="12.75" customHeight="1">
      <c r="C952" s="2821"/>
      <c r="D952" s="2821"/>
      <c r="I952" s="2821"/>
      <c r="J952" s="2821"/>
    </row>
    <row r="953" spans="3:10" ht="12.75" customHeight="1">
      <c r="C953" s="2821"/>
      <c r="D953" s="2821"/>
      <c r="I953" s="2821"/>
      <c r="J953" s="2821"/>
    </row>
    <row r="954" spans="3:10" ht="12.75" customHeight="1">
      <c r="C954" s="2821"/>
      <c r="D954" s="2821"/>
      <c r="I954" s="2821"/>
      <c r="J954" s="2821"/>
    </row>
    <row r="955" spans="3:10" ht="12.75" customHeight="1">
      <c r="C955" s="2821"/>
      <c r="D955" s="2821"/>
      <c r="I955" s="2821"/>
      <c r="J955" s="2821"/>
    </row>
    <row r="956" spans="3:10" ht="12.75" customHeight="1">
      <c r="C956" s="2821"/>
      <c r="D956" s="2821"/>
      <c r="I956" s="2821"/>
      <c r="J956" s="2821"/>
    </row>
    <row r="957" spans="3:10" ht="12.75" customHeight="1">
      <c r="C957" s="2821"/>
      <c r="D957" s="2821"/>
      <c r="I957" s="2821"/>
      <c r="J957" s="2821"/>
    </row>
    <row r="958" spans="3:10" ht="12.75" customHeight="1">
      <c r="C958" s="2821"/>
      <c r="D958" s="2821"/>
      <c r="I958" s="2821"/>
      <c r="J958" s="2821"/>
    </row>
    <row r="959" spans="3:10" ht="12.75" customHeight="1">
      <c r="C959" s="2821"/>
      <c r="D959" s="2821"/>
      <c r="I959" s="2821"/>
      <c r="J959" s="2821"/>
    </row>
    <row r="960" spans="3:10" ht="12.75" customHeight="1">
      <c r="C960" s="2821"/>
      <c r="D960" s="2821"/>
      <c r="I960" s="2821"/>
      <c r="J960" s="2821"/>
    </row>
    <row r="961" spans="3:10" ht="12.75" customHeight="1">
      <c r="C961" s="2821"/>
      <c r="D961" s="2821"/>
      <c r="I961" s="2821"/>
      <c r="J961" s="2821"/>
    </row>
    <row r="962" spans="3:10" ht="12.75" customHeight="1">
      <c r="C962" s="2821"/>
      <c r="D962" s="2821"/>
      <c r="I962" s="2821"/>
      <c r="J962" s="2821"/>
    </row>
    <row r="963" spans="3:10" ht="12.75" customHeight="1">
      <c r="C963" s="2821"/>
      <c r="D963" s="2821"/>
      <c r="I963" s="2821"/>
      <c r="J963" s="2821"/>
    </row>
    <row r="964" spans="3:10" ht="12.75" customHeight="1">
      <c r="C964" s="2821"/>
      <c r="D964" s="2821"/>
      <c r="I964" s="2821"/>
      <c r="J964" s="2821"/>
    </row>
    <row r="965" spans="3:10" ht="12.75" customHeight="1">
      <c r="C965" s="2821"/>
      <c r="D965" s="2821"/>
      <c r="I965" s="2821"/>
      <c r="J965" s="2821"/>
    </row>
    <row r="966" spans="3:10" ht="12.75" customHeight="1">
      <c r="C966" s="2821"/>
      <c r="D966" s="2821"/>
      <c r="I966" s="2821"/>
      <c r="J966" s="2821"/>
    </row>
    <row r="967" spans="3:10" ht="12.75" customHeight="1">
      <c r="C967" s="2821"/>
      <c r="D967" s="2821"/>
      <c r="I967" s="2821"/>
      <c r="J967" s="2821"/>
    </row>
    <row r="968" spans="3:10" ht="12.75" customHeight="1">
      <c r="C968" s="2821"/>
      <c r="D968" s="2821"/>
      <c r="I968" s="2821"/>
      <c r="J968" s="2821"/>
    </row>
    <row r="969" spans="3:10" ht="12.75" customHeight="1">
      <c r="C969" s="2821"/>
      <c r="D969" s="2821"/>
      <c r="I969" s="2821"/>
      <c r="J969" s="2821"/>
    </row>
    <row r="970" spans="3:10" ht="12.75" customHeight="1">
      <c r="C970" s="2821"/>
      <c r="D970" s="2821"/>
      <c r="I970" s="2821"/>
      <c r="J970" s="2821"/>
    </row>
    <row r="971" spans="3:10" ht="12.75" customHeight="1">
      <c r="C971" s="2821"/>
      <c r="D971" s="2821"/>
      <c r="I971" s="2821"/>
      <c r="J971" s="2821"/>
    </row>
    <row r="972" spans="3:10" ht="12.75" customHeight="1">
      <c r="C972" s="2821"/>
      <c r="D972" s="2821"/>
      <c r="I972" s="2821"/>
      <c r="J972" s="2821"/>
    </row>
    <row r="973" spans="3:10" ht="12.75" customHeight="1">
      <c r="C973" s="2821"/>
      <c r="D973" s="2821"/>
      <c r="I973" s="2821"/>
      <c r="J973" s="2821"/>
    </row>
    <row r="974" spans="3:10" ht="12.75" customHeight="1">
      <c r="C974" s="2821"/>
      <c r="D974" s="2821"/>
      <c r="I974" s="2821"/>
      <c r="J974" s="2821"/>
    </row>
    <row r="975" spans="3:10" ht="12.75" customHeight="1">
      <c r="C975" s="2821"/>
      <c r="D975" s="2821"/>
      <c r="I975" s="2821"/>
      <c r="J975" s="2821"/>
    </row>
    <row r="976" spans="3:10" ht="12.75" customHeight="1">
      <c r="C976" s="2821"/>
      <c r="D976" s="2821"/>
      <c r="I976" s="2821"/>
      <c r="J976" s="2821"/>
    </row>
    <row r="977" spans="3:10" ht="12.75" customHeight="1">
      <c r="C977" s="2821"/>
      <c r="D977" s="2821"/>
      <c r="I977" s="2821"/>
      <c r="J977" s="2821"/>
    </row>
    <row r="978" spans="3:10" ht="12.75" customHeight="1">
      <c r="C978" s="2821"/>
      <c r="D978" s="2821"/>
      <c r="I978" s="2821"/>
      <c r="J978" s="2821"/>
    </row>
    <row r="979" spans="3:10" ht="12.75" customHeight="1">
      <c r="C979" s="2821"/>
      <c r="D979" s="2821"/>
      <c r="I979" s="2821"/>
      <c r="J979" s="2821"/>
    </row>
    <row r="980" spans="3:10" ht="12.75" customHeight="1">
      <c r="C980" s="2821"/>
      <c r="D980" s="2821"/>
      <c r="I980" s="2821"/>
      <c r="J980" s="2821"/>
    </row>
    <row r="981" spans="3:10" ht="12.75" customHeight="1">
      <c r="C981" s="2821"/>
      <c r="D981" s="2821"/>
      <c r="I981" s="2821"/>
      <c r="J981" s="2821"/>
    </row>
    <row r="982" spans="3:10" ht="12.75" customHeight="1">
      <c r="C982" s="2821"/>
      <c r="D982" s="2821"/>
      <c r="I982" s="2821"/>
      <c r="J982" s="2821"/>
    </row>
    <row r="983" spans="3:10" ht="12.75" customHeight="1">
      <c r="C983" s="2821"/>
      <c r="D983" s="2821"/>
      <c r="I983" s="2821"/>
      <c r="J983" s="2821"/>
    </row>
    <row r="984" spans="3:10" ht="12.75" customHeight="1">
      <c r="C984" s="2821"/>
      <c r="D984" s="2821"/>
      <c r="I984" s="2821"/>
      <c r="J984" s="2821"/>
    </row>
    <row r="985" spans="3:10" ht="12.75" customHeight="1">
      <c r="C985" s="2821"/>
      <c r="D985" s="2821"/>
      <c r="I985" s="2821"/>
      <c r="J985" s="2821"/>
    </row>
    <row r="986" spans="3:10" ht="12.75" customHeight="1">
      <c r="C986" s="2821"/>
      <c r="D986" s="2821"/>
      <c r="I986" s="2821"/>
      <c r="J986" s="2821"/>
    </row>
    <row r="987" spans="3:10" ht="12.75" customHeight="1">
      <c r="C987" s="2821"/>
      <c r="D987" s="2821"/>
      <c r="I987" s="2821"/>
      <c r="J987" s="2821"/>
    </row>
    <row r="988" spans="3:10" ht="12.75" customHeight="1">
      <c r="C988" s="2821"/>
      <c r="D988" s="2821"/>
      <c r="I988" s="2821"/>
      <c r="J988" s="2821"/>
    </row>
    <row r="989" spans="3:10" ht="12.75" customHeight="1">
      <c r="C989" s="2821"/>
      <c r="D989" s="2821"/>
      <c r="I989" s="2821"/>
      <c r="J989" s="2821"/>
    </row>
    <row r="990" spans="3:10" ht="12.75" customHeight="1">
      <c r="C990" s="2821"/>
      <c r="D990" s="2821"/>
      <c r="I990" s="2821"/>
      <c r="J990" s="2821"/>
    </row>
    <row r="991" spans="3:10" ht="12.75" customHeight="1">
      <c r="C991" s="2821"/>
      <c r="D991" s="2821"/>
      <c r="I991" s="2821"/>
      <c r="J991" s="2821"/>
    </row>
    <row r="992" spans="3:10" ht="12.75" customHeight="1">
      <c r="C992" s="2821"/>
      <c r="D992" s="2821"/>
      <c r="I992" s="2821"/>
      <c r="J992" s="2821"/>
    </row>
    <row r="993" spans="3:10" ht="12.75" customHeight="1">
      <c r="C993" s="2821"/>
      <c r="D993" s="2821"/>
      <c r="I993" s="2821"/>
      <c r="J993" s="2821"/>
    </row>
    <row r="994" spans="3:10" ht="12.75" customHeight="1">
      <c r="C994" s="2821"/>
      <c r="D994" s="2821"/>
      <c r="I994" s="2821"/>
      <c r="J994" s="2821"/>
    </row>
    <row r="995" spans="3:10" ht="12.75" customHeight="1">
      <c r="C995" s="2821"/>
      <c r="D995" s="2821"/>
      <c r="I995" s="2821"/>
      <c r="J995" s="2821"/>
    </row>
    <row r="996" spans="3:10" ht="12.75" customHeight="1">
      <c r="C996" s="2821"/>
      <c r="D996" s="2821"/>
      <c r="I996" s="2821"/>
      <c r="J996" s="2821"/>
    </row>
    <row r="997" spans="3:10" ht="12.75" customHeight="1">
      <c r="C997" s="2821"/>
      <c r="D997" s="2821"/>
      <c r="I997" s="2821"/>
      <c r="J997" s="2821"/>
    </row>
    <row r="998" spans="3:10" ht="12.75" customHeight="1">
      <c r="C998" s="2821"/>
      <c r="D998" s="2821"/>
      <c r="I998" s="2821"/>
      <c r="J998" s="2821"/>
    </row>
    <row r="999" spans="3:10" ht="12.75" customHeight="1">
      <c r="C999" s="2821"/>
      <c r="D999" s="2821"/>
      <c r="I999" s="2821"/>
      <c r="J999" s="2821"/>
    </row>
    <row r="1000" spans="3:10" ht="12.75" customHeight="1">
      <c r="C1000" s="2821"/>
      <c r="D1000" s="2821"/>
      <c r="I1000" s="2821"/>
      <c r="J1000" s="2821"/>
    </row>
    <row r="1001" spans="3:10" ht="12.75" customHeight="1">
      <c r="C1001" s="2821"/>
      <c r="D1001" s="2821"/>
      <c r="I1001" s="2821"/>
      <c r="J1001" s="2821"/>
    </row>
    <row r="1002" spans="3:10" ht="12.75" customHeight="1">
      <c r="C1002" s="2821"/>
      <c r="D1002" s="2821"/>
      <c r="I1002" s="2821"/>
      <c r="J1002" s="2821"/>
    </row>
    <row r="1003" spans="3:10" ht="12.75" customHeight="1">
      <c r="C1003" s="2821"/>
      <c r="D1003" s="2821"/>
      <c r="I1003" s="2821"/>
      <c r="J1003" s="2821"/>
    </row>
    <row r="1004" spans="3:10" ht="12.75" customHeight="1">
      <c r="C1004" s="2821"/>
      <c r="D1004" s="2821"/>
      <c r="I1004" s="2821"/>
      <c r="J1004" s="2821"/>
    </row>
    <row r="1005" spans="3:10" ht="12.75" customHeight="1">
      <c r="C1005" s="2821"/>
      <c r="D1005" s="2821"/>
      <c r="I1005" s="2821"/>
      <c r="J1005" s="2821"/>
    </row>
    <row r="1006" spans="3:10" ht="12.75" customHeight="1">
      <c r="C1006" s="2821"/>
      <c r="D1006" s="2821"/>
      <c r="I1006" s="2821"/>
      <c r="J1006" s="2821"/>
    </row>
    <row r="1007" spans="3:10" ht="12.75" customHeight="1">
      <c r="C1007" s="2821"/>
      <c r="D1007" s="2821"/>
      <c r="I1007" s="2821"/>
      <c r="J1007" s="2821"/>
    </row>
    <row r="1008" spans="3:10" ht="12.75" customHeight="1">
      <c r="C1008" s="2821"/>
      <c r="D1008" s="2821"/>
      <c r="I1008" s="2821"/>
      <c r="J1008" s="2821"/>
    </row>
    <row r="1009" spans="3:10" ht="12.75" customHeight="1">
      <c r="C1009" s="2821"/>
      <c r="D1009" s="2821"/>
      <c r="I1009" s="2821"/>
      <c r="J1009" s="2821"/>
    </row>
    <row r="1010" spans="3:10" ht="12.75" customHeight="1">
      <c r="C1010" s="2821"/>
      <c r="D1010" s="2821"/>
      <c r="I1010" s="2821"/>
      <c r="J1010" s="2821"/>
    </row>
    <row r="1011" spans="3:10" ht="12.75" customHeight="1">
      <c r="C1011" s="2821"/>
      <c r="D1011" s="2821"/>
      <c r="I1011" s="2821"/>
      <c r="J1011" s="2821"/>
    </row>
    <row r="1012" spans="3:10" ht="12.75" customHeight="1">
      <c r="C1012" s="2821"/>
      <c r="D1012" s="2821"/>
      <c r="I1012" s="2821"/>
      <c r="J1012" s="2821"/>
    </row>
    <row r="1013" spans="3:10" ht="12.75" customHeight="1">
      <c r="C1013" s="2821"/>
      <c r="D1013" s="2821"/>
      <c r="I1013" s="2821"/>
      <c r="J1013" s="2821"/>
    </row>
    <row r="1014" spans="3:10" ht="12.75" customHeight="1">
      <c r="C1014" s="2821"/>
      <c r="D1014" s="2821"/>
      <c r="I1014" s="2821"/>
      <c r="J1014" s="2821"/>
    </row>
    <row r="1015" spans="3:10" ht="12.75" customHeight="1">
      <c r="C1015" s="2821"/>
      <c r="D1015" s="2821"/>
      <c r="I1015" s="2821"/>
      <c r="J1015" s="2821"/>
    </row>
    <row r="1016" spans="3:10" ht="12.75" customHeight="1">
      <c r="C1016" s="2821"/>
      <c r="D1016" s="2821"/>
      <c r="I1016" s="2821"/>
      <c r="J1016" s="2821"/>
    </row>
    <row r="1017" spans="3:10" ht="12.75" customHeight="1">
      <c r="C1017" s="2821"/>
      <c r="D1017" s="2821"/>
      <c r="I1017" s="2821"/>
      <c r="J1017" s="2821"/>
    </row>
    <row r="1018" spans="3:10" ht="12.75" customHeight="1">
      <c r="C1018" s="2821"/>
      <c r="D1018" s="2821"/>
      <c r="I1018" s="2821"/>
      <c r="J1018" s="2821"/>
    </row>
    <row r="1019" spans="3:10" ht="12.75" customHeight="1">
      <c r="C1019" s="2821"/>
      <c r="D1019" s="2821"/>
      <c r="I1019" s="2821"/>
      <c r="J1019" s="2821"/>
    </row>
    <row r="1020" spans="3:10" ht="12.75" customHeight="1">
      <c r="C1020" s="2821"/>
      <c r="D1020" s="2821"/>
      <c r="I1020" s="2821"/>
      <c r="J1020" s="2821"/>
    </row>
    <row r="1021" spans="3:10" ht="12.75" customHeight="1">
      <c r="C1021" s="2821"/>
      <c r="D1021" s="2821"/>
      <c r="I1021" s="2821"/>
      <c r="J1021" s="2821"/>
    </row>
    <row r="1022" spans="3:10" ht="12.75" customHeight="1">
      <c r="C1022" s="2821"/>
      <c r="D1022" s="2821"/>
      <c r="I1022" s="2821"/>
      <c r="J1022" s="2821"/>
    </row>
    <row r="1023" spans="3:10" ht="12.75" customHeight="1">
      <c r="C1023" s="2821"/>
      <c r="D1023" s="2821"/>
      <c r="I1023" s="2821"/>
      <c r="J1023" s="2821"/>
    </row>
    <row r="1024" spans="3:10" ht="12.75" customHeight="1">
      <c r="C1024" s="2821"/>
      <c r="D1024" s="2821"/>
      <c r="I1024" s="2821"/>
      <c r="J1024" s="2821"/>
    </row>
    <row r="1025" spans="3:10" ht="12.75" customHeight="1">
      <c r="C1025" s="2821"/>
      <c r="D1025" s="2821"/>
      <c r="I1025" s="2821"/>
      <c r="J1025" s="2821"/>
    </row>
    <row r="1026" spans="3:10" ht="12.75" customHeight="1">
      <c r="C1026" s="2821"/>
      <c r="D1026" s="2821"/>
      <c r="I1026" s="2821"/>
      <c r="J1026" s="2821"/>
    </row>
    <row r="1027" spans="3:10" ht="12.75" customHeight="1">
      <c r="C1027" s="2821"/>
      <c r="D1027" s="2821"/>
      <c r="I1027" s="2821"/>
      <c r="J1027" s="2821"/>
    </row>
    <row r="1028" spans="3:10" ht="12.75" customHeight="1">
      <c r="C1028" s="2821"/>
      <c r="D1028" s="2821"/>
      <c r="I1028" s="2821"/>
      <c r="J1028" s="2821"/>
    </row>
    <row r="1029" spans="3:10" ht="12.75" customHeight="1">
      <c r="C1029" s="2821"/>
      <c r="D1029" s="2821"/>
      <c r="I1029" s="2821"/>
      <c r="J1029" s="2821"/>
    </row>
    <row r="1030" spans="3:10" ht="12.75" customHeight="1">
      <c r="C1030" s="2821"/>
      <c r="D1030" s="2821"/>
      <c r="I1030" s="2821"/>
      <c r="J1030" s="2821"/>
    </row>
    <row r="1031" spans="3:10" ht="12.75" customHeight="1">
      <c r="C1031" s="2821"/>
      <c r="D1031" s="2821"/>
      <c r="I1031" s="2821"/>
      <c r="J1031" s="2821"/>
    </row>
    <row r="1032" spans="3:10" ht="12.75" customHeight="1">
      <c r="C1032" s="2821"/>
      <c r="D1032" s="2821"/>
      <c r="I1032" s="2821"/>
      <c r="J1032" s="2821"/>
    </row>
    <row r="1033" spans="3:10" ht="12.75" customHeight="1">
      <c r="C1033" s="2821"/>
      <c r="D1033" s="2821"/>
      <c r="I1033" s="2821"/>
      <c r="J1033" s="2821"/>
    </row>
    <row r="1034" spans="3:10" ht="12.75" customHeight="1">
      <c r="C1034" s="2821"/>
      <c r="D1034" s="2821"/>
      <c r="I1034" s="2821"/>
      <c r="J1034" s="2821"/>
    </row>
    <row r="1035" spans="3:10" ht="12.75" customHeight="1">
      <c r="C1035" s="2821"/>
      <c r="D1035" s="2821"/>
      <c r="I1035" s="2821"/>
      <c r="J1035" s="2821"/>
    </row>
    <row r="1036" spans="3:10" ht="12.75" customHeight="1">
      <c r="C1036" s="2821"/>
      <c r="D1036" s="2821"/>
      <c r="I1036" s="2821"/>
      <c r="J1036" s="2821"/>
    </row>
    <row r="1037" spans="3:10" ht="12.75" customHeight="1">
      <c r="C1037" s="2821"/>
      <c r="D1037" s="2821"/>
      <c r="I1037" s="2821"/>
      <c r="J1037" s="2821"/>
    </row>
    <row r="1038" spans="3:10" ht="12.75" customHeight="1">
      <c r="C1038" s="2821"/>
      <c r="D1038" s="2821"/>
      <c r="I1038" s="2821"/>
      <c r="J1038" s="2821"/>
    </row>
    <row r="1039" spans="3:10" ht="12.75" customHeight="1">
      <c r="C1039" s="2821"/>
      <c r="D1039" s="2821"/>
      <c r="I1039" s="2821"/>
      <c r="J1039" s="2821"/>
    </row>
    <row r="1040" spans="3:10" ht="12.75" customHeight="1">
      <c r="C1040" s="2821"/>
      <c r="D1040" s="2821"/>
      <c r="I1040" s="2821"/>
      <c r="J1040" s="2821"/>
    </row>
    <row r="1041" spans="3:10" ht="12.75" customHeight="1">
      <c r="C1041" s="2821"/>
      <c r="D1041" s="2821"/>
      <c r="I1041" s="2821"/>
      <c r="J1041" s="2821"/>
    </row>
    <row r="1042" spans="3:10" ht="12.75" customHeight="1">
      <c r="C1042" s="2821"/>
      <c r="D1042" s="2821"/>
      <c r="I1042" s="2821"/>
      <c r="J1042" s="2821"/>
    </row>
    <row r="1043" spans="3:10" ht="12.75" customHeight="1">
      <c r="C1043" s="2821"/>
      <c r="D1043" s="2821"/>
      <c r="I1043" s="2821"/>
      <c r="J1043" s="2821"/>
    </row>
    <row r="1044" spans="3:10" ht="12.75" customHeight="1">
      <c r="C1044" s="2821"/>
      <c r="D1044" s="2821"/>
      <c r="I1044" s="2821"/>
      <c r="J1044" s="2821"/>
    </row>
    <row r="1045" spans="3:10" ht="12.75" customHeight="1">
      <c r="C1045" s="2821"/>
      <c r="D1045" s="2821"/>
      <c r="I1045" s="2821"/>
      <c r="J1045" s="2821"/>
    </row>
    <row r="1046" spans="3:10" ht="12.75" customHeight="1">
      <c r="C1046" s="2821"/>
      <c r="D1046" s="2821"/>
      <c r="I1046" s="2821"/>
      <c r="J1046" s="2821"/>
    </row>
    <row r="1047" spans="3:10" ht="12.75" customHeight="1">
      <c r="C1047" s="2821"/>
      <c r="D1047" s="2821"/>
      <c r="I1047" s="2821"/>
      <c r="J1047" s="2821"/>
    </row>
    <row r="1048" spans="3:10" ht="12.75" customHeight="1">
      <c r="C1048" s="2821"/>
      <c r="D1048" s="2821"/>
      <c r="I1048" s="2821"/>
      <c r="J1048" s="2821"/>
    </row>
    <row r="1049" spans="3:10" ht="12.75" customHeight="1">
      <c r="C1049" s="2821"/>
      <c r="D1049" s="2821"/>
      <c r="I1049" s="2821"/>
      <c r="J1049" s="2821"/>
    </row>
    <row r="1050" spans="3:10" ht="12.75" customHeight="1">
      <c r="C1050" s="2821"/>
      <c r="D1050" s="2821"/>
      <c r="I1050" s="2821"/>
      <c r="J1050" s="2821"/>
    </row>
    <row r="1051" spans="3:10" ht="12.75" customHeight="1">
      <c r="C1051" s="2821"/>
      <c r="D1051" s="2821"/>
      <c r="I1051" s="2821"/>
      <c r="J1051" s="2821"/>
    </row>
    <row r="1052" spans="3:10" ht="12.75" customHeight="1">
      <c r="C1052" s="2821"/>
      <c r="D1052" s="2821"/>
      <c r="I1052" s="2821"/>
      <c r="J1052" s="2821"/>
    </row>
    <row r="1053" spans="3:10" ht="12.75" customHeight="1">
      <c r="C1053" s="2821"/>
      <c r="D1053" s="2821"/>
      <c r="I1053" s="2821"/>
      <c r="J1053" s="2821"/>
    </row>
    <row r="1054" spans="3:10" ht="12.75" customHeight="1">
      <c r="C1054" s="2821"/>
      <c r="D1054" s="2821"/>
      <c r="I1054" s="2821"/>
      <c r="J1054" s="2821"/>
    </row>
    <row r="1055" spans="3:10" ht="12.75" customHeight="1">
      <c r="C1055" s="2821"/>
      <c r="D1055" s="2821"/>
      <c r="I1055" s="2821"/>
      <c r="J1055" s="2821"/>
    </row>
    <row r="1056" spans="3:10" ht="12.75" customHeight="1">
      <c r="C1056" s="2821"/>
      <c r="D1056" s="2821"/>
      <c r="I1056" s="2821"/>
      <c r="J1056" s="2821"/>
    </row>
    <row r="1057" spans="3:10" ht="12.75" customHeight="1">
      <c r="C1057" s="2821"/>
      <c r="D1057" s="2821"/>
      <c r="I1057" s="2821"/>
      <c r="J1057" s="2821"/>
    </row>
    <row r="1058" spans="3:10" ht="12.75" customHeight="1">
      <c r="C1058" s="2821"/>
      <c r="D1058" s="2821"/>
      <c r="I1058" s="2821"/>
      <c r="J1058" s="2821"/>
    </row>
    <row r="1059" spans="3:10" ht="12.75" customHeight="1">
      <c r="C1059" s="2821"/>
      <c r="D1059" s="2821"/>
      <c r="I1059" s="2821"/>
      <c r="J1059" s="2821"/>
    </row>
    <row r="1060" spans="3:10" ht="12.75" customHeight="1">
      <c r="C1060" s="2821"/>
      <c r="D1060" s="2821"/>
      <c r="I1060" s="2821"/>
      <c r="J1060" s="2821"/>
    </row>
    <row r="1061" spans="3:10" ht="12.75" customHeight="1">
      <c r="C1061" s="2821"/>
      <c r="D1061" s="2821"/>
      <c r="I1061" s="2821"/>
      <c r="J1061" s="2821"/>
    </row>
    <row r="1062" spans="3:10" ht="12.75" customHeight="1">
      <c r="C1062" s="2821"/>
      <c r="D1062" s="2821"/>
      <c r="I1062" s="2821"/>
      <c r="J1062" s="2821"/>
    </row>
    <row r="1063" spans="3:10" ht="12.75" customHeight="1">
      <c r="C1063" s="2821"/>
      <c r="D1063" s="2821"/>
      <c r="I1063" s="2821"/>
      <c r="J1063" s="2821"/>
    </row>
    <row r="1064" spans="3:10" ht="12.75" customHeight="1">
      <c r="C1064" s="2821"/>
      <c r="D1064" s="2821"/>
      <c r="I1064" s="2821"/>
      <c r="J1064" s="2821"/>
    </row>
    <row r="1065" spans="3:10" ht="12.75" customHeight="1">
      <c r="C1065" s="2821"/>
      <c r="D1065" s="2821"/>
      <c r="I1065" s="2821"/>
      <c r="J1065" s="2821"/>
    </row>
    <row r="1066" spans="3:10" ht="12.75" customHeight="1">
      <c r="C1066" s="2821"/>
      <c r="D1066" s="2821"/>
      <c r="I1066" s="2821"/>
      <c r="J1066" s="2821"/>
    </row>
    <row r="1067" spans="3:10" ht="12.75" customHeight="1">
      <c r="C1067" s="2821"/>
      <c r="D1067" s="2821"/>
      <c r="I1067" s="2821"/>
      <c r="J1067" s="2821"/>
    </row>
    <row r="1068" spans="3:10" ht="12.75" customHeight="1">
      <c r="C1068" s="2821"/>
      <c r="D1068" s="2821"/>
      <c r="I1068" s="2821"/>
      <c r="J1068" s="2821"/>
    </row>
    <row r="1069" spans="3:10" ht="12.75" customHeight="1">
      <c r="C1069" s="2821"/>
      <c r="D1069" s="2821"/>
      <c r="I1069" s="2821"/>
      <c r="J1069" s="2821"/>
    </row>
    <row r="1070" spans="3:10" ht="12.75" customHeight="1">
      <c r="C1070" s="2821"/>
      <c r="D1070" s="2821"/>
      <c r="I1070" s="2821"/>
      <c r="J1070" s="2821"/>
    </row>
    <row r="1071" spans="3:10" ht="12.75" customHeight="1">
      <c r="C1071" s="2821"/>
      <c r="D1071" s="2821"/>
      <c r="I1071" s="2821"/>
      <c r="J1071" s="2821"/>
    </row>
    <row r="1072" spans="3:10" ht="12.75" customHeight="1">
      <c r="C1072" s="2821"/>
      <c r="D1072" s="2821"/>
      <c r="I1072" s="2821"/>
      <c r="J1072" s="2821"/>
    </row>
    <row r="1073" spans="3:10" ht="12.75" customHeight="1">
      <c r="C1073" s="2821"/>
      <c r="D1073" s="2821"/>
      <c r="I1073" s="2821"/>
      <c r="J1073" s="2821"/>
    </row>
    <row r="1074" spans="3:10" ht="12.75" customHeight="1">
      <c r="C1074" s="2821"/>
      <c r="D1074" s="2821"/>
      <c r="I1074" s="2821"/>
      <c r="J1074" s="2821"/>
    </row>
    <row r="1075" spans="3:10" ht="12.75" customHeight="1">
      <c r="C1075" s="2821"/>
      <c r="D1075" s="2821"/>
      <c r="I1075" s="2821"/>
      <c r="J1075" s="2821"/>
    </row>
    <row r="1076" spans="3:10" ht="12.75" customHeight="1">
      <c r="C1076" s="2821"/>
      <c r="D1076" s="2821"/>
      <c r="I1076" s="2821"/>
      <c r="J1076" s="2821"/>
    </row>
    <row r="1077" spans="3:10" ht="12.75" customHeight="1">
      <c r="C1077" s="2821"/>
      <c r="D1077" s="2821"/>
      <c r="I1077" s="2821"/>
      <c r="J1077" s="2821"/>
    </row>
    <row r="1078" spans="3:10" ht="12.75" customHeight="1">
      <c r="C1078" s="2821"/>
      <c r="D1078" s="2821"/>
      <c r="I1078" s="2821"/>
      <c r="J1078" s="2821"/>
    </row>
    <row r="1079" spans="3:10" ht="12.75" customHeight="1">
      <c r="C1079" s="2821"/>
      <c r="D1079" s="2821"/>
      <c r="I1079" s="2821"/>
      <c r="J1079" s="2821"/>
    </row>
    <row r="1080" spans="3:10" ht="12.75" customHeight="1">
      <c r="C1080" s="2821"/>
      <c r="D1080" s="2821"/>
      <c r="I1080" s="2821"/>
      <c r="J1080" s="2821"/>
    </row>
    <row r="1081" spans="3:10" ht="12.75" customHeight="1">
      <c r="C1081" s="2821"/>
      <c r="D1081" s="2821"/>
      <c r="I1081" s="2821"/>
      <c r="J1081" s="2821"/>
    </row>
    <row r="1082" spans="3:10" ht="12.75" customHeight="1">
      <c r="C1082" s="2821"/>
      <c r="D1082" s="2821"/>
      <c r="I1082" s="2821"/>
      <c r="J1082" s="2821"/>
    </row>
    <row r="1083" spans="3:10" ht="12.75" customHeight="1">
      <c r="C1083" s="2821"/>
      <c r="D1083" s="2821"/>
      <c r="I1083" s="2821"/>
      <c r="J1083" s="2821"/>
    </row>
    <row r="1084" spans="3:10" ht="12.75" customHeight="1">
      <c r="C1084" s="2821"/>
      <c r="D1084" s="2821"/>
      <c r="I1084" s="2821"/>
      <c r="J1084" s="2821"/>
    </row>
    <row r="1085" spans="3:10" ht="12.75" customHeight="1">
      <c r="C1085" s="2821"/>
      <c r="D1085" s="2821"/>
      <c r="I1085" s="2821"/>
      <c r="J1085" s="2821"/>
    </row>
    <row r="1086" spans="3:10" ht="12.75" customHeight="1">
      <c r="C1086" s="2821"/>
      <c r="D1086" s="2821"/>
      <c r="I1086" s="2821"/>
      <c r="J1086" s="2821"/>
    </row>
    <row r="1087" spans="3:10" ht="12.75" customHeight="1">
      <c r="C1087" s="2821"/>
      <c r="D1087" s="2821"/>
      <c r="I1087" s="2821"/>
      <c r="J1087" s="2821"/>
    </row>
    <row r="1088" spans="3:10" ht="12.75" customHeight="1">
      <c r="C1088" s="2821"/>
      <c r="D1088" s="2821"/>
      <c r="I1088" s="2821"/>
      <c r="J1088" s="2821"/>
    </row>
    <row r="1089" spans="3:10" ht="12.75" customHeight="1">
      <c r="C1089" s="2821"/>
      <c r="D1089" s="2821"/>
      <c r="I1089" s="2821"/>
      <c r="J1089" s="2821"/>
    </row>
    <row r="1090" spans="3:10" ht="12.75" customHeight="1">
      <c r="C1090" s="2821"/>
      <c r="D1090" s="2821"/>
      <c r="I1090" s="2821"/>
      <c r="J1090" s="2821"/>
    </row>
    <row r="1091" spans="3:10" ht="12.75" customHeight="1">
      <c r="C1091" s="2821"/>
      <c r="D1091" s="2821"/>
      <c r="I1091" s="2821"/>
      <c r="J1091" s="2821"/>
    </row>
    <row r="1092" spans="3:10" ht="12.75" customHeight="1">
      <c r="C1092" s="2821"/>
      <c r="D1092" s="2821"/>
      <c r="I1092" s="2821"/>
      <c r="J1092" s="2821"/>
    </row>
    <row r="1093" spans="3:10" ht="12.75" customHeight="1">
      <c r="C1093" s="2821"/>
      <c r="D1093" s="2821"/>
      <c r="I1093" s="2821"/>
      <c r="J1093" s="2821"/>
    </row>
    <row r="1094" spans="3:10" ht="12.75" customHeight="1">
      <c r="C1094" s="2821"/>
      <c r="D1094" s="2821"/>
      <c r="I1094" s="2821"/>
      <c r="J1094" s="2821"/>
    </row>
    <row r="1095" spans="3:10" ht="12.75" customHeight="1">
      <c r="C1095" s="2821"/>
      <c r="D1095" s="2821"/>
      <c r="I1095" s="2821"/>
      <c r="J1095" s="2821"/>
    </row>
    <row r="1096" spans="3:10" ht="12.75" customHeight="1">
      <c r="C1096" s="2821"/>
      <c r="D1096" s="2821"/>
      <c r="I1096" s="2821"/>
      <c r="J1096" s="2821"/>
    </row>
    <row r="1097" spans="3:10" ht="12.75" customHeight="1">
      <c r="C1097" s="2821"/>
      <c r="D1097" s="2821"/>
      <c r="I1097" s="2821"/>
      <c r="J1097" s="2821"/>
    </row>
    <row r="1098" spans="3:10" ht="12.75" customHeight="1">
      <c r="C1098" s="2821"/>
      <c r="D1098" s="2821"/>
      <c r="I1098" s="2821"/>
      <c r="J1098" s="2821"/>
    </row>
    <row r="1099" spans="3:10" ht="12.75" customHeight="1">
      <c r="C1099" s="2821"/>
      <c r="D1099" s="2821"/>
      <c r="I1099" s="2821"/>
      <c r="J1099" s="2821"/>
    </row>
    <row r="1100" spans="3:10" ht="12.75" customHeight="1">
      <c r="C1100" s="2821"/>
      <c r="D1100" s="2821"/>
      <c r="I1100" s="2821"/>
      <c r="J1100" s="2821"/>
    </row>
    <row r="1101" spans="3:10" ht="12.75" customHeight="1">
      <c r="C1101" s="2821"/>
      <c r="D1101" s="2821"/>
      <c r="I1101" s="2821"/>
      <c r="J1101" s="2821"/>
    </row>
    <row r="1102" spans="3:10" ht="12.75" customHeight="1">
      <c r="C1102" s="2821"/>
      <c r="D1102" s="2821"/>
      <c r="I1102" s="2821"/>
      <c r="J1102" s="2821"/>
    </row>
    <row r="1103" spans="3:10" ht="12.75" customHeight="1">
      <c r="C1103" s="2821"/>
      <c r="D1103" s="2821"/>
      <c r="I1103" s="2821"/>
      <c r="J1103" s="2821"/>
    </row>
    <row r="1104" spans="3:10" ht="12.75" customHeight="1">
      <c r="C1104" s="2821"/>
      <c r="D1104" s="2821"/>
      <c r="I1104" s="2821"/>
      <c r="J1104" s="2821"/>
    </row>
    <row r="1105" spans="3:10" ht="12.75" customHeight="1">
      <c r="C1105" s="2821"/>
      <c r="D1105" s="2821"/>
      <c r="I1105" s="2821"/>
      <c r="J1105" s="2821"/>
    </row>
    <row r="1106" spans="3:10" ht="12.75" customHeight="1">
      <c r="C1106" s="2821"/>
      <c r="D1106" s="2821"/>
      <c r="I1106" s="2821"/>
      <c r="J1106" s="2821"/>
    </row>
    <row r="1107" spans="3:10" ht="12.75" customHeight="1">
      <c r="C1107" s="2821"/>
      <c r="D1107" s="2821"/>
      <c r="I1107" s="2821"/>
      <c r="J1107" s="2821"/>
    </row>
    <row r="1108" spans="3:10" ht="12.75" customHeight="1">
      <c r="C1108" s="2821"/>
      <c r="D1108" s="2821"/>
      <c r="I1108" s="2821"/>
      <c r="J1108" s="2821"/>
    </row>
    <row r="1109" spans="3:10" ht="12.75" customHeight="1">
      <c r="C1109" s="2821"/>
      <c r="D1109" s="2821"/>
      <c r="I1109" s="2821"/>
      <c r="J1109" s="2821"/>
    </row>
    <row r="1110" spans="3:10" ht="12.75" customHeight="1">
      <c r="C1110" s="2821"/>
      <c r="D1110" s="2821"/>
      <c r="I1110" s="2821"/>
      <c r="J1110" s="2821"/>
    </row>
    <row r="1111" spans="3:10" ht="12.75" customHeight="1">
      <c r="C1111" s="2821"/>
      <c r="D1111" s="2821"/>
      <c r="I1111" s="2821"/>
      <c r="J1111" s="2821"/>
    </row>
    <row r="1112" spans="3:10" ht="12.75" customHeight="1">
      <c r="C1112" s="2821"/>
      <c r="D1112" s="2821"/>
      <c r="I1112" s="2821"/>
      <c r="J1112" s="2821"/>
    </row>
    <row r="1113" spans="3:10" ht="12.75" customHeight="1">
      <c r="C1113" s="2821"/>
      <c r="D1113" s="2821"/>
      <c r="I1113" s="2821"/>
      <c r="J1113" s="2821"/>
    </row>
    <row r="1114" spans="3:10" ht="12.75" customHeight="1">
      <c r="C1114" s="2821"/>
      <c r="D1114" s="2821"/>
      <c r="I1114" s="2821"/>
      <c r="J1114" s="2821"/>
    </row>
    <row r="1115" spans="3:10" ht="12.75" customHeight="1">
      <c r="C1115" s="2821"/>
      <c r="D1115" s="2821"/>
      <c r="I1115" s="2821"/>
      <c r="J1115" s="2821"/>
    </row>
    <row r="1116" spans="3:10" ht="12.75" customHeight="1">
      <c r="C1116" s="2821"/>
      <c r="D1116" s="2821"/>
      <c r="I1116" s="2821"/>
      <c r="J1116" s="2821"/>
    </row>
    <row r="1117" spans="3:10" ht="12.75" customHeight="1">
      <c r="C1117" s="2821"/>
      <c r="D1117" s="2821"/>
      <c r="I1117" s="2821"/>
      <c r="J1117" s="2821"/>
    </row>
    <row r="1118" spans="3:10" ht="12.75" customHeight="1">
      <c r="C1118" s="2821"/>
      <c r="D1118" s="2821"/>
      <c r="I1118" s="2821"/>
      <c r="J1118" s="2821"/>
    </row>
    <row r="1119" spans="3:10" ht="12.75" customHeight="1">
      <c r="C1119" s="2821"/>
      <c r="D1119" s="2821"/>
      <c r="I1119" s="2821"/>
      <c r="J1119" s="2821"/>
    </row>
    <row r="1120" spans="3:10" ht="12.75" customHeight="1">
      <c r="C1120" s="2821"/>
      <c r="D1120" s="2821"/>
      <c r="I1120" s="2821"/>
      <c r="J1120" s="2821"/>
    </row>
    <row r="1121" spans="3:10" ht="12.75" customHeight="1">
      <c r="C1121" s="2821"/>
      <c r="D1121" s="2821"/>
      <c r="I1121" s="2821"/>
      <c r="J1121" s="2821"/>
    </row>
    <row r="1122" spans="3:10" ht="12.75" customHeight="1">
      <c r="C1122" s="2821"/>
      <c r="D1122" s="2821"/>
      <c r="I1122" s="2821"/>
      <c r="J1122" s="2821"/>
    </row>
    <row r="1123" spans="3:10" ht="12.75" customHeight="1">
      <c r="C1123" s="2821"/>
      <c r="D1123" s="2821"/>
      <c r="I1123" s="2821"/>
      <c r="J1123" s="2821"/>
    </row>
    <row r="1124" spans="3:10" ht="12.75" customHeight="1">
      <c r="C1124" s="2821"/>
      <c r="D1124" s="2821"/>
      <c r="I1124" s="2821"/>
      <c r="J1124" s="2821"/>
    </row>
    <row r="1125" spans="3:10" ht="12.75" customHeight="1">
      <c r="C1125" s="2821"/>
      <c r="D1125" s="2821"/>
      <c r="I1125" s="2821"/>
      <c r="J1125" s="2821"/>
    </row>
    <row r="1126" spans="3:10" ht="12.75" customHeight="1">
      <c r="C1126" s="2821"/>
      <c r="D1126" s="2821"/>
      <c r="I1126" s="2821"/>
      <c r="J1126" s="2821"/>
    </row>
    <row r="1127" spans="3:10" ht="12.75" customHeight="1">
      <c r="C1127" s="2821"/>
      <c r="D1127" s="2821"/>
      <c r="I1127" s="2821"/>
      <c r="J1127" s="2821"/>
    </row>
    <row r="1128" spans="3:10" ht="12.75" customHeight="1">
      <c r="C1128" s="2821"/>
      <c r="D1128" s="2821"/>
      <c r="I1128" s="2821"/>
      <c r="J1128" s="2821"/>
    </row>
    <row r="1129" spans="3:10" ht="12.75" customHeight="1">
      <c r="C1129" s="2821"/>
      <c r="D1129" s="2821"/>
      <c r="I1129" s="2821"/>
      <c r="J1129" s="2821"/>
    </row>
    <row r="1130" spans="3:10" ht="12.75" customHeight="1">
      <c r="C1130" s="2821"/>
      <c r="D1130" s="2821"/>
      <c r="I1130" s="2821"/>
      <c r="J1130" s="2821"/>
    </row>
    <row r="1131" spans="3:10" ht="12.75" customHeight="1">
      <c r="C1131" s="2821"/>
      <c r="D1131" s="2821"/>
      <c r="I1131" s="2821"/>
      <c r="J1131" s="2821"/>
    </row>
    <row r="1132" spans="3:10" ht="12.75" customHeight="1">
      <c r="C1132" s="2821"/>
      <c r="D1132" s="2821"/>
      <c r="I1132" s="2821"/>
      <c r="J1132" s="2821"/>
    </row>
    <row r="1133" spans="3:10" ht="12.75" customHeight="1">
      <c r="C1133" s="2821"/>
      <c r="D1133" s="2821"/>
      <c r="I1133" s="2821"/>
      <c r="J1133" s="2821"/>
    </row>
    <row r="1134" spans="3:10" ht="12.75" customHeight="1">
      <c r="C1134" s="2821"/>
      <c r="D1134" s="2821"/>
      <c r="I1134" s="2821"/>
      <c r="J1134" s="2821"/>
    </row>
    <row r="1135" spans="3:10" ht="12.75" customHeight="1">
      <c r="C1135" s="2821"/>
      <c r="D1135" s="2821"/>
      <c r="I1135" s="2821"/>
      <c r="J1135" s="2821"/>
    </row>
    <row r="1136" spans="3:10" ht="12.75" customHeight="1">
      <c r="C1136" s="2821"/>
      <c r="D1136" s="2821"/>
      <c r="I1136" s="2821"/>
      <c r="J1136" s="2821"/>
    </row>
    <row r="1137" spans="3:10" ht="12.75" customHeight="1">
      <c r="C1137" s="2821"/>
      <c r="D1137" s="2821"/>
      <c r="I1137" s="2821"/>
      <c r="J1137" s="2821"/>
    </row>
    <row r="1138" spans="3:10" ht="12.75" customHeight="1">
      <c r="C1138" s="2821"/>
      <c r="D1138" s="2821"/>
      <c r="I1138" s="2821"/>
      <c r="J1138" s="2821"/>
    </row>
    <row r="1139" spans="3:10" ht="12.75" customHeight="1">
      <c r="C1139" s="2821"/>
      <c r="D1139" s="2821"/>
      <c r="I1139" s="2821"/>
      <c r="J1139" s="2821"/>
    </row>
    <row r="1140" spans="3:10" ht="12.75" customHeight="1">
      <c r="C1140" s="2821"/>
      <c r="D1140" s="2821"/>
      <c r="I1140" s="2821"/>
      <c r="J1140" s="2821"/>
    </row>
    <row r="1141" spans="3:10" ht="12.75" customHeight="1">
      <c r="C1141" s="2821"/>
      <c r="D1141" s="2821"/>
      <c r="I1141" s="2821"/>
      <c r="J1141" s="2821"/>
    </row>
    <row r="1142" spans="3:10" ht="12.75" customHeight="1">
      <c r="C1142" s="2821"/>
      <c r="D1142" s="2821"/>
      <c r="I1142" s="2821"/>
      <c r="J1142" s="2821"/>
    </row>
    <row r="1143" spans="3:10" ht="12.75" customHeight="1">
      <c r="C1143" s="2821"/>
      <c r="D1143" s="2821"/>
      <c r="I1143" s="2821"/>
      <c r="J1143" s="2821"/>
    </row>
    <row r="1144" spans="3:10" ht="12.75" customHeight="1">
      <c r="C1144" s="2821"/>
      <c r="D1144" s="2821"/>
      <c r="I1144" s="2821"/>
      <c r="J1144" s="2821"/>
    </row>
    <row r="1145" spans="3:10" ht="12.75" customHeight="1">
      <c r="C1145" s="2821"/>
      <c r="D1145" s="2821"/>
      <c r="I1145" s="2821"/>
      <c r="J1145" s="2821"/>
    </row>
    <row r="1146" spans="3:10" ht="12.75" customHeight="1">
      <c r="C1146" s="2821"/>
      <c r="D1146" s="2821"/>
      <c r="I1146" s="2821"/>
      <c r="J1146" s="2821"/>
    </row>
    <row r="1147" spans="3:10" ht="12.75" customHeight="1">
      <c r="C1147" s="2821"/>
      <c r="D1147" s="2821"/>
      <c r="I1147" s="2821"/>
      <c r="J1147" s="2821"/>
    </row>
    <row r="1148" spans="3:10" ht="12.75" customHeight="1">
      <c r="C1148" s="2821"/>
      <c r="D1148" s="2821"/>
      <c r="I1148" s="2821"/>
      <c r="J1148" s="2821"/>
    </row>
    <row r="1149" spans="3:10" ht="12.75" customHeight="1">
      <c r="C1149" s="2821"/>
      <c r="D1149" s="2821"/>
      <c r="I1149" s="2821"/>
      <c r="J1149" s="2821"/>
    </row>
    <row r="1150" spans="3:10" ht="12.75" customHeight="1">
      <c r="C1150" s="2821"/>
      <c r="D1150" s="2821"/>
      <c r="I1150" s="2821"/>
      <c r="J1150" s="2821"/>
    </row>
    <row r="1151" spans="3:10" ht="12.75" customHeight="1">
      <c r="C1151" s="2821"/>
      <c r="D1151" s="2821"/>
      <c r="I1151" s="2821"/>
      <c r="J1151" s="2821"/>
    </row>
    <row r="1152" spans="3:10" ht="12.75" customHeight="1">
      <c r="C1152" s="2821"/>
      <c r="D1152" s="2821"/>
      <c r="I1152" s="2821"/>
      <c r="J1152" s="2821"/>
    </row>
    <row r="1153" spans="3:10" ht="12.75" customHeight="1">
      <c r="C1153" s="2821"/>
      <c r="D1153" s="2821"/>
      <c r="I1153" s="2821"/>
      <c r="J1153" s="2821"/>
    </row>
    <row r="1154" spans="3:10" ht="12.75" customHeight="1">
      <c r="C1154" s="2821"/>
      <c r="D1154" s="2821"/>
      <c r="I1154" s="2821"/>
      <c r="J1154" s="2821"/>
    </row>
    <row r="1155" spans="3:10" ht="12.75" customHeight="1">
      <c r="C1155" s="2821"/>
      <c r="D1155" s="2821"/>
      <c r="I1155" s="2821"/>
      <c r="J1155" s="2821"/>
    </row>
    <row r="1156" spans="3:10" ht="12.75" customHeight="1">
      <c r="C1156" s="2821"/>
      <c r="D1156" s="2821"/>
      <c r="I1156" s="2821"/>
      <c r="J1156" s="2821"/>
    </row>
    <row r="1157" spans="3:10" ht="12.75" customHeight="1">
      <c r="C1157" s="2821"/>
      <c r="D1157" s="2821"/>
      <c r="I1157" s="2821"/>
      <c r="J1157" s="2821"/>
    </row>
    <row r="1158" spans="3:10" ht="12.75" customHeight="1">
      <c r="C1158" s="2821"/>
      <c r="D1158" s="2821"/>
      <c r="I1158" s="2821"/>
      <c r="J1158" s="2821"/>
    </row>
    <row r="1159" spans="3:10" ht="12.75" customHeight="1">
      <c r="C1159" s="2821"/>
      <c r="D1159" s="2821"/>
      <c r="I1159" s="2821"/>
      <c r="J1159" s="2821"/>
    </row>
    <row r="1160" spans="3:10" ht="12.75" customHeight="1">
      <c r="C1160" s="2821"/>
      <c r="D1160" s="2821"/>
      <c r="I1160" s="2821"/>
      <c r="J1160" s="2821"/>
    </row>
    <row r="1161" spans="3:10" ht="12.75" customHeight="1">
      <c r="C1161" s="2821"/>
      <c r="D1161" s="2821"/>
      <c r="I1161" s="2821"/>
      <c r="J1161" s="2821"/>
    </row>
    <row r="1162" spans="3:10" ht="12.75" customHeight="1">
      <c r="C1162" s="2821"/>
      <c r="D1162" s="2821"/>
      <c r="I1162" s="2821"/>
      <c r="J1162" s="2821"/>
    </row>
    <row r="1163" spans="3:10" ht="12.75" customHeight="1">
      <c r="C1163" s="2821"/>
      <c r="D1163" s="2821"/>
      <c r="I1163" s="2821"/>
      <c r="J1163" s="2821"/>
    </row>
    <row r="1164" spans="3:10" ht="12.75" customHeight="1">
      <c r="C1164" s="2821"/>
      <c r="D1164" s="2821"/>
      <c r="I1164" s="2821"/>
      <c r="J1164" s="2821"/>
    </row>
    <row r="1165" spans="3:10" ht="12.75" customHeight="1">
      <c r="C1165" s="2821"/>
      <c r="D1165" s="2821"/>
      <c r="I1165" s="2821"/>
      <c r="J1165" s="2821"/>
    </row>
    <row r="1166" spans="3:10" ht="12.75" customHeight="1">
      <c r="C1166" s="2821"/>
      <c r="D1166" s="2821"/>
      <c r="I1166" s="2821"/>
      <c r="J1166" s="2821"/>
    </row>
    <row r="1167" spans="3:10" ht="12.75" customHeight="1">
      <c r="C1167" s="2821"/>
      <c r="D1167" s="2821"/>
      <c r="I1167" s="2821"/>
      <c r="J1167" s="2821"/>
    </row>
    <row r="1168" spans="3:10" ht="12.75" customHeight="1">
      <c r="C1168" s="2821"/>
      <c r="D1168" s="2821"/>
      <c r="I1168" s="2821"/>
      <c r="J1168" s="2821"/>
    </row>
    <row r="1169" spans="3:10" ht="12.75" customHeight="1">
      <c r="C1169" s="2821"/>
      <c r="D1169" s="2821"/>
      <c r="I1169" s="2821"/>
      <c r="J1169" s="2821"/>
    </row>
    <row r="1170" spans="3:10" ht="12.75" customHeight="1">
      <c r="C1170" s="2821"/>
      <c r="D1170" s="2821"/>
      <c r="I1170" s="2821"/>
      <c r="J1170" s="2821"/>
    </row>
    <row r="1171" spans="3:10" ht="12.75" customHeight="1">
      <c r="C1171" s="2821"/>
      <c r="D1171" s="2821"/>
      <c r="I1171" s="2821"/>
      <c r="J1171" s="2821"/>
    </row>
    <row r="1172" spans="3:10" ht="12.75" customHeight="1">
      <c r="C1172" s="2821"/>
      <c r="D1172" s="2821"/>
      <c r="I1172" s="2821"/>
      <c r="J1172" s="2821"/>
    </row>
    <row r="1173" spans="3:10" ht="12.75" customHeight="1">
      <c r="C1173" s="2821"/>
      <c r="D1173" s="2821"/>
      <c r="I1173" s="2821"/>
      <c r="J1173" s="2821"/>
    </row>
    <row r="1174" spans="3:10" ht="12.75" customHeight="1">
      <c r="C1174" s="2821"/>
      <c r="D1174" s="2821"/>
      <c r="I1174" s="2821"/>
      <c r="J1174" s="2821"/>
    </row>
    <row r="1175" spans="3:10" ht="12.75" customHeight="1">
      <c r="C1175" s="2821"/>
      <c r="D1175" s="2821"/>
      <c r="I1175" s="2821"/>
      <c r="J1175" s="2821"/>
    </row>
    <row r="1176" spans="3:10" ht="12.75" customHeight="1">
      <c r="C1176" s="2821"/>
      <c r="D1176" s="2821"/>
      <c r="I1176" s="2821"/>
      <c r="J1176" s="2821"/>
    </row>
    <row r="1177" spans="3:10" ht="12.75" customHeight="1">
      <c r="C1177" s="2821"/>
      <c r="D1177" s="2821"/>
      <c r="I1177" s="2821"/>
      <c r="J1177" s="2821"/>
    </row>
    <row r="1178" spans="3:10" ht="12.75" customHeight="1">
      <c r="C1178" s="2821"/>
      <c r="D1178" s="2821"/>
      <c r="I1178" s="2821"/>
      <c r="J1178" s="2821"/>
    </row>
    <row r="1179" spans="3:10" ht="12.75" customHeight="1">
      <c r="C1179" s="2821"/>
      <c r="D1179" s="2821"/>
      <c r="I1179" s="2821"/>
      <c r="J1179" s="2821"/>
    </row>
    <row r="1180" spans="3:10" ht="12.75" customHeight="1">
      <c r="C1180" s="2821"/>
      <c r="D1180" s="2821"/>
      <c r="I1180" s="2821"/>
      <c r="J1180" s="2821"/>
    </row>
    <row r="1181" spans="3:10" ht="12.75" customHeight="1">
      <c r="C1181" s="2821"/>
      <c r="D1181" s="2821"/>
      <c r="I1181" s="2821"/>
      <c r="J1181" s="2821"/>
    </row>
    <row r="1182" spans="3:10" ht="12.75" customHeight="1">
      <c r="C1182" s="2821"/>
      <c r="D1182" s="2821"/>
      <c r="I1182" s="2821"/>
      <c r="J1182" s="2821"/>
    </row>
    <row r="1183" spans="3:10" ht="12.75" customHeight="1">
      <c r="C1183" s="2821"/>
      <c r="D1183" s="2821"/>
      <c r="I1183" s="2821"/>
      <c r="J1183" s="2821"/>
    </row>
    <row r="1184" spans="3:10" ht="12.75" customHeight="1">
      <c r="C1184" s="2821"/>
      <c r="D1184" s="2821"/>
      <c r="I1184" s="2821"/>
      <c r="J1184" s="2821"/>
    </row>
    <row r="1185" spans="3:10" ht="12.75" customHeight="1">
      <c r="C1185" s="2821"/>
      <c r="D1185" s="2821"/>
      <c r="I1185" s="2821"/>
      <c r="J1185" s="2821"/>
    </row>
    <row r="1186" spans="3:10" ht="12.75" customHeight="1">
      <c r="C1186" s="2821"/>
      <c r="D1186" s="2821"/>
      <c r="I1186" s="2821"/>
      <c r="J1186" s="2821"/>
    </row>
    <row r="1187" spans="3:10" ht="12.75" customHeight="1">
      <c r="C1187" s="2821"/>
      <c r="D1187" s="2821"/>
      <c r="I1187" s="2821"/>
      <c r="J1187" s="2821"/>
    </row>
    <row r="1188" spans="3:10" ht="12.75" customHeight="1">
      <c r="C1188" s="2821"/>
      <c r="D1188" s="2821"/>
      <c r="I1188" s="2821"/>
      <c r="J1188" s="2821"/>
    </row>
    <row r="1189" spans="3:10" ht="12.75" customHeight="1">
      <c r="C1189" s="2821"/>
      <c r="D1189" s="2821"/>
      <c r="I1189" s="2821"/>
      <c r="J1189" s="2821"/>
    </row>
    <row r="1190" spans="3:10" ht="12.75" customHeight="1">
      <c r="C1190" s="2821"/>
      <c r="D1190" s="2821"/>
      <c r="I1190" s="2821"/>
      <c r="J1190" s="2821"/>
    </row>
    <row r="1191" spans="3:10" ht="12.75" customHeight="1">
      <c r="C1191" s="2821"/>
      <c r="D1191" s="2821"/>
      <c r="I1191" s="2821"/>
      <c r="J1191" s="2821"/>
    </row>
    <row r="1192" spans="3:10" ht="12.75" customHeight="1">
      <c r="C1192" s="2821"/>
      <c r="D1192" s="2821"/>
      <c r="I1192" s="2821"/>
      <c r="J1192" s="2821"/>
    </row>
    <row r="1193" spans="3:10" ht="12.75" customHeight="1">
      <c r="C1193" s="2821"/>
      <c r="D1193" s="2821"/>
      <c r="I1193" s="2821"/>
      <c r="J1193" s="2821"/>
    </row>
    <row r="1194" spans="3:10" ht="12.75" customHeight="1">
      <c r="C1194" s="2821"/>
      <c r="D1194" s="2821"/>
      <c r="I1194" s="2821"/>
      <c r="J1194" s="2821"/>
    </row>
    <row r="1195" spans="3:10" ht="12.75" customHeight="1">
      <c r="C1195" s="2821"/>
      <c r="D1195" s="2821"/>
      <c r="I1195" s="2821"/>
      <c r="J1195" s="2821"/>
    </row>
    <row r="1196" spans="3:10" ht="12.75" customHeight="1">
      <c r="C1196" s="2821"/>
      <c r="D1196" s="2821"/>
      <c r="I1196" s="2821"/>
      <c r="J1196" s="2821"/>
    </row>
    <row r="1197" spans="3:10" ht="12.75" customHeight="1">
      <c r="C1197" s="2821"/>
      <c r="D1197" s="2821"/>
      <c r="I1197" s="2821"/>
      <c r="J1197" s="2821"/>
    </row>
    <row r="1198" spans="3:10" ht="12.75" customHeight="1">
      <c r="C1198" s="2821"/>
      <c r="D1198" s="2821"/>
      <c r="I1198" s="2821"/>
      <c r="J1198" s="2821"/>
    </row>
    <row r="1199" spans="3:10" ht="12.75" customHeight="1">
      <c r="C1199" s="2821"/>
      <c r="D1199" s="2821"/>
      <c r="I1199" s="2821"/>
      <c r="J1199" s="2821"/>
    </row>
    <row r="1200" spans="3:10" ht="12.75" customHeight="1">
      <c r="C1200" s="2821"/>
      <c r="D1200" s="2821"/>
      <c r="I1200" s="2821"/>
      <c r="J1200" s="2821"/>
    </row>
    <row r="1201" spans="3:10" ht="12.75" customHeight="1">
      <c r="C1201" s="2821"/>
      <c r="D1201" s="2821"/>
      <c r="I1201" s="2821"/>
      <c r="J1201" s="2821"/>
    </row>
    <row r="1202" spans="3:10" ht="12.75" customHeight="1">
      <c r="C1202" s="2821"/>
      <c r="D1202" s="2821"/>
      <c r="I1202" s="2821"/>
      <c r="J1202" s="2821"/>
    </row>
    <row r="1203" spans="3:10" ht="12.75" customHeight="1">
      <c r="C1203" s="2821"/>
      <c r="D1203" s="2821"/>
      <c r="I1203" s="2821"/>
      <c r="J1203" s="2821"/>
    </row>
    <row r="1204" spans="3:10" ht="12.75" customHeight="1">
      <c r="C1204" s="2821"/>
      <c r="D1204" s="2821"/>
      <c r="I1204" s="2821"/>
      <c r="J1204" s="2821"/>
    </row>
    <row r="1205" spans="3:10" ht="12.75" customHeight="1">
      <c r="C1205" s="2821"/>
      <c r="D1205" s="2821"/>
      <c r="I1205" s="2821"/>
      <c r="J1205" s="2821"/>
    </row>
    <row r="1206" spans="3:10" ht="12.75" customHeight="1">
      <c r="C1206" s="2821"/>
      <c r="D1206" s="2821"/>
      <c r="I1206" s="2821"/>
      <c r="J1206" s="2821"/>
    </row>
    <row r="1207" spans="3:10" ht="12.75" customHeight="1">
      <c r="C1207" s="2821"/>
      <c r="D1207" s="2821"/>
      <c r="I1207" s="2821"/>
      <c r="J1207" s="2821"/>
    </row>
    <row r="1208" spans="3:10" ht="12.75" customHeight="1">
      <c r="C1208" s="2821"/>
      <c r="D1208" s="2821"/>
      <c r="I1208" s="2821"/>
      <c r="J1208" s="2821"/>
    </row>
    <row r="1209" spans="3:10" ht="12.75" customHeight="1">
      <c r="C1209" s="2821"/>
      <c r="D1209" s="2821"/>
      <c r="I1209" s="2821"/>
      <c r="J1209" s="2821"/>
    </row>
    <row r="1210" spans="3:10" ht="12.75" customHeight="1">
      <c r="C1210" s="2821"/>
      <c r="D1210" s="2821"/>
      <c r="I1210" s="2821"/>
      <c r="J1210" s="2821"/>
    </row>
    <row r="1211" spans="3:10" ht="12.75" customHeight="1">
      <c r="C1211" s="2821"/>
      <c r="D1211" s="2821"/>
      <c r="I1211" s="2821"/>
      <c r="J1211" s="2821"/>
    </row>
    <row r="1212" spans="3:10" ht="12.75" customHeight="1">
      <c r="C1212" s="2821"/>
      <c r="D1212" s="2821"/>
      <c r="I1212" s="2821"/>
      <c r="J1212" s="2821"/>
    </row>
    <row r="1213" spans="3:10" ht="12.75" customHeight="1">
      <c r="C1213" s="2821"/>
      <c r="D1213" s="2821"/>
      <c r="I1213" s="2821"/>
      <c r="J1213" s="2821"/>
    </row>
    <row r="1214" spans="3:10" ht="12.75" customHeight="1">
      <c r="C1214" s="2821"/>
      <c r="D1214" s="2821"/>
      <c r="I1214" s="2821"/>
      <c r="J1214" s="2821"/>
    </row>
    <row r="1215" spans="3:10" ht="12.75" customHeight="1">
      <c r="C1215" s="2821"/>
      <c r="D1215" s="2821"/>
      <c r="I1215" s="2821"/>
      <c r="J1215" s="2821"/>
    </row>
    <row r="1216" spans="3:10" ht="12.75" customHeight="1">
      <c r="C1216" s="2821"/>
      <c r="D1216" s="2821"/>
      <c r="I1216" s="2821"/>
      <c r="J1216" s="2821"/>
    </row>
    <row r="1217" spans="3:10" ht="12.75" customHeight="1">
      <c r="C1217" s="2821"/>
      <c r="D1217" s="2821"/>
      <c r="I1217" s="2821"/>
      <c r="J1217" s="2821"/>
    </row>
    <row r="1218" spans="3:10" ht="12.75" customHeight="1">
      <c r="C1218" s="2821"/>
      <c r="D1218" s="2821"/>
      <c r="I1218" s="2821"/>
      <c r="J1218" s="2821"/>
    </row>
    <row r="1219" spans="3:10" ht="12.75" customHeight="1">
      <c r="C1219" s="2821"/>
      <c r="D1219" s="2821"/>
      <c r="I1219" s="2821"/>
      <c r="J1219" s="2821"/>
    </row>
    <row r="1220" spans="3:10" ht="12.75" customHeight="1">
      <c r="C1220" s="2821"/>
      <c r="D1220" s="2821"/>
      <c r="I1220" s="2821"/>
      <c r="J1220" s="2821"/>
    </row>
    <row r="1221" spans="3:10" ht="12.75" customHeight="1">
      <c r="C1221" s="2821"/>
      <c r="D1221" s="2821"/>
      <c r="I1221" s="2821"/>
      <c r="J1221" s="2821"/>
    </row>
    <row r="1222" spans="3:10" ht="12.75" customHeight="1">
      <c r="C1222" s="2821"/>
      <c r="D1222" s="2821"/>
      <c r="I1222" s="2821"/>
      <c r="J1222" s="2821"/>
    </row>
    <row r="1223" spans="3:10" ht="12.75" customHeight="1">
      <c r="C1223" s="2821"/>
      <c r="D1223" s="2821"/>
      <c r="I1223" s="2821"/>
      <c r="J1223" s="2821"/>
    </row>
    <row r="1224" spans="3:10" ht="12.75" customHeight="1">
      <c r="C1224" s="2821"/>
      <c r="D1224" s="2821"/>
      <c r="I1224" s="2821"/>
      <c r="J1224" s="2821"/>
    </row>
    <row r="1225" spans="3:10" ht="12.75" customHeight="1">
      <c r="C1225" s="2821"/>
      <c r="D1225" s="2821"/>
      <c r="I1225" s="2821"/>
      <c r="J1225" s="2821"/>
    </row>
    <row r="1226" spans="3:10" ht="12.75" customHeight="1">
      <c r="C1226" s="2821"/>
      <c r="D1226" s="2821"/>
      <c r="I1226" s="2821"/>
      <c r="J1226" s="2821"/>
    </row>
    <row r="1227" spans="3:10" ht="12.75" customHeight="1">
      <c r="C1227" s="2821"/>
      <c r="D1227" s="2821"/>
      <c r="I1227" s="2821"/>
      <c r="J1227" s="2821"/>
    </row>
    <row r="1228" spans="3:10" ht="12.75" customHeight="1">
      <c r="C1228" s="2821"/>
      <c r="D1228" s="2821"/>
      <c r="I1228" s="2821"/>
      <c r="J1228" s="2821"/>
    </row>
    <row r="1229" spans="3:10" ht="12.75" customHeight="1">
      <c r="C1229" s="2821"/>
      <c r="D1229" s="2821"/>
      <c r="I1229" s="2821"/>
      <c r="J1229" s="2821"/>
    </row>
    <row r="1230" spans="3:10" ht="12.75" customHeight="1">
      <c r="C1230" s="2821"/>
      <c r="D1230" s="2821"/>
      <c r="I1230" s="2821"/>
      <c r="J1230" s="2821"/>
    </row>
    <row r="1231" spans="3:10" ht="12.75" customHeight="1">
      <c r="C1231" s="2821"/>
      <c r="D1231" s="2821"/>
      <c r="I1231" s="2821"/>
      <c r="J1231" s="2821"/>
    </row>
    <row r="1232" spans="3:10" ht="12.75" customHeight="1">
      <c r="C1232" s="2821"/>
      <c r="D1232" s="2821"/>
      <c r="I1232" s="2821"/>
      <c r="J1232" s="2821"/>
    </row>
    <row r="1233" spans="3:10" ht="12.75" customHeight="1">
      <c r="C1233" s="2821"/>
      <c r="D1233" s="2821"/>
      <c r="I1233" s="2821"/>
      <c r="J1233" s="2821"/>
    </row>
    <row r="1234" spans="3:10" ht="12.75" customHeight="1">
      <c r="C1234" s="2821"/>
      <c r="D1234" s="2821"/>
      <c r="I1234" s="2821"/>
      <c r="J1234" s="2821"/>
    </row>
    <row r="1235" spans="3:10" ht="12.75" customHeight="1">
      <c r="C1235" s="2821"/>
      <c r="D1235" s="2821"/>
      <c r="I1235" s="2821"/>
      <c r="J1235" s="2821"/>
    </row>
    <row r="1236" spans="3:10" ht="12.75" customHeight="1">
      <c r="C1236" s="2821"/>
      <c r="D1236" s="2821"/>
      <c r="I1236" s="2821"/>
      <c r="J1236" s="2821"/>
    </row>
    <row r="1237" spans="3:10" ht="12.75" customHeight="1">
      <c r="C1237" s="2821"/>
      <c r="D1237" s="2821"/>
      <c r="I1237" s="2821"/>
      <c r="J1237" s="2821"/>
    </row>
    <row r="1238" spans="3:10" ht="12.75" customHeight="1">
      <c r="C1238" s="2821"/>
      <c r="D1238" s="2821"/>
      <c r="I1238" s="2821"/>
      <c r="J1238" s="2821"/>
    </row>
    <row r="1239" spans="3:10" ht="12.75" customHeight="1">
      <c r="C1239" s="2821"/>
      <c r="D1239" s="2821"/>
      <c r="I1239" s="2821"/>
      <c r="J1239" s="2821"/>
    </row>
    <row r="1240" spans="3:10" ht="12.75" customHeight="1">
      <c r="C1240" s="2821"/>
      <c r="D1240" s="2821"/>
      <c r="I1240" s="2821"/>
      <c r="J1240" s="2821"/>
    </row>
    <row r="1241" spans="3:10" ht="12.75" customHeight="1">
      <c r="C1241" s="2821"/>
      <c r="D1241" s="2821"/>
      <c r="I1241" s="2821"/>
      <c r="J1241" s="2821"/>
    </row>
    <row r="1242" spans="3:10" ht="12.75" customHeight="1">
      <c r="C1242" s="2821"/>
      <c r="D1242" s="2821"/>
      <c r="I1242" s="2821"/>
      <c r="J1242" s="2821"/>
    </row>
    <row r="1243" spans="3:10" ht="12.75" customHeight="1">
      <c r="C1243" s="2821"/>
      <c r="D1243" s="2821"/>
      <c r="I1243" s="2821"/>
      <c r="J1243" s="2821"/>
    </row>
    <row r="1244" spans="3:10" ht="12.75" customHeight="1">
      <c r="C1244" s="2821"/>
      <c r="D1244" s="2821"/>
      <c r="I1244" s="2821"/>
      <c r="J1244" s="2821"/>
    </row>
    <row r="1245" spans="3:10" ht="12.75" customHeight="1">
      <c r="C1245" s="2821"/>
      <c r="D1245" s="2821"/>
      <c r="I1245" s="2821"/>
      <c r="J1245" s="2821"/>
    </row>
    <row r="1246" spans="3:10" ht="12.75" customHeight="1">
      <c r="C1246" s="2821"/>
      <c r="D1246" s="2821"/>
      <c r="I1246" s="2821"/>
      <c r="J1246" s="2821"/>
    </row>
    <row r="1247" spans="3:10" ht="12.75" customHeight="1">
      <c r="C1247" s="2821"/>
      <c r="D1247" s="2821"/>
      <c r="I1247" s="2821"/>
      <c r="J1247" s="2821"/>
    </row>
    <row r="1248" spans="3:10" ht="12.75" customHeight="1">
      <c r="C1248" s="2821"/>
      <c r="D1248" s="2821"/>
      <c r="I1248" s="2821"/>
      <c r="J1248" s="2821"/>
    </row>
    <row r="1249" spans="3:10" ht="12.75" customHeight="1">
      <c r="C1249" s="2821"/>
      <c r="D1249" s="2821"/>
      <c r="I1249" s="2821"/>
      <c r="J1249" s="2821"/>
    </row>
    <row r="1250" spans="3:10" ht="12.75" customHeight="1">
      <c r="C1250" s="2821"/>
      <c r="D1250" s="2821"/>
      <c r="I1250" s="2821"/>
      <c r="J1250" s="2821"/>
    </row>
    <row r="1251" spans="3:10" ht="12.75" customHeight="1">
      <c r="C1251" s="2821"/>
      <c r="D1251" s="2821"/>
      <c r="I1251" s="2821"/>
      <c r="J1251" s="2821"/>
    </row>
    <row r="1252" spans="3:10" ht="12.75" customHeight="1">
      <c r="C1252" s="2821"/>
      <c r="D1252" s="2821"/>
      <c r="I1252" s="2821"/>
      <c r="J1252" s="2821"/>
    </row>
    <row r="1253" spans="3:10" ht="12.75" customHeight="1">
      <c r="C1253" s="2821"/>
      <c r="D1253" s="2821"/>
      <c r="I1253" s="2821"/>
      <c r="J1253" s="2821"/>
    </row>
    <row r="1254" spans="3:10" ht="12.75" customHeight="1">
      <c r="C1254" s="2821"/>
      <c r="D1254" s="2821"/>
      <c r="I1254" s="2821"/>
      <c r="J1254" s="2821"/>
    </row>
    <row r="1255" spans="3:10" ht="12.75" customHeight="1">
      <c r="C1255" s="2821"/>
      <c r="D1255" s="2821"/>
      <c r="I1255" s="2821"/>
      <c r="J1255" s="2821"/>
    </row>
    <row r="1256" spans="3:10" ht="12.75" customHeight="1">
      <c r="C1256" s="2821"/>
      <c r="D1256" s="2821"/>
      <c r="I1256" s="2821"/>
      <c r="J1256" s="2821"/>
    </row>
    <row r="1257" spans="3:10" ht="12.75" customHeight="1">
      <c r="C1257" s="2821"/>
      <c r="D1257" s="2821"/>
      <c r="I1257" s="2821"/>
      <c r="J1257" s="2821"/>
    </row>
    <row r="1258" spans="3:10" ht="12.75" customHeight="1">
      <c r="C1258" s="2821"/>
      <c r="D1258" s="2821"/>
      <c r="I1258" s="2821"/>
      <c r="J1258" s="2821"/>
    </row>
    <row r="1259" spans="3:10" ht="12.75" customHeight="1">
      <c r="C1259" s="2821"/>
      <c r="D1259" s="2821"/>
      <c r="I1259" s="2821"/>
      <c r="J1259" s="2821"/>
    </row>
    <row r="1260" spans="3:10" ht="12.75" customHeight="1">
      <c r="C1260" s="2821"/>
      <c r="D1260" s="2821"/>
      <c r="I1260" s="2821"/>
      <c r="J1260" s="2821"/>
    </row>
    <row r="1261" spans="3:10" ht="12.75" customHeight="1">
      <c r="C1261" s="2821"/>
      <c r="D1261" s="2821"/>
      <c r="I1261" s="2821"/>
      <c r="J1261" s="2821"/>
    </row>
    <row r="1262" spans="3:10" ht="12.75" customHeight="1">
      <c r="C1262" s="2821"/>
      <c r="D1262" s="2821"/>
      <c r="I1262" s="2821"/>
      <c r="J1262" s="2821"/>
    </row>
    <row r="1263" spans="3:10" ht="12.75" customHeight="1">
      <c r="C1263" s="2821"/>
      <c r="D1263" s="2821"/>
      <c r="I1263" s="2821"/>
      <c r="J1263" s="2821"/>
    </row>
    <row r="1264" spans="3:10" ht="12.75" customHeight="1">
      <c r="C1264" s="2821"/>
      <c r="D1264" s="2821"/>
      <c r="I1264" s="2821"/>
      <c r="J1264" s="2821"/>
    </row>
    <row r="1265" spans="3:10" ht="12.75" customHeight="1">
      <c r="C1265" s="2821"/>
      <c r="D1265" s="2821"/>
      <c r="I1265" s="2821"/>
      <c r="J1265" s="2821"/>
    </row>
    <row r="1266" spans="3:10" ht="12.75" customHeight="1">
      <c r="C1266" s="2821"/>
      <c r="D1266" s="2821"/>
      <c r="I1266" s="2821"/>
      <c r="J1266" s="2821"/>
    </row>
    <row r="1267" spans="3:10" ht="12.75" customHeight="1">
      <c r="C1267" s="2821"/>
      <c r="D1267" s="2821"/>
      <c r="I1267" s="2821"/>
      <c r="J1267" s="2821"/>
    </row>
    <row r="1268" spans="3:10" ht="12.75" customHeight="1">
      <c r="C1268" s="2821"/>
      <c r="D1268" s="2821"/>
      <c r="I1268" s="2821"/>
      <c r="J1268" s="2821"/>
    </row>
    <row r="1269" spans="3:10" ht="12.75" customHeight="1">
      <c r="C1269" s="2821"/>
      <c r="D1269" s="2821"/>
      <c r="I1269" s="2821"/>
      <c r="J1269" s="2821"/>
    </row>
    <row r="1270" spans="3:10" ht="12.75" customHeight="1">
      <c r="C1270" s="2821"/>
      <c r="D1270" s="2821"/>
      <c r="I1270" s="2821"/>
      <c r="J1270" s="2821"/>
    </row>
    <row r="1271" spans="3:10" ht="12.75" customHeight="1">
      <c r="C1271" s="2821"/>
      <c r="D1271" s="2821"/>
      <c r="I1271" s="2821"/>
      <c r="J1271" s="2821"/>
    </row>
    <row r="1272" spans="3:10" ht="12.75" customHeight="1">
      <c r="C1272" s="2821"/>
      <c r="D1272" s="2821"/>
      <c r="I1272" s="2821"/>
      <c r="J1272" s="2821"/>
    </row>
    <row r="1273" spans="3:10" ht="12.75" customHeight="1">
      <c r="C1273" s="2821"/>
      <c r="D1273" s="2821"/>
      <c r="I1273" s="2821"/>
      <c r="J1273" s="2821"/>
    </row>
    <row r="1274" spans="3:10" ht="12.75" customHeight="1">
      <c r="C1274" s="2821"/>
      <c r="D1274" s="2821"/>
      <c r="I1274" s="2821"/>
      <c r="J1274" s="2821"/>
    </row>
    <row r="1275" spans="3:10" ht="12.75" customHeight="1">
      <c r="C1275" s="2821"/>
      <c r="D1275" s="2821"/>
      <c r="I1275" s="2821"/>
      <c r="J1275" s="2821"/>
    </row>
    <row r="1276" spans="3:10" ht="12.75" customHeight="1">
      <c r="C1276" s="2821"/>
      <c r="D1276" s="2821"/>
      <c r="I1276" s="2821"/>
      <c r="J1276" s="2821"/>
    </row>
    <row r="1277" spans="3:10" ht="12.75" customHeight="1">
      <c r="C1277" s="2821"/>
      <c r="D1277" s="2821"/>
      <c r="I1277" s="2821"/>
      <c r="J1277" s="2821"/>
    </row>
    <row r="1278" spans="3:10" ht="12.75" customHeight="1">
      <c r="C1278" s="2821"/>
      <c r="D1278" s="2821"/>
      <c r="I1278" s="2821"/>
      <c r="J1278" s="2821"/>
    </row>
    <row r="1279" spans="3:10" ht="12.75" customHeight="1">
      <c r="C1279" s="2821"/>
      <c r="D1279" s="2821"/>
      <c r="I1279" s="2821"/>
      <c r="J1279" s="2821"/>
    </row>
    <row r="1280" spans="3:10" ht="12.75" customHeight="1">
      <c r="C1280" s="2821"/>
      <c r="D1280" s="2821"/>
      <c r="I1280" s="2821"/>
      <c r="J1280" s="2821"/>
    </row>
    <row r="1281" spans="3:10" ht="12.75" customHeight="1">
      <c r="C1281" s="2821"/>
      <c r="D1281" s="2821"/>
      <c r="I1281" s="2821"/>
      <c r="J1281" s="2821"/>
    </row>
    <row r="1282" spans="3:10" ht="12.75" customHeight="1">
      <c r="C1282" s="2821"/>
      <c r="D1282" s="2821"/>
      <c r="I1282" s="2821"/>
      <c r="J1282" s="2821"/>
    </row>
    <row r="1283" spans="3:10" ht="12.75" customHeight="1">
      <c r="C1283" s="2821"/>
      <c r="D1283" s="2821"/>
      <c r="I1283" s="2821"/>
      <c r="J1283" s="2821"/>
    </row>
    <row r="1284" spans="3:10" ht="12.75" customHeight="1">
      <c r="C1284" s="2821"/>
      <c r="D1284" s="2821"/>
      <c r="I1284" s="2821"/>
      <c r="J1284" s="2821"/>
    </row>
    <row r="1285" spans="3:10" ht="12.75" customHeight="1">
      <c r="C1285" s="2821"/>
      <c r="D1285" s="2821"/>
      <c r="I1285" s="2821"/>
      <c r="J1285" s="2821"/>
    </row>
    <row r="1286" spans="3:10" ht="12.75" customHeight="1">
      <c r="C1286" s="2821"/>
      <c r="D1286" s="2821"/>
      <c r="I1286" s="2821"/>
      <c r="J1286" s="2821"/>
    </row>
    <row r="1287" spans="3:10" ht="12.75" customHeight="1">
      <c r="C1287" s="2821"/>
      <c r="D1287" s="2821"/>
      <c r="I1287" s="2821"/>
      <c r="J1287" s="2821"/>
    </row>
    <row r="1288" spans="3:10" ht="12.75" customHeight="1">
      <c r="C1288" s="2821"/>
      <c r="D1288" s="2821"/>
      <c r="I1288" s="2821"/>
      <c r="J1288" s="2821"/>
    </row>
    <row r="1289" spans="3:10" ht="12.75" customHeight="1">
      <c r="C1289" s="2821"/>
      <c r="D1289" s="2821"/>
      <c r="I1289" s="2821"/>
      <c r="J1289" s="2821"/>
    </row>
    <row r="1290" spans="3:10" ht="12.75" customHeight="1">
      <c r="C1290" s="2821"/>
      <c r="D1290" s="2821"/>
      <c r="I1290" s="2821"/>
      <c r="J1290" s="2821"/>
    </row>
    <row r="1291" spans="3:10" ht="12.75" customHeight="1">
      <c r="C1291" s="2821"/>
      <c r="D1291" s="2821"/>
      <c r="I1291" s="2821"/>
      <c r="J1291" s="2821"/>
    </row>
    <row r="1292" spans="3:10" ht="12.75" customHeight="1">
      <c r="C1292" s="2821"/>
      <c r="D1292" s="2821"/>
      <c r="I1292" s="2821"/>
      <c r="J1292" s="2821"/>
    </row>
    <row r="1293" spans="3:10" ht="12.75" customHeight="1">
      <c r="C1293" s="2821"/>
      <c r="D1293" s="2821"/>
      <c r="I1293" s="2821"/>
      <c r="J1293" s="2821"/>
    </row>
    <row r="1294" spans="3:10" ht="12.75" customHeight="1">
      <c r="C1294" s="2821"/>
      <c r="D1294" s="2821"/>
      <c r="I1294" s="2821"/>
      <c r="J1294" s="2821"/>
    </row>
    <row r="1295" spans="3:10" ht="12.75" customHeight="1">
      <c r="C1295" s="2821"/>
      <c r="D1295" s="2821"/>
      <c r="I1295" s="2821"/>
      <c r="J1295" s="2821"/>
    </row>
    <row r="1296" spans="3:10" ht="12.75" customHeight="1">
      <c r="C1296" s="2821"/>
      <c r="D1296" s="2821"/>
      <c r="I1296" s="2821"/>
      <c r="J1296" s="2821"/>
    </row>
    <row r="1297" spans="3:10" ht="12.75" customHeight="1">
      <c r="C1297" s="2821"/>
      <c r="D1297" s="2821"/>
      <c r="I1297" s="2821"/>
      <c r="J1297" s="2821"/>
    </row>
    <row r="1298" spans="3:10" ht="12.75" customHeight="1">
      <c r="C1298" s="2821"/>
      <c r="D1298" s="2821"/>
      <c r="I1298" s="2821"/>
      <c r="J1298" s="2821"/>
    </row>
    <row r="1299" spans="3:10" ht="12.75" customHeight="1">
      <c r="C1299" s="2821"/>
      <c r="D1299" s="2821"/>
      <c r="I1299" s="2821"/>
      <c r="J1299" s="2821"/>
    </row>
    <row r="1300" spans="3:10" ht="12.75" customHeight="1">
      <c r="C1300" s="2821"/>
      <c r="D1300" s="2821"/>
      <c r="I1300" s="2821"/>
      <c r="J1300" s="2821"/>
    </row>
    <row r="1301" spans="3:10" ht="12.75" customHeight="1">
      <c r="C1301" s="2821"/>
      <c r="D1301" s="2821"/>
      <c r="I1301" s="2821"/>
      <c r="J1301" s="2821"/>
    </row>
    <row r="1302" spans="3:10" ht="12.75" customHeight="1">
      <c r="C1302" s="2821"/>
      <c r="D1302" s="2821"/>
      <c r="I1302" s="2821"/>
      <c r="J1302" s="2821"/>
    </row>
    <row r="1303" spans="3:10" ht="12.75" customHeight="1">
      <c r="C1303" s="2821"/>
      <c r="D1303" s="2821"/>
      <c r="I1303" s="2821"/>
      <c r="J1303" s="2821"/>
    </row>
    <row r="1304" spans="3:10" ht="12.75" customHeight="1">
      <c r="C1304" s="2821"/>
      <c r="D1304" s="2821"/>
      <c r="I1304" s="2821"/>
      <c r="J1304" s="2821"/>
    </row>
    <row r="1305" spans="3:10" ht="12.75" customHeight="1">
      <c r="C1305" s="2821"/>
      <c r="D1305" s="2821"/>
      <c r="I1305" s="2821"/>
      <c r="J1305" s="2821"/>
    </row>
    <row r="1306" spans="3:10" ht="12.75" customHeight="1">
      <c r="C1306" s="2821"/>
      <c r="D1306" s="2821"/>
      <c r="I1306" s="2821"/>
      <c r="J1306" s="2821"/>
    </row>
    <row r="1307" spans="3:10" ht="12.75" customHeight="1">
      <c r="C1307" s="2821"/>
      <c r="D1307" s="2821"/>
      <c r="I1307" s="2821"/>
      <c r="J1307" s="2821"/>
    </row>
    <row r="1308" spans="3:10" ht="12.75" customHeight="1">
      <c r="C1308" s="2821"/>
      <c r="D1308" s="2821"/>
      <c r="I1308" s="2821"/>
      <c r="J1308" s="2821"/>
    </row>
    <row r="1309" spans="3:10" ht="12.75" customHeight="1">
      <c r="C1309" s="2821"/>
      <c r="D1309" s="2821"/>
      <c r="I1309" s="2821"/>
      <c r="J1309" s="2821"/>
    </row>
    <row r="1310" spans="3:10" ht="12.75" customHeight="1">
      <c r="C1310" s="2821"/>
      <c r="D1310" s="2821"/>
      <c r="I1310" s="2821"/>
      <c r="J1310" s="2821"/>
    </row>
    <row r="1311" spans="3:10" ht="12.75" customHeight="1">
      <c r="C1311" s="2821"/>
      <c r="D1311" s="2821"/>
      <c r="I1311" s="2821"/>
      <c r="J1311" s="2821"/>
    </row>
    <row r="1312" spans="3:10" ht="12.75" customHeight="1">
      <c r="C1312" s="2821"/>
      <c r="D1312" s="2821"/>
      <c r="I1312" s="2821"/>
      <c r="J1312" s="2821"/>
    </row>
    <row r="1313" spans="3:10" ht="12.75" customHeight="1">
      <c r="C1313" s="2821"/>
      <c r="D1313" s="2821"/>
      <c r="I1313" s="2821"/>
      <c r="J1313" s="2821"/>
    </row>
    <row r="1314" spans="3:10" ht="12.75" customHeight="1">
      <c r="C1314" s="2821"/>
      <c r="D1314" s="2821"/>
      <c r="I1314" s="2821"/>
      <c r="J1314" s="2821"/>
    </row>
    <row r="1315" spans="3:10" ht="12.75" customHeight="1">
      <c r="C1315" s="2821"/>
      <c r="D1315" s="2821"/>
      <c r="I1315" s="2821"/>
      <c r="J1315" s="2821"/>
    </row>
    <row r="1316" spans="3:10" ht="12.75" customHeight="1">
      <c r="C1316" s="2821"/>
      <c r="D1316" s="2821"/>
      <c r="I1316" s="2821"/>
      <c r="J1316" s="2821"/>
    </row>
    <row r="1317" spans="3:10" ht="12.75" customHeight="1">
      <c r="C1317" s="2821"/>
      <c r="D1317" s="2821"/>
      <c r="I1317" s="2821"/>
      <c r="J1317" s="2821"/>
    </row>
    <row r="1318" spans="3:10" ht="12.75" customHeight="1">
      <c r="C1318" s="2821"/>
      <c r="D1318" s="2821"/>
      <c r="I1318" s="2821"/>
      <c r="J1318" s="2821"/>
    </row>
    <row r="1319" spans="3:10" ht="12.75" customHeight="1">
      <c r="C1319" s="2821"/>
      <c r="D1319" s="2821"/>
      <c r="I1319" s="2821"/>
      <c r="J1319" s="2821"/>
    </row>
    <row r="1320" spans="3:10" ht="12.75" customHeight="1">
      <c r="C1320" s="2821"/>
      <c r="D1320" s="2821"/>
      <c r="I1320" s="2821"/>
      <c r="J1320" s="2821"/>
    </row>
    <row r="1321" spans="3:10" ht="12.75" customHeight="1">
      <c r="C1321" s="2821"/>
      <c r="D1321" s="2821"/>
      <c r="I1321" s="2821"/>
      <c r="J1321" s="2821"/>
    </row>
    <row r="1322" spans="3:10" ht="12.75" customHeight="1">
      <c r="C1322" s="2821"/>
      <c r="D1322" s="2821"/>
      <c r="I1322" s="2821"/>
      <c r="J1322" s="2821"/>
    </row>
    <row r="1323" spans="3:10" ht="12.75" customHeight="1">
      <c r="C1323" s="2821"/>
      <c r="D1323" s="2821"/>
      <c r="I1323" s="2821"/>
      <c r="J1323" s="2821"/>
    </row>
    <row r="1324" spans="3:10" ht="12.75" customHeight="1">
      <c r="C1324" s="2821"/>
      <c r="D1324" s="2821"/>
      <c r="I1324" s="2821"/>
      <c r="J1324" s="2821"/>
    </row>
    <row r="1325" spans="3:10" ht="12.75" customHeight="1">
      <c r="C1325" s="2821"/>
      <c r="D1325" s="2821"/>
      <c r="I1325" s="2821"/>
      <c r="J1325" s="2821"/>
    </row>
    <row r="1326" spans="3:10" ht="12.75" customHeight="1">
      <c r="C1326" s="2821"/>
      <c r="D1326" s="2821"/>
      <c r="I1326" s="2821"/>
      <c r="J1326" s="2821"/>
    </row>
    <row r="1327" spans="3:10" ht="12.75" customHeight="1">
      <c r="C1327" s="2821"/>
      <c r="D1327" s="2821"/>
      <c r="I1327" s="2821"/>
      <c r="J1327" s="2821"/>
    </row>
    <row r="1328" spans="3:10" ht="12.75" customHeight="1">
      <c r="C1328" s="2821"/>
      <c r="D1328" s="2821"/>
      <c r="I1328" s="2821"/>
      <c r="J1328" s="2821"/>
    </row>
    <row r="1329" spans="3:10" ht="12.75" customHeight="1">
      <c r="C1329" s="2821"/>
      <c r="D1329" s="2821"/>
      <c r="I1329" s="2821"/>
      <c r="J1329" s="2821"/>
    </row>
    <row r="1330" spans="3:10" ht="12.75" customHeight="1">
      <c r="C1330" s="2821"/>
      <c r="D1330" s="2821"/>
      <c r="I1330" s="2821"/>
      <c r="J1330" s="2821"/>
    </row>
    <row r="1331" spans="3:10" ht="12.75" customHeight="1">
      <c r="C1331" s="2821"/>
      <c r="D1331" s="2821"/>
      <c r="I1331" s="2821"/>
      <c r="J1331" s="2821"/>
    </row>
    <row r="1332" spans="3:10" ht="12.75" customHeight="1">
      <c r="C1332" s="2821"/>
      <c r="D1332" s="2821"/>
      <c r="I1332" s="2821"/>
      <c r="J1332" s="2821"/>
    </row>
    <row r="1333" spans="3:10" ht="12.75" customHeight="1">
      <c r="C1333" s="2821"/>
      <c r="D1333" s="2821"/>
      <c r="I1333" s="2821"/>
      <c r="J1333" s="2821"/>
    </row>
    <row r="1334" spans="3:10" ht="12.75" customHeight="1">
      <c r="C1334" s="2821"/>
      <c r="D1334" s="2821"/>
      <c r="I1334" s="2821"/>
      <c r="J1334" s="2821"/>
    </row>
    <row r="1335" spans="3:10" ht="12.75" customHeight="1">
      <c r="C1335" s="2821"/>
      <c r="D1335" s="2821"/>
      <c r="I1335" s="2821"/>
      <c r="J1335" s="2821"/>
    </row>
    <row r="1336" spans="3:10" ht="12.75" customHeight="1">
      <c r="C1336" s="2821"/>
      <c r="D1336" s="2821"/>
      <c r="I1336" s="2821"/>
      <c r="J1336" s="2821"/>
    </row>
    <row r="1337" spans="3:10" ht="12.75" customHeight="1">
      <c r="C1337" s="2821"/>
      <c r="D1337" s="2821"/>
      <c r="I1337" s="2821"/>
      <c r="J1337" s="2821"/>
    </row>
    <row r="1338" spans="3:10" ht="12.75" customHeight="1">
      <c r="C1338" s="2821"/>
      <c r="D1338" s="2821"/>
      <c r="I1338" s="2821"/>
      <c r="J1338" s="2821"/>
    </row>
    <row r="1339" spans="3:10" ht="12.75" customHeight="1">
      <c r="C1339" s="2821"/>
      <c r="D1339" s="2821"/>
      <c r="I1339" s="2821"/>
      <c r="J1339" s="2821"/>
    </row>
    <row r="1340" spans="3:10" ht="12.75" customHeight="1">
      <c r="C1340" s="2821"/>
      <c r="D1340" s="2821"/>
      <c r="I1340" s="2821"/>
      <c r="J1340" s="2821"/>
    </row>
    <row r="1341" spans="3:10" ht="12.75" customHeight="1">
      <c r="C1341" s="2821"/>
      <c r="D1341" s="2821"/>
      <c r="I1341" s="2821"/>
      <c r="J1341" s="2821"/>
    </row>
    <row r="1342" spans="3:10" ht="12.75" customHeight="1">
      <c r="C1342" s="2821"/>
      <c r="D1342" s="2821"/>
      <c r="I1342" s="2821"/>
      <c r="J1342" s="2821"/>
    </row>
    <row r="1343" spans="3:10" ht="12.75" customHeight="1">
      <c r="C1343" s="2821"/>
      <c r="D1343" s="2821"/>
      <c r="I1343" s="2821"/>
      <c r="J1343" s="2821"/>
    </row>
    <row r="1344" spans="3:10" ht="12.75" customHeight="1">
      <c r="C1344" s="2821"/>
      <c r="D1344" s="2821"/>
      <c r="I1344" s="2821"/>
      <c r="J1344" s="2821"/>
    </row>
    <row r="1345" spans="3:10" ht="12.75" customHeight="1">
      <c r="C1345" s="2821"/>
      <c r="D1345" s="2821"/>
      <c r="I1345" s="2821"/>
      <c r="J1345" s="2821"/>
    </row>
    <row r="1346" spans="3:10" ht="12.75" customHeight="1">
      <c r="C1346" s="2821"/>
      <c r="D1346" s="2821"/>
      <c r="I1346" s="2821"/>
      <c r="J1346" s="2821"/>
    </row>
    <row r="1347" spans="3:10" ht="12.75" customHeight="1">
      <c r="C1347" s="2821"/>
      <c r="D1347" s="2821"/>
      <c r="I1347" s="2821"/>
      <c r="J1347" s="2821"/>
    </row>
    <row r="1348" spans="3:10" ht="12.75" customHeight="1">
      <c r="C1348" s="2821"/>
      <c r="D1348" s="2821"/>
      <c r="I1348" s="2821"/>
      <c r="J1348" s="2821"/>
    </row>
    <row r="1349" spans="3:10" ht="12.75" customHeight="1">
      <c r="C1349" s="2821"/>
      <c r="D1349" s="2821"/>
      <c r="I1349" s="2821"/>
      <c r="J1349" s="2821"/>
    </row>
    <row r="1350" spans="3:10" ht="12.75" customHeight="1">
      <c r="C1350" s="2821"/>
      <c r="D1350" s="2821"/>
      <c r="I1350" s="2821"/>
      <c r="J1350" s="2821"/>
    </row>
    <row r="1351" spans="3:10" ht="12.75" customHeight="1">
      <c r="C1351" s="2821"/>
      <c r="D1351" s="2821"/>
      <c r="I1351" s="2821"/>
      <c r="J1351" s="2821"/>
    </row>
    <row r="1352" spans="3:10" ht="12.75" customHeight="1">
      <c r="C1352" s="2821"/>
      <c r="D1352" s="2821"/>
      <c r="I1352" s="2821"/>
      <c r="J1352" s="2821"/>
    </row>
    <row r="1353" spans="3:10" ht="12.75" customHeight="1">
      <c r="C1353" s="2821"/>
      <c r="D1353" s="2821"/>
      <c r="I1353" s="2821"/>
      <c r="J1353" s="2821"/>
    </row>
    <row r="1354" spans="3:10" ht="12.75" customHeight="1">
      <c r="C1354" s="2821"/>
      <c r="D1354" s="2821"/>
      <c r="I1354" s="2821"/>
      <c r="J1354" s="2821"/>
    </row>
    <row r="1355" spans="3:10" ht="12.75" customHeight="1">
      <c r="C1355" s="2821"/>
      <c r="D1355" s="2821"/>
      <c r="I1355" s="2821"/>
      <c r="J1355" s="2821"/>
    </row>
    <row r="1356" spans="3:10" ht="12.75" customHeight="1">
      <c r="C1356" s="2821"/>
      <c r="D1356" s="2821"/>
      <c r="I1356" s="2821"/>
      <c r="J1356" s="2821"/>
    </row>
    <row r="1357" spans="3:10" ht="12.75" customHeight="1">
      <c r="C1357" s="2821"/>
      <c r="D1357" s="2821"/>
      <c r="I1357" s="2821"/>
      <c r="J1357" s="2821"/>
    </row>
    <row r="1358" spans="3:10" ht="12.75" customHeight="1">
      <c r="C1358" s="2821"/>
      <c r="D1358" s="2821"/>
      <c r="I1358" s="2821"/>
      <c r="J1358" s="2821"/>
    </row>
    <row r="1359" spans="3:10" ht="12.75" customHeight="1">
      <c r="C1359" s="2821"/>
      <c r="D1359" s="2821"/>
      <c r="I1359" s="2821"/>
      <c r="J1359" s="2821"/>
    </row>
    <row r="1360" spans="3:10" ht="12.75" customHeight="1">
      <c r="C1360" s="2821"/>
      <c r="D1360" s="2821"/>
      <c r="I1360" s="2821"/>
      <c r="J1360" s="2821"/>
    </row>
    <row r="1361" spans="3:10" ht="12.75" customHeight="1">
      <c r="C1361" s="2821"/>
      <c r="D1361" s="2821"/>
      <c r="I1361" s="2821"/>
      <c r="J1361" s="2821"/>
    </row>
    <row r="1362" spans="3:10" ht="12.75" customHeight="1">
      <c r="C1362" s="2821"/>
      <c r="D1362" s="2821"/>
      <c r="I1362" s="2821"/>
      <c r="J1362" s="2821"/>
    </row>
    <row r="1363" spans="3:10" ht="12.75" customHeight="1">
      <c r="C1363" s="2821"/>
      <c r="D1363" s="2821"/>
      <c r="I1363" s="2821"/>
      <c r="J1363" s="2821"/>
    </row>
    <row r="1364" spans="3:10" ht="12.75" customHeight="1">
      <c r="C1364" s="2821"/>
      <c r="D1364" s="2821"/>
      <c r="I1364" s="2821"/>
      <c r="J1364" s="2821"/>
    </row>
    <row r="1365" spans="3:10" ht="12.75" customHeight="1">
      <c r="C1365" s="2821"/>
      <c r="D1365" s="2821"/>
      <c r="I1365" s="2821"/>
      <c r="J1365" s="2821"/>
    </row>
    <row r="1366" spans="3:10" ht="12.75" customHeight="1">
      <c r="C1366" s="2821"/>
      <c r="D1366" s="2821"/>
      <c r="I1366" s="2821"/>
      <c r="J1366" s="2821"/>
    </row>
    <row r="1367" spans="3:10" ht="12.75" customHeight="1">
      <c r="C1367" s="2821"/>
      <c r="D1367" s="2821"/>
      <c r="I1367" s="2821"/>
      <c r="J1367" s="2821"/>
    </row>
    <row r="1368" spans="3:10" ht="12.75" customHeight="1">
      <c r="C1368" s="2821"/>
      <c r="D1368" s="2821"/>
      <c r="I1368" s="2821"/>
      <c r="J1368" s="2821"/>
    </row>
    <row r="1369" spans="3:10" ht="12.75" customHeight="1">
      <c r="C1369" s="2821"/>
      <c r="D1369" s="2821"/>
      <c r="I1369" s="2821"/>
      <c r="J1369" s="2821"/>
    </row>
    <row r="1370" spans="3:10" ht="12.75" customHeight="1">
      <c r="C1370" s="2821"/>
      <c r="D1370" s="2821"/>
      <c r="I1370" s="2821"/>
      <c r="J1370" s="2821"/>
    </row>
    <row r="1371" spans="3:10" ht="12.75" customHeight="1">
      <c r="C1371" s="2821"/>
      <c r="D1371" s="2821"/>
      <c r="I1371" s="2821"/>
      <c r="J1371" s="2821"/>
    </row>
    <row r="1372" spans="3:10" ht="12.75" customHeight="1">
      <c r="C1372" s="2821"/>
      <c r="D1372" s="2821"/>
      <c r="I1372" s="2821"/>
      <c r="J1372" s="2821"/>
    </row>
    <row r="1373" spans="3:10" ht="12.75" customHeight="1">
      <c r="C1373" s="2821"/>
      <c r="D1373" s="2821"/>
      <c r="I1373" s="2821"/>
      <c r="J1373" s="2821"/>
    </row>
    <row r="1374" spans="3:10" ht="12.75" customHeight="1">
      <c r="C1374" s="2821"/>
      <c r="D1374" s="2821"/>
      <c r="I1374" s="2821"/>
      <c r="J1374" s="2821"/>
    </row>
    <row r="1375" spans="3:10" ht="12.75" customHeight="1">
      <c r="C1375" s="2821"/>
      <c r="D1375" s="2821"/>
      <c r="I1375" s="2821"/>
      <c r="J1375" s="2821"/>
    </row>
    <row r="1376" spans="3:10" ht="12.75" customHeight="1">
      <c r="C1376" s="2821"/>
      <c r="D1376" s="2821"/>
      <c r="I1376" s="2821"/>
      <c r="J1376" s="2821"/>
    </row>
    <row r="1377" spans="3:10" ht="12.75" customHeight="1">
      <c r="C1377" s="2821"/>
      <c r="D1377" s="2821"/>
      <c r="I1377" s="2821"/>
      <c r="J1377" s="2821"/>
    </row>
    <row r="1378" spans="3:10" ht="12.75" customHeight="1">
      <c r="C1378" s="2821"/>
      <c r="D1378" s="2821"/>
      <c r="I1378" s="2821"/>
      <c r="J1378" s="2821"/>
    </row>
    <row r="1379" spans="3:10" ht="12.75" customHeight="1">
      <c r="C1379" s="2821"/>
      <c r="D1379" s="2821"/>
      <c r="I1379" s="2821"/>
      <c r="J1379" s="2821"/>
    </row>
    <row r="1380" spans="3:10" ht="12.75" customHeight="1">
      <c r="C1380" s="2821"/>
      <c r="D1380" s="2821"/>
      <c r="I1380" s="2821"/>
      <c r="J1380" s="2821"/>
    </row>
    <row r="1381" spans="3:10" ht="12.75" customHeight="1">
      <c r="C1381" s="2821"/>
      <c r="D1381" s="2821"/>
      <c r="I1381" s="2821"/>
      <c r="J1381" s="2821"/>
    </row>
    <row r="1382" spans="3:10" ht="12.75" customHeight="1">
      <c r="C1382" s="2821"/>
      <c r="D1382" s="2821"/>
      <c r="I1382" s="2821"/>
      <c r="J1382" s="2821"/>
    </row>
    <row r="1383" spans="3:10" ht="12.75" customHeight="1">
      <c r="C1383" s="2821"/>
      <c r="D1383" s="2821"/>
      <c r="I1383" s="2821"/>
      <c r="J1383" s="2821"/>
    </row>
    <row r="1384" spans="3:10" ht="12.75" customHeight="1">
      <c r="C1384" s="2821"/>
      <c r="D1384" s="2821"/>
      <c r="I1384" s="2821"/>
      <c r="J1384" s="2821"/>
    </row>
    <row r="1385" spans="3:10" ht="12.75" customHeight="1">
      <c r="C1385" s="2821"/>
      <c r="D1385" s="2821"/>
      <c r="I1385" s="2821"/>
      <c r="J1385" s="2821"/>
    </row>
    <row r="1386" spans="3:10" ht="12.75" customHeight="1">
      <c r="C1386" s="2821"/>
      <c r="D1386" s="2821"/>
      <c r="I1386" s="2821"/>
      <c r="J1386" s="2821"/>
    </row>
    <row r="1387" spans="3:10" ht="12.75" customHeight="1">
      <c r="C1387" s="2821"/>
      <c r="D1387" s="2821"/>
      <c r="I1387" s="2821"/>
      <c r="J1387" s="2821"/>
    </row>
    <row r="1388" spans="3:10" ht="12.75" customHeight="1">
      <c r="C1388" s="2821"/>
      <c r="D1388" s="2821"/>
      <c r="I1388" s="2821"/>
      <c r="J1388" s="2821"/>
    </row>
    <row r="1389" spans="3:10" ht="12.75" customHeight="1">
      <c r="C1389" s="2821"/>
      <c r="D1389" s="2821"/>
      <c r="I1389" s="2821"/>
      <c r="J1389" s="2821"/>
    </row>
    <row r="1390" spans="3:10" ht="12.75" customHeight="1">
      <c r="C1390" s="2821"/>
      <c r="D1390" s="2821"/>
      <c r="I1390" s="2821"/>
      <c r="J1390" s="2821"/>
    </row>
    <row r="1391" spans="3:10" ht="12.75" customHeight="1">
      <c r="C1391" s="2821"/>
      <c r="D1391" s="2821"/>
      <c r="I1391" s="2821"/>
      <c r="J1391" s="2821"/>
    </row>
    <row r="1392" spans="3:10" ht="12.75" customHeight="1">
      <c r="C1392" s="2821"/>
      <c r="D1392" s="2821"/>
      <c r="I1392" s="2821"/>
      <c r="J1392" s="2821"/>
    </row>
    <row r="1393" spans="3:10" ht="12.75" customHeight="1">
      <c r="C1393" s="2821"/>
      <c r="D1393" s="2821"/>
      <c r="I1393" s="2821"/>
      <c r="J1393" s="2821"/>
    </row>
    <row r="1394" spans="3:10" ht="12.75" customHeight="1">
      <c r="C1394" s="2821"/>
      <c r="D1394" s="2821"/>
      <c r="I1394" s="2821"/>
      <c r="J1394" s="2821"/>
    </row>
    <row r="1395" spans="3:10" ht="12.75" customHeight="1">
      <c r="C1395" s="2821"/>
      <c r="D1395" s="2821"/>
      <c r="I1395" s="2821"/>
      <c r="J1395" s="2821"/>
    </row>
    <row r="1396" spans="3:10" ht="12.75" customHeight="1">
      <c r="C1396" s="2821"/>
      <c r="D1396" s="2821"/>
      <c r="I1396" s="2821"/>
      <c r="J1396" s="2821"/>
    </row>
    <row r="1397" spans="3:10" ht="12.75" customHeight="1">
      <c r="C1397" s="2821"/>
      <c r="D1397" s="2821"/>
      <c r="I1397" s="2821"/>
      <c r="J1397" s="2821"/>
    </row>
    <row r="1398" spans="3:10" ht="12.75" customHeight="1">
      <c r="C1398" s="2821"/>
      <c r="D1398" s="2821"/>
      <c r="I1398" s="2821"/>
      <c r="J1398" s="2821"/>
    </row>
    <row r="1399" spans="3:10" ht="12.75" customHeight="1">
      <c r="C1399" s="2821"/>
      <c r="D1399" s="2821"/>
      <c r="I1399" s="2821"/>
      <c r="J1399" s="2821"/>
    </row>
    <row r="1400" spans="3:10" ht="12.75" customHeight="1">
      <c r="C1400" s="2821"/>
      <c r="D1400" s="2821"/>
      <c r="I1400" s="2821"/>
      <c r="J1400" s="2821"/>
    </row>
    <row r="1401" spans="3:10" ht="12.75" customHeight="1">
      <c r="C1401" s="2821"/>
      <c r="D1401" s="2821"/>
      <c r="I1401" s="2821"/>
      <c r="J1401" s="2821"/>
    </row>
    <row r="1402" spans="3:10" ht="12.75" customHeight="1">
      <c r="C1402" s="2821"/>
      <c r="D1402" s="2821"/>
      <c r="I1402" s="2821"/>
      <c r="J1402" s="2821"/>
    </row>
    <row r="1403" spans="3:10" ht="12.75" customHeight="1">
      <c r="C1403" s="2821"/>
      <c r="D1403" s="2821"/>
      <c r="I1403" s="2821"/>
      <c r="J1403" s="2821"/>
    </row>
    <row r="1404" spans="3:10" ht="12.75" customHeight="1">
      <c r="C1404" s="2821"/>
      <c r="D1404" s="2821"/>
      <c r="I1404" s="2821"/>
      <c r="J1404" s="2821"/>
    </row>
    <row r="1405" spans="3:10" ht="12.75" customHeight="1">
      <c r="C1405" s="2821"/>
      <c r="D1405" s="2821"/>
      <c r="I1405" s="2821"/>
      <c r="J1405" s="2821"/>
    </row>
    <row r="1406" spans="3:10" ht="12.75" customHeight="1">
      <c r="C1406" s="2821"/>
      <c r="D1406" s="2821"/>
      <c r="I1406" s="2821"/>
      <c r="J1406" s="2821"/>
    </row>
    <row r="1407" spans="3:10" ht="12.75" customHeight="1">
      <c r="C1407" s="2821"/>
      <c r="D1407" s="2821"/>
      <c r="I1407" s="2821"/>
      <c r="J1407" s="2821"/>
    </row>
    <row r="1408" spans="3:10" ht="12.75" customHeight="1">
      <c r="C1408" s="2821"/>
      <c r="D1408" s="2821"/>
      <c r="I1408" s="2821"/>
      <c r="J1408" s="2821"/>
    </row>
    <row r="1409" spans="3:10" ht="12.75" customHeight="1">
      <c r="C1409" s="2821"/>
      <c r="D1409" s="2821"/>
      <c r="I1409" s="2821"/>
      <c r="J1409" s="2821"/>
    </row>
    <row r="1410" spans="3:10" ht="12.75" customHeight="1">
      <c r="C1410" s="2821"/>
      <c r="D1410" s="2821"/>
      <c r="I1410" s="2821"/>
      <c r="J1410" s="2821"/>
    </row>
    <row r="1411" spans="3:10" ht="12.75" customHeight="1">
      <c r="C1411" s="2821"/>
      <c r="D1411" s="2821"/>
      <c r="I1411" s="2821"/>
      <c r="J1411" s="2821"/>
    </row>
    <row r="1412" spans="3:10" ht="12.75" customHeight="1">
      <c r="C1412" s="2821"/>
      <c r="D1412" s="2821"/>
      <c r="I1412" s="2821"/>
      <c r="J1412" s="2821"/>
    </row>
    <row r="1413" spans="3:10" ht="12.75" customHeight="1">
      <c r="C1413" s="2821"/>
      <c r="D1413" s="2821"/>
      <c r="I1413" s="2821"/>
      <c r="J1413" s="2821"/>
    </row>
    <row r="1414" spans="3:10" ht="12.75" customHeight="1">
      <c r="C1414" s="2821"/>
      <c r="D1414" s="2821"/>
      <c r="I1414" s="2821"/>
      <c r="J1414" s="2821"/>
    </row>
    <row r="1415" spans="3:10" ht="12.75" customHeight="1">
      <c r="C1415" s="2821"/>
      <c r="D1415" s="2821"/>
      <c r="I1415" s="2821"/>
      <c r="J1415" s="2821"/>
    </row>
    <row r="1416" spans="3:10" ht="12.75" customHeight="1">
      <c r="C1416" s="2821"/>
      <c r="D1416" s="2821"/>
      <c r="I1416" s="2821"/>
      <c r="J1416" s="2821"/>
    </row>
    <row r="1417" spans="3:10" ht="12.75" customHeight="1">
      <c r="C1417" s="2821"/>
      <c r="D1417" s="2821"/>
      <c r="I1417" s="2821"/>
      <c r="J1417" s="2821"/>
    </row>
    <row r="1418" spans="3:10" ht="12.75" customHeight="1">
      <c r="C1418" s="2821"/>
      <c r="D1418" s="2821"/>
      <c r="I1418" s="2821"/>
      <c r="J1418" s="2821"/>
    </row>
    <row r="1419" spans="3:10" ht="12.75" customHeight="1">
      <c r="C1419" s="2821"/>
      <c r="D1419" s="2821"/>
      <c r="I1419" s="2821"/>
      <c r="J1419" s="2821"/>
    </row>
    <row r="1420" spans="3:10" ht="12.75" customHeight="1">
      <c r="C1420" s="2821"/>
      <c r="D1420" s="2821"/>
      <c r="I1420" s="2821"/>
      <c r="J1420" s="2821"/>
    </row>
    <row r="1421" spans="3:10" ht="12.75" customHeight="1">
      <c r="C1421" s="2821"/>
      <c r="D1421" s="2821"/>
      <c r="I1421" s="2821"/>
      <c r="J1421" s="2821"/>
    </row>
    <row r="1422" spans="3:10" ht="12.75" customHeight="1">
      <c r="C1422" s="2821"/>
      <c r="D1422" s="2821"/>
      <c r="I1422" s="2821"/>
      <c r="J1422" s="2821"/>
    </row>
    <row r="1423" spans="3:10" ht="12.75" customHeight="1">
      <c r="C1423" s="2821"/>
      <c r="D1423" s="2821"/>
      <c r="I1423" s="2821"/>
      <c r="J1423" s="2821"/>
    </row>
    <row r="1424" spans="3:10" ht="12.75" customHeight="1">
      <c r="C1424" s="2821"/>
      <c r="D1424" s="2821"/>
      <c r="I1424" s="2821"/>
      <c r="J1424" s="2821"/>
    </row>
    <row r="1425" spans="3:10" ht="12.75" customHeight="1">
      <c r="C1425" s="2821"/>
      <c r="D1425" s="2821"/>
      <c r="I1425" s="2821"/>
      <c r="J1425" s="2821"/>
    </row>
    <row r="1426" spans="3:10" ht="12.75" customHeight="1">
      <c r="C1426" s="2821"/>
      <c r="D1426" s="2821"/>
      <c r="I1426" s="2821"/>
      <c r="J1426" s="2821"/>
    </row>
    <row r="1427" spans="3:10" ht="12.75" customHeight="1">
      <c r="C1427" s="2821"/>
      <c r="D1427" s="2821"/>
      <c r="I1427" s="2821"/>
      <c r="J1427" s="2821"/>
    </row>
    <row r="1428" spans="3:10" ht="12.75" customHeight="1">
      <c r="C1428" s="2821"/>
      <c r="D1428" s="2821"/>
      <c r="I1428" s="2821"/>
      <c r="J1428" s="2821"/>
    </row>
    <row r="1429" spans="3:10" ht="12.75" customHeight="1">
      <c r="C1429" s="2821"/>
      <c r="D1429" s="2821"/>
      <c r="I1429" s="2821"/>
      <c r="J1429" s="2821"/>
    </row>
    <row r="1430" spans="3:10" ht="12.75" customHeight="1">
      <c r="C1430" s="2821"/>
      <c r="D1430" s="2821"/>
      <c r="I1430" s="2821"/>
      <c r="J1430" s="2821"/>
    </row>
    <row r="1431" spans="3:10" ht="12.75" customHeight="1">
      <c r="C1431" s="2821"/>
      <c r="D1431" s="2821"/>
      <c r="I1431" s="2821"/>
      <c r="J1431" s="2821"/>
    </row>
    <row r="1432" spans="3:10" ht="12.75" customHeight="1">
      <c r="C1432" s="2821"/>
      <c r="D1432" s="2821"/>
      <c r="I1432" s="2821"/>
      <c r="J1432" s="2821"/>
    </row>
    <row r="1433" spans="3:10" ht="12.75" customHeight="1">
      <c r="C1433" s="2821"/>
      <c r="D1433" s="2821"/>
      <c r="I1433" s="2821"/>
      <c r="J1433" s="2821"/>
    </row>
    <row r="1434" spans="3:10" ht="12.75" customHeight="1">
      <c r="C1434" s="2821"/>
      <c r="D1434" s="2821"/>
      <c r="I1434" s="2821"/>
      <c r="J1434" s="2821"/>
    </row>
    <row r="1435" spans="3:10" ht="12.75" customHeight="1">
      <c r="C1435" s="2821"/>
      <c r="D1435" s="2821"/>
      <c r="I1435" s="2821"/>
      <c r="J1435" s="2821"/>
    </row>
    <row r="1436" spans="3:10" ht="12.75" customHeight="1">
      <c r="C1436" s="2821"/>
      <c r="D1436" s="2821"/>
      <c r="I1436" s="2821"/>
      <c r="J1436" s="2821"/>
    </row>
    <row r="1437" spans="3:10" ht="12.75" customHeight="1">
      <c r="C1437" s="2821"/>
      <c r="D1437" s="2821"/>
      <c r="I1437" s="2821"/>
      <c r="J1437" s="2821"/>
    </row>
    <row r="1438" spans="3:10" ht="12.75" customHeight="1">
      <c r="C1438" s="2821"/>
      <c r="D1438" s="2821"/>
      <c r="I1438" s="2821"/>
      <c r="J1438" s="2821"/>
    </row>
    <row r="1439" spans="3:10" ht="12.75" customHeight="1">
      <c r="C1439" s="2821"/>
      <c r="D1439" s="2821"/>
      <c r="I1439" s="2821"/>
      <c r="J1439" s="2821"/>
    </row>
    <row r="1440" spans="3:10" ht="12.75" customHeight="1">
      <c r="C1440" s="2821"/>
      <c r="D1440" s="2821"/>
      <c r="I1440" s="2821"/>
      <c r="J1440" s="2821"/>
    </row>
    <row r="1441" spans="3:10" ht="12.75" customHeight="1">
      <c r="C1441" s="2821"/>
      <c r="D1441" s="2821"/>
      <c r="I1441" s="2821"/>
      <c r="J1441" s="2821"/>
    </row>
    <row r="1442" spans="3:10" ht="12.75" customHeight="1">
      <c r="C1442" s="2821"/>
      <c r="D1442" s="2821"/>
      <c r="I1442" s="2821"/>
      <c r="J1442" s="2821"/>
    </row>
    <row r="1443" spans="3:10" ht="12.75" customHeight="1">
      <c r="C1443" s="2821"/>
      <c r="D1443" s="2821"/>
      <c r="I1443" s="2821"/>
      <c r="J1443" s="2821"/>
    </row>
    <row r="1444" spans="3:10" ht="12.75" customHeight="1">
      <c r="C1444" s="2821"/>
      <c r="D1444" s="2821"/>
      <c r="I1444" s="2821"/>
      <c r="J1444" s="2821"/>
    </row>
    <row r="1445" spans="3:10" ht="12.75" customHeight="1">
      <c r="C1445" s="2821"/>
      <c r="D1445" s="2821"/>
      <c r="I1445" s="2821"/>
      <c r="J1445" s="2821"/>
    </row>
    <row r="1446" spans="3:10" ht="12.75" customHeight="1">
      <c r="C1446" s="2821"/>
      <c r="D1446" s="2821"/>
      <c r="I1446" s="2821"/>
      <c r="J1446" s="2821"/>
    </row>
    <row r="1447" spans="3:10" ht="12.75" customHeight="1">
      <c r="C1447" s="2821"/>
      <c r="D1447" s="2821"/>
      <c r="I1447" s="2821"/>
      <c r="J1447" s="2821"/>
    </row>
    <row r="1448" spans="3:10" ht="12.75" customHeight="1">
      <c r="C1448" s="2821"/>
      <c r="D1448" s="2821"/>
      <c r="I1448" s="2821"/>
      <c r="J1448" s="2821"/>
    </row>
    <row r="1449" spans="3:10" ht="12.75" customHeight="1">
      <c r="C1449" s="2821"/>
      <c r="D1449" s="2821"/>
      <c r="I1449" s="2821"/>
      <c r="J1449" s="2821"/>
    </row>
    <row r="1450" spans="3:10" ht="12.75" customHeight="1">
      <c r="C1450" s="2821"/>
      <c r="D1450" s="2821"/>
      <c r="I1450" s="2821"/>
      <c r="J1450" s="2821"/>
    </row>
    <row r="1451" spans="3:10" ht="12.75" customHeight="1">
      <c r="C1451" s="2821"/>
      <c r="D1451" s="2821"/>
      <c r="I1451" s="2821"/>
      <c r="J1451" s="2821"/>
    </row>
    <row r="1452" spans="3:10" ht="12.75" customHeight="1">
      <c r="C1452" s="2821"/>
      <c r="D1452" s="2821"/>
      <c r="I1452" s="2821"/>
      <c r="J1452" s="2821"/>
    </row>
    <row r="1453" spans="3:10" ht="12.75" customHeight="1">
      <c r="C1453" s="2821"/>
      <c r="D1453" s="2821"/>
      <c r="I1453" s="2821"/>
      <c r="J1453" s="2821"/>
    </row>
    <row r="1454" spans="3:10" ht="12.75" customHeight="1">
      <c r="C1454" s="2821"/>
      <c r="D1454" s="2821"/>
      <c r="I1454" s="2821"/>
      <c r="J1454" s="2821"/>
    </row>
    <row r="1455" spans="3:10" ht="12.75" customHeight="1">
      <c r="C1455" s="2821"/>
      <c r="D1455" s="2821"/>
      <c r="I1455" s="2821"/>
      <c r="J1455" s="2821"/>
    </row>
    <row r="1456" spans="3:10" ht="12.75" customHeight="1">
      <c r="C1456" s="2821"/>
      <c r="D1456" s="2821"/>
      <c r="I1456" s="2821"/>
      <c r="J1456" s="2821"/>
    </row>
    <row r="1457" spans="3:10" ht="12.75" customHeight="1">
      <c r="C1457" s="2821"/>
      <c r="D1457" s="2821"/>
      <c r="I1457" s="2821"/>
      <c r="J1457" s="2821"/>
    </row>
    <row r="1458" spans="3:10" ht="12.75" customHeight="1">
      <c r="C1458" s="2821"/>
      <c r="D1458" s="2821"/>
      <c r="I1458" s="2821"/>
      <c r="J1458" s="2821"/>
    </row>
    <row r="1459" spans="3:10" ht="12.75" customHeight="1">
      <c r="C1459" s="2821"/>
      <c r="D1459" s="2821"/>
      <c r="I1459" s="2821"/>
      <c r="J1459" s="2821"/>
    </row>
    <row r="1460" spans="3:10" ht="12.75" customHeight="1">
      <c r="C1460" s="2821"/>
      <c r="D1460" s="2821"/>
      <c r="I1460" s="2821"/>
      <c r="J1460" s="2821"/>
    </row>
    <row r="1461" spans="3:10" ht="12.75" customHeight="1">
      <c r="C1461" s="2821"/>
      <c r="D1461" s="2821"/>
      <c r="I1461" s="2821"/>
      <c r="J1461" s="2821"/>
    </row>
    <row r="1462" spans="3:10" ht="12.75" customHeight="1">
      <c r="C1462" s="2821"/>
      <c r="D1462" s="2821"/>
      <c r="I1462" s="2821"/>
      <c r="J1462" s="2821"/>
    </row>
    <row r="1463" spans="3:10" ht="12.75" customHeight="1">
      <c r="C1463" s="2821"/>
      <c r="D1463" s="2821"/>
      <c r="I1463" s="2821"/>
      <c r="J1463" s="2821"/>
    </row>
    <row r="1464" spans="3:10" ht="12.75" customHeight="1">
      <c r="C1464" s="2821"/>
      <c r="D1464" s="2821"/>
      <c r="I1464" s="2821"/>
      <c r="J1464" s="2821"/>
    </row>
    <row r="1465" spans="3:10" ht="12.75" customHeight="1">
      <c r="C1465" s="2821"/>
      <c r="D1465" s="2821"/>
      <c r="I1465" s="2821"/>
      <c r="J1465" s="2821"/>
    </row>
    <row r="1466" spans="3:10" ht="12.75" customHeight="1">
      <c r="C1466" s="2821"/>
      <c r="D1466" s="2821"/>
      <c r="I1466" s="2821"/>
      <c r="J1466" s="2821"/>
    </row>
    <row r="1467" spans="3:10" ht="12.75" customHeight="1">
      <c r="C1467" s="2821"/>
      <c r="D1467" s="2821"/>
      <c r="I1467" s="2821"/>
      <c r="J1467" s="2821"/>
    </row>
    <row r="1468" spans="3:10" ht="12.75" customHeight="1">
      <c r="C1468" s="2821"/>
      <c r="D1468" s="2821"/>
      <c r="I1468" s="2821"/>
      <c r="J1468" s="2821"/>
    </row>
    <row r="1469" spans="3:10" ht="12.75" customHeight="1">
      <c r="C1469" s="2821"/>
      <c r="D1469" s="2821"/>
      <c r="I1469" s="2821"/>
      <c r="J1469" s="2821"/>
    </row>
    <row r="1470" spans="3:10" ht="12.75" customHeight="1">
      <c r="C1470" s="2821"/>
      <c r="D1470" s="2821"/>
      <c r="I1470" s="2821"/>
      <c r="J1470" s="2821"/>
    </row>
    <row r="1471" spans="3:10" ht="12.75" customHeight="1">
      <c r="C1471" s="2821"/>
      <c r="D1471" s="2821"/>
      <c r="I1471" s="2821"/>
      <c r="J1471" s="2821"/>
    </row>
    <row r="1472" spans="3:10" ht="12.75" customHeight="1">
      <c r="C1472" s="2821"/>
      <c r="D1472" s="2821"/>
      <c r="I1472" s="2821"/>
      <c r="J1472" s="2821"/>
    </row>
    <row r="1473" spans="3:10" ht="12.75" customHeight="1">
      <c r="C1473" s="2821"/>
      <c r="D1473" s="2821"/>
      <c r="I1473" s="2821"/>
      <c r="J1473" s="2821"/>
    </row>
    <row r="1474" spans="3:10" ht="12.75" customHeight="1">
      <c r="C1474" s="2821"/>
      <c r="D1474" s="2821"/>
      <c r="I1474" s="2821"/>
      <c r="J1474" s="2821"/>
    </row>
    <row r="1475" spans="3:10" ht="12.75" customHeight="1">
      <c r="C1475" s="2821"/>
      <c r="D1475" s="2821"/>
      <c r="I1475" s="2821"/>
      <c r="J1475" s="2821"/>
    </row>
    <row r="1476" spans="3:10" ht="12.75" customHeight="1">
      <c r="C1476" s="2821"/>
      <c r="D1476" s="2821"/>
      <c r="I1476" s="2821"/>
      <c r="J1476" s="2821"/>
    </row>
    <row r="1477" spans="3:10" ht="12.75" customHeight="1">
      <c r="C1477" s="2821"/>
      <c r="D1477" s="2821"/>
      <c r="I1477" s="2821"/>
      <c r="J1477" s="2821"/>
    </row>
    <row r="1478" spans="3:10" ht="12.75" customHeight="1">
      <c r="C1478" s="2821"/>
      <c r="D1478" s="2821"/>
      <c r="I1478" s="2821"/>
      <c r="J1478" s="2821"/>
    </row>
    <row r="1479" spans="3:10" ht="12.75" customHeight="1">
      <c r="C1479" s="2821"/>
      <c r="D1479" s="2821"/>
      <c r="I1479" s="2821"/>
      <c r="J1479" s="2821"/>
    </row>
    <row r="1480" spans="3:10" ht="12.75" customHeight="1">
      <c r="C1480" s="2821"/>
      <c r="D1480" s="2821"/>
      <c r="I1480" s="2821"/>
      <c r="J1480" s="2821"/>
    </row>
    <row r="1481" spans="3:10" ht="12.75" customHeight="1">
      <c r="C1481" s="2821"/>
      <c r="D1481" s="2821"/>
      <c r="I1481" s="2821"/>
      <c r="J1481" s="2821"/>
    </row>
    <row r="1482" spans="3:10" ht="12.75" customHeight="1">
      <c r="C1482" s="2821"/>
      <c r="D1482" s="2821"/>
      <c r="I1482" s="2821"/>
      <c r="J1482" s="2821"/>
    </row>
    <row r="1483" spans="3:10" ht="12.75" customHeight="1">
      <c r="C1483" s="2821"/>
      <c r="D1483" s="2821"/>
      <c r="I1483" s="2821"/>
      <c r="J1483" s="2821"/>
    </row>
    <row r="1484" spans="3:10" ht="12.75" customHeight="1">
      <c r="C1484" s="2821"/>
      <c r="D1484" s="2821"/>
      <c r="I1484" s="2821"/>
      <c r="J1484" s="2821"/>
    </row>
    <row r="1485" spans="3:10" ht="12.75" customHeight="1">
      <c r="C1485" s="2821"/>
      <c r="D1485" s="2821"/>
      <c r="I1485" s="2821"/>
      <c r="J1485" s="2821"/>
    </row>
    <row r="1486" spans="3:10" ht="12.75" customHeight="1">
      <c r="C1486" s="2821"/>
      <c r="D1486" s="2821"/>
      <c r="I1486" s="2821"/>
      <c r="J1486" s="2821"/>
    </row>
    <row r="1487" spans="3:10" ht="12.75" customHeight="1">
      <c r="C1487" s="2821"/>
      <c r="D1487" s="2821"/>
      <c r="I1487" s="2821"/>
      <c r="J1487" s="2821"/>
    </row>
    <row r="1488" spans="3:10" ht="12.75" customHeight="1">
      <c r="C1488" s="2821"/>
      <c r="D1488" s="2821"/>
      <c r="I1488" s="2821"/>
      <c r="J1488" s="2821"/>
    </row>
    <row r="1489" spans="3:10" ht="12.75" customHeight="1">
      <c r="C1489" s="2821"/>
      <c r="D1489" s="2821"/>
      <c r="I1489" s="2821"/>
      <c r="J1489" s="2821"/>
    </row>
    <row r="1490" spans="3:10" ht="12.75" customHeight="1">
      <c r="C1490" s="2821"/>
      <c r="D1490" s="2821"/>
      <c r="I1490" s="2821"/>
      <c r="J1490" s="2821"/>
    </row>
    <row r="1491" spans="3:10" ht="12.75" customHeight="1">
      <c r="C1491" s="2821"/>
      <c r="D1491" s="2821"/>
      <c r="I1491" s="2821"/>
      <c r="J1491" s="2821"/>
    </row>
    <row r="1492" spans="3:10" ht="12.75" customHeight="1">
      <c r="C1492" s="2821"/>
      <c r="D1492" s="2821"/>
      <c r="I1492" s="2821"/>
      <c r="J1492" s="2821"/>
    </row>
    <row r="1493" spans="3:10" ht="12.75" customHeight="1">
      <c r="C1493" s="2821"/>
      <c r="D1493" s="2821"/>
      <c r="I1493" s="2821"/>
      <c r="J1493" s="2821"/>
    </row>
    <row r="1494" spans="3:10" ht="12.75" customHeight="1">
      <c r="C1494" s="2821"/>
      <c r="D1494" s="2821"/>
      <c r="I1494" s="2821"/>
      <c r="J1494" s="2821"/>
    </row>
    <row r="1495" spans="3:10" ht="12.75" customHeight="1">
      <c r="C1495" s="2821"/>
      <c r="D1495" s="2821"/>
      <c r="I1495" s="2821"/>
      <c r="J1495" s="2821"/>
    </row>
    <row r="1496" spans="3:10" ht="12.75" customHeight="1">
      <c r="C1496" s="2821"/>
      <c r="D1496" s="2821"/>
      <c r="I1496" s="2821"/>
      <c r="J1496" s="2821"/>
    </row>
    <row r="1497" spans="3:10" ht="12.75" customHeight="1">
      <c r="C1497" s="2821"/>
      <c r="D1497" s="2821"/>
      <c r="I1497" s="2821"/>
      <c r="J1497" s="2821"/>
    </row>
    <row r="1498" spans="3:10" ht="12.75" customHeight="1">
      <c r="C1498" s="2821"/>
      <c r="D1498" s="2821"/>
      <c r="I1498" s="2821"/>
      <c r="J1498" s="2821"/>
    </row>
    <row r="1499" spans="3:10" ht="12.75" customHeight="1">
      <c r="C1499" s="2821"/>
      <c r="D1499" s="2821"/>
      <c r="I1499" s="2821"/>
      <c r="J1499" s="2821"/>
    </row>
    <row r="1500" spans="3:10" ht="12.75" customHeight="1">
      <c r="C1500" s="2821"/>
      <c r="D1500" s="2821"/>
      <c r="I1500" s="2821"/>
      <c r="J1500" s="2821"/>
    </row>
    <row r="1501" spans="3:10" ht="12.75" customHeight="1">
      <c r="C1501" s="2821"/>
      <c r="D1501" s="2821"/>
      <c r="I1501" s="2821"/>
      <c r="J1501" s="2821"/>
    </row>
    <row r="1502" spans="3:10" ht="12.75" customHeight="1">
      <c r="C1502" s="2821"/>
      <c r="D1502" s="2821"/>
      <c r="I1502" s="2821"/>
      <c r="J1502" s="2821"/>
    </row>
    <row r="1503" spans="3:10" ht="12.75" customHeight="1">
      <c r="C1503" s="2821"/>
      <c r="D1503" s="2821"/>
      <c r="I1503" s="2821"/>
      <c r="J1503" s="2821"/>
    </row>
    <row r="1504" spans="3:10" ht="12.75" customHeight="1">
      <c r="C1504" s="2821"/>
      <c r="D1504" s="2821"/>
      <c r="I1504" s="2821"/>
      <c r="J1504" s="2821"/>
    </row>
    <row r="1505" spans="3:10" ht="12.75" customHeight="1">
      <c r="C1505" s="2821"/>
      <c r="D1505" s="2821"/>
      <c r="I1505" s="2821"/>
      <c r="J1505" s="2821"/>
    </row>
    <row r="1506" spans="3:10" ht="12.75" customHeight="1">
      <c r="C1506" s="2821"/>
      <c r="D1506" s="2821"/>
      <c r="I1506" s="2821"/>
      <c r="J1506" s="2821"/>
    </row>
    <row r="1507" spans="3:10" ht="12.75" customHeight="1">
      <c r="C1507" s="2821"/>
      <c r="D1507" s="2821"/>
      <c r="I1507" s="2821"/>
      <c r="J1507" s="2821"/>
    </row>
    <row r="1508" spans="3:10" ht="12.75" customHeight="1">
      <c r="C1508" s="2821"/>
      <c r="D1508" s="2821"/>
      <c r="I1508" s="2821"/>
      <c r="J1508" s="2821"/>
    </row>
    <row r="1509" spans="3:10" ht="12.75" customHeight="1">
      <c r="C1509" s="2821"/>
      <c r="D1509" s="2821"/>
      <c r="I1509" s="2821"/>
      <c r="J1509" s="2821"/>
    </row>
    <row r="1510" spans="3:10" ht="12.75" customHeight="1">
      <c r="C1510" s="2821"/>
      <c r="D1510" s="2821"/>
      <c r="I1510" s="2821"/>
      <c r="J1510" s="2821"/>
    </row>
    <row r="1511" spans="3:10" ht="12.75" customHeight="1">
      <c r="C1511" s="2821"/>
      <c r="D1511" s="2821"/>
      <c r="I1511" s="2821"/>
      <c r="J1511" s="2821"/>
    </row>
    <row r="1512" spans="3:10" ht="12.75" customHeight="1">
      <c r="C1512" s="2821"/>
      <c r="D1512" s="2821"/>
      <c r="I1512" s="2821"/>
      <c r="J1512" s="2821"/>
    </row>
    <row r="1513" spans="3:10" ht="12.75" customHeight="1">
      <c r="C1513" s="2821"/>
      <c r="D1513" s="2821"/>
      <c r="I1513" s="2821"/>
      <c r="J1513" s="2821"/>
    </row>
    <row r="1514" spans="3:10" ht="12.75" customHeight="1">
      <c r="C1514" s="2821"/>
      <c r="D1514" s="2821"/>
      <c r="I1514" s="2821"/>
      <c r="J1514" s="2821"/>
    </row>
    <row r="1515" spans="3:10" ht="12.75" customHeight="1">
      <c r="C1515" s="2821"/>
      <c r="D1515" s="2821"/>
      <c r="I1515" s="2821"/>
      <c r="J1515" s="2821"/>
    </row>
    <row r="1516" spans="3:10" ht="12.75" customHeight="1">
      <c r="C1516" s="2821"/>
      <c r="D1516" s="2821"/>
      <c r="I1516" s="2821"/>
      <c r="J1516" s="2821"/>
    </row>
    <row r="1517" spans="3:10" ht="12.75" customHeight="1">
      <c r="C1517" s="2821"/>
      <c r="D1517" s="2821"/>
      <c r="I1517" s="2821"/>
      <c r="J1517" s="2821"/>
    </row>
    <row r="1518" spans="3:10" ht="12.75" customHeight="1">
      <c r="C1518" s="2821"/>
      <c r="D1518" s="2821"/>
      <c r="I1518" s="2821"/>
      <c r="J1518" s="2821"/>
    </row>
    <row r="1519" spans="3:10" ht="12.75" customHeight="1">
      <c r="C1519" s="2821"/>
      <c r="D1519" s="2821"/>
      <c r="I1519" s="2821"/>
      <c r="J1519" s="2821"/>
    </row>
    <row r="1520" spans="3:10" ht="12.75" customHeight="1">
      <c r="C1520" s="2821"/>
      <c r="D1520" s="2821"/>
      <c r="I1520" s="2821"/>
      <c r="J1520" s="2821"/>
    </row>
    <row r="1521" spans="3:10" ht="12.75" customHeight="1">
      <c r="C1521" s="2821"/>
      <c r="D1521" s="2821"/>
      <c r="I1521" s="2821"/>
      <c r="J1521" s="2821"/>
    </row>
    <row r="1522" spans="3:10" ht="12.75" customHeight="1">
      <c r="C1522" s="2821"/>
      <c r="D1522" s="2821"/>
      <c r="I1522" s="2821"/>
      <c r="J1522" s="2821"/>
    </row>
    <row r="1523" spans="3:10" ht="12.75" customHeight="1">
      <c r="C1523" s="2821"/>
      <c r="D1523" s="2821"/>
      <c r="I1523" s="2821"/>
      <c r="J1523" s="2821"/>
    </row>
    <row r="1524" spans="3:10" ht="12.75" customHeight="1">
      <c r="C1524" s="2821"/>
      <c r="D1524" s="2821"/>
      <c r="I1524" s="2821"/>
      <c r="J1524" s="2821"/>
    </row>
    <row r="1525" spans="3:10" ht="12.75" customHeight="1">
      <c r="C1525" s="2821"/>
      <c r="D1525" s="2821"/>
      <c r="I1525" s="2821"/>
      <c r="J1525" s="2821"/>
    </row>
    <row r="1526" spans="3:10" ht="12.75" customHeight="1">
      <c r="C1526" s="2821"/>
      <c r="D1526" s="2821"/>
      <c r="I1526" s="2821"/>
      <c r="J1526" s="2821"/>
    </row>
    <row r="1527" spans="3:10" ht="12.75" customHeight="1">
      <c r="C1527" s="2821"/>
      <c r="D1527" s="2821"/>
      <c r="I1527" s="2821"/>
      <c r="J1527" s="2821"/>
    </row>
    <row r="1528" spans="3:10" ht="12.75" customHeight="1">
      <c r="C1528" s="2821"/>
      <c r="D1528" s="2821"/>
      <c r="I1528" s="2821"/>
      <c r="J1528" s="2821"/>
    </row>
    <row r="1529" spans="3:10" ht="12.75" customHeight="1">
      <c r="C1529" s="2821"/>
      <c r="D1529" s="2821"/>
      <c r="I1529" s="2821"/>
      <c r="J1529" s="2821"/>
    </row>
    <row r="1530" spans="3:10" ht="12.75" customHeight="1">
      <c r="C1530" s="2821"/>
      <c r="D1530" s="2821"/>
      <c r="I1530" s="2821"/>
      <c r="J1530" s="2821"/>
    </row>
    <row r="1531" spans="3:10" ht="12.75" customHeight="1">
      <c r="C1531" s="2821"/>
      <c r="D1531" s="2821"/>
      <c r="I1531" s="2821"/>
      <c r="J1531" s="2821"/>
    </row>
    <row r="1532" spans="3:10" ht="12.75" customHeight="1">
      <c r="C1532" s="2821"/>
      <c r="D1532" s="2821"/>
      <c r="I1532" s="2821"/>
      <c r="J1532" s="2821"/>
    </row>
    <row r="1533" spans="3:10" ht="12.75" customHeight="1">
      <c r="C1533" s="2821"/>
      <c r="D1533" s="2821"/>
      <c r="I1533" s="2821"/>
      <c r="J1533" s="2821"/>
    </row>
    <row r="1534" spans="3:10" ht="12.75" customHeight="1">
      <c r="C1534" s="2821"/>
      <c r="D1534" s="2821"/>
      <c r="I1534" s="2821"/>
      <c r="J1534" s="2821"/>
    </row>
    <row r="1535" spans="3:10" ht="12.75" customHeight="1">
      <c r="C1535" s="2821"/>
      <c r="D1535" s="2821"/>
      <c r="I1535" s="2821"/>
      <c r="J1535" s="2821"/>
    </row>
    <row r="1536" spans="3:10" ht="12.75" customHeight="1">
      <c r="C1536" s="2821"/>
      <c r="D1536" s="2821"/>
      <c r="I1536" s="2821"/>
      <c r="J1536" s="2821"/>
    </row>
    <row r="1537" spans="3:10" ht="12.75" customHeight="1">
      <c r="C1537" s="2821"/>
      <c r="D1537" s="2821"/>
      <c r="I1537" s="2821"/>
      <c r="J1537" s="2821"/>
    </row>
    <row r="1538" spans="3:10" ht="12.75" customHeight="1">
      <c r="C1538" s="2821"/>
      <c r="D1538" s="2821"/>
      <c r="I1538" s="2821"/>
      <c r="J1538" s="2821"/>
    </row>
    <row r="1539" spans="3:10" ht="12.75" customHeight="1">
      <c r="C1539" s="2821"/>
      <c r="D1539" s="2821"/>
      <c r="I1539" s="2821"/>
      <c r="J1539" s="2821"/>
    </row>
    <row r="1540" spans="3:10" ht="12.75" customHeight="1">
      <c r="C1540" s="2821"/>
      <c r="D1540" s="2821"/>
      <c r="I1540" s="2821"/>
      <c r="J1540" s="2821"/>
    </row>
    <row r="1541" spans="3:10" ht="12.75" customHeight="1">
      <c r="C1541" s="2821"/>
      <c r="D1541" s="2821"/>
      <c r="I1541" s="2821"/>
      <c r="J1541" s="2821"/>
    </row>
    <row r="1542" spans="3:10" ht="12.75" customHeight="1">
      <c r="C1542" s="2821"/>
      <c r="D1542" s="2821"/>
      <c r="I1542" s="2821"/>
      <c r="J1542" s="2821"/>
    </row>
    <row r="1543" spans="3:10" ht="12.75" customHeight="1">
      <c r="C1543" s="2821"/>
      <c r="D1543" s="2821"/>
      <c r="I1543" s="2821"/>
      <c r="J1543" s="2821"/>
    </row>
    <row r="1544" spans="3:10" ht="12.75" customHeight="1">
      <c r="C1544" s="2821"/>
      <c r="D1544" s="2821"/>
      <c r="I1544" s="2821"/>
      <c r="J1544" s="2821"/>
    </row>
    <row r="1545" spans="3:10" ht="12.75" customHeight="1">
      <c r="C1545" s="2821"/>
      <c r="D1545" s="2821"/>
      <c r="I1545" s="2821"/>
      <c r="J1545" s="2821"/>
    </row>
    <row r="1546" spans="3:10" ht="12.75" customHeight="1">
      <c r="C1546" s="2821"/>
      <c r="D1546" s="2821"/>
      <c r="I1546" s="2821"/>
      <c r="J1546" s="2821"/>
    </row>
    <row r="1547" spans="3:10" ht="12.75" customHeight="1">
      <c r="C1547" s="2821"/>
      <c r="D1547" s="2821"/>
      <c r="I1547" s="2821"/>
      <c r="J1547" s="2821"/>
    </row>
    <row r="1548" spans="3:10" ht="12.75" customHeight="1">
      <c r="C1548" s="2821"/>
      <c r="D1548" s="2821"/>
      <c r="I1548" s="2821"/>
      <c r="J1548" s="2821"/>
    </row>
    <row r="1549" spans="3:10" ht="12.75" customHeight="1">
      <c r="C1549" s="2821"/>
      <c r="D1549" s="2821"/>
      <c r="I1549" s="2821"/>
      <c r="J1549" s="2821"/>
    </row>
    <row r="1550" spans="3:10" ht="12.75" customHeight="1">
      <c r="C1550" s="2821"/>
      <c r="D1550" s="2821"/>
      <c r="I1550" s="2821"/>
      <c r="J1550" s="2821"/>
    </row>
    <row r="1551" spans="3:10" ht="12.75" customHeight="1">
      <c r="C1551" s="2821"/>
      <c r="D1551" s="2821"/>
      <c r="I1551" s="2821"/>
      <c r="J1551" s="2821"/>
    </row>
    <row r="1552" spans="3:10" ht="12.75" customHeight="1">
      <c r="C1552" s="2821"/>
      <c r="D1552" s="2821"/>
      <c r="I1552" s="2821"/>
      <c r="J1552" s="2821"/>
    </row>
    <row r="1553" spans="3:10" ht="12.75" customHeight="1">
      <c r="C1553" s="2821"/>
      <c r="D1553" s="2821"/>
      <c r="I1553" s="2821"/>
      <c r="J1553" s="2821"/>
    </row>
    <row r="1554" spans="3:10" ht="12.75" customHeight="1">
      <c r="C1554" s="2821"/>
      <c r="D1554" s="2821"/>
      <c r="I1554" s="2821"/>
      <c r="J1554" s="2821"/>
    </row>
    <row r="1555" spans="3:10" ht="12.75" customHeight="1">
      <c r="C1555" s="2821"/>
      <c r="D1555" s="2821"/>
      <c r="I1555" s="2821"/>
      <c r="J1555" s="2821"/>
    </row>
    <row r="1556" spans="3:10" ht="12.75" customHeight="1">
      <c r="C1556" s="2821"/>
      <c r="D1556" s="2821"/>
      <c r="I1556" s="2821"/>
      <c r="J1556" s="2821"/>
    </row>
    <row r="1557" spans="3:10" ht="12.75" customHeight="1">
      <c r="C1557" s="2821"/>
      <c r="D1557" s="2821"/>
      <c r="I1557" s="2821"/>
      <c r="J1557" s="2821"/>
    </row>
    <row r="1558" spans="3:10" ht="12.75" customHeight="1">
      <c r="C1558" s="2821"/>
      <c r="D1558" s="2821"/>
      <c r="I1558" s="2821"/>
      <c r="J1558" s="2821"/>
    </row>
    <row r="1559" spans="3:10" ht="12.75" customHeight="1">
      <c r="C1559" s="2821"/>
      <c r="D1559" s="2821"/>
      <c r="I1559" s="2821"/>
      <c r="J1559" s="2821"/>
    </row>
    <row r="1560" spans="3:10" ht="12.75" customHeight="1">
      <c r="C1560" s="2821"/>
      <c r="D1560" s="2821"/>
      <c r="I1560" s="2821"/>
      <c r="J1560" s="2821"/>
    </row>
    <row r="1561" spans="3:10" ht="12.75" customHeight="1">
      <c r="C1561" s="2821"/>
      <c r="D1561" s="2821"/>
      <c r="I1561" s="2821"/>
      <c r="J1561" s="2821"/>
    </row>
    <row r="1562" spans="3:10" ht="12.75" customHeight="1">
      <c r="C1562" s="2821"/>
      <c r="D1562" s="2821"/>
      <c r="I1562" s="2821"/>
      <c r="J1562" s="2821"/>
    </row>
    <row r="1563" spans="3:10" ht="12.75" customHeight="1">
      <c r="C1563" s="2821"/>
      <c r="D1563" s="2821"/>
      <c r="I1563" s="2821"/>
      <c r="J1563" s="2821"/>
    </row>
    <row r="1564" spans="3:10" ht="12.75" customHeight="1">
      <c r="C1564" s="2821"/>
      <c r="D1564" s="2821"/>
      <c r="I1564" s="2821"/>
      <c r="J1564" s="2821"/>
    </row>
    <row r="1565" spans="3:10" ht="12.75" customHeight="1">
      <c r="C1565" s="2821"/>
      <c r="D1565" s="2821"/>
      <c r="I1565" s="2821"/>
      <c r="J1565" s="2821"/>
    </row>
    <row r="1566" spans="3:10" ht="12.75" customHeight="1">
      <c r="C1566" s="2821"/>
      <c r="D1566" s="2821"/>
      <c r="I1566" s="2821"/>
      <c r="J1566" s="2821"/>
    </row>
    <row r="1567" spans="3:10" ht="12.75" customHeight="1">
      <c r="C1567" s="2821"/>
      <c r="D1567" s="2821"/>
      <c r="I1567" s="2821"/>
      <c r="J1567" s="2821"/>
    </row>
    <row r="1568" spans="3:10" ht="12.75" customHeight="1">
      <c r="C1568" s="2821"/>
      <c r="D1568" s="2821"/>
      <c r="I1568" s="2821"/>
      <c r="J1568" s="2821"/>
    </row>
    <row r="1569" spans="3:10" ht="12.75" customHeight="1">
      <c r="C1569" s="2821"/>
      <c r="D1569" s="2821"/>
      <c r="I1569" s="2821"/>
      <c r="J1569" s="2821"/>
    </row>
    <row r="1570" spans="3:10" ht="12.75" customHeight="1">
      <c r="C1570" s="2821"/>
      <c r="D1570" s="2821"/>
      <c r="I1570" s="2821"/>
      <c r="J1570" s="2821"/>
    </row>
    <row r="1571" spans="3:10" ht="12.75" customHeight="1">
      <c r="C1571" s="2821"/>
      <c r="D1571" s="2821"/>
      <c r="I1571" s="2821"/>
      <c r="J1571" s="2821"/>
    </row>
    <row r="1572" spans="3:10" ht="12.75" customHeight="1">
      <c r="C1572" s="2821"/>
      <c r="D1572" s="2821"/>
      <c r="I1572" s="2821"/>
      <c r="J1572" s="2821"/>
    </row>
    <row r="1573" spans="3:10" ht="12.75" customHeight="1">
      <c r="C1573" s="2821"/>
      <c r="D1573" s="2821"/>
      <c r="I1573" s="2821"/>
      <c r="J1573" s="2821"/>
    </row>
    <row r="1574" spans="3:10" ht="12.75" customHeight="1">
      <c r="C1574" s="2821"/>
      <c r="D1574" s="2821"/>
      <c r="I1574" s="2821"/>
      <c r="J1574" s="2821"/>
    </row>
    <row r="1575" spans="3:10" ht="12.75" customHeight="1">
      <c r="C1575" s="2821"/>
      <c r="D1575" s="2821"/>
      <c r="I1575" s="2821"/>
      <c r="J1575" s="2821"/>
    </row>
    <row r="1576" spans="3:10" ht="12.75" customHeight="1">
      <c r="C1576" s="2821"/>
      <c r="D1576" s="2821"/>
      <c r="I1576" s="2821"/>
      <c r="J1576" s="2821"/>
    </row>
    <row r="1577" spans="3:10" ht="12.75" customHeight="1">
      <c r="C1577" s="2821"/>
      <c r="D1577" s="2821"/>
      <c r="I1577" s="2821"/>
      <c r="J1577" s="2821"/>
    </row>
    <row r="1578" spans="3:10" ht="12.75" customHeight="1">
      <c r="C1578" s="2821"/>
      <c r="D1578" s="2821"/>
      <c r="I1578" s="2821"/>
      <c r="J1578" s="2821"/>
    </row>
    <row r="1579" spans="3:10" ht="12.75" customHeight="1">
      <c r="C1579" s="2821"/>
      <c r="D1579" s="2821"/>
      <c r="I1579" s="2821"/>
      <c r="J1579" s="2821"/>
    </row>
    <row r="1580" spans="3:10" ht="12.75" customHeight="1">
      <c r="C1580" s="2821"/>
      <c r="D1580" s="2821"/>
      <c r="I1580" s="2821"/>
      <c r="J1580" s="2821"/>
    </row>
    <row r="1581" spans="3:10" ht="12.75" customHeight="1">
      <c r="C1581" s="2821"/>
      <c r="D1581" s="2821"/>
      <c r="I1581" s="2821"/>
      <c r="J1581" s="2821"/>
    </row>
    <row r="1582" spans="3:10" ht="12.75" customHeight="1">
      <c r="C1582" s="2821"/>
      <c r="D1582" s="2821"/>
      <c r="I1582" s="2821"/>
      <c r="J1582" s="2821"/>
    </row>
    <row r="1583" spans="3:10" ht="12.75" customHeight="1">
      <c r="C1583" s="2821"/>
      <c r="D1583" s="2821"/>
      <c r="I1583" s="2821"/>
      <c r="J1583" s="2821"/>
    </row>
    <row r="1584" spans="3:10" ht="12.75" customHeight="1">
      <c r="C1584" s="2821"/>
      <c r="D1584" s="2821"/>
      <c r="I1584" s="2821"/>
      <c r="J1584" s="2821"/>
    </row>
    <row r="1585" spans="3:10" ht="12.75" customHeight="1">
      <c r="C1585" s="2821"/>
      <c r="D1585" s="2821"/>
      <c r="I1585" s="2821"/>
      <c r="J1585" s="2821"/>
    </row>
    <row r="1586" spans="3:10" ht="12.75" customHeight="1">
      <c r="C1586" s="2821"/>
      <c r="D1586" s="2821"/>
      <c r="I1586" s="2821"/>
      <c r="J1586" s="2821"/>
    </row>
    <row r="1587" spans="3:10" ht="12.75" customHeight="1">
      <c r="C1587" s="2821"/>
      <c r="D1587" s="2821"/>
      <c r="I1587" s="2821"/>
      <c r="J1587" s="2821"/>
    </row>
    <row r="1588" spans="3:10" ht="12.75" customHeight="1">
      <c r="C1588" s="2821"/>
      <c r="D1588" s="2821"/>
      <c r="I1588" s="2821"/>
      <c r="J1588" s="2821"/>
    </row>
    <row r="1589" spans="3:10" ht="12.75" customHeight="1">
      <c r="C1589" s="2821"/>
      <c r="D1589" s="2821"/>
      <c r="I1589" s="2821"/>
      <c r="J1589" s="2821"/>
    </row>
    <row r="1590" spans="3:10" ht="12.75" customHeight="1">
      <c r="C1590" s="2821"/>
      <c r="D1590" s="2821"/>
      <c r="I1590" s="2821"/>
      <c r="J1590" s="2821"/>
    </row>
    <row r="1591" spans="3:10" ht="12.75" customHeight="1">
      <c r="C1591" s="2821"/>
      <c r="D1591" s="2821"/>
      <c r="I1591" s="2821"/>
      <c r="J1591" s="2821"/>
    </row>
    <row r="1592" spans="3:10" ht="12.75" customHeight="1">
      <c r="C1592" s="2821"/>
      <c r="D1592" s="2821"/>
      <c r="I1592" s="2821"/>
      <c r="J1592" s="2821"/>
    </row>
    <row r="1593" spans="3:10" ht="12.75" customHeight="1">
      <c r="C1593" s="2821"/>
      <c r="D1593" s="2821"/>
      <c r="I1593" s="2821"/>
      <c r="J1593" s="2821"/>
    </row>
    <row r="1594" spans="3:10" ht="12.75" customHeight="1">
      <c r="C1594" s="2821"/>
      <c r="D1594" s="2821"/>
      <c r="I1594" s="2821"/>
      <c r="J1594" s="2821"/>
    </row>
    <row r="1595" spans="3:10" ht="12.75" customHeight="1">
      <c r="C1595" s="2821"/>
      <c r="D1595" s="2821"/>
      <c r="I1595" s="2821"/>
      <c r="J1595" s="2821"/>
    </row>
    <row r="1596" spans="3:10" ht="12.75" customHeight="1">
      <c r="C1596" s="2821"/>
      <c r="D1596" s="2821"/>
      <c r="I1596" s="2821"/>
      <c r="J1596" s="2821"/>
    </row>
    <row r="1597" spans="3:10" ht="12.75" customHeight="1">
      <c r="C1597" s="2821"/>
      <c r="D1597" s="2821"/>
      <c r="I1597" s="2821"/>
      <c r="J1597" s="2821"/>
    </row>
    <row r="1598" spans="3:10" ht="12.75" customHeight="1">
      <c r="C1598" s="2821"/>
      <c r="D1598" s="2821"/>
      <c r="I1598" s="2821"/>
      <c r="J1598" s="2821"/>
    </row>
    <row r="1599" spans="3:10" ht="12.75" customHeight="1">
      <c r="C1599" s="2821"/>
      <c r="D1599" s="2821"/>
      <c r="I1599" s="2821"/>
      <c r="J1599" s="2821"/>
    </row>
    <row r="1600" spans="3:10" ht="12.75" customHeight="1">
      <c r="C1600" s="2821"/>
      <c r="D1600" s="2821"/>
      <c r="I1600" s="2821"/>
      <c r="J1600" s="2821"/>
    </row>
    <row r="1601" spans="3:10" ht="12.75" customHeight="1">
      <c r="C1601" s="2821"/>
      <c r="D1601" s="2821"/>
      <c r="I1601" s="2821"/>
      <c r="J1601" s="2821"/>
    </row>
    <row r="1602" spans="3:10" ht="12.75" customHeight="1">
      <c r="C1602" s="2821"/>
      <c r="D1602" s="2821"/>
      <c r="I1602" s="2821"/>
      <c r="J1602" s="2821"/>
    </row>
    <row r="1603" spans="3:10" ht="12.75" customHeight="1">
      <c r="C1603" s="2821"/>
      <c r="D1603" s="2821"/>
      <c r="I1603" s="2821"/>
      <c r="J1603" s="2821"/>
    </row>
    <row r="1604" spans="3:10" ht="12.75" customHeight="1">
      <c r="C1604" s="2821"/>
      <c r="D1604" s="2821"/>
      <c r="I1604" s="2821"/>
      <c r="J1604" s="2821"/>
    </row>
    <row r="1605" spans="3:10" ht="12.75" customHeight="1">
      <c r="C1605" s="2821"/>
      <c r="D1605" s="2821"/>
      <c r="I1605" s="2821"/>
      <c r="J1605" s="2821"/>
    </row>
    <row r="1606" spans="3:10" ht="12.75" customHeight="1">
      <c r="C1606" s="2821"/>
      <c r="D1606" s="2821"/>
      <c r="I1606" s="2821"/>
      <c r="J1606" s="2821"/>
    </row>
    <row r="1607" spans="3:10" ht="12.75" customHeight="1">
      <c r="C1607" s="2821"/>
      <c r="D1607" s="2821"/>
      <c r="I1607" s="2821"/>
      <c r="J1607" s="2821"/>
    </row>
    <row r="1608" spans="3:10" ht="12.75" customHeight="1">
      <c r="C1608" s="2821"/>
      <c r="D1608" s="2821"/>
      <c r="I1608" s="2821"/>
      <c r="J1608" s="2821"/>
    </row>
    <row r="1609" spans="3:10" ht="12.75" customHeight="1">
      <c r="C1609" s="2821"/>
      <c r="D1609" s="2821"/>
      <c r="I1609" s="2821"/>
      <c r="J1609" s="2821"/>
    </row>
    <row r="1610" spans="3:10" ht="12.75" customHeight="1">
      <c r="C1610" s="2821"/>
      <c r="D1610" s="2821"/>
      <c r="I1610" s="2821"/>
      <c r="J1610" s="2821"/>
    </row>
    <row r="1611" spans="3:10" ht="12.75" customHeight="1">
      <c r="C1611" s="2821"/>
      <c r="D1611" s="2821"/>
      <c r="I1611" s="2821"/>
      <c r="J1611" s="2821"/>
    </row>
    <row r="1612" spans="3:10" ht="12.75" customHeight="1">
      <c r="C1612" s="2821"/>
      <c r="D1612" s="2821"/>
      <c r="I1612" s="2821"/>
      <c r="J1612" s="2821"/>
    </row>
    <row r="1613" spans="3:10" ht="12.75" customHeight="1">
      <c r="C1613" s="2821"/>
      <c r="D1613" s="2821"/>
      <c r="I1613" s="2821"/>
      <c r="J1613" s="2821"/>
    </row>
    <row r="1614" spans="3:10" ht="12.75" customHeight="1">
      <c r="C1614" s="2821"/>
      <c r="D1614" s="2821"/>
      <c r="I1614" s="2821"/>
      <c r="J1614" s="2821"/>
    </row>
    <row r="1615" spans="3:10" ht="12.75" customHeight="1">
      <c r="C1615" s="2821"/>
      <c r="D1615" s="2821"/>
      <c r="I1615" s="2821"/>
      <c r="J1615" s="2821"/>
    </row>
    <row r="1616" spans="3:10" ht="12.75" customHeight="1">
      <c r="C1616" s="2821"/>
      <c r="D1616" s="2821"/>
      <c r="I1616" s="2821"/>
      <c r="J1616" s="2821"/>
    </row>
    <row r="1617" spans="3:10" ht="12.75" customHeight="1">
      <c r="C1617" s="2821"/>
      <c r="D1617" s="2821"/>
      <c r="I1617" s="2821"/>
      <c r="J1617" s="2821"/>
    </row>
    <row r="1618" spans="3:10" ht="12.75" customHeight="1">
      <c r="C1618" s="2821"/>
      <c r="D1618" s="2821"/>
      <c r="I1618" s="2821"/>
      <c r="J1618" s="2821"/>
    </row>
    <row r="1619" spans="3:10" ht="12.75" customHeight="1">
      <c r="C1619" s="2821"/>
      <c r="D1619" s="2821"/>
      <c r="I1619" s="2821"/>
      <c r="J1619" s="2821"/>
    </row>
    <row r="1620" spans="3:10" ht="12.75" customHeight="1">
      <c r="C1620" s="2821"/>
      <c r="D1620" s="2821"/>
      <c r="I1620" s="2821"/>
      <c r="J1620" s="2821"/>
    </row>
    <row r="1621" spans="3:10" ht="12.75" customHeight="1">
      <c r="C1621" s="2821"/>
      <c r="D1621" s="2821"/>
      <c r="I1621" s="2821"/>
      <c r="J1621" s="2821"/>
    </row>
    <row r="1622" spans="3:10" ht="12.75" customHeight="1">
      <c r="C1622" s="2821"/>
      <c r="D1622" s="2821"/>
      <c r="I1622" s="2821"/>
      <c r="J1622" s="2821"/>
    </row>
    <row r="1623" spans="3:10" ht="12.75" customHeight="1">
      <c r="C1623" s="2821"/>
      <c r="D1623" s="2821"/>
      <c r="I1623" s="2821"/>
      <c r="J1623" s="2821"/>
    </row>
    <row r="1624" spans="3:10" ht="12.75" customHeight="1">
      <c r="C1624" s="2821"/>
      <c r="D1624" s="2821"/>
      <c r="I1624" s="2821"/>
      <c r="J1624" s="2821"/>
    </row>
    <row r="1625" spans="3:10" ht="12.75" customHeight="1">
      <c r="C1625" s="2821"/>
      <c r="D1625" s="2821"/>
      <c r="I1625" s="2821"/>
      <c r="J1625" s="2821"/>
    </row>
    <row r="1626" spans="3:10" ht="12.75" customHeight="1">
      <c r="C1626" s="2821"/>
      <c r="D1626" s="2821"/>
      <c r="I1626" s="2821"/>
      <c r="J1626" s="2821"/>
    </row>
    <row r="1627" spans="3:10" ht="12.75" customHeight="1">
      <c r="C1627" s="2821"/>
      <c r="D1627" s="2821"/>
      <c r="I1627" s="2821"/>
      <c r="J1627" s="2821"/>
    </row>
    <row r="1628" spans="3:10" ht="12.75" customHeight="1">
      <c r="C1628" s="2821"/>
      <c r="D1628" s="2821"/>
      <c r="I1628" s="2821"/>
      <c r="J1628" s="2821"/>
    </row>
    <row r="1629" spans="3:10" ht="12.75" customHeight="1">
      <c r="C1629" s="2821"/>
      <c r="D1629" s="2821"/>
      <c r="I1629" s="2821"/>
      <c r="J1629" s="2821"/>
    </row>
    <row r="1630" spans="3:10" ht="12.75" customHeight="1">
      <c r="C1630" s="2821"/>
      <c r="D1630" s="2821"/>
      <c r="I1630" s="2821"/>
      <c r="J1630" s="2821"/>
    </row>
    <row r="1631" spans="3:10" ht="12.75" customHeight="1">
      <c r="C1631" s="2821"/>
      <c r="D1631" s="2821"/>
      <c r="I1631" s="2821"/>
      <c r="J1631" s="2821"/>
    </row>
    <row r="1632" spans="3:10" ht="12.75" customHeight="1">
      <c r="C1632" s="2821"/>
      <c r="D1632" s="2821"/>
      <c r="I1632" s="2821"/>
      <c r="J1632" s="2821"/>
    </row>
    <row r="1633" spans="3:10" ht="12.75" customHeight="1">
      <c r="C1633" s="2821"/>
      <c r="D1633" s="2821"/>
      <c r="I1633" s="2821"/>
      <c r="J1633" s="2821"/>
    </row>
    <row r="1634" spans="3:10" ht="12.75" customHeight="1">
      <c r="C1634" s="2821"/>
      <c r="D1634" s="2821"/>
      <c r="I1634" s="2821"/>
      <c r="J1634" s="2821"/>
    </row>
    <row r="1635" spans="3:10" ht="12.75" customHeight="1">
      <c r="C1635" s="2821"/>
      <c r="D1635" s="2821"/>
      <c r="I1635" s="2821"/>
      <c r="J1635" s="2821"/>
    </row>
    <row r="1636" spans="3:10" ht="12.75" customHeight="1">
      <c r="C1636" s="2821"/>
      <c r="D1636" s="2821"/>
      <c r="I1636" s="2821"/>
      <c r="J1636" s="2821"/>
    </row>
    <row r="1637" spans="3:10" ht="12.75" customHeight="1">
      <c r="C1637" s="2821"/>
      <c r="D1637" s="2821"/>
      <c r="I1637" s="2821"/>
      <c r="J1637" s="2821"/>
    </row>
    <row r="1638" spans="3:10" ht="12.75" customHeight="1">
      <c r="C1638" s="2821"/>
      <c r="D1638" s="2821"/>
      <c r="I1638" s="2821"/>
      <c r="J1638" s="2821"/>
    </row>
    <row r="1639" spans="3:10" ht="12.75" customHeight="1">
      <c r="C1639" s="2821"/>
      <c r="D1639" s="2821"/>
      <c r="I1639" s="2821"/>
      <c r="J1639" s="2821"/>
    </row>
    <row r="1640" spans="3:10" ht="12.75" customHeight="1">
      <c r="C1640" s="2821"/>
      <c r="D1640" s="2821"/>
      <c r="I1640" s="2821"/>
      <c r="J1640" s="2821"/>
    </row>
    <row r="1641" spans="3:10" ht="12.75" customHeight="1">
      <c r="C1641" s="2821"/>
      <c r="D1641" s="2821"/>
      <c r="I1641" s="2821"/>
      <c r="J1641" s="2821"/>
    </row>
    <row r="1642" spans="3:10" ht="12.75" customHeight="1">
      <c r="C1642" s="2821"/>
      <c r="D1642" s="2821"/>
      <c r="I1642" s="2821"/>
      <c r="J1642" s="2821"/>
    </row>
    <row r="1643" spans="3:10" ht="12.75" customHeight="1">
      <c r="C1643" s="2821"/>
      <c r="D1643" s="2821"/>
      <c r="I1643" s="2821"/>
      <c r="J1643" s="2821"/>
    </row>
    <row r="1644" spans="3:10" ht="12.75" customHeight="1">
      <c r="C1644" s="2821"/>
      <c r="D1644" s="2821"/>
      <c r="I1644" s="2821"/>
      <c r="J1644" s="2821"/>
    </row>
    <row r="1645" spans="3:10" ht="12.75" customHeight="1">
      <c r="C1645" s="2821"/>
      <c r="D1645" s="2821"/>
      <c r="I1645" s="2821"/>
      <c r="J1645" s="2821"/>
    </row>
    <row r="1646" spans="3:10" ht="12.75" customHeight="1">
      <c r="C1646" s="2821"/>
      <c r="D1646" s="2821"/>
      <c r="I1646" s="2821"/>
      <c r="J1646" s="2821"/>
    </row>
    <row r="1647" spans="3:10" ht="12.75" customHeight="1">
      <c r="C1647" s="2821"/>
      <c r="D1647" s="2821"/>
      <c r="I1647" s="2821"/>
      <c r="J1647" s="2821"/>
    </row>
    <row r="1648" spans="3:10" ht="12.75" customHeight="1">
      <c r="C1648" s="2821"/>
      <c r="D1648" s="2821"/>
      <c r="I1648" s="2821"/>
      <c r="J1648" s="2821"/>
    </row>
    <row r="1649" spans="3:10" ht="12.75" customHeight="1">
      <c r="C1649" s="2821"/>
      <c r="D1649" s="2821"/>
      <c r="I1649" s="2821"/>
      <c r="J1649" s="2821"/>
    </row>
    <row r="1650" spans="3:10" ht="12.75" customHeight="1">
      <c r="C1650" s="2821"/>
      <c r="D1650" s="2821"/>
      <c r="I1650" s="2821"/>
      <c r="J1650" s="2821"/>
    </row>
    <row r="1651" spans="3:10" ht="12.75" customHeight="1">
      <c r="C1651" s="2821"/>
      <c r="D1651" s="2821"/>
      <c r="I1651" s="2821"/>
      <c r="J1651" s="2821"/>
    </row>
    <row r="1652" spans="3:10" ht="12.75" customHeight="1">
      <c r="C1652" s="2821"/>
      <c r="D1652" s="2821"/>
      <c r="I1652" s="2821"/>
      <c r="J1652" s="2821"/>
    </row>
    <row r="1653" spans="3:10" ht="12.75" customHeight="1">
      <c r="C1653" s="2821"/>
      <c r="D1653" s="2821"/>
      <c r="I1653" s="2821"/>
      <c r="J1653" s="2821"/>
    </row>
    <row r="1654" spans="3:10" ht="12.75" customHeight="1">
      <c r="C1654" s="2821"/>
      <c r="D1654" s="2821"/>
      <c r="I1654" s="2821"/>
      <c r="J1654" s="2821"/>
    </row>
    <row r="1655" spans="3:10" ht="12.75" customHeight="1">
      <c r="C1655" s="2821"/>
      <c r="D1655" s="2821"/>
      <c r="I1655" s="2821"/>
      <c r="J1655" s="2821"/>
    </row>
    <row r="1656" spans="3:10" ht="12.75" customHeight="1">
      <c r="C1656" s="2821"/>
      <c r="D1656" s="2821"/>
      <c r="I1656" s="2821"/>
      <c r="J1656" s="2821"/>
    </row>
    <row r="1657" spans="3:10" ht="12.75" customHeight="1">
      <c r="C1657" s="2821"/>
      <c r="D1657" s="2821"/>
      <c r="I1657" s="2821"/>
      <c r="J1657" s="2821"/>
    </row>
    <row r="1658" spans="3:10" ht="12.75" customHeight="1">
      <c r="C1658" s="2821"/>
      <c r="D1658" s="2821"/>
      <c r="I1658" s="2821"/>
      <c r="J1658" s="2821"/>
    </row>
    <row r="1659" spans="3:10" ht="12.75" customHeight="1">
      <c r="C1659" s="2821"/>
      <c r="D1659" s="2821"/>
      <c r="I1659" s="2821"/>
      <c r="J1659" s="2821"/>
    </row>
    <row r="1660" spans="3:10" ht="12.75" customHeight="1">
      <c r="C1660" s="2821"/>
      <c r="D1660" s="2821"/>
      <c r="I1660" s="2821"/>
      <c r="J1660" s="2821"/>
    </row>
    <row r="1661" spans="3:10" ht="12.75" customHeight="1">
      <c r="C1661" s="2821"/>
      <c r="D1661" s="2821"/>
      <c r="I1661" s="2821"/>
      <c r="J1661" s="2821"/>
    </row>
    <row r="1662" spans="3:10" ht="12.75" customHeight="1">
      <c r="C1662" s="2821"/>
      <c r="D1662" s="2821"/>
      <c r="I1662" s="2821"/>
      <c r="J1662" s="2821"/>
    </row>
    <row r="1663" spans="3:10" ht="12.75" customHeight="1">
      <c r="C1663" s="2821"/>
      <c r="D1663" s="2821"/>
      <c r="I1663" s="2821"/>
      <c r="J1663" s="2821"/>
    </row>
    <row r="1664" spans="3:10" ht="12.75" customHeight="1">
      <c r="C1664" s="2821"/>
      <c r="D1664" s="2821"/>
      <c r="I1664" s="2821"/>
      <c r="J1664" s="2821"/>
    </row>
    <row r="1665" spans="3:10" ht="12.75" customHeight="1">
      <c r="C1665" s="2821"/>
      <c r="D1665" s="2821"/>
      <c r="I1665" s="2821"/>
      <c r="J1665" s="2821"/>
    </row>
    <row r="1666" spans="3:10" ht="12.75" customHeight="1">
      <c r="C1666" s="2821"/>
      <c r="D1666" s="2821"/>
      <c r="I1666" s="2821"/>
      <c r="J1666" s="2821"/>
    </row>
    <row r="1667" spans="3:10" ht="12.75" customHeight="1">
      <c r="C1667" s="2821"/>
      <c r="D1667" s="2821"/>
      <c r="I1667" s="2821"/>
      <c r="J1667" s="2821"/>
    </row>
    <row r="1668" spans="3:10" ht="12.75" customHeight="1">
      <c r="C1668" s="2821"/>
      <c r="D1668" s="2821"/>
      <c r="I1668" s="2821"/>
      <c r="J1668" s="2821"/>
    </row>
    <row r="1669" spans="3:10" ht="12.75" customHeight="1">
      <c r="C1669" s="2821"/>
      <c r="D1669" s="2821"/>
      <c r="I1669" s="2821"/>
      <c r="J1669" s="2821"/>
    </row>
    <row r="1670" spans="3:10" ht="12.75" customHeight="1">
      <c r="C1670" s="2821"/>
      <c r="D1670" s="2821"/>
      <c r="I1670" s="2821"/>
      <c r="J1670" s="2821"/>
    </row>
    <row r="1671" spans="3:10" ht="12.75" customHeight="1">
      <c r="C1671" s="2821"/>
      <c r="D1671" s="2821"/>
      <c r="I1671" s="2821"/>
      <c r="J1671" s="2821"/>
    </row>
    <row r="1672" spans="3:10" ht="12.75" customHeight="1">
      <c r="C1672" s="2821"/>
      <c r="D1672" s="2821"/>
      <c r="I1672" s="2821"/>
      <c r="J1672" s="2821"/>
    </row>
    <row r="1673" spans="3:10" ht="12.75" customHeight="1">
      <c r="C1673" s="2821"/>
      <c r="D1673" s="2821"/>
      <c r="I1673" s="2821"/>
      <c r="J1673" s="2821"/>
    </row>
    <row r="1674" spans="3:10" ht="12.75" customHeight="1">
      <c r="C1674" s="2821"/>
      <c r="D1674" s="2821"/>
      <c r="I1674" s="2821"/>
      <c r="J1674" s="2821"/>
    </row>
    <row r="1675" spans="3:10" ht="12.75" customHeight="1">
      <c r="C1675" s="2821"/>
      <c r="D1675" s="2821"/>
      <c r="I1675" s="2821"/>
      <c r="J1675" s="2821"/>
    </row>
    <row r="1676" spans="3:10" ht="12.75" customHeight="1">
      <c r="C1676" s="2821"/>
      <c r="D1676" s="2821"/>
      <c r="I1676" s="2821"/>
      <c r="J1676" s="2821"/>
    </row>
    <row r="1677" spans="3:10" ht="12.75" customHeight="1">
      <c r="C1677" s="2821"/>
      <c r="D1677" s="2821"/>
      <c r="I1677" s="2821"/>
      <c r="J1677" s="2821"/>
    </row>
    <row r="1678" spans="3:10" ht="12.75" customHeight="1">
      <c r="C1678" s="2821"/>
      <c r="D1678" s="2821"/>
      <c r="I1678" s="2821"/>
      <c r="J1678" s="2821"/>
    </row>
    <row r="1679" spans="3:10" ht="12.75" customHeight="1">
      <c r="C1679" s="2821"/>
      <c r="D1679" s="2821"/>
      <c r="I1679" s="2821"/>
      <c r="J1679" s="2821"/>
    </row>
    <row r="1680" spans="3:10" ht="12.75" customHeight="1">
      <c r="C1680" s="2821"/>
      <c r="D1680" s="2821"/>
      <c r="I1680" s="2821"/>
      <c r="J1680" s="2821"/>
    </row>
    <row r="1681" spans="3:10" ht="12.75" customHeight="1">
      <c r="C1681" s="2821"/>
      <c r="D1681" s="2821"/>
      <c r="I1681" s="2821"/>
      <c r="J1681" s="2821"/>
    </row>
    <row r="1682" spans="3:10" ht="12.75" customHeight="1">
      <c r="C1682" s="2821"/>
      <c r="D1682" s="2821"/>
      <c r="I1682" s="2821"/>
      <c r="J1682" s="2821"/>
    </row>
    <row r="1683" spans="3:10" ht="12.75" customHeight="1">
      <c r="C1683" s="2821"/>
      <c r="D1683" s="2821"/>
      <c r="I1683" s="2821"/>
      <c r="J1683" s="2821"/>
    </row>
    <row r="1684" spans="3:10" ht="12.75" customHeight="1">
      <c r="C1684" s="2821"/>
      <c r="D1684" s="2821"/>
      <c r="I1684" s="2821"/>
      <c r="J1684" s="2821"/>
    </row>
    <row r="1685" spans="3:10" ht="12.75" customHeight="1">
      <c r="C1685" s="2821"/>
      <c r="D1685" s="2821"/>
      <c r="I1685" s="2821"/>
      <c r="J1685" s="2821"/>
    </row>
    <row r="1686" spans="3:10" ht="12.75" customHeight="1">
      <c r="C1686" s="2821"/>
      <c r="D1686" s="2821"/>
      <c r="I1686" s="2821"/>
      <c r="J1686" s="2821"/>
    </row>
    <row r="1687" spans="3:10" ht="12.75" customHeight="1">
      <c r="C1687" s="2821"/>
      <c r="D1687" s="2821"/>
      <c r="I1687" s="2821"/>
      <c r="J1687" s="2821"/>
    </row>
    <row r="1688" spans="3:10" ht="12.75" customHeight="1">
      <c r="C1688" s="2821"/>
      <c r="D1688" s="2821"/>
      <c r="I1688" s="2821"/>
      <c r="J1688" s="2821"/>
    </row>
    <row r="1689" spans="3:10" ht="12.75" customHeight="1">
      <c r="C1689" s="2821"/>
      <c r="D1689" s="2821"/>
      <c r="I1689" s="2821"/>
      <c r="J1689" s="2821"/>
    </row>
    <row r="1690" spans="3:10" ht="12.75" customHeight="1">
      <c r="C1690" s="2821"/>
      <c r="D1690" s="2821"/>
      <c r="I1690" s="2821"/>
      <c r="J1690" s="2821"/>
    </row>
    <row r="1691" spans="3:10" ht="12.75" customHeight="1">
      <c r="C1691" s="2821"/>
      <c r="D1691" s="2821"/>
      <c r="I1691" s="2821"/>
      <c r="J1691" s="2821"/>
    </row>
    <row r="1692" spans="3:10" ht="12.75" customHeight="1">
      <c r="C1692" s="2821"/>
      <c r="D1692" s="2821"/>
      <c r="I1692" s="2821"/>
      <c r="J1692" s="2821"/>
    </row>
    <row r="1693" spans="3:10" ht="12.75" customHeight="1">
      <c r="C1693" s="2821"/>
      <c r="D1693" s="2821"/>
      <c r="I1693" s="2821"/>
      <c r="J1693" s="2821"/>
    </row>
    <row r="1694" spans="3:10" ht="12.75" customHeight="1">
      <c r="C1694" s="2821"/>
      <c r="D1694" s="2821"/>
      <c r="I1694" s="2821"/>
      <c r="J1694" s="2821"/>
    </row>
    <row r="1695" spans="3:10" ht="12.75" customHeight="1">
      <c r="C1695" s="2821"/>
      <c r="D1695" s="2821"/>
      <c r="I1695" s="2821"/>
      <c r="J1695" s="2821"/>
    </row>
    <row r="1696" spans="3:10" ht="12.75" customHeight="1">
      <c r="C1696" s="2821"/>
      <c r="D1696" s="2821"/>
      <c r="I1696" s="2821"/>
      <c r="J1696" s="2821"/>
    </row>
    <row r="1697" spans="3:10" ht="12.75" customHeight="1">
      <c r="C1697" s="2821"/>
      <c r="D1697" s="2821"/>
      <c r="I1697" s="2821"/>
      <c r="J1697" s="2821"/>
    </row>
    <row r="1698" spans="3:10" ht="12.75" customHeight="1">
      <c r="C1698" s="2821"/>
      <c r="D1698" s="2821"/>
      <c r="I1698" s="2821"/>
      <c r="J1698" s="2821"/>
    </row>
    <row r="1699" spans="3:10" ht="12.75" customHeight="1">
      <c r="C1699" s="2821"/>
      <c r="D1699" s="2821"/>
      <c r="I1699" s="2821"/>
      <c r="J1699" s="2821"/>
    </row>
    <row r="1700" spans="3:10" ht="12.75" customHeight="1">
      <c r="C1700" s="2821"/>
      <c r="D1700" s="2821"/>
      <c r="I1700" s="2821"/>
      <c r="J1700" s="2821"/>
    </row>
    <row r="1701" spans="3:10" ht="12.75" customHeight="1">
      <c r="C1701" s="2821"/>
      <c r="D1701" s="2821"/>
      <c r="I1701" s="2821"/>
      <c r="J1701" s="2821"/>
    </row>
    <row r="1702" spans="3:10" ht="12.75" customHeight="1">
      <c r="C1702" s="2821"/>
      <c r="D1702" s="2821"/>
      <c r="I1702" s="2821"/>
      <c r="J1702" s="2821"/>
    </row>
    <row r="1703" spans="3:10" ht="12.75" customHeight="1">
      <c r="C1703" s="2821"/>
      <c r="D1703" s="2821"/>
      <c r="I1703" s="2821"/>
      <c r="J1703" s="2821"/>
    </row>
    <row r="1704" spans="3:10" ht="12.75" customHeight="1">
      <c r="C1704" s="2821"/>
      <c r="D1704" s="2821"/>
      <c r="I1704" s="2821"/>
      <c r="J1704" s="2821"/>
    </row>
    <row r="1705" spans="3:10" ht="12.75" customHeight="1">
      <c r="C1705" s="2821"/>
      <c r="D1705" s="2821"/>
      <c r="I1705" s="2821"/>
      <c r="J1705" s="2821"/>
    </row>
    <row r="1706" spans="3:10" ht="12.75" customHeight="1">
      <c r="C1706" s="2821"/>
      <c r="D1706" s="2821"/>
      <c r="I1706" s="2821"/>
      <c r="J1706" s="2821"/>
    </row>
    <row r="1707" spans="3:10" ht="12.75" customHeight="1">
      <c r="C1707" s="2821"/>
      <c r="D1707" s="2821"/>
      <c r="I1707" s="2821"/>
      <c r="J1707" s="2821"/>
    </row>
    <row r="1708" spans="3:10" ht="12.75" customHeight="1">
      <c r="C1708" s="2821"/>
      <c r="D1708" s="2821"/>
      <c r="I1708" s="2821"/>
      <c r="J1708" s="2821"/>
    </row>
    <row r="1709" spans="3:10" ht="12.75" customHeight="1">
      <c r="C1709" s="2821"/>
      <c r="D1709" s="2821"/>
      <c r="I1709" s="2821"/>
      <c r="J1709" s="2821"/>
    </row>
    <row r="1710" spans="3:10" ht="12.75" customHeight="1">
      <c r="C1710" s="2821"/>
      <c r="D1710" s="2821"/>
      <c r="I1710" s="2821"/>
      <c r="J1710" s="2821"/>
    </row>
    <row r="1711" spans="3:10" ht="12.75" customHeight="1">
      <c r="C1711" s="2821"/>
      <c r="D1711" s="2821"/>
      <c r="I1711" s="2821"/>
      <c r="J1711" s="2821"/>
    </row>
    <row r="1712" spans="3:10" ht="12.75" customHeight="1">
      <c r="C1712" s="2821"/>
      <c r="D1712" s="2821"/>
      <c r="I1712" s="2821"/>
      <c r="J1712" s="2821"/>
    </row>
    <row r="1713" spans="3:10" ht="12.75" customHeight="1">
      <c r="C1713" s="2821"/>
      <c r="D1713" s="2821"/>
      <c r="I1713" s="2821"/>
      <c r="J1713" s="2821"/>
    </row>
    <row r="1714" spans="3:10" ht="12.75" customHeight="1">
      <c r="C1714" s="2821"/>
      <c r="D1714" s="2821"/>
      <c r="I1714" s="2821"/>
      <c r="J1714" s="2821"/>
    </row>
    <row r="1715" spans="3:10" ht="12.75" customHeight="1">
      <c r="C1715" s="2821"/>
      <c r="D1715" s="2821"/>
      <c r="I1715" s="2821"/>
      <c r="J1715" s="2821"/>
    </row>
    <row r="1716" spans="3:10" ht="12.75" customHeight="1">
      <c r="C1716" s="2821"/>
      <c r="D1716" s="2821"/>
      <c r="I1716" s="2821"/>
      <c r="J1716" s="2821"/>
    </row>
    <row r="1717" spans="3:10" ht="12.75" customHeight="1">
      <c r="C1717" s="2821"/>
      <c r="D1717" s="2821"/>
      <c r="I1717" s="2821"/>
      <c r="J1717" s="2821"/>
    </row>
    <row r="1718" spans="3:10" ht="12.75" customHeight="1">
      <c r="C1718" s="2821"/>
      <c r="D1718" s="2821"/>
      <c r="I1718" s="2821"/>
      <c r="J1718" s="2821"/>
    </row>
    <row r="1719" spans="3:10" ht="12.75" customHeight="1">
      <c r="C1719" s="2821"/>
      <c r="D1719" s="2821"/>
      <c r="I1719" s="2821"/>
      <c r="J1719" s="2821"/>
    </row>
    <row r="1720" spans="3:10" ht="12.75" customHeight="1">
      <c r="C1720" s="2821"/>
      <c r="D1720" s="2821"/>
      <c r="I1720" s="2821"/>
      <c r="J1720" s="2821"/>
    </row>
    <row r="1721" spans="3:10" ht="12.75" customHeight="1">
      <c r="C1721" s="2821"/>
      <c r="D1721" s="2821"/>
      <c r="I1721" s="2821"/>
      <c r="J1721" s="2821"/>
    </row>
    <row r="1722" spans="3:10" ht="12.75" customHeight="1">
      <c r="C1722" s="2821"/>
      <c r="D1722" s="2821"/>
      <c r="I1722" s="2821"/>
      <c r="J1722" s="2821"/>
    </row>
    <row r="1723" spans="3:10" ht="12.75" customHeight="1">
      <c r="C1723" s="2821"/>
      <c r="D1723" s="2821"/>
      <c r="I1723" s="2821"/>
      <c r="J1723" s="2821"/>
    </row>
    <row r="1724" spans="3:10" ht="12.75" customHeight="1">
      <c r="C1724" s="2821"/>
      <c r="D1724" s="2821"/>
      <c r="I1724" s="2821"/>
      <c r="J1724" s="2821"/>
    </row>
    <row r="1725" spans="3:10" ht="12.75" customHeight="1">
      <c r="C1725" s="2821"/>
      <c r="D1725" s="2821"/>
      <c r="I1725" s="2821"/>
      <c r="J1725" s="2821"/>
    </row>
    <row r="1726" spans="3:10" ht="12.75" customHeight="1">
      <c r="C1726" s="2821"/>
      <c r="D1726" s="2821"/>
      <c r="I1726" s="2821"/>
      <c r="J1726" s="2821"/>
    </row>
    <row r="1727" spans="3:10" ht="12.75" customHeight="1">
      <c r="C1727" s="2821"/>
      <c r="D1727" s="2821"/>
      <c r="I1727" s="2821"/>
      <c r="J1727" s="2821"/>
    </row>
    <row r="1728" spans="3:10" ht="12.75" customHeight="1">
      <c r="C1728" s="2821"/>
      <c r="D1728" s="2821"/>
      <c r="I1728" s="2821"/>
      <c r="J1728" s="2821"/>
    </row>
    <row r="1729" spans="3:10" ht="12.75" customHeight="1">
      <c r="C1729" s="2821"/>
      <c r="D1729" s="2821"/>
      <c r="I1729" s="2821"/>
      <c r="J1729" s="2821"/>
    </row>
    <row r="1730" spans="3:10" ht="12.75" customHeight="1">
      <c r="C1730" s="2821"/>
      <c r="D1730" s="2821"/>
      <c r="I1730" s="2821"/>
      <c r="J1730" s="2821"/>
    </row>
    <row r="1731" spans="3:10" ht="12.75" customHeight="1">
      <c r="C1731" s="2821"/>
      <c r="D1731" s="2821"/>
      <c r="I1731" s="2821"/>
      <c r="J1731" s="2821"/>
    </row>
    <row r="1732" spans="3:10" ht="12.75" customHeight="1">
      <c r="C1732" s="2821"/>
      <c r="D1732" s="2821"/>
      <c r="I1732" s="2821"/>
      <c r="J1732" s="2821"/>
    </row>
    <row r="1733" spans="3:10" ht="12.75" customHeight="1">
      <c r="C1733" s="2821"/>
      <c r="D1733" s="2821"/>
      <c r="I1733" s="2821"/>
      <c r="J1733" s="2821"/>
    </row>
    <row r="1734" spans="3:10" ht="12.75" customHeight="1">
      <c r="C1734" s="2821"/>
      <c r="D1734" s="2821"/>
      <c r="I1734" s="2821"/>
      <c r="J1734" s="2821"/>
    </row>
    <row r="1735" spans="3:10" ht="12.75" customHeight="1">
      <c r="C1735" s="2821"/>
      <c r="D1735" s="2821"/>
      <c r="I1735" s="2821"/>
      <c r="J1735" s="2821"/>
    </row>
    <row r="1736" spans="3:10" ht="12.75" customHeight="1">
      <c r="C1736" s="2821"/>
      <c r="D1736" s="2821"/>
      <c r="I1736" s="2821"/>
      <c r="J1736" s="2821"/>
    </row>
    <row r="1737" spans="3:10" ht="12.75" customHeight="1">
      <c r="C1737" s="2821"/>
      <c r="D1737" s="2821"/>
      <c r="I1737" s="2821"/>
      <c r="J1737" s="2821"/>
    </row>
    <row r="1738" spans="3:10" ht="12.75" customHeight="1">
      <c r="C1738" s="2821"/>
      <c r="D1738" s="2821"/>
      <c r="I1738" s="2821"/>
      <c r="J1738" s="2821"/>
    </row>
    <row r="1739" spans="3:10" ht="12.75" customHeight="1">
      <c r="C1739" s="2821"/>
      <c r="D1739" s="2821"/>
      <c r="I1739" s="2821"/>
      <c r="J1739" s="2821"/>
    </row>
    <row r="1740" spans="3:10" ht="12.75" customHeight="1">
      <c r="C1740" s="2821"/>
      <c r="D1740" s="2821"/>
      <c r="I1740" s="2821"/>
      <c r="J1740" s="2821"/>
    </row>
    <row r="1741" spans="3:10" ht="12.75" customHeight="1">
      <c r="C1741" s="2821"/>
      <c r="D1741" s="2821"/>
      <c r="I1741" s="2821"/>
      <c r="J1741" s="2821"/>
    </row>
    <row r="1742" spans="3:10" ht="12.75" customHeight="1">
      <c r="C1742" s="2821"/>
      <c r="D1742" s="2821"/>
      <c r="I1742" s="2821"/>
      <c r="J1742" s="2821"/>
    </row>
    <row r="1743" spans="3:10" ht="12.75" customHeight="1">
      <c r="C1743" s="2821"/>
      <c r="D1743" s="2821"/>
      <c r="I1743" s="2821"/>
      <c r="J1743" s="2821"/>
    </row>
    <row r="1744" spans="3:10" ht="12.75" customHeight="1">
      <c r="C1744" s="2821"/>
      <c r="D1744" s="2821"/>
      <c r="I1744" s="2821"/>
      <c r="J1744" s="2821"/>
    </row>
    <row r="1745" spans="3:10" ht="12.75" customHeight="1">
      <c r="C1745" s="2821"/>
      <c r="D1745" s="2821"/>
      <c r="I1745" s="2821"/>
      <c r="J1745" s="2821"/>
    </row>
    <row r="1746" spans="3:10" ht="12.75" customHeight="1">
      <c r="C1746" s="2821"/>
      <c r="D1746" s="2821"/>
      <c r="I1746" s="2821"/>
      <c r="J1746" s="2821"/>
    </row>
    <row r="1747" spans="3:10" ht="12.75" customHeight="1">
      <c r="C1747" s="2821"/>
      <c r="D1747" s="2821"/>
      <c r="I1747" s="2821"/>
      <c r="J1747" s="2821"/>
    </row>
    <row r="1748" spans="3:10" ht="12.75" customHeight="1">
      <c r="C1748" s="2821"/>
      <c r="D1748" s="2821"/>
      <c r="I1748" s="2821"/>
      <c r="J1748" s="2821"/>
    </row>
    <row r="1749" spans="3:10" ht="12.75" customHeight="1">
      <c r="C1749" s="2821"/>
      <c r="D1749" s="2821"/>
      <c r="I1749" s="2821"/>
      <c r="J1749" s="2821"/>
    </row>
    <row r="1750" spans="3:10" ht="12.75" customHeight="1">
      <c r="C1750" s="2821"/>
      <c r="D1750" s="2821"/>
      <c r="I1750" s="2821"/>
      <c r="J1750" s="2821"/>
    </row>
    <row r="1751" spans="3:10" ht="12.75" customHeight="1">
      <c r="C1751" s="2821"/>
      <c r="D1751" s="2821"/>
      <c r="I1751" s="2821"/>
      <c r="J1751" s="2821"/>
    </row>
    <row r="1752" spans="3:10" ht="12.75" customHeight="1">
      <c r="C1752" s="2821"/>
      <c r="D1752" s="2821"/>
      <c r="I1752" s="2821"/>
      <c r="J1752" s="2821"/>
    </row>
    <row r="1753" spans="3:10" ht="12.75" customHeight="1">
      <c r="C1753" s="2821"/>
      <c r="D1753" s="2821"/>
      <c r="I1753" s="2821"/>
      <c r="J1753" s="2821"/>
    </row>
    <row r="1754" spans="3:10" ht="12.75" customHeight="1">
      <c r="C1754" s="2821"/>
      <c r="D1754" s="2821"/>
      <c r="I1754" s="2821"/>
      <c r="J1754" s="2821"/>
    </row>
    <row r="1755" spans="3:10" ht="12.75" customHeight="1">
      <c r="C1755" s="2821"/>
      <c r="D1755" s="2821"/>
      <c r="I1755" s="2821"/>
      <c r="J1755" s="2821"/>
    </row>
    <row r="1756" spans="3:10" ht="12.75" customHeight="1">
      <c r="C1756" s="2821"/>
      <c r="D1756" s="2821"/>
      <c r="I1756" s="2821"/>
      <c r="J1756" s="2821"/>
    </row>
    <row r="1757" spans="3:10" ht="12.75" customHeight="1">
      <c r="C1757" s="2821"/>
      <c r="D1757" s="2821"/>
      <c r="I1757" s="2821"/>
      <c r="J1757" s="2821"/>
    </row>
    <row r="1758" spans="3:10" ht="12.75" customHeight="1">
      <c r="C1758" s="2821"/>
      <c r="D1758" s="2821"/>
      <c r="I1758" s="2821"/>
      <c r="J1758" s="2821"/>
    </row>
    <row r="1759" spans="3:10" ht="12.75" customHeight="1">
      <c r="C1759" s="2821"/>
      <c r="D1759" s="2821"/>
      <c r="I1759" s="2821"/>
      <c r="J1759" s="2821"/>
    </row>
    <row r="1760" spans="3:10" ht="12.75" customHeight="1">
      <c r="C1760" s="2821"/>
      <c r="D1760" s="2821"/>
      <c r="I1760" s="2821"/>
      <c r="J1760" s="2821"/>
    </row>
    <row r="1761" spans="3:10" ht="12.75" customHeight="1">
      <c r="C1761" s="2821"/>
      <c r="D1761" s="2821"/>
      <c r="I1761" s="2821"/>
      <c r="J1761" s="2821"/>
    </row>
    <row r="1762" spans="3:10" ht="12.75" customHeight="1">
      <c r="C1762" s="2821"/>
      <c r="D1762" s="2821"/>
      <c r="I1762" s="2821"/>
      <c r="J1762" s="2821"/>
    </row>
    <row r="1763" spans="3:10" ht="12.75" customHeight="1">
      <c r="C1763" s="2821"/>
      <c r="D1763" s="2821"/>
      <c r="I1763" s="2821"/>
      <c r="J1763" s="2821"/>
    </row>
    <row r="1764" spans="3:10" ht="12.75" customHeight="1">
      <c r="C1764" s="2821"/>
      <c r="D1764" s="2821"/>
      <c r="I1764" s="2821"/>
      <c r="J1764" s="2821"/>
    </row>
    <row r="1765" spans="3:10" ht="12.75" customHeight="1">
      <c r="C1765" s="2821"/>
      <c r="D1765" s="2821"/>
      <c r="I1765" s="2821"/>
      <c r="J1765" s="2821"/>
    </row>
    <row r="1766" spans="3:10" ht="12.75" customHeight="1">
      <c r="C1766" s="2821"/>
      <c r="D1766" s="2821"/>
      <c r="I1766" s="2821"/>
      <c r="J1766" s="2821"/>
    </row>
    <row r="1767" spans="3:10" ht="12.75" customHeight="1">
      <c r="C1767" s="2821"/>
      <c r="D1767" s="2821"/>
      <c r="I1767" s="2821"/>
      <c r="J1767" s="2821"/>
    </row>
    <row r="1768" spans="3:10" ht="12.75" customHeight="1">
      <c r="C1768" s="2821"/>
      <c r="D1768" s="2821"/>
      <c r="I1768" s="2821"/>
      <c r="J1768" s="2821"/>
    </row>
    <row r="1769" spans="3:10" ht="12.75" customHeight="1">
      <c r="C1769" s="2821"/>
      <c r="D1769" s="2821"/>
      <c r="I1769" s="2821"/>
      <c r="J1769" s="2821"/>
    </row>
    <row r="1770" spans="3:10" ht="12.75" customHeight="1">
      <c r="C1770" s="2821"/>
      <c r="D1770" s="2821"/>
      <c r="I1770" s="2821"/>
      <c r="J1770" s="2821"/>
    </row>
    <row r="1771" spans="3:10" ht="12.75" customHeight="1">
      <c r="C1771" s="2821"/>
      <c r="D1771" s="2821"/>
      <c r="I1771" s="2821"/>
      <c r="J1771" s="2821"/>
    </row>
    <row r="1772" spans="3:10" ht="12.75" customHeight="1">
      <c r="C1772" s="2821"/>
      <c r="D1772" s="2821"/>
      <c r="I1772" s="2821"/>
      <c r="J1772" s="2821"/>
    </row>
    <row r="1773" spans="3:10" ht="12.75" customHeight="1">
      <c r="C1773" s="2821"/>
      <c r="D1773" s="2821"/>
      <c r="I1773" s="2821"/>
      <c r="J1773" s="2821"/>
    </row>
    <row r="1774" spans="3:10" ht="12.75" customHeight="1">
      <c r="C1774" s="2821"/>
      <c r="D1774" s="2821"/>
      <c r="I1774" s="2821"/>
      <c r="J1774" s="2821"/>
    </row>
    <row r="1775" spans="3:10" ht="12.75" customHeight="1">
      <c r="C1775" s="2821"/>
      <c r="D1775" s="2821"/>
      <c r="I1775" s="2821"/>
      <c r="J1775" s="2821"/>
    </row>
    <row r="1776" spans="3:10" ht="12.75" customHeight="1">
      <c r="C1776" s="2821"/>
      <c r="D1776" s="2821"/>
      <c r="I1776" s="2821"/>
      <c r="J1776" s="2821"/>
    </row>
    <row r="1777" spans="3:10" ht="12.75" customHeight="1">
      <c r="C1777" s="2821"/>
      <c r="D1777" s="2821"/>
      <c r="I1777" s="2821"/>
      <c r="J1777" s="2821"/>
    </row>
    <row r="1778" spans="3:10" ht="12.75" customHeight="1">
      <c r="C1778" s="2821"/>
      <c r="D1778" s="2821"/>
      <c r="I1778" s="2821"/>
      <c r="J1778" s="2821"/>
    </row>
    <row r="1779" spans="3:10" ht="12.75" customHeight="1">
      <c r="C1779" s="2821"/>
      <c r="D1779" s="2821"/>
      <c r="I1779" s="2821"/>
      <c r="J1779" s="2821"/>
    </row>
    <row r="1780" spans="3:10" ht="12.75" customHeight="1">
      <c r="C1780" s="2821"/>
      <c r="D1780" s="2821"/>
      <c r="I1780" s="2821"/>
      <c r="J1780" s="2821"/>
    </row>
    <row r="1781" spans="3:10" ht="12.75" customHeight="1">
      <c r="C1781" s="2821"/>
      <c r="D1781" s="2821"/>
      <c r="I1781" s="2821"/>
      <c r="J1781" s="2821"/>
    </row>
    <row r="1782" spans="3:10" ht="12.75" customHeight="1">
      <c r="C1782" s="2821"/>
      <c r="D1782" s="2821"/>
      <c r="I1782" s="2821"/>
      <c r="J1782" s="2821"/>
    </row>
    <row r="1783" spans="3:10" ht="12.75" customHeight="1">
      <c r="C1783" s="2821"/>
      <c r="D1783" s="2821"/>
      <c r="I1783" s="2821"/>
      <c r="J1783" s="2821"/>
    </row>
    <row r="1784" spans="3:10" ht="12.75" customHeight="1">
      <c r="C1784" s="2821"/>
      <c r="D1784" s="2821"/>
      <c r="I1784" s="2821"/>
      <c r="J1784" s="2821"/>
    </row>
    <row r="1785" spans="3:10" ht="12.75" customHeight="1">
      <c r="C1785" s="2821"/>
      <c r="D1785" s="2821"/>
      <c r="I1785" s="2821"/>
      <c r="J1785" s="2821"/>
    </row>
    <row r="1786" spans="3:10" ht="12.75" customHeight="1">
      <c r="C1786" s="2821"/>
      <c r="D1786" s="2821"/>
      <c r="I1786" s="2821"/>
      <c r="J1786" s="2821"/>
    </row>
    <row r="1787" spans="3:10" ht="12.75" customHeight="1">
      <c r="C1787" s="2821"/>
      <c r="D1787" s="2821"/>
      <c r="I1787" s="2821"/>
      <c r="J1787" s="2821"/>
    </row>
    <row r="1788" spans="3:10" ht="12.75" customHeight="1">
      <c r="C1788" s="2821"/>
      <c r="D1788" s="2821"/>
      <c r="I1788" s="2821"/>
      <c r="J1788" s="2821"/>
    </row>
    <row r="1789" spans="3:10" ht="12.75" customHeight="1">
      <c r="C1789" s="2821"/>
      <c r="D1789" s="2821"/>
      <c r="I1789" s="2821"/>
      <c r="J1789" s="2821"/>
    </row>
    <row r="1790" spans="3:10" ht="12.75" customHeight="1">
      <c r="C1790" s="2821"/>
      <c r="D1790" s="2821"/>
      <c r="I1790" s="2821"/>
      <c r="J1790" s="2821"/>
    </row>
    <row r="1791" spans="3:10" ht="12.75" customHeight="1">
      <c r="C1791" s="2821"/>
      <c r="D1791" s="2821"/>
      <c r="I1791" s="2821"/>
      <c r="J1791" s="2821"/>
    </row>
    <row r="1792" spans="3:10" ht="12.75" customHeight="1">
      <c r="C1792" s="2821"/>
      <c r="D1792" s="2821"/>
      <c r="I1792" s="2821"/>
      <c r="J1792" s="2821"/>
    </row>
    <row r="1793" spans="3:10" ht="12.75" customHeight="1">
      <c r="C1793" s="2821"/>
      <c r="D1793" s="2821"/>
      <c r="I1793" s="2821"/>
      <c r="J1793" s="2821"/>
    </row>
    <row r="1794" spans="3:10" ht="12.75" customHeight="1">
      <c r="C1794" s="2821"/>
      <c r="D1794" s="2821"/>
      <c r="I1794" s="2821"/>
      <c r="J1794" s="2821"/>
    </row>
    <row r="1795" spans="3:10" ht="12.75" customHeight="1">
      <c r="C1795" s="2821"/>
      <c r="D1795" s="2821"/>
      <c r="I1795" s="2821"/>
      <c r="J1795" s="2821"/>
    </row>
    <row r="1796" spans="3:10" ht="12.75" customHeight="1">
      <c r="C1796" s="2821"/>
      <c r="D1796" s="2821"/>
      <c r="I1796" s="2821"/>
      <c r="J1796" s="2821"/>
    </row>
    <row r="1797" spans="3:10" ht="12.75" customHeight="1">
      <c r="C1797" s="2821"/>
      <c r="D1797" s="2821"/>
      <c r="I1797" s="2821"/>
      <c r="J1797" s="2821"/>
    </row>
    <row r="1798" spans="3:10" ht="12.75" customHeight="1">
      <c r="C1798" s="2821"/>
      <c r="D1798" s="2821"/>
      <c r="I1798" s="2821"/>
      <c r="J1798" s="2821"/>
    </row>
    <row r="1799" spans="3:10" ht="12.75" customHeight="1">
      <c r="C1799" s="2821"/>
      <c r="D1799" s="2821"/>
      <c r="I1799" s="2821"/>
      <c r="J1799" s="2821"/>
    </row>
    <row r="1800" spans="3:10" ht="12.75" customHeight="1">
      <c r="C1800" s="2821"/>
      <c r="D1800" s="2821"/>
      <c r="I1800" s="2821"/>
      <c r="J1800" s="2821"/>
    </row>
    <row r="1801" spans="3:10" ht="12.75" customHeight="1">
      <c r="C1801" s="2821"/>
      <c r="D1801" s="2821"/>
      <c r="I1801" s="2821"/>
      <c r="J1801" s="2821"/>
    </row>
    <row r="1802" spans="3:10" ht="12.75" customHeight="1">
      <c r="C1802" s="2821"/>
      <c r="D1802" s="2821"/>
      <c r="I1802" s="2821"/>
      <c r="J1802" s="2821"/>
    </row>
    <row r="1803" spans="3:10" ht="12.75" customHeight="1">
      <c r="C1803" s="2821"/>
      <c r="D1803" s="2821"/>
      <c r="I1803" s="2821"/>
      <c r="J1803" s="2821"/>
    </row>
    <row r="1804" spans="3:10" ht="12.75" customHeight="1">
      <c r="C1804" s="2821"/>
      <c r="D1804" s="2821"/>
      <c r="I1804" s="2821"/>
      <c r="J1804" s="2821"/>
    </row>
    <row r="1805" spans="3:10" ht="12.75" customHeight="1">
      <c r="C1805" s="2821"/>
      <c r="D1805" s="2821"/>
      <c r="I1805" s="2821"/>
      <c r="J1805" s="2821"/>
    </row>
    <row r="1806" spans="3:10" ht="12.75" customHeight="1">
      <c r="C1806" s="2821"/>
      <c r="D1806" s="2821"/>
      <c r="I1806" s="2821"/>
      <c r="J1806" s="2821"/>
    </row>
    <row r="1807" spans="3:10" ht="12.75" customHeight="1">
      <c r="C1807" s="2821"/>
      <c r="D1807" s="2821"/>
      <c r="I1807" s="2821"/>
      <c r="J1807" s="2821"/>
    </row>
    <row r="1808" spans="3:10" ht="12.75" customHeight="1">
      <c r="C1808" s="2821"/>
      <c r="D1808" s="2821"/>
      <c r="I1808" s="2821"/>
      <c r="J1808" s="2821"/>
    </row>
    <row r="1809" spans="3:10" ht="12.75" customHeight="1">
      <c r="C1809" s="2821"/>
      <c r="D1809" s="2821"/>
      <c r="I1809" s="2821"/>
      <c r="J1809" s="2821"/>
    </row>
    <row r="1810" spans="3:10" ht="12.75" customHeight="1">
      <c r="C1810" s="2821"/>
      <c r="D1810" s="2821"/>
      <c r="I1810" s="2821"/>
      <c r="J1810" s="2821"/>
    </row>
    <row r="1811" spans="3:10" ht="12.75" customHeight="1">
      <c r="C1811" s="2821"/>
      <c r="D1811" s="2821"/>
      <c r="I1811" s="2821"/>
      <c r="J1811" s="2821"/>
    </row>
    <row r="1812" spans="3:10" ht="12.75" customHeight="1">
      <c r="C1812" s="2821"/>
      <c r="D1812" s="2821"/>
      <c r="I1812" s="2821"/>
      <c r="J1812" s="2821"/>
    </row>
    <row r="1813" spans="3:10" ht="12.75" customHeight="1">
      <c r="C1813" s="2821"/>
      <c r="D1813" s="2821"/>
      <c r="I1813" s="2821"/>
      <c r="J1813" s="2821"/>
    </row>
    <row r="1814" spans="3:10" ht="12.75" customHeight="1">
      <c r="C1814" s="2821"/>
      <c r="D1814" s="2821"/>
      <c r="I1814" s="2821"/>
      <c r="J1814" s="2821"/>
    </row>
    <row r="1815" spans="3:10" ht="12.75" customHeight="1">
      <c r="C1815" s="2821"/>
      <c r="D1815" s="2821"/>
      <c r="I1815" s="2821"/>
      <c r="J1815" s="2821"/>
    </row>
    <row r="1816" spans="3:10" ht="12.75" customHeight="1">
      <c r="C1816" s="2821"/>
      <c r="D1816" s="2821"/>
      <c r="I1816" s="2821"/>
      <c r="J1816" s="2821"/>
    </row>
    <row r="1817" spans="3:10" ht="12.75" customHeight="1">
      <c r="C1817" s="2821"/>
      <c r="D1817" s="2821"/>
      <c r="I1817" s="2821"/>
      <c r="J1817" s="2821"/>
    </row>
    <row r="1818" spans="3:10" ht="12.75" customHeight="1">
      <c r="C1818" s="2821"/>
      <c r="D1818" s="2821"/>
      <c r="I1818" s="2821"/>
      <c r="J1818" s="2821"/>
    </row>
    <row r="1819" spans="3:10" ht="12.75" customHeight="1">
      <c r="C1819" s="2821"/>
      <c r="D1819" s="2821"/>
      <c r="I1819" s="2821"/>
      <c r="J1819" s="2821"/>
    </row>
    <row r="1820" spans="3:10" ht="12.75" customHeight="1">
      <c r="C1820" s="2821"/>
      <c r="D1820" s="2821"/>
      <c r="I1820" s="2821"/>
      <c r="J1820" s="2821"/>
    </row>
    <row r="1821" spans="3:10" ht="12.75" customHeight="1">
      <c r="C1821" s="2821"/>
      <c r="D1821" s="2821"/>
      <c r="I1821" s="2821"/>
      <c r="J1821" s="2821"/>
    </row>
    <row r="1822" spans="3:10" ht="12.75" customHeight="1">
      <c r="C1822" s="2821"/>
      <c r="D1822" s="2821"/>
      <c r="I1822" s="2821"/>
      <c r="J1822" s="2821"/>
    </row>
    <row r="1823" spans="3:10" ht="12.75" customHeight="1">
      <c r="C1823" s="2821"/>
      <c r="D1823" s="2821"/>
      <c r="I1823" s="2821"/>
      <c r="J1823" s="2821"/>
    </row>
    <row r="1824" spans="3:10" ht="12.75" customHeight="1">
      <c r="C1824" s="2821"/>
      <c r="D1824" s="2821"/>
      <c r="I1824" s="2821"/>
      <c r="J1824" s="2821"/>
    </row>
    <row r="1825" spans="3:10" ht="12.75" customHeight="1">
      <c r="C1825" s="2821"/>
      <c r="D1825" s="2821"/>
      <c r="I1825" s="2821"/>
      <c r="J1825" s="2821"/>
    </row>
    <row r="1826" spans="3:10" ht="12.75" customHeight="1">
      <c r="C1826" s="2821"/>
      <c r="D1826" s="2821"/>
      <c r="I1826" s="2821"/>
      <c r="J1826" s="2821"/>
    </row>
    <row r="1827" spans="3:10" ht="12.75" customHeight="1">
      <c r="C1827" s="2821"/>
      <c r="D1827" s="2821"/>
      <c r="I1827" s="2821"/>
      <c r="J1827" s="2821"/>
    </row>
    <row r="1828" spans="3:10" ht="12.75" customHeight="1">
      <c r="C1828" s="2821"/>
      <c r="D1828" s="2821"/>
      <c r="I1828" s="2821"/>
      <c r="J1828" s="2821"/>
    </row>
    <row r="1829" spans="3:10" ht="12.75" customHeight="1">
      <c r="C1829" s="2821"/>
      <c r="D1829" s="2821"/>
      <c r="I1829" s="2821"/>
      <c r="J1829" s="2821"/>
    </row>
    <row r="1830" spans="3:10" ht="12.75" customHeight="1">
      <c r="C1830" s="2821"/>
      <c r="D1830" s="2821"/>
      <c r="I1830" s="2821"/>
      <c r="J1830" s="2821"/>
    </row>
    <row r="1831" spans="3:10" ht="12.75" customHeight="1">
      <c r="C1831" s="2821"/>
      <c r="D1831" s="2821"/>
      <c r="I1831" s="2821"/>
      <c r="J1831" s="2821"/>
    </row>
    <row r="1832" spans="3:10" ht="12.75" customHeight="1">
      <c r="C1832" s="2821"/>
      <c r="D1832" s="2821"/>
      <c r="I1832" s="2821"/>
      <c r="J1832" s="2821"/>
    </row>
    <row r="1833" spans="3:10" ht="12.75" customHeight="1">
      <c r="C1833" s="2821"/>
      <c r="D1833" s="2821"/>
      <c r="I1833" s="2821"/>
      <c r="J1833" s="2821"/>
    </row>
    <row r="1834" spans="3:10" ht="12.75" customHeight="1">
      <c r="C1834" s="2821"/>
      <c r="D1834" s="2821"/>
      <c r="I1834" s="2821"/>
      <c r="J1834" s="2821"/>
    </row>
    <row r="1835" spans="3:10" ht="12.75" customHeight="1">
      <c r="C1835" s="2821"/>
      <c r="D1835" s="2821"/>
      <c r="I1835" s="2821"/>
      <c r="J1835" s="2821"/>
    </row>
    <row r="1836" spans="3:10" ht="12.75" customHeight="1">
      <c r="C1836" s="2821"/>
      <c r="D1836" s="2821"/>
      <c r="I1836" s="2821"/>
      <c r="J1836" s="2821"/>
    </row>
    <row r="1837" spans="3:10" ht="12.75" customHeight="1">
      <c r="C1837" s="2821"/>
      <c r="D1837" s="2821"/>
      <c r="I1837" s="2821"/>
      <c r="J1837" s="2821"/>
    </row>
    <row r="1838" spans="3:10" ht="12.75" customHeight="1">
      <c r="C1838" s="2821"/>
      <c r="D1838" s="2821"/>
      <c r="I1838" s="2821"/>
      <c r="J1838" s="2821"/>
    </row>
    <row r="1839" spans="3:10" ht="12.75" customHeight="1">
      <c r="C1839" s="2821"/>
      <c r="D1839" s="2821"/>
      <c r="I1839" s="2821"/>
      <c r="J1839" s="2821"/>
    </row>
    <row r="1840" spans="3:10" ht="12.75" customHeight="1">
      <c r="C1840" s="2821"/>
      <c r="D1840" s="2821"/>
      <c r="I1840" s="2821"/>
      <c r="J1840" s="2821"/>
    </row>
    <row r="1841" spans="3:10" ht="12.75" customHeight="1">
      <c r="C1841" s="2821"/>
      <c r="D1841" s="2821"/>
      <c r="I1841" s="2821"/>
      <c r="J1841" s="2821"/>
    </row>
    <row r="1842" spans="3:10" ht="12.75" customHeight="1">
      <c r="C1842" s="2821"/>
      <c r="D1842" s="2821"/>
      <c r="I1842" s="2821"/>
      <c r="J1842" s="2821"/>
    </row>
    <row r="1843" spans="3:10" ht="12.75" customHeight="1">
      <c r="C1843" s="2821"/>
      <c r="D1843" s="2821"/>
      <c r="I1843" s="2821"/>
      <c r="J1843" s="2821"/>
    </row>
    <row r="1844" spans="3:10" ht="12.75" customHeight="1">
      <c r="C1844" s="2821"/>
      <c r="D1844" s="2821"/>
      <c r="I1844" s="2821"/>
      <c r="J1844" s="2821"/>
    </row>
    <row r="1845" spans="3:10" ht="12.75" customHeight="1">
      <c r="C1845" s="2821"/>
      <c r="D1845" s="2821"/>
      <c r="I1845" s="2821"/>
      <c r="J1845" s="2821"/>
    </row>
    <row r="1846" spans="3:10" ht="12.75" customHeight="1">
      <c r="C1846" s="2821"/>
      <c r="D1846" s="2821"/>
      <c r="I1846" s="2821"/>
      <c r="J1846" s="2821"/>
    </row>
    <row r="1847" spans="3:10" ht="12.75" customHeight="1">
      <c r="C1847" s="2821"/>
      <c r="D1847" s="2821"/>
      <c r="I1847" s="2821"/>
      <c r="J1847" s="2821"/>
    </row>
    <row r="1848" spans="3:10" ht="12.75" customHeight="1">
      <c r="C1848" s="2821"/>
      <c r="D1848" s="2821"/>
      <c r="I1848" s="2821"/>
      <c r="J1848" s="2821"/>
    </row>
    <row r="1849" spans="3:10" ht="12.75" customHeight="1">
      <c r="C1849" s="2821"/>
      <c r="D1849" s="2821"/>
      <c r="I1849" s="2821"/>
      <c r="J1849" s="2821"/>
    </row>
    <row r="1850" spans="3:10" ht="12.75" customHeight="1">
      <c r="C1850" s="2821"/>
      <c r="D1850" s="2821"/>
      <c r="I1850" s="2821"/>
      <c r="J1850" s="2821"/>
    </row>
    <row r="1851" spans="3:10" ht="12.75" customHeight="1">
      <c r="C1851" s="2821"/>
      <c r="D1851" s="2821"/>
      <c r="I1851" s="2821"/>
      <c r="J1851" s="2821"/>
    </row>
    <row r="1852" spans="3:10" ht="12.75" customHeight="1">
      <c r="C1852" s="2821"/>
      <c r="D1852" s="2821"/>
      <c r="I1852" s="2821"/>
      <c r="J1852" s="2821"/>
    </row>
    <row r="1853" spans="3:10" ht="12.75" customHeight="1">
      <c r="C1853" s="2821"/>
      <c r="D1853" s="2821"/>
      <c r="I1853" s="2821"/>
      <c r="J1853" s="2821"/>
    </row>
    <row r="1854" spans="3:10" ht="12.75" customHeight="1">
      <c r="C1854" s="2821"/>
      <c r="D1854" s="2821"/>
      <c r="I1854" s="2821"/>
      <c r="J1854" s="2821"/>
    </row>
    <row r="1855" spans="3:10" ht="12.75" customHeight="1">
      <c r="C1855" s="2821"/>
      <c r="D1855" s="2821"/>
      <c r="I1855" s="2821"/>
      <c r="J1855" s="2821"/>
    </row>
    <row r="1856" spans="3:10" ht="12.75" customHeight="1">
      <c r="C1856" s="2821"/>
      <c r="D1856" s="2821"/>
      <c r="I1856" s="2821"/>
      <c r="J1856" s="2821"/>
    </row>
    <row r="1857" spans="3:10" ht="12.75" customHeight="1">
      <c r="C1857" s="2821"/>
      <c r="D1857" s="2821"/>
      <c r="I1857" s="2821"/>
      <c r="J1857" s="2821"/>
    </row>
    <row r="1858" spans="3:10" ht="12.75" customHeight="1">
      <c r="C1858" s="2821"/>
      <c r="D1858" s="2821"/>
      <c r="I1858" s="2821"/>
      <c r="J1858" s="2821"/>
    </row>
    <row r="1859" spans="3:10" ht="12.75" customHeight="1">
      <c r="C1859" s="2821"/>
      <c r="D1859" s="2821"/>
      <c r="I1859" s="2821"/>
      <c r="J1859" s="2821"/>
    </row>
    <row r="1860" spans="3:10" ht="12.75" customHeight="1">
      <c r="C1860" s="2821"/>
      <c r="D1860" s="2821"/>
      <c r="I1860" s="2821"/>
      <c r="J1860" s="2821"/>
    </row>
    <row r="1861" spans="3:10" ht="12.75" customHeight="1">
      <c r="C1861" s="2821"/>
      <c r="D1861" s="2821"/>
      <c r="I1861" s="2821"/>
      <c r="J1861" s="2821"/>
    </row>
    <row r="1862" spans="3:10" ht="12.75" customHeight="1">
      <c r="C1862" s="2821"/>
      <c r="D1862" s="2821"/>
      <c r="I1862" s="2821"/>
      <c r="J1862" s="2821"/>
    </row>
    <row r="1863" spans="3:10" ht="12.75" customHeight="1">
      <c r="C1863" s="2821"/>
      <c r="D1863" s="2821"/>
      <c r="I1863" s="2821"/>
      <c r="J1863" s="2821"/>
    </row>
    <row r="1864" spans="3:10" ht="12.75" customHeight="1">
      <c r="C1864" s="2821"/>
      <c r="D1864" s="2821"/>
      <c r="I1864" s="2821"/>
      <c r="J1864" s="2821"/>
    </row>
    <row r="1865" spans="3:10" ht="12.75" customHeight="1">
      <c r="C1865" s="2821"/>
      <c r="D1865" s="2821"/>
      <c r="I1865" s="2821"/>
      <c r="J1865" s="2821"/>
    </row>
    <row r="1866" spans="3:10" ht="12.75" customHeight="1">
      <c r="C1866" s="2821"/>
      <c r="D1866" s="2821"/>
      <c r="I1866" s="2821"/>
      <c r="J1866" s="2821"/>
    </row>
    <row r="1867" spans="3:10" ht="12.75" customHeight="1">
      <c r="C1867" s="2821"/>
      <c r="D1867" s="2821"/>
      <c r="I1867" s="2821"/>
      <c r="J1867" s="2821"/>
    </row>
    <row r="1868" spans="3:10" ht="12.75" customHeight="1">
      <c r="C1868" s="2821"/>
      <c r="D1868" s="2821"/>
      <c r="I1868" s="2821"/>
      <c r="J1868" s="2821"/>
    </row>
    <row r="1869" spans="3:10" ht="12.75" customHeight="1">
      <c r="C1869" s="2821"/>
      <c r="D1869" s="2821"/>
      <c r="I1869" s="2821"/>
      <c r="J1869" s="2821"/>
    </row>
    <row r="1870" spans="3:10" ht="12.75" customHeight="1">
      <c r="C1870" s="2821"/>
      <c r="D1870" s="2821"/>
      <c r="I1870" s="2821"/>
      <c r="J1870" s="2821"/>
    </row>
    <row r="1871" spans="3:10" ht="12.75" customHeight="1">
      <c r="C1871" s="2821"/>
      <c r="D1871" s="2821"/>
      <c r="I1871" s="2821"/>
      <c r="J1871" s="2821"/>
    </row>
    <row r="1872" spans="3:10" ht="12.75" customHeight="1">
      <c r="C1872" s="2821"/>
      <c r="D1872" s="2821"/>
      <c r="I1872" s="2821"/>
      <c r="J1872" s="2821"/>
    </row>
    <row r="1873" spans="3:10" ht="12.75" customHeight="1">
      <c r="C1873" s="2821"/>
      <c r="D1873" s="2821"/>
      <c r="I1873" s="2821"/>
      <c r="J1873" s="2821"/>
    </row>
  </sheetData>
  <mergeCells count="16">
    <mergeCell ref="A153:F153"/>
    <mergeCell ref="H153:J153"/>
    <mergeCell ref="G5:H5"/>
    <mergeCell ref="A13:J13"/>
    <mergeCell ref="A14:J14"/>
    <mergeCell ref="A22:F22"/>
    <mergeCell ref="H22:J22"/>
    <mergeCell ref="A80:F80"/>
    <mergeCell ref="H80:J80"/>
    <mergeCell ref="A1:J1"/>
    <mergeCell ref="I2:J2"/>
    <mergeCell ref="A3:B3"/>
    <mergeCell ref="C3:D3"/>
    <mergeCell ref="E3:F3"/>
    <mergeCell ref="G3:H4"/>
    <mergeCell ref="I3:J3"/>
  </mergeCells>
  <printOptions horizontalCentered="1"/>
  <pageMargins left="0.55118110236220497" right="0.511811023622047" top="0.90551181102362199" bottom="0.15748031496063" header="0.39370078740157499" footer="0.196850393700787"/>
  <pageSetup firstPageNumber="265" orientation="landscape" useFirstPageNumber="1" r:id="rId1"/>
  <headerFooter>
    <oddHeader>&amp;L&amp;"Arial,Bold"&amp;UCOCHIN UNIVERSITY OF SCIENCE AND TECHNOLOGYBUDGET ESTIMATES: 2022-23&amp;C                                                             
                  &amp;P</oddHeader>
    <oddFooter>&amp;L&amp;C&amp;R</oddFooter>
    <evenHeader>&amp;L&amp;"Arial,Bold"&amp;UCOCHIN UNIVERSITY OF SCIENCE AND TECHNOLOGYBUDGET ESTIMATES: 2016-17&amp;C&amp;P&amp;R</evenHeader>
    <evenFooter>&amp;L&amp;C&amp;R</evenFooter>
  </headerFooter>
  <rowBreaks count="19" manualBreakCount="19">
    <brk id="13" max="9" man="1"/>
    <brk id="29" max="9" man="1"/>
    <brk id="37" max="9" man="1"/>
    <brk id="46" max="9" man="1"/>
    <brk id="56" max="9" man="1"/>
    <brk id="69" max="9" man="1"/>
    <brk id="79" max="9" man="1"/>
    <brk id="90" max="9" man="1"/>
    <brk id="97" max="9" man="1"/>
    <brk id="107" max="9" man="1"/>
    <brk id="115" max="9" man="1"/>
    <brk id="123" max="9" man="1"/>
    <brk id="130" max="9" man="1"/>
    <brk id="137" max="9" man="1"/>
    <brk id="146" max="9" man="1"/>
    <brk id="152" max="9" man="1"/>
    <brk id="160" max="9" man="1"/>
    <brk id="168" max="9" man="1"/>
    <brk id="180" max="9" man="1"/>
  </rowBreaks>
</worksheet>
</file>

<file path=xl/worksheets/sheet16.xml><?xml version="1.0" encoding="utf-8"?>
<worksheet xmlns="http://schemas.openxmlformats.org/spreadsheetml/2006/main" xmlns:r="http://schemas.openxmlformats.org/officeDocument/2006/relationships">
  <sheetPr>
    <tabColor theme="7" tint="-0.23999755851924193"/>
  </sheetPr>
  <dimension ref="A1:CV311"/>
  <sheetViews>
    <sheetView zoomScaleSheetLayoutView="100" workbookViewId="0">
      <selection activeCell="B5" sqref="B5"/>
    </sheetView>
  </sheetViews>
  <sheetFormatPr defaultColWidth="9" defaultRowHeight="12.75" customHeight="1"/>
  <cols>
    <col min="1" max="1" width="13.28515625" style="1427" customWidth="1"/>
    <col min="2" max="2" width="13.140625" style="1427" customWidth="1"/>
    <col min="3" max="3" width="13" style="1427" customWidth="1"/>
    <col min="4" max="4" width="13.85546875" style="1427" customWidth="1"/>
    <col min="5" max="6" width="13.28515625" style="1427" customWidth="1"/>
    <col min="7" max="7" width="5.7109375" style="1429" customWidth="1"/>
    <col min="8" max="8" width="27.140625" style="1427" customWidth="1"/>
    <col min="9" max="9" width="13" style="1427" customWidth="1"/>
    <col min="10" max="10" width="14.5703125" style="1427" customWidth="1"/>
    <col min="11" max="11" width="12" style="1427" customWidth="1"/>
    <col min="12" max="12" width="3.5703125" style="1427" customWidth="1"/>
    <col min="13" max="13" width="14.28515625" style="1427" customWidth="1"/>
    <col min="14" max="16" width="9.140625" style="1427" customWidth="1"/>
    <col min="17" max="17" width="9.7109375" style="1427" customWidth="1"/>
    <col min="18" max="100" width="9.140625" style="1427" customWidth="1"/>
    <col min="101" max="16384" width="9" style="2870"/>
  </cols>
  <sheetData>
    <row r="1" spans="1:13" ht="26.25" customHeight="1">
      <c r="A1" s="4791" t="s">
        <v>2999</v>
      </c>
      <c r="B1" s="4792"/>
      <c r="C1" s="4792"/>
      <c r="D1" s="4792"/>
      <c r="E1" s="4792"/>
      <c r="F1" s="4792"/>
      <c r="G1" s="4792"/>
      <c r="H1" s="4792"/>
      <c r="I1" s="4792"/>
      <c r="J1" s="4792"/>
      <c r="K1" s="4790"/>
      <c r="L1" s="4790"/>
    </row>
    <row r="2" spans="1:13" ht="22.5" customHeight="1" thickBot="1">
      <c r="A2" s="2197"/>
      <c r="B2" s="2197"/>
      <c r="C2" s="4775"/>
      <c r="D2" s="4775"/>
      <c r="E2" s="2197"/>
      <c r="F2" s="2197"/>
      <c r="G2" s="2868"/>
      <c r="H2" s="2197"/>
      <c r="I2" s="4775" t="s">
        <v>313</v>
      </c>
      <c r="J2" s="4775"/>
    </row>
    <row r="3" spans="1:13" s="2305" customFormat="1" ht="29.25" customHeight="1">
      <c r="A3" s="4514" t="s">
        <v>3785</v>
      </c>
      <c r="B3" s="4515"/>
      <c r="C3" s="4516" t="s">
        <v>3783</v>
      </c>
      <c r="D3" s="4515"/>
      <c r="E3" s="4516" t="s">
        <v>3784</v>
      </c>
      <c r="F3" s="4515"/>
      <c r="G3" s="4517" t="s">
        <v>117</v>
      </c>
      <c r="H3" s="4518"/>
      <c r="I3" s="4516" t="s">
        <v>3782</v>
      </c>
      <c r="J3" s="4521"/>
      <c r="L3" s="2306"/>
      <c r="M3" s="2307"/>
    </row>
    <row r="4" spans="1:13" s="2308" customFormat="1" ht="15" customHeight="1">
      <c r="A4" s="1430" t="s">
        <v>118</v>
      </c>
      <c r="B4" s="1431" t="s">
        <v>104</v>
      </c>
      <c r="C4" s="1431" t="s">
        <v>118</v>
      </c>
      <c r="D4" s="1431" t="s">
        <v>104</v>
      </c>
      <c r="E4" s="1431" t="s">
        <v>118</v>
      </c>
      <c r="F4" s="1431" t="s">
        <v>104</v>
      </c>
      <c r="G4" s="4519"/>
      <c r="H4" s="4520"/>
      <c r="I4" s="1431" t="s">
        <v>118</v>
      </c>
      <c r="J4" s="1432" t="s">
        <v>104</v>
      </c>
      <c r="L4" s="2306"/>
      <c r="M4" s="2306"/>
    </row>
    <row r="5" spans="1:13" s="2153" customFormat="1" ht="28.5" customHeight="1" thickBot="1">
      <c r="A5" s="2146">
        <v>1</v>
      </c>
      <c r="B5" s="2147">
        <v>2</v>
      </c>
      <c r="C5" s="2147">
        <v>3</v>
      </c>
      <c r="D5" s="2147">
        <v>4</v>
      </c>
      <c r="E5" s="2147">
        <v>5</v>
      </c>
      <c r="F5" s="2147">
        <v>6</v>
      </c>
      <c r="G5" s="4586">
        <v>7</v>
      </c>
      <c r="H5" s="4587"/>
      <c r="I5" s="2147">
        <v>8</v>
      </c>
      <c r="J5" s="2148">
        <v>9</v>
      </c>
      <c r="L5" s="2309"/>
      <c r="M5" s="2310"/>
    </row>
    <row r="6" spans="1:13" s="1427" customFormat="1" ht="21" customHeight="1" thickTop="1">
      <c r="A6" s="4793" t="s">
        <v>318</v>
      </c>
      <c r="B6" s="4794"/>
      <c r="C6" s="4794"/>
      <c r="D6" s="4794"/>
      <c r="E6" s="4794"/>
      <c r="F6" s="4794"/>
      <c r="G6" s="4794"/>
      <c r="H6" s="4794"/>
      <c r="I6" s="4794"/>
      <c r="J6" s="4795"/>
      <c r="K6" s="1425"/>
    </row>
    <row r="7" spans="1:13" ht="25.5" customHeight="1">
      <c r="A7" s="1448">
        <f t="shared" ref="A7:F7" si="0">A31</f>
        <v>0</v>
      </c>
      <c r="B7" s="1448">
        <f t="shared" si="0"/>
        <v>0</v>
      </c>
      <c r="C7" s="1448">
        <f t="shared" si="0"/>
        <v>74350000</v>
      </c>
      <c r="D7" s="1448">
        <f t="shared" si="0"/>
        <v>12200000</v>
      </c>
      <c r="E7" s="1448">
        <f t="shared" si="0"/>
        <v>74350000</v>
      </c>
      <c r="F7" s="1448">
        <f t="shared" si="0"/>
        <v>12200000</v>
      </c>
      <c r="G7" s="1497">
        <v>1</v>
      </c>
      <c r="H7" s="1448" t="s">
        <v>319</v>
      </c>
      <c r="I7" s="1448">
        <f>I31</f>
        <v>0</v>
      </c>
      <c r="J7" s="1448">
        <f>J31</f>
        <v>0</v>
      </c>
    </row>
    <row r="8" spans="1:13" ht="27" customHeight="1">
      <c r="A8" s="1448">
        <f t="shared" ref="A8:F8" si="1">A55</f>
        <v>0</v>
      </c>
      <c r="B8" s="1448">
        <f t="shared" si="1"/>
        <v>0</v>
      </c>
      <c r="C8" s="1448">
        <f t="shared" si="1"/>
        <v>0</v>
      </c>
      <c r="D8" s="1448">
        <f t="shared" si="1"/>
        <v>0</v>
      </c>
      <c r="E8" s="1448">
        <f t="shared" si="1"/>
        <v>0</v>
      </c>
      <c r="F8" s="1448">
        <f t="shared" si="1"/>
        <v>0</v>
      </c>
      <c r="G8" s="1497">
        <v>2</v>
      </c>
      <c r="H8" s="1448" t="s">
        <v>214</v>
      </c>
      <c r="I8" s="1448">
        <f>I55</f>
        <v>0</v>
      </c>
      <c r="J8" s="1448">
        <f>J55</f>
        <v>0</v>
      </c>
    </row>
    <row r="9" spans="1:13" ht="27" customHeight="1">
      <c r="A9" s="1448">
        <f t="shared" ref="A9:F9" si="2">A97</f>
        <v>0</v>
      </c>
      <c r="B9" s="1448">
        <f t="shared" si="2"/>
        <v>0</v>
      </c>
      <c r="C9" s="1448">
        <f t="shared" si="2"/>
        <v>0</v>
      </c>
      <c r="D9" s="1448">
        <f t="shared" si="2"/>
        <v>328500</v>
      </c>
      <c r="E9" s="1448">
        <f t="shared" si="2"/>
        <v>0</v>
      </c>
      <c r="F9" s="1448">
        <f t="shared" si="2"/>
        <v>328500</v>
      </c>
      <c r="G9" s="1497">
        <v>3</v>
      </c>
      <c r="H9" s="1448" t="s">
        <v>320</v>
      </c>
      <c r="I9" s="1448">
        <f>I97</f>
        <v>0</v>
      </c>
      <c r="J9" s="1448">
        <f>J97</f>
        <v>0</v>
      </c>
    </row>
    <row r="10" spans="1:13" ht="26.25" customHeight="1">
      <c r="A10" s="1448">
        <f t="shared" ref="A10:F10" si="3">A108</f>
        <v>0</v>
      </c>
      <c r="B10" s="1448">
        <f t="shared" si="3"/>
        <v>0</v>
      </c>
      <c r="C10" s="1448">
        <f t="shared" si="3"/>
        <v>0</v>
      </c>
      <c r="D10" s="1448">
        <f t="shared" si="3"/>
        <v>6500000</v>
      </c>
      <c r="E10" s="1448">
        <f t="shared" si="3"/>
        <v>0</v>
      </c>
      <c r="F10" s="1448">
        <f t="shared" si="3"/>
        <v>6500000</v>
      </c>
      <c r="G10" s="1497">
        <v>4</v>
      </c>
      <c r="H10" s="1448" t="s">
        <v>321</v>
      </c>
      <c r="I10" s="1448">
        <f>I108</f>
        <v>0</v>
      </c>
      <c r="J10" s="1448">
        <f>J108</f>
        <v>0</v>
      </c>
    </row>
    <row r="11" spans="1:13" s="2311" customFormat="1" ht="32.25" customHeight="1" thickBot="1">
      <c r="A11" s="1453">
        <f t="shared" ref="A11:F11" si="4">A159</f>
        <v>0</v>
      </c>
      <c r="B11" s="1453">
        <f t="shared" si="4"/>
        <v>0</v>
      </c>
      <c r="C11" s="1453">
        <f t="shared" si="4"/>
        <v>240036.30000000002</v>
      </c>
      <c r="D11" s="1453">
        <f t="shared" si="4"/>
        <v>0</v>
      </c>
      <c r="E11" s="1453">
        <f t="shared" si="4"/>
        <v>240036.30000000002</v>
      </c>
      <c r="F11" s="1453">
        <f t="shared" si="4"/>
        <v>0</v>
      </c>
      <c r="G11" s="1956">
        <v>5</v>
      </c>
      <c r="H11" s="1453" t="s">
        <v>472</v>
      </c>
      <c r="I11" s="1453">
        <f>I159</f>
        <v>0</v>
      </c>
      <c r="J11" s="1453">
        <f>J159</f>
        <v>0</v>
      </c>
    </row>
    <row r="12" spans="1:13" s="2311" customFormat="1" ht="39.75" customHeight="1" thickTop="1" thickBot="1">
      <c r="A12" s="1668">
        <f t="shared" ref="A12:F12" si="5">SUM(A7:A11)</f>
        <v>0</v>
      </c>
      <c r="B12" s="1669">
        <f t="shared" si="5"/>
        <v>0</v>
      </c>
      <c r="C12" s="1669">
        <f t="shared" si="5"/>
        <v>74590036.299999997</v>
      </c>
      <c r="D12" s="2312">
        <f t="shared" si="5"/>
        <v>19028500</v>
      </c>
      <c r="E12" s="1669">
        <f t="shared" si="5"/>
        <v>74590036.299999997</v>
      </c>
      <c r="F12" s="1669">
        <f t="shared" si="5"/>
        <v>19028500</v>
      </c>
      <c r="G12" s="1703"/>
      <c r="H12" s="1801" t="s">
        <v>294</v>
      </c>
      <c r="I12" s="1669">
        <f>SUM(I7:I11)</f>
        <v>0</v>
      </c>
      <c r="J12" s="2313">
        <f>SUM(J7:J11)</f>
        <v>0</v>
      </c>
    </row>
    <row r="13" spans="1:13" s="1427" customFormat="1" ht="21.75" customHeight="1" thickBot="1">
      <c r="A13" s="4790" t="s">
        <v>625</v>
      </c>
      <c r="B13" s="4790"/>
      <c r="C13" s="4790"/>
      <c r="D13" s="4790"/>
      <c r="E13" s="4790"/>
      <c r="F13" s="4790"/>
      <c r="G13" s="4790"/>
      <c r="H13" s="4790"/>
      <c r="I13" s="4790"/>
      <c r="J13" s="4790"/>
      <c r="K13" s="1428"/>
    </row>
    <row r="14" spans="1:13" ht="21.75" customHeight="1" thickBot="1">
      <c r="A14" s="2314" t="s">
        <v>626</v>
      </c>
      <c r="B14" s="2315"/>
      <c r="C14" s="2315"/>
      <c r="D14" s="2316"/>
      <c r="E14" s="2315"/>
      <c r="F14" s="2315"/>
      <c r="G14" s="2316"/>
      <c r="H14" s="2315"/>
      <c r="I14" s="2315"/>
      <c r="J14" s="2317"/>
      <c r="K14" s="2318"/>
    </row>
    <row r="15" spans="1:13" ht="18.75" customHeight="1" thickBot="1">
      <c r="A15" s="4796"/>
      <c r="B15" s="4797"/>
      <c r="C15" s="4797"/>
      <c r="D15" s="4797"/>
      <c r="E15" s="4797"/>
      <c r="F15" s="4797"/>
      <c r="G15" s="2319">
        <v>1</v>
      </c>
      <c r="H15" s="4798" t="s">
        <v>319</v>
      </c>
      <c r="I15" s="4798"/>
      <c r="J15" s="4799"/>
      <c r="K15" s="1429"/>
    </row>
    <row r="16" spans="1:13" ht="35.25" customHeight="1">
      <c r="A16" s="2262"/>
      <c r="B16" s="1486"/>
      <c r="C16" s="1604">
        <v>51500000</v>
      </c>
      <c r="D16" s="1954"/>
      <c r="E16" s="1604">
        <v>51500000</v>
      </c>
      <c r="F16" s="1954"/>
      <c r="G16" s="2320" t="s">
        <v>324</v>
      </c>
      <c r="H16" s="2321" t="s">
        <v>1735</v>
      </c>
      <c r="I16" s="1604"/>
      <c r="J16" s="1954"/>
    </row>
    <row r="17" spans="1:100" ht="30.75" customHeight="1">
      <c r="A17" s="1609"/>
      <c r="B17" s="1448"/>
      <c r="C17" s="1448"/>
      <c r="D17" s="1500"/>
      <c r="E17" s="1448"/>
      <c r="F17" s="1500"/>
      <c r="G17" s="1490" t="s">
        <v>326</v>
      </c>
      <c r="H17" s="1501" t="s">
        <v>1736</v>
      </c>
      <c r="I17" s="1448"/>
      <c r="J17" s="1500"/>
      <c r="X17" s="1428"/>
      <c r="Y17" s="1428"/>
    </row>
    <row r="18" spans="1:100" ht="24.75" customHeight="1">
      <c r="A18" s="1609"/>
      <c r="B18" s="1448"/>
      <c r="C18" s="1448">
        <v>150000</v>
      </c>
      <c r="D18" s="1610"/>
      <c r="E18" s="1448">
        <v>150000</v>
      </c>
      <c r="F18" s="1610"/>
      <c r="G18" s="1490" t="s">
        <v>454</v>
      </c>
      <c r="H18" s="1501" t="s">
        <v>1737</v>
      </c>
      <c r="I18" s="1448"/>
      <c r="J18" s="1610"/>
    </row>
    <row r="19" spans="1:100" ht="48" customHeight="1">
      <c r="A19" s="1442"/>
      <c r="B19" s="1497"/>
      <c r="C19" s="1497"/>
      <c r="D19" s="1610"/>
      <c r="E19" s="1497"/>
      <c r="F19" s="1610"/>
      <c r="G19" s="1490" t="s">
        <v>455</v>
      </c>
      <c r="H19" s="1501" t="s">
        <v>1738</v>
      </c>
      <c r="I19" s="1497"/>
      <c r="J19" s="1610"/>
    </row>
    <row r="20" spans="1:100" ht="19.5" customHeight="1">
      <c r="A20" s="1609"/>
      <c r="B20" s="1448"/>
      <c r="C20" s="1448"/>
      <c r="D20" s="1610"/>
      <c r="E20" s="1448"/>
      <c r="F20" s="1610"/>
      <c r="G20" s="1490" t="s">
        <v>697</v>
      </c>
      <c r="H20" s="1501" t="s">
        <v>1739</v>
      </c>
      <c r="I20" s="1448"/>
      <c r="J20" s="1610"/>
    </row>
    <row r="21" spans="1:100" ht="20.25" customHeight="1">
      <c r="A21" s="1609"/>
      <c r="B21" s="1448"/>
      <c r="C21" s="1491">
        <v>700000</v>
      </c>
      <c r="D21" s="1610"/>
      <c r="E21" s="1491">
        <v>700000</v>
      </c>
      <c r="F21" s="1610"/>
      <c r="G21" s="2322" t="s">
        <v>699</v>
      </c>
      <c r="H21" s="2323" t="s">
        <v>1740</v>
      </c>
      <c r="I21" s="1491"/>
      <c r="J21" s="1610"/>
      <c r="Z21" s="1428"/>
    </row>
    <row r="22" spans="1:100" ht="22.5" customHeight="1">
      <c r="A22" s="1609"/>
      <c r="B22" s="1497"/>
      <c r="C22" s="1759">
        <v>22000000</v>
      </c>
      <c r="D22" s="1610"/>
      <c r="E22" s="1759">
        <v>22000000</v>
      </c>
      <c r="F22" s="1610"/>
      <c r="G22" s="1490" t="s">
        <v>701</v>
      </c>
      <c r="H22" s="1501" t="s">
        <v>1741</v>
      </c>
      <c r="I22" s="1759"/>
      <c r="J22" s="1610"/>
      <c r="U22" s="1428"/>
    </row>
    <row r="23" spans="1:100" ht="30">
      <c r="A23" s="1609"/>
      <c r="B23" s="1497"/>
      <c r="C23" s="1448">
        <v>0</v>
      </c>
      <c r="D23" s="1500">
        <v>0</v>
      </c>
      <c r="E23" s="1448">
        <v>0</v>
      </c>
      <c r="F23" s="1500">
        <v>0</v>
      </c>
      <c r="G23" s="1490" t="s">
        <v>703</v>
      </c>
      <c r="H23" s="1501" t="s">
        <v>1742</v>
      </c>
      <c r="I23" s="1448">
        <v>0</v>
      </c>
      <c r="J23" s="1500">
        <v>0</v>
      </c>
      <c r="U23" s="1428"/>
    </row>
    <row r="24" spans="1:100" ht="34.5" customHeight="1">
      <c r="A24" s="1609"/>
      <c r="B24" s="1497"/>
      <c r="C24" s="1448">
        <v>0</v>
      </c>
      <c r="D24" s="1610">
        <v>0</v>
      </c>
      <c r="E24" s="1448">
        <v>0</v>
      </c>
      <c r="F24" s="1610">
        <v>0</v>
      </c>
      <c r="G24" s="1490" t="s">
        <v>473</v>
      </c>
      <c r="H24" s="1501" t="s">
        <v>474</v>
      </c>
      <c r="I24" s="1448">
        <v>0</v>
      </c>
      <c r="J24" s="1610">
        <v>0</v>
      </c>
      <c r="U24" s="1428"/>
    </row>
    <row r="25" spans="1:100" ht="35.25" customHeight="1">
      <c r="A25" s="1609"/>
      <c r="B25" s="1448"/>
      <c r="C25" s="1565">
        <v>0</v>
      </c>
      <c r="D25" s="1566">
        <v>0</v>
      </c>
      <c r="E25" s="1565">
        <v>0</v>
      </c>
      <c r="F25" s="1566">
        <v>0</v>
      </c>
      <c r="G25" s="1490" t="s">
        <v>476</v>
      </c>
      <c r="H25" s="2324" t="s">
        <v>1743</v>
      </c>
      <c r="I25" s="1565">
        <v>0</v>
      </c>
      <c r="J25" s="1566">
        <v>0</v>
      </c>
      <c r="U25" s="1428"/>
    </row>
    <row r="26" spans="1:100" ht="31.5" customHeight="1" thickBot="1">
      <c r="A26" s="2325"/>
      <c r="B26" s="1796"/>
      <c r="C26" s="1796">
        <v>0</v>
      </c>
      <c r="D26" s="2327">
        <v>0</v>
      </c>
      <c r="E26" s="1796">
        <v>0</v>
      </c>
      <c r="F26" s="2327">
        <v>0</v>
      </c>
      <c r="G26" s="2263" t="s">
        <v>478</v>
      </c>
      <c r="H26" s="2326" t="s">
        <v>479</v>
      </c>
      <c r="I26" s="1796">
        <v>0</v>
      </c>
      <c r="J26" s="2327">
        <v>0</v>
      </c>
      <c r="U26" s="1428"/>
    </row>
    <row r="27" spans="1:100" ht="47.25" customHeight="1">
      <c r="A27" s="1514"/>
      <c r="B27" s="1445"/>
      <c r="C27" s="2328">
        <v>0</v>
      </c>
      <c r="D27" s="2329">
        <v>0</v>
      </c>
      <c r="E27" s="2328">
        <v>0</v>
      </c>
      <c r="F27" s="2329">
        <v>0</v>
      </c>
      <c r="G27" s="1628" t="s">
        <v>480</v>
      </c>
      <c r="H27" s="1521" t="s">
        <v>481</v>
      </c>
      <c r="I27" s="2328">
        <v>0</v>
      </c>
      <c r="J27" s="2329">
        <v>0</v>
      </c>
      <c r="U27" s="1428"/>
    </row>
    <row r="28" spans="1:100" ht="62.25" customHeight="1">
      <c r="A28" s="4366"/>
      <c r="B28" s="4367"/>
      <c r="C28" s="4368">
        <v>0</v>
      </c>
      <c r="D28" s="4364">
        <v>200000</v>
      </c>
      <c r="E28" s="4368">
        <v>0</v>
      </c>
      <c r="F28" s="4364">
        <v>200000</v>
      </c>
      <c r="G28" s="4369" t="s">
        <v>1264</v>
      </c>
      <c r="H28" s="4365" t="s">
        <v>3557</v>
      </c>
      <c r="I28" s="4368">
        <v>0</v>
      </c>
      <c r="J28" s="4364"/>
      <c r="U28" s="1428"/>
    </row>
    <row r="29" spans="1:100" s="4325" customFormat="1" ht="55.5" customHeight="1">
      <c r="A29" s="4371"/>
      <c r="B29" s="4371"/>
      <c r="C29" s="4372"/>
      <c r="D29" s="4373">
        <v>12000000</v>
      </c>
      <c r="E29" s="4372"/>
      <c r="F29" s="4373">
        <v>12000000</v>
      </c>
      <c r="G29" s="4374" t="s">
        <v>1330</v>
      </c>
      <c r="H29" s="1927" t="s">
        <v>3778</v>
      </c>
      <c r="I29" s="4372"/>
      <c r="J29" s="4373"/>
      <c r="K29" s="1427"/>
      <c r="L29" s="1427"/>
      <c r="M29" s="1427"/>
      <c r="N29" s="1427"/>
      <c r="O29" s="1427"/>
      <c r="P29" s="1427"/>
      <c r="Q29" s="1427"/>
      <c r="R29" s="1427"/>
      <c r="S29" s="1427"/>
      <c r="T29" s="1427"/>
      <c r="U29" s="1428"/>
      <c r="V29" s="1427"/>
      <c r="W29" s="1427"/>
      <c r="X29" s="1427"/>
      <c r="Y29" s="1427"/>
      <c r="Z29" s="1427"/>
      <c r="AA29" s="1427"/>
      <c r="AB29" s="1427"/>
      <c r="AC29" s="1427"/>
      <c r="AD29" s="1427"/>
      <c r="AE29" s="1427"/>
      <c r="AF29" s="1427"/>
      <c r="AG29" s="1427"/>
      <c r="AH29" s="1427"/>
      <c r="AI29" s="1427"/>
      <c r="AJ29" s="1427"/>
      <c r="AK29" s="1427"/>
      <c r="AL29" s="1427"/>
      <c r="AM29" s="1427"/>
      <c r="AN29" s="1427"/>
      <c r="AO29" s="1427"/>
      <c r="AP29" s="1427"/>
      <c r="AQ29" s="1427"/>
      <c r="AR29" s="1427"/>
      <c r="AS29" s="1427"/>
      <c r="AT29" s="1427"/>
      <c r="AU29" s="1427"/>
      <c r="AV29" s="1427"/>
      <c r="AW29" s="1427"/>
      <c r="AX29" s="1427"/>
      <c r="AY29" s="1427"/>
      <c r="AZ29" s="1427"/>
      <c r="BA29" s="1427"/>
      <c r="BB29" s="1427"/>
      <c r="BC29" s="1427"/>
      <c r="BD29" s="1427"/>
      <c r="BE29" s="1427"/>
      <c r="BF29" s="1427"/>
      <c r="BG29" s="1427"/>
      <c r="BH29" s="1427"/>
      <c r="BI29" s="1427"/>
      <c r="BJ29" s="1427"/>
      <c r="BK29" s="1427"/>
      <c r="BL29" s="1427"/>
      <c r="BM29" s="1427"/>
      <c r="BN29" s="1427"/>
      <c r="BO29" s="1427"/>
      <c r="BP29" s="1427"/>
      <c r="BQ29" s="1427"/>
      <c r="BR29" s="1427"/>
      <c r="BS29" s="1427"/>
      <c r="BT29" s="1427"/>
      <c r="BU29" s="1427"/>
      <c r="BV29" s="1427"/>
      <c r="BW29" s="1427"/>
      <c r="BX29" s="1427"/>
      <c r="BY29" s="1427"/>
      <c r="BZ29" s="1427"/>
      <c r="CA29" s="1427"/>
      <c r="CB29" s="1427"/>
      <c r="CC29" s="1427"/>
      <c r="CD29" s="1427"/>
      <c r="CE29" s="1427"/>
      <c r="CF29" s="1427"/>
      <c r="CG29" s="1427"/>
      <c r="CH29" s="1427"/>
      <c r="CI29" s="1427"/>
      <c r="CJ29" s="1427"/>
      <c r="CK29" s="1427"/>
      <c r="CL29" s="1427"/>
      <c r="CM29" s="1427"/>
      <c r="CN29" s="1427"/>
      <c r="CO29" s="1427"/>
      <c r="CP29" s="1427"/>
      <c r="CQ29" s="1427"/>
      <c r="CR29" s="1427"/>
      <c r="CS29" s="1427"/>
      <c r="CT29" s="1427"/>
      <c r="CU29" s="1427"/>
      <c r="CV29" s="1427"/>
    </row>
    <row r="30" spans="1:100" s="2311" customFormat="1" ht="47.25" customHeight="1" thickBot="1">
      <c r="A30" s="1829"/>
      <c r="B30" s="1747"/>
      <c r="C30" s="2311">
        <v>0</v>
      </c>
      <c r="D30" s="4370">
        <v>0</v>
      </c>
      <c r="E30" s="2311">
        <v>0</v>
      </c>
      <c r="F30" s="4370">
        <v>0</v>
      </c>
      <c r="G30" s="1832" t="s">
        <v>484</v>
      </c>
      <c r="H30" s="4273" t="s">
        <v>485</v>
      </c>
      <c r="I30" s="2311">
        <v>0</v>
      </c>
      <c r="J30" s="4370"/>
      <c r="U30" s="2330"/>
    </row>
    <row r="31" spans="1:100" s="2332" customFormat="1" ht="28.5" customHeight="1" thickTop="1" thickBot="1">
      <c r="A31" s="1921">
        <f t="shared" ref="A31:F31" si="6">SUM(A16:A30)</f>
        <v>0</v>
      </c>
      <c r="B31" s="1922">
        <f t="shared" si="6"/>
        <v>0</v>
      </c>
      <c r="C31" s="1922">
        <f t="shared" si="6"/>
        <v>74350000</v>
      </c>
      <c r="D31" s="1922">
        <f t="shared" si="6"/>
        <v>12200000</v>
      </c>
      <c r="E31" s="1922">
        <f t="shared" si="6"/>
        <v>74350000</v>
      </c>
      <c r="F31" s="1922">
        <f t="shared" si="6"/>
        <v>12200000</v>
      </c>
      <c r="G31" s="1510"/>
      <c r="H31" s="2331" t="s">
        <v>457</v>
      </c>
      <c r="I31" s="1922">
        <f>SUM(I16:I30)</f>
        <v>0</v>
      </c>
      <c r="J31" s="2247">
        <f>SUM(J16:J30)</f>
        <v>0</v>
      </c>
      <c r="O31" s="2333"/>
      <c r="T31" s="1449"/>
    </row>
    <row r="32" spans="1:100" ht="19.5" customHeight="1" thickTop="1" thickBot="1">
      <c r="A32" s="4790"/>
      <c r="B32" s="4790"/>
      <c r="C32" s="4790"/>
      <c r="D32" s="4790"/>
      <c r="E32" s="4790"/>
      <c r="F32" s="4790"/>
      <c r="G32" s="2334">
        <v>2</v>
      </c>
      <c r="H32" s="4790" t="s">
        <v>445</v>
      </c>
      <c r="I32" s="4790"/>
      <c r="J32" s="4790"/>
    </row>
    <row r="33" spans="1:20" ht="19.5" customHeight="1">
      <c r="A33" s="2262">
        <v>0</v>
      </c>
      <c r="B33" s="1604"/>
      <c r="C33" s="1486"/>
      <c r="D33" s="1604"/>
      <c r="E33" s="1486"/>
      <c r="F33" s="1604"/>
      <c r="G33" s="1844" t="s">
        <v>486</v>
      </c>
      <c r="H33" s="1604" t="s">
        <v>1744</v>
      </c>
      <c r="I33" s="1486">
        <v>0</v>
      </c>
      <c r="J33" s="1954">
        <v>0</v>
      </c>
    </row>
    <row r="34" spans="1:20" ht="21" customHeight="1">
      <c r="A34" s="1609">
        <v>0</v>
      </c>
      <c r="B34" s="1448"/>
      <c r="C34" s="1448"/>
      <c r="D34" s="1448"/>
      <c r="E34" s="1448"/>
      <c r="F34" s="1448"/>
      <c r="G34" s="1490" t="s">
        <v>488</v>
      </c>
      <c r="H34" s="1448" t="s">
        <v>1745</v>
      </c>
      <c r="I34" s="1448">
        <v>0</v>
      </c>
      <c r="J34" s="1610"/>
      <c r="M34" s="1428"/>
    </row>
    <row r="35" spans="1:20" ht="31.5" customHeight="1">
      <c r="A35" s="1609">
        <v>0</v>
      </c>
      <c r="B35" s="1443"/>
      <c r="C35" s="1448"/>
      <c r="D35" s="1448"/>
      <c r="E35" s="1448"/>
      <c r="F35" s="1448"/>
      <c r="G35" s="1490" t="s">
        <v>490</v>
      </c>
      <c r="H35" s="1501" t="s">
        <v>1746</v>
      </c>
      <c r="I35" s="1448">
        <v>0</v>
      </c>
      <c r="J35" s="1610"/>
    </row>
    <row r="36" spans="1:20" ht="23.25" customHeight="1">
      <c r="A36" s="1548">
        <v>0</v>
      </c>
      <c r="B36" s="1448"/>
      <c r="C36" s="1497"/>
      <c r="D36" s="1448"/>
      <c r="E36" s="1497"/>
      <c r="F36" s="1448"/>
      <c r="G36" s="1490" t="s">
        <v>492</v>
      </c>
      <c r="H36" s="1501" t="s">
        <v>1747</v>
      </c>
      <c r="I36" s="1497">
        <v>0</v>
      </c>
      <c r="J36" s="1610"/>
      <c r="T36" s="1428"/>
    </row>
    <row r="37" spans="1:20" ht="33.75" customHeight="1">
      <c r="A37" s="1548">
        <v>0</v>
      </c>
      <c r="B37" s="1448"/>
      <c r="C37" s="1497"/>
      <c r="D37" s="1448"/>
      <c r="E37" s="1497"/>
      <c r="F37" s="1448"/>
      <c r="G37" s="1490" t="s">
        <v>493</v>
      </c>
      <c r="H37" s="1501" t="s">
        <v>1748</v>
      </c>
      <c r="I37" s="1497">
        <v>0</v>
      </c>
      <c r="J37" s="2335"/>
      <c r="T37" s="1428"/>
    </row>
    <row r="38" spans="1:20" ht="33.75" customHeight="1">
      <c r="A38" s="1548">
        <v>0</v>
      </c>
      <c r="B38" s="1448"/>
      <c r="C38" s="1497"/>
      <c r="D38" s="1448"/>
      <c r="E38" s="1497"/>
      <c r="F38" s="1448"/>
      <c r="G38" s="1490" t="s">
        <v>495</v>
      </c>
      <c r="H38" s="1501" t="s">
        <v>1749</v>
      </c>
      <c r="I38" s="1497">
        <v>0</v>
      </c>
      <c r="J38" s="1610">
        <v>0</v>
      </c>
      <c r="T38" s="1428"/>
    </row>
    <row r="39" spans="1:20" ht="39" customHeight="1">
      <c r="A39" s="1550">
        <v>0</v>
      </c>
      <c r="B39" s="1630"/>
      <c r="C39" s="1552"/>
      <c r="D39" s="1630"/>
      <c r="E39" s="1552"/>
      <c r="F39" s="1630"/>
      <c r="G39" s="1555" t="s">
        <v>497</v>
      </c>
      <c r="H39" s="2336" t="s">
        <v>1750</v>
      </c>
      <c r="I39" s="1552">
        <v>0</v>
      </c>
      <c r="J39" s="1610">
        <v>0</v>
      </c>
      <c r="T39" s="1428"/>
    </row>
    <row r="40" spans="1:20" ht="49.5" customHeight="1">
      <c r="A40" s="1639">
        <v>0</v>
      </c>
      <c r="B40" s="1445"/>
      <c r="C40" s="1615"/>
      <c r="D40" s="1445"/>
      <c r="E40" s="1615"/>
      <c r="F40" s="1445"/>
      <c r="G40" s="1628" t="s">
        <v>499</v>
      </c>
      <c r="H40" s="1859" t="s">
        <v>1751</v>
      </c>
      <c r="I40" s="1615">
        <v>0</v>
      </c>
      <c r="J40" s="1640">
        <v>0</v>
      </c>
      <c r="T40" s="1428"/>
    </row>
    <row r="41" spans="1:20" ht="36" customHeight="1">
      <c r="A41" s="1548">
        <v>0</v>
      </c>
      <c r="B41" s="1448">
        <v>0</v>
      </c>
      <c r="C41" s="1497">
        <v>0</v>
      </c>
      <c r="D41" s="1448">
        <v>0</v>
      </c>
      <c r="E41" s="1497">
        <v>0</v>
      </c>
      <c r="F41" s="1448">
        <v>0</v>
      </c>
      <c r="G41" s="1490" t="s">
        <v>501</v>
      </c>
      <c r="H41" s="1501" t="s">
        <v>1752</v>
      </c>
      <c r="I41" s="1497">
        <v>0</v>
      </c>
      <c r="J41" s="1610">
        <v>0</v>
      </c>
      <c r="T41" s="1428"/>
    </row>
    <row r="42" spans="1:20" ht="33.75" customHeight="1">
      <c r="A42" s="1548">
        <v>0</v>
      </c>
      <c r="B42" s="1448">
        <v>0</v>
      </c>
      <c r="C42" s="1497">
        <v>0</v>
      </c>
      <c r="D42" s="1448">
        <v>0</v>
      </c>
      <c r="E42" s="1497">
        <v>0</v>
      </c>
      <c r="F42" s="1448">
        <v>0</v>
      </c>
      <c r="G42" s="1490" t="s">
        <v>503</v>
      </c>
      <c r="H42" s="1501" t="s">
        <v>1753</v>
      </c>
      <c r="I42" s="1497">
        <v>0</v>
      </c>
      <c r="J42" s="1610">
        <v>0</v>
      </c>
      <c r="T42" s="1428"/>
    </row>
    <row r="43" spans="1:20" ht="48" customHeight="1">
      <c r="A43" s="1548">
        <v>0</v>
      </c>
      <c r="B43" s="1448">
        <v>0</v>
      </c>
      <c r="C43" s="1497">
        <v>0</v>
      </c>
      <c r="D43" s="1448">
        <v>0</v>
      </c>
      <c r="E43" s="1497">
        <v>0</v>
      </c>
      <c r="F43" s="1448">
        <v>0</v>
      </c>
      <c r="G43" s="1490" t="s">
        <v>505</v>
      </c>
      <c r="H43" s="1501" t="s">
        <v>1754</v>
      </c>
      <c r="I43" s="1497">
        <v>0</v>
      </c>
      <c r="J43" s="1610">
        <v>0</v>
      </c>
      <c r="T43" s="1428"/>
    </row>
    <row r="44" spans="1:20" ht="30.75" customHeight="1">
      <c r="A44" s="1550">
        <v>0</v>
      </c>
      <c r="B44" s="1630">
        <v>0</v>
      </c>
      <c r="C44" s="1552">
        <v>0</v>
      </c>
      <c r="D44" s="1630">
        <v>0</v>
      </c>
      <c r="E44" s="1552">
        <v>0</v>
      </c>
      <c r="F44" s="1630">
        <v>0</v>
      </c>
      <c r="G44" s="1555" t="s">
        <v>506</v>
      </c>
      <c r="H44" s="2336" t="s">
        <v>1755</v>
      </c>
      <c r="I44" s="1552">
        <v>0</v>
      </c>
      <c r="J44" s="1631">
        <v>0</v>
      </c>
      <c r="T44" s="1428"/>
    </row>
    <row r="45" spans="1:20" ht="45.75" customHeight="1">
      <c r="A45" s="1538">
        <v>0</v>
      </c>
      <c r="B45" s="1525">
        <v>0</v>
      </c>
      <c r="C45" s="1540">
        <v>0</v>
      </c>
      <c r="D45" s="1525">
        <v>0</v>
      </c>
      <c r="E45" s="1540">
        <v>0</v>
      </c>
      <c r="F45" s="1525">
        <v>0</v>
      </c>
      <c r="G45" s="1569" t="s">
        <v>508</v>
      </c>
      <c r="H45" s="2337" t="s">
        <v>1756</v>
      </c>
      <c r="I45" s="1540">
        <v>0</v>
      </c>
      <c r="J45" s="1526">
        <v>0</v>
      </c>
      <c r="K45" s="1873"/>
      <c r="T45" s="1428"/>
    </row>
    <row r="46" spans="1:20" ht="48.75" customHeight="1">
      <c r="A46" s="1971">
        <v>0</v>
      </c>
      <c r="B46" s="1893">
        <v>0</v>
      </c>
      <c r="C46" s="1971">
        <v>0</v>
      </c>
      <c r="D46" s="1893">
        <v>0</v>
      </c>
      <c r="E46" s="1971">
        <v>0</v>
      </c>
      <c r="F46" s="1893">
        <v>0</v>
      </c>
      <c r="G46" s="1971" t="s">
        <v>510</v>
      </c>
      <c r="H46" s="2338" t="s">
        <v>511</v>
      </c>
      <c r="I46" s="2339">
        <v>0</v>
      </c>
      <c r="J46" s="2340">
        <v>0</v>
      </c>
      <c r="K46" s="1873"/>
      <c r="T46" s="1428"/>
    </row>
    <row r="47" spans="1:20" ht="48.75" customHeight="1">
      <c r="A47" s="1438"/>
      <c r="B47" s="1439"/>
      <c r="C47" s="1438"/>
      <c r="D47" s="1439"/>
      <c r="E47" s="1438"/>
      <c r="F47" s="1439"/>
      <c r="G47" s="1462" t="s">
        <v>1811</v>
      </c>
      <c r="H47" s="2580" t="s">
        <v>3196</v>
      </c>
      <c r="I47" s="2341"/>
      <c r="J47" s="2342"/>
      <c r="K47" s="1873"/>
      <c r="T47" s="1428"/>
    </row>
    <row r="48" spans="1:20" ht="69" customHeight="1">
      <c r="A48" s="1438"/>
      <c r="B48" s="1439">
        <v>0</v>
      </c>
      <c r="C48" s="1438"/>
      <c r="D48" s="1439"/>
      <c r="E48" s="1438"/>
      <c r="F48" s="1439"/>
      <c r="G48" s="1462" t="s">
        <v>3197</v>
      </c>
      <c r="H48" s="2343" t="s">
        <v>3198</v>
      </c>
      <c r="I48" s="2341"/>
      <c r="J48" s="2341"/>
      <c r="K48" s="1873"/>
      <c r="T48" s="1428"/>
    </row>
    <row r="49" spans="1:100" ht="63.75" customHeight="1">
      <c r="A49" s="1557">
        <v>0</v>
      </c>
      <c r="B49" s="1545">
        <v>0</v>
      </c>
      <c r="C49" s="1562">
        <v>0</v>
      </c>
      <c r="D49" s="1545">
        <v>0</v>
      </c>
      <c r="E49" s="1562">
        <v>0</v>
      </c>
      <c r="F49" s="1545">
        <v>0</v>
      </c>
      <c r="G49" s="2823" t="s">
        <v>512</v>
      </c>
      <c r="H49" s="2343" t="s">
        <v>513</v>
      </c>
      <c r="I49" s="2228">
        <v>0</v>
      </c>
      <c r="J49" s="1526">
        <v>0</v>
      </c>
      <c r="K49" s="1873"/>
      <c r="T49" s="1428"/>
    </row>
    <row r="50" spans="1:100" s="1427" customFormat="1" ht="52.5" customHeight="1">
      <c r="A50" s="1550">
        <v>0</v>
      </c>
      <c r="B50" s="1630"/>
      <c r="C50" s="1555"/>
      <c r="D50" s="1630"/>
      <c r="E50" s="1555"/>
      <c r="F50" s="1630"/>
      <c r="G50" s="1555" t="s">
        <v>514</v>
      </c>
      <c r="H50" s="1527" t="s">
        <v>515</v>
      </c>
      <c r="I50" s="2344">
        <v>0</v>
      </c>
      <c r="J50" s="2345">
        <v>0</v>
      </c>
      <c r="K50" s="1873"/>
      <c r="T50" s="1428"/>
    </row>
    <row r="51" spans="1:100" s="1427" customFormat="1" ht="45">
      <c r="A51" s="1557">
        <v>0</v>
      </c>
      <c r="B51" s="1545"/>
      <c r="C51" s="1562"/>
      <c r="D51" s="1545"/>
      <c r="E51" s="1562"/>
      <c r="F51" s="1545"/>
      <c r="G51" s="1562" t="s">
        <v>516</v>
      </c>
      <c r="H51" s="1617" t="s">
        <v>1757</v>
      </c>
      <c r="I51" s="2228">
        <v>0</v>
      </c>
      <c r="J51" s="2346">
        <v>0</v>
      </c>
      <c r="K51" s="1873"/>
      <c r="T51" s="1428"/>
    </row>
    <row r="52" spans="1:100" s="1427" customFormat="1" ht="45">
      <c r="A52" s="2276">
        <v>0</v>
      </c>
      <c r="B52" s="1565"/>
      <c r="C52" s="1619"/>
      <c r="D52" s="1565"/>
      <c r="E52" s="1619"/>
      <c r="F52" s="1565"/>
      <c r="G52" s="1497" t="s">
        <v>518</v>
      </c>
      <c r="H52" s="1617" t="s">
        <v>519</v>
      </c>
      <c r="I52" s="2228">
        <v>0</v>
      </c>
      <c r="J52" s="2133">
        <v>0</v>
      </c>
      <c r="K52" s="1873"/>
      <c r="T52" s="1428"/>
    </row>
    <row r="53" spans="1:100" ht="52.5" customHeight="1">
      <c r="A53" s="2276">
        <v>0</v>
      </c>
      <c r="B53" s="1565"/>
      <c r="C53" s="1619"/>
      <c r="D53" s="1494"/>
      <c r="E53" s="1619"/>
      <c r="F53" s="1494"/>
      <c r="G53" s="1619" t="s">
        <v>520</v>
      </c>
      <c r="H53" s="1563" t="s">
        <v>521</v>
      </c>
      <c r="I53" s="1615">
        <v>0</v>
      </c>
      <c r="J53" s="1446">
        <v>0</v>
      </c>
      <c r="K53" s="1873"/>
      <c r="T53" s="1428"/>
    </row>
    <row r="54" spans="1:100" s="2311" customFormat="1" ht="36.75" customHeight="1" thickBot="1">
      <c r="A54" s="1691">
        <v>0</v>
      </c>
      <c r="B54" s="1453"/>
      <c r="C54" s="1693"/>
      <c r="D54" s="1862"/>
      <c r="E54" s="1693"/>
      <c r="F54" s="1862"/>
      <c r="G54" s="1778" t="s">
        <v>522</v>
      </c>
      <c r="H54" s="1667" t="s">
        <v>523</v>
      </c>
      <c r="I54" s="1693">
        <v>0</v>
      </c>
      <c r="J54" s="1692"/>
      <c r="T54" s="2330"/>
    </row>
    <row r="55" spans="1:100" s="2332" customFormat="1" ht="22.5" customHeight="1" thickTop="1" thickBot="1">
      <c r="A55" s="1921">
        <f t="shared" ref="A55:F55" si="7">SUM(A33:A54)</f>
        <v>0</v>
      </c>
      <c r="B55" s="1922">
        <f t="shared" si="7"/>
        <v>0</v>
      </c>
      <c r="C55" s="1922">
        <f t="shared" si="7"/>
        <v>0</v>
      </c>
      <c r="D55" s="2347">
        <f t="shared" si="7"/>
        <v>0</v>
      </c>
      <c r="E55" s="1922">
        <f t="shared" si="7"/>
        <v>0</v>
      </c>
      <c r="F55" s="2347">
        <f t="shared" si="7"/>
        <v>0</v>
      </c>
      <c r="G55" s="1510"/>
      <c r="H55" s="1836" t="s">
        <v>785</v>
      </c>
      <c r="I55" s="1922">
        <f>SUM(I33:I54)</f>
        <v>0</v>
      </c>
      <c r="J55" s="2348">
        <f>SUM(J33:J54)</f>
        <v>0</v>
      </c>
    </row>
    <row r="56" spans="1:100" ht="23.25" customHeight="1" thickTop="1" thickBot="1">
      <c r="A56" s="4776"/>
      <c r="B56" s="4777"/>
      <c r="C56" s="4777"/>
      <c r="D56" s="4777"/>
      <c r="E56" s="4777"/>
      <c r="F56" s="4777"/>
      <c r="G56" s="2334">
        <v>3</v>
      </c>
      <c r="H56" s="4778" t="s">
        <v>525</v>
      </c>
      <c r="I56" s="4778"/>
      <c r="J56" s="4779"/>
    </row>
    <row r="57" spans="1:100" ht="47.25" customHeight="1">
      <c r="A57" s="2262">
        <v>0</v>
      </c>
      <c r="B57" s="1484">
        <v>0</v>
      </c>
      <c r="C57" s="1486">
        <v>0</v>
      </c>
      <c r="D57" s="1954">
        <v>0</v>
      </c>
      <c r="E57" s="1486">
        <v>0</v>
      </c>
      <c r="F57" s="1604">
        <v>0</v>
      </c>
      <c r="G57" s="1486" t="s">
        <v>327</v>
      </c>
      <c r="H57" s="2040" t="s">
        <v>1758</v>
      </c>
      <c r="I57" s="1486"/>
      <c r="J57" s="1954"/>
    </row>
    <row r="58" spans="1:100" ht="22.5" customHeight="1">
      <c r="A58" s="1609"/>
      <c r="B58" s="1443"/>
      <c r="C58" s="1448"/>
      <c r="D58" s="1610"/>
      <c r="E58" s="1448"/>
      <c r="F58" s="1610"/>
      <c r="G58" s="1817" t="s">
        <v>329</v>
      </c>
      <c r="H58" s="1549" t="s">
        <v>527</v>
      </c>
      <c r="I58" s="1448"/>
      <c r="J58" s="1610"/>
    </row>
    <row r="59" spans="1:100" ht="52.5" customHeight="1">
      <c r="A59" s="1629"/>
      <c r="B59" s="2349"/>
      <c r="C59" s="2352">
        <v>0</v>
      </c>
      <c r="D59" s="2353">
        <v>0</v>
      </c>
      <c r="E59" s="1630"/>
      <c r="F59" s="2350"/>
      <c r="G59" s="1878" t="s">
        <v>330</v>
      </c>
      <c r="H59" s="2351" t="s">
        <v>528</v>
      </c>
      <c r="I59" s="2352"/>
      <c r="J59" s="2353"/>
    </row>
    <row r="60" spans="1:100" ht="35.25" customHeight="1" thickBot="1">
      <c r="A60" s="2354"/>
      <c r="B60" s="2355"/>
      <c r="C60" s="2360">
        <v>0</v>
      </c>
      <c r="D60" s="2361">
        <v>0</v>
      </c>
      <c r="E60" s="2356"/>
      <c r="F60" s="2357"/>
      <c r="G60" s="2358" t="s">
        <v>529</v>
      </c>
      <c r="H60" s="2359" t="s">
        <v>530</v>
      </c>
      <c r="I60" s="2360"/>
      <c r="J60" s="2361"/>
    </row>
    <row r="61" spans="1:100" ht="31.5" customHeight="1">
      <c r="A61" s="1514"/>
      <c r="B61" s="1614"/>
      <c r="C61" s="2328">
        <v>0</v>
      </c>
      <c r="D61" s="1640"/>
      <c r="E61" s="1445"/>
      <c r="F61" s="2089"/>
      <c r="G61" s="1777" t="s">
        <v>531</v>
      </c>
      <c r="H61" s="1617" t="s">
        <v>532</v>
      </c>
      <c r="I61" s="2328"/>
      <c r="J61" s="1640"/>
    </row>
    <row r="62" spans="1:100" ht="43.5" customHeight="1">
      <c r="A62" s="1609"/>
      <c r="B62" s="1494"/>
      <c r="C62" s="1827">
        <v>0</v>
      </c>
      <c r="D62" s="1610"/>
      <c r="E62" s="1448"/>
      <c r="F62" s="2124"/>
      <c r="G62" s="1775" t="s">
        <v>533</v>
      </c>
      <c r="H62" s="1567" t="s">
        <v>1759</v>
      </c>
      <c r="I62" s="1827"/>
      <c r="J62" s="1610"/>
    </row>
    <row r="63" spans="1:100" ht="30">
      <c r="A63" s="1677"/>
      <c r="B63" s="2362"/>
      <c r="C63" s="2364"/>
      <c r="D63" s="1610"/>
      <c r="E63" s="1489"/>
      <c r="F63" s="1610"/>
      <c r="G63" s="2363" t="s">
        <v>535</v>
      </c>
      <c r="H63" s="1892" t="s">
        <v>536</v>
      </c>
      <c r="I63" s="2364"/>
      <c r="J63" s="1610"/>
      <c r="K63" s="2870"/>
      <c r="L63" s="2870"/>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c r="BO63" s="2870"/>
      <c r="BP63" s="2870"/>
      <c r="BQ63" s="2870"/>
      <c r="BR63" s="2870"/>
      <c r="BS63" s="2870"/>
      <c r="BT63" s="2870"/>
      <c r="BU63" s="2870"/>
      <c r="BV63" s="2870"/>
      <c r="BW63" s="2870"/>
      <c r="BX63" s="2870"/>
      <c r="BY63" s="2870"/>
      <c r="BZ63" s="2870"/>
      <c r="CA63" s="2870"/>
      <c r="CB63" s="2870"/>
      <c r="CC63" s="2870"/>
      <c r="CD63" s="2870"/>
      <c r="CE63" s="2870"/>
      <c r="CF63" s="2870"/>
      <c r="CG63" s="2870"/>
      <c r="CH63" s="2870"/>
      <c r="CI63" s="2870"/>
      <c r="CJ63" s="2870"/>
      <c r="CK63" s="2870"/>
      <c r="CL63" s="2870"/>
      <c r="CM63" s="2870"/>
      <c r="CN63" s="2870"/>
      <c r="CO63" s="2870"/>
      <c r="CP63" s="2870"/>
      <c r="CQ63" s="2870"/>
      <c r="CR63" s="2870"/>
      <c r="CS63" s="2870"/>
      <c r="CT63" s="2870"/>
      <c r="CU63" s="2870"/>
      <c r="CV63" s="2870"/>
    </row>
    <row r="64" spans="1:100" ht="33" customHeight="1">
      <c r="A64" s="1677"/>
      <c r="B64" s="2362"/>
      <c r="C64" s="2364"/>
      <c r="D64" s="1610"/>
      <c r="E64" s="1489"/>
      <c r="F64" s="1610"/>
      <c r="G64" s="2363" t="s">
        <v>537</v>
      </c>
      <c r="H64" s="1892" t="s">
        <v>538</v>
      </c>
      <c r="I64" s="2364"/>
      <c r="J64" s="1610"/>
      <c r="K64" s="2870"/>
      <c r="L64" s="2870"/>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c r="AS64" s="2870"/>
      <c r="AT64" s="2870"/>
      <c r="AU64" s="2870"/>
      <c r="AV64" s="2870"/>
      <c r="AW64" s="2870"/>
      <c r="AX64" s="2870"/>
      <c r="AY64" s="2870"/>
      <c r="AZ64" s="2870"/>
      <c r="BA64" s="2870"/>
      <c r="BB64" s="2870"/>
      <c r="BC64" s="2870"/>
      <c r="BD64" s="2870"/>
      <c r="BE64" s="2870"/>
      <c r="BF64" s="2870"/>
      <c r="BG64" s="2870"/>
      <c r="BH64" s="2870"/>
      <c r="BI64" s="2870"/>
      <c r="BJ64" s="2870"/>
      <c r="BK64" s="2870"/>
      <c r="BL64" s="2870"/>
      <c r="BM64" s="2870"/>
      <c r="BN64" s="2870"/>
      <c r="BO64" s="2870"/>
      <c r="BP64" s="2870"/>
      <c r="BQ64" s="2870"/>
      <c r="BR64" s="2870"/>
      <c r="BS64" s="2870"/>
      <c r="BT64" s="2870"/>
      <c r="BU64" s="2870"/>
      <c r="BV64" s="2870"/>
      <c r="BW64" s="2870"/>
      <c r="BX64" s="2870"/>
      <c r="BY64" s="2870"/>
      <c r="BZ64" s="2870"/>
      <c r="CA64" s="2870"/>
      <c r="CB64" s="2870"/>
      <c r="CC64" s="2870"/>
      <c r="CD64" s="2870"/>
      <c r="CE64" s="2870"/>
      <c r="CF64" s="2870"/>
      <c r="CG64" s="2870"/>
      <c r="CH64" s="2870"/>
      <c r="CI64" s="2870"/>
      <c r="CJ64" s="2870"/>
      <c r="CK64" s="2870"/>
      <c r="CL64" s="2870"/>
      <c r="CM64" s="2870"/>
      <c r="CN64" s="2870"/>
      <c r="CO64" s="2870"/>
      <c r="CP64" s="2870"/>
      <c r="CQ64" s="2870"/>
      <c r="CR64" s="2870"/>
      <c r="CS64" s="2870"/>
      <c r="CT64" s="2870"/>
      <c r="CU64" s="2870"/>
      <c r="CV64" s="2870"/>
    </row>
    <row r="65" spans="1:100" ht="46.5" customHeight="1">
      <c r="A65" s="1677"/>
      <c r="B65" s="2362"/>
      <c r="C65" s="2365"/>
      <c r="D65" s="1610"/>
      <c r="E65" s="1489"/>
      <c r="F65" s="1610"/>
      <c r="G65" s="2363" t="s">
        <v>539</v>
      </c>
      <c r="H65" s="1897" t="s">
        <v>540</v>
      </c>
      <c r="I65" s="2365"/>
      <c r="J65" s="1610"/>
      <c r="K65" s="2870"/>
      <c r="L65" s="2870"/>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c r="AS65" s="2870"/>
      <c r="AT65" s="2870"/>
      <c r="AU65" s="2870"/>
      <c r="AV65" s="2870"/>
      <c r="AW65" s="2870"/>
      <c r="AX65" s="2870"/>
      <c r="AY65" s="2870"/>
      <c r="AZ65" s="2870"/>
      <c r="BA65" s="2870"/>
      <c r="BB65" s="2870"/>
      <c r="BC65" s="2870"/>
      <c r="BD65" s="2870"/>
      <c r="BE65" s="2870"/>
      <c r="BF65" s="2870"/>
      <c r="BG65" s="2870"/>
      <c r="BH65" s="2870"/>
      <c r="BI65" s="2870"/>
      <c r="BJ65" s="2870"/>
      <c r="BK65" s="2870"/>
      <c r="BL65" s="2870"/>
      <c r="BM65" s="2870"/>
      <c r="BN65" s="2870"/>
      <c r="BO65" s="2870"/>
      <c r="BP65" s="2870"/>
      <c r="BQ65" s="2870"/>
      <c r="BR65" s="2870"/>
      <c r="BS65" s="2870"/>
      <c r="BT65" s="2870"/>
      <c r="BU65" s="2870"/>
      <c r="BV65" s="2870"/>
      <c r="BW65" s="2870"/>
      <c r="BX65" s="2870"/>
      <c r="BY65" s="2870"/>
      <c r="BZ65" s="2870"/>
      <c r="CA65" s="2870"/>
      <c r="CB65" s="2870"/>
      <c r="CC65" s="2870"/>
      <c r="CD65" s="2870"/>
      <c r="CE65" s="2870"/>
      <c r="CF65" s="2870"/>
      <c r="CG65" s="2870"/>
      <c r="CH65" s="2870"/>
      <c r="CI65" s="2870"/>
      <c r="CJ65" s="2870"/>
      <c r="CK65" s="2870"/>
      <c r="CL65" s="2870"/>
      <c r="CM65" s="2870"/>
      <c r="CN65" s="2870"/>
      <c r="CO65" s="2870"/>
      <c r="CP65" s="2870"/>
      <c r="CQ65" s="2870"/>
      <c r="CR65" s="2870"/>
      <c r="CS65" s="2870"/>
      <c r="CT65" s="2870"/>
      <c r="CU65" s="2870"/>
      <c r="CV65" s="2870"/>
    </row>
    <row r="66" spans="1:100" ht="32.25" customHeight="1">
      <c r="A66" s="2366">
        <v>0</v>
      </c>
      <c r="B66" s="2367"/>
      <c r="C66" s="1895"/>
      <c r="D66" s="1986"/>
      <c r="E66" s="1496"/>
      <c r="F66" s="1986"/>
      <c r="G66" s="2368" t="s">
        <v>541</v>
      </c>
      <c r="H66" s="1897" t="s">
        <v>2954</v>
      </c>
      <c r="I66" s="1895"/>
      <c r="J66" s="1986"/>
      <c r="K66" s="2870"/>
      <c r="L66" s="2870"/>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c r="AS66" s="2870"/>
      <c r="AT66" s="2870"/>
      <c r="AU66" s="2870"/>
      <c r="AV66" s="2870"/>
      <c r="AW66" s="2870"/>
      <c r="AX66" s="2870"/>
      <c r="AY66" s="2870"/>
      <c r="AZ66" s="2870"/>
      <c r="BA66" s="2870"/>
      <c r="BB66" s="2870"/>
      <c r="BC66" s="2870"/>
      <c r="BD66" s="2870"/>
      <c r="BE66" s="2870"/>
      <c r="BF66" s="2870"/>
      <c r="BG66" s="2870"/>
      <c r="BH66" s="2870"/>
      <c r="BI66" s="2870"/>
      <c r="BJ66" s="2870"/>
      <c r="BK66" s="2870"/>
      <c r="BL66" s="2870"/>
      <c r="BM66" s="2870"/>
      <c r="BN66" s="2870"/>
      <c r="BO66" s="2870"/>
      <c r="BP66" s="2870"/>
      <c r="BQ66" s="2870"/>
      <c r="BR66" s="2870"/>
      <c r="BS66" s="2870"/>
      <c r="BT66" s="2870"/>
      <c r="BU66" s="2870"/>
      <c r="BV66" s="2870"/>
      <c r="BW66" s="2870"/>
      <c r="BX66" s="2870"/>
      <c r="BY66" s="2870"/>
      <c r="BZ66" s="2870"/>
      <c r="CA66" s="2870"/>
      <c r="CB66" s="2870"/>
      <c r="CC66" s="2870"/>
      <c r="CD66" s="2870"/>
      <c r="CE66" s="2870"/>
      <c r="CF66" s="2870"/>
      <c r="CG66" s="2870"/>
      <c r="CH66" s="2870"/>
      <c r="CI66" s="2870"/>
      <c r="CJ66" s="2870"/>
      <c r="CK66" s="2870"/>
      <c r="CL66" s="2870"/>
      <c r="CM66" s="2870"/>
      <c r="CN66" s="2870"/>
      <c r="CO66" s="2870"/>
      <c r="CP66" s="2870"/>
      <c r="CQ66" s="2870"/>
      <c r="CR66" s="2870"/>
      <c r="CS66" s="2870"/>
      <c r="CT66" s="2870"/>
      <c r="CU66" s="2870"/>
      <c r="CV66" s="2870"/>
    </row>
    <row r="67" spans="1:100" ht="48.75" customHeight="1">
      <c r="A67" s="1439">
        <v>0</v>
      </c>
      <c r="B67" s="2362"/>
      <c r="C67" s="1890"/>
      <c r="D67" s="1439"/>
      <c r="E67" s="1439"/>
      <c r="F67" s="1439"/>
      <c r="G67" s="1891" t="s">
        <v>1416</v>
      </c>
      <c r="H67" s="1892" t="s">
        <v>3199</v>
      </c>
      <c r="I67" s="1890"/>
      <c r="J67" s="1439"/>
      <c r="K67" s="2870"/>
      <c r="L67" s="2870"/>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c r="AS67" s="2870"/>
      <c r="AT67" s="2870"/>
      <c r="AU67" s="2870"/>
      <c r="AV67" s="2870"/>
      <c r="AW67" s="2870"/>
      <c r="AX67" s="2870"/>
      <c r="AY67" s="2870"/>
      <c r="AZ67" s="2870"/>
      <c r="BA67" s="2870"/>
      <c r="BB67" s="2870"/>
      <c r="BC67" s="2870"/>
      <c r="BD67" s="2870"/>
      <c r="BE67" s="2870"/>
      <c r="BF67" s="2870"/>
      <c r="BG67" s="2870"/>
      <c r="BH67" s="2870"/>
      <c r="BI67" s="2870"/>
      <c r="BJ67" s="2870"/>
      <c r="BK67" s="2870"/>
      <c r="BL67" s="2870"/>
      <c r="BM67" s="2870"/>
      <c r="BN67" s="2870"/>
      <c r="BO67" s="2870"/>
      <c r="BP67" s="2870"/>
      <c r="BQ67" s="2870"/>
      <c r="BR67" s="2870"/>
      <c r="BS67" s="2870"/>
      <c r="BT67" s="2870"/>
      <c r="BU67" s="2870"/>
      <c r="BV67" s="2870"/>
      <c r="BW67" s="2870"/>
      <c r="BX67" s="2870"/>
      <c r="BY67" s="2870"/>
      <c r="BZ67" s="2870"/>
      <c r="CA67" s="2870"/>
      <c r="CB67" s="2870"/>
      <c r="CC67" s="2870"/>
      <c r="CD67" s="2870"/>
      <c r="CE67" s="2870"/>
      <c r="CF67" s="2870"/>
      <c r="CG67" s="2870"/>
      <c r="CH67" s="2870"/>
      <c r="CI67" s="2870"/>
      <c r="CJ67" s="2870"/>
      <c r="CK67" s="2870"/>
      <c r="CL67" s="2870"/>
      <c r="CM67" s="2870"/>
      <c r="CN67" s="2870"/>
      <c r="CO67" s="2870"/>
      <c r="CP67" s="2870"/>
      <c r="CQ67" s="2870"/>
      <c r="CR67" s="2870"/>
      <c r="CS67" s="2870"/>
      <c r="CT67" s="2870"/>
      <c r="CU67" s="2870"/>
      <c r="CV67" s="2870"/>
    </row>
    <row r="68" spans="1:100" ht="46.5" customHeight="1">
      <c r="A68" s="1893">
        <v>0</v>
      </c>
      <c r="B68" s="2367"/>
      <c r="C68" s="1890"/>
      <c r="D68" s="1439"/>
      <c r="E68" s="1893"/>
      <c r="F68" s="1439"/>
      <c r="G68" s="1891" t="s">
        <v>3200</v>
      </c>
      <c r="H68" s="1892" t="s">
        <v>3201</v>
      </c>
      <c r="I68" s="1890"/>
      <c r="J68" s="1439"/>
      <c r="K68" s="2870"/>
      <c r="L68" s="2870"/>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c r="AS68" s="2870"/>
      <c r="AT68" s="2870"/>
      <c r="AU68" s="2870"/>
      <c r="AV68" s="2870"/>
      <c r="AW68" s="2870"/>
      <c r="AX68" s="2870"/>
      <c r="AY68" s="2870"/>
      <c r="AZ68" s="2870"/>
      <c r="BA68" s="2870"/>
      <c r="BB68" s="2870"/>
      <c r="BC68" s="2870"/>
      <c r="BD68" s="2870"/>
      <c r="BE68" s="2870"/>
      <c r="BF68" s="2870"/>
      <c r="BG68" s="2870"/>
      <c r="BH68" s="2870"/>
      <c r="BI68" s="2870"/>
      <c r="BJ68" s="2870"/>
      <c r="BK68" s="2870"/>
      <c r="BL68" s="2870"/>
      <c r="BM68" s="2870"/>
      <c r="BN68" s="2870"/>
      <c r="BO68" s="2870"/>
      <c r="BP68" s="2870"/>
      <c r="BQ68" s="2870"/>
      <c r="BR68" s="2870"/>
      <c r="BS68" s="2870"/>
      <c r="BT68" s="2870"/>
      <c r="BU68" s="2870"/>
      <c r="BV68" s="2870"/>
      <c r="BW68" s="2870"/>
      <c r="BX68" s="2870"/>
      <c r="BY68" s="2870"/>
      <c r="BZ68" s="2870"/>
      <c r="CA68" s="2870"/>
      <c r="CB68" s="2870"/>
      <c r="CC68" s="2870"/>
      <c r="CD68" s="2870"/>
      <c r="CE68" s="2870"/>
      <c r="CF68" s="2870"/>
      <c r="CG68" s="2870"/>
      <c r="CH68" s="2870"/>
      <c r="CI68" s="2870"/>
      <c r="CJ68" s="2870"/>
      <c r="CK68" s="2870"/>
      <c r="CL68" s="2870"/>
      <c r="CM68" s="2870"/>
      <c r="CN68" s="2870"/>
      <c r="CO68" s="2870"/>
      <c r="CP68" s="2870"/>
      <c r="CQ68" s="2870"/>
      <c r="CR68" s="2870"/>
      <c r="CS68" s="2870"/>
      <c r="CT68" s="2870"/>
      <c r="CU68" s="2870"/>
      <c r="CV68" s="2870"/>
    </row>
    <row r="69" spans="1:100" ht="46.5" customHeight="1">
      <c r="A69" s="1439">
        <v>0</v>
      </c>
      <c r="B69" s="2362"/>
      <c r="C69" s="1890"/>
      <c r="D69" s="1439"/>
      <c r="E69" s="1439"/>
      <c r="F69" s="1439"/>
      <c r="G69" s="2369" t="s">
        <v>3202</v>
      </c>
      <c r="H69" s="1892" t="s">
        <v>3203</v>
      </c>
      <c r="I69" s="1890"/>
      <c r="J69" s="1439"/>
      <c r="K69" s="2870"/>
      <c r="L69" s="2870"/>
      <c r="M69" s="2870"/>
      <c r="N69" s="2870"/>
      <c r="O69" s="2870"/>
      <c r="P69" s="2870"/>
      <c r="Q69" s="2870"/>
      <c r="R69" s="2870"/>
      <c r="S69" s="2870"/>
      <c r="T69" s="2870"/>
      <c r="U69" s="2870"/>
      <c r="V69" s="2870"/>
      <c r="W69" s="2870"/>
      <c r="X69" s="2870"/>
      <c r="Y69" s="2870"/>
      <c r="Z69" s="2870"/>
      <c r="AA69" s="2870"/>
      <c r="AB69" s="2870"/>
      <c r="AC69" s="2870"/>
      <c r="AD69" s="2870"/>
      <c r="AE69" s="2870"/>
      <c r="AF69" s="2870"/>
      <c r="AG69" s="2870"/>
      <c r="AH69" s="2870"/>
      <c r="AI69" s="2870"/>
      <c r="AJ69" s="2870"/>
      <c r="AK69" s="2870"/>
      <c r="AL69" s="2870"/>
      <c r="AM69" s="2870"/>
      <c r="AN69" s="2870"/>
      <c r="AO69" s="2870"/>
      <c r="AP69" s="2870"/>
      <c r="AQ69" s="2870"/>
      <c r="AR69" s="2870"/>
      <c r="AS69" s="2870"/>
      <c r="AT69" s="2870"/>
      <c r="AU69" s="2870"/>
      <c r="AV69" s="2870"/>
      <c r="AW69" s="2870"/>
      <c r="AX69" s="2870"/>
      <c r="AY69" s="2870"/>
      <c r="AZ69" s="2870"/>
      <c r="BA69" s="2870"/>
      <c r="BB69" s="2870"/>
      <c r="BC69" s="2870"/>
      <c r="BD69" s="2870"/>
      <c r="BE69" s="2870"/>
      <c r="BF69" s="2870"/>
      <c r="BG69" s="2870"/>
      <c r="BH69" s="2870"/>
      <c r="BI69" s="2870"/>
      <c r="BJ69" s="2870"/>
      <c r="BK69" s="2870"/>
      <c r="BL69" s="2870"/>
      <c r="BM69" s="2870"/>
      <c r="BN69" s="2870"/>
      <c r="BO69" s="2870"/>
      <c r="BP69" s="2870"/>
      <c r="BQ69" s="2870"/>
      <c r="BR69" s="2870"/>
      <c r="BS69" s="2870"/>
      <c r="BT69" s="2870"/>
      <c r="BU69" s="2870"/>
      <c r="BV69" s="2870"/>
      <c r="BW69" s="2870"/>
      <c r="BX69" s="2870"/>
      <c r="BY69" s="2870"/>
      <c r="BZ69" s="2870"/>
      <c r="CA69" s="2870"/>
      <c r="CB69" s="2870"/>
      <c r="CC69" s="2870"/>
      <c r="CD69" s="2870"/>
      <c r="CE69" s="2870"/>
      <c r="CF69" s="2870"/>
      <c r="CG69" s="2870"/>
      <c r="CH69" s="2870"/>
      <c r="CI69" s="2870"/>
      <c r="CJ69" s="2870"/>
      <c r="CK69" s="2870"/>
      <c r="CL69" s="2870"/>
      <c r="CM69" s="2870"/>
      <c r="CN69" s="2870"/>
      <c r="CO69" s="2870"/>
      <c r="CP69" s="2870"/>
      <c r="CQ69" s="2870"/>
      <c r="CR69" s="2870"/>
      <c r="CS69" s="2870"/>
      <c r="CT69" s="2870"/>
      <c r="CU69" s="2870"/>
      <c r="CV69" s="2870"/>
    </row>
    <row r="70" spans="1:100" ht="46.5" customHeight="1">
      <c r="A70" s="1439">
        <v>0</v>
      </c>
      <c r="B70" s="2362"/>
      <c r="C70" s="1890"/>
      <c r="D70" s="1439"/>
      <c r="E70" s="1439"/>
      <c r="F70" s="2071"/>
      <c r="G70" s="1891" t="s">
        <v>3300</v>
      </c>
      <c r="H70" s="1892" t="s">
        <v>3315</v>
      </c>
      <c r="I70" s="1890"/>
      <c r="J70" s="1439"/>
      <c r="K70" s="2870"/>
      <c r="L70" s="2870"/>
      <c r="M70" s="2870"/>
      <c r="N70" s="2870"/>
      <c r="O70" s="2870"/>
      <c r="P70" s="2870"/>
      <c r="Q70" s="2870"/>
      <c r="R70" s="2870"/>
      <c r="S70" s="2870"/>
      <c r="T70" s="2870"/>
      <c r="U70" s="2870"/>
      <c r="V70" s="2870"/>
      <c r="W70" s="2870"/>
      <c r="X70" s="2870"/>
      <c r="Y70" s="2870"/>
      <c r="Z70" s="2870"/>
      <c r="AA70" s="2870"/>
      <c r="AB70" s="2870"/>
      <c r="AC70" s="2870"/>
      <c r="AD70" s="2870"/>
      <c r="AE70" s="2870"/>
      <c r="AF70" s="2870"/>
      <c r="AG70" s="2870"/>
      <c r="AH70" s="2870"/>
      <c r="AI70" s="2870"/>
      <c r="AJ70" s="2870"/>
      <c r="AK70" s="2870"/>
      <c r="AL70" s="2870"/>
      <c r="AM70" s="2870"/>
      <c r="AN70" s="2870"/>
      <c r="AO70" s="2870"/>
      <c r="AP70" s="2870"/>
      <c r="AQ70" s="2870"/>
      <c r="AR70" s="2870"/>
      <c r="AS70" s="2870"/>
      <c r="AT70" s="2870"/>
      <c r="AU70" s="2870"/>
      <c r="AV70" s="2870"/>
      <c r="AW70" s="2870"/>
      <c r="AX70" s="2870"/>
      <c r="AY70" s="2870"/>
      <c r="AZ70" s="2870"/>
      <c r="BA70" s="2870"/>
      <c r="BB70" s="2870"/>
      <c r="BC70" s="2870"/>
      <c r="BD70" s="2870"/>
      <c r="BE70" s="2870"/>
      <c r="BF70" s="2870"/>
      <c r="BG70" s="2870"/>
      <c r="BH70" s="2870"/>
      <c r="BI70" s="2870"/>
      <c r="BJ70" s="2870"/>
      <c r="BK70" s="2870"/>
      <c r="BL70" s="2870"/>
      <c r="BM70" s="2870"/>
      <c r="BN70" s="2870"/>
      <c r="BO70" s="2870"/>
      <c r="BP70" s="2870"/>
      <c r="BQ70" s="2870"/>
      <c r="BR70" s="2870"/>
      <c r="BS70" s="2870"/>
      <c r="BT70" s="2870"/>
      <c r="BU70" s="2870"/>
      <c r="BV70" s="2870"/>
      <c r="BW70" s="2870"/>
      <c r="BX70" s="2870"/>
      <c r="BY70" s="2870"/>
      <c r="BZ70" s="2870"/>
      <c r="CA70" s="2870"/>
      <c r="CB70" s="2870"/>
      <c r="CC70" s="2870"/>
      <c r="CD70" s="2870"/>
      <c r="CE70" s="2870"/>
      <c r="CF70" s="2870"/>
      <c r="CG70" s="2870"/>
      <c r="CH70" s="2870"/>
      <c r="CI70" s="2870"/>
      <c r="CJ70" s="2870"/>
      <c r="CK70" s="2870"/>
      <c r="CL70" s="2870"/>
      <c r="CM70" s="2870"/>
      <c r="CN70" s="2870"/>
      <c r="CO70" s="2870"/>
      <c r="CP70" s="2870"/>
      <c r="CQ70" s="2870"/>
      <c r="CR70" s="2870"/>
      <c r="CS70" s="2870"/>
      <c r="CT70" s="2870"/>
      <c r="CU70" s="2870"/>
      <c r="CV70" s="2870"/>
    </row>
    <row r="71" spans="1:100" ht="30" customHeight="1">
      <c r="A71" s="1439">
        <v>0</v>
      </c>
      <c r="B71" s="1889"/>
      <c r="C71" s="1890"/>
      <c r="D71" s="1586"/>
      <c r="E71" s="1439"/>
      <c r="F71" s="2071"/>
      <c r="G71" s="1891" t="s">
        <v>3317</v>
      </c>
      <c r="H71" s="2580" t="s">
        <v>3321</v>
      </c>
      <c r="I71" s="1890"/>
      <c r="J71" s="1586"/>
      <c r="K71" s="2870"/>
      <c r="L71" s="2870"/>
      <c r="M71" s="2870"/>
      <c r="N71" s="2870"/>
      <c r="O71" s="2870"/>
      <c r="P71" s="2870"/>
      <c r="Q71" s="2870"/>
      <c r="R71" s="2870"/>
      <c r="S71" s="2870"/>
      <c r="T71" s="2870"/>
      <c r="U71" s="2870"/>
      <c r="V71" s="2870"/>
      <c r="W71" s="2870"/>
      <c r="X71" s="2870"/>
      <c r="Y71" s="2870"/>
      <c r="Z71" s="2870"/>
      <c r="AA71" s="2870"/>
      <c r="AB71" s="2870"/>
      <c r="AC71" s="2870"/>
      <c r="AD71" s="2870"/>
      <c r="AE71" s="2870"/>
      <c r="AF71" s="2870"/>
      <c r="AG71" s="2870"/>
      <c r="AH71" s="2870"/>
      <c r="AI71" s="2870"/>
      <c r="AJ71" s="2870"/>
      <c r="AK71" s="2870"/>
      <c r="AL71" s="2870"/>
      <c r="AM71" s="2870"/>
      <c r="AN71" s="2870"/>
      <c r="AO71" s="2870"/>
      <c r="AP71" s="2870"/>
      <c r="AQ71" s="2870"/>
      <c r="AR71" s="2870"/>
      <c r="AS71" s="2870"/>
      <c r="AT71" s="2870"/>
      <c r="AU71" s="2870"/>
      <c r="AV71" s="2870"/>
      <c r="AW71" s="2870"/>
      <c r="AX71" s="2870"/>
      <c r="AY71" s="2870"/>
      <c r="AZ71" s="2870"/>
      <c r="BA71" s="2870"/>
      <c r="BB71" s="2870"/>
      <c r="BC71" s="2870"/>
      <c r="BD71" s="2870"/>
      <c r="BE71" s="2870"/>
      <c r="BF71" s="2870"/>
      <c r="BG71" s="2870"/>
      <c r="BH71" s="2870"/>
      <c r="BI71" s="2870"/>
      <c r="BJ71" s="2870"/>
      <c r="BK71" s="2870"/>
      <c r="BL71" s="2870"/>
      <c r="BM71" s="2870"/>
      <c r="BN71" s="2870"/>
      <c r="BO71" s="2870"/>
      <c r="BP71" s="2870"/>
      <c r="BQ71" s="2870"/>
      <c r="BR71" s="2870"/>
      <c r="BS71" s="2870"/>
      <c r="BT71" s="2870"/>
      <c r="BU71" s="2870"/>
      <c r="BV71" s="2870"/>
      <c r="BW71" s="2870"/>
      <c r="BX71" s="2870"/>
      <c r="BY71" s="2870"/>
      <c r="BZ71" s="2870"/>
      <c r="CA71" s="2870"/>
      <c r="CB71" s="2870"/>
      <c r="CC71" s="2870"/>
      <c r="CD71" s="2870"/>
      <c r="CE71" s="2870"/>
      <c r="CF71" s="2870"/>
      <c r="CG71" s="2870"/>
      <c r="CH71" s="2870"/>
      <c r="CI71" s="2870"/>
      <c r="CJ71" s="2870"/>
      <c r="CK71" s="2870"/>
      <c r="CL71" s="2870"/>
      <c r="CM71" s="2870"/>
      <c r="CN71" s="2870"/>
      <c r="CO71" s="2870"/>
      <c r="CP71" s="2870"/>
      <c r="CQ71" s="2870"/>
      <c r="CR71" s="2870"/>
      <c r="CS71" s="2870"/>
      <c r="CT71" s="2870"/>
      <c r="CU71" s="2870"/>
      <c r="CV71" s="2870"/>
    </row>
    <row r="72" spans="1:100" ht="30" customHeight="1">
      <c r="A72" s="1439">
        <v>0</v>
      </c>
      <c r="B72" s="1889"/>
      <c r="C72" s="1890"/>
      <c r="D72" s="1586"/>
      <c r="E72" s="1439"/>
      <c r="F72" s="2071"/>
      <c r="G72" s="1891" t="s">
        <v>3318</v>
      </c>
      <c r="H72" s="1892" t="s">
        <v>3322</v>
      </c>
      <c r="I72" s="1890"/>
      <c r="J72" s="1586"/>
      <c r="K72" s="2870"/>
      <c r="L72" s="2870"/>
      <c r="M72" s="2870"/>
      <c r="N72" s="2870"/>
      <c r="O72" s="2870"/>
      <c r="P72" s="2870"/>
      <c r="Q72" s="2870"/>
      <c r="R72" s="2870"/>
      <c r="S72" s="2870"/>
      <c r="T72" s="2870"/>
      <c r="U72" s="2870"/>
      <c r="V72" s="2870"/>
      <c r="W72" s="2870"/>
      <c r="X72" s="2870"/>
      <c r="Y72" s="2870"/>
      <c r="Z72" s="2870"/>
      <c r="AA72" s="2870"/>
      <c r="AB72" s="2870"/>
      <c r="AC72" s="2870"/>
      <c r="AD72" s="2870"/>
      <c r="AE72" s="2870"/>
      <c r="AF72" s="2870"/>
      <c r="AG72" s="2870"/>
      <c r="AH72" s="2870"/>
      <c r="AI72" s="2870"/>
      <c r="AJ72" s="2870"/>
      <c r="AK72" s="2870"/>
      <c r="AL72" s="2870"/>
      <c r="AM72" s="2870"/>
      <c r="AN72" s="2870"/>
      <c r="AO72" s="2870"/>
      <c r="AP72" s="2870"/>
      <c r="AQ72" s="2870"/>
      <c r="AR72" s="2870"/>
      <c r="AS72" s="2870"/>
      <c r="AT72" s="2870"/>
      <c r="AU72" s="2870"/>
      <c r="AV72" s="2870"/>
      <c r="AW72" s="2870"/>
      <c r="AX72" s="2870"/>
      <c r="AY72" s="2870"/>
      <c r="AZ72" s="2870"/>
      <c r="BA72" s="2870"/>
      <c r="BB72" s="2870"/>
      <c r="BC72" s="2870"/>
      <c r="BD72" s="2870"/>
      <c r="BE72" s="2870"/>
      <c r="BF72" s="2870"/>
      <c r="BG72" s="2870"/>
      <c r="BH72" s="2870"/>
      <c r="BI72" s="2870"/>
      <c r="BJ72" s="2870"/>
      <c r="BK72" s="2870"/>
      <c r="BL72" s="2870"/>
      <c r="BM72" s="2870"/>
      <c r="BN72" s="2870"/>
      <c r="BO72" s="2870"/>
      <c r="BP72" s="2870"/>
      <c r="BQ72" s="2870"/>
      <c r="BR72" s="2870"/>
      <c r="BS72" s="2870"/>
      <c r="BT72" s="2870"/>
      <c r="BU72" s="2870"/>
      <c r="BV72" s="2870"/>
      <c r="BW72" s="2870"/>
      <c r="BX72" s="2870"/>
      <c r="BY72" s="2870"/>
      <c r="BZ72" s="2870"/>
      <c r="CA72" s="2870"/>
      <c r="CB72" s="2870"/>
      <c r="CC72" s="2870"/>
      <c r="CD72" s="2870"/>
      <c r="CE72" s="2870"/>
      <c r="CF72" s="2870"/>
      <c r="CG72" s="2870"/>
      <c r="CH72" s="2870"/>
      <c r="CI72" s="2870"/>
      <c r="CJ72" s="2870"/>
      <c r="CK72" s="2870"/>
      <c r="CL72" s="2870"/>
      <c r="CM72" s="2870"/>
      <c r="CN72" s="2870"/>
      <c r="CO72" s="2870"/>
      <c r="CP72" s="2870"/>
      <c r="CQ72" s="2870"/>
      <c r="CR72" s="2870"/>
      <c r="CS72" s="2870"/>
      <c r="CT72" s="2870"/>
      <c r="CU72" s="2870"/>
      <c r="CV72" s="2870"/>
    </row>
    <row r="73" spans="1:100" ht="48" customHeight="1">
      <c r="A73" s="1439">
        <v>0</v>
      </c>
      <c r="B73" s="1889"/>
      <c r="C73" s="1890"/>
      <c r="D73" s="1439"/>
      <c r="E73" s="1439"/>
      <c r="F73" s="1439"/>
      <c r="G73" s="1898" t="s">
        <v>3349</v>
      </c>
      <c r="H73" s="1892" t="s">
        <v>3350</v>
      </c>
      <c r="I73" s="1890"/>
      <c r="J73" s="1439"/>
      <c r="K73" s="2870"/>
      <c r="L73" s="2870"/>
      <c r="M73" s="2870"/>
      <c r="N73" s="2870"/>
      <c r="O73" s="2870"/>
      <c r="P73" s="2870"/>
      <c r="Q73" s="2870"/>
      <c r="R73" s="2870"/>
      <c r="S73" s="2870"/>
      <c r="T73" s="2870"/>
      <c r="U73" s="2870"/>
      <c r="V73" s="2870"/>
      <c r="W73" s="2870"/>
      <c r="X73" s="2870"/>
      <c r="Y73" s="2870"/>
      <c r="Z73" s="2870"/>
      <c r="AA73" s="2870"/>
      <c r="AB73" s="2870"/>
      <c r="AC73" s="2870"/>
      <c r="AD73" s="2870"/>
      <c r="AE73" s="2870"/>
      <c r="AF73" s="2870"/>
      <c r="AG73" s="2870"/>
      <c r="AH73" s="2870"/>
      <c r="AI73" s="2870"/>
      <c r="AJ73" s="2870"/>
      <c r="AK73" s="2870"/>
      <c r="AL73" s="2870"/>
      <c r="AM73" s="2870"/>
      <c r="AN73" s="2870"/>
      <c r="AO73" s="2870"/>
      <c r="AP73" s="2870"/>
      <c r="AQ73" s="2870"/>
      <c r="AR73" s="2870"/>
      <c r="AS73" s="2870"/>
      <c r="AT73" s="2870"/>
      <c r="AU73" s="2870"/>
      <c r="AV73" s="2870"/>
      <c r="AW73" s="2870"/>
      <c r="AX73" s="2870"/>
      <c r="AY73" s="2870"/>
      <c r="AZ73" s="2870"/>
      <c r="BA73" s="2870"/>
      <c r="BB73" s="2870"/>
      <c r="BC73" s="2870"/>
      <c r="BD73" s="2870"/>
      <c r="BE73" s="2870"/>
      <c r="BF73" s="2870"/>
      <c r="BG73" s="2870"/>
      <c r="BH73" s="2870"/>
      <c r="BI73" s="2870"/>
      <c r="BJ73" s="2870"/>
      <c r="BK73" s="2870"/>
      <c r="BL73" s="2870"/>
      <c r="BM73" s="2870"/>
      <c r="BN73" s="2870"/>
      <c r="BO73" s="2870"/>
      <c r="BP73" s="2870"/>
      <c r="BQ73" s="2870"/>
      <c r="BR73" s="2870"/>
      <c r="BS73" s="2870"/>
      <c r="BT73" s="2870"/>
      <c r="BU73" s="2870"/>
      <c r="BV73" s="2870"/>
      <c r="BW73" s="2870"/>
      <c r="BX73" s="2870"/>
      <c r="BY73" s="2870"/>
      <c r="BZ73" s="2870"/>
      <c r="CA73" s="2870"/>
      <c r="CB73" s="2870"/>
      <c r="CC73" s="2870"/>
      <c r="CD73" s="2870"/>
      <c r="CE73" s="2870"/>
      <c r="CF73" s="2870"/>
      <c r="CG73" s="2870"/>
      <c r="CH73" s="2870"/>
      <c r="CI73" s="2870"/>
      <c r="CJ73" s="2870"/>
      <c r="CK73" s="2870"/>
      <c r="CL73" s="2870"/>
      <c r="CM73" s="2870"/>
      <c r="CN73" s="2870"/>
      <c r="CO73" s="2870"/>
      <c r="CP73" s="2870"/>
      <c r="CQ73" s="2870"/>
      <c r="CR73" s="2870"/>
      <c r="CS73" s="2870"/>
      <c r="CT73" s="2870"/>
      <c r="CU73" s="2870"/>
      <c r="CV73" s="2870"/>
    </row>
    <row r="74" spans="1:100" ht="35.25" customHeight="1">
      <c r="A74" s="1439">
        <v>0</v>
      </c>
      <c r="B74" s="1439"/>
      <c r="C74" s="1525"/>
      <c r="D74" s="2301"/>
      <c r="E74" s="1439"/>
      <c r="F74" s="1438"/>
      <c r="G74" s="1569" t="s">
        <v>543</v>
      </c>
      <c r="H74" s="2370" t="s">
        <v>1760</v>
      </c>
      <c r="I74" s="1525"/>
      <c r="J74" s="2301"/>
    </row>
    <row r="75" spans="1:100" ht="33" customHeight="1">
      <c r="A75" s="1639">
        <v>0</v>
      </c>
      <c r="B75" s="1445"/>
      <c r="C75" s="1615">
        <v>0</v>
      </c>
      <c r="D75" s="1640">
        <v>0</v>
      </c>
      <c r="E75" s="1615"/>
      <c r="F75" s="1445"/>
      <c r="G75" s="1628" t="s">
        <v>545</v>
      </c>
      <c r="H75" s="1859" t="s">
        <v>1761</v>
      </c>
      <c r="I75" s="1615"/>
      <c r="J75" s="1640"/>
    </row>
    <row r="76" spans="1:100" ht="30" customHeight="1">
      <c r="A76" s="1548">
        <v>0</v>
      </c>
      <c r="B76" s="1448"/>
      <c r="C76" s="1497">
        <v>0</v>
      </c>
      <c r="D76" s="1610">
        <v>0</v>
      </c>
      <c r="E76" s="1497"/>
      <c r="F76" s="1448"/>
      <c r="G76" s="1490" t="s">
        <v>547</v>
      </c>
      <c r="H76" s="1501" t="s">
        <v>1762</v>
      </c>
      <c r="I76" s="1497"/>
      <c r="J76" s="1610"/>
    </row>
    <row r="77" spans="1:100" ht="33" customHeight="1">
      <c r="A77" s="1548">
        <v>0</v>
      </c>
      <c r="B77" s="1448"/>
      <c r="C77" s="1497"/>
      <c r="D77" s="1610"/>
      <c r="E77" s="1497"/>
      <c r="F77" s="1610"/>
      <c r="G77" s="1490" t="s">
        <v>332</v>
      </c>
      <c r="H77" s="1501" t="s">
        <v>548</v>
      </c>
      <c r="I77" s="1497"/>
      <c r="J77" s="1610"/>
    </row>
    <row r="78" spans="1:100" ht="32.25" customHeight="1">
      <c r="A78" s="1550">
        <v>0</v>
      </c>
      <c r="B78" s="1630">
        <v>0</v>
      </c>
      <c r="C78" s="1552">
        <v>0</v>
      </c>
      <c r="D78" s="1631">
        <v>0</v>
      </c>
      <c r="E78" s="1552">
        <v>0</v>
      </c>
      <c r="F78" s="2371">
        <v>0</v>
      </c>
      <c r="G78" s="1555" t="s">
        <v>333</v>
      </c>
      <c r="H78" s="2336" t="s">
        <v>1763</v>
      </c>
      <c r="I78" s="1552"/>
      <c r="J78" s="1631"/>
    </row>
    <row r="79" spans="1:100" ht="38.25" customHeight="1">
      <c r="A79" s="1621">
        <v>0</v>
      </c>
      <c r="B79" s="1634">
        <v>0</v>
      </c>
      <c r="C79" s="1623">
        <v>0</v>
      </c>
      <c r="D79" s="1635">
        <v>0</v>
      </c>
      <c r="E79" s="1623">
        <v>0</v>
      </c>
      <c r="F79" s="1634">
        <v>0</v>
      </c>
      <c r="G79" s="1625">
        <v>100</v>
      </c>
      <c r="H79" s="2372" t="s">
        <v>550</v>
      </c>
      <c r="I79" s="1623"/>
      <c r="J79" s="1635"/>
    </row>
    <row r="80" spans="1:100" ht="35.25" customHeight="1">
      <c r="A80" s="1639">
        <v>0</v>
      </c>
      <c r="B80" s="1615">
        <v>0</v>
      </c>
      <c r="C80" s="1615">
        <v>0</v>
      </c>
      <c r="D80" s="1684">
        <v>0</v>
      </c>
      <c r="E80" s="1615">
        <v>0</v>
      </c>
      <c r="F80" s="1615">
        <v>0</v>
      </c>
      <c r="G80" s="1628">
        <v>110</v>
      </c>
      <c r="H80" s="1859" t="s">
        <v>1764</v>
      </c>
      <c r="I80" s="1615"/>
      <c r="J80" s="1684"/>
    </row>
    <row r="81" spans="1:100" ht="24.75" customHeight="1">
      <c r="A81" s="1548">
        <v>0</v>
      </c>
      <c r="B81" s="1448"/>
      <c r="C81" s="1497">
        <v>0</v>
      </c>
      <c r="D81" s="2373">
        <v>130000</v>
      </c>
      <c r="E81" s="1497"/>
      <c r="F81" s="2373">
        <v>130000</v>
      </c>
      <c r="G81" s="1490">
        <v>120</v>
      </c>
      <c r="H81" s="1501" t="s">
        <v>1765</v>
      </c>
      <c r="I81" s="1497">
        <v>0</v>
      </c>
      <c r="J81" s="2373"/>
    </row>
    <row r="82" spans="1:100" ht="36" customHeight="1">
      <c r="A82" s="1548">
        <v>0</v>
      </c>
      <c r="B82" s="1448"/>
      <c r="C82" s="1497"/>
      <c r="D82" s="2374">
        <v>198500</v>
      </c>
      <c r="E82" s="1497"/>
      <c r="F82" s="2374">
        <v>198500</v>
      </c>
      <c r="G82" s="1497">
        <v>121</v>
      </c>
      <c r="H82" s="1501" t="s">
        <v>1766</v>
      </c>
      <c r="I82" s="1497">
        <v>0</v>
      </c>
      <c r="J82" s="2374"/>
    </row>
    <row r="83" spans="1:100" ht="15" customHeight="1">
      <c r="A83" s="1548">
        <v>0</v>
      </c>
      <c r="B83" s="1448">
        <v>0</v>
      </c>
      <c r="C83" s="1497">
        <v>0</v>
      </c>
      <c r="D83" s="1446"/>
      <c r="E83" s="1497">
        <v>0</v>
      </c>
      <c r="F83" s="1446"/>
      <c r="G83" s="1497">
        <v>125</v>
      </c>
      <c r="H83" s="1501" t="s">
        <v>1767</v>
      </c>
      <c r="I83" s="1497">
        <v>0</v>
      </c>
      <c r="J83" s="1446"/>
    </row>
    <row r="84" spans="1:100" ht="15">
      <c r="A84" s="1548">
        <v>0</v>
      </c>
      <c r="B84" s="1448">
        <v>0</v>
      </c>
      <c r="C84" s="1497">
        <v>0</v>
      </c>
      <c r="D84" s="1446"/>
      <c r="E84" s="1497">
        <v>0</v>
      </c>
      <c r="F84" s="1446"/>
      <c r="G84" s="1497">
        <v>130</v>
      </c>
      <c r="H84" s="1501" t="s">
        <v>1768</v>
      </c>
      <c r="I84" s="1497">
        <v>0</v>
      </c>
      <c r="J84" s="1446"/>
    </row>
    <row r="85" spans="1:100" ht="15" customHeight="1">
      <c r="A85" s="1609">
        <v>0</v>
      </c>
      <c r="B85" s="1497">
        <v>0</v>
      </c>
      <c r="C85" s="1448">
        <v>0</v>
      </c>
      <c r="D85" s="1446"/>
      <c r="E85" s="1448">
        <v>0</v>
      </c>
      <c r="F85" s="1446"/>
      <c r="G85" s="1497">
        <v>140</v>
      </c>
      <c r="H85" s="1501" t="s">
        <v>555</v>
      </c>
      <c r="I85" s="1448">
        <v>0</v>
      </c>
      <c r="J85" s="1446"/>
    </row>
    <row r="86" spans="1:100" ht="15">
      <c r="A86" s="1609">
        <v>0</v>
      </c>
      <c r="B86" s="1448">
        <v>0</v>
      </c>
      <c r="C86" s="1448">
        <v>0</v>
      </c>
      <c r="D86" s="1446"/>
      <c r="E86" s="1448">
        <v>0</v>
      </c>
      <c r="F86" s="1446"/>
      <c r="G86" s="1497">
        <v>145</v>
      </c>
      <c r="H86" s="1501" t="s">
        <v>1769</v>
      </c>
      <c r="I86" s="1448">
        <v>0</v>
      </c>
      <c r="J86" s="1446"/>
    </row>
    <row r="87" spans="1:100" ht="49.5" customHeight="1">
      <c r="A87" s="1609">
        <v>0</v>
      </c>
      <c r="B87" s="1448"/>
      <c r="C87" s="1649"/>
      <c r="D87" s="1446"/>
      <c r="E87" s="1448"/>
      <c r="F87" s="1446"/>
      <c r="G87" s="1497">
        <v>146</v>
      </c>
      <c r="H87" s="1501" t="s">
        <v>557</v>
      </c>
      <c r="I87" s="1649">
        <v>0</v>
      </c>
      <c r="J87" s="1446"/>
    </row>
    <row r="88" spans="1:100" ht="30">
      <c r="A88" s="1609">
        <v>0</v>
      </c>
      <c r="B88" s="2375"/>
      <c r="C88" s="1448">
        <v>0</v>
      </c>
      <c r="D88" s="1446"/>
      <c r="E88" s="1448"/>
      <c r="F88" s="1448"/>
      <c r="G88" s="1497">
        <v>150</v>
      </c>
      <c r="H88" s="1501" t="s">
        <v>1770</v>
      </c>
      <c r="I88" s="1448">
        <v>0</v>
      </c>
      <c r="J88" s="1446"/>
    </row>
    <row r="89" spans="1:100" ht="30">
      <c r="A89" s="1609">
        <v>0</v>
      </c>
      <c r="B89" s="2375"/>
      <c r="C89" s="1448">
        <v>0</v>
      </c>
      <c r="D89" s="1446"/>
      <c r="E89" s="1448"/>
      <c r="F89" s="1448"/>
      <c r="G89" s="1497">
        <v>151</v>
      </c>
      <c r="H89" s="1501" t="s">
        <v>3474</v>
      </c>
      <c r="I89" s="1448">
        <v>0</v>
      </c>
      <c r="J89" s="1446"/>
    </row>
    <row r="90" spans="1:100" ht="30" customHeight="1">
      <c r="A90" s="1609">
        <v>0</v>
      </c>
      <c r="B90" s="4433"/>
      <c r="C90" s="4434">
        <v>0</v>
      </c>
      <c r="D90" s="4435"/>
      <c r="E90" s="4434"/>
      <c r="F90" s="4434"/>
      <c r="G90" s="1497">
        <v>152</v>
      </c>
      <c r="H90" s="1501" t="s">
        <v>3475</v>
      </c>
      <c r="I90" s="1448">
        <v>0</v>
      </c>
      <c r="J90" s="1446"/>
    </row>
    <row r="91" spans="1:100" ht="45" customHeight="1">
      <c r="A91" s="4432">
        <v>0</v>
      </c>
      <c r="B91" s="1439"/>
      <c r="C91" s="1439"/>
      <c r="D91" s="1461"/>
      <c r="E91" s="1439"/>
      <c r="F91" s="1461"/>
      <c r="G91" s="2869" t="s">
        <v>2955</v>
      </c>
      <c r="H91" s="1501" t="s">
        <v>3689</v>
      </c>
      <c r="I91" s="1448"/>
      <c r="J91" s="1446"/>
      <c r="K91" s="2870"/>
      <c r="L91" s="2870"/>
      <c r="M91" s="2870"/>
      <c r="N91" s="2870"/>
      <c r="O91" s="2870"/>
      <c r="P91" s="2870"/>
      <c r="Q91" s="2870"/>
      <c r="R91" s="2870"/>
      <c r="S91" s="2870"/>
      <c r="T91" s="2870"/>
      <c r="U91" s="2870"/>
      <c r="V91" s="2870"/>
      <c r="W91" s="2870"/>
      <c r="X91" s="2870"/>
      <c r="Y91" s="2870"/>
      <c r="Z91" s="2870"/>
      <c r="AA91" s="2870"/>
      <c r="AB91" s="2870"/>
      <c r="AC91" s="2870"/>
      <c r="AD91" s="2870"/>
      <c r="AE91" s="2870"/>
      <c r="AF91" s="2870"/>
      <c r="AG91" s="2870"/>
      <c r="AH91" s="2870"/>
      <c r="AI91" s="2870"/>
      <c r="AJ91" s="2870"/>
      <c r="AK91" s="2870"/>
      <c r="AL91" s="2870"/>
      <c r="AM91" s="2870"/>
      <c r="AN91" s="2870"/>
      <c r="AO91" s="2870"/>
      <c r="AP91" s="2870"/>
      <c r="AQ91" s="2870"/>
      <c r="AR91" s="2870"/>
      <c r="AS91" s="2870"/>
      <c r="AT91" s="2870"/>
      <c r="AU91" s="2870"/>
      <c r="AV91" s="2870"/>
      <c r="AW91" s="2870"/>
      <c r="AX91" s="2870"/>
      <c r="AY91" s="2870"/>
      <c r="AZ91" s="2870"/>
      <c r="BA91" s="2870"/>
      <c r="BB91" s="2870"/>
      <c r="BC91" s="2870"/>
      <c r="BD91" s="2870"/>
      <c r="BE91" s="2870"/>
      <c r="BF91" s="2870"/>
      <c r="BG91" s="2870"/>
      <c r="BH91" s="2870"/>
      <c r="BI91" s="2870"/>
      <c r="BJ91" s="2870"/>
      <c r="BK91" s="2870"/>
      <c r="BL91" s="2870"/>
      <c r="BM91" s="2870"/>
      <c r="BN91" s="2870"/>
      <c r="BO91" s="2870"/>
      <c r="BP91" s="2870"/>
      <c r="BQ91" s="2870"/>
      <c r="BR91" s="2870"/>
      <c r="BS91" s="2870"/>
      <c r="BT91" s="2870"/>
      <c r="BU91" s="2870"/>
      <c r="BV91" s="2870"/>
      <c r="BW91" s="2870"/>
      <c r="BX91" s="2870"/>
      <c r="BY91" s="2870"/>
      <c r="BZ91" s="2870"/>
      <c r="CA91" s="2870"/>
      <c r="CB91" s="2870"/>
      <c r="CC91" s="2870"/>
      <c r="CD91" s="2870"/>
      <c r="CE91" s="2870"/>
      <c r="CF91" s="2870"/>
      <c r="CG91" s="2870"/>
      <c r="CH91" s="2870"/>
      <c r="CI91" s="2870"/>
      <c r="CJ91" s="2870"/>
      <c r="CK91" s="2870"/>
      <c r="CL91" s="2870"/>
      <c r="CM91" s="2870"/>
      <c r="CN91" s="2870"/>
      <c r="CO91" s="2870"/>
      <c r="CP91" s="2870"/>
      <c r="CQ91" s="2870"/>
      <c r="CR91" s="2870"/>
      <c r="CS91" s="2870"/>
      <c r="CT91" s="2870"/>
      <c r="CU91" s="2870"/>
      <c r="CV91" s="2870"/>
    </row>
    <row r="92" spans="1:100" s="3751" customFormat="1" ht="36" customHeight="1">
      <c r="A92" s="4432"/>
      <c r="B92" s="1439"/>
      <c r="C92" s="1439"/>
      <c r="D92" s="1461"/>
      <c r="E92" s="1439"/>
      <c r="F92" s="1461"/>
      <c r="G92" s="3750">
        <v>148</v>
      </c>
      <c r="H92" s="3772" t="s">
        <v>3690</v>
      </c>
      <c r="I92" s="3770"/>
      <c r="J92" s="3771"/>
    </row>
    <row r="93" spans="1:100" ht="21.75" customHeight="1">
      <c r="A93" s="1609">
        <v>0</v>
      </c>
      <c r="B93" s="1445"/>
      <c r="C93" s="1445">
        <v>0</v>
      </c>
      <c r="D93" s="1616"/>
      <c r="E93" s="1445"/>
      <c r="F93" s="4436"/>
      <c r="G93" s="1497">
        <v>165</v>
      </c>
      <c r="H93" s="1448" t="s">
        <v>1771</v>
      </c>
      <c r="I93" s="1448">
        <v>0</v>
      </c>
      <c r="J93" s="1446"/>
    </row>
    <row r="94" spans="1:100" s="1427" customFormat="1" ht="21.75" customHeight="1">
      <c r="A94" s="1609">
        <v>0</v>
      </c>
      <c r="B94" s="1448"/>
      <c r="C94" s="1448">
        <v>0</v>
      </c>
      <c r="D94" s="1446"/>
      <c r="E94" s="1448"/>
      <c r="F94" s="2376"/>
      <c r="G94" s="1497">
        <v>166</v>
      </c>
      <c r="H94" s="1448" t="s">
        <v>562</v>
      </c>
      <c r="I94" s="1448">
        <v>0</v>
      </c>
      <c r="J94" s="1446"/>
    </row>
    <row r="95" spans="1:100" ht="20.25" customHeight="1">
      <c r="A95" s="1609">
        <v>0</v>
      </c>
      <c r="B95" s="1448"/>
      <c r="C95" s="1448">
        <v>0</v>
      </c>
      <c r="D95" s="1610"/>
      <c r="E95" s="1448"/>
      <c r="F95" s="1448"/>
      <c r="G95" s="1497">
        <v>170</v>
      </c>
      <c r="H95" s="1448" t="s">
        <v>1772</v>
      </c>
      <c r="I95" s="1448">
        <v>0</v>
      </c>
      <c r="J95" s="1610"/>
      <c r="M95" s="1427">
        <f>J97-D97</f>
        <v>-328500</v>
      </c>
    </row>
    <row r="96" spans="1:100" s="1513" customFormat="1" ht="39.75" customHeight="1" thickBot="1">
      <c r="A96" s="2377">
        <v>0</v>
      </c>
      <c r="B96" s="2285"/>
      <c r="C96" s="2378">
        <v>0</v>
      </c>
      <c r="D96" s="2291">
        <v>0</v>
      </c>
      <c r="E96" s="2378"/>
      <c r="F96" s="2285"/>
      <c r="G96" s="2378">
        <v>180</v>
      </c>
      <c r="H96" s="2379" t="s">
        <v>1773</v>
      </c>
      <c r="I96" s="2378">
        <v>0</v>
      </c>
      <c r="J96" s="2291">
        <v>0</v>
      </c>
    </row>
    <row r="97" spans="1:19" s="2332" customFormat="1" ht="33.75" customHeight="1" thickTop="1" thickBot="1">
      <c r="A97" s="2292">
        <f t="shared" ref="A97:F97" si="8">SUM(A57:A96)</f>
        <v>0</v>
      </c>
      <c r="B97" s="2293">
        <f t="shared" si="8"/>
        <v>0</v>
      </c>
      <c r="C97" s="2293">
        <f t="shared" si="8"/>
        <v>0</v>
      </c>
      <c r="D97" s="2293">
        <f>SUM(D57:D96)</f>
        <v>328500</v>
      </c>
      <c r="E97" s="2293">
        <f t="shared" si="8"/>
        <v>0</v>
      </c>
      <c r="F97" s="2293">
        <f t="shared" si="8"/>
        <v>328500</v>
      </c>
      <c r="G97" s="2380"/>
      <c r="H97" s="2381" t="s">
        <v>565</v>
      </c>
      <c r="I97" s="2293">
        <f>SUM(I57:I96)</f>
        <v>0</v>
      </c>
      <c r="J97" s="2296">
        <f>SUM(J57:J96)</f>
        <v>0</v>
      </c>
      <c r="S97" s="1449"/>
    </row>
    <row r="98" spans="1:19" ht="19.5" customHeight="1" thickTop="1" thickBot="1">
      <c r="A98" s="4776"/>
      <c r="B98" s="4777"/>
      <c r="C98" s="4777"/>
      <c r="D98" s="4777"/>
      <c r="E98" s="4777"/>
      <c r="F98" s="4777"/>
      <c r="G98" s="2382">
        <v>4</v>
      </c>
      <c r="H98" s="4800" t="s">
        <v>321</v>
      </c>
      <c r="I98" s="4801"/>
      <c r="J98" s="4802"/>
    </row>
    <row r="99" spans="1:19" ht="31.5" customHeight="1">
      <c r="A99" s="1603">
        <v>0</v>
      </c>
      <c r="B99" s="1604"/>
      <c r="C99" s="1604">
        <v>0</v>
      </c>
      <c r="D99" s="1954">
        <v>0</v>
      </c>
      <c r="E99" s="1604"/>
      <c r="F99" s="1604"/>
      <c r="G99" s="1844">
        <v>300</v>
      </c>
      <c r="H99" s="2383" t="s">
        <v>566</v>
      </c>
      <c r="I99" s="1604"/>
      <c r="J99" s="1954"/>
    </row>
    <row r="100" spans="1:19" ht="45.75" customHeight="1" thickBot="1">
      <c r="A100" s="1548">
        <v>0</v>
      </c>
      <c r="B100" s="1497"/>
      <c r="C100" s="1448">
        <v>0</v>
      </c>
      <c r="D100" s="1610">
        <v>0</v>
      </c>
      <c r="E100" s="1448"/>
      <c r="F100" s="1448"/>
      <c r="G100" s="1490">
        <v>301</v>
      </c>
      <c r="H100" s="1501" t="s">
        <v>3017</v>
      </c>
      <c r="I100" s="1448"/>
      <c r="J100" s="1610"/>
      <c r="K100" s="1513"/>
    </row>
    <row r="101" spans="1:19" ht="21.75" customHeight="1" thickTop="1">
      <c r="A101" s="1609">
        <v>0</v>
      </c>
      <c r="B101" s="1497"/>
      <c r="C101" s="1448">
        <v>0</v>
      </c>
      <c r="D101" s="1610">
        <v>0</v>
      </c>
      <c r="E101" s="1448"/>
      <c r="F101" s="1448"/>
      <c r="G101" s="1490">
        <v>302</v>
      </c>
      <c r="H101" s="2384" t="s">
        <v>568</v>
      </c>
      <c r="I101" s="1448"/>
      <c r="J101" s="1610"/>
    </row>
    <row r="102" spans="1:19" ht="34.5" customHeight="1">
      <c r="A102" s="1609"/>
      <c r="B102" s="1448"/>
      <c r="C102" s="1448"/>
      <c r="D102" s="1610">
        <v>2500000</v>
      </c>
      <c r="E102" s="1448"/>
      <c r="F102" s="1610">
        <v>2500000</v>
      </c>
      <c r="G102" s="1490">
        <v>303</v>
      </c>
      <c r="H102" s="1501" t="s">
        <v>1774</v>
      </c>
      <c r="I102" s="1448"/>
      <c r="J102" s="1610"/>
      <c r="K102" s="1687"/>
    </row>
    <row r="103" spans="1:19" ht="33.75" customHeight="1">
      <c r="A103" s="1609"/>
      <c r="B103" s="1448"/>
      <c r="C103" s="1448"/>
      <c r="D103" s="1610"/>
      <c r="E103" s="1448"/>
      <c r="F103" s="1610"/>
      <c r="G103" s="1817" t="s">
        <v>570</v>
      </c>
      <c r="H103" s="1567" t="s">
        <v>571</v>
      </c>
      <c r="I103" s="1448"/>
      <c r="J103" s="1610"/>
      <c r="K103" s="1687"/>
    </row>
    <row r="104" spans="1:19" ht="33.75" customHeight="1">
      <c r="A104" s="1609"/>
      <c r="B104" s="1448"/>
      <c r="C104" s="1448"/>
      <c r="D104" s="1610">
        <v>2000000</v>
      </c>
      <c r="E104" s="1448"/>
      <c r="F104" s="1610">
        <v>2000000</v>
      </c>
      <c r="G104" s="1817">
        <v>306</v>
      </c>
      <c r="H104" s="1567" t="s">
        <v>3111</v>
      </c>
      <c r="I104" s="1448"/>
      <c r="J104" s="1610"/>
      <c r="K104" s="1687"/>
    </row>
    <row r="105" spans="1:19" s="1427" customFormat="1" ht="24.75" customHeight="1">
      <c r="A105" s="1609"/>
      <c r="B105" s="1448"/>
      <c r="C105" s="1563"/>
      <c r="D105" s="2385"/>
      <c r="E105" s="1563"/>
      <c r="F105" s="2385"/>
      <c r="G105" s="1886">
        <v>380</v>
      </c>
      <c r="H105" s="2580" t="s">
        <v>572</v>
      </c>
      <c r="I105" s="1563"/>
      <c r="J105" s="2385"/>
      <c r="K105" s="1687"/>
    </row>
    <row r="106" spans="1:19" ht="31.5" customHeight="1">
      <c r="A106" s="1609"/>
      <c r="B106" s="1448"/>
      <c r="C106" s="1448"/>
      <c r="D106" s="1610"/>
      <c r="E106" s="1448"/>
      <c r="F106" s="1610"/>
      <c r="G106" s="1490">
        <v>398</v>
      </c>
      <c r="H106" s="1859" t="s">
        <v>573</v>
      </c>
      <c r="I106" s="1448"/>
      <c r="J106" s="1610"/>
    </row>
    <row r="107" spans="1:19" s="2311" customFormat="1" ht="32.25" customHeight="1" thickBot="1">
      <c r="A107" s="1691"/>
      <c r="B107" s="1453"/>
      <c r="C107" s="1956">
        <v>0</v>
      </c>
      <c r="D107" s="2386">
        <v>2000000</v>
      </c>
      <c r="E107" s="1956">
        <v>0</v>
      </c>
      <c r="F107" s="2386">
        <v>2000000</v>
      </c>
      <c r="G107" s="1666">
        <v>399</v>
      </c>
      <c r="H107" s="1980" t="s">
        <v>574</v>
      </c>
      <c r="I107" s="1956">
        <v>0</v>
      </c>
      <c r="J107" s="2386"/>
    </row>
    <row r="108" spans="1:19" s="2389" customFormat="1" ht="21.75" customHeight="1" thickTop="1" thickBot="1">
      <c r="A108" s="2257">
        <f t="shared" ref="A108:F108" si="9">SUM(A99:A107)</f>
        <v>0</v>
      </c>
      <c r="B108" s="2258">
        <f t="shared" si="9"/>
        <v>0</v>
      </c>
      <c r="C108" s="2258">
        <f>SUM(C99:C107)</f>
        <v>0</v>
      </c>
      <c r="D108" s="1672">
        <f>SUM(D99:D107)</f>
        <v>6500000</v>
      </c>
      <c r="E108" s="2258">
        <f t="shared" si="9"/>
        <v>0</v>
      </c>
      <c r="F108" s="2387">
        <f t="shared" si="9"/>
        <v>6500000</v>
      </c>
      <c r="G108" s="2388"/>
      <c r="H108" s="1731" t="s">
        <v>470</v>
      </c>
      <c r="I108" s="2258">
        <f>SUM(I99:I107)</f>
        <v>0</v>
      </c>
      <c r="J108" s="1672">
        <f>SUM(J99:J107)</f>
        <v>0</v>
      </c>
    </row>
    <row r="109" spans="1:19" ht="22.5" customHeight="1" thickBot="1">
      <c r="A109" s="4776"/>
      <c r="B109" s="4777"/>
      <c r="C109" s="4777"/>
      <c r="D109" s="4777"/>
      <c r="E109" s="4777"/>
      <c r="F109" s="4777"/>
      <c r="G109" s="2334">
        <v>5</v>
      </c>
      <c r="H109" s="4778" t="s">
        <v>472</v>
      </c>
      <c r="I109" s="4778"/>
      <c r="J109" s="4779"/>
    </row>
    <row r="110" spans="1:19" ht="20.100000000000001" customHeight="1">
      <c r="A110" s="1603">
        <v>0</v>
      </c>
      <c r="B110" s="1676"/>
      <c r="C110" s="4268">
        <v>507.6</v>
      </c>
      <c r="D110" s="1954">
        <v>0</v>
      </c>
      <c r="E110" s="4268">
        <v>507.6</v>
      </c>
      <c r="F110" s="1954">
        <v>0</v>
      </c>
      <c r="G110" s="1844">
        <v>400</v>
      </c>
      <c r="H110" s="2383" t="s">
        <v>575</v>
      </c>
      <c r="I110" s="4268"/>
      <c r="J110" s="1954">
        <v>0</v>
      </c>
      <c r="P110" s="1428"/>
    </row>
    <row r="111" spans="1:19" ht="30">
      <c r="A111" s="1548">
        <v>0</v>
      </c>
      <c r="B111" s="1490"/>
      <c r="C111" s="4268">
        <v>198</v>
      </c>
      <c r="D111" s="1610">
        <v>0</v>
      </c>
      <c r="E111" s="4268">
        <v>198</v>
      </c>
      <c r="F111" s="1610">
        <v>0</v>
      </c>
      <c r="G111" s="1490">
        <v>401</v>
      </c>
      <c r="H111" s="2384" t="s">
        <v>1775</v>
      </c>
      <c r="I111" s="4268"/>
      <c r="J111" s="1610">
        <v>0</v>
      </c>
    </row>
    <row r="112" spans="1:19" ht="30">
      <c r="A112" s="1609">
        <v>0</v>
      </c>
      <c r="B112" s="1489"/>
      <c r="C112" s="4268">
        <v>211.5</v>
      </c>
      <c r="D112" s="1610">
        <v>0</v>
      </c>
      <c r="E112" s="4268">
        <v>211.5</v>
      </c>
      <c r="F112" s="1610">
        <v>0</v>
      </c>
      <c r="G112" s="1490">
        <v>402</v>
      </c>
      <c r="H112" s="2384" t="s">
        <v>577</v>
      </c>
      <c r="I112" s="4268"/>
      <c r="J112" s="1610">
        <v>0</v>
      </c>
    </row>
    <row r="113" spans="1:100" ht="30">
      <c r="A113" s="1609">
        <v>0</v>
      </c>
      <c r="B113" s="1489"/>
      <c r="C113" s="4268">
        <v>704.7</v>
      </c>
      <c r="D113" s="1610">
        <v>0</v>
      </c>
      <c r="E113" s="4268">
        <v>704.7</v>
      </c>
      <c r="F113" s="1610">
        <v>0</v>
      </c>
      <c r="G113" s="1490">
        <v>403</v>
      </c>
      <c r="H113" s="2384" t="s">
        <v>578</v>
      </c>
      <c r="I113" s="4268"/>
      <c r="J113" s="1610">
        <v>0</v>
      </c>
    </row>
    <row r="114" spans="1:100" ht="30">
      <c r="A114" s="1609">
        <v>0</v>
      </c>
      <c r="B114" s="1489"/>
      <c r="C114" s="4268">
        <v>1618.2</v>
      </c>
      <c r="D114" s="1610">
        <v>0</v>
      </c>
      <c r="E114" s="4268">
        <v>1618.2</v>
      </c>
      <c r="F114" s="1610">
        <v>0</v>
      </c>
      <c r="G114" s="1490">
        <v>404</v>
      </c>
      <c r="H114" s="1501" t="s">
        <v>1776</v>
      </c>
      <c r="I114" s="4268"/>
      <c r="J114" s="1610">
        <v>0</v>
      </c>
    </row>
    <row r="115" spans="1:100" ht="30">
      <c r="A115" s="1609">
        <v>0</v>
      </c>
      <c r="B115" s="1489"/>
      <c r="C115" s="4268">
        <v>677.7</v>
      </c>
      <c r="D115" s="1610">
        <v>0</v>
      </c>
      <c r="E115" s="4268">
        <v>677.7</v>
      </c>
      <c r="F115" s="1610">
        <v>0</v>
      </c>
      <c r="G115" s="1490">
        <v>405</v>
      </c>
      <c r="H115" s="1501" t="s">
        <v>580</v>
      </c>
      <c r="I115" s="4268"/>
      <c r="J115" s="1610">
        <v>0</v>
      </c>
    </row>
    <row r="116" spans="1:100" ht="30">
      <c r="A116" s="1548">
        <v>0</v>
      </c>
      <c r="B116" s="1490"/>
      <c r="C116" s="4268">
        <v>248.4</v>
      </c>
      <c r="D116" s="1610">
        <v>0</v>
      </c>
      <c r="E116" s="4268">
        <v>248.4</v>
      </c>
      <c r="F116" s="1610">
        <v>0</v>
      </c>
      <c r="G116" s="1490">
        <v>406</v>
      </c>
      <c r="H116" s="1501" t="s">
        <v>1777</v>
      </c>
      <c r="I116" s="4268"/>
      <c r="J116" s="1610">
        <v>0</v>
      </c>
      <c r="S116" s="1428"/>
    </row>
    <row r="117" spans="1:100" ht="30.75" thickBot="1">
      <c r="A117" s="2325">
        <v>0</v>
      </c>
      <c r="B117" s="2390"/>
      <c r="C117" s="4268">
        <v>355.5</v>
      </c>
      <c r="D117" s="2327">
        <v>0</v>
      </c>
      <c r="E117" s="4268">
        <v>355.5</v>
      </c>
      <c r="F117" s="2327">
        <v>0</v>
      </c>
      <c r="G117" s="2263">
        <v>407</v>
      </c>
      <c r="H117" s="2391" t="s">
        <v>3018</v>
      </c>
      <c r="I117" s="4268"/>
      <c r="J117" s="2327">
        <v>0</v>
      </c>
    </row>
    <row r="118" spans="1:100" ht="30">
      <c r="A118" s="2392">
        <v>0</v>
      </c>
      <c r="B118" s="2393"/>
      <c r="C118" s="4268">
        <v>692.1</v>
      </c>
      <c r="D118" s="2396">
        <v>0</v>
      </c>
      <c r="E118" s="4268">
        <v>692.1</v>
      </c>
      <c r="F118" s="2396">
        <v>0</v>
      </c>
      <c r="G118" s="2394">
        <v>408</v>
      </c>
      <c r="H118" s="2395" t="s">
        <v>1778</v>
      </c>
      <c r="I118" s="4268"/>
      <c r="J118" s="2396">
        <v>0</v>
      </c>
    </row>
    <row r="119" spans="1:100" ht="34.5" customHeight="1">
      <c r="A119" s="1514">
        <v>0</v>
      </c>
      <c r="B119" s="1643"/>
      <c r="C119" s="4268">
        <v>1052.0999999999999</v>
      </c>
      <c r="D119" s="1640">
        <v>0</v>
      </c>
      <c r="E119" s="4268">
        <v>1052.0999999999999</v>
      </c>
      <c r="F119" s="1640">
        <v>0</v>
      </c>
      <c r="G119" s="1628">
        <v>409</v>
      </c>
      <c r="H119" s="2397" t="s">
        <v>1779</v>
      </c>
      <c r="I119" s="4268"/>
      <c r="J119" s="1640">
        <v>0</v>
      </c>
      <c r="P119" s="1428"/>
    </row>
    <row r="120" spans="1:100" s="2399" customFormat="1" ht="32.25" customHeight="1">
      <c r="A120" s="1629">
        <v>0</v>
      </c>
      <c r="B120" s="1632"/>
      <c r="C120" s="4268">
        <v>857.7</v>
      </c>
      <c r="D120" s="1631">
        <v>0</v>
      </c>
      <c r="E120" s="4268">
        <v>857.7</v>
      </c>
      <c r="F120" s="1631">
        <v>0</v>
      </c>
      <c r="G120" s="1555">
        <v>410</v>
      </c>
      <c r="H120" s="2336" t="s">
        <v>1780</v>
      </c>
      <c r="I120" s="4268"/>
      <c r="J120" s="1631">
        <v>0</v>
      </c>
      <c r="K120" s="2398"/>
      <c r="L120" s="2398"/>
      <c r="M120" s="2398"/>
      <c r="N120" s="2398"/>
      <c r="O120" s="2398"/>
      <c r="P120" s="2398"/>
      <c r="Q120" s="2398"/>
      <c r="R120" s="2398"/>
      <c r="S120" s="2398"/>
      <c r="T120" s="2398"/>
      <c r="U120" s="2398"/>
      <c r="V120" s="2398"/>
      <c r="W120" s="2398"/>
      <c r="X120" s="2398"/>
      <c r="Y120" s="2398"/>
      <c r="Z120" s="2398"/>
      <c r="AA120" s="2398"/>
      <c r="AB120" s="2398"/>
      <c r="AC120" s="2398"/>
      <c r="AD120" s="2398"/>
      <c r="AE120" s="2398"/>
      <c r="AF120" s="2398"/>
      <c r="AG120" s="2398"/>
      <c r="AH120" s="2398"/>
      <c r="AI120" s="2398"/>
      <c r="AJ120" s="2398"/>
      <c r="AK120" s="2398"/>
      <c r="AL120" s="2398"/>
      <c r="AM120" s="2398"/>
      <c r="AN120" s="2398"/>
      <c r="AO120" s="2398"/>
      <c r="AP120" s="2398"/>
      <c r="AQ120" s="2398"/>
      <c r="AR120" s="2398"/>
      <c r="AS120" s="2398"/>
      <c r="AT120" s="2398"/>
      <c r="AU120" s="2398"/>
      <c r="AV120" s="2398"/>
      <c r="AW120" s="2398"/>
      <c r="AX120" s="2398"/>
      <c r="AY120" s="2398"/>
      <c r="AZ120" s="2398"/>
      <c r="BA120" s="2398"/>
      <c r="BB120" s="2398"/>
      <c r="BC120" s="2398"/>
      <c r="BD120" s="2398"/>
      <c r="BE120" s="2398"/>
      <c r="BF120" s="2398"/>
      <c r="BG120" s="2398"/>
      <c r="BH120" s="2398"/>
      <c r="BI120" s="2398"/>
      <c r="BJ120" s="2398"/>
      <c r="BK120" s="2398"/>
      <c r="BL120" s="2398"/>
      <c r="BM120" s="2398"/>
      <c r="BN120" s="2398"/>
      <c r="BO120" s="2398"/>
      <c r="BP120" s="2398"/>
      <c r="BQ120" s="2398"/>
      <c r="BR120" s="2398"/>
      <c r="BS120" s="2398"/>
      <c r="BT120" s="2398"/>
      <c r="BU120" s="2398"/>
      <c r="BV120" s="2398"/>
      <c r="BW120" s="2398"/>
      <c r="BX120" s="2398"/>
      <c r="BY120" s="2398"/>
      <c r="BZ120" s="2398"/>
      <c r="CA120" s="2398"/>
      <c r="CB120" s="2398"/>
      <c r="CC120" s="2398"/>
      <c r="CD120" s="2398"/>
      <c r="CE120" s="2398"/>
      <c r="CF120" s="2398"/>
      <c r="CG120" s="2398"/>
      <c r="CH120" s="2398"/>
      <c r="CI120" s="2398"/>
      <c r="CJ120" s="2398"/>
      <c r="CK120" s="2398"/>
      <c r="CL120" s="2398"/>
      <c r="CM120" s="2398"/>
      <c r="CN120" s="2398"/>
      <c r="CO120" s="2398"/>
      <c r="CP120" s="2398"/>
      <c r="CQ120" s="2398"/>
      <c r="CR120" s="2398"/>
      <c r="CS120" s="2398"/>
      <c r="CT120" s="2398"/>
      <c r="CU120" s="2398"/>
      <c r="CV120" s="2398"/>
    </row>
    <row r="121" spans="1:100" ht="33" customHeight="1">
      <c r="A121" s="1514">
        <v>0</v>
      </c>
      <c r="B121" s="1643"/>
      <c r="C121" s="4268">
        <v>470.7</v>
      </c>
      <c r="D121" s="1640">
        <v>0</v>
      </c>
      <c r="E121" s="4268">
        <v>470.7</v>
      </c>
      <c r="F121" s="1640">
        <v>0</v>
      </c>
      <c r="G121" s="1628">
        <v>411</v>
      </c>
      <c r="H121" s="2397" t="s">
        <v>1781</v>
      </c>
      <c r="I121" s="4268"/>
      <c r="J121" s="1640">
        <v>0</v>
      </c>
    </row>
    <row r="122" spans="1:100" s="1638" customFormat="1" ht="36" customHeight="1" thickBot="1">
      <c r="A122" s="1609">
        <v>0</v>
      </c>
      <c r="B122" s="1489"/>
      <c r="C122" s="4268">
        <v>774.9</v>
      </c>
      <c r="D122" s="1610">
        <v>0</v>
      </c>
      <c r="E122" s="4268">
        <v>774.9</v>
      </c>
      <c r="F122" s="1610">
        <v>0</v>
      </c>
      <c r="G122" s="1490">
        <v>412</v>
      </c>
      <c r="H122" s="1501" t="s">
        <v>1782</v>
      </c>
      <c r="I122" s="4268"/>
      <c r="J122" s="1610">
        <v>0</v>
      </c>
    </row>
    <row r="123" spans="1:100" ht="34.5" customHeight="1">
      <c r="A123" s="1609">
        <v>0</v>
      </c>
      <c r="B123" s="1643"/>
      <c r="C123" s="4268">
        <v>866.7</v>
      </c>
      <c r="D123" s="1610">
        <v>0</v>
      </c>
      <c r="E123" s="4268">
        <v>866.7</v>
      </c>
      <c r="F123" s="1610">
        <v>0</v>
      </c>
      <c r="G123" s="1628">
        <v>413</v>
      </c>
      <c r="H123" s="1859" t="s">
        <v>588</v>
      </c>
      <c r="I123" s="4268"/>
      <c r="J123" s="1610">
        <v>0</v>
      </c>
    </row>
    <row r="124" spans="1:100" ht="32.25" customHeight="1">
      <c r="A124" s="1609">
        <v>0</v>
      </c>
      <c r="B124" s="1489"/>
      <c r="C124" s="4268">
        <v>704.7</v>
      </c>
      <c r="D124" s="1610">
        <v>0</v>
      </c>
      <c r="E124" s="4268">
        <v>704.7</v>
      </c>
      <c r="F124" s="1610">
        <v>0</v>
      </c>
      <c r="G124" s="1490">
        <v>414</v>
      </c>
      <c r="H124" s="1501" t="s">
        <v>1783</v>
      </c>
      <c r="I124" s="4268"/>
      <c r="J124" s="1610">
        <v>0</v>
      </c>
    </row>
    <row r="125" spans="1:100" ht="34.5" customHeight="1">
      <c r="A125" s="1609">
        <v>0</v>
      </c>
      <c r="B125" s="1489"/>
      <c r="C125" s="4268">
        <v>810</v>
      </c>
      <c r="D125" s="1610">
        <v>0</v>
      </c>
      <c r="E125" s="4268">
        <v>810</v>
      </c>
      <c r="F125" s="1610">
        <v>0</v>
      </c>
      <c r="G125" s="1490">
        <v>415</v>
      </c>
      <c r="H125" s="1501" t="s">
        <v>1784</v>
      </c>
      <c r="I125" s="4268"/>
      <c r="J125" s="1610">
        <v>0</v>
      </c>
    </row>
    <row r="126" spans="1:100" ht="46.5" customHeight="1">
      <c r="A126" s="1611">
        <v>0</v>
      </c>
      <c r="B126" s="1551"/>
      <c r="C126" s="4268">
        <v>675</v>
      </c>
      <c r="D126" s="1631">
        <v>0</v>
      </c>
      <c r="E126" s="4268">
        <v>675</v>
      </c>
      <c r="F126" s="1631">
        <v>0</v>
      </c>
      <c r="G126" s="1555">
        <v>416</v>
      </c>
      <c r="H126" s="2336" t="s">
        <v>1785</v>
      </c>
      <c r="I126" s="4268"/>
      <c r="J126" s="1631">
        <v>0</v>
      </c>
    </row>
    <row r="127" spans="1:100" ht="33.75" customHeight="1">
      <c r="A127" s="1514">
        <v>0</v>
      </c>
      <c r="B127" s="1643"/>
      <c r="C127" s="4269">
        <v>0</v>
      </c>
      <c r="D127" s="1640">
        <v>0</v>
      </c>
      <c r="E127" s="4269">
        <v>0</v>
      </c>
      <c r="F127" s="1640">
        <v>0</v>
      </c>
      <c r="G127" s="1628">
        <v>417</v>
      </c>
      <c r="H127" s="1859" t="s">
        <v>1786</v>
      </c>
      <c r="I127" s="4269"/>
      <c r="J127" s="1640">
        <v>0</v>
      </c>
    </row>
    <row r="128" spans="1:100" s="1427" customFormat="1" ht="78" customHeight="1">
      <c r="A128" s="1609">
        <v>0</v>
      </c>
      <c r="B128" s="1489"/>
      <c r="C128" s="4267">
        <v>0</v>
      </c>
      <c r="D128" s="1610">
        <v>0</v>
      </c>
      <c r="E128" s="4267">
        <v>0</v>
      </c>
      <c r="F128" s="1610">
        <v>0</v>
      </c>
      <c r="G128" s="1490">
        <v>418</v>
      </c>
      <c r="H128" s="1501" t="s">
        <v>1787</v>
      </c>
      <c r="I128" s="4267"/>
      <c r="J128" s="1610">
        <v>0</v>
      </c>
    </row>
    <row r="129" spans="1:17" ht="19.5" customHeight="1">
      <c r="A129" s="1609">
        <v>0</v>
      </c>
      <c r="B129" s="1489"/>
      <c r="C129" s="4268">
        <v>784.8</v>
      </c>
      <c r="D129" s="1610">
        <v>0</v>
      </c>
      <c r="E129" s="4268">
        <v>784.8</v>
      </c>
      <c r="F129" s="1610">
        <v>0</v>
      </c>
      <c r="G129" s="1490">
        <v>419</v>
      </c>
      <c r="H129" s="1448" t="s">
        <v>1788</v>
      </c>
      <c r="I129" s="4268"/>
      <c r="J129" s="1610">
        <v>0</v>
      </c>
      <c r="Q129" s="1428"/>
    </row>
    <row r="130" spans="1:17" ht="32.25" customHeight="1">
      <c r="A130" s="1609">
        <v>0</v>
      </c>
      <c r="B130" s="1489"/>
      <c r="C130" s="4268">
        <v>856.8</v>
      </c>
      <c r="D130" s="1610">
        <v>0</v>
      </c>
      <c r="E130" s="4268">
        <v>856.8</v>
      </c>
      <c r="F130" s="1610">
        <v>0</v>
      </c>
      <c r="G130" s="1490">
        <v>420</v>
      </c>
      <c r="H130" s="1501" t="s">
        <v>1789</v>
      </c>
      <c r="I130" s="4268"/>
      <c r="J130" s="1610">
        <v>0</v>
      </c>
    </row>
    <row r="131" spans="1:17" ht="36" customHeight="1">
      <c r="A131" s="1629">
        <v>0</v>
      </c>
      <c r="B131" s="1632"/>
      <c r="C131" s="4268">
        <v>599.4</v>
      </c>
      <c r="D131" s="1631">
        <v>0</v>
      </c>
      <c r="E131" s="4268">
        <v>599.4</v>
      </c>
      <c r="F131" s="1631">
        <v>0</v>
      </c>
      <c r="G131" s="1555">
        <v>421</v>
      </c>
      <c r="H131" s="2336" t="s">
        <v>1790</v>
      </c>
      <c r="I131" s="4268"/>
      <c r="J131" s="1631">
        <v>0</v>
      </c>
    </row>
    <row r="132" spans="1:17" ht="34.5" customHeight="1">
      <c r="A132" s="1523">
        <v>0</v>
      </c>
      <c r="B132" s="1524"/>
      <c r="C132" s="4268">
        <v>4795.2</v>
      </c>
      <c r="D132" s="1526">
        <v>0</v>
      </c>
      <c r="E132" s="4268">
        <v>4795.2</v>
      </c>
      <c r="F132" s="1526">
        <v>0</v>
      </c>
      <c r="G132" s="1569">
        <v>422</v>
      </c>
      <c r="H132" s="2370" t="s">
        <v>1791</v>
      </c>
      <c r="I132" s="4268"/>
      <c r="J132" s="1526">
        <v>0</v>
      </c>
    </row>
    <row r="133" spans="1:17" ht="32.25" customHeight="1">
      <c r="A133" s="1514"/>
      <c r="B133" s="1643"/>
      <c r="C133" s="4268">
        <v>55227.6</v>
      </c>
      <c r="D133" s="1640">
        <v>0</v>
      </c>
      <c r="E133" s="4268">
        <v>55227.6</v>
      </c>
      <c r="F133" s="1640">
        <v>0</v>
      </c>
      <c r="G133" s="1628">
        <v>423</v>
      </c>
      <c r="H133" s="1859" t="s">
        <v>1792</v>
      </c>
      <c r="I133" s="4268"/>
      <c r="J133" s="1640">
        <v>0</v>
      </c>
    </row>
    <row r="134" spans="1:17" ht="31.5" customHeight="1">
      <c r="A134" s="1609"/>
      <c r="B134" s="1489"/>
      <c r="C134" s="4268">
        <v>926.1</v>
      </c>
      <c r="D134" s="1610">
        <v>0</v>
      </c>
      <c r="E134" s="4268">
        <v>926.1</v>
      </c>
      <c r="F134" s="1610">
        <v>0</v>
      </c>
      <c r="G134" s="1490">
        <v>424</v>
      </c>
      <c r="H134" s="1501" t="s">
        <v>1793</v>
      </c>
      <c r="I134" s="4268"/>
      <c r="J134" s="1610">
        <v>0</v>
      </c>
    </row>
    <row r="135" spans="1:17" ht="23.25" customHeight="1">
      <c r="A135" s="1609"/>
      <c r="B135" s="1489"/>
      <c r="C135" s="4268">
        <v>599.4</v>
      </c>
      <c r="D135" s="1610">
        <v>0</v>
      </c>
      <c r="E135" s="4268">
        <v>599.4</v>
      </c>
      <c r="F135" s="1610">
        <v>0</v>
      </c>
      <c r="G135" s="1490">
        <v>425</v>
      </c>
      <c r="H135" s="1448" t="s">
        <v>600</v>
      </c>
      <c r="I135" s="4268"/>
      <c r="J135" s="1610">
        <v>0</v>
      </c>
    </row>
    <row r="136" spans="1:17" ht="33" customHeight="1">
      <c r="A136" s="1609"/>
      <c r="B136" s="1489"/>
      <c r="C136" s="4268">
        <v>599.4</v>
      </c>
      <c r="D136" s="1610">
        <v>0</v>
      </c>
      <c r="E136" s="4268">
        <v>599.4</v>
      </c>
      <c r="F136" s="1610">
        <v>0</v>
      </c>
      <c r="G136" s="1490">
        <v>426</v>
      </c>
      <c r="H136" s="1501" t="s">
        <v>1794</v>
      </c>
      <c r="I136" s="4268"/>
      <c r="J136" s="1610">
        <v>0</v>
      </c>
    </row>
    <row r="137" spans="1:17" ht="19.5" customHeight="1">
      <c r="A137" s="1609"/>
      <c r="B137" s="1489"/>
      <c r="C137" s="4268">
        <v>1709.1</v>
      </c>
      <c r="D137" s="1610">
        <v>0</v>
      </c>
      <c r="E137" s="4268">
        <v>1709.1</v>
      </c>
      <c r="F137" s="1610">
        <v>0</v>
      </c>
      <c r="G137" s="1490">
        <v>427</v>
      </c>
      <c r="H137" s="1448" t="s">
        <v>602</v>
      </c>
      <c r="I137" s="4268"/>
      <c r="J137" s="1610">
        <v>0</v>
      </c>
    </row>
    <row r="138" spans="1:17" ht="33" customHeight="1">
      <c r="A138" s="1629"/>
      <c r="B138" s="1632"/>
      <c r="C138" s="4268">
        <v>2997</v>
      </c>
      <c r="D138" s="1631">
        <v>0</v>
      </c>
      <c r="E138" s="4268">
        <v>2997</v>
      </c>
      <c r="F138" s="1631">
        <v>0</v>
      </c>
      <c r="G138" s="1555">
        <v>428</v>
      </c>
      <c r="H138" s="2336" t="s">
        <v>1795</v>
      </c>
      <c r="I138" s="4268"/>
      <c r="J138" s="1631">
        <v>0</v>
      </c>
    </row>
    <row r="139" spans="1:17" ht="21" customHeight="1">
      <c r="A139" s="1514"/>
      <c r="B139" s="1445"/>
      <c r="C139" s="4268">
        <v>59254.2</v>
      </c>
      <c r="D139" s="1640">
        <v>0</v>
      </c>
      <c r="E139" s="4268">
        <v>59254.2</v>
      </c>
      <c r="F139" s="1640">
        <v>0</v>
      </c>
      <c r="G139" s="1628">
        <v>429</v>
      </c>
      <c r="H139" s="2400" t="s">
        <v>604</v>
      </c>
      <c r="I139" s="4268"/>
      <c r="J139" s="1640">
        <v>0</v>
      </c>
    </row>
    <row r="140" spans="1:17" ht="33" customHeight="1">
      <c r="A140" s="1609"/>
      <c r="B140" s="1448"/>
      <c r="C140" s="4268">
        <v>1798.2</v>
      </c>
      <c r="D140" s="1610">
        <v>0</v>
      </c>
      <c r="E140" s="4268">
        <v>1798.2</v>
      </c>
      <c r="F140" s="1610">
        <v>0</v>
      </c>
      <c r="G140" s="1490">
        <v>430</v>
      </c>
      <c r="H140" s="1501" t="s">
        <v>605</v>
      </c>
      <c r="I140" s="4268"/>
      <c r="J140" s="1610">
        <v>0</v>
      </c>
    </row>
    <row r="141" spans="1:17" ht="36.75" customHeight="1">
      <c r="A141" s="1613">
        <v>0</v>
      </c>
      <c r="B141" s="1445"/>
      <c r="C141" s="4268">
        <v>1498.5</v>
      </c>
      <c r="D141" s="1610">
        <v>0</v>
      </c>
      <c r="E141" s="4268">
        <v>1498.5</v>
      </c>
      <c r="F141" s="1610">
        <v>0</v>
      </c>
      <c r="G141" s="1628">
        <v>431</v>
      </c>
      <c r="H141" s="1859" t="s">
        <v>1796</v>
      </c>
      <c r="I141" s="4268"/>
      <c r="J141" s="1610">
        <v>0</v>
      </c>
    </row>
    <row r="142" spans="1:17" ht="30.75" customHeight="1">
      <c r="A142" s="1609">
        <v>0</v>
      </c>
      <c r="B142" s="1448"/>
      <c r="C142" s="4270">
        <v>0</v>
      </c>
      <c r="D142" s="1610">
        <v>0</v>
      </c>
      <c r="E142" s="4270">
        <v>0</v>
      </c>
      <c r="F142" s="1610">
        <v>0</v>
      </c>
      <c r="G142" s="1490">
        <v>432</v>
      </c>
      <c r="H142" s="1501" t="s">
        <v>1797</v>
      </c>
      <c r="I142" s="4270"/>
      <c r="J142" s="1610">
        <v>0</v>
      </c>
    </row>
    <row r="143" spans="1:17" ht="33" customHeight="1">
      <c r="A143" s="1609">
        <v>0</v>
      </c>
      <c r="B143" s="1448"/>
      <c r="C143" s="4268">
        <v>2997</v>
      </c>
      <c r="D143" s="1610">
        <v>0</v>
      </c>
      <c r="E143" s="4268">
        <v>2997</v>
      </c>
      <c r="F143" s="1610">
        <v>0</v>
      </c>
      <c r="G143" s="1490">
        <v>433</v>
      </c>
      <c r="H143" s="1501" t="s">
        <v>1798</v>
      </c>
      <c r="I143" s="4268"/>
      <c r="J143" s="1610">
        <v>0</v>
      </c>
    </row>
    <row r="144" spans="1:17" ht="32.25" customHeight="1">
      <c r="A144" s="1629">
        <v>0</v>
      </c>
      <c r="B144" s="1552"/>
      <c r="C144" s="4268">
        <v>302.39999999999998</v>
      </c>
      <c r="D144" s="1631">
        <v>0</v>
      </c>
      <c r="E144" s="4268">
        <v>302.39999999999998</v>
      </c>
      <c r="F144" s="1631">
        <v>0</v>
      </c>
      <c r="G144" s="1555">
        <v>434</v>
      </c>
      <c r="H144" s="2336" t="s">
        <v>1799</v>
      </c>
      <c r="I144" s="4268"/>
      <c r="J144" s="1631">
        <v>0</v>
      </c>
    </row>
    <row r="145" spans="1:12" ht="34.5" customHeight="1">
      <c r="A145" s="1633">
        <v>0</v>
      </c>
      <c r="B145" s="1634"/>
      <c r="C145" s="4268"/>
      <c r="D145" s="1635">
        <v>0</v>
      </c>
      <c r="E145" s="4268"/>
      <c r="F145" s="1635">
        <v>0</v>
      </c>
      <c r="G145" s="1625">
        <v>435</v>
      </c>
      <c r="H145" s="2372" t="s">
        <v>1800</v>
      </c>
      <c r="I145" s="4268"/>
      <c r="J145" s="1635">
        <v>0</v>
      </c>
    </row>
    <row r="146" spans="1:12" ht="48.75" customHeight="1">
      <c r="A146" s="1514">
        <v>0</v>
      </c>
      <c r="B146" s="1445"/>
      <c r="C146" s="4268">
        <v>4882.5</v>
      </c>
      <c r="D146" s="1640">
        <v>0</v>
      </c>
      <c r="E146" s="4268">
        <v>4882.5</v>
      </c>
      <c r="F146" s="1640">
        <v>0</v>
      </c>
      <c r="G146" s="1628">
        <v>436</v>
      </c>
      <c r="H146" s="1859" t="s">
        <v>610</v>
      </c>
      <c r="I146" s="4268"/>
      <c r="J146" s="1640">
        <v>0</v>
      </c>
    </row>
    <row r="147" spans="1:12" ht="35.25" customHeight="1">
      <c r="A147" s="1629"/>
      <c r="B147" s="1630"/>
      <c r="C147" s="4268">
        <v>5994</v>
      </c>
      <c r="D147" s="1631">
        <v>0</v>
      </c>
      <c r="E147" s="4268">
        <v>5994</v>
      </c>
      <c r="F147" s="1631">
        <v>0</v>
      </c>
      <c r="G147" s="1878">
        <v>437</v>
      </c>
      <c r="H147" s="2351" t="s">
        <v>611</v>
      </c>
      <c r="I147" s="4268"/>
      <c r="J147" s="1631">
        <v>0</v>
      </c>
    </row>
    <row r="148" spans="1:12" ht="47.25" customHeight="1">
      <c r="A148" s="1639"/>
      <c r="B148" s="1445"/>
      <c r="C148" s="4268"/>
      <c r="D148" s="1640">
        <v>0</v>
      </c>
      <c r="E148" s="4268"/>
      <c r="F148" s="1640">
        <v>0</v>
      </c>
      <c r="G148" s="1628">
        <v>438</v>
      </c>
      <c r="H148" s="1859" t="s">
        <v>612</v>
      </c>
      <c r="I148" s="4268"/>
      <c r="J148" s="1640">
        <v>0</v>
      </c>
    </row>
    <row r="149" spans="1:12" ht="39" customHeight="1">
      <c r="A149" s="1548"/>
      <c r="B149" s="1448"/>
      <c r="C149" s="4268">
        <v>2109.6</v>
      </c>
      <c r="D149" s="1610">
        <v>0</v>
      </c>
      <c r="E149" s="4268">
        <v>2109.6</v>
      </c>
      <c r="F149" s="1610">
        <v>0</v>
      </c>
      <c r="G149" s="1490">
        <v>439</v>
      </c>
      <c r="H149" s="1501" t="s">
        <v>613</v>
      </c>
      <c r="I149" s="4268"/>
      <c r="J149" s="1610">
        <v>0</v>
      </c>
    </row>
    <row r="150" spans="1:12" ht="34.5" customHeight="1">
      <c r="A150" s="1548"/>
      <c r="B150" s="1448"/>
      <c r="C150" s="4268">
        <v>21262.5</v>
      </c>
      <c r="D150" s="1610">
        <v>0</v>
      </c>
      <c r="E150" s="4268">
        <v>21262.5</v>
      </c>
      <c r="F150" s="1610">
        <v>0</v>
      </c>
      <c r="G150" s="1490">
        <v>440</v>
      </c>
      <c r="H150" s="2401" t="s">
        <v>614</v>
      </c>
      <c r="I150" s="4268"/>
      <c r="J150" s="1610">
        <v>0</v>
      </c>
    </row>
    <row r="151" spans="1:12" ht="29.25" customHeight="1">
      <c r="A151" s="1548"/>
      <c r="B151" s="1448"/>
      <c r="C151" s="4268">
        <v>11845.8</v>
      </c>
      <c r="D151" s="2402">
        <v>0</v>
      </c>
      <c r="E151" s="4268">
        <v>11845.8</v>
      </c>
      <c r="F151" s="2402">
        <v>0</v>
      </c>
      <c r="G151" s="1490">
        <v>441</v>
      </c>
      <c r="H151" s="1549" t="s">
        <v>615</v>
      </c>
      <c r="I151" s="4268"/>
      <c r="J151" s="2402">
        <v>0</v>
      </c>
    </row>
    <row r="152" spans="1:12" s="1427" customFormat="1" ht="48.75" customHeight="1">
      <c r="A152" s="1548"/>
      <c r="B152" s="1448"/>
      <c r="C152" s="4268">
        <v>11486.7</v>
      </c>
      <c r="D152" s="2402">
        <v>0</v>
      </c>
      <c r="E152" s="4268">
        <v>11486.7</v>
      </c>
      <c r="F152" s="2402">
        <v>0</v>
      </c>
      <c r="G152" s="1490">
        <v>442</v>
      </c>
      <c r="H152" s="1549" t="s">
        <v>616</v>
      </c>
      <c r="I152" s="4268"/>
      <c r="J152" s="2402">
        <v>0</v>
      </c>
    </row>
    <row r="153" spans="1:12" s="1427" customFormat="1" ht="45.75" customHeight="1">
      <c r="A153" s="1548"/>
      <c r="B153" s="1448"/>
      <c r="C153" s="4268">
        <v>18064.8</v>
      </c>
      <c r="D153" s="2402">
        <v>0</v>
      </c>
      <c r="E153" s="4268">
        <v>18064.8</v>
      </c>
      <c r="F153" s="2402">
        <v>0</v>
      </c>
      <c r="G153" s="1490">
        <v>443</v>
      </c>
      <c r="H153" s="1549" t="s">
        <v>617</v>
      </c>
      <c r="I153" s="4268"/>
      <c r="J153" s="2402">
        <v>0</v>
      </c>
    </row>
    <row r="154" spans="1:12" s="1427" customFormat="1" ht="33.75" customHeight="1">
      <c r="A154" s="1548"/>
      <c r="B154" s="1448"/>
      <c r="C154" s="4268">
        <v>12625.2</v>
      </c>
      <c r="D154" s="2402">
        <v>0</v>
      </c>
      <c r="E154" s="4268">
        <v>12625.2</v>
      </c>
      <c r="F154" s="2402">
        <v>0</v>
      </c>
      <c r="G154" s="1490">
        <v>444</v>
      </c>
      <c r="H154" s="4203" t="s">
        <v>618</v>
      </c>
      <c r="I154" s="4268"/>
      <c r="J154" s="2402">
        <v>0</v>
      </c>
      <c r="K154" s="1587"/>
      <c r="L154" s="1587"/>
    </row>
    <row r="155" spans="1:12" ht="15">
      <c r="A155" s="1609"/>
      <c r="B155" s="1497"/>
      <c r="C155" s="4268">
        <v>5394.6</v>
      </c>
      <c r="D155" s="1640">
        <v>0</v>
      </c>
      <c r="E155" s="4268">
        <v>5394.6</v>
      </c>
      <c r="F155" s="1640">
        <v>0</v>
      </c>
      <c r="G155" s="4202" t="s">
        <v>3623</v>
      </c>
      <c r="H155" s="3773" t="s">
        <v>3189</v>
      </c>
      <c r="I155" s="4268"/>
      <c r="J155" s="1640">
        <v>0</v>
      </c>
    </row>
    <row r="156" spans="1:12" ht="30.75" customHeight="1">
      <c r="A156" s="1609"/>
      <c r="B156" s="1497"/>
      <c r="C156" s="4270">
        <v>0</v>
      </c>
      <c r="D156" s="1610">
        <v>0</v>
      </c>
      <c r="E156" s="4270">
        <v>0</v>
      </c>
      <c r="F156" s="1610">
        <v>0</v>
      </c>
      <c r="G156" s="1490">
        <v>499</v>
      </c>
      <c r="H156" s="1859" t="s">
        <v>1801</v>
      </c>
      <c r="I156" s="4270"/>
      <c r="J156" s="1610">
        <v>0</v>
      </c>
    </row>
    <row r="157" spans="1:12" ht="32.25" customHeight="1">
      <c r="A157" s="1609"/>
      <c r="B157" s="1497"/>
      <c r="C157" s="4270">
        <v>0</v>
      </c>
      <c r="D157" s="1610">
        <v>0</v>
      </c>
      <c r="E157" s="4270">
        <v>0</v>
      </c>
      <c r="F157" s="1610">
        <v>0</v>
      </c>
      <c r="G157" s="1490">
        <v>501</v>
      </c>
      <c r="H157" s="1501" t="s">
        <v>3161</v>
      </c>
      <c r="I157" s="4270"/>
      <c r="J157" s="1610">
        <v>0</v>
      </c>
    </row>
    <row r="158" spans="1:12" ht="28.5" customHeight="1" thickBot="1">
      <c r="A158" s="1609"/>
      <c r="B158" s="1497"/>
      <c r="C158" s="4270">
        <v>0</v>
      </c>
      <c r="D158" s="1610">
        <v>0</v>
      </c>
      <c r="E158" s="4270">
        <v>0</v>
      </c>
      <c r="F158" s="1610">
        <v>0</v>
      </c>
      <c r="G158" s="1490">
        <v>502</v>
      </c>
      <c r="H158" s="1501" t="s">
        <v>1802</v>
      </c>
      <c r="I158" s="4270"/>
      <c r="J158" s="1610">
        <v>0</v>
      </c>
    </row>
    <row r="159" spans="1:12" s="2389" customFormat="1" ht="30.75" customHeight="1" thickTop="1" thickBot="1">
      <c r="A159" s="2217">
        <f t="shared" ref="A159:F159" si="10">SUM(A110:A158)</f>
        <v>0</v>
      </c>
      <c r="B159" s="2219">
        <f t="shared" si="10"/>
        <v>0</v>
      </c>
      <c r="C159" s="2219">
        <f t="shared" si="10"/>
        <v>240036.30000000002</v>
      </c>
      <c r="D159" s="2219">
        <f t="shared" si="10"/>
        <v>0</v>
      </c>
      <c r="E159" s="2219">
        <f t="shared" si="10"/>
        <v>240036.30000000002</v>
      </c>
      <c r="F159" s="2220">
        <f t="shared" si="10"/>
        <v>0</v>
      </c>
      <c r="G159" s="2218"/>
      <c r="H159" s="1752" t="s">
        <v>620</v>
      </c>
      <c r="I159" s="2219">
        <f>SUM(I110:I158)</f>
        <v>0</v>
      </c>
      <c r="J159" s="2403">
        <f>SUM(J110:J158)</f>
        <v>0</v>
      </c>
    </row>
    <row r="160" spans="1:12" s="2407" customFormat="1" ht="52.5" customHeight="1" thickTop="1" thickBot="1">
      <c r="A160" s="1768">
        <f t="shared" ref="A160:F160" si="11">SUM(A159,A108,A97,A55,A31)</f>
        <v>0</v>
      </c>
      <c r="B160" s="1731">
        <f t="shared" si="11"/>
        <v>0</v>
      </c>
      <c r="C160" s="1731">
        <f t="shared" si="11"/>
        <v>74590036.299999997</v>
      </c>
      <c r="D160" s="1731">
        <f t="shared" si="11"/>
        <v>19028500</v>
      </c>
      <c r="E160" s="1731">
        <f t="shared" si="11"/>
        <v>74590036.299999997</v>
      </c>
      <c r="F160" s="2404">
        <f t="shared" si="11"/>
        <v>19028500</v>
      </c>
      <c r="G160" s="1703"/>
      <c r="H160" s="2405" t="s">
        <v>1803</v>
      </c>
      <c r="I160" s="1731">
        <f>SUM(I159,I108,I97,I55,I31)</f>
        <v>0</v>
      </c>
      <c r="J160" s="2406">
        <f>SUM(J159,J108,J97,J55,J31)</f>
        <v>0</v>
      </c>
    </row>
    <row r="161" spans="1:11" ht="21" customHeight="1">
      <c r="A161" s="1428"/>
      <c r="B161" s="1428"/>
      <c r="C161" s="2408"/>
      <c r="D161" s="2408"/>
      <c r="E161" s="1428"/>
      <c r="F161" s="1428"/>
      <c r="H161" s="2408"/>
      <c r="I161" s="2408"/>
      <c r="J161" s="2408"/>
      <c r="K161" s="1428"/>
    </row>
    <row r="264" spans="16:16" ht="12.75" customHeight="1">
      <c r="P264" s="1428"/>
    </row>
    <row r="311" spans="18:18" ht="12.75" customHeight="1">
      <c r="R311" s="1428"/>
    </row>
  </sheetData>
  <mergeCells count="22">
    <mergeCell ref="A56:F56"/>
    <mergeCell ref="H56:J56"/>
    <mergeCell ref="A98:F98"/>
    <mergeCell ref="H98:J98"/>
    <mergeCell ref="A109:F109"/>
    <mergeCell ref="H109:J109"/>
    <mergeCell ref="A32:F32"/>
    <mergeCell ref="H32:J32"/>
    <mergeCell ref="A1:J1"/>
    <mergeCell ref="K1:L1"/>
    <mergeCell ref="C2:D2"/>
    <mergeCell ref="I2:J2"/>
    <mergeCell ref="A3:B3"/>
    <mergeCell ref="C3:D3"/>
    <mergeCell ref="E3:F3"/>
    <mergeCell ref="G3:H4"/>
    <mergeCell ref="I3:J3"/>
    <mergeCell ref="G5:H5"/>
    <mergeCell ref="A6:J6"/>
    <mergeCell ref="A13:J13"/>
    <mergeCell ref="A15:F15"/>
    <mergeCell ref="H15:J15"/>
  </mergeCells>
  <printOptions horizontalCentered="1"/>
  <pageMargins left="0.74803149606299202" right="0.511811023622047" top="1.02362204724409" bottom="0.511811023622047" header="0.511811023622047" footer="0.59055118110236204"/>
  <pageSetup scale="81" firstPageNumber="285" orientation="landscape" useFirstPageNumber="1" r:id="rId1"/>
  <headerFooter>
    <oddHeader>&amp;L&amp;"Arial,Bold"&amp;UCOCHIN UNIVERSITY OF SCIENCE AND TECHNOLOGYBUDGET ESTIMATES: 2022-23&amp;C&amp;P</oddHeader>
    <oddFooter>&amp;L&amp;C&amp;R</oddFooter>
    <evenHeader>&amp;L&amp;"Arial,Bold"&amp;UCOCHIN UNIVERSITY OF SCIENCE AND TECHNOLOGYBUDGET ESTIMATES: 2016-17&amp;C&amp;P&amp;R</evenHeader>
    <evenFooter>&amp;L&amp;C&amp;R</evenFooter>
  </headerFooter>
  <rowBreaks count="11" manualBreakCount="11">
    <brk id="13" max="9" man="1"/>
    <brk id="26" max="9" man="1"/>
    <brk id="39" max="9" man="1"/>
    <brk id="49" max="9" man="1"/>
    <brk id="60" max="9" man="1"/>
    <brk id="78" max="9" man="1"/>
    <brk id="101" max="9" man="1"/>
    <brk id="117" max="9" man="1"/>
    <brk id="128" max="9" man="1"/>
    <brk id="142" max="9" man="1"/>
    <brk id="152" max="9" man="1"/>
  </rowBreaks>
</worksheet>
</file>

<file path=xl/worksheets/sheet17.xml><?xml version="1.0" encoding="utf-8"?>
<worksheet xmlns="http://schemas.openxmlformats.org/spreadsheetml/2006/main" xmlns:r="http://schemas.openxmlformats.org/officeDocument/2006/relationships">
  <sheetPr>
    <tabColor theme="7" tint="-0.23999755851924193"/>
    <pageSetUpPr fitToPage="1"/>
  </sheetPr>
  <dimension ref="A1:V414"/>
  <sheetViews>
    <sheetView zoomScaleSheetLayoutView="100" workbookViewId="0">
      <selection activeCell="I4" sqref="I4:J4"/>
    </sheetView>
  </sheetViews>
  <sheetFormatPr defaultColWidth="9" defaultRowHeight="12.75" customHeight="1"/>
  <cols>
    <col min="1" max="1" width="13.28515625" style="2872" customWidth="1"/>
    <col min="2" max="2" width="16.140625" style="2872" customWidth="1"/>
    <col min="3" max="3" width="7.42578125" style="2872" customWidth="1"/>
    <col min="4" max="4" width="15.140625" style="2872" customWidth="1"/>
    <col min="5" max="5" width="12.42578125" style="2872" bestFit="1" customWidth="1"/>
    <col min="6" max="6" width="16" style="2872" customWidth="1"/>
    <col min="7" max="7" width="5.7109375" style="2409" customWidth="1"/>
    <col min="8" max="8" width="27.140625" style="2872" customWidth="1"/>
    <col min="9" max="9" width="8.28515625" style="2872" customWidth="1"/>
    <col min="10" max="10" width="14.7109375" style="2410" customWidth="1"/>
    <col min="11" max="11" width="9.85546875" style="2872" customWidth="1"/>
    <col min="12" max="12" width="18.28515625" style="2872" customWidth="1"/>
    <col min="13" max="13" width="13.85546875" style="2872" customWidth="1"/>
    <col min="14" max="14" width="9.28515625" style="2872" customWidth="1"/>
    <col min="15" max="100" width="9.140625" style="2872" customWidth="1"/>
    <col min="101" max="16384" width="9" style="2872"/>
  </cols>
  <sheetData>
    <row r="1" spans="1:22" ht="12.75" customHeight="1">
      <c r="K1" s="2874"/>
      <c r="L1" s="2874"/>
      <c r="M1" s="2874"/>
      <c r="N1" s="2874"/>
      <c r="O1" s="2874"/>
      <c r="P1" s="2874"/>
      <c r="Q1" s="2874"/>
      <c r="R1" s="2874"/>
      <c r="S1" s="2874"/>
      <c r="T1" s="2874"/>
      <c r="U1" s="2874"/>
      <c r="V1" s="2874"/>
    </row>
    <row r="2" spans="1:22" ht="16.5" customHeight="1">
      <c r="A2" s="4803" t="s">
        <v>2970</v>
      </c>
      <c r="B2" s="4803"/>
      <c r="C2" s="4803"/>
      <c r="D2" s="4803"/>
      <c r="E2" s="4803"/>
      <c r="F2" s="4803"/>
      <c r="G2" s="4803"/>
      <c r="H2" s="4803"/>
      <c r="I2" s="4803"/>
      <c r="J2" s="4803"/>
      <c r="K2" s="2874"/>
      <c r="L2" s="2874"/>
      <c r="M2" s="2874"/>
      <c r="N2" s="2874"/>
      <c r="O2" s="2874"/>
      <c r="P2" s="2874"/>
      <c r="Q2" s="2874"/>
      <c r="R2" s="2874"/>
      <c r="S2" s="2874"/>
      <c r="T2" s="2874"/>
      <c r="U2" s="2874"/>
      <c r="V2" s="2874"/>
    </row>
    <row r="3" spans="1:22" ht="21" customHeight="1" thickBot="1">
      <c r="A3" s="2875"/>
      <c r="B3" s="2875"/>
      <c r="C3" s="4804"/>
      <c r="D3" s="4804"/>
      <c r="E3" s="2875"/>
      <c r="F3" s="2875"/>
      <c r="G3" s="2871"/>
      <c r="H3" s="2875"/>
      <c r="I3" s="4804" t="s">
        <v>313</v>
      </c>
      <c r="J3" s="4804"/>
      <c r="K3" s="2874"/>
      <c r="L3" s="2874"/>
      <c r="M3" s="2874"/>
      <c r="N3" s="2874"/>
      <c r="O3" s="2874"/>
      <c r="P3" s="2874"/>
      <c r="Q3" s="2874"/>
      <c r="R3" s="2874"/>
      <c r="S3" s="2874"/>
      <c r="T3" s="2874"/>
      <c r="U3" s="2874"/>
      <c r="V3" s="2874"/>
    </row>
    <row r="4" spans="1:22" s="2412" customFormat="1" ht="29.25" customHeight="1">
      <c r="A4" s="4514" t="s">
        <v>3785</v>
      </c>
      <c r="B4" s="4515"/>
      <c r="C4" s="4516" t="s">
        <v>3783</v>
      </c>
      <c r="D4" s="4515"/>
      <c r="E4" s="4516" t="s">
        <v>3791</v>
      </c>
      <c r="F4" s="4515"/>
      <c r="G4" s="4517" t="s">
        <v>117</v>
      </c>
      <c r="H4" s="4518"/>
      <c r="I4" s="4516" t="s">
        <v>3782</v>
      </c>
      <c r="J4" s="4521"/>
      <c r="K4" s="2411"/>
      <c r="L4" s="2411"/>
      <c r="M4" s="2411"/>
      <c r="N4" s="2411"/>
      <c r="O4" s="2411"/>
      <c r="P4" s="2411"/>
      <c r="Q4" s="2411"/>
      <c r="R4" s="2411"/>
      <c r="S4" s="2411"/>
      <c r="T4" s="2411"/>
      <c r="U4" s="2411"/>
      <c r="V4" s="2411"/>
    </row>
    <row r="5" spans="1:22" s="2414" customFormat="1" ht="36.75" customHeight="1">
      <c r="A5" s="1430" t="s">
        <v>118</v>
      </c>
      <c r="B5" s="1431" t="s">
        <v>104</v>
      </c>
      <c r="C5" s="1431" t="s">
        <v>118</v>
      </c>
      <c r="D5" s="1431" t="s">
        <v>104</v>
      </c>
      <c r="E5" s="1431" t="s">
        <v>118</v>
      </c>
      <c r="F5" s="1431" t="s">
        <v>104</v>
      </c>
      <c r="G5" s="4519"/>
      <c r="H5" s="4520"/>
      <c r="I5" s="1431" t="s">
        <v>118</v>
      </c>
      <c r="J5" s="1432" t="s">
        <v>104</v>
      </c>
      <c r="K5" s="2413"/>
      <c r="L5" s="2413"/>
      <c r="M5" s="2413"/>
      <c r="N5" s="2413"/>
      <c r="O5" s="2413"/>
      <c r="P5" s="2413"/>
      <c r="Q5" s="2413"/>
      <c r="R5" s="2413"/>
      <c r="S5" s="2413"/>
      <c r="T5" s="2413"/>
      <c r="U5" s="2413"/>
      <c r="V5" s="2413"/>
    </row>
    <row r="6" spans="1:22" s="2412" customFormat="1" ht="13.5" customHeight="1" thickBot="1">
      <c r="A6" s="2146">
        <v>1</v>
      </c>
      <c r="B6" s="2147">
        <v>2</v>
      </c>
      <c r="C6" s="2147">
        <v>3</v>
      </c>
      <c r="D6" s="2147">
        <v>4</v>
      </c>
      <c r="E6" s="2147">
        <v>5</v>
      </c>
      <c r="F6" s="2147">
        <v>6</v>
      </c>
      <c r="G6" s="4586">
        <v>7</v>
      </c>
      <c r="H6" s="4587"/>
      <c r="I6" s="2147">
        <v>8</v>
      </c>
      <c r="J6" s="2148">
        <v>9</v>
      </c>
      <c r="K6" s="2411"/>
      <c r="L6" s="2411"/>
      <c r="M6" s="2411"/>
      <c r="N6" s="2411"/>
      <c r="O6" s="2411"/>
      <c r="P6" s="2411"/>
      <c r="Q6" s="2411"/>
      <c r="R6" s="2411"/>
      <c r="S6" s="2411"/>
      <c r="T6" s="2411"/>
      <c r="U6" s="2411"/>
      <c r="V6" s="2411"/>
    </row>
    <row r="7" spans="1:22" ht="15" customHeight="1" thickTop="1">
      <c r="A7" s="4805" t="s">
        <v>318</v>
      </c>
      <c r="B7" s="4806"/>
      <c r="C7" s="4806"/>
      <c r="D7" s="4806"/>
      <c r="E7" s="4806"/>
      <c r="F7" s="4806"/>
      <c r="G7" s="4806"/>
      <c r="H7" s="4806"/>
      <c r="I7" s="4806"/>
      <c r="J7" s="4807"/>
      <c r="K7" s="2874"/>
      <c r="L7" s="2874"/>
      <c r="M7" s="2874"/>
      <c r="N7" s="2874"/>
      <c r="O7" s="2874"/>
      <c r="P7" s="2874"/>
      <c r="Q7" s="2874"/>
      <c r="R7" s="2874"/>
      <c r="S7" s="2874"/>
      <c r="T7" s="2874"/>
      <c r="U7" s="2874"/>
      <c r="V7" s="2874"/>
    </row>
    <row r="8" spans="1:22" ht="33.75" customHeight="1">
      <c r="A8" s="2415">
        <f t="shared" ref="A8:F8" si="0">A39</f>
        <v>0</v>
      </c>
      <c r="B8" s="2415">
        <f t="shared" si="0"/>
        <v>0</v>
      </c>
      <c r="C8" s="2415">
        <f t="shared" si="0"/>
        <v>0</v>
      </c>
      <c r="D8" s="2415">
        <f t="shared" si="0"/>
        <v>52000000</v>
      </c>
      <c r="E8" s="2415">
        <f t="shared" si="0"/>
        <v>0</v>
      </c>
      <c r="F8" s="2415">
        <f t="shared" si="0"/>
        <v>52000000</v>
      </c>
      <c r="G8" s="2030">
        <v>1</v>
      </c>
      <c r="H8" s="2416" t="s">
        <v>622</v>
      </c>
      <c r="I8" s="2415">
        <f>I39</f>
        <v>0</v>
      </c>
      <c r="J8" s="2415">
        <f>J39</f>
        <v>0</v>
      </c>
      <c r="K8" s="2874"/>
      <c r="L8" s="2874"/>
      <c r="M8" s="2874"/>
      <c r="N8" s="2874"/>
      <c r="O8" s="2874"/>
      <c r="P8" s="2874"/>
      <c r="Q8" s="2874"/>
      <c r="R8" s="2874"/>
      <c r="S8" s="2874"/>
      <c r="T8" s="2874"/>
      <c r="U8" s="2874"/>
      <c r="V8" s="2874"/>
    </row>
    <row r="9" spans="1:22" ht="27.75" customHeight="1">
      <c r="A9" s="2415">
        <f t="shared" ref="A9:F9" si="1">A55</f>
        <v>0</v>
      </c>
      <c r="B9" s="2415">
        <f t="shared" si="1"/>
        <v>0</v>
      </c>
      <c r="C9" s="2415">
        <f t="shared" si="1"/>
        <v>0</v>
      </c>
      <c r="D9" s="2415">
        <f t="shared" si="1"/>
        <v>4000000</v>
      </c>
      <c r="E9" s="2415">
        <f t="shared" si="1"/>
        <v>0</v>
      </c>
      <c r="F9" s="2415">
        <f t="shared" si="1"/>
        <v>4000000</v>
      </c>
      <c r="G9" s="2030">
        <v>2</v>
      </c>
      <c r="H9" s="2416" t="s">
        <v>623</v>
      </c>
      <c r="I9" s="2415">
        <f>I55</f>
        <v>0</v>
      </c>
      <c r="J9" s="2415">
        <f>J55</f>
        <v>0</v>
      </c>
      <c r="K9" s="2874"/>
      <c r="L9" s="2874"/>
      <c r="M9" s="2874"/>
      <c r="N9" s="2874"/>
      <c r="O9" s="2874"/>
      <c r="P9" s="2874"/>
      <c r="Q9" s="2874"/>
      <c r="R9" s="2874"/>
      <c r="S9" s="2874"/>
      <c r="T9" s="2874"/>
      <c r="U9" s="2874"/>
      <c r="V9" s="2874"/>
    </row>
    <row r="10" spans="1:22" ht="34.5" customHeight="1">
      <c r="A10" s="2415">
        <f t="shared" ref="A10:F10" si="2">A63</f>
        <v>0</v>
      </c>
      <c r="B10" s="2415">
        <f t="shared" si="2"/>
        <v>0</v>
      </c>
      <c r="C10" s="2415">
        <f t="shared" si="2"/>
        <v>0</v>
      </c>
      <c r="D10" s="2415">
        <f t="shared" si="2"/>
        <v>7500000</v>
      </c>
      <c r="E10" s="2415">
        <f t="shared" si="2"/>
        <v>0</v>
      </c>
      <c r="F10" s="2415">
        <f t="shared" si="2"/>
        <v>7500000</v>
      </c>
      <c r="G10" s="2418">
        <v>3</v>
      </c>
      <c r="H10" s="2416" t="s">
        <v>1804</v>
      </c>
      <c r="I10" s="2415">
        <f>I63</f>
        <v>0</v>
      </c>
      <c r="J10" s="2415">
        <f>J63</f>
        <v>0</v>
      </c>
      <c r="K10" s="2874"/>
      <c r="L10" s="2874"/>
      <c r="M10" s="2874"/>
      <c r="N10" s="2874"/>
      <c r="O10" s="2874"/>
      <c r="P10" s="2874"/>
      <c r="Q10" s="2874"/>
      <c r="R10" s="2874"/>
      <c r="S10" s="2874"/>
      <c r="T10" s="2874"/>
      <c r="U10" s="2874"/>
      <c r="V10" s="2874"/>
    </row>
    <row r="11" spans="1:22" s="2421" customFormat="1" ht="35.25" customHeight="1" thickBot="1">
      <c r="A11" s="2419">
        <f t="shared" ref="A11:F11" si="3">A118</f>
        <v>0</v>
      </c>
      <c r="B11" s="2419">
        <f t="shared" si="3"/>
        <v>0</v>
      </c>
      <c r="C11" s="2419">
        <f t="shared" si="3"/>
        <v>0</v>
      </c>
      <c r="D11" s="2419">
        <f t="shared" si="3"/>
        <v>38500000</v>
      </c>
      <c r="E11" s="2419">
        <f t="shared" si="3"/>
        <v>0</v>
      </c>
      <c r="F11" s="2419">
        <f t="shared" si="3"/>
        <v>38500000</v>
      </c>
      <c r="G11" s="2035">
        <v>4</v>
      </c>
      <c r="H11" s="2420" t="s">
        <v>321</v>
      </c>
      <c r="I11" s="2419">
        <f>I118</f>
        <v>0</v>
      </c>
      <c r="J11" s="2419">
        <f>J118</f>
        <v>0</v>
      </c>
      <c r="K11" s="2874"/>
      <c r="L11" s="2874"/>
      <c r="M11" s="2874"/>
      <c r="N11" s="2874"/>
      <c r="O11" s="2874"/>
      <c r="P11" s="2874"/>
      <c r="Q11" s="2874"/>
      <c r="R11" s="2874"/>
      <c r="S11" s="2874"/>
      <c r="T11" s="2874"/>
      <c r="U11" s="2874"/>
      <c r="V11" s="2874"/>
    </row>
    <row r="12" spans="1:22" s="2421" customFormat="1" ht="31.5" customHeight="1" thickTop="1" thickBot="1">
      <c r="A12" s="2422">
        <f t="shared" ref="A12:F12" si="4">SUM(A8:A11)</f>
        <v>0</v>
      </c>
      <c r="B12" s="2423">
        <f t="shared" si="4"/>
        <v>0</v>
      </c>
      <c r="C12" s="2423">
        <f t="shared" si="4"/>
        <v>0</v>
      </c>
      <c r="D12" s="2424">
        <f t="shared" si="4"/>
        <v>102000000</v>
      </c>
      <c r="E12" s="2423">
        <f t="shared" si="4"/>
        <v>0</v>
      </c>
      <c r="F12" s="2424">
        <f t="shared" si="4"/>
        <v>102000000</v>
      </c>
      <c r="G12" s="2425"/>
      <c r="H12" s="2426" t="s">
        <v>294</v>
      </c>
      <c r="I12" s="2423">
        <f>SUM(I8:I11)</f>
        <v>0</v>
      </c>
      <c r="J12" s="2427">
        <f>SUM(J8:J11)</f>
        <v>0</v>
      </c>
      <c r="K12" s="2874"/>
      <c r="L12" s="2874"/>
      <c r="M12" s="2874"/>
      <c r="N12" s="2874"/>
      <c r="O12" s="2874"/>
      <c r="P12" s="2874"/>
      <c r="Q12" s="2874"/>
      <c r="R12" s="2874"/>
      <c r="S12" s="2874"/>
      <c r="T12" s="2874"/>
      <c r="U12" s="2874"/>
      <c r="V12" s="2874"/>
    </row>
    <row r="13" spans="1:22" ht="6.75" customHeight="1">
      <c r="A13" s="2428"/>
      <c r="B13" s="2428"/>
      <c r="C13" s="2428"/>
      <c r="D13" s="2428"/>
      <c r="E13" s="2428"/>
      <c r="F13" s="2428"/>
      <c r="H13" s="2429"/>
      <c r="I13" s="2428"/>
      <c r="J13" s="2430"/>
      <c r="K13" s="2874"/>
      <c r="L13" s="2874"/>
      <c r="M13" s="2874"/>
      <c r="N13" s="2874"/>
      <c r="O13" s="2874"/>
      <c r="P13" s="2874"/>
      <c r="Q13" s="2874"/>
      <c r="R13" s="2874"/>
      <c r="S13" s="2874"/>
      <c r="T13" s="2874"/>
      <c r="U13" s="2874"/>
      <c r="V13" s="2874"/>
    </row>
    <row r="14" spans="1:22" ht="16.5" customHeight="1">
      <c r="A14" s="4808" t="s">
        <v>625</v>
      </c>
      <c r="B14" s="4808"/>
      <c r="C14" s="4808"/>
      <c r="D14" s="4808"/>
      <c r="E14" s="4808"/>
      <c r="F14" s="4808"/>
      <c r="G14" s="4808"/>
      <c r="H14" s="4808"/>
      <c r="I14" s="4808"/>
      <c r="J14" s="4808"/>
      <c r="K14" s="2874"/>
      <c r="L14" s="2874"/>
      <c r="M14" s="2874"/>
      <c r="N14" s="2874"/>
      <c r="O14" s="2874"/>
      <c r="P14" s="2874"/>
      <c r="Q14" s="2874"/>
      <c r="R14" s="2874"/>
      <c r="S14" s="2874"/>
      <c r="T14" s="2874"/>
      <c r="U14" s="2874"/>
      <c r="V14" s="2874"/>
    </row>
    <row r="15" spans="1:22" ht="15.75" customHeight="1">
      <c r="A15" s="4809" t="s">
        <v>626</v>
      </c>
      <c r="B15" s="4809"/>
      <c r="C15" s="2090"/>
      <c r="D15" s="2090"/>
      <c r="E15" s="2090"/>
      <c r="F15" s="2090"/>
      <c r="G15" s="2873"/>
      <c r="H15" s="2874"/>
      <c r="I15" s="2090"/>
      <c r="J15" s="2431"/>
      <c r="K15" s="2874"/>
      <c r="L15" s="2874"/>
      <c r="M15" s="2874"/>
      <c r="N15" s="2874"/>
      <c r="O15" s="2874"/>
      <c r="P15" s="2874"/>
      <c r="Q15" s="2874"/>
      <c r="R15" s="2874"/>
      <c r="S15" s="2874"/>
      <c r="T15" s="2874"/>
      <c r="U15" s="2874"/>
      <c r="V15" s="2874"/>
    </row>
    <row r="16" spans="1:22" ht="17.25" customHeight="1" thickBot="1">
      <c r="A16" s="4810"/>
      <c r="B16" s="4810"/>
      <c r="C16" s="4810"/>
      <c r="D16" s="4810"/>
      <c r="E16" s="4810"/>
      <c r="F16" s="4810"/>
      <c r="G16" s="2871">
        <v>1</v>
      </c>
      <c r="H16" s="4811" t="s">
        <v>622</v>
      </c>
      <c r="I16" s="4811"/>
      <c r="J16" s="4811"/>
      <c r="K16" s="2874"/>
      <c r="L16" s="2874"/>
      <c r="M16" s="2874"/>
      <c r="N16" s="2874"/>
      <c r="O16" s="2874"/>
      <c r="P16" s="2874"/>
      <c r="Q16" s="2874"/>
      <c r="R16" s="2874"/>
      <c r="S16" s="2874"/>
      <c r="T16" s="2874"/>
      <c r="U16" s="2874"/>
      <c r="V16" s="2874"/>
    </row>
    <row r="17" spans="1:22" ht="31.5" customHeight="1">
      <c r="A17" s="2610"/>
      <c r="B17" s="2602"/>
      <c r="C17" s="2037"/>
      <c r="D17" s="3926">
        <v>0</v>
      </c>
      <c r="E17" s="2037"/>
      <c r="F17" s="3926">
        <v>0</v>
      </c>
      <c r="G17" s="2037" t="s">
        <v>505</v>
      </c>
      <c r="H17" s="2040" t="s">
        <v>1805</v>
      </c>
      <c r="I17" s="2037"/>
      <c r="J17" s="3926">
        <v>0</v>
      </c>
      <c r="K17" s="2874"/>
      <c r="L17" s="2874"/>
      <c r="M17" s="2874"/>
      <c r="N17" s="2874"/>
      <c r="O17" s="2874"/>
      <c r="P17" s="2874"/>
      <c r="Q17" s="2874"/>
      <c r="R17" s="2874"/>
      <c r="S17" s="2874"/>
      <c r="T17" s="2874"/>
      <c r="U17" s="2874"/>
      <c r="V17" s="2874"/>
    </row>
    <row r="18" spans="1:22" ht="30">
      <c r="A18" s="2594"/>
      <c r="B18" s="2597"/>
      <c r="C18" s="3018"/>
      <c r="D18" s="4132">
        <v>5000000</v>
      </c>
      <c r="E18" s="3018"/>
      <c r="F18" s="4132">
        <v>5000000</v>
      </c>
      <c r="G18" s="2041" t="s">
        <v>1806</v>
      </c>
      <c r="H18" s="1233" t="s">
        <v>1807</v>
      </c>
      <c r="I18" s="3018"/>
      <c r="J18" s="4132"/>
      <c r="K18" s="2874"/>
      <c r="L18" s="2874"/>
      <c r="M18" s="2874"/>
      <c r="N18" s="2874"/>
      <c r="O18" s="2874"/>
      <c r="P18" s="2874"/>
      <c r="Q18" s="2874"/>
      <c r="R18" s="2874"/>
      <c r="S18" s="2874"/>
      <c r="T18" s="2874"/>
      <c r="U18" s="2874"/>
      <c r="V18" s="2874"/>
    </row>
    <row r="19" spans="1:22" ht="30">
      <c r="A19" s="2596"/>
      <c r="B19" s="2595"/>
      <c r="C19" s="3019"/>
      <c r="D19" s="3020"/>
      <c r="E19" s="3019"/>
      <c r="F19" s="3020"/>
      <c r="G19" s="2041" t="s">
        <v>632</v>
      </c>
      <c r="H19" s="1233" t="s">
        <v>1808</v>
      </c>
      <c r="I19" s="3019"/>
      <c r="J19" s="3020"/>
      <c r="K19" s="2874"/>
      <c r="L19" s="2874"/>
      <c r="M19" s="2874"/>
      <c r="N19" s="2874"/>
      <c r="O19" s="2874"/>
      <c r="P19" s="2874"/>
      <c r="Q19" s="2874"/>
      <c r="R19" s="2874"/>
      <c r="S19" s="2874"/>
      <c r="T19" s="2874"/>
      <c r="U19" s="2874"/>
      <c r="V19" s="2874"/>
    </row>
    <row r="20" spans="1:22" ht="30">
      <c r="A20" s="2596"/>
      <c r="B20" s="2595"/>
      <c r="C20" s="3019"/>
      <c r="D20" s="3885"/>
      <c r="E20" s="3019"/>
      <c r="F20" s="3885"/>
      <c r="G20" s="2041" t="s">
        <v>1809</v>
      </c>
      <c r="H20" s="1233" t="s">
        <v>1810</v>
      </c>
      <c r="I20" s="3019"/>
      <c r="J20" s="3885"/>
      <c r="K20" s="2874"/>
      <c r="L20" s="2874"/>
      <c r="M20" s="2874"/>
      <c r="N20" s="2874"/>
      <c r="O20" s="2874"/>
      <c r="P20" s="2874"/>
      <c r="Q20" s="2874"/>
      <c r="R20" s="2874"/>
      <c r="S20" s="2874"/>
      <c r="T20" s="2874"/>
      <c r="U20" s="2874"/>
      <c r="V20" s="2874"/>
    </row>
    <row r="21" spans="1:22" ht="30">
      <c r="A21" s="2596"/>
      <c r="B21" s="2595"/>
      <c r="C21" s="3019"/>
      <c r="D21" s="3021"/>
      <c r="E21" s="3019"/>
      <c r="F21" s="3021"/>
      <c r="G21" s="2041" t="s">
        <v>1811</v>
      </c>
      <c r="H21" s="1233" t="s">
        <v>3476</v>
      </c>
      <c r="I21" s="3019"/>
      <c r="J21" s="3021"/>
      <c r="K21" s="2874"/>
      <c r="L21" s="2874"/>
      <c r="M21" s="2874"/>
      <c r="N21" s="2874"/>
      <c r="O21" s="2874"/>
      <c r="P21" s="2874"/>
      <c r="Q21" s="2874"/>
      <c r="R21" s="2874"/>
      <c r="S21" s="2874"/>
      <c r="T21" s="2874"/>
      <c r="U21" s="2874"/>
      <c r="V21" s="2874"/>
    </row>
    <row r="22" spans="1:22" ht="24.75" customHeight="1">
      <c r="A22" s="2596"/>
      <c r="B22" s="2595"/>
      <c r="C22" s="1881"/>
      <c r="D22" s="2686"/>
      <c r="E22" s="1881"/>
      <c r="F22" s="2686"/>
      <c r="G22" s="2063" t="s">
        <v>1034</v>
      </c>
      <c r="H22" s="2042" t="s">
        <v>1812</v>
      </c>
      <c r="I22" s="1881"/>
      <c r="J22" s="2686"/>
      <c r="K22" s="2432"/>
      <c r="L22" s="2874"/>
      <c r="M22" s="2874"/>
      <c r="N22" s="2874"/>
      <c r="O22" s="2874"/>
      <c r="P22" s="2874"/>
      <c r="Q22" s="2874"/>
      <c r="R22" s="2874"/>
      <c r="S22" s="2874"/>
      <c r="T22" s="2874"/>
      <c r="U22" s="2874"/>
      <c r="V22" s="2874"/>
    </row>
    <row r="23" spans="1:22" ht="31.5" customHeight="1">
      <c r="A23" s="2596"/>
      <c r="B23" s="2595"/>
      <c r="C23" s="3019"/>
      <c r="D23" s="3021"/>
      <c r="E23" s="3019"/>
      <c r="F23" s="3021"/>
      <c r="G23" s="2041" t="s">
        <v>1036</v>
      </c>
      <c r="H23" s="1233" t="s">
        <v>1813</v>
      </c>
      <c r="I23" s="3019"/>
      <c r="J23" s="3021"/>
      <c r="K23" s="2874"/>
      <c r="L23" s="2874"/>
      <c r="M23" s="2874"/>
      <c r="N23" s="2874"/>
      <c r="O23" s="2874"/>
      <c r="P23" s="2874"/>
      <c r="Q23" s="2874"/>
      <c r="R23" s="2874"/>
      <c r="S23" s="2874"/>
      <c r="T23" s="2874"/>
      <c r="U23" s="2874"/>
      <c r="V23" s="2874"/>
    </row>
    <row r="24" spans="1:22" ht="31.5" customHeight="1">
      <c r="A24" s="2596"/>
      <c r="B24" s="2595"/>
      <c r="C24" s="3019"/>
      <c r="D24" s="3021"/>
      <c r="E24" s="3019"/>
      <c r="F24" s="3021"/>
      <c r="G24" s="2048" t="s">
        <v>1038</v>
      </c>
      <c r="H24" s="2433" t="s">
        <v>3255</v>
      </c>
      <c r="I24" s="3019"/>
      <c r="J24" s="3021"/>
      <c r="K24" s="2874"/>
      <c r="L24" s="2874"/>
      <c r="M24" s="2874"/>
      <c r="N24" s="2874"/>
      <c r="O24" s="2874"/>
      <c r="P24" s="2874"/>
      <c r="Q24" s="2874"/>
      <c r="R24" s="2874"/>
      <c r="S24" s="2874"/>
      <c r="T24" s="2874"/>
      <c r="U24" s="2874"/>
      <c r="V24" s="2874"/>
    </row>
    <row r="25" spans="1:22" ht="47.25" customHeight="1">
      <c r="A25" s="2596"/>
      <c r="B25" s="2595"/>
      <c r="C25" s="3022"/>
      <c r="D25" s="4165">
        <v>5000000</v>
      </c>
      <c r="E25" s="3022"/>
      <c r="F25" s="4165">
        <v>5000000</v>
      </c>
      <c r="G25" s="2041" t="s">
        <v>514</v>
      </c>
      <c r="H25" s="2433" t="s">
        <v>1814</v>
      </c>
      <c r="I25" s="3022"/>
      <c r="J25" s="4165"/>
      <c r="K25" s="2874"/>
      <c r="L25" s="2874"/>
      <c r="M25" s="2874"/>
      <c r="N25" s="2874"/>
      <c r="O25" s="2874"/>
      <c r="P25" s="2874"/>
      <c r="Q25" s="2874"/>
      <c r="R25" s="2874"/>
      <c r="S25" s="2874"/>
      <c r="T25" s="2874"/>
      <c r="U25" s="2874"/>
      <c r="V25" s="2874"/>
    </row>
    <row r="26" spans="1:22" ht="30" customHeight="1">
      <c r="A26" s="2596"/>
      <c r="B26" s="2595"/>
      <c r="C26" s="3022"/>
      <c r="D26" s="3020"/>
      <c r="E26" s="3022"/>
      <c r="F26" s="3020"/>
      <c r="G26" s="2435" t="s">
        <v>516</v>
      </c>
      <c r="H26" s="1233" t="s">
        <v>1815</v>
      </c>
      <c r="I26" s="3022"/>
      <c r="J26" s="3020"/>
      <c r="K26" s="2874"/>
      <c r="L26" s="2874"/>
      <c r="M26" s="2874"/>
      <c r="N26" s="2874"/>
      <c r="O26" s="2874"/>
      <c r="P26" s="2874"/>
      <c r="Q26" s="2874"/>
      <c r="R26" s="2874"/>
      <c r="S26" s="2874"/>
      <c r="T26" s="2874"/>
      <c r="U26" s="2874"/>
      <c r="V26" s="2874"/>
    </row>
    <row r="27" spans="1:22" ht="30" customHeight="1">
      <c r="A27" s="2615"/>
      <c r="B27" s="2587"/>
      <c r="C27" s="3023"/>
      <c r="D27" s="3024"/>
      <c r="E27" s="3023"/>
      <c r="F27" s="3024"/>
      <c r="G27" s="2069" t="s">
        <v>518</v>
      </c>
      <c r="H27" s="2070" t="s">
        <v>1816</v>
      </c>
      <c r="I27" s="3023"/>
      <c r="J27" s="3024"/>
      <c r="K27" s="2874"/>
      <c r="L27" s="2874"/>
      <c r="M27" s="2874"/>
      <c r="N27" s="2874"/>
      <c r="O27" s="2874"/>
      <c r="P27" s="2874"/>
      <c r="Q27" s="2874"/>
      <c r="R27" s="2874"/>
      <c r="S27" s="2874"/>
      <c r="T27" s="2874"/>
      <c r="U27" s="2874"/>
      <c r="V27" s="2874"/>
    </row>
    <row r="28" spans="1:22" ht="33" customHeight="1" thickBot="1">
      <c r="A28" s="2598"/>
      <c r="B28" s="2599"/>
      <c r="C28" s="3025"/>
      <c r="D28" s="3026">
        <v>10000000</v>
      </c>
      <c r="E28" s="3025"/>
      <c r="F28" s="3026">
        <v>10000000</v>
      </c>
      <c r="G28" s="2076" t="s">
        <v>520</v>
      </c>
      <c r="H28" s="2077" t="s">
        <v>3266</v>
      </c>
      <c r="I28" s="3025"/>
      <c r="J28" s="3026"/>
      <c r="K28" s="2874"/>
      <c r="L28" s="2874"/>
      <c r="M28" s="2874"/>
      <c r="N28" s="2874"/>
      <c r="O28" s="2874"/>
      <c r="P28" s="2874"/>
      <c r="Q28" s="2874"/>
      <c r="R28" s="2874"/>
      <c r="S28" s="2874"/>
      <c r="T28" s="2874"/>
      <c r="U28" s="2874"/>
      <c r="V28" s="2874"/>
    </row>
    <row r="29" spans="1:22" ht="31.5" customHeight="1">
      <c r="A29" s="2608"/>
      <c r="B29" s="2609"/>
      <c r="C29" s="3027"/>
      <c r="D29" s="3028"/>
      <c r="E29" s="3027"/>
      <c r="F29" s="3028"/>
      <c r="G29" s="2037" t="s">
        <v>522</v>
      </c>
      <c r="H29" s="2078" t="s">
        <v>1817</v>
      </c>
      <c r="I29" s="3027"/>
      <c r="J29" s="3028"/>
      <c r="K29" s="2874"/>
      <c r="L29" s="2874"/>
      <c r="M29" s="2874"/>
      <c r="N29" s="2874"/>
      <c r="O29" s="2874"/>
      <c r="P29" s="2874"/>
      <c r="Q29" s="2874"/>
      <c r="R29" s="2874"/>
      <c r="S29" s="2874"/>
      <c r="T29" s="2874"/>
      <c r="U29" s="2874"/>
      <c r="V29" s="2874"/>
    </row>
    <row r="30" spans="1:22" s="2421" customFormat="1" ht="33" customHeight="1" thickBot="1">
      <c r="A30" s="2596"/>
      <c r="B30" s="2595"/>
      <c r="C30" s="3029"/>
      <c r="D30" s="3030"/>
      <c r="E30" s="3029"/>
      <c r="F30" s="3030"/>
      <c r="G30" s="2041" t="s">
        <v>327</v>
      </c>
      <c r="H30" s="1233" t="s">
        <v>1818</v>
      </c>
      <c r="I30" s="3029"/>
      <c r="J30" s="3030"/>
      <c r="K30" s="2117"/>
      <c r="L30" s="2436"/>
      <c r="M30" s="2874"/>
      <c r="N30" s="2874"/>
      <c r="O30" s="2874"/>
      <c r="P30" s="2874"/>
      <c r="Q30" s="2874"/>
      <c r="R30" s="2874"/>
      <c r="S30" s="2874"/>
      <c r="T30" s="2874"/>
      <c r="U30" s="2874"/>
      <c r="V30" s="2874"/>
    </row>
    <row r="31" spans="1:22" ht="48.75" customHeight="1" thickTop="1">
      <c r="A31" s="2596"/>
      <c r="B31" s="2595"/>
      <c r="C31" s="3031"/>
      <c r="D31" s="3024"/>
      <c r="E31" s="3031"/>
      <c r="F31" s="3024"/>
      <c r="G31" s="2041" t="s">
        <v>329</v>
      </c>
      <c r="H31" s="2433" t="s">
        <v>1819</v>
      </c>
      <c r="I31" s="3031"/>
      <c r="J31" s="3024"/>
      <c r="K31" s="2117"/>
      <c r="L31" s="2436"/>
      <c r="M31" s="2874"/>
      <c r="N31" s="2874"/>
      <c r="O31" s="2874"/>
      <c r="P31" s="2874"/>
      <c r="Q31" s="2874"/>
      <c r="R31" s="2874"/>
      <c r="S31" s="2874"/>
      <c r="T31" s="2874"/>
      <c r="U31" s="2874"/>
      <c r="V31" s="2874"/>
    </row>
    <row r="32" spans="1:22" ht="37.5" customHeight="1">
      <c r="A32" s="2596"/>
      <c r="B32" s="2595"/>
      <c r="C32" s="3032"/>
      <c r="D32" s="3033">
        <v>15000000</v>
      </c>
      <c r="E32" s="3032"/>
      <c r="F32" s="3033">
        <v>15000000</v>
      </c>
      <c r="G32" s="2051" t="s">
        <v>330</v>
      </c>
      <c r="H32" s="2437" t="s">
        <v>3709</v>
      </c>
      <c r="I32" s="3032"/>
      <c r="J32" s="3033"/>
      <c r="K32" s="2117"/>
      <c r="L32" s="2436"/>
      <c r="M32" s="2874"/>
      <c r="N32" s="2874"/>
      <c r="O32" s="2874"/>
      <c r="P32" s="2874"/>
      <c r="Q32" s="2874"/>
      <c r="R32" s="2874"/>
      <c r="S32" s="2874"/>
      <c r="T32" s="2874"/>
      <c r="U32" s="2874"/>
      <c r="V32" s="2874"/>
    </row>
    <row r="33" spans="1:22" s="2421" customFormat="1" ht="22.5" customHeight="1" thickBot="1">
      <c r="A33" s="2613"/>
      <c r="B33" s="2614"/>
      <c r="C33" s="2073"/>
      <c r="D33" s="4166">
        <v>5000000</v>
      </c>
      <c r="E33" s="2073"/>
      <c r="F33" s="4166">
        <v>5000000</v>
      </c>
      <c r="G33" s="2072" t="s">
        <v>529</v>
      </c>
      <c r="H33" s="2121" t="s">
        <v>1820</v>
      </c>
      <c r="I33" s="2073"/>
      <c r="J33" s="4166"/>
      <c r="K33" s="2117"/>
      <c r="L33" s="2436"/>
      <c r="M33" s="2874"/>
      <c r="N33" s="2874"/>
      <c r="O33" s="2874"/>
      <c r="P33" s="2874"/>
      <c r="Q33" s="2874"/>
      <c r="R33" s="2874"/>
      <c r="S33" s="2874"/>
      <c r="T33" s="2874"/>
      <c r="U33" s="2874"/>
      <c r="V33" s="2874"/>
    </row>
    <row r="34" spans="1:22" s="2874" customFormat="1" ht="44.25" customHeight="1" thickTop="1">
      <c r="A34" s="2594"/>
      <c r="B34" s="2663"/>
      <c r="C34" s="3034"/>
      <c r="D34" s="3035"/>
      <c r="E34" s="3034"/>
      <c r="F34" s="3035"/>
      <c r="G34" s="2018" t="s">
        <v>531</v>
      </c>
      <c r="H34" s="1851" t="s">
        <v>1821</v>
      </c>
      <c r="I34" s="3034"/>
      <c r="J34" s="3035"/>
      <c r="K34" s="2117"/>
      <c r="L34" s="2436"/>
    </row>
    <row r="35" spans="1:22" s="2441" customFormat="1" ht="36.75" customHeight="1">
      <c r="A35" s="2594"/>
      <c r="B35" s="2663"/>
      <c r="C35" s="3036"/>
      <c r="D35" s="3037"/>
      <c r="E35" s="3036"/>
      <c r="F35" s="3037"/>
      <c r="G35" s="2439" t="s">
        <v>533</v>
      </c>
      <c r="H35" s="2059" t="s">
        <v>2987</v>
      </c>
      <c r="I35" s="3036"/>
      <c r="J35" s="3037"/>
      <c r="K35" s="2440"/>
      <c r="L35" s="2440"/>
      <c r="M35" s="2440"/>
      <c r="N35" s="2440"/>
      <c r="O35" s="2440"/>
      <c r="P35" s="2440"/>
      <c r="Q35" s="2440"/>
      <c r="R35" s="2440"/>
      <c r="S35" s="2440"/>
      <c r="T35" s="2440"/>
      <c r="U35" s="2440"/>
      <c r="V35" s="2440"/>
    </row>
    <row r="36" spans="1:22" s="2440" customFormat="1" ht="30" customHeight="1">
      <c r="A36" s="2654"/>
      <c r="B36" s="2663"/>
      <c r="C36" s="3038"/>
      <c r="D36" s="3037"/>
      <c r="E36" s="3038"/>
      <c r="F36" s="3037"/>
      <c r="G36" s="2439" t="s">
        <v>535</v>
      </c>
      <c r="H36" s="2136" t="s">
        <v>3259</v>
      </c>
      <c r="I36" s="3038"/>
      <c r="J36" s="3037"/>
    </row>
    <row r="37" spans="1:22" s="2440" customFormat="1" ht="45">
      <c r="A37" s="2654"/>
      <c r="B37" s="2663"/>
      <c r="C37" s="3038"/>
      <c r="D37" s="3925">
        <v>10000000</v>
      </c>
      <c r="E37" s="3038"/>
      <c r="F37" s="3925">
        <v>10000000</v>
      </c>
      <c r="G37" s="2439" t="s">
        <v>537</v>
      </c>
      <c r="H37" s="3886" t="s">
        <v>3351</v>
      </c>
      <c r="I37" s="3038"/>
      <c r="J37" s="3925"/>
    </row>
    <row r="38" spans="1:22" s="2440" customFormat="1" ht="51" customHeight="1" thickBot="1">
      <c r="A38" s="2654"/>
      <c r="B38" s="2663"/>
      <c r="C38" s="3038"/>
      <c r="D38" s="3039">
        <v>2000000</v>
      </c>
      <c r="E38" s="3038"/>
      <c r="F38" s="3039">
        <v>2000000</v>
      </c>
      <c r="G38" s="2442" t="s">
        <v>539</v>
      </c>
      <c r="H38" s="2083" t="s">
        <v>3368</v>
      </c>
      <c r="I38" s="3038"/>
      <c r="J38" s="3039"/>
    </row>
    <row r="39" spans="1:22" ht="32.25" customHeight="1" thickTop="1" thickBot="1">
      <c r="A39" s="2443">
        <f t="shared" ref="A39:F39" si="5">SUM(A17:A38)</f>
        <v>0</v>
      </c>
      <c r="B39" s="2444">
        <f t="shared" si="5"/>
        <v>0</v>
      </c>
      <c r="C39" s="2444">
        <f t="shared" si="5"/>
        <v>0</v>
      </c>
      <c r="D39" s="2444">
        <f t="shared" si="5"/>
        <v>52000000</v>
      </c>
      <c r="E39" s="2444">
        <f t="shared" si="5"/>
        <v>0</v>
      </c>
      <c r="F39" s="2444">
        <f t="shared" si="5"/>
        <v>52000000</v>
      </c>
      <c r="G39" s="2445"/>
      <c r="H39" s="2446" t="s">
        <v>636</v>
      </c>
      <c r="I39" s="2444">
        <f>SUM(I17:I38)</f>
        <v>0</v>
      </c>
      <c r="J39" s="2447">
        <f>SUM(J17:J38)</f>
        <v>0</v>
      </c>
      <c r="K39" s="2874"/>
      <c r="L39" s="2874"/>
      <c r="M39" s="2448"/>
      <c r="N39" s="2448"/>
      <c r="O39" s="2874"/>
      <c r="P39" s="2874"/>
      <c r="Q39" s="2874"/>
      <c r="R39" s="2874"/>
      <c r="S39" s="2874"/>
      <c r="T39" s="2874"/>
      <c r="U39" s="2874"/>
      <c r="V39" s="2874"/>
    </row>
    <row r="40" spans="1:22" ht="25.5" customHeight="1" thickBot="1">
      <c r="A40" s="4812"/>
      <c r="B40" s="4813"/>
      <c r="C40" s="4813"/>
      <c r="D40" s="4813"/>
      <c r="E40" s="4813"/>
      <c r="F40" s="4813"/>
      <c r="G40" s="2871">
        <v>2</v>
      </c>
      <c r="H40" s="4814" t="s">
        <v>623</v>
      </c>
      <c r="I40" s="4814"/>
      <c r="J40" s="4815"/>
      <c r="K40" s="2874"/>
      <c r="L40" s="2874"/>
      <c r="M40" s="2874"/>
      <c r="N40" s="2874"/>
      <c r="O40" s="2874"/>
      <c r="P40" s="2874"/>
      <c r="Q40" s="2874"/>
      <c r="R40" s="2874"/>
      <c r="S40" s="2874"/>
      <c r="T40" s="2874"/>
      <c r="U40" s="2874"/>
      <c r="V40" s="2874"/>
    </row>
    <row r="41" spans="1:22" ht="18.75" customHeight="1">
      <c r="A41" s="2600"/>
      <c r="B41" s="2601"/>
      <c r="C41" s="2074">
        <v>0</v>
      </c>
      <c r="D41" s="2450">
        <v>0</v>
      </c>
      <c r="E41" s="2038"/>
      <c r="F41" s="2038"/>
      <c r="G41" s="2037">
        <v>400</v>
      </c>
      <c r="H41" s="2449" t="s">
        <v>1822</v>
      </c>
      <c r="I41" s="2074"/>
      <c r="J41" s="2450"/>
      <c r="K41" s="2874"/>
      <c r="L41" s="2874"/>
      <c r="M41" s="2874"/>
      <c r="N41" s="2874"/>
      <c r="O41" s="2874"/>
      <c r="P41" s="2874"/>
      <c r="Q41" s="2874"/>
      <c r="R41" s="2874"/>
      <c r="S41" s="2874"/>
      <c r="T41" s="2874"/>
      <c r="U41" s="2874"/>
      <c r="V41" s="2874"/>
    </row>
    <row r="42" spans="1:22" ht="17.25" customHeight="1">
      <c r="A42" s="2594"/>
      <c r="B42" s="2663"/>
      <c r="C42" s="2029">
        <v>0</v>
      </c>
      <c r="D42" s="2417">
        <v>0</v>
      </c>
      <c r="E42" s="1788"/>
      <c r="F42" s="1788"/>
      <c r="G42" s="2041">
        <v>401</v>
      </c>
      <c r="H42" s="1872" t="s">
        <v>638</v>
      </c>
      <c r="I42" s="3018"/>
      <c r="J42" s="3040"/>
      <c r="K42" s="2874"/>
      <c r="L42" s="2874"/>
      <c r="M42" s="2874"/>
      <c r="N42" s="2874"/>
      <c r="O42" s="2874"/>
      <c r="P42" s="2874"/>
      <c r="Q42" s="2874"/>
      <c r="R42" s="2874"/>
      <c r="S42" s="2874"/>
      <c r="T42" s="2874"/>
      <c r="U42" s="2874"/>
      <c r="V42" s="2874"/>
    </row>
    <row r="43" spans="1:22" ht="18" customHeight="1">
      <c r="A43" s="2594"/>
      <c r="B43" s="2663"/>
      <c r="C43" s="2041">
        <v>0</v>
      </c>
      <c r="D43" s="2417">
        <v>0</v>
      </c>
      <c r="E43" s="2030"/>
      <c r="F43" s="1788"/>
      <c r="G43" s="2041">
        <v>402</v>
      </c>
      <c r="H43" s="1233" t="s">
        <v>1823</v>
      </c>
      <c r="I43" s="3041"/>
      <c r="J43" s="3040"/>
      <c r="K43" s="2874"/>
      <c r="L43" s="2874"/>
      <c r="M43" s="2874"/>
      <c r="N43" s="2874"/>
      <c r="O43" s="2874"/>
      <c r="P43" s="2874"/>
      <c r="Q43" s="2874"/>
      <c r="R43" s="2874"/>
      <c r="S43" s="2874"/>
      <c r="T43" s="2874"/>
      <c r="U43" s="2874"/>
      <c r="V43" s="2874"/>
    </row>
    <row r="44" spans="1:22" ht="20.25" customHeight="1">
      <c r="A44" s="2594"/>
      <c r="B44" s="2663"/>
      <c r="C44" s="2029">
        <v>0</v>
      </c>
      <c r="D44" s="2417">
        <v>0</v>
      </c>
      <c r="E44" s="1788"/>
      <c r="F44" s="1788"/>
      <c r="G44" s="2041">
        <v>403</v>
      </c>
      <c r="H44" s="1233" t="s">
        <v>640</v>
      </c>
      <c r="I44" s="3018"/>
      <c r="J44" s="3040"/>
      <c r="K44" s="2874"/>
      <c r="L44" s="2874"/>
      <c r="M44" s="2874"/>
      <c r="N44" s="2874"/>
      <c r="O44" s="2874"/>
      <c r="P44" s="2874"/>
      <c r="Q44" s="2874"/>
      <c r="R44" s="2874"/>
      <c r="S44" s="2874"/>
      <c r="T44" s="2874"/>
      <c r="U44" s="2874"/>
      <c r="V44" s="2874"/>
    </row>
    <row r="45" spans="1:22" ht="32.25" customHeight="1">
      <c r="A45" s="2594"/>
      <c r="B45" s="2663"/>
      <c r="C45" s="2050">
        <v>0</v>
      </c>
      <c r="D45" s="2452">
        <v>0</v>
      </c>
      <c r="E45" s="2052"/>
      <c r="F45" s="2052"/>
      <c r="G45" s="2051">
        <v>404</v>
      </c>
      <c r="H45" s="2054" t="s">
        <v>641</v>
      </c>
      <c r="I45" s="3042"/>
      <c r="J45" s="3043"/>
      <c r="K45" s="2874"/>
      <c r="L45" s="2874"/>
      <c r="M45" s="2874"/>
      <c r="N45" s="2874"/>
      <c r="O45" s="2874"/>
      <c r="P45" s="2874"/>
      <c r="Q45" s="2874"/>
      <c r="R45" s="2874"/>
      <c r="S45" s="2874"/>
      <c r="T45" s="2874"/>
      <c r="U45" s="2874"/>
      <c r="V45" s="2874"/>
    </row>
    <row r="46" spans="1:22" ht="19.5" customHeight="1">
      <c r="A46" s="2620"/>
      <c r="B46" s="2590"/>
      <c r="C46" s="2063">
        <v>0</v>
      </c>
      <c r="D46" s="2748">
        <v>0</v>
      </c>
      <c r="E46" s="2028"/>
      <c r="F46" s="2064"/>
      <c r="G46" s="2063">
        <v>405</v>
      </c>
      <c r="H46" s="2454" t="s">
        <v>1824</v>
      </c>
      <c r="I46" s="2063"/>
      <c r="J46" s="2748"/>
      <c r="K46" s="2874"/>
      <c r="L46" s="2874"/>
      <c r="M46" s="2874"/>
      <c r="N46" s="2874"/>
      <c r="O46" s="2874"/>
      <c r="P46" s="2874"/>
      <c r="Q46" s="2874"/>
      <c r="R46" s="2874"/>
      <c r="S46" s="2874"/>
      <c r="T46" s="2874"/>
      <c r="U46" s="2874"/>
      <c r="V46" s="2874"/>
    </row>
    <row r="47" spans="1:22" ht="20.25" customHeight="1">
      <c r="A47" s="2594"/>
      <c r="B47" s="2663"/>
      <c r="C47" s="3041"/>
      <c r="D47" s="3887">
        <v>4000000</v>
      </c>
      <c r="E47" s="3041"/>
      <c r="F47" s="3887">
        <v>4000000</v>
      </c>
      <c r="G47" s="2041">
        <v>406</v>
      </c>
      <c r="H47" s="1233" t="s">
        <v>1825</v>
      </c>
      <c r="I47" s="3041"/>
      <c r="J47" s="3887"/>
      <c r="K47" s="2874"/>
      <c r="L47" s="2874"/>
      <c r="M47" s="2874"/>
      <c r="N47" s="2874"/>
      <c r="O47" s="2874"/>
      <c r="P47" s="2874"/>
      <c r="Q47" s="2874"/>
      <c r="R47" s="2874"/>
      <c r="S47" s="2874"/>
      <c r="T47" s="2874"/>
      <c r="U47" s="2874"/>
      <c r="V47" s="2874"/>
    </row>
    <row r="48" spans="1:22" ht="32.25" customHeight="1">
      <c r="A48" s="2594"/>
      <c r="B48" s="2663"/>
      <c r="C48" s="3041"/>
      <c r="D48" s="3044"/>
      <c r="E48" s="3041"/>
      <c r="F48" s="3044"/>
      <c r="G48" s="2041">
        <v>407</v>
      </c>
      <c r="H48" s="1233" t="s">
        <v>1826</v>
      </c>
      <c r="I48" s="3041"/>
      <c r="J48" s="3044"/>
      <c r="K48" s="2874"/>
      <c r="L48" s="2874"/>
      <c r="M48" s="2874"/>
      <c r="N48" s="2874"/>
      <c r="O48" s="2874"/>
      <c r="P48" s="2874"/>
      <c r="Q48" s="2874"/>
      <c r="R48" s="2874"/>
      <c r="S48" s="2874"/>
      <c r="T48" s="2874"/>
      <c r="U48" s="2874"/>
      <c r="V48" s="2874"/>
    </row>
    <row r="49" spans="1:22" s="2421" customFormat="1" ht="21.75" customHeight="1" thickBot="1">
      <c r="A49" s="2594"/>
      <c r="B49" s="2663"/>
      <c r="C49" s="3041"/>
      <c r="D49" s="3044"/>
      <c r="E49" s="3041"/>
      <c r="F49" s="3044"/>
      <c r="G49" s="2030">
        <v>408</v>
      </c>
      <c r="H49" s="1233" t="s">
        <v>1827</v>
      </c>
      <c r="I49" s="3041"/>
      <c r="J49" s="3044"/>
      <c r="K49" s="2874"/>
      <c r="L49" s="2874"/>
      <c r="M49" s="2874"/>
      <c r="N49" s="2874"/>
      <c r="O49" s="2874"/>
      <c r="P49" s="2874"/>
      <c r="Q49" s="2874"/>
      <c r="R49" s="2874"/>
      <c r="S49" s="2874"/>
      <c r="T49" s="2874"/>
      <c r="U49" s="2874"/>
      <c r="V49" s="2874"/>
    </row>
    <row r="50" spans="1:22" s="2421" customFormat="1" ht="31.5" thickTop="1" thickBot="1">
      <c r="A50" s="2655"/>
      <c r="B50" s="2589"/>
      <c r="C50" s="3045"/>
      <c r="D50" s="2750"/>
      <c r="E50" s="3045"/>
      <c r="F50" s="2750"/>
      <c r="G50" s="2072">
        <v>409</v>
      </c>
      <c r="H50" s="2121" t="s">
        <v>1828</v>
      </c>
      <c r="I50" s="3045"/>
      <c r="J50" s="2750"/>
      <c r="K50" s="2874"/>
      <c r="L50" s="2874"/>
      <c r="M50" s="2874"/>
      <c r="N50" s="2874"/>
      <c r="O50" s="2874"/>
      <c r="P50" s="2874"/>
      <c r="Q50" s="2874"/>
      <c r="R50" s="2874"/>
      <c r="S50" s="2874"/>
      <c r="T50" s="2874"/>
      <c r="U50" s="2874"/>
      <c r="V50" s="2874"/>
    </row>
    <row r="51" spans="1:22" s="2421" customFormat="1" ht="48" customHeight="1" thickTop="1" thickBot="1">
      <c r="A51" s="2663"/>
      <c r="B51" s="2663"/>
      <c r="C51" s="3046"/>
      <c r="D51" s="4155">
        <v>0</v>
      </c>
      <c r="E51" s="3046"/>
      <c r="F51" s="4155">
        <v>0</v>
      </c>
      <c r="G51" s="2018">
        <v>410</v>
      </c>
      <c r="H51" s="3883" t="s">
        <v>3242</v>
      </c>
      <c r="I51" s="3046"/>
      <c r="J51" s="4155">
        <v>0</v>
      </c>
      <c r="K51" s="3113">
        <v>40000000</v>
      </c>
      <c r="L51" s="2874"/>
      <c r="M51" s="2874"/>
      <c r="N51" s="2874"/>
      <c r="O51" s="2874"/>
      <c r="P51" s="2874"/>
      <c r="Q51" s="2874"/>
      <c r="R51" s="2874"/>
      <c r="S51" s="2874"/>
      <c r="T51" s="2874"/>
      <c r="U51" s="2874"/>
      <c r="V51" s="2874"/>
    </row>
    <row r="52" spans="1:22" s="2421" customFormat="1" ht="34.5" customHeight="1" thickTop="1" thickBot="1">
      <c r="A52" s="2663"/>
      <c r="B52" s="2663"/>
      <c r="C52" s="3046"/>
      <c r="D52" s="3047"/>
      <c r="E52" s="3046"/>
      <c r="F52" s="3047"/>
      <c r="G52" s="2018">
        <v>411</v>
      </c>
      <c r="H52" s="1250" t="s">
        <v>3256</v>
      </c>
      <c r="I52" s="3046"/>
      <c r="J52" s="3047"/>
      <c r="K52" s="1249"/>
      <c r="L52" s="2874"/>
      <c r="M52" s="2874"/>
      <c r="N52" s="2874"/>
      <c r="O52" s="2874"/>
      <c r="P52" s="2874"/>
      <c r="Q52" s="2874"/>
      <c r="R52" s="2874"/>
      <c r="S52" s="2874"/>
      <c r="T52" s="2874"/>
      <c r="U52" s="2874"/>
      <c r="V52" s="2874"/>
    </row>
    <row r="53" spans="1:22" s="2421" customFormat="1" ht="34.5" customHeight="1" thickTop="1" thickBot="1">
      <c r="A53" s="2663"/>
      <c r="B53" s="2663"/>
      <c r="C53" s="3046"/>
      <c r="D53" s="3047"/>
      <c r="E53" s="3046"/>
      <c r="F53" s="3047"/>
      <c r="G53" s="2018">
        <v>412</v>
      </c>
      <c r="H53" s="1851" t="s">
        <v>3359</v>
      </c>
      <c r="I53" s="3046"/>
      <c r="J53" s="3047"/>
      <c r="K53" s="1249"/>
      <c r="L53" s="2874"/>
      <c r="M53" s="2874"/>
      <c r="N53" s="2874"/>
      <c r="O53" s="2874"/>
      <c r="P53" s="2874"/>
      <c r="Q53" s="2874"/>
      <c r="R53" s="2874"/>
      <c r="S53" s="2874"/>
      <c r="T53" s="2874"/>
      <c r="U53" s="2874"/>
      <c r="V53" s="2874"/>
    </row>
    <row r="54" spans="1:22" s="2421" customFormat="1" ht="30.75" customHeight="1" thickTop="1" thickBot="1">
      <c r="A54" s="2663"/>
      <c r="B54" s="2663"/>
      <c r="C54" s="3034"/>
      <c r="D54" s="3048"/>
      <c r="E54" s="3034"/>
      <c r="F54" s="3048"/>
      <c r="G54" s="2018">
        <v>475</v>
      </c>
      <c r="H54" s="1851" t="s">
        <v>3112</v>
      </c>
      <c r="I54" s="3034"/>
      <c r="J54" s="3048"/>
      <c r="K54" s="2874"/>
      <c r="L54" s="2874"/>
      <c r="M54" s="2874"/>
      <c r="N54" s="2874"/>
      <c r="O54" s="2874"/>
      <c r="P54" s="2874"/>
      <c r="Q54" s="2874"/>
      <c r="R54" s="2874"/>
      <c r="S54" s="2874"/>
      <c r="T54" s="2874"/>
      <c r="U54" s="2874"/>
      <c r="V54" s="2874"/>
    </row>
    <row r="55" spans="1:22" s="2461" customFormat="1" ht="21.75" customHeight="1" thickTop="1" thickBot="1">
      <c r="A55" s="2456">
        <f t="shared" ref="A55:F55" si="6">SUM(A41:A54)</f>
        <v>0</v>
      </c>
      <c r="B55" s="2457">
        <f t="shared" si="6"/>
        <v>0</v>
      </c>
      <c r="C55" s="2457">
        <f t="shared" si="6"/>
        <v>0</v>
      </c>
      <c r="D55" s="2457">
        <f t="shared" si="6"/>
        <v>4000000</v>
      </c>
      <c r="E55" s="2457">
        <f t="shared" si="6"/>
        <v>0</v>
      </c>
      <c r="F55" s="2457">
        <f t="shared" si="6"/>
        <v>4000000</v>
      </c>
      <c r="G55" s="2458"/>
      <c r="H55" s="2459" t="s">
        <v>642</v>
      </c>
      <c r="I55" s="2457">
        <f>SUM(I41:I54)</f>
        <v>0</v>
      </c>
      <c r="J55" s="2460">
        <f>SUM(J41:J54)</f>
        <v>0</v>
      </c>
      <c r="K55" s="2440"/>
      <c r="L55" s="2440"/>
      <c r="M55" s="2448"/>
      <c r="N55" s="2448"/>
      <c r="O55" s="2440"/>
      <c r="P55" s="2440"/>
      <c r="Q55" s="2440"/>
      <c r="R55" s="2440"/>
      <c r="S55" s="2440"/>
      <c r="T55" s="2440"/>
      <c r="U55" s="2440"/>
      <c r="V55" s="2440"/>
    </row>
    <row r="56" spans="1:22" ht="21" customHeight="1" thickTop="1">
      <c r="A56" s="4816"/>
      <c r="B56" s="4817"/>
      <c r="C56" s="4817"/>
      <c r="D56" s="4817"/>
      <c r="E56" s="4817"/>
      <c r="F56" s="4817"/>
      <c r="G56" s="2462">
        <v>3</v>
      </c>
      <c r="H56" s="4818" t="s">
        <v>624</v>
      </c>
      <c r="I56" s="4819"/>
      <c r="J56" s="4820"/>
      <c r="K56" s="2874"/>
      <c r="L56" s="2874"/>
      <c r="M56" s="2874"/>
      <c r="N56" s="2874"/>
      <c r="O56" s="2874"/>
      <c r="P56" s="2874"/>
      <c r="Q56" s="2874"/>
      <c r="R56" s="2874"/>
      <c r="S56" s="2874"/>
      <c r="T56" s="2874"/>
      <c r="U56" s="2874"/>
      <c r="V56" s="2874"/>
    </row>
    <row r="57" spans="1:22" ht="32.25" customHeight="1">
      <c r="A57" s="2620"/>
      <c r="B57" s="2590"/>
      <c r="C57" s="2063">
        <v>0</v>
      </c>
      <c r="D57" s="2463">
        <v>0</v>
      </c>
      <c r="E57" s="2028"/>
      <c r="F57" s="2064"/>
      <c r="G57" s="2063">
        <v>500</v>
      </c>
      <c r="H57" s="2042" t="s">
        <v>1829</v>
      </c>
      <c r="I57" s="2063">
        <v>0</v>
      </c>
      <c r="J57" s="2463">
        <v>0</v>
      </c>
      <c r="K57" s="2874"/>
      <c r="L57" s="2874"/>
      <c r="M57" s="2874"/>
      <c r="N57" s="2874"/>
      <c r="O57" s="2874"/>
      <c r="P57" s="2874"/>
      <c r="Q57" s="2874"/>
      <c r="R57" s="2874"/>
      <c r="S57" s="2874"/>
      <c r="T57" s="2874"/>
      <c r="U57" s="2874"/>
      <c r="V57" s="2874"/>
    </row>
    <row r="58" spans="1:22" ht="32.25" hidden="1" customHeight="1">
      <c r="A58" s="2594"/>
      <c r="B58" s="2663"/>
      <c r="C58" s="2029">
        <v>0</v>
      </c>
      <c r="D58" s="2417">
        <v>0</v>
      </c>
      <c r="E58" s="1788"/>
      <c r="F58" s="1788"/>
      <c r="G58" s="2041">
        <v>501</v>
      </c>
      <c r="H58" s="1233" t="s">
        <v>1830</v>
      </c>
      <c r="I58" s="2029">
        <v>0</v>
      </c>
      <c r="J58" s="2417">
        <v>0</v>
      </c>
      <c r="K58" s="2874"/>
      <c r="L58" s="2874"/>
      <c r="M58" s="2874"/>
      <c r="N58" s="2874"/>
      <c r="O58" s="2874"/>
      <c r="P58" s="2874"/>
      <c r="Q58" s="2874"/>
      <c r="R58" s="2874"/>
      <c r="S58" s="2874"/>
      <c r="T58" s="2874"/>
      <c r="U58" s="2874"/>
      <c r="V58" s="2874"/>
    </row>
    <row r="59" spans="1:22" ht="23.25" customHeight="1">
      <c r="A59" s="2594"/>
      <c r="B59" s="2663"/>
      <c r="C59" s="2029">
        <v>0</v>
      </c>
      <c r="D59" s="2417">
        <v>0</v>
      </c>
      <c r="E59" s="1788"/>
      <c r="F59" s="1788"/>
      <c r="G59" s="2041">
        <v>502</v>
      </c>
      <c r="H59" s="1233" t="s">
        <v>1831</v>
      </c>
      <c r="I59" s="2029">
        <v>0</v>
      </c>
      <c r="J59" s="2417">
        <v>0</v>
      </c>
      <c r="K59" s="2874"/>
      <c r="L59" s="2874"/>
      <c r="M59" s="2874"/>
      <c r="N59" s="2874"/>
      <c r="O59" s="2874"/>
      <c r="P59" s="2874"/>
      <c r="Q59" s="2874"/>
      <c r="R59" s="2874"/>
      <c r="S59" s="2874"/>
      <c r="T59" s="2874"/>
      <c r="U59" s="2874"/>
      <c r="V59" s="2874"/>
    </row>
    <row r="60" spans="1:22" ht="32.25" customHeight="1">
      <c r="A60" s="2594"/>
      <c r="B60" s="2663"/>
      <c r="C60" s="2041">
        <v>0</v>
      </c>
      <c r="D60" s="3927">
        <v>5000000</v>
      </c>
      <c r="E60" s="2041">
        <v>0</v>
      </c>
      <c r="F60" s="3927">
        <v>5000000</v>
      </c>
      <c r="G60" s="2041">
        <v>503</v>
      </c>
      <c r="H60" s="1233" t="s">
        <v>1832</v>
      </c>
      <c r="I60" s="2041">
        <v>0</v>
      </c>
      <c r="J60" s="3927"/>
      <c r="K60" s="2874"/>
      <c r="L60" s="2874"/>
      <c r="M60" s="2874"/>
      <c r="N60" s="2874"/>
      <c r="O60" s="2874"/>
      <c r="P60" s="2874"/>
      <c r="Q60" s="2874"/>
      <c r="R60" s="2874"/>
      <c r="S60" s="2874"/>
      <c r="T60" s="2874"/>
      <c r="U60" s="2874"/>
      <c r="V60" s="2874"/>
    </row>
    <row r="61" spans="1:22" ht="33.75" customHeight="1">
      <c r="A61" s="2594"/>
      <c r="B61" s="2663"/>
      <c r="C61" s="2069">
        <v>0</v>
      </c>
      <c r="D61" s="2751">
        <v>0</v>
      </c>
      <c r="E61" s="2069">
        <v>0</v>
      </c>
      <c r="F61" s="2751">
        <v>0</v>
      </c>
      <c r="G61" s="2069">
        <v>504</v>
      </c>
      <c r="H61" s="2464" t="s">
        <v>1833</v>
      </c>
      <c r="I61" s="2069">
        <v>0</v>
      </c>
      <c r="J61" s="2751">
        <v>0</v>
      </c>
      <c r="K61" s="2874"/>
      <c r="L61" s="2874"/>
      <c r="M61" s="2874"/>
      <c r="N61" s="2874"/>
      <c r="O61" s="2874"/>
      <c r="P61" s="2874"/>
      <c r="Q61" s="2874"/>
      <c r="R61" s="2874"/>
      <c r="S61" s="2874"/>
      <c r="T61" s="2874"/>
      <c r="U61" s="2874"/>
      <c r="V61" s="2874"/>
    </row>
    <row r="62" spans="1:22" s="2421" customFormat="1" ht="31.5" customHeight="1" thickBot="1">
      <c r="A62" s="2603"/>
      <c r="B62" s="2604"/>
      <c r="C62" s="2111">
        <v>0</v>
      </c>
      <c r="D62" s="3049">
        <v>2500000</v>
      </c>
      <c r="E62" s="2111">
        <v>0</v>
      </c>
      <c r="F62" s="3049">
        <v>2500000</v>
      </c>
      <c r="G62" s="2092">
        <v>510</v>
      </c>
      <c r="H62" s="2036" t="s">
        <v>1834</v>
      </c>
      <c r="I62" s="2111">
        <v>0</v>
      </c>
      <c r="J62" s="3049"/>
      <c r="K62" s="2874"/>
      <c r="L62" s="2874"/>
      <c r="M62" s="2874"/>
      <c r="N62" s="2874"/>
      <c r="O62" s="2874"/>
      <c r="P62" s="2874"/>
      <c r="Q62" s="2874"/>
      <c r="R62" s="2874"/>
      <c r="S62" s="2874"/>
      <c r="T62" s="2874"/>
      <c r="U62" s="2874"/>
      <c r="V62" s="2874"/>
    </row>
    <row r="63" spans="1:22" s="2441" customFormat="1" ht="18.75" customHeight="1" thickTop="1" thickBot="1">
      <c r="A63" s="2422">
        <f t="shared" ref="A63:F63" si="7">SUM(A57:A62)</f>
        <v>0</v>
      </c>
      <c r="B63" s="2423">
        <f t="shared" si="7"/>
        <v>0</v>
      </c>
      <c r="C63" s="2423">
        <f t="shared" si="7"/>
        <v>0</v>
      </c>
      <c r="D63" s="2423">
        <f t="shared" si="7"/>
        <v>7500000</v>
      </c>
      <c r="E63" s="2423">
        <f t="shared" si="7"/>
        <v>0</v>
      </c>
      <c r="F63" s="2423">
        <f t="shared" si="7"/>
        <v>7500000</v>
      </c>
      <c r="G63" s="2445"/>
      <c r="H63" s="2465" t="s">
        <v>645</v>
      </c>
      <c r="I63" s="2423">
        <f>SUM(I57:I62)</f>
        <v>0</v>
      </c>
      <c r="J63" s="2427">
        <f>SUM(J57:J62)</f>
        <v>0</v>
      </c>
      <c r="K63" s="2440"/>
      <c r="L63" s="2440"/>
      <c r="M63" s="2448"/>
      <c r="N63" s="2448"/>
      <c r="O63" s="2440"/>
      <c r="P63" s="2440"/>
      <c r="Q63" s="2440"/>
      <c r="R63" s="2440"/>
      <c r="S63" s="2440"/>
      <c r="T63" s="2440"/>
      <c r="U63" s="2440"/>
      <c r="V63" s="2440"/>
    </row>
    <row r="64" spans="1:22" ht="21" customHeight="1" thickBot="1">
      <c r="A64" s="4821"/>
      <c r="B64" s="4822"/>
      <c r="C64" s="4822"/>
      <c r="D64" s="4822"/>
      <c r="E64" s="4822"/>
      <c r="F64" s="4822"/>
      <c r="G64" s="2466">
        <v>4</v>
      </c>
      <c r="H64" s="4823" t="s">
        <v>321</v>
      </c>
      <c r="I64" s="4824"/>
      <c r="J64" s="4824"/>
      <c r="K64" s="2874"/>
      <c r="L64" s="2874"/>
      <c r="M64" s="2874"/>
      <c r="N64" s="2874"/>
      <c r="O64" s="2874"/>
      <c r="P64" s="2874"/>
      <c r="Q64" s="2874"/>
      <c r="R64" s="2874"/>
      <c r="S64" s="2874"/>
      <c r="T64" s="2874"/>
      <c r="U64" s="2874"/>
      <c r="V64" s="2874"/>
    </row>
    <row r="65" spans="1:22" ht="33" customHeight="1">
      <c r="A65" s="2600">
        <v>0</v>
      </c>
      <c r="B65" s="2601"/>
      <c r="C65" s="2038"/>
      <c r="D65" s="3888">
        <v>5000000</v>
      </c>
      <c r="E65" s="2038"/>
      <c r="F65" s="3888">
        <v>5000000</v>
      </c>
      <c r="G65" s="2037">
        <v>600</v>
      </c>
      <c r="H65" s="2040" t="s">
        <v>1835</v>
      </c>
      <c r="I65" s="2038"/>
      <c r="J65" s="3888"/>
      <c r="K65" s="2874"/>
      <c r="L65" s="2874"/>
      <c r="M65" s="2874"/>
      <c r="N65" s="2874"/>
      <c r="O65" s="2874"/>
      <c r="P65" s="2874"/>
      <c r="Q65" s="2874"/>
      <c r="R65" s="2874"/>
      <c r="S65" s="2874"/>
      <c r="T65" s="2874"/>
      <c r="U65" s="2874"/>
      <c r="V65" s="2874"/>
    </row>
    <row r="66" spans="1:22" ht="30.75" customHeight="1">
      <c r="A66" s="2594">
        <v>0</v>
      </c>
      <c r="B66" s="2595"/>
      <c r="C66" s="3022"/>
      <c r="D66" s="3889">
        <v>5000000</v>
      </c>
      <c r="E66" s="3022"/>
      <c r="F66" s="3889">
        <v>5000000</v>
      </c>
      <c r="G66" s="2041">
        <v>601</v>
      </c>
      <c r="H66" s="1233" t="s">
        <v>1836</v>
      </c>
      <c r="I66" s="3022"/>
      <c r="J66" s="3889"/>
      <c r="K66" s="2874"/>
      <c r="L66" s="2874"/>
      <c r="M66" s="2874"/>
      <c r="N66" s="2874"/>
      <c r="O66" s="2874"/>
      <c r="P66" s="2874"/>
      <c r="Q66" s="2874"/>
      <c r="R66" s="2874"/>
      <c r="S66" s="2874"/>
      <c r="T66" s="2874"/>
      <c r="U66" s="2874"/>
      <c r="V66" s="2874"/>
    </row>
    <row r="67" spans="1:22" ht="37.5" customHeight="1">
      <c r="A67" s="2594">
        <v>0</v>
      </c>
      <c r="B67" s="2663"/>
      <c r="C67" s="3022"/>
      <c r="D67" s="3887">
        <v>500000</v>
      </c>
      <c r="E67" s="3022"/>
      <c r="F67" s="3887">
        <v>500000</v>
      </c>
      <c r="G67" s="2041">
        <v>602</v>
      </c>
      <c r="H67" s="1233" t="s">
        <v>1837</v>
      </c>
      <c r="I67" s="3022"/>
      <c r="J67" s="3887"/>
      <c r="K67" s="2874"/>
      <c r="L67" s="2874"/>
      <c r="M67" s="2874"/>
      <c r="N67" s="2874"/>
      <c r="O67" s="2874"/>
      <c r="P67" s="2874"/>
      <c r="Q67" s="2874"/>
      <c r="R67" s="2874"/>
      <c r="S67" s="2874"/>
      <c r="T67" s="2874"/>
      <c r="U67" s="2874"/>
      <c r="V67" s="2874"/>
    </row>
    <row r="68" spans="1:22" ht="33" customHeight="1">
      <c r="A68" s="2594">
        <v>0</v>
      </c>
      <c r="B68" s="2663"/>
      <c r="C68" s="3022"/>
      <c r="D68" s="2137"/>
      <c r="E68" s="3022"/>
      <c r="F68" s="2137"/>
      <c r="G68" s="2041">
        <v>603</v>
      </c>
      <c r="H68" s="1233" t="s">
        <v>1838</v>
      </c>
      <c r="I68" s="3022"/>
      <c r="J68" s="2137"/>
      <c r="K68" s="2874"/>
      <c r="L68" s="2874"/>
      <c r="M68" s="2874"/>
      <c r="N68" s="2874"/>
      <c r="O68" s="2874"/>
      <c r="P68" s="2874"/>
      <c r="Q68" s="2874"/>
      <c r="R68" s="2874"/>
      <c r="S68" s="2874"/>
      <c r="T68" s="2874"/>
      <c r="U68" s="2874"/>
      <c r="V68" s="2874"/>
    </row>
    <row r="69" spans="1:22" ht="34.5" customHeight="1">
      <c r="A69" s="2594">
        <v>0</v>
      </c>
      <c r="B69" s="2663"/>
      <c r="C69" s="3022"/>
      <c r="D69" s="3040"/>
      <c r="E69" s="3022"/>
      <c r="F69" s="3040"/>
      <c r="G69" s="2041">
        <v>604</v>
      </c>
      <c r="H69" s="1233" t="s">
        <v>1839</v>
      </c>
      <c r="I69" s="3022"/>
      <c r="J69" s="3040"/>
      <c r="K69" s="2874"/>
      <c r="L69" s="2874"/>
      <c r="M69" s="2874"/>
      <c r="N69" s="2874"/>
      <c r="O69" s="2874"/>
      <c r="P69" s="2874"/>
      <c r="Q69" s="2874"/>
      <c r="R69" s="2874"/>
      <c r="S69" s="2874"/>
      <c r="T69" s="2874"/>
      <c r="U69" s="2874"/>
      <c r="V69" s="2874"/>
    </row>
    <row r="70" spans="1:22" ht="42.75" customHeight="1">
      <c r="A70" s="2594">
        <v>0</v>
      </c>
      <c r="B70" s="2663"/>
      <c r="C70" s="3022"/>
      <c r="D70" s="3889">
        <v>1000000</v>
      </c>
      <c r="E70" s="3022"/>
      <c r="F70" s="3889">
        <v>1000000</v>
      </c>
      <c r="G70" s="2041">
        <v>606</v>
      </c>
      <c r="H70" s="1233" t="s">
        <v>648</v>
      </c>
      <c r="I70" s="3022"/>
      <c r="J70" s="3889"/>
      <c r="K70" s="2874"/>
      <c r="L70" s="2874"/>
      <c r="M70" s="2874"/>
      <c r="N70" s="2874"/>
      <c r="O70" s="2874"/>
      <c r="P70" s="2874"/>
      <c r="Q70" s="2874"/>
      <c r="R70" s="2874"/>
      <c r="S70" s="2874"/>
      <c r="T70" s="2874"/>
      <c r="U70" s="2874"/>
      <c r="V70" s="2874"/>
    </row>
    <row r="71" spans="1:22" ht="28.5" customHeight="1">
      <c r="A71" s="2594">
        <v>0</v>
      </c>
      <c r="B71" s="2663"/>
      <c r="C71" s="1788"/>
      <c r="D71" s="2417"/>
      <c r="E71" s="1788"/>
      <c r="F71" s="2417"/>
      <c r="G71" s="2041">
        <v>608</v>
      </c>
      <c r="H71" s="1233" t="s">
        <v>649</v>
      </c>
      <c r="I71" s="3022"/>
      <c r="J71" s="3040"/>
      <c r="K71" s="2874"/>
      <c r="L71" s="2874"/>
      <c r="M71" s="2874"/>
      <c r="N71" s="2874"/>
      <c r="O71" s="2874"/>
      <c r="P71" s="2874"/>
      <c r="Q71" s="2874"/>
      <c r="R71" s="2874"/>
      <c r="S71" s="2874"/>
      <c r="T71" s="2874"/>
      <c r="U71" s="2874"/>
      <c r="V71" s="2874"/>
    </row>
    <row r="72" spans="1:22" ht="15.75" customHeight="1">
      <c r="A72" s="2594"/>
      <c r="B72" s="2663"/>
      <c r="C72" s="1788"/>
      <c r="D72" s="2137"/>
      <c r="E72" s="1788"/>
      <c r="F72" s="2137"/>
      <c r="G72" s="2041">
        <v>609</v>
      </c>
      <c r="H72" s="1233" t="s">
        <v>1840</v>
      </c>
      <c r="I72" s="3022"/>
      <c r="J72" s="2137"/>
      <c r="K72" s="2874"/>
      <c r="L72" s="2874"/>
      <c r="M72" s="2874"/>
      <c r="N72" s="2874"/>
      <c r="O72" s="2874"/>
      <c r="P72" s="2874"/>
      <c r="Q72" s="2874"/>
      <c r="R72" s="2874"/>
      <c r="S72" s="2874"/>
      <c r="T72" s="2874"/>
      <c r="U72" s="2874"/>
      <c r="V72" s="2874"/>
    </row>
    <row r="73" spans="1:22" ht="30" customHeight="1">
      <c r="A73" s="2415">
        <v>0</v>
      </c>
      <c r="B73" s="1788"/>
      <c r="C73" s="1788">
        <v>0</v>
      </c>
      <c r="D73" s="2417"/>
      <c r="E73" s="1788"/>
      <c r="F73" s="2417"/>
      <c r="G73" s="2041">
        <v>613</v>
      </c>
      <c r="H73" s="1233" t="s">
        <v>1841</v>
      </c>
      <c r="I73" s="3022"/>
      <c r="J73" s="3040"/>
      <c r="K73" s="2874"/>
      <c r="L73" s="2874"/>
      <c r="M73" s="2874"/>
      <c r="N73" s="2874"/>
      <c r="O73" s="2874"/>
      <c r="P73" s="2874"/>
      <c r="Q73" s="2874"/>
      <c r="R73" s="2874"/>
      <c r="S73" s="2874"/>
      <c r="T73" s="2874"/>
      <c r="U73" s="2874"/>
      <c r="V73" s="2874"/>
    </row>
    <row r="74" spans="1:22" ht="15.75" customHeight="1">
      <c r="A74" s="2415"/>
      <c r="B74" s="1788"/>
      <c r="C74" s="1788"/>
      <c r="D74" s="2417">
        <v>0</v>
      </c>
      <c r="E74" s="1788"/>
      <c r="F74" s="2417">
        <v>0</v>
      </c>
      <c r="G74" s="2041">
        <v>614</v>
      </c>
      <c r="H74" s="1233" t="s">
        <v>1842</v>
      </c>
      <c r="I74" s="3022"/>
      <c r="J74" s="3040"/>
      <c r="K74" s="2874"/>
      <c r="L74" s="2874"/>
      <c r="M74" s="2874"/>
      <c r="N74" s="2874"/>
      <c r="O74" s="2874"/>
      <c r="P74" s="2874"/>
      <c r="Q74" s="2874"/>
      <c r="R74" s="2874"/>
      <c r="S74" s="2874"/>
      <c r="T74" s="2874"/>
      <c r="U74" s="2874"/>
      <c r="V74" s="2874"/>
    </row>
    <row r="75" spans="1:22" ht="19.5" customHeight="1">
      <c r="A75" s="2594">
        <v>0</v>
      </c>
      <c r="B75" s="2663"/>
      <c r="C75" s="3022"/>
      <c r="D75" s="3044">
        <v>1000000</v>
      </c>
      <c r="E75" s="3022"/>
      <c r="F75" s="3044">
        <v>1000000</v>
      </c>
      <c r="G75" s="2041">
        <v>619</v>
      </c>
      <c r="H75" s="1233" t="s">
        <v>1419</v>
      </c>
      <c r="I75" s="3022"/>
      <c r="J75" s="3044"/>
      <c r="K75" s="2874"/>
      <c r="L75" s="2874"/>
      <c r="M75" s="2874"/>
      <c r="N75" s="2874"/>
      <c r="O75" s="2874"/>
      <c r="P75" s="2874"/>
      <c r="Q75" s="2874"/>
      <c r="R75" s="2874"/>
      <c r="S75" s="2874"/>
      <c r="T75" s="2874"/>
      <c r="U75" s="2874"/>
      <c r="V75" s="2874"/>
    </row>
    <row r="76" spans="1:22" ht="30" customHeight="1">
      <c r="A76" s="2594">
        <v>0</v>
      </c>
      <c r="B76" s="2663"/>
      <c r="C76" s="3022"/>
      <c r="D76" s="3889">
        <v>1000000</v>
      </c>
      <c r="E76" s="3022"/>
      <c r="F76" s="3889">
        <v>1000000</v>
      </c>
      <c r="G76" s="2041">
        <v>620</v>
      </c>
      <c r="H76" s="1233" t="s">
        <v>1843</v>
      </c>
      <c r="I76" s="3022"/>
      <c r="J76" s="3889"/>
      <c r="K76" s="2874"/>
      <c r="L76" s="2874"/>
      <c r="M76" s="2874"/>
      <c r="N76" s="2874"/>
      <c r="O76" s="2874"/>
      <c r="P76" s="2874"/>
      <c r="Q76" s="2874"/>
      <c r="R76" s="2874"/>
      <c r="S76" s="2874"/>
      <c r="T76" s="2874"/>
      <c r="U76" s="2874"/>
      <c r="V76" s="2874"/>
    </row>
    <row r="77" spans="1:22" ht="35.25" customHeight="1">
      <c r="A77" s="2594">
        <v>0</v>
      </c>
      <c r="B77" s="2663"/>
      <c r="C77" s="1788"/>
      <c r="D77" s="2749">
        <v>0</v>
      </c>
      <c r="E77" s="1788"/>
      <c r="F77" s="2749">
        <v>0</v>
      </c>
      <c r="G77" s="2041">
        <v>621</v>
      </c>
      <c r="H77" s="1233" t="s">
        <v>1844</v>
      </c>
      <c r="I77" s="3022"/>
      <c r="J77" s="3044"/>
      <c r="K77" s="2874"/>
      <c r="L77" s="2874"/>
      <c r="M77" s="2874"/>
      <c r="N77" s="2874"/>
      <c r="O77" s="2874"/>
      <c r="P77" s="2874"/>
      <c r="Q77" s="2874"/>
      <c r="R77" s="2874"/>
      <c r="S77" s="2874"/>
      <c r="T77" s="2874"/>
      <c r="U77" s="2874"/>
      <c r="V77" s="2874"/>
    </row>
    <row r="78" spans="1:22" ht="35.25" customHeight="1">
      <c r="A78" s="2606"/>
      <c r="B78" s="2607"/>
      <c r="C78" s="2031"/>
      <c r="D78" s="2749">
        <v>10000000</v>
      </c>
      <c r="E78" s="2031"/>
      <c r="F78" s="2749">
        <v>10000000</v>
      </c>
      <c r="G78" s="2069">
        <v>622</v>
      </c>
      <c r="H78" s="2070" t="s">
        <v>3257</v>
      </c>
      <c r="I78" s="3023"/>
      <c r="J78" s="3044"/>
      <c r="K78" s="2874"/>
      <c r="L78" s="2874"/>
      <c r="M78" s="2874"/>
      <c r="N78" s="2874"/>
      <c r="O78" s="2874"/>
      <c r="P78" s="2874"/>
      <c r="Q78" s="2874"/>
      <c r="R78" s="2874"/>
      <c r="S78" s="2874"/>
      <c r="T78" s="2874"/>
      <c r="U78" s="2874"/>
      <c r="V78" s="2874"/>
    </row>
    <row r="79" spans="1:22" ht="32.25" customHeight="1">
      <c r="A79" s="2594">
        <v>0</v>
      </c>
      <c r="B79" s="2663"/>
      <c r="C79" s="2052">
        <v>0</v>
      </c>
      <c r="D79" s="3890">
        <v>5000000</v>
      </c>
      <c r="E79" s="2052"/>
      <c r="F79" s="3890">
        <v>5000000</v>
      </c>
      <c r="G79" s="2051">
        <v>625</v>
      </c>
      <c r="H79" s="2467" t="s">
        <v>3477</v>
      </c>
      <c r="I79" s="3050"/>
      <c r="J79" s="3890"/>
      <c r="K79" s="2874"/>
      <c r="L79" s="2874"/>
      <c r="M79" s="2874"/>
      <c r="N79" s="2874"/>
      <c r="O79" s="2874"/>
      <c r="P79" s="2874"/>
      <c r="Q79" s="2874"/>
      <c r="R79" s="2874"/>
      <c r="S79" s="2874"/>
      <c r="T79" s="2874"/>
      <c r="U79" s="2874"/>
      <c r="V79" s="2874"/>
    </row>
    <row r="80" spans="1:22" ht="31.5" customHeight="1">
      <c r="A80" s="2453">
        <v>0</v>
      </c>
      <c r="B80" s="2064"/>
      <c r="C80" s="2064">
        <v>0</v>
      </c>
      <c r="D80" s="2463"/>
      <c r="E80" s="2064"/>
      <c r="F80" s="2064"/>
      <c r="G80" s="2063">
        <v>626</v>
      </c>
      <c r="H80" s="2042" t="s">
        <v>1845</v>
      </c>
      <c r="I80" s="2064"/>
      <c r="J80" s="2463"/>
      <c r="K80" s="2874"/>
      <c r="L80" s="2874"/>
      <c r="M80" s="2874"/>
      <c r="N80" s="2874"/>
      <c r="O80" s="2874"/>
      <c r="P80" s="2874"/>
      <c r="Q80" s="2874"/>
      <c r="R80" s="2874"/>
      <c r="S80" s="2874"/>
      <c r="T80" s="2874"/>
      <c r="U80" s="2874"/>
      <c r="V80" s="2874"/>
    </row>
    <row r="81" spans="1:22" ht="36.75" customHeight="1">
      <c r="A81" s="2415">
        <v>0</v>
      </c>
      <c r="B81" s="1788"/>
      <c r="C81" s="1788">
        <v>0</v>
      </c>
      <c r="D81" s="2417"/>
      <c r="E81" s="1788"/>
      <c r="F81" s="1788"/>
      <c r="G81" s="2041">
        <v>627</v>
      </c>
      <c r="H81" s="1233" t="s">
        <v>1846</v>
      </c>
      <c r="I81" s="3022"/>
      <c r="J81" s="3040"/>
      <c r="K81" s="2874"/>
      <c r="L81" s="2874"/>
      <c r="M81" s="2874"/>
      <c r="N81" s="2874"/>
      <c r="O81" s="2874"/>
      <c r="P81" s="2874"/>
      <c r="Q81" s="2874"/>
      <c r="R81" s="2874"/>
      <c r="S81" s="2874"/>
      <c r="T81" s="2874"/>
      <c r="U81" s="2874"/>
      <c r="V81" s="2874"/>
    </row>
    <row r="82" spans="1:22" ht="36" customHeight="1">
      <c r="A82" s="2415">
        <v>0</v>
      </c>
      <c r="B82" s="1443"/>
      <c r="C82" s="1788">
        <v>0</v>
      </c>
      <c r="D82" s="2417"/>
      <c r="E82" s="1788"/>
      <c r="F82" s="1788"/>
      <c r="G82" s="2041">
        <v>628</v>
      </c>
      <c r="H82" s="1233" t="s">
        <v>1847</v>
      </c>
      <c r="I82" s="3022"/>
      <c r="J82" s="3040"/>
      <c r="K82" s="2874"/>
      <c r="L82" s="2874"/>
      <c r="M82" s="2874"/>
      <c r="N82" s="2874"/>
      <c r="O82" s="2874"/>
      <c r="P82" s="2874"/>
      <c r="Q82" s="2874"/>
      <c r="R82" s="2874"/>
      <c r="S82" s="2874"/>
      <c r="T82" s="2874"/>
      <c r="U82" s="2874"/>
      <c r="V82" s="2874"/>
    </row>
    <row r="83" spans="1:22" ht="46.5" customHeight="1">
      <c r="A83" s="2415">
        <v>0</v>
      </c>
      <c r="B83" s="1788"/>
      <c r="C83" s="1788">
        <v>0</v>
      </c>
      <c r="D83" s="2417"/>
      <c r="E83" s="1788"/>
      <c r="F83" s="1788"/>
      <c r="G83" s="2041">
        <v>629</v>
      </c>
      <c r="H83" s="1233" t="s">
        <v>654</v>
      </c>
      <c r="I83" s="3022"/>
      <c r="J83" s="3040"/>
      <c r="K83" s="2874"/>
      <c r="L83" s="2874"/>
      <c r="M83" s="2874"/>
      <c r="N83" s="2874"/>
      <c r="O83" s="2874"/>
      <c r="P83" s="2874"/>
      <c r="Q83" s="2874"/>
      <c r="R83" s="2874"/>
      <c r="S83" s="2874"/>
      <c r="T83" s="2874"/>
      <c r="U83" s="2874"/>
      <c r="V83" s="2874"/>
    </row>
    <row r="84" spans="1:22" ht="15.75" customHeight="1">
      <c r="A84" s="2451">
        <v>0</v>
      </c>
      <c r="B84" s="2052"/>
      <c r="C84" s="2052">
        <v>0</v>
      </c>
      <c r="D84" s="2452">
        <v>0</v>
      </c>
      <c r="E84" s="2052"/>
      <c r="F84" s="2052"/>
      <c r="G84" s="2051">
        <v>631</v>
      </c>
      <c r="H84" s="2054" t="s">
        <v>1848</v>
      </c>
      <c r="I84" s="3050"/>
      <c r="J84" s="4133">
        <v>0</v>
      </c>
      <c r="K84" s="2874"/>
      <c r="L84" s="2874"/>
      <c r="M84" s="2874"/>
      <c r="N84" s="2874"/>
      <c r="O84" s="2874"/>
      <c r="P84" s="2874"/>
      <c r="Q84" s="2874"/>
      <c r="R84" s="2874"/>
      <c r="S84" s="2874"/>
      <c r="T84" s="2874"/>
      <c r="U84" s="2874"/>
      <c r="V84" s="2874"/>
    </row>
    <row r="85" spans="1:22" ht="32.25" customHeight="1">
      <c r="A85" s="2468">
        <v>0</v>
      </c>
      <c r="B85" s="2061"/>
      <c r="C85" s="2061">
        <v>0</v>
      </c>
      <c r="D85" s="2469">
        <v>0</v>
      </c>
      <c r="E85" s="2061"/>
      <c r="F85" s="2061"/>
      <c r="G85" s="2060">
        <v>632</v>
      </c>
      <c r="H85" s="2062" t="s">
        <v>1849</v>
      </c>
      <c r="I85" s="2061"/>
      <c r="J85" s="2469"/>
      <c r="K85" s="2874"/>
      <c r="L85" s="2874"/>
      <c r="M85" s="2874"/>
      <c r="N85" s="2874"/>
      <c r="O85" s="2874"/>
      <c r="P85" s="2874"/>
      <c r="Q85" s="2874"/>
      <c r="R85" s="2874"/>
      <c r="S85" s="2874"/>
      <c r="T85" s="2874"/>
      <c r="U85" s="2874"/>
      <c r="V85" s="2874"/>
    </row>
    <row r="86" spans="1:22" ht="30.75" customHeight="1">
      <c r="A86" s="2468">
        <v>0</v>
      </c>
      <c r="B86" s="2061"/>
      <c r="C86" s="2062">
        <v>0</v>
      </c>
      <c r="D86" s="2469">
        <v>0</v>
      </c>
      <c r="E86" s="2061"/>
      <c r="F86" s="2061"/>
      <c r="G86" s="2060">
        <v>633</v>
      </c>
      <c r="H86" s="2062" t="s">
        <v>1850</v>
      </c>
      <c r="I86" s="2062"/>
      <c r="J86" s="2469"/>
      <c r="K86" s="2117"/>
      <c r="L86" s="2874"/>
      <c r="M86" s="2874"/>
      <c r="N86" s="2874"/>
      <c r="O86" s="2874"/>
      <c r="P86" s="2874"/>
      <c r="Q86" s="2874"/>
      <c r="R86" s="2874"/>
      <c r="S86" s="2874"/>
      <c r="T86" s="2874"/>
      <c r="U86" s="2874"/>
      <c r="V86" s="2874"/>
    </row>
    <row r="87" spans="1:22" ht="50.25" customHeight="1">
      <c r="A87" s="2438">
        <v>0</v>
      </c>
      <c r="B87" s="2058"/>
      <c r="C87" s="2059">
        <v>0</v>
      </c>
      <c r="D87" s="2470">
        <v>0</v>
      </c>
      <c r="E87" s="2058"/>
      <c r="F87" s="2058"/>
      <c r="G87" s="2057">
        <v>634</v>
      </c>
      <c r="H87" s="2059" t="s">
        <v>1851</v>
      </c>
      <c r="I87" s="3051"/>
      <c r="J87" s="3052"/>
      <c r="K87" s="2117"/>
      <c r="L87" s="2874"/>
      <c r="M87" s="2874"/>
      <c r="N87" s="2874"/>
      <c r="O87" s="2874"/>
      <c r="P87" s="2874"/>
      <c r="Q87" s="2874"/>
      <c r="R87" s="2874"/>
      <c r="S87" s="2874"/>
      <c r="T87" s="2874"/>
      <c r="U87" s="2874"/>
      <c r="V87" s="2874"/>
    </row>
    <row r="88" spans="1:22" ht="30">
      <c r="A88" s="2015"/>
      <c r="B88" s="2015"/>
      <c r="C88" s="1851"/>
      <c r="D88" s="2661"/>
      <c r="E88" s="2015"/>
      <c r="F88" s="2661"/>
      <c r="G88" s="2018"/>
      <c r="H88" s="1851" t="s">
        <v>3415</v>
      </c>
      <c r="I88" s="3053"/>
      <c r="J88" s="3054"/>
      <c r="K88" s="2117"/>
      <c r="L88" s="2874"/>
      <c r="M88" s="2874"/>
      <c r="N88" s="2874"/>
      <c r="O88" s="2874"/>
      <c r="P88" s="2874"/>
      <c r="Q88" s="2874"/>
      <c r="R88" s="2874"/>
      <c r="S88" s="2874"/>
      <c r="T88" s="2874"/>
      <c r="U88" s="2874"/>
      <c r="V88" s="2874"/>
    </row>
    <row r="89" spans="1:22" ht="46.5" customHeight="1">
      <c r="A89" s="2015">
        <v>0</v>
      </c>
      <c r="B89" s="2015"/>
      <c r="C89" s="1851">
        <v>0</v>
      </c>
      <c r="D89" s="2661">
        <v>0</v>
      </c>
      <c r="E89" s="2015"/>
      <c r="F89" s="2015"/>
      <c r="G89" s="2018">
        <v>635</v>
      </c>
      <c r="H89" s="1851" t="s">
        <v>1852</v>
      </c>
      <c r="I89" s="3053"/>
      <c r="J89" s="3054"/>
      <c r="K89" s="2117"/>
      <c r="L89" s="2874"/>
      <c r="M89" s="2874"/>
      <c r="N89" s="2874"/>
      <c r="O89" s="2874"/>
      <c r="P89" s="2874"/>
      <c r="Q89" s="2874"/>
      <c r="R89" s="2874"/>
      <c r="S89" s="2874"/>
      <c r="T89" s="2874"/>
      <c r="U89" s="2874"/>
      <c r="V89" s="2874"/>
    </row>
    <row r="90" spans="1:22" ht="38.25" customHeight="1">
      <c r="A90" s="2453">
        <v>0</v>
      </c>
      <c r="B90" s="2064"/>
      <c r="C90" s="2073">
        <v>0</v>
      </c>
      <c r="D90" s="2455">
        <v>0</v>
      </c>
      <c r="E90" s="2064"/>
      <c r="F90" s="2091"/>
      <c r="G90" s="2063">
        <v>636</v>
      </c>
      <c r="H90" s="2042" t="s">
        <v>1853</v>
      </c>
      <c r="I90" s="2073"/>
      <c r="J90" s="2455"/>
      <c r="K90" s="2117"/>
      <c r="L90" s="2874"/>
      <c r="M90" s="2874"/>
      <c r="N90" s="2874"/>
      <c r="O90" s="2874"/>
      <c r="P90" s="2874"/>
      <c r="Q90" s="2874"/>
      <c r="R90" s="2874"/>
      <c r="S90" s="2874"/>
      <c r="T90" s="2874"/>
      <c r="U90" s="2874"/>
      <c r="V90" s="2874"/>
    </row>
    <row r="91" spans="1:22" ht="34.5" customHeight="1">
      <c r="A91" s="2451">
        <v>0</v>
      </c>
      <c r="B91" s="2052"/>
      <c r="C91" s="2054">
        <v>0</v>
      </c>
      <c r="D91" s="2452">
        <v>0</v>
      </c>
      <c r="E91" s="2052"/>
      <c r="F91" s="2052"/>
      <c r="G91" s="2051">
        <v>637</v>
      </c>
      <c r="H91" s="2054" t="s">
        <v>1854</v>
      </c>
      <c r="I91" s="3032"/>
      <c r="J91" s="3043"/>
      <c r="K91" s="2117"/>
      <c r="L91" s="2874"/>
      <c r="M91" s="2874"/>
      <c r="N91" s="2874"/>
      <c r="O91" s="2874"/>
      <c r="P91" s="2874"/>
      <c r="Q91" s="2874"/>
      <c r="R91" s="2874"/>
      <c r="S91" s="2874"/>
      <c r="T91" s="2874"/>
      <c r="U91" s="2874"/>
      <c r="V91" s="2874"/>
    </row>
    <row r="92" spans="1:22" ht="24" customHeight="1">
      <c r="A92" s="2453">
        <v>0</v>
      </c>
      <c r="B92" s="2590"/>
      <c r="C92" s="2042">
        <v>0</v>
      </c>
      <c r="D92" s="2463">
        <v>0</v>
      </c>
      <c r="E92" s="2064"/>
      <c r="F92" s="2091"/>
      <c r="G92" s="2471">
        <v>638</v>
      </c>
      <c r="H92" s="2042" t="s">
        <v>1855</v>
      </c>
      <c r="I92" s="2042"/>
      <c r="J92" s="2463"/>
      <c r="K92" s="2117"/>
      <c r="L92" s="2874"/>
      <c r="M92" s="2874"/>
      <c r="N92" s="2874"/>
      <c r="O92" s="2874"/>
      <c r="P92" s="2874"/>
      <c r="Q92" s="2874"/>
      <c r="R92" s="2874"/>
      <c r="S92" s="2874"/>
      <c r="T92" s="2874"/>
      <c r="U92" s="2874"/>
      <c r="V92" s="2874"/>
    </row>
    <row r="93" spans="1:22" ht="45">
      <c r="A93" s="2415">
        <v>0</v>
      </c>
      <c r="B93" s="1788"/>
      <c r="C93" s="1233">
        <v>0</v>
      </c>
      <c r="D93" s="2417">
        <v>0</v>
      </c>
      <c r="E93" s="1788"/>
      <c r="F93" s="2031"/>
      <c r="G93" s="2069">
        <v>639</v>
      </c>
      <c r="H93" s="1233" t="s">
        <v>3468</v>
      </c>
      <c r="I93" s="3029"/>
      <c r="J93" s="3040"/>
      <c r="K93" s="2117"/>
      <c r="L93" s="2874"/>
      <c r="M93" s="2874"/>
      <c r="N93" s="2874"/>
      <c r="O93" s="2874"/>
      <c r="P93" s="2874"/>
      <c r="Q93" s="2874"/>
      <c r="R93" s="2874"/>
      <c r="S93" s="2874"/>
      <c r="T93" s="2874"/>
      <c r="U93" s="2874"/>
      <c r="V93" s="2874"/>
    </row>
    <row r="94" spans="1:22" ht="54" customHeight="1">
      <c r="A94" s="2415">
        <v>0</v>
      </c>
      <c r="B94" s="1788"/>
      <c r="C94" s="1233">
        <v>0</v>
      </c>
      <c r="D94" s="2417">
        <v>0</v>
      </c>
      <c r="E94" s="1788"/>
      <c r="F94" s="2031"/>
      <c r="G94" s="2069">
        <v>640</v>
      </c>
      <c r="H94" s="1233" t="s">
        <v>656</v>
      </c>
      <c r="I94" s="3029"/>
      <c r="J94" s="3040"/>
      <c r="K94" s="2874"/>
      <c r="L94" s="2874"/>
      <c r="M94" s="2874"/>
      <c r="N94" s="2874"/>
      <c r="O94" s="2874"/>
      <c r="P94" s="2874"/>
      <c r="Q94" s="2874"/>
      <c r="R94" s="2874"/>
      <c r="S94" s="2874"/>
      <c r="T94" s="2874"/>
      <c r="U94" s="2874"/>
      <c r="V94" s="2874"/>
    </row>
    <row r="95" spans="1:22" ht="29.25" customHeight="1">
      <c r="A95" s="2451">
        <v>0</v>
      </c>
      <c r="B95" s="2052"/>
      <c r="C95" s="2054">
        <v>0</v>
      </c>
      <c r="D95" s="2452">
        <v>0</v>
      </c>
      <c r="E95" s="2052"/>
      <c r="F95" s="2052"/>
      <c r="G95" s="2051">
        <v>642</v>
      </c>
      <c r="H95" s="2054" t="s">
        <v>1856</v>
      </c>
      <c r="I95" s="3032"/>
      <c r="J95" s="3043"/>
      <c r="K95" s="2874"/>
      <c r="L95" s="2874"/>
      <c r="M95" s="2874"/>
      <c r="N95" s="2874"/>
      <c r="O95" s="2874"/>
      <c r="P95" s="2874"/>
      <c r="Q95" s="2874"/>
      <c r="R95" s="2874"/>
      <c r="S95" s="2874"/>
      <c r="T95" s="2874"/>
      <c r="U95" s="2874"/>
      <c r="V95" s="2874"/>
    </row>
    <row r="96" spans="1:22" ht="33.75" customHeight="1">
      <c r="A96" s="2453">
        <v>0</v>
      </c>
      <c r="B96" s="2064"/>
      <c r="C96" s="2042">
        <v>0</v>
      </c>
      <c r="D96" s="2455">
        <v>0</v>
      </c>
      <c r="E96" s="2064"/>
      <c r="F96" s="2091"/>
      <c r="G96" s="2072">
        <v>643</v>
      </c>
      <c r="H96" s="2042" t="s">
        <v>1857</v>
      </c>
      <c r="I96" s="2042"/>
      <c r="J96" s="2455"/>
      <c r="K96" s="2117"/>
      <c r="L96" s="2874"/>
      <c r="M96" s="2874"/>
      <c r="N96" s="2874"/>
      <c r="O96" s="2874"/>
      <c r="P96" s="2874"/>
      <c r="Q96" s="2874"/>
      <c r="R96" s="2874"/>
      <c r="S96" s="2874"/>
      <c r="T96" s="2874"/>
      <c r="U96" s="2874"/>
      <c r="V96" s="2874"/>
    </row>
    <row r="97" spans="1:22" ht="33" customHeight="1">
      <c r="A97" s="2415"/>
      <c r="B97" s="2663"/>
      <c r="C97" s="2472">
        <v>0</v>
      </c>
      <c r="D97" s="1620">
        <v>0</v>
      </c>
      <c r="E97" s="1788"/>
      <c r="F97" s="2031"/>
      <c r="G97" s="2069">
        <v>644</v>
      </c>
      <c r="H97" s="1233" t="s">
        <v>3258</v>
      </c>
      <c r="I97" s="3055"/>
      <c r="J97" s="3056"/>
      <c r="K97" s="2117"/>
      <c r="L97" s="2874"/>
      <c r="M97" s="2874"/>
      <c r="N97" s="2874"/>
      <c r="O97" s="2874"/>
      <c r="P97" s="2874"/>
      <c r="Q97" s="2874"/>
      <c r="R97" s="2874"/>
      <c r="S97" s="2874"/>
      <c r="T97" s="2874"/>
      <c r="U97" s="2874"/>
      <c r="V97" s="2874"/>
    </row>
    <row r="98" spans="1:22" ht="36.75" customHeight="1">
      <c r="A98" s="2451">
        <v>0</v>
      </c>
      <c r="B98" s="2052"/>
      <c r="C98" s="2437">
        <v>0</v>
      </c>
      <c r="D98" s="1620">
        <v>0</v>
      </c>
      <c r="E98" s="2052"/>
      <c r="F98" s="2052"/>
      <c r="G98" s="2051">
        <v>645</v>
      </c>
      <c r="H98" s="2054" t="s">
        <v>1858</v>
      </c>
      <c r="I98" s="3057"/>
      <c r="J98" s="3056"/>
      <c r="K98" s="2117"/>
      <c r="L98" s="2874"/>
      <c r="M98" s="2874"/>
      <c r="N98" s="2874"/>
      <c r="O98" s="2874"/>
      <c r="P98" s="2874"/>
      <c r="Q98" s="2874"/>
      <c r="R98" s="2874"/>
      <c r="S98" s="2874"/>
      <c r="T98" s="2874"/>
      <c r="U98" s="2874"/>
      <c r="V98" s="2874"/>
    </row>
    <row r="99" spans="1:22" ht="35.25" customHeight="1">
      <c r="A99" s="2453">
        <v>0</v>
      </c>
      <c r="B99" s="2064"/>
      <c r="C99" s="2075">
        <v>0</v>
      </c>
      <c r="D99" s="2082">
        <v>0</v>
      </c>
      <c r="E99" s="2064"/>
      <c r="F99" s="2091"/>
      <c r="G99" s="2072">
        <v>646</v>
      </c>
      <c r="H99" s="2042" t="s">
        <v>1859</v>
      </c>
      <c r="I99" s="2075"/>
      <c r="J99" s="2082"/>
      <c r="K99" s="2117"/>
      <c r="L99" s="2874"/>
      <c r="M99" s="2874"/>
      <c r="N99" s="2874"/>
      <c r="O99" s="2874"/>
      <c r="P99" s="2874"/>
      <c r="Q99" s="2874"/>
      <c r="R99" s="2874"/>
      <c r="S99" s="2874"/>
      <c r="T99" s="2874"/>
      <c r="U99" s="2874"/>
      <c r="V99" s="2874"/>
    </row>
    <row r="100" spans="1:22" ht="23.25" customHeight="1">
      <c r="A100" s="2473">
        <v>0</v>
      </c>
      <c r="B100" s="2434"/>
      <c r="C100" s="2477">
        <v>0</v>
      </c>
      <c r="D100" s="2478">
        <v>0</v>
      </c>
      <c r="E100" s="2434"/>
      <c r="F100" s="2474"/>
      <c r="G100" s="2475">
        <v>648</v>
      </c>
      <c r="H100" s="2476" t="s">
        <v>1860</v>
      </c>
      <c r="I100" s="3058"/>
      <c r="J100" s="3059"/>
      <c r="K100" s="2117"/>
      <c r="L100" s="2874"/>
      <c r="M100" s="2874"/>
      <c r="N100" s="2874"/>
      <c r="O100" s="2874"/>
      <c r="P100" s="2874"/>
      <c r="Q100" s="2874"/>
      <c r="R100" s="2874"/>
      <c r="S100" s="2874"/>
      <c r="T100" s="2874"/>
      <c r="U100" s="2874"/>
      <c r="V100" s="2874"/>
    </row>
    <row r="101" spans="1:22" ht="32.25" customHeight="1">
      <c r="A101" s="2473">
        <v>0</v>
      </c>
      <c r="B101" s="2434"/>
      <c r="C101" s="2169">
        <v>0</v>
      </c>
      <c r="D101" s="2478">
        <v>0</v>
      </c>
      <c r="E101" s="2434"/>
      <c r="F101" s="2474"/>
      <c r="G101" s="2479">
        <v>652</v>
      </c>
      <c r="H101" s="2480" t="s">
        <v>2988</v>
      </c>
      <c r="I101" s="3060"/>
      <c r="J101" s="3059"/>
      <c r="K101" s="2117"/>
      <c r="L101" s="2874"/>
      <c r="M101" s="2874"/>
      <c r="N101" s="2874"/>
      <c r="O101" s="2874"/>
      <c r="P101" s="2874"/>
      <c r="Q101" s="2874"/>
      <c r="R101" s="2874"/>
      <c r="S101" s="2874"/>
      <c r="T101" s="2874"/>
      <c r="U101" s="2874"/>
      <c r="V101" s="2874"/>
    </row>
    <row r="102" spans="1:22" ht="30" customHeight="1">
      <c r="A102" s="2481">
        <v>0</v>
      </c>
      <c r="B102" s="2482"/>
      <c r="C102" s="2169">
        <v>0</v>
      </c>
      <c r="D102" s="2478">
        <v>0</v>
      </c>
      <c r="E102" s="2482"/>
      <c r="F102" s="2482"/>
      <c r="G102" s="2483">
        <v>653</v>
      </c>
      <c r="H102" s="2168" t="s">
        <v>2989</v>
      </c>
      <c r="I102" s="3060"/>
      <c r="J102" s="3059"/>
      <c r="K102" s="2117"/>
      <c r="L102" s="2874"/>
      <c r="M102" s="2874"/>
      <c r="N102" s="2874"/>
      <c r="O102" s="2874"/>
      <c r="P102" s="2874"/>
      <c r="Q102" s="2874"/>
      <c r="R102" s="2874"/>
      <c r="S102" s="2874"/>
      <c r="T102" s="2874"/>
      <c r="U102" s="2874"/>
      <c r="V102" s="2874"/>
    </row>
    <row r="103" spans="1:22" ht="33" customHeight="1">
      <c r="A103" s="2166">
        <v>0</v>
      </c>
      <c r="B103" s="2166"/>
      <c r="C103" s="2169">
        <v>0</v>
      </c>
      <c r="D103" s="2166"/>
      <c r="E103" s="2166"/>
      <c r="F103" s="2166"/>
      <c r="G103" s="2167">
        <v>654</v>
      </c>
      <c r="H103" s="2168" t="s">
        <v>2990</v>
      </c>
      <c r="I103" s="3060"/>
      <c r="J103" s="3061"/>
      <c r="K103" s="2117"/>
      <c r="L103" s="2874"/>
      <c r="M103" s="2874"/>
      <c r="N103" s="2874"/>
      <c r="O103" s="2874"/>
      <c r="P103" s="2874"/>
      <c r="Q103" s="2874"/>
      <c r="R103" s="2874"/>
      <c r="S103" s="2874"/>
      <c r="T103" s="2874"/>
      <c r="U103" s="2874"/>
      <c r="V103" s="2874"/>
    </row>
    <row r="104" spans="1:22" ht="33" customHeight="1">
      <c r="A104" s="2660">
        <v>0</v>
      </c>
      <c r="B104" s="2660"/>
      <c r="C104" s="2169">
        <v>0</v>
      </c>
      <c r="D104" s="2166"/>
      <c r="E104" s="2166"/>
      <c r="F104" s="2166"/>
      <c r="G104" s="2167">
        <v>655</v>
      </c>
      <c r="H104" s="3884" t="s">
        <v>3204</v>
      </c>
      <c r="I104" s="3060"/>
      <c r="J104" s="4156">
        <v>0</v>
      </c>
      <c r="K104" s="4825" t="s">
        <v>3205</v>
      </c>
      <c r="L104" s="4825"/>
      <c r="M104" s="4825"/>
      <c r="N104" s="2874"/>
      <c r="O104" s="2874"/>
      <c r="P104" s="2874"/>
      <c r="Q104" s="2874"/>
      <c r="R104" s="2874"/>
      <c r="S104" s="2874"/>
      <c r="T104" s="2874"/>
      <c r="U104" s="2874"/>
      <c r="V104" s="2874"/>
    </row>
    <row r="105" spans="1:22" ht="45">
      <c r="A105" s="2660"/>
      <c r="B105" s="2660"/>
      <c r="C105" s="2169"/>
      <c r="D105" s="2166"/>
      <c r="E105" s="2166"/>
      <c r="F105" s="2166"/>
      <c r="G105" s="2167">
        <v>656</v>
      </c>
      <c r="H105" s="2168" t="s">
        <v>3544</v>
      </c>
      <c r="I105" s="3060"/>
      <c r="J105" s="3061"/>
      <c r="K105" s="2876"/>
      <c r="L105" s="2876"/>
      <c r="M105" s="2876"/>
      <c r="N105" s="2874"/>
      <c r="O105" s="2874"/>
      <c r="P105" s="2874"/>
      <c r="Q105" s="2874"/>
      <c r="R105" s="2874"/>
      <c r="S105" s="2874"/>
      <c r="T105" s="2874"/>
      <c r="U105" s="2874"/>
      <c r="V105" s="2874"/>
    </row>
    <row r="106" spans="1:22" ht="33" customHeight="1">
      <c r="A106" s="2659"/>
      <c r="B106" s="2659"/>
      <c r="C106" s="1996"/>
      <c r="D106" s="1993"/>
      <c r="E106" s="1993"/>
      <c r="F106" s="1993"/>
      <c r="G106" s="1994">
        <v>657</v>
      </c>
      <c r="H106" s="1995" t="s">
        <v>3352</v>
      </c>
      <c r="I106" s="1996"/>
      <c r="J106" s="1993"/>
      <c r="K106" s="2876"/>
      <c r="L106" s="2876"/>
      <c r="M106" s="2876"/>
      <c r="N106" s="2874"/>
      <c r="O106" s="2874"/>
      <c r="P106" s="2874"/>
      <c r="Q106" s="2874"/>
      <c r="R106" s="2874"/>
      <c r="S106" s="2874"/>
      <c r="T106" s="2874"/>
      <c r="U106" s="2874"/>
      <c r="V106" s="2874"/>
    </row>
    <row r="107" spans="1:22" ht="90">
      <c r="A107" s="2588"/>
      <c r="B107" s="2588"/>
      <c r="C107" s="2169"/>
      <c r="D107" s="2166"/>
      <c r="E107" s="2166"/>
      <c r="F107" s="2166"/>
      <c r="G107" s="2167">
        <v>658</v>
      </c>
      <c r="H107" s="2168" t="s">
        <v>3367</v>
      </c>
      <c r="I107" s="3060"/>
      <c r="J107" s="3061"/>
      <c r="K107" s="2876"/>
      <c r="L107" s="2876"/>
      <c r="M107" s="2876"/>
      <c r="N107" s="2874"/>
      <c r="O107" s="2874"/>
      <c r="P107" s="2874"/>
      <c r="Q107" s="2874"/>
      <c r="R107" s="2874"/>
      <c r="S107" s="2874"/>
      <c r="T107" s="2874"/>
      <c r="U107" s="2874"/>
      <c r="V107" s="2874"/>
    </row>
    <row r="108" spans="1:22" ht="32.25" customHeight="1">
      <c r="A108" s="2655">
        <v>0</v>
      </c>
      <c r="B108" s="2589"/>
      <c r="C108" s="4334">
        <v>0</v>
      </c>
      <c r="D108" s="4335">
        <v>0</v>
      </c>
      <c r="E108" s="2091"/>
      <c r="F108" s="4335">
        <v>0</v>
      </c>
      <c r="G108" s="4315">
        <v>907</v>
      </c>
      <c r="H108" s="4336" t="s">
        <v>1861</v>
      </c>
      <c r="I108" s="4334"/>
      <c r="J108" s="4335"/>
      <c r="K108" s="2117"/>
      <c r="L108" s="2874"/>
      <c r="M108" s="2874"/>
      <c r="N108" s="2874"/>
      <c r="O108" s="2874"/>
      <c r="P108" s="2874"/>
      <c r="Q108" s="2874"/>
      <c r="R108" s="2874"/>
      <c r="S108" s="2874"/>
      <c r="T108" s="2874"/>
      <c r="U108" s="2874"/>
      <c r="V108" s="2874"/>
    </row>
    <row r="109" spans="1:22" s="4314" customFormat="1" ht="32.25" customHeight="1">
      <c r="A109" s="3763"/>
      <c r="B109" s="3763"/>
      <c r="C109" s="4340"/>
      <c r="D109" s="4341">
        <v>5000000</v>
      </c>
      <c r="E109" s="4340"/>
      <c r="F109" s="4341">
        <v>5000000</v>
      </c>
      <c r="G109" s="4338">
        <v>991</v>
      </c>
      <c r="H109" s="4339" t="s">
        <v>3772</v>
      </c>
      <c r="I109" s="4340"/>
      <c r="J109" s="4341"/>
      <c r="K109" s="2117"/>
      <c r="L109" s="4316"/>
      <c r="M109" s="4316"/>
      <c r="N109" s="4316"/>
      <c r="O109" s="4316"/>
      <c r="P109" s="4316"/>
      <c r="Q109" s="4316"/>
      <c r="R109" s="4316"/>
      <c r="S109" s="4316"/>
      <c r="T109" s="4316"/>
      <c r="U109" s="4316"/>
      <c r="V109" s="4316"/>
    </row>
    <row r="110" spans="1:22" s="4314" customFormat="1" ht="32.25" customHeight="1">
      <c r="A110" s="3763"/>
      <c r="B110" s="3763"/>
      <c r="C110" s="4340"/>
      <c r="D110" s="4341">
        <v>1500000</v>
      </c>
      <c r="E110" s="4340"/>
      <c r="F110" s="4341">
        <v>1500000</v>
      </c>
      <c r="G110" s="4338">
        <v>992</v>
      </c>
      <c r="H110" s="4339" t="s">
        <v>3773</v>
      </c>
      <c r="I110" s="4340"/>
      <c r="J110" s="4341"/>
      <c r="K110" s="2117"/>
      <c r="L110" s="4316"/>
      <c r="M110" s="4316"/>
      <c r="N110" s="4316"/>
      <c r="O110" s="4316"/>
      <c r="P110" s="4316"/>
      <c r="Q110" s="4316"/>
      <c r="R110" s="4316"/>
      <c r="S110" s="4316"/>
      <c r="T110" s="4316"/>
      <c r="U110" s="4316"/>
      <c r="V110" s="4316"/>
    </row>
    <row r="111" spans="1:22" s="4314" customFormat="1" ht="32.25" customHeight="1">
      <c r="A111" s="3763"/>
      <c r="B111" s="3763"/>
      <c r="C111" s="4340"/>
      <c r="D111" s="4341">
        <v>500000</v>
      </c>
      <c r="E111" s="4340"/>
      <c r="F111" s="4341">
        <v>500000</v>
      </c>
      <c r="G111" s="4338">
        <v>993</v>
      </c>
      <c r="H111" s="4339" t="s">
        <v>3774</v>
      </c>
      <c r="I111" s="4340"/>
      <c r="J111" s="4341"/>
      <c r="K111" s="2117"/>
      <c r="L111" s="4316"/>
      <c r="M111" s="4316"/>
      <c r="N111" s="4316"/>
      <c r="O111" s="4316"/>
      <c r="P111" s="4316"/>
      <c r="Q111" s="4316"/>
      <c r="R111" s="4316"/>
      <c r="S111" s="4316"/>
      <c r="T111" s="4316"/>
      <c r="U111" s="4316"/>
      <c r="V111" s="4316"/>
    </row>
    <row r="112" spans="1:22" s="4314" customFormat="1" ht="32.25" customHeight="1">
      <c r="A112" s="3763"/>
      <c r="B112" s="3763"/>
      <c r="C112" s="4340"/>
      <c r="D112" s="4341">
        <v>500000</v>
      </c>
      <c r="E112" s="4340"/>
      <c r="F112" s="4341">
        <v>500000</v>
      </c>
      <c r="G112" s="4338">
        <v>994</v>
      </c>
      <c r="H112" s="4339" t="s">
        <v>3775</v>
      </c>
      <c r="I112" s="4340"/>
      <c r="J112" s="4341"/>
      <c r="K112" s="2117"/>
      <c r="L112" s="4316"/>
      <c r="M112" s="4316"/>
      <c r="N112" s="4316"/>
      <c r="O112" s="4316"/>
      <c r="P112" s="4316"/>
      <c r="Q112" s="4316"/>
      <c r="R112" s="4316"/>
      <c r="S112" s="4316"/>
      <c r="T112" s="4316"/>
      <c r="U112" s="4316"/>
      <c r="V112" s="4316"/>
    </row>
    <row r="113" spans="1:22" ht="31.5" customHeight="1">
      <c r="A113" s="2620">
        <v>0</v>
      </c>
      <c r="B113" s="2590"/>
      <c r="C113" s="2075">
        <v>0</v>
      </c>
      <c r="D113" s="1855">
        <v>0</v>
      </c>
      <c r="E113" s="2064"/>
      <c r="F113" s="2091"/>
      <c r="G113" s="2072">
        <v>995</v>
      </c>
      <c r="H113" s="2042" t="s">
        <v>1862</v>
      </c>
      <c r="I113" s="2075"/>
      <c r="J113" s="1855"/>
      <c r="K113" s="2117"/>
      <c r="L113" s="4813"/>
      <c r="M113" s="4813"/>
      <c r="N113" s="2874"/>
      <c r="O113" s="2874"/>
      <c r="P113" s="2874"/>
      <c r="Q113" s="2874"/>
      <c r="R113" s="2874"/>
      <c r="S113" s="2874"/>
      <c r="T113" s="2874"/>
      <c r="U113" s="2874"/>
      <c r="V113" s="2874"/>
    </row>
    <row r="114" spans="1:22" s="2421" customFormat="1" ht="50.25" customHeight="1" thickBot="1">
      <c r="A114" s="2594">
        <v>0</v>
      </c>
      <c r="B114" s="2663"/>
      <c r="C114" s="2472">
        <v>0</v>
      </c>
      <c r="D114" s="1620">
        <v>0</v>
      </c>
      <c r="E114" s="1788"/>
      <c r="F114" s="2031"/>
      <c r="G114" s="2069">
        <v>996</v>
      </c>
      <c r="H114" s="1233" t="s">
        <v>1863</v>
      </c>
      <c r="I114" s="3055"/>
      <c r="J114" s="3056"/>
      <c r="K114" s="2090"/>
      <c r="L114" s="2874"/>
      <c r="M114" s="2874"/>
      <c r="N114" s="2874"/>
      <c r="O114" s="2874"/>
      <c r="P114" s="2874"/>
      <c r="Q114" s="2874"/>
      <c r="R114" s="2874"/>
      <c r="S114" s="2874"/>
      <c r="T114" s="2874"/>
      <c r="U114" s="2874"/>
      <c r="V114" s="2874"/>
    </row>
    <row r="115" spans="1:22" s="2461" customFormat="1" ht="47.25" customHeight="1" thickTop="1" thickBot="1">
      <c r="A115" s="2594">
        <v>0</v>
      </c>
      <c r="B115" s="2663"/>
      <c r="C115" s="2472">
        <v>0</v>
      </c>
      <c r="D115" s="1620">
        <v>0</v>
      </c>
      <c r="E115" s="1788"/>
      <c r="F115" s="2031"/>
      <c r="G115" s="2069">
        <v>997</v>
      </c>
      <c r="H115" s="1233" t="s">
        <v>1864</v>
      </c>
      <c r="I115" s="3055"/>
      <c r="J115" s="3056"/>
      <c r="K115" s="2440"/>
      <c r="L115" s="2440"/>
      <c r="M115" s="2440"/>
      <c r="N115" s="2440"/>
      <c r="O115" s="2440"/>
      <c r="P115" s="2440"/>
      <c r="Q115" s="2440"/>
      <c r="R115" s="2440"/>
      <c r="S115" s="2440"/>
      <c r="T115" s="2440"/>
      <c r="U115" s="2440"/>
      <c r="V115" s="2440"/>
    </row>
    <row r="116" spans="1:22" s="2484" customFormat="1" ht="19.5" customHeight="1" thickTop="1" thickBot="1">
      <c r="A116" s="2594">
        <v>0</v>
      </c>
      <c r="B116" s="2663"/>
      <c r="C116" s="2070"/>
      <c r="D116" s="2455"/>
      <c r="E116" s="1788"/>
      <c r="F116" s="2031"/>
      <c r="G116" s="2069">
        <v>998</v>
      </c>
      <c r="H116" s="2073" t="s">
        <v>1865</v>
      </c>
      <c r="I116" s="3031"/>
      <c r="J116" s="2455"/>
      <c r="K116" s="2440"/>
      <c r="L116" s="2440"/>
      <c r="M116" s="2440"/>
      <c r="N116" s="2440"/>
      <c r="O116" s="2440"/>
      <c r="P116" s="2440"/>
      <c r="Q116" s="2440"/>
      <c r="R116" s="2440"/>
      <c r="S116" s="2440"/>
      <c r="T116" s="2440"/>
      <c r="U116" s="2440"/>
      <c r="V116" s="2440"/>
    </row>
    <row r="117" spans="1:22" ht="34.5" customHeight="1" thickTop="1" thickBot="1">
      <c r="A117" s="2603">
        <v>0</v>
      </c>
      <c r="B117" s="2604"/>
      <c r="C117" s="2034"/>
      <c r="D117" s="4337">
        <v>2500000</v>
      </c>
      <c r="E117" s="2034"/>
      <c r="F117" s="4337">
        <v>2500000</v>
      </c>
      <c r="G117" s="2092">
        <v>999</v>
      </c>
      <c r="H117" s="2036" t="s">
        <v>3771</v>
      </c>
      <c r="I117" s="3062"/>
      <c r="J117" s="4337"/>
      <c r="K117" s="2874"/>
      <c r="L117" s="2874"/>
      <c r="M117" s="2874"/>
      <c r="N117" s="2874"/>
      <c r="O117" s="2874"/>
      <c r="P117" s="2874"/>
      <c r="Q117" s="2874"/>
      <c r="R117" s="2874"/>
      <c r="S117" s="2874"/>
      <c r="T117" s="2874"/>
      <c r="U117" s="2874"/>
      <c r="V117" s="2874"/>
    </row>
    <row r="118" spans="1:22" ht="38.25" customHeight="1" thickTop="1" thickBot="1">
      <c r="A118" s="2485">
        <f t="shared" ref="A118:F118" si="8">SUM(A65:A117)</f>
        <v>0</v>
      </c>
      <c r="B118" s="2486">
        <f t="shared" si="8"/>
        <v>0</v>
      </c>
      <c r="C118" s="2486">
        <f t="shared" si="8"/>
        <v>0</v>
      </c>
      <c r="D118" s="2486">
        <f t="shared" si="8"/>
        <v>38500000</v>
      </c>
      <c r="E118" s="2486">
        <f t="shared" si="8"/>
        <v>0</v>
      </c>
      <c r="F118" s="2486">
        <f t="shared" si="8"/>
        <v>38500000</v>
      </c>
      <c r="G118" s="2487"/>
      <c r="H118" s="2488" t="s">
        <v>442</v>
      </c>
      <c r="I118" s="2486">
        <f>SUM(I65:I117)</f>
        <v>0</v>
      </c>
      <c r="J118" s="2486">
        <f>SUM(J65:J117)</f>
        <v>0</v>
      </c>
      <c r="K118" s="2874"/>
      <c r="L118" s="2874">
        <f>SUM(F113:F117)</f>
        <v>2500000</v>
      </c>
      <c r="M118" s="2448"/>
      <c r="N118" s="2448"/>
      <c r="O118" s="2874"/>
      <c r="P118" s="2874"/>
      <c r="Q118" s="2874"/>
      <c r="R118" s="2874"/>
      <c r="S118" s="2874"/>
      <c r="T118" s="2874"/>
      <c r="U118" s="2874"/>
      <c r="V118" s="2874"/>
    </row>
    <row r="119" spans="1:22" ht="34.5" customHeight="1" thickTop="1" thickBot="1">
      <c r="A119" s="2422">
        <f t="shared" ref="A119:F119" si="9">SUM(A118,A63,A55,A39)</f>
        <v>0</v>
      </c>
      <c r="B119" s="2423">
        <f t="shared" si="9"/>
        <v>0</v>
      </c>
      <c r="C119" s="2423">
        <f t="shared" si="9"/>
        <v>0</v>
      </c>
      <c r="D119" s="2424">
        <f t="shared" si="9"/>
        <v>102000000</v>
      </c>
      <c r="E119" s="2423">
        <f t="shared" si="9"/>
        <v>0</v>
      </c>
      <c r="F119" s="2424">
        <f t="shared" si="9"/>
        <v>102000000</v>
      </c>
      <c r="G119" s="2425"/>
      <c r="H119" s="2489" t="s">
        <v>1866</v>
      </c>
      <c r="I119" s="2423">
        <f>SUM(I118,I63,I55,I39)</f>
        <v>0</v>
      </c>
      <c r="J119" s="2427">
        <f>SUM(J118,J63,J55,J39)</f>
        <v>0</v>
      </c>
      <c r="K119" s="2874"/>
      <c r="L119" s="2874">
        <v>17913000</v>
      </c>
      <c r="M119" s="2448">
        <f>J119-J28+24000000</f>
        <v>24000000</v>
      </c>
      <c r="N119" s="2874"/>
      <c r="O119" s="2874"/>
      <c r="P119" s="2874"/>
      <c r="Q119" s="2874"/>
      <c r="R119" s="2874"/>
      <c r="S119" s="2874"/>
      <c r="T119" s="2874"/>
      <c r="U119" s="2874"/>
      <c r="V119" s="2874"/>
    </row>
    <row r="120" spans="1:22" ht="12.75" customHeight="1">
      <c r="A120" s="2144"/>
      <c r="B120" s="2144"/>
      <c r="C120" s="2144"/>
      <c r="D120" s="2144"/>
      <c r="E120" s="2144"/>
      <c r="F120" s="2144"/>
      <c r="I120" s="2144"/>
      <c r="J120" s="2490"/>
      <c r="K120" s="2874"/>
      <c r="L120" s="2874"/>
      <c r="M120" s="2874"/>
      <c r="N120" s="2874"/>
      <c r="O120" s="2874"/>
      <c r="P120" s="2874"/>
      <c r="Q120" s="2874"/>
      <c r="R120" s="2874"/>
      <c r="S120" s="2874"/>
      <c r="T120" s="2874"/>
      <c r="U120" s="2874"/>
      <c r="V120" s="2874"/>
    </row>
    <row r="121" spans="1:22" ht="12.75" customHeight="1">
      <c r="A121" s="2144"/>
      <c r="B121" s="2144"/>
      <c r="C121" s="2144"/>
      <c r="D121" s="2144"/>
      <c r="E121" s="2144"/>
      <c r="F121" s="2144"/>
      <c r="G121" s="774"/>
      <c r="I121" s="2144"/>
      <c r="J121" s="2490"/>
      <c r="K121" s="2874"/>
      <c r="L121" s="2874"/>
      <c r="M121" s="2874"/>
      <c r="N121" s="2874"/>
      <c r="O121" s="2874"/>
      <c r="P121" s="2874"/>
      <c r="Q121" s="2874"/>
      <c r="R121" s="2874"/>
      <c r="S121" s="2874"/>
      <c r="T121" s="2874"/>
      <c r="U121" s="2874"/>
      <c r="V121" s="2874"/>
    </row>
    <row r="122" spans="1:22" ht="12.75" customHeight="1">
      <c r="A122" s="2144"/>
      <c r="B122" s="2144"/>
      <c r="C122" s="2144"/>
      <c r="D122" s="2144"/>
      <c r="E122" s="2144"/>
      <c r="F122" s="2144"/>
      <c r="I122" s="2144"/>
      <c r="J122" s="2490">
        <f>J119-J51-J104</f>
        <v>0</v>
      </c>
      <c r="K122" s="2874"/>
      <c r="L122" s="2874">
        <f>L118+L119</f>
        <v>20413000</v>
      </c>
      <c r="M122" s="2874"/>
      <c r="N122" s="2874"/>
      <c r="O122" s="2874"/>
      <c r="P122" s="2874"/>
      <c r="Q122" s="2874"/>
      <c r="R122" s="2874"/>
      <c r="S122" s="2874"/>
      <c r="T122" s="2874"/>
      <c r="U122" s="2874"/>
      <c r="V122" s="2874"/>
    </row>
    <row r="123" spans="1:22" ht="12.75" customHeight="1">
      <c r="A123" s="2144"/>
      <c r="B123" s="2144"/>
      <c r="C123" s="2144"/>
      <c r="D123" s="2144"/>
      <c r="E123" s="2144"/>
      <c r="F123" s="2144"/>
      <c r="I123" s="2144"/>
      <c r="J123" s="2490"/>
      <c r="K123" s="2874"/>
      <c r="L123" s="2874"/>
      <c r="M123" s="2874"/>
      <c r="N123" s="2874"/>
      <c r="O123" s="2874"/>
      <c r="P123" s="2874"/>
      <c r="Q123" s="2874"/>
      <c r="R123" s="2874"/>
      <c r="S123" s="2874"/>
      <c r="T123" s="2874"/>
      <c r="U123" s="2874"/>
      <c r="V123" s="2874"/>
    </row>
    <row r="124" spans="1:22" ht="12.75" customHeight="1">
      <c r="A124" s="2144"/>
      <c r="B124" s="2144"/>
      <c r="C124" s="2144"/>
      <c r="D124" s="2144"/>
      <c r="E124" s="2144"/>
      <c r="F124" s="2144"/>
      <c r="I124" s="2144"/>
      <c r="J124" s="2490">
        <f>+J119-J27</f>
        <v>0</v>
      </c>
      <c r="K124" s="2874"/>
      <c r="L124" s="2874"/>
      <c r="M124" s="2874"/>
      <c r="N124" s="2874"/>
      <c r="O124" s="2874"/>
      <c r="P124" s="2874"/>
      <c r="Q124" s="2874"/>
      <c r="R124" s="2874"/>
      <c r="S124" s="2874"/>
      <c r="T124" s="2874"/>
      <c r="U124" s="2874"/>
      <c r="V124" s="2874"/>
    </row>
    <row r="125" spans="1:22" ht="12.75" customHeight="1">
      <c r="A125" s="4808" t="s">
        <v>1867</v>
      </c>
      <c r="B125" s="4808"/>
      <c r="C125" s="4808"/>
      <c r="D125" s="4808"/>
      <c r="E125" s="4808"/>
      <c r="F125" s="4808"/>
      <c r="G125" s="4808"/>
      <c r="H125" s="4808"/>
      <c r="I125" s="2144"/>
      <c r="J125" s="2490"/>
      <c r="K125" s="2874"/>
      <c r="L125" s="2874"/>
      <c r="M125" s="2874"/>
      <c r="N125" s="2874"/>
      <c r="O125" s="2874"/>
      <c r="P125" s="2874"/>
      <c r="Q125" s="2874"/>
      <c r="R125" s="2874"/>
      <c r="S125" s="2874"/>
      <c r="T125" s="2874"/>
      <c r="U125" s="2874"/>
      <c r="V125" s="2874"/>
    </row>
    <row r="126" spans="1:22" ht="12.75" customHeight="1">
      <c r="A126" s="2144"/>
      <c r="B126" s="2428" t="s">
        <v>1868</v>
      </c>
      <c r="C126" s="2428"/>
      <c r="D126" s="2428" t="s">
        <v>1869</v>
      </c>
      <c r="E126" s="2144"/>
      <c r="F126" s="2144"/>
      <c r="I126" s="2144"/>
      <c r="J126" s="2490"/>
      <c r="K126" s="2874"/>
      <c r="L126" s="2874"/>
      <c r="M126" s="2874"/>
      <c r="N126" s="2874"/>
      <c r="O126" s="2874"/>
      <c r="P126" s="2874"/>
      <c r="Q126" s="2874"/>
      <c r="R126" s="2874"/>
      <c r="S126" s="2874"/>
      <c r="T126" s="2874"/>
      <c r="U126" s="2874"/>
      <c r="V126" s="2874"/>
    </row>
    <row r="127" spans="1:22" ht="12.75" customHeight="1">
      <c r="A127" s="2144"/>
      <c r="B127" s="2144" t="s">
        <v>514</v>
      </c>
      <c r="C127" s="2144"/>
      <c r="D127" s="2144">
        <v>16000000</v>
      </c>
      <c r="E127" s="2144"/>
      <c r="F127" s="2144"/>
      <c r="I127" s="2144"/>
      <c r="J127" s="2490">
        <f>J119-23400000</f>
        <v>-23400000</v>
      </c>
      <c r="K127" s="2874"/>
      <c r="L127" s="2874"/>
      <c r="M127" s="2874"/>
      <c r="N127" s="2874"/>
      <c r="O127" s="2874"/>
      <c r="P127" s="2874"/>
      <c r="Q127" s="2874"/>
      <c r="R127" s="2874"/>
      <c r="S127" s="2874"/>
      <c r="T127" s="2874"/>
      <c r="U127" s="2874"/>
      <c r="V127" s="2874"/>
    </row>
    <row r="128" spans="1:22" ht="12.75" customHeight="1">
      <c r="A128" s="2144"/>
      <c r="B128" s="2144" t="s">
        <v>518</v>
      </c>
      <c r="C128" s="2144"/>
      <c r="D128" s="2144">
        <v>12820000</v>
      </c>
      <c r="E128" s="2144"/>
      <c r="F128" s="2144"/>
      <c r="I128" s="2144"/>
      <c r="J128" s="2490"/>
      <c r="K128" s="2874"/>
      <c r="L128" s="2874"/>
      <c r="M128" s="2874"/>
      <c r="N128" s="2874"/>
      <c r="O128" s="2874"/>
      <c r="P128" s="2874"/>
      <c r="Q128" s="2874"/>
      <c r="R128" s="2874"/>
      <c r="S128" s="2874"/>
      <c r="T128" s="2874"/>
      <c r="U128" s="2874"/>
      <c r="V128" s="2874"/>
    </row>
    <row r="129" spans="1:22" ht="12.75" customHeight="1">
      <c r="A129" s="2144"/>
      <c r="B129" s="2144">
        <v>642</v>
      </c>
      <c r="C129" s="2144"/>
      <c r="D129" s="2144">
        <v>7500000</v>
      </c>
      <c r="E129" s="2144"/>
      <c r="F129" s="2144"/>
      <c r="I129" s="2144"/>
      <c r="J129" s="2490"/>
      <c r="K129" s="2874"/>
      <c r="L129" s="2874"/>
      <c r="M129" s="2874"/>
      <c r="N129" s="2874"/>
      <c r="O129" s="2874"/>
      <c r="P129" s="2874"/>
      <c r="Q129" s="2874"/>
      <c r="R129" s="2874"/>
      <c r="S129" s="2874"/>
      <c r="T129" s="2874"/>
      <c r="U129" s="2874"/>
      <c r="V129" s="2874"/>
    </row>
    <row r="130" spans="1:22" ht="12.75" customHeight="1">
      <c r="A130" s="2144"/>
      <c r="B130" s="2144">
        <v>643</v>
      </c>
      <c r="C130" s="2144"/>
      <c r="D130" s="2144">
        <v>12500000</v>
      </c>
      <c r="E130" s="2144"/>
      <c r="F130" s="2144"/>
      <c r="I130" s="2144"/>
      <c r="J130" s="2490"/>
      <c r="K130" s="2874"/>
      <c r="L130" s="2874"/>
      <c r="M130" s="2874"/>
      <c r="N130" s="2874"/>
      <c r="O130" s="2874"/>
      <c r="P130" s="2874"/>
      <c r="Q130" s="2874"/>
      <c r="R130" s="2874"/>
      <c r="S130" s="2874"/>
      <c r="T130" s="2874"/>
      <c r="U130" s="2874"/>
      <c r="V130" s="2874"/>
    </row>
    <row r="131" spans="1:22" ht="12.75" customHeight="1">
      <c r="A131" s="2144"/>
      <c r="B131" s="2144">
        <v>644</v>
      </c>
      <c r="C131" s="2144"/>
      <c r="D131" s="2144">
        <v>7500000</v>
      </c>
      <c r="E131" s="2144"/>
      <c r="F131" s="2144"/>
      <c r="I131" s="2144"/>
      <c r="J131" s="2490"/>
      <c r="K131" s="2874"/>
      <c r="L131" s="2874"/>
      <c r="M131" s="2874"/>
      <c r="N131" s="2874"/>
      <c r="O131" s="2874"/>
      <c r="P131" s="2874"/>
      <c r="Q131" s="2874"/>
      <c r="R131" s="2874"/>
      <c r="S131" s="2874"/>
      <c r="T131" s="2874"/>
      <c r="U131" s="2874"/>
      <c r="V131" s="2874"/>
    </row>
    <row r="132" spans="1:22" ht="12.75" customHeight="1">
      <c r="A132" s="2144"/>
      <c r="B132" s="2144">
        <v>646</v>
      </c>
      <c r="C132" s="2144"/>
      <c r="D132" s="2144">
        <v>7500000</v>
      </c>
      <c r="E132" s="2144"/>
      <c r="F132" s="2144"/>
      <c r="I132" s="2144"/>
      <c r="J132" s="2490"/>
      <c r="K132" s="2874"/>
      <c r="L132" s="2874"/>
      <c r="M132" s="2874"/>
      <c r="N132" s="2874"/>
      <c r="O132" s="2874"/>
      <c r="P132" s="2874"/>
      <c r="Q132" s="2874"/>
      <c r="R132" s="2874"/>
      <c r="S132" s="2874"/>
      <c r="T132" s="2874"/>
      <c r="U132" s="2874"/>
      <c r="V132" s="2874"/>
    </row>
    <row r="133" spans="1:22" ht="12.75" customHeight="1">
      <c r="A133" s="2144"/>
      <c r="B133" s="2144">
        <v>631</v>
      </c>
      <c r="C133" s="2144"/>
      <c r="D133" s="2144">
        <v>2000000</v>
      </c>
      <c r="E133" s="2144"/>
      <c r="F133" s="2144"/>
      <c r="I133" s="2144"/>
      <c r="J133" s="2490"/>
      <c r="K133" s="2874"/>
      <c r="L133" s="2874"/>
      <c r="M133" s="2874"/>
      <c r="N133" s="2874"/>
      <c r="O133" s="2874"/>
      <c r="P133" s="2874"/>
      <c r="Q133" s="2874"/>
      <c r="R133" s="2874"/>
      <c r="S133" s="2874"/>
      <c r="T133" s="2874"/>
      <c r="U133" s="2874"/>
      <c r="V133" s="2874"/>
    </row>
    <row r="134" spans="1:22" ht="12.75" customHeight="1">
      <c r="A134" s="2144"/>
      <c r="B134" s="2144">
        <v>609</v>
      </c>
      <c r="C134" s="2144"/>
      <c r="D134" s="2144">
        <v>13500000</v>
      </c>
      <c r="E134" s="2144"/>
      <c r="F134" s="2144"/>
      <c r="I134" s="2144"/>
      <c r="J134" s="2490"/>
      <c r="K134" s="2874"/>
      <c r="L134" s="2874"/>
      <c r="M134" s="2874"/>
      <c r="N134" s="2874"/>
      <c r="O134" s="2874"/>
      <c r="P134" s="2874"/>
      <c r="Q134" s="2874"/>
      <c r="R134" s="2874"/>
      <c r="S134" s="2874"/>
      <c r="T134" s="2874"/>
      <c r="U134" s="2874"/>
      <c r="V134" s="2874"/>
    </row>
    <row r="135" spans="1:22" ht="12.75" customHeight="1">
      <c r="A135" s="2144"/>
      <c r="B135" s="2144">
        <v>603</v>
      </c>
      <c r="C135" s="2144"/>
      <c r="D135" s="2144">
        <v>6000000</v>
      </c>
      <c r="E135" s="2144"/>
      <c r="F135" s="2144"/>
      <c r="I135" s="2144"/>
      <c r="J135" s="2490"/>
      <c r="K135" s="2874"/>
      <c r="L135" s="2874"/>
      <c r="M135" s="2874"/>
      <c r="N135" s="2874"/>
      <c r="O135" s="2874"/>
      <c r="P135" s="2874"/>
      <c r="Q135" s="2874"/>
      <c r="R135" s="2874"/>
      <c r="S135" s="2874"/>
      <c r="T135" s="2874"/>
      <c r="U135" s="2874"/>
      <c r="V135" s="2874"/>
    </row>
    <row r="136" spans="1:22" ht="12.75" customHeight="1">
      <c r="A136" s="2144"/>
      <c r="B136" s="2144" t="s">
        <v>329</v>
      </c>
      <c r="C136" s="2144"/>
      <c r="D136" s="2144">
        <v>5000000</v>
      </c>
      <c r="E136" s="2144"/>
      <c r="F136" s="2144"/>
      <c r="I136" s="2144"/>
      <c r="J136" s="2490"/>
      <c r="K136" s="2874"/>
      <c r="L136" s="2874"/>
      <c r="M136" s="2874"/>
      <c r="N136" s="2874"/>
      <c r="O136" s="2874"/>
      <c r="P136" s="2874"/>
      <c r="Q136" s="2874"/>
      <c r="R136" s="2874"/>
      <c r="S136" s="2874"/>
      <c r="T136" s="2874"/>
      <c r="U136" s="2874"/>
      <c r="V136" s="2874"/>
    </row>
    <row r="137" spans="1:22" ht="12.75" customHeight="1">
      <c r="A137" s="2144"/>
      <c r="B137" s="2144" t="s">
        <v>330</v>
      </c>
      <c r="C137" s="2144"/>
      <c r="D137" s="2144">
        <v>9000000</v>
      </c>
      <c r="E137" s="2144"/>
      <c r="F137" s="2144"/>
      <c r="I137" s="2144"/>
      <c r="J137" s="2490"/>
      <c r="K137" s="2874"/>
      <c r="L137" s="2874"/>
      <c r="M137" s="2874"/>
      <c r="N137" s="2874"/>
      <c r="O137" s="2874"/>
      <c r="P137" s="2874"/>
      <c r="Q137" s="2874"/>
      <c r="R137" s="2874"/>
      <c r="S137" s="2874"/>
      <c r="T137" s="2874"/>
      <c r="U137" s="2874"/>
      <c r="V137" s="2874"/>
    </row>
    <row r="138" spans="1:22" ht="12.75" customHeight="1">
      <c r="A138" s="2144"/>
      <c r="B138" s="2144" t="s">
        <v>529</v>
      </c>
      <c r="C138" s="2144"/>
      <c r="D138" s="2144">
        <v>7500000</v>
      </c>
      <c r="E138" s="2144"/>
      <c r="F138" s="2144"/>
      <c r="I138" s="2144"/>
      <c r="J138" s="2490"/>
      <c r="K138" s="2874"/>
      <c r="L138" s="2874"/>
      <c r="M138" s="2874"/>
      <c r="N138" s="2874"/>
      <c r="O138" s="2874"/>
      <c r="P138" s="2874"/>
      <c r="Q138" s="2874"/>
      <c r="R138" s="2874"/>
      <c r="S138" s="2874"/>
      <c r="T138" s="2874"/>
      <c r="U138" s="2874"/>
      <c r="V138" s="2874"/>
    </row>
    <row r="139" spans="1:22" ht="12.75" customHeight="1">
      <c r="A139" s="2144"/>
      <c r="B139" s="2428" t="s">
        <v>113</v>
      </c>
      <c r="C139" s="2428"/>
      <c r="D139" s="2428">
        <f>SUM(D127:D138)</f>
        <v>106820000</v>
      </c>
      <c r="E139" s="2144"/>
      <c r="F139" s="2144"/>
      <c r="I139" s="2144"/>
      <c r="J139" s="2490"/>
      <c r="K139" s="2874"/>
      <c r="L139" s="2874"/>
      <c r="M139" s="2874"/>
      <c r="N139" s="2874"/>
      <c r="O139" s="2874"/>
      <c r="P139" s="2874"/>
      <c r="Q139" s="2874"/>
      <c r="R139" s="2874"/>
      <c r="S139" s="2874"/>
      <c r="T139" s="2874"/>
      <c r="U139" s="2874"/>
      <c r="V139" s="2874"/>
    </row>
    <row r="140" spans="1:22" ht="12.75" customHeight="1">
      <c r="A140" s="2144"/>
      <c r="B140" s="2144"/>
      <c r="C140" s="2144"/>
      <c r="D140" s="2144"/>
      <c r="E140" s="2144"/>
      <c r="F140" s="2144"/>
      <c r="I140" s="2144"/>
      <c r="J140" s="2490"/>
      <c r="K140" s="2874"/>
      <c r="L140" s="2874"/>
      <c r="M140" s="2874"/>
      <c r="N140" s="2874"/>
      <c r="O140" s="2874"/>
      <c r="P140" s="2874"/>
      <c r="Q140" s="2874"/>
      <c r="R140" s="2874"/>
      <c r="S140" s="2874"/>
      <c r="T140" s="2874"/>
      <c r="U140" s="2874"/>
      <c r="V140" s="2874"/>
    </row>
    <row r="141" spans="1:22" ht="12.75" customHeight="1">
      <c r="A141" s="2428"/>
      <c r="B141" s="2428" t="s">
        <v>1870</v>
      </c>
      <c r="C141" s="2144"/>
      <c r="D141" s="2428">
        <v>225220000</v>
      </c>
      <c r="E141" s="2144"/>
      <c r="F141" s="2144"/>
      <c r="I141" s="2144"/>
      <c r="J141" s="2490"/>
      <c r="K141" s="2874"/>
      <c r="L141" s="2874"/>
      <c r="M141" s="2874"/>
      <c r="N141" s="2874"/>
      <c r="O141" s="2874"/>
      <c r="P141" s="2874"/>
      <c r="Q141" s="2874"/>
      <c r="R141" s="2874"/>
      <c r="S141" s="2874"/>
      <c r="T141" s="2874"/>
      <c r="U141" s="2874"/>
      <c r="V141" s="2874"/>
    </row>
    <row r="142" spans="1:22" ht="12.75" customHeight="1">
      <c r="A142" s="2144"/>
      <c r="B142" s="2144"/>
      <c r="C142" s="2144"/>
      <c r="D142" s="2144"/>
      <c r="E142" s="2144"/>
      <c r="F142" s="2144"/>
      <c r="I142" s="2144"/>
      <c r="J142" s="2490"/>
      <c r="K142" s="2874"/>
      <c r="L142" s="2874"/>
      <c r="M142" s="2874"/>
      <c r="N142" s="2874"/>
      <c r="O142" s="2874"/>
      <c r="P142" s="2874"/>
      <c r="Q142" s="2874"/>
      <c r="R142" s="2874"/>
      <c r="S142" s="2874"/>
      <c r="T142" s="2874"/>
      <c r="U142" s="2874"/>
      <c r="V142" s="2874"/>
    </row>
    <row r="143" spans="1:22" ht="12.75" customHeight="1">
      <c r="A143" s="2428"/>
      <c r="B143" s="2428" t="s">
        <v>1871</v>
      </c>
      <c r="C143" s="2144"/>
      <c r="D143" s="2428">
        <f>D141-D139</f>
        <v>118400000</v>
      </c>
      <c r="E143" s="2144"/>
      <c r="F143" s="2144"/>
      <c r="I143" s="2144"/>
      <c r="J143" s="2490"/>
      <c r="K143" s="2874"/>
      <c r="L143" s="2874"/>
      <c r="M143" s="2874"/>
      <c r="N143" s="2874"/>
      <c r="O143" s="2874"/>
      <c r="P143" s="2874"/>
      <c r="Q143" s="2874"/>
      <c r="R143" s="2874"/>
      <c r="S143" s="2874"/>
      <c r="T143" s="2874"/>
      <c r="U143" s="2874"/>
      <c r="V143" s="2874"/>
    </row>
    <row r="144" spans="1:22" ht="12.75" customHeight="1">
      <c r="A144" s="4808" t="s">
        <v>1872</v>
      </c>
      <c r="B144" s="4808"/>
      <c r="C144" s="2144"/>
      <c r="D144" s="2428">
        <v>15000000</v>
      </c>
      <c r="E144" s="2144"/>
      <c r="F144" s="2144"/>
      <c r="I144" s="2144"/>
      <c r="J144" s="2490"/>
      <c r="K144" s="2874"/>
      <c r="L144" s="2874"/>
      <c r="M144" s="2874"/>
      <c r="N144" s="2874"/>
      <c r="O144" s="2874"/>
      <c r="P144" s="2874"/>
      <c r="Q144" s="2874"/>
      <c r="R144" s="2874"/>
      <c r="S144" s="2874"/>
      <c r="T144" s="2874"/>
      <c r="U144" s="2874"/>
      <c r="V144" s="2874"/>
    </row>
    <row r="145" spans="1:22" ht="12.75" customHeight="1">
      <c r="A145" s="4808" t="s">
        <v>1873</v>
      </c>
      <c r="B145" s="4808"/>
      <c r="C145" s="2144"/>
      <c r="D145" s="2428">
        <f>D143-D144</f>
        <v>103400000</v>
      </c>
      <c r="E145" s="2144"/>
      <c r="F145" s="2144"/>
      <c r="I145" s="2144"/>
      <c r="J145" s="2490"/>
      <c r="K145" s="2874"/>
      <c r="L145" s="2874"/>
      <c r="M145" s="2874"/>
      <c r="N145" s="2874"/>
      <c r="O145" s="2874"/>
      <c r="P145" s="2874"/>
      <c r="Q145" s="2874"/>
      <c r="R145" s="2874"/>
      <c r="S145" s="2874"/>
      <c r="T145" s="2874"/>
      <c r="U145" s="2874"/>
      <c r="V145" s="2874"/>
    </row>
    <row r="146" spans="1:22" ht="12.75" customHeight="1">
      <c r="A146" s="2144"/>
      <c r="B146" s="2144"/>
      <c r="C146" s="2144"/>
      <c r="D146" s="2144"/>
      <c r="E146" s="2144"/>
      <c r="F146" s="2144"/>
      <c r="I146" s="2144"/>
      <c r="J146" s="2490"/>
      <c r="K146" s="2874"/>
      <c r="L146" s="2874"/>
      <c r="M146" s="2874"/>
      <c r="N146" s="2874"/>
      <c r="O146" s="2874"/>
      <c r="P146" s="2874"/>
      <c r="Q146" s="2874"/>
      <c r="R146" s="2874"/>
      <c r="S146" s="2874"/>
      <c r="T146" s="2874"/>
      <c r="U146" s="2874"/>
      <c r="V146" s="2874"/>
    </row>
    <row r="147" spans="1:22" ht="12.75" customHeight="1">
      <c r="A147" s="2144"/>
      <c r="B147" s="2144"/>
      <c r="C147" s="2144"/>
      <c r="D147" s="2144"/>
      <c r="E147" s="2144"/>
      <c r="F147" s="2144"/>
      <c r="I147" s="2144"/>
      <c r="J147" s="2490"/>
      <c r="K147" s="2874"/>
      <c r="L147" s="2874"/>
      <c r="M147" s="2874"/>
      <c r="N147" s="2874"/>
    </row>
    <row r="148" spans="1:22" ht="12.75" customHeight="1">
      <c r="A148" s="2144"/>
      <c r="B148" s="2144"/>
      <c r="C148" s="2144"/>
      <c r="D148" s="2144"/>
      <c r="E148" s="2144"/>
      <c r="F148" s="2144"/>
      <c r="I148" s="2144"/>
      <c r="J148" s="2490"/>
      <c r="K148" s="2874"/>
      <c r="L148" s="2874"/>
      <c r="M148" s="2874"/>
      <c r="N148" s="2874"/>
    </row>
    <row r="149" spans="1:22" ht="12.75" customHeight="1">
      <c r="A149" s="2144"/>
      <c r="B149" s="2144"/>
      <c r="C149" s="2144"/>
      <c r="D149" s="2144"/>
      <c r="E149" s="2144"/>
      <c r="F149" s="2144"/>
      <c r="I149" s="2144"/>
      <c r="J149" s="2490"/>
      <c r="K149" s="2874"/>
      <c r="L149" s="2874"/>
      <c r="M149" s="2874"/>
      <c r="N149" s="2874"/>
    </row>
    <row r="150" spans="1:22" ht="12.75" customHeight="1">
      <c r="A150" s="2144"/>
      <c r="B150" s="2144"/>
      <c r="C150" s="2144"/>
      <c r="D150" s="2144"/>
      <c r="E150" s="2144"/>
      <c r="F150" s="2144"/>
      <c r="I150" s="2144"/>
      <c r="J150" s="2490"/>
      <c r="K150" s="2874"/>
      <c r="L150" s="2874"/>
      <c r="M150" s="2874"/>
      <c r="N150" s="2874"/>
    </row>
    <row r="151" spans="1:22" ht="12.75" customHeight="1">
      <c r="A151" s="2144"/>
      <c r="B151" s="2144"/>
      <c r="C151" s="2144"/>
      <c r="D151" s="2144"/>
      <c r="E151" s="2144"/>
      <c r="F151" s="2144"/>
      <c r="I151" s="2144"/>
      <c r="J151" s="2490"/>
      <c r="K151" s="2874"/>
      <c r="L151" s="2874"/>
      <c r="M151" s="2874"/>
      <c r="N151" s="2874"/>
    </row>
    <row r="152" spans="1:22" ht="12.75" customHeight="1">
      <c r="A152" s="2144"/>
      <c r="B152" s="2144"/>
      <c r="C152" s="2144"/>
      <c r="D152" s="2144"/>
      <c r="E152" s="2144"/>
      <c r="F152" s="2144"/>
      <c r="I152" s="2144"/>
      <c r="J152" s="2490"/>
      <c r="K152" s="2874"/>
      <c r="L152" s="2874"/>
      <c r="M152" s="2874"/>
      <c r="N152" s="2874"/>
    </row>
    <row r="153" spans="1:22" ht="12.75" customHeight="1">
      <c r="A153" s="2144"/>
      <c r="B153" s="2144"/>
      <c r="C153" s="2144"/>
      <c r="D153" s="2144"/>
      <c r="E153" s="2144"/>
      <c r="F153" s="2144"/>
      <c r="I153" s="2144"/>
      <c r="J153" s="2490"/>
      <c r="K153" s="2874"/>
      <c r="L153" s="2874"/>
      <c r="M153" s="2874"/>
      <c r="N153" s="2874"/>
    </row>
    <row r="154" spans="1:22" ht="12.75" customHeight="1">
      <c r="A154" s="2144"/>
      <c r="B154" s="2144"/>
      <c r="C154" s="2144"/>
      <c r="D154" s="2144"/>
      <c r="E154" s="2144"/>
      <c r="F154" s="2144"/>
      <c r="I154" s="2144"/>
      <c r="J154" s="2490"/>
      <c r="K154" s="2874"/>
      <c r="L154" s="2874"/>
      <c r="M154" s="2874"/>
      <c r="N154" s="2874"/>
    </row>
    <row r="155" spans="1:22" ht="12.75" customHeight="1">
      <c r="A155" s="2144"/>
      <c r="B155" s="2144"/>
      <c r="C155" s="2144"/>
      <c r="D155" s="2144"/>
      <c r="E155" s="2144"/>
      <c r="F155" s="2144"/>
      <c r="I155" s="2144"/>
      <c r="J155" s="2490"/>
      <c r="K155" s="2874"/>
      <c r="L155" s="2874"/>
      <c r="M155" s="2874"/>
      <c r="N155" s="2874"/>
    </row>
    <row r="156" spans="1:22" ht="12.75" customHeight="1">
      <c r="A156" s="2144"/>
      <c r="B156" s="2144"/>
      <c r="C156" s="2144"/>
      <c r="D156" s="2144"/>
      <c r="E156" s="2144"/>
      <c r="F156" s="2144"/>
      <c r="I156" s="2144"/>
      <c r="J156" s="2490"/>
      <c r="K156" s="2874"/>
      <c r="L156" s="2874"/>
      <c r="M156" s="2874"/>
      <c r="N156" s="2874"/>
    </row>
    <row r="157" spans="1:22" ht="12.75" customHeight="1">
      <c r="A157" s="2144"/>
      <c r="B157" s="2144"/>
      <c r="C157" s="2144"/>
      <c r="D157" s="2144"/>
      <c r="E157" s="2144"/>
      <c r="F157" s="2144"/>
      <c r="I157" s="2144"/>
      <c r="J157" s="2490"/>
      <c r="K157" s="2874"/>
      <c r="L157" s="2874"/>
      <c r="M157" s="2874"/>
      <c r="N157" s="2874"/>
    </row>
    <row r="158" spans="1:22" ht="12.75" customHeight="1">
      <c r="A158" s="2144"/>
      <c r="B158" s="2144"/>
      <c r="C158" s="2144"/>
      <c r="D158" s="2144"/>
      <c r="E158" s="2144"/>
      <c r="F158" s="2144"/>
      <c r="I158" s="2144"/>
      <c r="J158" s="2490"/>
      <c r="K158" s="2874"/>
      <c r="L158" s="2874"/>
      <c r="M158" s="2874"/>
      <c r="N158" s="2874"/>
    </row>
    <row r="159" spans="1:22" ht="12.75" customHeight="1">
      <c r="A159" s="2144"/>
      <c r="B159" s="2144"/>
      <c r="C159" s="2144"/>
      <c r="D159" s="2144"/>
      <c r="E159" s="2144"/>
      <c r="F159" s="2144"/>
      <c r="I159" s="2144"/>
      <c r="J159" s="2490"/>
    </row>
    <row r="160" spans="1:22" ht="12.75" customHeight="1">
      <c r="A160" s="2144"/>
      <c r="B160" s="2144"/>
      <c r="C160" s="2144"/>
      <c r="D160" s="2144"/>
      <c r="E160" s="2144"/>
      <c r="F160" s="2144"/>
      <c r="I160" s="2144"/>
      <c r="J160" s="2490"/>
    </row>
    <row r="161" spans="1:10" ht="12.75" customHeight="1">
      <c r="A161" s="2144"/>
      <c r="B161" s="2144"/>
      <c r="C161" s="2144"/>
      <c r="D161" s="2144"/>
      <c r="E161" s="2144"/>
      <c r="F161" s="2144"/>
      <c r="I161" s="2144"/>
      <c r="J161" s="2490"/>
    </row>
    <row r="162" spans="1:10" ht="12.75" customHeight="1">
      <c r="A162" s="2144"/>
      <c r="B162" s="2144"/>
      <c r="C162" s="2144"/>
      <c r="D162" s="2144"/>
      <c r="E162" s="2144"/>
      <c r="F162" s="2144"/>
      <c r="I162" s="2144"/>
      <c r="J162" s="2490"/>
    </row>
    <row r="163" spans="1:10" ht="12.75" customHeight="1">
      <c r="A163" s="2144"/>
      <c r="B163" s="2144"/>
      <c r="C163" s="2144"/>
      <c r="D163" s="2144"/>
      <c r="E163" s="2144"/>
      <c r="F163" s="2144"/>
      <c r="I163" s="2144"/>
      <c r="J163" s="2490"/>
    </row>
    <row r="164" spans="1:10" ht="12.75" customHeight="1">
      <c r="A164" s="2144"/>
      <c r="B164" s="2144"/>
      <c r="C164" s="2144"/>
      <c r="D164" s="2144"/>
      <c r="E164" s="2144"/>
      <c r="F164" s="2144"/>
      <c r="I164" s="2144"/>
      <c r="J164" s="2490"/>
    </row>
    <row r="165" spans="1:10" ht="12.75" customHeight="1">
      <c r="A165" s="2144"/>
      <c r="B165" s="2144"/>
      <c r="C165" s="2144"/>
      <c r="D165" s="2144"/>
      <c r="E165" s="2144"/>
      <c r="F165" s="2144"/>
      <c r="I165" s="2144"/>
      <c r="J165" s="2490"/>
    </row>
    <row r="166" spans="1:10" ht="12.75" customHeight="1">
      <c r="A166" s="2144"/>
      <c r="B166" s="2144"/>
      <c r="C166" s="2144"/>
      <c r="D166" s="2144"/>
      <c r="E166" s="2144"/>
      <c r="F166" s="2144"/>
      <c r="I166" s="2144"/>
      <c r="J166" s="2490"/>
    </row>
    <row r="167" spans="1:10" ht="12.75" customHeight="1">
      <c r="A167" s="2144"/>
      <c r="B167" s="2144"/>
      <c r="C167" s="2144"/>
      <c r="D167" s="2144"/>
      <c r="E167" s="2144"/>
      <c r="F167" s="2144"/>
      <c r="I167" s="2144"/>
      <c r="J167" s="2490"/>
    </row>
    <row r="168" spans="1:10" ht="12.75" customHeight="1">
      <c r="A168" s="2144"/>
      <c r="B168" s="2144"/>
      <c r="C168" s="2144"/>
      <c r="D168" s="2144"/>
      <c r="E168" s="2144"/>
      <c r="F168" s="2144"/>
      <c r="I168" s="2144"/>
      <c r="J168" s="2490"/>
    </row>
    <row r="169" spans="1:10" ht="12.75" customHeight="1">
      <c r="A169" s="2144"/>
      <c r="B169" s="2144"/>
      <c r="C169" s="2144"/>
      <c r="D169" s="2144"/>
      <c r="E169" s="2144"/>
      <c r="F169" s="2144"/>
      <c r="I169" s="2144"/>
      <c r="J169" s="2490"/>
    </row>
    <row r="170" spans="1:10" ht="12.75" customHeight="1">
      <c r="A170" s="2144"/>
      <c r="B170" s="2144"/>
      <c r="C170" s="2144"/>
      <c r="D170" s="2144"/>
      <c r="E170" s="2144"/>
      <c r="F170" s="2144"/>
      <c r="I170" s="2144"/>
      <c r="J170" s="2490"/>
    </row>
    <row r="171" spans="1:10" ht="12.75" customHeight="1">
      <c r="A171" s="2144"/>
      <c r="B171" s="2144"/>
      <c r="C171" s="2144"/>
      <c r="D171" s="2144"/>
      <c r="E171" s="2144"/>
      <c r="F171" s="2144"/>
      <c r="I171" s="2144"/>
      <c r="J171" s="2490"/>
    </row>
    <row r="172" spans="1:10" ht="12.75" customHeight="1">
      <c r="A172" s="2144"/>
      <c r="B172" s="2144"/>
      <c r="C172" s="2144"/>
      <c r="D172" s="2144"/>
      <c r="E172" s="2144"/>
      <c r="F172" s="2144"/>
      <c r="I172" s="2144"/>
      <c r="J172" s="2490"/>
    </row>
    <row r="173" spans="1:10" ht="12.75" customHeight="1">
      <c r="A173" s="2144"/>
      <c r="B173" s="2144"/>
      <c r="C173" s="2144"/>
      <c r="D173" s="2144"/>
      <c r="E173" s="2144"/>
      <c r="F173" s="2144"/>
      <c r="I173" s="2144"/>
      <c r="J173" s="2490"/>
    </row>
    <row r="174" spans="1:10" ht="12.75" customHeight="1">
      <c r="A174" s="2144"/>
      <c r="B174" s="2144"/>
      <c r="C174" s="2144"/>
      <c r="D174" s="2144"/>
      <c r="E174" s="2144"/>
      <c r="F174" s="2144"/>
      <c r="I174" s="2144"/>
      <c r="J174" s="2490"/>
    </row>
    <row r="175" spans="1:10" ht="12.75" customHeight="1">
      <c r="A175" s="2144"/>
      <c r="B175" s="2144"/>
      <c r="C175" s="2144"/>
      <c r="D175" s="2144"/>
      <c r="E175" s="2144"/>
      <c r="F175" s="2144"/>
      <c r="I175" s="2144"/>
      <c r="J175" s="2490"/>
    </row>
    <row r="176" spans="1:10" ht="12.75" customHeight="1">
      <c r="A176" s="2144"/>
      <c r="B176" s="2144"/>
      <c r="C176" s="2144"/>
      <c r="D176" s="2144"/>
      <c r="E176" s="2144"/>
      <c r="F176" s="2144"/>
      <c r="I176" s="2144"/>
      <c r="J176" s="2490"/>
    </row>
    <row r="177" spans="1:10" ht="12.75" customHeight="1">
      <c r="A177" s="2144"/>
      <c r="B177" s="2144"/>
      <c r="C177" s="2144"/>
      <c r="D177" s="2144"/>
      <c r="E177" s="2144"/>
      <c r="F177" s="2144"/>
      <c r="I177" s="2144"/>
      <c r="J177" s="2490"/>
    </row>
    <row r="178" spans="1:10" ht="12.75" customHeight="1">
      <c r="A178" s="2144"/>
      <c r="B178" s="2144"/>
      <c r="C178" s="2144"/>
      <c r="D178" s="2144"/>
      <c r="E178" s="2144"/>
      <c r="F178" s="2144"/>
      <c r="I178" s="2144"/>
      <c r="J178" s="2490"/>
    </row>
    <row r="179" spans="1:10" ht="12.75" customHeight="1">
      <c r="A179" s="2144"/>
      <c r="B179" s="2144"/>
      <c r="C179" s="2144"/>
      <c r="D179" s="2144"/>
      <c r="E179" s="2144"/>
      <c r="F179" s="2144"/>
      <c r="I179" s="2144"/>
      <c r="J179" s="2490"/>
    </row>
    <row r="180" spans="1:10" ht="12.75" customHeight="1">
      <c r="A180" s="2144"/>
      <c r="B180" s="2144"/>
      <c r="C180" s="2144"/>
      <c r="D180" s="2144"/>
      <c r="E180" s="2144"/>
      <c r="F180" s="2144"/>
      <c r="I180" s="2144"/>
      <c r="J180" s="2490"/>
    </row>
    <row r="181" spans="1:10" ht="12.75" customHeight="1">
      <c r="A181" s="2144"/>
      <c r="B181" s="2144"/>
      <c r="C181" s="2144"/>
      <c r="D181" s="2144"/>
      <c r="E181" s="2144"/>
      <c r="F181" s="2144"/>
      <c r="I181" s="2144"/>
      <c r="J181" s="2490"/>
    </row>
    <row r="182" spans="1:10" ht="12.75" customHeight="1">
      <c r="A182" s="2144"/>
      <c r="B182" s="2144"/>
      <c r="C182" s="2144"/>
      <c r="D182" s="2144"/>
      <c r="E182" s="2144"/>
      <c r="F182" s="2144"/>
      <c r="I182" s="2144"/>
      <c r="J182" s="2490"/>
    </row>
    <row r="183" spans="1:10" ht="12.75" customHeight="1">
      <c r="A183" s="2144"/>
      <c r="B183" s="2144"/>
      <c r="C183" s="2144"/>
      <c r="D183" s="2144"/>
      <c r="E183" s="2144"/>
      <c r="F183" s="2144"/>
      <c r="I183" s="2144"/>
      <c r="J183" s="2490"/>
    </row>
    <row r="184" spans="1:10" ht="12.75" customHeight="1">
      <c r="A184" s="2144"/>
      <c r="B184" s="2144"/>
      <c r="C184" s="2144"/>
      <c r="D184" s="2144"/>
      <c r="E184" s="2144"/>
      <c r="F184" s="2144"/>
      <c r="I184" s="2144"/>
      <c r="J184" s="2490"/>
    </row>
    <row r="185" spans="1:10" ht="12.75" customHeight="1">
      <c r="A185" s="2144"/>
      <c r="B185" s="2144"/>
      <c r="C185" s="2144"/>
      <c r="D185" s="2144"/>
      <c r="E185" s="2144"/>
      <c r="F185" s="2144"/>
      <c r="I185" s="2144"/>
      <c r="J185" s="2490"/>
    </row>
    <row r="186" spans="1:10" ht="12.75" customHeight="1">
      <c r="A186" s="2144"/>
      <c r="B186" s="2144"/>
      <c r="C186" s="2144"/>
      <c r="D186" s="2144"/>
      <c r="E186" s="2144"/>
      <c r="F186" s="2144"/>
      <c r="I186" s="2144"/>
      <c r="J186" s="2490"/>
    </row>
    <row r="187" spans="1:10" ht="12.75" customHeight="1">
      <c r="A187" s="2144"/>
      <c r="B187" s="2144"/>
      <c r="C187" s="2144"/>
      <c r="D187" s="2144"/>
      <c r="E187" s="2144"/>
      <c r="F187" s="2144"/>
      <c r="I187" s="2144"/>
      <c r="J187" s="2490"/>
    </row>
    <row r="188" spans="1:10" ht="12.75" customHeight="1">
      <c r="A188" s="2144"/>
      <c r="B188" s="2144"/>
      <c r="C188" s="2144"/>
      <c r="D188" s="2144"/>
      <c r="E188" s="2144"/>
      <c r="F188" s="2144"/>
      <c r="I188" s="2144"/>
      <c r="J188" s="2490"/>
    </row>
    <row r="189" spans="1:10" ht="12.75" customHeight="1">
      <c r="A189" s="2144"/>
      <c r="B189" s="2144"/>
      <c r="C189" s="2144"/>
      <c r="D189" s="2144"/>
      <c r="E189" s="2144"/>
      <c r="F189" s="2144"/>
      <c r="I189" s="2144"/>
      <c r="J189" s="2490"/>
    </row>
    <row r="190" spans="1:10" ht="12.75" customHeight="1">
      <c r="A190" s="2144"/>
      <c r="B190" s="2144"/>
      <c r="C190" s="2144"/>
      <c r="D190" s="2144"/>
      <c r="E190" s="2144"/>
      <c r="F190" s="2144"/>
      <c r="I190" s="2144"/>
      <c r="J190" s="2490"/>
    </row>
    <row r="191" spans="1:10" ht="12.75" customHeight="1">
      <c r="A191" s="2144"/>
      <c r="B191" s="2144"/>
      <c r="C191" s="2144"/>
      <c r="D191" s="2144"/>
      <c r="E191" s="2144"/>
      <c r="F191" s="2144"/>
      <c r="I191" s="2144"/>
      <c r="J191" s="2490"/>
    </row>
    <row r="192" spans="1:10" ht="12.75" customHeight="1">
      <c r="A192" s="2144"/>
      <c r="B192" s="2144"/>
      <c r="C192" s="2144"/>
      <c r="D192" s="2144"/>
      <c r="E192" s="2144"/>
      <c r="F192" s="2144"/>
      <c r="I192" s="2144"/>
      <c r="J192" s="2490"/>
    </row>
    <row r="193" spans="1:10" ht="12.75" customHeight="1">
      <c r="A193" s="2144"/>
      <c r="B193" s="2144"/>
      <c r="C193" s="2144"/>
      <c r="D193" s="2144"/>
      <c r="E193" s="2144"/>
      <c r="F193" s="2144"/>
      <c r="I193" s="2144"/>
      <c r="J193" s="2490"/>
    </row>
    <row r="194" spans="1:10" ht="12.75" customHeight="1">
      <c r="A194" s="2144"/>
      <c r="B194" s="2144"/>
      <c r="C194" s="2144"/>
      <c r="D194" s="2144"/>
      <c r="E194" s="2144"/>
      <c r="F194" s="2144"/>
      <c r="I194" s="2144"/>
      <c r="J194" s="2490"/>
    </row>
    <row r="195" spans="1:10" ht="12.75" customHeight="1">
      <c r="A195" s="2144"/>
      <c r="B195" s="2144"/>
      <c r="C195" s="2144"/>
      <c r="D195" s="2144"/>
      <c r="E195" s="2144"/>
      <c r="F195" s="2144"/>
      <c r="I195" s="2144"/>
      <c r="J195" s="2490"/>
    </row>
    <row r="196" spans="1:10" ht="12.75" customHeight="1">
      <c r="A196" s="2144"/>
      <c r="B196" s="2144"/>
      <c r="C196" s="2144"/>
      <c r="D196" s="2144"/>
      <c r="E196" s="2144"/>
      <c r="F196" s="2144"/>
      <c r="I196" s="2144"/>
      <c r="J196" s="2490"/>
    </row>
    <row r="197" spans="1:10" ht="12.75" customHeight="1">
      <c r="A197" s="2144"/>
      <c r="B197" s="2144"/>
      <c r="C197" s="2144"/>
      <c r="D197" s="2144"/>
      <c r="E197" s="2144"/>
      <c r="F197" s="2144"/>
      <c r="I197" s="2144"/>
      <c r="J197" s="2490"/>
    </row>
    <row r="198" spans="1:10" ht="12.75" customHeight="1">
      <c r="A198" s="2144"/>
      <c r="B198" s="2144"/>
      <c r="C198" s="2144"/>
      <c r="D198" s="2144"/>
      <c r="E198" s="2144"/>
      <c r="F198" s="2144"/>
      <c r="I198" s="2144"/>
      <c r="J198" s="2490"/>
    </row>
    <row r="199" spans="1:10" ht="12.75" customHeight="1">
      <c r="A199" s="2144"/>
      <c r="B199" s="2144"/>
      <c r="C199" s="2144"/>
      <c r="D199" s="2144"/>
      <c r="E199" s="2144"/>
      <c r="F199" s="2144"/>
      <c r="I199" s="2144"/>
      <c r="J199" s="2490"/>
    </row>
    <row r="200" spans="1:10" ht="12.75" customHeight="1">
      <c r="A200" s="2144"/>
      <c r="B200" s="2144"/>
      <c r="C200" s="2144"/>
      <c r="D200" s="2144"/>
      <c r="E200" s="2144"/>
      <c r="F200" s="2144"/>
      <c r="I200" s="2144"/>
      <c r="J200" s="2490"/>
    </row>
    <row r="201" spans="1:10" ht="12.75" customHeight="1">
      <c r="A201" s="2144"/>
      <c r="B201" s="2144"/>
      <c r="C201" s="2144"/>
      <c r="D201" s="2144"/>
      <c r="E201" s="2144"/>
      <c r="F201" s="2144"/>
      <c r="I201" s="2144"/>
      <c r="J201" s="2490"/>
    </row>
    <row r="202" spans="1:10" ht="12.75" customHeight="1">
      <c r="A202" s="2144"/>
      <c r="B202" s="2144"/>
      <c r="C202" s="2144"/>
      <c r="D202" s="2144"/>
      <c r="E202" s="2144"/>
      <c r="F202" s="2144"/>
      <c r="I202" s="2144"/>
      <c r="J202" s="2490"/>
    </row>
    <row r="203" spans="1:10" ht="12.75" customHeight="1">
      <c r="A203" s="2144"/>
      <c r="B203" s="2144"/>
      <c r="C203" s="2144"/>
      <c r="D203" s="2144"/>
      <c r="E203" s="2144"/>
      <c r="F203" s="2144"/>
      <c r="I203" s="2144"/>
      <c r="J203" s="2490"/>
    </row>
    <row r="204" spans="1:10" ht="12.75" customHeight="1">
      <c r="A204" s="2144"/>
      <c r="B204" s="2144"/>
      <c r="C204" s="2144"/>
      <c r="D204" s="2144"/>
      <c r="E204" s="2144"/>
      <c r="F204" s="2144"/>
      <c r="I204" s="2144"/>
      <c r="J204" s="2490"/>
    </row>
    <row r="205" spans="1:10" ht="12.75" customHeight="1">
      <c r="A205" s="2144"/>
      <c r="B205" s="2144"/>
      <c r="C205" s="2144"/>
      <c r="D205" s="2144"/>
      <c r="E205" s="2144"/>
      <c r="F205" s="2144"/>
      <c r="I205" s="2144"/>
      <c r="J205" s="2490"/>
    </row>
    <row r="206" spans="1:10" ht="12.75" customHeight="1">
      <c r="A206" s="2144"/>
      <c r="B206" s="2144"/>
      <c r="C206" s="2144"/>
      <c r="D206" s="2144"/>
      <c r="E206" s="2144"/>
      <c r="F206" s="2144"/>
      <c r="I206" s="2144"/>
      <c r="J206" s="2490"/>
    </row>
    <row r="207" spans="1:10" ht="12.75" customHeight="1">
      <c r="A207" s="2144"/>
      <c r="B207" s="2144"/>
      <c r="C207" s="2144"/>
      <c r="D207" s="2144"/>
      <c r="E207" s="2144"/>
      <c r="F207" s="2144"/>
      <c r="I207" s="2144"/>
      <c r="J207" s="2490"/>
    </row>
    <row r="208" spans="1:10" ht="12.75" customHeight="1">
      <c r="A208" s="2144"/>
      <c r="B208" s="2144"/>
      <c r="C208" s="2144"/>
      <c r="D208" s="2144"/>
      <c r="E208" s="2144"/>
      <c r="F208" s="2144"/>
      <c r="I208" s="2144"/>
      <c r="J208" s="2490"/>
    </row>
    <row r="209" spans="1:10" ht="12.75" customHeight="1">
      <c r="A209" s="2144"/>
      <c r="B209" s="2144"/>
      <c r="C209" s="2144"/>
      <c r="D209" s="2144"/>
      <c r="E209" s="2144"/>
      <c r="F209" s="2144"/>
      <c r="I209" s="2144"/>
      <c r="J209" s="2490"/>
    </row>
    <row r="210" spans="1:10" ht="12.75" customHeight="1">
      <c r="A210" s="2144"/>
      <c r="B210" s="2144"/>
      <c r="C210" s="2144"/>
      <c r="D210" s="2144"/>
      <c r="E210" s="2144"/>
      <c r="F210" s="2144"/>
      <c r="I210" s="2144"/>
      <c r="J210" s="2490"/>
    </row>
    <row r="211" spans="1:10" ht="12.75" customHeight="1">
      <c r="A211" s="2144"/>
      <c r="B211" s="2144"/>
      <c r="C211" s="2144"/>
      <c r="D211" s="2144"/>
      <c r="E211" s="2144"/>
      <c r="F211" s="2144"/>
      <c r="I211" s="2144"/>
      <c r="J211" s="2490"/>
    </row>
    <row r="212" spans="1:10" ht="12.75" customHeight="1">
      <c r="A212" s="2144"/>
      <c r="B212" s="2144"/>
      <c r="C212" s="2144"/>
      <c r="D212" s="2144"/>
      <c r="E212" s="2144"/>
      <c r="F212" s="2144"/>
      <c r="I212" s="2144"/>
      <c r="J212" s="2490"/>
    </row>
    <row r="213" spans="1:10" ht="12.75" customHeight="1">
      <c r="A213" s="2144"/>
      <c r="B213" s="2144"/>
      <c r="C213" s="2144"/>
      <c r="D213" s="2144"/>
      <c r="E213" s="2144"/>
      <c r="F213" s="2144"/>
      <c r="I213" s="2144"/>
      <c r="J213" s="2490"/>
    </row>
    <row r="214" spans="1:10" ht="12.75" customHeight="1">
      <c r="A214" s="2144"/>
      <c r="B214" s="2144"/>
      <c r="C214" s="2144"/>
      <c r="D214" s="2144"/>
      <c r="E214" s="2144"/>
      <c r="F214" s="2144"/>
      <c r="I214" s="2144"/>
      <c r="J214" s="2490"/>
    </row>
    <row r="215" spans="1:10" ht="12.75" customHeight="1">
      <c r="A215" s="2144"/>
      <c r="B215" s="2144"/>
      <c r="C215" s="2144"/>
      <c r="D215" s="2144"/>
      <c r="E215" s="2144"/>
      <c r="F215" s="2144"/>
      <c r="I215" s="2144"/>
      <c r="J215" s="2490"/>
    </row>
    <row r="216" spans="1:10" ht="12.75" customHeight="1">
      <c r="A216" s="2144"/>
      <c r="B216" s="2144"/>
      <c r="C216" s="2144"/>
      <c r="D216" s="2144"/>
      <c r="E216" s="2144"/>
      <c r="F216" s="2144"/>
      <c r="I216" s="2144"/>
      <c r="J216" s="2490"/>
    </row>
    <row r="217" spans="1:10" ht="12.75" customHeight="1">
      <c r="A217" s="2144"/>
      <c r="B217" s="2144"/>
      <c r="C217" s="2144"/>
      <c r="D217" s="2144"/>
      <c r="E217" s="2144"/>
      <c r="F217" s="2144"/>
      <c r="I217" s="2144"/>
      <c r="J217" s="2490"/>
    </row>
    <row r="218" spans="1:10" ht="12.75" customHeight="1">
      <c r="A218" s="2144"/>
      <c r="B218" s="2144"/>
      <c r="C218" s="2144"/>
      <c r="D218" s="2144"/>
      <c r="E218" s="2144"/>
      <c r="F218" s="2144"/>
      <c r="I218" s="2144"/>
      <c r="J218" s="2490"/>
    </row>
    <row r="219" spans="1:10" ht="12.75" customHeight="1">
      <c r="A219" s="2144"/>
      <c r="B219" s="2144"/>
      <c r="C219" s="2144"/>
      <c r="D219" s="2144"/>
      <c r="E219" s="2144"/>
      <c r="F219" s="2144"/>
      <c r="I219" s="2144"/>
      <c r="J219" s="2490"/>
    </row>
    <row r="220" spans="1:10" ht="12.75" customHeight="1">
      <c r="A220" s="2144"/>
      <c r="B220" s="2144"/>
      <c r="C220" s="2144"/>
      <c r="D220" s="2144"/>
      <c r="E220" s="2144"/>
      <c r="F220" s="2144"/>
      <c r="I220" s="2144"/>
      <c r="J220" s="2490"/>
    </row>
    <row r="221" spans="1:10" ht="12.75" customHeight="1">
      <c r="A221" s="2144"/>
      <c r="B221" s="2144"/>
      <c r="C221" s="2144"/>
      <c r="D221" s="2144"/>
      <c r="E221" s="2144"/>
      <c r="F221" s="2144"/>
      <c r="I221" s="2144"/>
      <c r="J221" s="2490"/>
    </row>
    <row r="222" spans="1:10" ht="12.75" customHeight="1">
      <c r="A222" s="2144"/>
      <c r="B222" s="2144"/>
      <c r="C222" s="2144"/>
      <c r="D222" s="2144"/>
      <c r="E222" s="2144"/>
      <c r="F222" s="2144"/>
      <c r="I222" s="2144"/>
      <c r="J222" s="2490"/>
    </row>
    <row r="223" spans="1:10" ht="12.75" customHeight="1">
      <c r="A223" s="2144"/>
      <c r="B223" s="2144"/>
      <c r="C223" s="2144"/>
      <c r="D223" s="2144"/>
      <c r="E223" s="2144"/>
      <c r="F223" s="2144"/>
      <c r="I223" s="2144"/>
      <c r="J223" s="2490"/>
    </row>
    <row r="224" spans="1:10" ht="12.75" customHeight="1">
      <c r="A224" s="2144"/>
      <c r="B224" s="2144"/>
      <c r="C224" s="2144"/>
      <c r="D224" s="2144"/>
      <c r="E224" s="2144"/>
      <c r="F224" s="2144"/>
      <c r="I224" s="2144"/>
      <c r="J224" s="2490"/>
    </row>
    <row r="225" spans="1:10" ht="12.75" customHeight="1">
      <c r="A225" s="2144"/>
      <c r="B225" s="2144"/>
      <c r="C225" s="2144"/>
      <c r="D225" s="2144"/>
      <c r="E225" s="2144"/>
      <c r="F225" s="2144"/>
      <c r="I225" s="2144"/>
      <c r="J225" s="2490"/>
    </row>
    <row r="226" spans="1:10" ht="12.75" customHeight="1">
      <c r="A226" s="2144"/>
      <c r="B226" s="2144"/>
      <c r="C226" s="2144"/>
      <c r="D226" s="2144"/>
      <c r="E226" s="2144"/>
      <c r="F226" s="2144"/>
      <c r="I226" s="2144"/>
      <c r="J226" s="2490"/>
    </row>
    <row r="227" spans="1:10" ht="12.75" customHeight="1">
      <c r="A227" s="2144"/>
      <c r="B227" s="2144"/>
      <c r="C227" s="2144"/>
      <c r="D227" s="2144"/>
      <c r="E227" s="2144"/>
      <c r="F227" s="2144"/>
      <c r="I227" s="2144"/>
      <c r="J227" s="2490"/>
    </row>
    <row r="228" spans="1:10" ht="12.75" customHeight="1">
      <c r="A228" s="2144"/>
      <c r="B228" s="2144"/>
      <c r="C228" s="2144"/>
      <c r="D228" s="2144"/>
      <c r="E228" s="2144"/>
      <c r="F228" s="2144"/>
      <c r="I228" s="2144"/>
      <c r="J228" s="2490"/>
    </row>
    <row r="229" spans="1:10" ht="12.75" customHeight="1">
      <c r="A229" s="2144"/>
      <c r="B229" s="2144"/>
      <c r="C229" s="2144"/>
      <c r="D229" s="2144"/>
      <c r="E229" s="2144"/>
      <c r="F229" s="2144"/>
      <c r="I229" s="2144"/>
      <c r="J229" s="2490"/>
    </row>
    <row r="230" spans="1:10" ht="12.75" customHeight="1">
      <c r="A230" s="2144"/>
      <c r="B230" s="2144"/>
      <c r="C230" s="2144"/>
      <c r="D230" s="2144"/>
      <c r="E230" s="2144"/>
      <c r="F230" s="2144"/>
      <c r="I230" s="2144"/>
      <c r="J230" s="2490"/>
    </row>
    <row r="231" spans="1:10" ht="12.75" customHeight="1">
      <c r="A231" s="2144"/>
      <c r="B231" s="2144"/>
      <c r="C231" s="2144"/>
      <c r="D231" s="2144"/>
      <c r="E231" s="2144"/>
      <c r="F231" s="2144"/>
      <c r="I231" s="2144"/>
      <c r="J231" s="2490"/>
    </row>
    <row r="232" spans="1:10" ht="12.75" customHeight="1">
      <c r="A232" s="2144"/>
      <c r="B232" s="2144"/>
      <c r="C232" s="2144"/>
      <c r="D232" s="2144"/>
      <c r="E232" s="2144"/>
      <c r="F232" s="2144"/>
      <c r="I232" s="2144"/>
      <c r="J232" s="2490"/>
    </row>
    <row r="233" spans="1:10" ht="12.75" customHeight="1">
      <c r="A233" s="2144"/>
      <c r="B233" s="2144"/>
      <c r="C233" s="2144"/>
      <c r="D233" s="2144"/>
      <c r="E233" s="2144"/>
      <c r="F233" s="2144"/>
      <c r="I233" s="2144"/>
      <c r="J233" s="2490"/>
    </row>
    <row r="234" spans="1:10" ht="12.75" customHeight="1">
      <c r="A234" s="2144"/>
      <c r="B234" s="2144"/>
      <c r="C234" s="2144"/>
      <c r="D234" s="2144"/>
      <c r="E234" s="2144"/>
      <c r="F234" s="2144"/>
      <c r="I234" s="2144"/>
      <c r="J234" s="2490"/>
    </row>
    <row r="235" spans="1:10" ht="12.75" customHeight="1">
      <c r="A235" s="2144"/>
      <c r="B235" s="2144"/>
      <c r="C235" s="2144"/>
      <c r="D235" s="2144"/>
      <c r="E235" s="2144"/>
      <c r="F235" s="2144"/>
      <c r="I235" s="2144"/>
      <c r="J235" s="2490"/>
    </row>
    <row r="236" spans="1:10" ht="12.75" customHeight="1">
      <c r="A236" s="2144"/>
      <c r="B236" s="2144"/>
      <c r="C236" s="2144"/>
      <c r="D236" s="2144"/>
      <c r="E236" s="2144"/>
      <c r="F236" s="2144"/>
      <c r="I236" s="2144"/>
      <c r="J236" s="2490"/>
    </row>
    <row r="237" spans="1:10" ht="12.75" customHeight="1">
      <c r="A237" s="2144"/>
      <c r="B237" s="2144"/>
      <c r="C237" s="2144"/>
      <c r="D237" s="2144"/>
      <c r="E237" s="2144"/>
      <c r="F237" s="2144"/>
      <c r="I237" s="2144"/>
      <c r="J237" s="2490"/>
    </row>
    <row r="238" spans="1:10" ht="12.75" customHeight="1">
      <c r="A238" s="2144"/>
      <c r="B238" s="2144"/>
      <c r="C238" s="2144"/>
      <c r="D238" s="2144"/>
      <c r="E238" s="2144"/>
      <c r="F238" s="2144"/>
      <c r="I238" s="2144"/>
      <c r="J238" s="2490"/>
    </row>
    <row r="239" spans="1:10" ht="12.75" customHeight="1">
      <c r="A239" s="2144"/>
      <c r="B239" s="2144"/>
      <c r="C239" s="2144"/>
      <c r="D239" s="2144"/>
      <c r="E239" s="2144"/>
      <c r="F239" s="2144"/>
      <c r="I239" s="2144"/>
      <c r="J239" s="2490"/>
    </row>
    <row r="240" spans="1:10" ht="12.75" customHeight="1">
      <c r="A240" s="2144"/>
      <c r="B240" s="2144"/>
      <c r="C240" s="2144"/>
      <c r="D240" s="2144"/>
      <c r="E240" s="2144"/>
      <c r="F240" s="2144"/>
      <c r="I240" s="2144"/>
      <c r="J240" s="2490"/>
    </row>
    <row r="241" spans="1:10" ht="12.75" customHeight="1">
      <c r="A241" s="2144"/>
      <c r="B241" s="2144"/>
      <c r="C241" s="2144"/>
      <c r="D241" s="2144"/>
      <c r="E241" s="2144"/>
      <c r="F241" s="2144"/>
      <c r="I241" s="2144"/>
      <c r="J241" s="2490"/>
    </row>
    <row r="242" spans="1:10" ht="12.75" customHeight="1">
      <c r="A242" s="2144"/>
      <c r="B242" s="2144"/>
      <c r="C242" s="2144"/>
      <c r="D242" s="2144"/>
      <c r="E242" s="2144"/>
      <c r="F242" s="2144"/>
      <c r="I242" s="2144"/>
      <c r="J242" s="2490"/>
    </row>
    <row r="243" spans="1:10" ht="12.75" customHeight="1">
      <c r="A243" s="2144"/>
      <c r="B243" s="2144"/>
      <c r="C243" s="2144"/>
      <c r="D243" s="2144"/>
      <c r="E243" s="2144"/>
      <c r="F243" s="2144"/>
      <c r="I243" s="2144"/>
      <c r="J243" s="2490"/>
    </row>
    <row r="244" spans="1:10" ht="12.75" customHeight="1">
      <c r="A244" s="2144"/>
      <c r="B244" s="2144"/>
      <c r="C244" s="2144"/>
      <c r="D244" s="2144"/>
      <c r="E244" s="2144"/>
      <c r="F244" s="2144"/>
      <c r="I244" s="2144"/>
      <c r="J244" s="2490"/>
    </row>
    <row r="245" spans="1:10" ht="12.75" customHeight="1">
      <c r="A245" s="2144"/>
      <c r="B245" s="2144"/>
      <c r="C245" s="2144"/>
      <c r="D245" s="2144"/>
      <c r="E245" s="2144"/>
      <c r="F245" s="2144"/>
      <c r="I245" s="2144"/>
      <c r="J245" s="2490"/>
    </row>
    <row r="246" spans="1:10" ht="12.75" customHeight="1">
      <c r="A246" s="2144"/>
      <c r="B246" s="2144"/>
      <c r="C246" s="2144"/>
      <c r="D246" s="2144"/>
      <c r="E246" s="2144"/>
      <c r="F246" s="2144"/>
      <c r="I246" s="2144"/>
      <c r="J246" s="2490"/>
    </row>
    <row r="247" spans="1:10" ht="12.75" customHeight="1">
      <c r="A247" s="2144"/>
      <c r="B247" s="2144"/>
      <c r="C247" s="2144"/>
      <c r="D247" s="2144"/>
      <c r="E247" s="2144"/>
      <c r="F247" s="2144"/>
      <c r="I247" s="2144"/>
      <c r="J247" s="2490"/>
    </row>
    <row r="248" spans="1:10" ht="12.75" customHeight="1">
      <c r="A248" s="2144"/>
      <c r="B248" s="2144"/>
      <c r="C248" s="2144"/>
      <c r="D248" s="2144"/>
      <c r="E248" s="2144"/>
      <c r="F248" s="2144"/>
      <c r="I248" s="2144"/>
      <c r="J248" s="2490"/>
    </row>
    <row r="249" spans="1:10" ht="12.75" customHeight="1">
      <c r="A249" s="2144"/>
      <c r="B249" s="2144"/>
      <c r="C249" s="2144"/>
      <c r="D249" s="2144"/>
      <c r="E249" s="2144"/>
      <c r="F249" s="2144"/>
      <c r="I249" s="2144"/>
      <c r="J249" s="2490"/>
    </row>
    <row r="250" spans="1:10" ht="12.75" customHeight="1">
      <c r="A250" s="2144"/>
      <c r="B250" s="2144"/>
      <c r="C250" s="2144"/>
      <c r="D250" s="2144"/>
      <c r="E250" s="2144"/>
      <c r="F250" s="2144"/>
      <c r="I250" s="2144"/>
      <c r="J250" s="2490"/>
    </row>
    <row r="251" spans="1:10" ht="12.75" customHeight="1">
      <c r="A251" s="2144"/>
      <c r="B251" s="2144"/>
      <c r="C251" s="2144"/>
      <c r="D251" s="2144"/>
      <c r="E251" s="2144"/>
      <c r="F251" s="2144"/>
      <c r="I251" s="2144"/>
      <c r="J251" s="2490"/>
    </row>
    <row r="252" spans="1:10" ht="12.75" customHeight="1">
      <c r="A252" s="2144"/>
      <c r="B252" s="2144"/>
      <c r="C252" s="2144"/>
      <c r="D252" s="2144"/>
      <c r="E252" s="2144"/>
      <c r="F252" s="2144"/>
      <c r="I252" s="2144"/>
      <c r="J252" s="2490"/>
    </row>
    <row r="253" spans="1:10" ht="12.75" customHeight="1">
      <c r="A253" s="2144"/>
      <c r="B253" s="2144"/>
      <c r="C253" s="2144"/>
      <c r="D253" s="2144"/>
      <c r="E253" s="2144"/>
      <c r="F253" s="2144"/>
      <c r="I253" s="2144"/>
      <c r="J253" s="2490"/>
    </row>
    <row r="254" spans="1:10" ht="12.75" customHeight="1">
      <c r="A254" s="2144"/>
      <c r="B254" s="2144"/>
      <c r="C254" s="2144"/>
      <c r="D254" s="2144"/>
      <c r="E254" s="2144"/>
      <c r="F254" s="2144"/>
      <c r="I254" s="2144"/>
      <c r="J254" s="2490"/>
    </row>
    <row r="255" spans="1:10" ht="12.75" customHeight="1">
      <c r="A255" s="2144"/>
      <c r="B255" s="2144"/>
      <c r="C255" s="2144"/>
      <c r="D255" s="2144"/>
      <c r="E255" s="2144"/>
      <c r="F255" s="2144"/>
      <c r="I255" s="2144"/>
      <c r="J255" s="2490"/>
    </row>
    <row r="256" spans="1:10" ht="12.75" customHeight="1">
      <c r="A256" s="2144"/>
      <c r="B256" s="2144"/>
      <c r="C256" s="2144"/>
      <c r="D256" s="2144"/>
      <c r="E256" s="2144"/>
      <c r="F256" s="2144"/>
      <c r="I256" s="2144"/>
      <c r="J256" s="2490"/>
    </row>
    <row r="257" spans="1:10" ht="12.75" customHeight="1">
      <c r="A257" s="2144"/>
      <c r="B257" s="2144"/>
      <c r="C257" s="2144"/>
      <c r="D257" s="2144"/>
      <c r="E257" s="2144"/>
      <c r="F257" s="2144"/>
      <c r="I257" s="2144"/>
      <c r="J257" s="2490"/>
    </row>
    <row r="258" spans="1:10" ht="12.75" customHeight="1">
      <c r="A258" s="2144"/>
      <c r="B258" s="2144"/>
      <c r="C258" s="2144"/>
      <c r="D258" s="2144"/>
      <c r="E258" s="2144"/>
      <c r="F258" s="2144"/>
      <c r="I258" s="2144"/>
      <c r="J258" s="2490"/>
    </row>
    <row r="259" spans="1:10" ht="12.75" customHeight="1">
      <c r="A259" s="2144"/>
      <c r="B259" s="2144"/>
      <c r="C259" s="2144"/>
      <c r="D259" s="2144"/>
      <c r="E259" s="2144"/>
      <c r="F259" s="2144"/>
      <c r="I259" s="2144"/>
      <c r="J259" s="2490"/>
    </row>
    <row r="260" spans="1:10" ht="12.75" customHeight="1">
      <c r="A260" s="2144"/>
      <c r="B260" s="2144"/>
      <c r="C260" s="2144"/>
      <c r="D260" s="2144"/>
      <c r="E260" s="2144"/>
      <c r="F260" s="2144"/>
      <c r="I260" s="2144"/>
      <c r="J260" s="2490"/>
    </row>
    <row r="261" spans="1:10" ht="12.75" customHeight="1">
      <c r="A261" s="2144"/>
      <c r="B261" s="2144"/>
      <c r="C261" s="2144"/>
      <c r="D261" s="2144"/>
      <c r="E261" s="2144"/>
      <c r="F261" s="2144"/>
      <c r="I261" s="2144"/>
      <c r="J261" s="2490"/>
    </row>
    <row r="262" spans="1:10" ht="12.75" customHeight="1">
      <c r="A262" s="2144"/>
      <c r="B262" s="2144"/>
      <c r="C262" s="2144"/>
      <c r="D262" s="2144"/>
      <c r="E262" s="2144"/>
      <c r="F262" s="2144"/>
      <c r="I262" s="2144"/>
      <c r="J262" s="2490"/>
    </row>
    <row r="263" spans="1:10" ht="12.75" customHeight="1">
      <c r="A263" s="2144"/>
      <c r="B263" s="2144"/>
      <c r="C263" s="2144"/>
      <c r="D263" s="2144"/>
      <c r="E263" s="2144"/>
      <c r="F263" s="2144"/>
      <c r="I263" s="2144"/>
      <c r="J263" s="2490"/>
    </row>
    <row r="264" spans="1:10" ht="12.75" customHeight="1">
      <c r="A264" s="2144"/>
      <c r="B264" s="2144"/>
      <c r="C264" s="2144"/>
      <c r="D264" s="2144"/>
      <c r="E264" s="2144"/>
      <c r="F264" s="2144"/>
      <c r="I264" s="2144"/>
      <c r="J264" s="2490"/>
    </row>
    <row r="265" spans="1:10" ht="12.75" customHeight="1">
      <c r="A265" s="2144"/>
      <c r="B265" s="2144"/>
      <c r="C265" s="2144"/>
      <c r="D265" s="2144"/>
      <c r="E265" s="2144"/>
      <c r="F265" s="2144"/>
      <c r="I265" s="2144"/>
      <c r="J265" s="2490"/>
    </row>
    <row r="266" spans="1:10" ht="12.75" customHeight="1">
      <c r="A266" s="2144"/>
      <c r="B266" s="2144"/>
      <c r="C266" s="2144"/>
      <c r="D266" s="2144"/>
      <c r="E266" s="2144"/>
      <c r="F266" s="2144"/>
      <c r="I266" s="2144"/>
      <c r="J266" s="2490"/>
    </row>
    <row r="267" spans="1:10" ht="12.75" customHeight="1">
      <c r="A267" s="2144"/>
      <c r="B267" s="2144"/>
      <c r="C267" s="2144"/>
      <c r="D267" s="2144"/>
      <c r="E267" s="2144"/>
      <c r="F267" s="2144"/>
      <c r="I267" s="2144"/>
      <c r="J267" s="2490"/>
    </row>
    <row r="268" spans="1:10" ht="12.75" customHeight="1">
      <c r="A268" s="2144"/>
      <c r="B268" s="2144"/>
      <c r="C268" s="2144"/>
      <c r="D268" s="2144"/>
      <c r="E268" s="2144"/>
      <c r="F268" s="2144"/>
      <c r="I268" s="2144"/>
      <c r="J268" s="2490"/>
    </row>
    <row r="269" spans="1:10" ht="12.75" customHeight="1">
      <c r="A269" s="2144"/>
      <c r="B269" s="2144"/>
      <c r="C269" s="2144"/>
      <c r="D269" s="2144"/>
      <c r="E269" s="2144"/>
      <c r="F269" s="2144"/>
      <c r="I269" s="2144"/>
      <c r="J269" s="2490"/>
    </row>
    <row r="270" spans="1:10" ht="12.75" customHeight="1">
      <c r="A270" s="2144"/>
      <c r="B270" s="2144"/>
      <c r="C270" s="2144"/>
      <c r="D270" s="2144"/>
      <c r="E270" s="2144"/>
      <c r="F270" s="2144"/>
      <c r="I270" s="2144"/>
      <c r="J270" s="2490"/>
    </row>
    <row r="271" spans="1:10" ht="12.75" customHeight="1">
      <c r="A271" s="2144"/>
      <c r="B271" s="2144"/>
      <c r="C271" s="2144"/>
      <c r="D271" s="2144"/>
      <c r="E271" s="2144"/>
      <c r="F271" s="2144"/>
      <c r="I271" s="2144"/>
      <c r="J271" s="2490"/>
    </row>
    <row r="272" spans="1:10" ht="12.75" customHeight="1">
      <c r="A272" s="2144"/>
      <c r="B272" s="2144"/>
      <c r="C272" s="2144"/>
      <c r="D272" s="2144"/>
      <c r="E272" s="2144"/>
      <c r="F272" s="2144"/>
      <c r="I272" s="2144"/>
      <c r="J272" s="2490"/>
    </row>
    <row r="273" spans="1:10" ht="12.75" customHeight="1">
      <c r="A273" s="2144"/>
      <c r="B273" s="2144"/>
      <c r="C273" s="2144"/>
      <c r="D273" s="2144"/>
      <c r="E273" s="2144"/>
      <c r="F273" s="2144"/>
      <c r="I273" s="2144"/>
      <c r="J273" s="2490"/>
    </row>
    <row r="274" spans="1:10" ht="12.75" customHeight="1">
      <c r="A274" s="2144"/>
      <c r="B274" s="2144"/>
      <c r="C274" s="2144"/>
      <c r="D274" s="2144"/>
      <c r="E274" s="2144"/>
      <c r="F274" s="2144"/>
      <c r="I274" s="2144"/>
      <c r="J274" s="2490"/>
    </row>
    <row r="275" spans="1:10" ht="12.75" customHeight="1">
      <c r="A275" s="2144"/>
      <c r="B275" s="2144"/>
      <c r="C275" s="2144"/>
      <c r="D275" s="2144"/>
      <c r="E275" s="2144"/>
      <c r="F275" s="2144"/>
      <c r="I275" s="2144"/>
      <c r="J275" s="2490"/>
    </row>
    <row r="276" spans="1:10" ht="12.75" customHeight="1">
      <c r="A276" s="2144"/>
      <c r="B276" s="2144"/>
      <c r="C276" s="2144"/>
      <c r="D276" s="2144"/>
      <c r="E276" s="2144"/>
      <c r="F276" s="2144"/>
      <c r="I276" s="2144"/>
      <c r="J276" s="2490"/>
    </row>
    <row r="277" spans="1:10" ht="12.75" customHeight="1">
      <c r="A277" s="2144"/>
      <c r="B277" s="2144"/>
      <c r="C277" s="2144"/>
      <c r="D277" s="2144"/>
      <c r="E277" s="2144"/>
      <c r="F277" s="2144"/>
      <c r="I277" s="2144"/>
      <c r="J277" s="2490"/>
    </row>
    <row r="278" spans="1:10" ht="12.75" customHeight="1">
      <c r="A278" s="2144"/>
      <c r="B278" s="2144"/>
      <c r="C278" s="2144"/>
      <c r="D278" s="2144"/>
      <c r="E278" s="2144"/>
      <c r="F278" s="2144"/>
      <c r="I278" s="2144"/>
      <c r="J278" s="2490"/>
    </row>
    <row r="279" spans="1:10" ht="12.75" customHeight="1">
      <c r="A279" s="2144"/>
      <c r="B279" s="2144"/>
      <c r="C279" s="2144"/>
      <c r="D279" s="2144"/>
      <c r="E279" s="2144"/>
      <c r="F279" s="2144"/>
      <c r="I279" s="2144"/>
      <c r="J279" s="2490"/>
    </row>
    <row r="280" spans="1:10" ht="12.75" customHeight="1">
      <c r="A280" s="2144"/>
      <c r="B280" s="2144"/>
      <c r="C280" s="2144"/>
      <c r="D280" s="2144"/>
      <c r="E280" s="2144"/>
      <c r="F280" s="2144"/>
      <c r="I280" s="2144"/>
      <c r="J280" s="2490"/>
    </row>
    <row r="281" spans="1:10" ht="12.75" customHeight="1">
      <c r="A281" s="2144"/>
      <c r="B281" s="2144"/>
      <c r="C281" s="2144"/>
      <c r="D281" s="2144"/>
      <c r="E281" s="2144"/>
      <c r="F281" s="2144"/>
      <c r="I281" s="2144"/>
      <c r="J281" s="2490"/>
    </row>
    <row r="282" spans="1:10" ht="12.75" customHeight="1">
      <c r="A282" s="2144"/>
      <c r="B282" s="2144"/>
      <c r="C282" s="2144"/>
      <c r="D282" s="2144"/>
      <c r="E282" s="2144"/>
      <c r="F282" s="2144"/>
      <c r="I282" s="2144"/>
      <c r="J282" s="2490"/>
    </row>
    <row r="283" spans="1:10" ht="12.75" customHeight="1">
      <c r="A283" s="2144"/>
      <c r="B283" s="2144"/>
      <c r="C283" s="2144"/>
      <c r="D283" s="2144"/>
      <c r="E283" s="2144"/>
      <c r="F283" s="2144"/>
      <c r="I283" s="2144"/>
      <c r="J283" s="2490"/>
    </row>
    <row r="284" spans="1:10" ht="12.75" customHeight="1">
      <c r="A284" s="2144"/>
      <c r="B284" s="2144"/>
      <c r="C284" s="2144"/>
      <c r="D284" s="2144"/>
      <c r="E284" s="2144"/>
      <c r="F284" s="2144"/>
      <c r="I284" s="2144"/>
      <c r="J284" s="2490"/>
    </row>
    <row r="285" spans="1:10" ht="12.75" customHeight="1">
      <c r="A285" s="2144"/>
      <c r="B285" s="2144"/>
      <c r="C285" s="2144"/>
      <c r="D285" s="2144"/>
      <c r="E285" s="2144"/>
      <c r="F285" s="2144"/>
      <c r="I285" s="2144"/>
      <c r="J285" s="2490"/>
    </row>
    <row r="286" spans="1:10" ht="12.75" customHeight="1">
      <c r="A286" s="2144"/>
      <c r="B286" s="2144"/>
      <c r="C286" s="2144"/>
      <c r="D286" s="2144"/>
      <c r="E286" s="2144"/>
      <c r="F286" s="2144"/>
      <c r="I286" s="2144"/>
      <c r="J286" s="2490"/>
    </row>
    <row r="287" spans="1:10" ht="12.75" customHeight="1">
      <c r="A287" s="2144"/>
      <c r="B287" s="2144"/>
      <c r="C287" s="2144"/>
      <c r="D287" s="2144"/>
      <c r="E287" s="2144"/>
      <c r="F287" s="2144"/>
      <c r="I287" s="2144"/>
      <c r="J287" s="2490"/>
    </row>
    <row r="288" spans="1:10" ht="12.75" customHeight="1">
      <c r="A288" s="2144"/>
      <c r="B288" s="2144"/>
      <c r="C288" s="2144"/>
      <c r="D288" s="2144"/>
      <c r="E288" s="2144"/>
      <c r="F288" s="2144"/>
      <c r="I288" s="2144"/>
      <c r="J288" s="2490"/>
    </row>
    <row r="289" spans="1:10" ht="12.75" customHeight="1">
      <c r="A289" s="2144"/>
      <c r="B289" s="2144"/>
      <c r="C289" s="2144"/>
      <c r="D289" s="2144"/>
      <c r="E289" s="2144"/>
      <c r="F289" s="2144"/>
      <c r="I289" s="2144"/>
      <c r="J289" s="2490"/>
    </row>
    <row r="290" spans="1:10" ht="12.75" customHeight="1">
      <c r="A290" s="2144"/>
      <c r="B290" s="2144"/>
      <c r="C290" s="2144"/>
      <c r="D290" s="2144"/>
      <c r="E290" s="2144"/>
      <c r="F290" s="2144"/>
      <c r="I290" s="2144"/>
      <c r="J290" s="2490"/>
    </row>
    <row r="291" spans="1:10" ht="12.75" customHeight="1">
      <c r="A291" s="2144"/>
      <c r="B291" s="2144"/>
      <c r="C291" s="2144"/>
      <c r="D291" s="2144"/>
      <c r="E291" s="2144"/>
      <c r="F291" s="2144"/>
      <c r="I291" s="2144"/>
      <c r="J291" s="2490"/>
    </row>
    <row r="292" spans="1:10" ht="12.75" customHeight="1">
      <c r="A292" s="2144"/>
      <c r="B292" s="2144"/>
      <c r="C292" s="2144"/>
      <c r="D292" s="2144"/>
      <c r="E292" s="2144"/>
      <c r="F292" s="2144"/>
      <c r="I292" s="2144"/>
      <c r="J292" s="2490"/>
    </row>
    <row r="293" spans="1:10" ht="12.75" customHeight="1">
      <c r="A293" s="2144"/>
      <c r="B293" s="2144"/>
      <c r="C293" s="2144"/>
      <c r="D293" s="2144"/>
      <c r="E293" s="2144"/>
      <c r="F293" s="2144"/>
      <c r="I293" s="2144"/>
      <c r="J293" s="2490"/>
    </row>
    <row r="294" spans="1:10" ht="12.75" customHeight="1">
      <c r="A294" s="2144"/>
      <c r="B294" s="2144"/>
      <c r="C294" s="2144"/>
      <c r="D294" s="2144"/>
      <c r="E294" s="2144"/>
      <c r="F294" s="2144"/>
      <c r="I294" s="2144"/>
      <c r="J294" s="2490"/>
    </row>
    <row r="295" spans="1:10" ht="12.75" customHeight="1">
      <c r="A295" s="2144"/>
      <c r="B295" s="2144"/>
      <c r="C295" s="2144"/>
      <c r="D295" s="2144"/>
      <c r="E295" s="2144"/>
      <c r="F295" s="2144"/>
      <c r="I295" s="2144"/>
      <c r="J295" s="2490"/>
    </row>
    <row r="296" spans="1:10" ht="12.75" customHeight="1">
      <c r="A296" s="2144"/>
      <c r="B296" s="2144"/>
      <c r="C296" s="2144"/>
      <c r="D296" s="2144"/>
      <c r="E296" s="2144"/>
      <c r="F296" s="2144"/>
      <c r="I296" s="2144"/>
      <c r="J296" s="2490"/>
    </row>
    <row r="297" spans="1:10" ht="12.75" customHeight="1">
      <c r="A297" s="2144"/>
      <c r="B297" s="2144"/>
      <c r="C297" s="2144"/>
      <c r="D297" s="2144"/>
      <c r="E297" s="2144"/>
      <c r="F297" s="2144"/>
      <c r="I297" s="2144"/>
      <c r="J297" s="2490"/>
    </row>
    <row r="298" spans="1:10" ht="12.75" customHeight="1">
      <c r="A298" s="2144"/>
      <c r="B298" s="2144"/>
      <c r="C298" s="2144"/>
      <c r="D298" s="2144"/>
      <c r="E298" s="2144"/>
      <c r="F298" s="2144"/>
      <c r="I298" s="2144"/>
      <c r="J298" s="2490"/>
    </row>
    <row r="299" spans="1:10" ht="12.75" customHeight="1">
      <c r="A299" s="2144"/>
      <c r="B299" s="2144"/>
      <c r="C299" s="2144"/>
      <c r="D299" s="2144"/>
      <c r="E299" s="2144"/>
      <c r="F299" s="2144"/>
      <c r="I299" s="2144"/>
      <c r="J299" s="2490"/>
    </row>
    <row r="300" spans="1:10" ht="12.75" customHeight="1">
      <c r="A300" s="2144"/>
      <c r="B300" s="2144"/>
      <c r="C300" s="2144"/>
      <c r="D300" s="2144"/>
      <c r="E300" s="2144"/>
      <c r="F300" s="2144"/>
      <c r="I300" s="2144"/>
      <c r="J300" s="2490"/>
    </row>
    <row r="301" spans="1:10" ht="12.75" customHeight="1">
      <c r="A301" s="2144"/>
      <c r="B301" s="2144"/>
      <c r="C301" s="2144"/>
      <c r="D301" s="2144"/>
      <c r="E301" s="2144"/>
      <c r="F301" s="2144"/>
      <c r="I301" s="2144"/>
      <c r="J301" s="2490"/>
    </row>
    <row r="302" spans="1:10" ht="12.75" customHeight="1">
      <c r="A302" s="2144"/>
      <c r="B302" s="2144"/>
      <c r="C302" s="2144"/>
      <c r="D302" s="2144"/>
      <c r="E302" s="2144"/>
      <c r="F302" s="2144"/>
      <c r="I302" s="2144"/>
      <c r="J302" s="2490"/>
    </row>
    <row r="303" spans="1:10" ht="12.75" customHeight="1">
      <c r="A303" s="2144"/>
      <c r="B303" s="2144"/>
      <c r="C303" s="2144"/>
      <c r="D303" s="2144"/>
      <c r="E303" s="2144"/>
      <c r="F303" s="2144"/>
      <c r="I303" s="2144"/>
      <c r="J303" s="2490"/>
    </row>
    <row r="304" spans="1:10" ht="12.75" customHeight="1">
      <c r="A304" s="2144"/>
      <c r="B304" s="2144"/>
      <c r="C304" s="2144"/>
      <c r="D304" s="2144"/>
      <c r="E304" s="2144"/>
      <c r="F304" s="2144"/>
      <c r="I304" s="2144"/>
      <c r="J304" s="2490"/>
    </row>
    <row r="305" spans="1:10" ht="12.75" customHeight="1">
      <c r="A305" s="2144"/>
      <c r="B305" s="2144"/>
      <c r="C305" s="2144"/>
      <c r="D305" s="2144"/>
      <c r="E305" s="2144"/>
      <c r="F305" s="2144"/>
      <c r="I305" s="2144"/>
      <c r="J305" s="2490"/>
    </row>
    <row r="306" spans="1:10" ht="12.75" customHeight="1">
      <c r="A306" s="2144"/>
      <c r="B306" s="2144"/>
      <c r="C306" s="2144"/>
      <c r="D306" s="2144"/>
      <c r="E306" s="2144"/>
      <c r="F306" s="2144"/>
      <c r="I306" s="2144"/>
      <c r="J306" s="2490"/>
    </row>
    <row r="307" spans="1:10" ht="12.75" customHeight="1">
      <c r="A307" s="2144"/>
      <c r="B307" s="2144"/>
      <c r="C307" s="2144"/>
      <c r="D307" s="2144"/>
      <c r="E307" s="2144"/>
      <c r="F307" s="2144"/>
      <c r="I307" s="2144"/>
      <c r="J307" s="2490"/>
    </row>
    <row r="308" spans="1:10" ht="12.75" customHeight="1">
      <c r="A308" s="2144"/>
      <c r="B308" s="2144"/>
      <c r="C308" s="2144"/>
      <c r="D308" s="2144"/>
      <c r="E308" s="2144"/>
      <c r="F308" s="2144"/>
      <c r="I308" s="2144"/>
      <c r="J308" s="2490"/>
    </row>
    <row r="309" spans="1:10" ht="12.75" customHeight="1">
      <c r="A309" s="2144"/>
      <c r="B309" s="2144"/>
      <c r="C309" s="2144"/>
      <c r="D309" s="2144"/>
      <c r="E309" s="2144"/>
      <c r="F309" s="2144"/>
      <c r="I309" s="2144"/>
      <c r="J309" s="2490"/>
    </row>
    <row r="310" spans="1:10" ht="12.75" customHeight="1">
      <c r="A310" s="2144"/>
      <c r="B310" s="2144"/>
      <c r="C310" s="2144"/>
      <c r="D310" s="2144"/>
      <c r="E310" s="2144"/>
      <c r="F310" s="2144"/>
      <c r="I310" s="2144"/>
      <c r="J310" s="2490"/>
    </row>
    <row r="311" spans="1:10" ht="12.75" customHeight="1">
      <c r="A311" s="2144"/>
      <c r="B311" s="2144"/>
      <c r="C311" s="2144"/>
      <c r="D311" s="2144"/>
      <c r="E311" s="2144"/>
      <c r="F311" s="2144"/>
      <c r="I311" s="2144"/>
      <c r="J311" s="2490"/>
    </row>
    <row r="312" spans="1:10" ht="12.75" customHeight="1">
      <c r="A312" s="2144"/>
      <c r="B312" s="2144"/>
      <c r="C312" s="2144"/>
      <c r="D312" s="2144"/>
      <c r="E312" s="2144"/>
      <c r="F312" s="2144"/>
      <c r="I312" s="2144"/>
      <c r="J312" s="2490"/>
    </row>
    <row r="313" spans="1:10" ht="12.75" customHeight="1">
      <c r="A313" s="2144"/>
      <c r="B313" s="2144"/>
      <c r="C313" s="2144"/>
      <c r="D313" s="2144"/>
      <c r="E313" s="2144"/>
      <c r="F313" s="2144"/>
      <c r="I313" s="2144"/>
      <c r="J313" s="2490"/>
    </row>
    <row r="314" spans="1:10" ht="12.75" customHeight="1">
      <c r="A314" s="2144"/>
      <c r="B314" s="2144"/>
      <c r="C314" s="2144"/>
      <c r="D314" s="2144"/>
      <c r="E314" s="2144"/>
      <c r="F314" s="2144"/>
      <c r="I314" s="2144"/>
      <c r="J314" s="2490"/>
    </row>
    <row r="315" spans="1:10" ht="12.75" customHeight="1">
      <c r="A315" s="2144"/>
      <c r="B315" s="2144"/>
      <c r="C315" s="2144"/>
      <c r="D315" s="2144"/>
      <c r="E315" s="2144"/>
      <c r="F315" s="2144"/>
      <c r="I315" s="2144"/>
      <c r="J315" s="2490"/>
    </row>
    <row r="316" spans="1:10" ht="12.75" customHeight="1">
      <c r="A316" s="2144"/>
      <c r="B316" s="2144"/>
      <c r="C316" s="2144"/>
      <c r="D316" s="2144"/>
      <c r="E316" s="2144"/>
      <c r="F316" s="2144"/>
      <c r="I316" s="2144"/>
      <c r="J316" s="2490"/>
    </row>
    <row r="317" spans="1:10" ht="12.75" customHeight="1">
      <c r="A317" s="2144"/>
      <c r="B317" s="2144"/>
      <c r="C317" s="2144"/>
      <c r="D317" s="2144"/>
      <c r="E317" s="2144"/>
      <c r="F317" s="2144"/>
      <c r="I317" s="2144"/>
      <c r="J317" s="2490"/>
    </row>
    <row r="318" spans="1:10" ht="12.75" customHeight="1">
      <c r="A318" s="2144"/>
      <c r="B318" s="2144"/>
      <c r="C318" s="2144"/>
      <c r="D318" s="2144"/>
      <c r="E318" s="2144"/>
      <c r="F318" s="2144"/>
      <c r="I318" s="2144"/>
      <c r="J318" s="2490"/>
    </row>
    <row r="319" spans="1:10" ht="12.75" customHeight="1">
      <c r="A319" s="2144"/>
      <c r="B319" s="2144"/>
      <c r="C319" s="2144"/>
      <c r="D319" s="2144"/>
      <c r="E319" s="2144"/>
      <c r="F319" s="2144"/>
      <c r="I319" s="2144"/>
      <c r="J319" s="2490"/>
    </row>
    <row r="320" spans="1:10" ht="12.75" customHeight="1">
      <c r="A320" s="2144"/>
      <c r="B320" s="2144"/>
      <c r="C320" s="2144"/>
      <c r="D320" s="2144"/>
      <c r="E320" s="2144"/>
      <c r="F320" s="2144"/>
      <c r="I320" s="2144"/>
      <c r="J320" s="2490"/>
    </row>
    <row r="321" spans="1:10" ht="12.75" customHeight="1">
      <c r="A321" s="2144"/>
      <c r="B321" s="2144"/>
      <c r="C321" s="2144"/>
      <c r="D321" s="2144"/>
      <c r="E321" s="2144"/>
      <c r="F321" s="2144"/>
      <c r="I321" s="2144"/>
      <c r="J321" s="2490"/>
    </row>
    <row r="322" spans="1:10" ht="12.75" customHeight="1">
      <c r="A322" s="2144"/>
      <c r="B322" s="2144"/>
      <c r="C322" s="2144"/>
      <c r="D322" s="2144"/>
      <c r="E322" s="2144"/>
      <c r="F322" s="2144"/>
      <c r="I322" s="2144"/>
      <c r="J322" s="2490"/>
    </row>
    <row r="323" spans="1:10" ht="12.75" customHeight="1">
      <c r="A323" s="2144"/>
      <c r="B323" s="2144"/>
      <c r="C323" s="2144"/>
      <c r="D323" s="2144"/>
      <c r="E323" s="2144"/>
      <c r="F323" s="2144"/>
      <c r="I323" s="2144"/>
      <c r="J323" s="2490"/>
    </row>
    <row r="324" spans="1:10" ht="12.75" customHeight="1">
      <c r="A324" s="2144"/>
      <c r="B324" s="2144"/>
      <c r="C324" s="2144"/>
      <c r="D324" s="2144"/>
      <c r="E324" s="2144"/>
      <c r="F324" s="2144"/>
      <c r="I324" s="2144"/>
      <c r="J324" s="2490"/>
    </row>
    <row r="325" spans="1:10" ht="12.75" customHeight="1">
      <c r="A325" s="2144"/>
      <c r="B325" s="2144"/>
      <c r="C325" s="2144"/>
      <c r="D325" s="2144"/>
      <c r="E325" s="2144"/>
      <c r="F325" s="2144"/>
      <c r="I325" s="2144"/>
      <c r="J325" s="2490"/>
    </row>
    <row r="326" spans="1:10" ht="12.75" customHeight="1">
      <c r="A326" s="2144"/>
      <c r="B326" s="2144"/>
      <c r="C326" s="2144"/>
      <c r="D326" s="2144"/>
      <c r="E326" s="2144"/>
      <c r="F326" s="2144"/>
      <c r="I326" s="2144"/>
      <c r="J326" s="2490"/>
    </row>
    <row r="327" spans="1:10" ht="12.75" customHeight="1">
      <c r="A327" s="2144"/>
      <c r="B327" s="2144"/>
      <c r="C327" s="2144"/>
      <c r="D327" s="2144"/>
      <c r="E327" s="2144"/>
      <c r="F327" s="2144"/>
      <c r="I327" s="2144"/>
      <c r="J327" s="2490"/>
    </row>
    <row r="328" spans="1:10" ht="12.75" customHeight="1">
      <c r="A328" s="2144"/>
      <c r="B328" s="2144"/>
      <c r="C328" s="2144"/>
      <c r="D328" s="2144"/>
      <c r="E328" s="2144"/>
      <c r="F328" s="2144"/>
      <c r="I328" s="2144"/>
      <c r="J328" s="2490"/>
    </row>
    <row r="329" spans="1:10" ht="12.75" customHeight="1">
      <c r="A329" s="2144"/>
      <c r="B329" s="2144"/>
      <c r="C329" s="2144"/>
      <c r="D329" s="2144"/>
      <c r="E329" s="2144"/>
      <c r="F329" s="2144"/>
      <c r="I329" s="2144"/>
      <c r="J329" s="2490"/>
    </row>
    <row r="330" spans="1:10" ht="12.75" customHeight="1">
      <c r="A330" s="2144"/>
      <c r="B330" s="2144"/>
      <c r="C330" s="2144"/>
      <c r="D330" s="2144"/>
      <c r="E330" s="2144"/>
      <c r="F330" s="2144"/>
      <c r="I330" s="2144"/>
      <c r="J330" s="2490"/>
    </row>
    <row r="331" spans="1:10" ht="12.75" customHeight="1">
      <c r="A331" s="2144"/>
      <c r="B331" s="2144"/>
      <c r="C331" s="2144"/>
      <c r="D331" s="2144"/>
      <c r="E331" s="2144"/>
      <c r="F331" s="2144"/>
      <c r="I331" s="2144"/>
      <c r="J331" s="2490"/>
    </row>
    <row r="332" spans="1:10" ht="12.75" customHeight="1">
      <c r="A332" s="2144"/>
      <c r="B332" s="2144"/>
      <c r="C332" s="2144"/>
      <c r="D332" s="2144"/>
      <c r="E332" s="2144"/>
      <c r="F332" s="2144"/>
      <c r="I332" s="2144"/>
      <c r="J332" s="2490"/>
    </row>
    <row r="333" spans="1:10" ht="12.75" customHeight="1">
      <c r="A333" s="2144"/>
      <c r="B333" s="2144"/>
      <c r="C333" s="2144"/>
      <c r="D333" s="2144"/>
      <c r="E333" s="2144"/>
      <c r="F333" s="2144"/>
      <c r="I333" s="2144"/>
      <c r="J333" s="2490"/>
    </row>
    <row r="334" spans="1:10" ht="12.75" customHeight="1">
      <c r="A334" s="2144"/>
      <c r="B334" s="2144"/>
      <c r="C334" s="2144"/>
      <c r="D334" s="2144"/>
      <c r="E334" s="2144"/>
      <c r="F334" s="2144"/>
      <c r="I334" s="2144"/>
      <c r="J334" s="2490"/>
    </row>
    <row r="335" spans="1:10" ht="12.75" customHeight="1">
      <c r="A335" s="2144"/>
      <c r="B335" s="2144"/>
      <c r="C335" s="2144"/>
      <c r="D335" s="2144"/>
      <c r="E335" s="2144"/>
      <c r="F335" s="2144"/>
      <c r="I335" s="2144"/>
      <c r="J335" s="2490"/>
    </row>
    <row r="336" spans="1:10" ht="12.75" customHeight="1">
      <c r="A336" s="2144"/>
      <c r="B336" s="2144"/>
      <c r="C336" s="2144"/>
      <c r="D336" s="2144"/>
      <c r="E336" s="2144"/>
      <c r="F336" s="2144"/>
      <c r="I336" s="2144"/>
      <c r="J336" s="2490"/>
    </row>
    <row r="337" spans="1:6" ht="12.75" customHeight="1">
      <c r="A337" s="2144"/>
      <c r="B337" s="2144"/>
      <c r="E337" s="2144"/>
      <c r="F337" s="2144"/>
    </row>
    <row r="338" spans="1:6" ht="12.75" customHeight="1">
      <c r="A338" s="2144"/>
      <c r="B338" s="2144"/>
      <c r="E338" s="2144"/>
      <c r="F338" s="2144"/>
    </row>
    <row r="339" spans="1:6" ht="12.75" customHeight="1">
      <c r="A339" s="2144"/>
      <c r="B339" s="2144"/>
      <c r="E339" s="2144"/>
      <c r="F339" s="2144"/>
    </row>
    <row r="340" spans="1:6" ht="12.75" customHeight="1">
      <c r="A340" s="2144"/>
      <c r="B340" s="2144"/>
      <c r="E340" s="2144"/>
      <c r="F340" s="2144"/>
    </row>
    <row r="341" spans="1:6" ht="12.75" customHeight="1">
      <c r="A341" s="2144"/>
      <c r="B341" s="2144"/>
      <c r="E341" s="2144"/>
      <c r="F341" s="2144"/>
    </row>
    <row r="342" spans="1:6" ht="12.75" customHeight="1">
      <c r="A342" s="2144"/>
      <c r="B342" s="2144"/>
      <c r="E342" s="2144"/>
      <c r="F342" s="2144"/>
    </row>
    <row r="343" spans="1:6" ht="12.75" customHeight="1">
      <c r="A343" s="2144"/>
      <c r="B343" s="2144"/>
      <c r="E343" s="2144"/>
      <c r="F343" s="2144"/>
    </row>
    <row r="344" spans="1:6" ht="12.75" customHeight="1">
      <c r="A344" s="2144"/>
      <c r="B344" s="2144"/>
      <c r="E344" s="2144"/>
      <c r="F344" s="2144"/>
    </row>
    <row r="345" spans="1:6" ht="12.75" customHeight="1">
      <c r="A345" s="2144"/>
      <c r="B345" s="2144"/>
      <c r="E345" s="2144"/>
      <c r="F345" s="2144"/>
    </row>
    <row r="346" spans="1:6" ht="12.75" customHeight="1">
      <c r="A346" s="2144"/>
      <c r="B346" s="2144"/>
      <c r="E346" s="2144"/>
      <c r="F346" s="2144"/>
    </row>
    <row r="347" spans="1:6" ht="12.75" customHeight="1">
      <c r="A347" s="2144"/>
      <c r="B347" s="2144"/>
      <c r="E347" s="2144"/>
      <c r="F347" s="2144"/>
    </row>
    <row r="348" spans="1:6" ht="12.75" customHeight="1">
      <c r="A348" s="2144"/>
      <c r="B348" s="2144"/>
      <c r="E348" s="2144"/>
      <c r="F348" s="2144"/>
    </row>
    <row r="349" spans="1:6" ht="12.75" customHeight="1">
      <c r="A349" s="2144"/>
      <c r="B349" s="2144"/>
      <c r="E349" s="2144"/>
      <c r="F349" s="2144"/>
    </row>
    <row r="350" spans="1:6" ht="12.75" customHeight="1">
      <c r="A350" s="2144"/>
      <c r="B350" s="2144"/>
      <c r="E350" s="2144"/>
      <c r="F350" s="2144"/>
    </row>
    <row r="351" spans="1:6" ht="12.75" customHeight="1">
      <c r="A351" s="2144"/>
      <c r="B351" s="2144"/>
      <c r="E351" s="2144"/>
      <c r="F351" s="2144"/>
    </row>
    <row r="352" spans="1:6" ht="12.75" customHeight="1">
      <c r="A352" s="2144"/>
      <c r="B352" s="2144"/>
      <c r="E352" s="2144"/>
      <c r="F352" s="2144"/>
    </row>
    <row r="353" spans="1:6" ht="12.75" customHeight="1">
      <c r="A353" s="2144"/>
      <c r="B353" s="2144"/>
      <c r="E353" s="2144"/>
      <c r="F353" s="2144"/>
    </row>
    <row r="354" spans="1:6" ht="12.75" customHeight="1">
      <c r="A354" s="2144"/>
      <c r="B354" s="2144"/>
      <c r="E354" s="2144"/>
      <c r="F354" s="2144"/>
    </row>
    <row r="355" spans="1:6" ht="12.75" customHeight="1">
      <c r="A355" s="2144"/>
      <c r="B355" s="2144"/>
      <c r="E355" s="2144"/>
      <c r="F355" s="2144"/>
    </row>
    <row r="356" spans="1:6" ht="12.75" customHeight="1">
      <c r="A356" s="2144"/>
      <c r="B356" s="2144"/>
      <c r="E356" s="2144"/>
      <c r="F356" s="2144"/>
    </row>
    <row r="357" spans="1:6" ht="12.75" customHeight="1">
      <c r="A357" s="2144"/>
      <c r="B357" s="2144"/>
      <c r="E357" s="2144"/>
      <c r="F357" s="2144"/>
    </row>
    <row r="358" spans="1:6" ht="12.75" customHeight="1">
      <c r="A358" s="2144"/>
      <c r="B358" s="2144"/>
      <c r="E358" s="2144"/>
      <c r="F358" s="2144"/>
    </row>
    <row r="359" spans="1:6" ht="12.75" customHeight="1">
      <c r="A359" s="2144"/>
      <c r="B359" s="2144"/>
      <c r="E359" s="2144"/>
      <c r="F359" s="2144"/>
    </row>
    <row r="360" spans="1:6" ht="12.75" customHeight="1">
      <c r="A360" s="2144"/>
      <c r="B360" s="2144"/>
      <c r="E360" s="2144"/>
      <c r="F360" s="2144"/>
    </row>
    <row r="361" spans="1:6" ht="12.75" customHeight="1">
      <c r="A361" s="2144"/>
      <c r="B361" s="2144"/>
      <c r="E361" s="2144"/>
      <c r="F361" s="2144"/>
    </row>
    <row r="362" spans="1:6" ht="12.75" customHeight="1">
      <c r="A362" s="2144"/>
      <c r="B362" s="2144"/>
      <c r="E362" s="2144"/>
      <c r="F362" s="2144"/>
    </row>
    <row r="363" spans="1:6" ht="12.75" customHeight="1">
      <c r="A363" s="2144"/>
      <c r="B363" s="2144"/>
      <c r="E363" s="2144"/>
      <c r="F363" s="2144"/>
    </row>
    <row r="364" spans="1:6" ht="12.75" customHeight="1">
      <c r="A364" s="2144"/>
      <c r="B364" s="2144"/>
      <c r="E364" s="2144"/>
      <c r="F364" s="2144"/>
    </row>
    <row r="365" spans="1:6" ht="12.75" customHeight="1">
      <c r="A365" s="2144"/>
      <c r="B365" s="2144"/>
      <c r="E365" s="2144"/>
      <c r="F365" s="2144"/>
    </row>
    <row r="366" spans="1:6" ht="12.75" customHeight="1">
      <c r="A366" s="2144"/>
      <c r="B366" s="2144"/>
      <c r="E366" s="2144"/>
      <c r="F366" s="2144"/>
    </row>
    <row r="367" spans="1:6" ht="12.75" customHeight="1">
      <c r="A367" s="2144"/>
      <c r="B367" s="2144"/>
      <c r="E367" s="2144"/>
      <c r="F367" s="2144"/>
    </row>
    <row r="368" spans="1:6" ht="12.75" customHeight="1">
      <c r="A368" s="2144"/>
      <c r="B368" s="2144"/>
      <c r="E368" s="2144"/>
      <c r="F368" s="2144"/>
    </row>
    <row r="369" spans="1:6" ht="12.75" customHeight="1">
      <c r="A369" s="2144"/>
      <c r="B369" s="2144"/>
      <c r="E369" s="2144"/>
      <c r="F369" s="2144"/>
    </row>
    <row r="370" spans="1:6" ht="12.75" customHeight="1">
      <c r="A370" s="2144"/>
      <c r="B370" s="2144"/>
      <c r="E370" s="2144"/>
      <c r="F370" s="2144"/>
    </row>
    <row r="371" spans="1:6" ht="12.75" customHeight="1">
      <c r="A371" s="2144"/>
      <c r="B371" s="2144"/>
      <c r="E371" s="2144"/>
      <c r="F371" s="2144"/>
    </row>
    <row r="372" spans="1:6" ht="12.75" customHeight="1">
      <c r="A372" s="2144"/>
      <c r="B372" s="2144"/>
      <c r="E372" s="2144"/>
      <c r="F372" s="2144"/>
    </row>
    <row r="373" spans="1:6" ht="12.75" customHeight="1">
      <c r="A373" s="2144"/>
      <c r="B373" s="2144"/>
      <c r="E373" s="2144"/>
      <c r="F373" s="2144"/>
    </row>
    <row r="374" spans="1:6" ht="12.75" customHeight="1">
      <c r="A374" s="2144"/>
      <c r="B374" s="2144"/>
      <c r="E374" s="2144"/>
      <c r="F374" s="2144"/>
    </row>
    <row r="375" spans="1:6" ht="12.75" customHeight="1">
      <c r="A375" s="2144"/>
      <c r="B375" s="2144"/>
      <c r="E375" s="2144"/>
      <c r="F375" s="2144"/>
    </row>
    <row r="376" spans="1:6" ht="12.75" customHeight="1">
      <c r="A376" s="2144"/>
      <c r="B376" s="2144"/>
      <c r="E376" s="2144"/>
      <c r="F376" s="2144"/>
    </row>
    <row r="377" spans="1:6" ht="12.75" customHeight="1">
      <c r="A377" s="2144"/>
      <c r="B377" s="2144"/>
      <c r="E377" s="2144"/>
      <c r="F377" s="2144"/>
    </row>
    <row r="378" spans="1:6" ht="12.75" customHeight="1">
      <c r="A378" s="2144"/>
      <c r="B378" s="2144"/>
      <c r="E378" s="2144"/>
      <c r="F378" s="2144"/>
    </row>
    <row r="379" spans="1:6" ht="12.75" customHeight="1">
      <c r="A379" s="2144"/>
      <c r="B379" s="2144"/>
      <c r="E379" s="2144"/>
      <c r="F379" s="2144"/>
    </row>
    <row r="380" spans="1:6" ht="12.75" customHeight="1">
      <c r="A380" s="2144"/>
      <c r="B380" s="2144"/>
      <c r="E380" s="2144"/>
      <c r="F380" s="2144"/>
    </row>
    <row r="381" spans="1:6" ht="12.75" customHeight="1">
      <c r="A381" s="2144"/>
      <c r="B381" s="2144"/>
      <c r="E381" s="2144"/>
      <c r="F381" s="2144"/>
    </row>
    <row r="382" spans="1:6" ht="12.75" customHeight="1">
      <c r="A382" s="2144"/>
      <c r="B382" s="2144"/>
      <c r="E382" s="2144"/>
      <c r="F382" s="2144"/>
    </row>
    <row r="383" spans="1:6" ht="12.75" customHeight="1">
      <c r="A383" s="2144"/>
      <c r="B383" s="2144"/>
      <c r="E383" s="2144"/>
      <c r="F383" s="2144"/>
    </row>
    <row r="384" spans="1:6" ht="12.75" customHeight="1">
      <c r="A384" s="2144"/>
      <c r="B384" s="2144"/>
      <c r="E384" s="2144"/>
      <c r="F384" s="2144"/>
    </row>
    <row r="385" spans="1:6" ht="12.75" customHeight="1">
      <c r="A385" s="2144"/>
      <c r="B385" s="2144"/>
      <c r="E385" s="2144"/>
      <c r="F385" s="2144"/>
    </row>
    <row r="386" spans="1:6" ht="12.75" customHeight="1">
      <c r="A386" s="2144"/>
      <c r="B386" s="2144"/>
      <c r="E386" s="2144"/>
      <c r="F386" s="2144"/>
    </row>
    <row r="387" spans="1:6" ht="12.75" customHeight="1">
      <c r="A387" s="2144"/>
      <c r="B387" s="2144"/>
      <c r="E387" s="2144"/>
      <c r="F387" s="2144"/>
    </row>
    <row r="388" spans="1:6" ht="12.75" customHeight="1">
      <c r="A388" s="2144"/>
      <c r="B388" s="2144"/>
      <c r="E388" s="2144"/>
      <c r="F388" s="2144"/>
    </row>
    <row r="389" spans="1:6" ht="12.75" customHeight="1">
      <c r="A389" s="2144"/>
      <c r="B389" s="2144"/>
      <c r="E389" s="2144"/>
      <c r="F389" s="2144"/>
    </row>
    <row r="390" spans="1:6" ht="12.75" customHeight="1">
      <c r="A390" s="2144"/>
      <c r="B390" s="2144"/>
      <c r="E390" s="2144"/>
      <c r="F390" s="2144"/>
    </row>
    <row r="391" spans="1:6" ht="12.75" customHeight="1">
      <c r="A391" s="2144"/>
      <c r="B391" s="2144"/>
      <c r="E391" s="2144"/>
      <c r="F391" s="2144"/>
    </row>
    <row r="392" spans="1:6" ht="12.75" customHeight="1">
      <c r="A392" s="2144"/>
      <c r="B392" s="2144"/>
      <c r="E392" s="2144"/>
      <c r="F392" s="2144"/>
    </row>
    <row r="393" spans="1:6" ht="12.75" customHeight="1">
      <c r="A393" s="2144"/>
      <c r="B393" s="2144"/>
      <c r="E393" s="2144"/>
      <c r="F393" s="2144"/>
    </row>
    <row r="394" spans="1:6" ht="12.75" customHeight="1">
      <c r="A394" s="2144"/>
      <c r="B394" s="2144"/>
      <c r="E394" s="2144"/>
      <c r="F394" s="2144"/>
    </row>
    <row r="395" spans="1:6" ht="12.75" customHeight="1">
      <c r="A395" s="2144"/>
      <c r="B395" s="2144"/>
      <c r="E395" s="2144"/>
      <c r="F395" s="2144"/>
    </row>
    <row r="396" spans="1:6" ht="12.75" customHeight="1">
      <c r="A396" s="2144"/>
      <c r="B396" s="2144"/>
      <c r="E396" s="2144"/>
      <c r="F396" s="2144"/>
    </row>
    <row r="397" spans="1:6" ht="12.75" customHeight="1">
      <c r="A397" s="2144"/>
      <c r="B397" s="2144"/>
      <c r="E397" s="2144"/>
      <c r="F397" s="2144"/>
    </row>
    <row r="398" spans="1:6" ht="12.75" customHeight="1">
      <c r="A398" s="2144"/>
      <c r="B398" s="2144"/>
      <c r="E398" s="2144"/>
      <c r="F398" s="2144"/>
    </row>
    <row r="399" spans="1:6" ht="12.75" customHeight="1">
      <c r="A399" s="2144"/>
      <c r="B399" s="2144"/>
      <c r="E399" s="2144"/>
      <c r="F399" s="2144"/>
    </row>
    <row r="400" spans="1:6" ht="12.75" customHeight="1">
      <c r="A400" s="2144"/>
      <c r="B400" s="2144"/>
      <c r="E400" s="2144"/>
      <c r="F400" s="2144"/>
    </row>
    <row r="401" spans="1:6" ht="12.75" customHeight="1">
      <c r="A401" s="2144"/>
      <c r="B401" s="2144"/>
      <c r="E401" s="2144"/>
      <c r="F401" s="2144"/>
    </row>
    <row r="402" spans="1:6" ht="12.75" customHeight="1">
      <c r="A402" s="2144"/>
      <c r="B402" s="2144"/>
      <c r="E402" s="2144"/>
      <c r="F402" s="2144"/>
    </row>
    <row r="403" spans="1:6" ht="12.75" customHeight="1">
      <c r="A403" s="2144"/>
      <c r="B403" s="2144"/>
      <c r="E403" s="2144"/>
      <c r="F403" s="2144"/>
    </row>
    <row r="404" spans="1:6" ht="12.75" customHeight="1">
      <c r="A404" s="2144"/>
      <c r="B404" s="2144"/>
      <c r="E404" s="2144"/>
      <c r="F404" s="2144"/>
    </row>
    <row r="405" spans="1:6" ht="12.75" customHeight="1">
      <c r="A405" s="2144"/>
      <c r="B405" s="2144"/>
      <c r="E405" s="2144"/>
      <c r="F405" s="2144"/>
    </row>
    <row r="406" spans="1:6" ht="12.75" customHeight="1">
      <c r="A406" s="2144"/>
      <c r="B406" s="2144"/>
      <c r="E406" s="2144"/>
      <c r="F406" s="2144"/>
    </row>
    <row r="407" spans="1:6" ht="12.75" customHeight="1">
      <c r="A407" s="2144"/>
      <c r="B407" s="2144"/>
      <c r="E407" s="2144"/>
      <c r="F407" s="2144"/>
    </row>
    <row r="408" spans="1:6" ht="12.75" customHeight="1">
      <c r="A408" s="2144"/>
      <c r="B408" s="2144"/>
      <c r="E408" s="2144"/>
      <c r="F408" s="2144"/>
    </row>
    <row r="409" spans="1:6" ht="12.75" customHeight="1">
      <c r="A409" s="2144"/>
      <c r="B409" s="2144"/>
      <c r="E409" s="2144"/>
      <c r="F409" s="2144"/>
    </row>
    <row r="410" spans="1:6" ht="12.75" customHeight="1">
      <c r="A410" s="2144"/>
      <c r="B410" s="2144"/>
      <c r="E410" s="2144"/>
      <c r="F410" s="2144"/>
    </row>
    <row r="411" spans="1:6" ht="12.75" customHeight="1">
      <c r="A411" s="2144"/>
      <c r="B411" s="2144"/>
      <c r="E411" s="2144"/>
      <c r="F411" s="2144"/>
    </row>
    <row r="412" spans="1:6" ht="12.75" customHeight="1">
      <c r="A412" s="2144"/>
      <c r="B412" s="2144"/>
      <c r="E412" s="2144"/>
      <c r="F412" s="2144"/>
    </row>
    <row r="413" spans="1:6" ht="12.75" customHeight="1">
      <c r="A413" s="2144"/>
      <c r="B413" s="2144"/>
      <c r="E413" s="2144"/>
      <c r="F413" s="2144"/>
    </row>
    <row r="414" spans="1:6" ht="12.75" customHeight="1">
      <c r="A414" s="2144"/>
      <c r="B414" s="2144"/>
      <c r="E414" s="2144"/>
      <c r="F414" s="2144"/>
    </row>
  </sheetData>
  <mergeCells count="25">
    <mergeCell ref="K104:M104"/>
    <mergeCell ref="L113:M113"/>
    <mergeCell ref="A125:H125"/>
    <mergeCell ref="A144:B144"/>
    <mergeCell ref="A145:B145"/>
    <mergeCell ref="A40:F40"/>
    <mergeCell ref="H40:J40"/>
    <mergeCell ref="A56:F56"/>
    <mergeCell ref="H56:J56"/>
    <mergeCell ref="A64:F64"/>
    <mergeCell ref="H64:J64"/>
    <mergeCell ref="G6:H6"/>
    <mergeCell ref="A7:J7"/>
    <mergeCell ref="A14:J14"/>
    <mergeCell ref="A15:B15"/>
    <mergeCell ref="A16:F16"/>
    <mergeCell ref="H16:J16"/>
    <mergeCell ref="A2:J2"/>
    <mergeCell ref="C3:D3"/>
    <mergeCell ref="I3:J3"/>
    <mergeCell ref="A4:B4"/>
    <mergeCell ref="C4:D4"/>
    <mergeCell ref="E4:F4"/>
    <mergeCell ref="G4:H5"/>
    <mergeCell ref="I4:J4"/>
  </mergeCells>
  <printOptions horizontalCentered="1"/>
  <pageMargins left="0.55118110236220497" right="0.511811023622047" top="1.1023622047244099" bottom="0.196850393700787" header="0.55118110236220497" footer="0.196850393700787"/>
  <pageSetup scale="70" firstPageNumber="297" fitToHeight="0" orientation="portrait" useFirstPageNumber="1" r:id="rId1"/>
  <headerFooter>
    <oddHeader>&amp;L&amp;"Arial,Bold"&amp;UCOCHIN UNIVERSITY OF SCIENCE AND TECHNOLOGYBUDGET ESTIMATES: 2022-23&amp;C                                &amp;P</oddHeader>
    <oddFooter>&amp;L&amp;C&amp;R</oddFooter>
    <evenHeader>&amp;L&amp;"Arial,Bold"&amp;UCOCHIN UNIVERSITY OF SCIENCE AND TECHNOLOGYBUDGET ESTIMATES: 2016-17&amp;C&amp;P&amp;R</evenHeader>
    <evenFooter>&amp;L&amp;C&amp;R</evenFooter>
  </headerFooter>
  <rowBreaks count="3" manualBreakCount="3">
    <brk id="12" max="16383" man="1"/>
    <brk id="63" max="16383" man="1"/>
    <brk id="107" max="16383" man="1"/>
  </rowBreaks>
</worksheet>
</file>

<file path=xl/worksheets/sheet18.xml><?xml version="1.0" encoding="utf-8"?>
<worksheet xmlns="http://schemas.openxmlformats.org/spreadsheetml/2006/main" xmlns:r="http://schemas.openxmlformats.org/officeDocument/2006/relationships">
  <sheetPr>
    <tabColor theme="7" tint="-0.23999755851924193"/>
  </sheetPr>
  <dimension ref="A1:CP1004"/>
  <sheetViews>
    <sheetView zoomScale="90" zoomScaleNormal="90" zoomScaleSheetLayoutView="100" workbookViewId="0">
      <pane ySplit="3" topLeftCell="A704" activePane="bottomLeft" state="frozen"/>
      <selection activeCell="I113" sqref="I113"/>
      <selection pane="bottomLeft" activeCell="J708" sqref="J708"/>
    </sheetView>
  </sheetViews>
  <sheetFormatPr defaultColWidth="9" defaultRowHeight="12.75" customHeight="1"/>
  <cols>
    <col min="1" max="1" width="10.42578125" style="2093" customWidth="1"/>
    <col min="2" max="2" width="12.7109375" style="2093" customWidth="1"/>
    <col min="3" max="3" width="12.5703125" style="2093" customWidth="1"/>
    <col min="4" max="4" width="15.42578125" style="2093" customWidth="1"/>
    <col min="5" max="5" width="11.28515625" style="2093" customWidth="1"/>
    <col min="6" max="6" width="14.42578125" style="2093" customWidth="1"/>
    <col min="7" max="7" width="5.5703125" style="2088" customWidth="1"/>
    <col min="8" max="8" width="34.28515625" style="2565" customWidth="1"/>
    <col min="9" max="9" width="11.140625" style="2093" customWidth="1"/>
    <col min="10" max="10" width="13.5703125" style="2093" customWidth="1"/>
    <col min="11" max="11" width="14.28515625" style="2093" customWidth="1"/>
    <col min="12" max="12" width="13.5703125" style="2093" customWidth="1"/>
    <col min="13" max="100" width="9.140625" style="2093" customWidth="1"/>
    <col min="101" max="16384" width="9" style="2093"/>
  </cols>
  <sheetData>
    <row r="1" spans="1:26" ht="27.75" customHeight="1">
      <c r="A1" s="4835" t="s">
        <v>3000</v>
      </c>
      <c r="B1" s="4835"/>
      <c r="C1" s="4835"/>
      <c r="D1" s="4835"/>
      <c r="E1" s="4835"/>
      <c r="F1" s="4835"/>
      <c r="G1" s="4835"/>
      <c r="H1" s="4835"/>
      <c r="I1" s="4835"/>
      <c r="J1" s="4835"/>
      <c r="K1" s="2491"/>
      <c r="L1" s="2491"/>
      <c r="M1" s="2491"/>
      <c r="N1" s="2491"/>
      <c r="O1" s="2491"/>
      <c r="P1" s="2491"/>
      <c r="Q1" s="2491"/>
      <c r="R1" s="2491"/>
      <c r="S1" s="2491"/>
      <c r="T1" s="2491"/>
      <c r="U1" s="2491"/>
      <c r="V1" s="2491"/>
      <c r="W1" s="2491"/>
      <c r="X1" s="2491"/>
      <c r="Y1" s="2491"/>
      <c r="Z1" s="2491"/>
    </row>
    <row r="2" spans="1:26" ht="35.25" customHeight="1">
      <c r="A2" s="4836" t="s">
        <v>3785</v>
      </c>
      <c r="B2" s="4836"/>
      <c r="C2" s="4836" t="s">
        <v>3792</v>
      </c>
      <c r="D2" s="4836"/>
      <c r="E2" s="4836" t="s">
        <v>3784</v>
      </c>
      <c r="F2" s="4836"/>
      <c r="G2" s="4566" t="s">
        <v>117</v>
      </c>
      <c r="H2" s="4566"/>
      <c r="I2" s="4836" t="s">
        <v>3782</v>
      </c>
      <c r="J2" s="4836"/>
      <c r="K2" s="2491"/>
      <c r="L2" s="2491"/>
      <c r="M2" s="2491"/>
      <c r="N2" s="2491"/>
      <c r="O2" s="2491"/>
      <c r="P2" s="2491"/>
      <c r="Q2" s="2491"/>
      <c r="R2" s="2491"/>
      <c r="S2" s="2491"/>
      <c r="T2" s="2491"/>
      <c r="U2" s="2491"/>
      <c r="V2" s="2491"/>
      <c r="W2" s="2491"/>
      <c r="X2" s="2491"/>
      <c r="Y2" s="2491"/>
      <c r="Z2" s="2491"/>
    </row>
    <row r="3" spans="1:26" ht="28.5" customHeight="1">
      <c r="A3" s="3536" t="s">
        <v>118</v>
      </c>
      <c r="B3" s="3537" t="s">
        <v>104</v>
      </c>
      <c r="C3" s="3537" t="s">
        <v>118</v>
      </c>
      <c r="D3" s="3537" t="s">
        <v>104</v>
      </c>
      <c r="E3" s="3537" t="s">
        <v>118</v>
      </c>
      <c r="F3" s="3537" t="s">
        <v>104</v>
      </c>
      <c r="G3" s="4566"/>
      <c r="H3" s="4566"/>
      <c r="I3" s="3537" t="s">
        <v>118</v>
      </c>
      <c r="J3" s="3537" t="s">
        <v>104</v>
      </c>
      <c r="K3" s="2491"/>
      <c r="L3" s="2491"/>
      <c r="M3" s="2491"/>
      <c r="N3" s="2491"/>
      <c r="O3" s="2491"/>
      <c r="P3" s="2491"/>
      <c r="Q3" s="2491"/>
      <c r="R3" s="2491"/>
      <c r="S3" s="2491"/>
      <c r="T3" s="2491"/>
      <c r="U3" s="2491"/>
      <c r="V3" s="2491"/>
      <c r="W3" s="2491"/>
      <c r="X3" s="2491"/>
      <c r="Y3" s="2491"/>
      <c r="Z3" s="2491"/>
    </row>
    <row r="4" spans="1:26" ht="24" customHeight="1">
      <c r="A4" s="3641">
        <v>1</v>
      </c>
      <c r="B4" s="3641">
        <v>2</v>
      </c>
      <c r="C4" s="3641">
        <v>3</v>
      </c>
      <c r="D4" s="3641">
        <v>4</v>
      </c>
      <c r="E4" s="3641">
        <v>5</v>
      </c>
      <c r="F4" s="3641">
        <v>6</v>
      </c>
      <c r="G4" s="4833">
        <v>7</v>
      </c>
      <c r="H4" s="4833"/>
      <c r="I4" s="3641">
        <v>8</v>
      </c>
      <c r="J4" s="3641">
        <v>9</v>
      </c>
      <c r="K4" s="2491"/>
      <c r="L4" s="2491"/>
      <c r="M4" s="2491"/>
      <c r="N4" s="2491"/>
      <c r="O4" s="2491"/>
      <c r="P4" s="2491"/>
      <c r="Q4" s="2491"/>
      <c r="R4" s="2491"/>
      <c r="S4" s="2491"/>
      <c r="T4" s="2491"/>
      <c r="U4" s="2491"/>
      <c r="V4" s="2491"/>
      <c r="W4" s="2491"/>
      <c r="X4" s="2491"/>
      <c r="Y4" s="2491"/>
      <c r="Z4" s="2491"/>
    </row>
    <row r="5" spans="1:26" ht="15.75" customHeight="1">
      <c r="A5" s="4834" t="s">
        <v>318</v>
      </c>
      <c r="B5" s="4834"/>
      <c r="C5" s="4834"/>
      <c r="D5" s="4834"/>
      <c r="E5" s="4834"/>
      <c r="F5" s="4834"/>
      <c r="G5" s="4834"/>
      <c r="H5" s="4834"/>
      <c r="I5" s="4834"/>
      <c r="J5" s="4834"/>
      <c r="K5" s="2491"/>
      <c r="L5" s="2491"/>
      <c r="M5" s="2491"/>
      <c r="N5" s="2491"/>
      <c r="O5" s="2491"/>
      <c r="P5" s="2491"/>
      <c r="Q5" s="2491"/>
      <c r="R5" s="2491"/>
      <c r="S5" s="2491"/>
      <c r="T5" s="2491"/>
      <c r="U5" s="2491"/>
      <c r="V5" s="2491"/>
      <c r="W5" s="2491"/>
      <c r="X5" s="2491"/>
      <c r="Y5" s="2491"/>
      <c r="Z5" s="2491"/>
    </row>
    <row r="6" spans="1:26" s="2493" customFormat="1" ht="18" customHeight="1" thickBot="1">
      <c r="A6" s="3440">
        <f t="shared" ref="A6:F6" si="0">A78</f>
        <v>0</v>
      </c>
      <c r="B6" s="3440">
        <f t="shared" si="0"/>
        <v>0</v>
      </c>
      <c r="C6" s="3440">
        <f t="shared" si="0"/>
        <v>0</v>
      </c>
      <c r="D6" s="3440">
        <f t="shared" si="0"/>
        <v>179000000</v>
      </c>
      <c r="E6" s="3440">
        <f t="shared" si="0"/>
        <v>0</v>
      </c>
      <c r="F6" s="3440">
        <f t="shared" si="0"/>
        <v>179000000</v>
      </c>
      <c r="G6" s="3538">
        <v>1</v>
      </c>
      <c r="H6" s="3642" t="s">
        <v>319</v>
      </c>
      <c r="I6" s="3440">
        <f>I78</f>
        <v>0</v>
      </c>
      <c r="J6" s="3440">
        <f>J78</f>
        <v>0</v>
      </c>
      <c r="K6" s="2491"/>
      <c r="L6" s="2491"/>
      <c r="M6" s="2491"/>
      <c r="N6" s="2491"/>
      <c r="O6" s="2491"/>
      <c r="P6" s="2491"/>
      <c r="Q6" s="2491"/>
      <c r="R6" s="2491"/>
      <c r="S6" s="2492"/>
      <c r="T6" s="2492"/>
      <c r="U6" s="2492"/>
      <c r="V6" s="2492"/>
      <c r="W6" s="2492"/>
      <c r="X6" s="2492"/>
      <c r="Y6" s="2492"/>
      <c r="Z6" s="2492"/>
    </row>
    <row r="7" spans="1:26" s="2495" customFormat="1" ht="18" customHeight="1" thickTop="1" thickBot="1">
      <c r="A7" s="3440">
        <f t="shared" ref="A7:F7" si="1">A177</f>
        <v>0</v>
      </c>
      <c r="B7" s="3440">
        <f t="shared" si="1"/>
        <v>0</v>
      </c>
      <c r="C7" s="3440">
        <f t="shared" si="1"/>
        <v>0</v>
      </c>
      <c r="D7" s="3440">
        <f>D177</f>
        <v>12000000</v>
      </c>
      <c r="E7" s="3440">
        <f t="shared" si="1"/>
        <v>0</v>
      </c>
      <c r="F7" s="3440">
        <f t="shared" si="1"/>
        <v>12000000</v>
      </c>
      <c r="G7" s="3538">
        <v>2</v>
      </c>
      <c r="H7" s="3642" t="s">
        <v>214</v>
      </c>
      <c r="I7" s="3440">
        <f>I177</f>
        <v>0</v>
      </c>
      <c r="J7" s="3440">
        <f>J177</f>
        <v>0</v>
      </c>
      <c r="K7" s="2491"/>
      <c r="L7" s="2491"/>
      <c r="M7" s="2491"/>
      <c r="N7" s="2491"/>
      <c r="O7" s="2491"/>
      <c r="P7" s="2491"/>
      <c r="Q7" s="2491"/>
      <c r="R7" s="2491"/>
      <c r="S7" s="2494"/>
      <c r="T7" s="2494"/>
      <c r="U7" s="2494"/>
      <c r="V7" s="2494"/>
      <c r="W7" s="2494"/>
      <c r="X7" s="2494"/>
      <c r="Y7" s="2494"/>
      <c r="Z7" s="2494"/>
    </row>
    <row r="8" spans="1:26" s="2496" customFormat="1" ht="18" customHeight="1" thickTop="1">
      <c r="A8" s="4829"/>
      <c r="B8" s="4829"/>
      <c r="C8" s="4829"/>
      <c r="D8" s="4829"/>
      <c r="E8" s="4829"/>
      <c r="F8" s="4829"/>
      <c r="G8" s="3520">
        <v>3</v>
      </c>
      <c r="H8" s="3644" t="s">
        <v>320</v>
      </c>
      <c r="I8" s="4829"/>
      <c r="J8" s="4829"/>
      <c r="K8" s="2491"/>
      <c r="L8" s="2491"/>
      <c r="M8" s="2491"/>
      <c r="N8" s="2491"/>
      <c r="O8" s="2491"/>
      <c r="P8" s="2491"/>
      <c r="Q8" s="2491"/>
      <c r="R8" s="2491"/>
      <c r="S8" s="2491"/>
      <c r="T8" s="2491"/>
      <c r="U8" s="2491"/>
      <c r="V8" s="2491"/>
      <c r="W8" s="2491"/>
      <c r="X8" s="2491"/>
      <c r="Y8" s="2491"/>
      <c r="Z8" s="2491"/>
    </row>
    <row r="9" spans="1:26" ht="15" customHeight="1">
      <c r="A9" s="3455">
        <f>A212</f>
        <v>0</v>
      </c>
      <c r="B9" s="3455">
        <f>B212</f>
        <v>0</v>
      </c>
      <c r="C9" s="3818">
        <f t="shared" ref="C9:F9" si="2">C212</f>
        <v>0</v>
      </c>
      <c r="D9" s="3818">
        <f t="shared" si="2"/>
        <v>48200000</v>
      </c>
      <c r="E9" s="3818">
        <f t="shared" si="2"/>
        <v>0</v>
      </c>
      <c r="F9" s="3818">
        <f t="shared" si="2"/>
        <v>48200000</v>
      </c>
      <c r="G9" s="3520"/>
      <c r="H9" s="3504" t="s">
        <v>660</v>
      </c>
      <c r="I9" s="3455">
        <f t="shared" ref="I9:J9" si="3">I212</f>
        <v>0</v>
      </c>
      <c r="J9" s="3455">
        <f t="shared" si="3"/>
        <v>0</v>
      </c>
      <c r="K9" s="2491"/>
      <c r="L9" s="2491"/>
      <c r="M9" s="2491"/>
      <c r="N9" s="2491"/>
      <c r="O9" s="2491"/>
      <c r="P9" s="2491"/>
      <c r="Q9" s="2491"/>
      <c r="R9" s="2491"/>
      <c r="S9" s="2491"/>
      <c r="T9" s="2491"/>
      <c r="U9" s="2491"/>
      <c r="V9" s="2491"/>
      <c r="W9" s="2491"/>
      <c r="X9" s="2491"/>
      <c r="Y9" s="2491"/>
      <c r="Z9" s="2491"/>
    </row>
    <row r="10" spans="1:26" ht="15" customHeight="1">
      <c r="A10" s="3455">
        <f t="shared" ref="A10:F10" si="4">A216</f>
        <v>0</v>
      </c>
      <c r="B10" s="3455">
        <f t="shared" si="4"/>
        <v>0</v>
      </c>
      <c r="C10" s="3455">
        <f t="shared" si="4"/>
        <v>0</v>
      </c>
      <c r="D10" s="3455">
        <f t="shared" si="4"/>
        <v>5000000</v>
      </c>
      <c r="E10" s="3455">
        <f t="shared" si="4"/>
        <v>0</v>
      </c>
      <c r="F10" s="3455">
        <f t="shared" si="4"/>
        <v>5000000</v>
      </c>
      <c r="G10" s="3490"/>
      <c r="H10" s="3504" t="s">
        <v>661</v>
      </c>
      <c r="I10" s="3455">
        <f>I216</f>
        <v>0</v>
      </c>
      <c r="J10" s="3455">
        <f>J216</f>
        <v>0</v>
      </c>
      <c r="K10" s="2491"/>
      <c r="L10" s="2491"/>
      <c r="M10" s="2491"/>
      <c r="N10" s="2491"/>
      <c r="O10" s="2491"/>
      <c r="P10" s="2491"/>
      <c r="Q10" s="2491"/>
      <c r="R10" s="2491"/>
      <c r="S10" s="2491"/>
      <c r="T10" s="2491"/>
      <c r="U10" s="2491"/>
      <c r="V10" s="2491"/>
      <c r="W10" s="2491"/>
      <c r="X10" s="2491"/>
      <c r="Y10" s="2491"/>
      <c r="Z10" s="2491"/>
    </row>
    <row r="11" spans="1:26" ht="15" customHeight="1">
      <c r="A11" s="3455">
        <f t="shared" ref="A11:F11" si="5">A218</f>
        <v>0</v>
      </c>
      <c r="B11" s="3455">
        <f t="shared" si="5"/>
        <v>0</v>
      </c>
      <c r="C11" s="3455">
        <f t="shared" si="5"/>
        <v>0</v>
      </c>
      <c r="D11" s="3455">
        <f t="shared" si="5"/>
        <v>0</v>
      </c>
      <c r="E11" s="3455">
        <f t="shared" si="5"/>
        <v>0</v>
      </c>
      <c r="F11" s="3455">
        <f t="shared" si="5"/>
        <v>0</v>
      </c>
      <c r="G11" s="3490"/>
      <c r="H11" s="3504" t="s">
        <v>1874</v>
      </c>
      <c r="I11" s="3455">
        <f>I218</f>
        <v>0</v>
      </c>
      <c r="J11" s="3455">
        <f>J218</f>
        <v>0</v>
      </c>
      <c r="K11" s="2491"/>
      <c r="L11" s="2491"/>
      <c r="M11" s="2491"/>
      <c r="N11" s="2491"/>
      <c r="O11" s="2491"/>
      <c r="P11" s="2491"/>
      <c r="Q11" s="2491"/>
      <c r="R11" s="2491"/>
      <c r="S11" s="2491"/>
      <c r="T11" s="2491"/>
      <c r="U11" s="2491"/>
      <c r="V11" s="2491"/>
      <c r="W11" s="2491"/>
      <c r="X11" s="2491"/>
      <c r="Y11" s="2491"/>
      <c r="Z11" s="2491"/>
    </row>
    <row r="12" spans="1:26" ht="15" customHeight="1">
      <c r="A12" s="3455">
        <f t="shared" ref="A12:F12" si="6">A220</f>
        <v>0</v>
      </c>
      <c r="B12" s="3455">
        <f t="shared" si="6"/>
        <v>0</v>
      </c>
      <c r="C12" s="3455">
        <f t="shared" si="6"/>
        <v>0</v>
      </c>
      <c r="D12" s="3455">
        <f t="shared" si="6"/>
        <v>0</v>
      </c>
      <c r="E12" s="3455">
        <f t="shared" si="6"/>
        <v>0</v>
      </c>
      <c r="F12" s="3455">
        <f t="shared" si="6"/>
        <v>0</v>
      </c>
      <c r="G12" s="3490"/>
      <c r="H12" s="3504" t="s">
        <v>675</v>
      </c>
      <c r="I12" s="3455">
        <f>I220</f>
        <v>0</v>
      </c>
      <c r="J12" s="3455">
        <f>J220</f>
        <v>0</v>
      </c>
      <c r="K12" s="2491"/>
      <c r="L12" s="2491"/>
      <c r="M12" s="2491"/>
      <c r="N12" s="2491"/>
      <c r="O12" s="2491"/>
      <c r="P12" s="2491"/>
      <c r="Q12" s="2491"/>
      <c r="R12" s="2491"/>
      <c r="S12" s="2491"/>
      <c r="T12" s="2491"/>
      <c r="U12" s="2491"/>
      <c r="V12" s="2491"/>
      <c r="W12" s="2491"/>
      <c r="X12" s="2491"/>
      <c r="Y12" s="2491"/>
      <c r="Z12" s="2491"/>
    </row>
    <row r="13" spans="1:26" ht="15" customHeight="1">
      <c r="A13" s="3455">
        <f t="shared" ref="A13:F13" si="7">A349</f>
        <v>0</v>
      </c>
      <c r="B13" s="3455">
        <f t="shared" si="7"/>
        <v>0</v>
      </c>
      <c r="C13" s="3455">
        <f t="shared" si="7"/>
        <v>0</v>
      </c>
      <c r="D13" s="3455">
        <f t="shared" si="7"/>
        <v>46625000</v>
      </c>
      <c r="E13" s="3455">
        <f t="shared" si="7"/>
        <v>0</v>
      </c>
      <c r="F13" s="3455">
        <f t="shared" si="7"/>
        <v>46625000</v>
      </c>
      <c r="G13" s="3490"/>
      <c r="H13" s="3504" t="s">
        <v>662</v>
      </c>
      <c r="I13" s="3455">
        <f>I349</f>
        <v>0</v>
      </c>
      <c r="J13" s="3455">
        <f>J349</f>
        <v>0</v>
      </c>
      <c r="K13" s="2491"/>
      <c r="L13" s="2491"/>
      <c r="M13" s="2491"/>
      <c r="N13" s="2491"/>
      <c r="O13" s="2491"/>
      <c r="P13" s="2491"/>
      <c r="Q13" s="2491"/>
      <c r="R13" s="2491"/>
      <c r="S13" s="2491"/>
      <c r="T13" s="2491"/>
      <c r="U13" s="2491"/>
      <c r="V13" s="2491"/>
      <c r="W13" s="2491"/>
      <c r="X13" s="2491"/>
      <c r="Y13" s="2491"/>
      <c r="Z13" s="2491"/>
    </row>
    <row r="14" spans="1:26" ht="15" customHeight="1">
      <c r="A14" s="3455">
        <f t="shared" ref="A14:F14" si="8">A353</f>
        <v>0</v>
      </c>
      <c r="B14" s="3455">
        <f t="shared" si="8"/>
        <v>0</v>
      </c>
      <c r="C14" s="3455">
        <f t="shared" si="8"/>
        <v>0</v>
      </c>
      <c r="D14" s="3455">
        <f t="shared" si="8"/>
        <v>0</v>
      </c>
      <c r="E14" s="3455">
        <f t="shared" si="8"/>
        <v>0</v>
      </c>
      <c r="F14" s="3455">
        <f t="shared" si="8"/>
        <v>0</v>
      </c>
      <c r="G14" s="3490"/>
      <c r="H14" s="3504" t="s">
        <v>663</v>
      </c>
      <c r="I14" s="3455">
        <f>I353</f>
        <v>0</v>
      </c>
      <c r="J14" s="3455">
        <f>J353</f>
        <v>0</v>
      </c>
      <c r="K14" s="2491"/>
      <c r="L14" s="2491"/>
      <c r="M14" s="2491"/>
      <c r="N14" s="2491"/>
      <c r="O14" s="2491"/>
      <c r="P14" s="2491"/>
      <c r="Q14" s="2491"/>
      <c r="R14" s="2491"/>
      <c r="S14" s="2491"/>
      <c r="T14" s="2491"/>
      <c r="U14" s="2491"/>
      <c r="V14" s="2491"/>
      <c r="W14" s="2491"/>
      <c r="X14" s="2491"/>
      <c r="Y14" s="2491"/>
      <c r="Z14" s="2491"/>
    </row>
    <row r="15" spans="1:26" ht="15" customHeight="1">
      <c r="A15" s="3455">
        <f t="shared" ref="A15:F15" si="9">A362</f>
        <v>0</v>
      </c>
      <c r="B15" s="3455">
        <f t="shared" si="9"/>
        <v>0</v>
      </c>
      <c r="C15" s="3455">
        <f t="shared" si="9"/>
        <v>0</v>
      </c>
      <c r="D15" s="3455">
        <f t="shared" si="9"/>
        <v>0</v>
      </c>
      <c r="E15" s="3455">
        <f t="shared" si="9"/>
        <v>0</v>
      </c>
      <c r="F15" s="3455">
        <f t="shared" si="9"/>
        <v>0</v>
      </c>
      <c r="G15" s="3490"/>
      <c r="H15" s="3504" t="s">
        <v>664</v>
      </c>
      <c r="I15" s="3455">
        <f>I362</f>
        <v>0</v>
      </c>
      <c r="J15" s="3455">
        <f>J362</f>
        <v>0</v>
      </c>
      <c r="K15" s="2491"/>
      <c r="L15" s="2491"/>
      <c r="M15" s="2491"/>
      <c r="N15" s="2491"/>
      <c r="O15" s="2491"/>
      <c r="P15" s="2491"/>
      <c r="Q15" s="2491"/>
      <c r="R15" s="2491"/>
      <c r="S15" s="2491"/>
      <c r="T15" s="2491"/>
      <c r="U15" s="2491"/>
      <c r="V15" s="2491"/>
      <c r="W15" s="2491"/>
      <c r="X15" s="2491"/>
      <c r="Y15" s="2491"/>
      <c r="Z15" s="2491"/>
    </row>
    <row r="16" spans="1:26" ht="15" customHeight="1">
      <c r="A16" s="3455">
        <f t="shared" ref="A16:F16" si="10">A364</f>
        <v>0</v>
      </c>
      <c r="B16" s="3455">
        <f t="shared" si="10"/>
        <v>0</v>
      </c>
      <c r="C16" s="3455">
        <f t="shared" si="10"/>
        <v>0</v>
      </c>
      <c r="D16" s="3455">
        <f t="shared" si="10"/>
        <v>0</v>
      </c>
      <c r="E16" s="3455">
        <f t="shared" si="10"/>
        <v>0</v>
      </c>
      <c r="F16" s="3455">
        <f t="shared" si="10"/>
        <v>0</v>
      </c>
      <c r="G16" s="3490"/>
      <c r="H16" s="3504" t="s">
        <v>665</v>
      </c>
      <c r="I16" s="3455">
        <f>I364</f>
        <v>0</v>
      </c>
      <c r="J16" s="3455">
        <f>J364</f>
        <v>0</v>
      </c>
      <c r="K16" s="2491"/>
      <c r="L16" s="2491"/>
      <c r="M16" s="2491"/>
      <c r="N16" s="2491"/>
      <c r="O16" s="2491"/>
      <c r="P16" s="2491"/>
      <c r="Q16" s="2491"/>
      <c r="R16" s="2491"/>
      <c r="S16" s="2491"/>
      <c r="T16" s="2491"/>
      <c r="U16" s="2491"/>
      <c r="V16" s="2491"/>
      <c r="W16" s="2491"/>
      <c r="X16" s="2491"/>
      <c r="Y16" s="2491"/>
      <c r="Z16" s="2491"/>
    </row>
    <row r="17" spans="1:26" ht="15" customHeight="1">
      <c r="A17" s="3455">
        <f t="shared" ref="A17:F17" si="11">A375</f>
        <v>0</v>
      </c>
      <c r="B17" s="3455">
        <f t="shared" si="11"/>
        <v>0</v>
      </c>
      <c r="C17" s="3455">
        <f t="shared" si="11"/>
        <v>0</v>
      </c>
      <c r="D17" s="3455">
        <f t="shared" si="11"/>
        <v>0</v>
      </c>
      <c r="E17" s="3455">
        <f t="shared" si="11"/>
        <v>0</v>
      </c>
      <c r="F17" s="3455">
        <f t="shared" si="11"/>
        <v>0</v>
      </c>
      <c r="G17" s="3490"/>
      <c r="H17" s="3504" t="s">
        <v>666</v>
      </c>
      <c r="I17" s="3455">
        <f>I375</f>
        <v>0</v>
      </c>
      <c r="J17" s="3455">
        <f>J375</f>
        <v>0</v>
      </c>
      <c r="K17" s="2491"/>
      <c r="L17" s="2491"/>
      <c r="M17" s="2491"/>
      <c r="N17" s="2491"/>
      <c r="O17" s="2491"/>
      <c r="P17" s="2491"/>
      <c r="Q17" s="2491"/>
      <c r="R17" s="2491"/>
      <c r="S17" s="2491"/>
      <c r="T17" s="2491"/>
      <c r="U17" s="2491"/>
      <c r="V17" s="2491"/>
      <c r="W17" s="2491"/>
      <c r="X17" s="2491"/>
      <c r="Y17" s="2491"/>
      <c r="Z17" s="2491"/>
    </row>
    <row r="18" spans="1:26" ht="15" customHeight="1">
      <c r="A18" s="3455">
        <f t="shared" ref="A18:F18" si="12">A388</f>
        <v>0</v>
      </c>
      <c r="B18" s="3455">
        <f t="shared" si="12"/>
        <v>0</v>
      </c>
      <c r="C18" s="3455">
        <f t="shared" si="12"/>
        <v>0</v>
      </c>
      <c r="D18" s="3455">
        <f t="shared" si="12"/>
        <v>600000</v>
      </c>
      <c r="E18" s="3455">
        <f t="shared" si="12"/>
        <v>0</v>
      </c>
      <c r="F18" s="3455">
        <f t="shared" si="12"/>
        <v>600000</v>
      </c>
      <c r="G18" s="3490"/>
      <c r="H18" s="3504" t="s">
        <v>667</v>
      </c>
      <c r="I18" s="3455">
        <f>I388</f>
        <v>0</v>
      </c>
      <c r="J18" s="3455">
        <f>J388</f>
        <v>0</v>
      </c>
      <c r="K18" s="2491"/>
      <c r="L18" s="2491"/>
      <c r="M18" s="2491"/>
      <c r="N18" s="2491"/>
      <c r="O18" s="2491"/>
      <c r="P18" s="2491"/>
      <c r="Q18" s="2491"/>
      <c r="R18" s="2491"/>
      <c r="S18" s="2491"/>
      <c r="T18" s="2491"/>
      <c r="U18" s="2491"/>
      <c r="V18" s="2491"/>
      <c r="W18" s="2491"/>
      <c r="X18" s="2491"/>
      <c r="Y18" s="2491"/>
      <c r="Z18" s="2491"/>
    </row>
    <row r="19" spans="1:26" ht="15" customHeight="1">
      <c r="A19" s="3455">
        <f t="shared" ref="A19:F19" si="13">A393</f>
        <v>0</v>
      </c>
      <c r="B19" s="3455">
        <f t="shared" si="13"/>
        <v>0</v>
      </c>
      <c r="C19" s="3455">
        <f t="shared" si="13"/>
        <v>0</v>
      </c>
      <c r="D19" s="3455">
        <f t="shared" si="13"/>
        <v>0</v>
      </c>
      <c r="E19" s="3455">
        <f t="shared" si="13"/>
        <v>0</v>
      </c>
      <c r="F19" s="3455">
        <f t="shared" si="13"/>
        <v>0</v>
      </c>
      <c r="G19" s="3490"/>
      <c r="H19" s="3504" t="s">
        <v>668</v>
      </c>
      <c r="I19" s="3455">
        <f>I393</f>
        <v>0</v>
      </c>
      <c r="J19" s="3455">
        <f>J393</f>
        <v>0</v>
      </c>
      <c r="K19" s="2491"/>
      <c r="L19" s="2491"/>
      <c r="M19" s="2491"/>
      <c r="N19" s="2491"/>
      <c r="O19" s="2491"/>
      <c r="P19" s="2491"/>
      <c r="Q19" s="2491"/>
      <c r="R19" s="2491"/>
      <c r="S19" s="2491"/>
      <c r="T19" s="2491"/>
      <c r="U19" s="2491"/>
      <c r="V19" s="2491"/>
      <c r="W19" s="2491"/>
      <c r="X19" s="2491"/>
      <c r="Y19" s="2491"/>
      <c r="Z19" s="2491"/>
    </row>
    <row r="20" spans="1:26" ht="15" customHeight="1">
      <c r="A20" s="3455">
        <f t="shared" ref="A20:F20" si="14">A411</f>
        <v>0</v>
      </c>
      <c r="B20" s="3455">
        <f t="shared" si="14"/>
        <v>0</v>
      </c>
      <c r="C20" s="3455">
        <f t="shared" si="14"/>
        <v>0</v>
      </c>
      <c r="D20" s="3455">
        <f t="shared" si="14"/>
        <v>3515000</v>
      </c>
      <c r="E20" s="3455">
        <f t="shared" si="14"/>
        <v>0</v>
      </c>
      <c r="F20" s="3455">
        <f t="shared" si="14"/>
        <v>3515000</v>
      </c>
      <c r="G20" s="3490"/>
      <c r="H20" s="3504" t="s">
        <v>669</v>
      </c>
      <c r="I20" s="3455">
        <f>I411</f>
        <v>0</v>
      </c>
      <c r="J20" s="3455">
        <f>J411</f>
        <v>0</v>
      </c>
      <c r="K20" s="2491"/>
      <c r="L20" s="2491"/>
      <c r="M20" s="2491"/>
      <c r="N20" s="2491"/>
      <c r="O20" s="2491"/>
      <c r="P20" s="2491"/>
      <c r="Q20" s="2491"/>
      <c r="R20" s="2491"/>
      <c r="S20" s="2491"/>
      <c r="T20" s="2491"/>
      <c r="U20" s="2491"/>
      <c r="V20" s="2491"/>
      <c r="W20" s="2491"/>
      <c r="X20" s="2491"/>
      <c r="Y20" s="2491"/>
      <c r="Z20" s="2491"/>
    </row>
    <row r="21" spans="1:26" ht="15" customHeight="1">
      <c r="A21" s="3455">
        <f t="shared" ref="A21:F21" si="15">A413</f>
        <v>0</v>
      </c>
      <c r="B21" s="3455">
        <f t="shared" si="15"/>
        <v>0</v>
      </c>
      <c r="C21" s="3455">
        <f t="shared" si="15"/>
        <v>0</v>
      </c>
      <c r="D21" s="3455">
        <f t="shared" si="15"/>
        <v>0</v>
      </c>
      <c r="E21" s="3455">
        <f t="shared" si="15"/>
        <v>0</v>
      </c>
      <c r="F21" s="3455">
        <f t="shared" si="15"/>
        <v>0</v>
      </c>
      <c r="G21" s="3490"/>
      <c r="H21" s="3504" t="s">
        <v>683</v>
      </c>
      <c r="I21" s="3455">
        <f>I413</f>
        <v>0</v>
      </c>
      <c r="J21" s="3455">
        <f>J413</f>
        <v>0</v>
      </c>
      <c r="K21" s="2491"/>
      <c r="L21" s="2491"/>
      <c r="M21" s="2491"/>
      <c r="N21" s="2491"/>
      <c r="O21" s="2491"/>
      <c r="P21" s="2491"/>
      <c r="Q21" s="2491"/>
      <c r="R21" s="2491"/>
      <c r="S21" s="2491"/>
      <c r="T21" s="2491"/>
      <c r="U21" s="2491"/>
      <c r="V21" s="2491"/>
      <c r="W21" s="2491"/>
      <c r="X21" s="2491"/>
      <c r="Y21" s="2491"/>
      <c r="Z21" s="2491"/>
    </row>
    <row r="22" spans="1:26" ht="15" customHeight="1">
      <c r="A22" s="3455">
        <f t="shared" ref="A22:F22" si="16">A415</f>
        <v>0</v>
      </c>
      <c r="B22" s="3455">
        <f t="shared" si="16"/>
        <v>0</v>
      </c>
      <c r="C22" s="3455">
        <f t="shared" si="16"/>
        <v>0</v>
      </c>
      <c r="D22" s="3455">
        <f t="shared" si="16"/>
        <v>0</v>
      </c>
      <c r="E22" s="3455">
        <f t="shared" si="16"/>
        <v>0</v>
      </c>
      <c r="F22" s="3455">
        <f t="shared" si="16"/>
        <v>0</v>
      </c>
      <c r="G22" s="3490"/>
      <c r="H22" s="3504" t="s">
        <v>670</v>
      </c>
      <c r="I22" s="3455">
        <f>I415</f>
        <v>0</v>
      </c>
      <c r="J22" s="3455">
        <f>J415</f>
        <v>0</v>
      </c>
      <c r="K22" s="2491"/>
      <c r="L22" s="2491"/>
      <c r="M22" s="2491"/>
      <c r="N22" s="2491"/>
      <c r="O22" s="2491"/>
      <c r="P22" s="2491"/>
      <c r="Q22" s="2491"/>
      <c r="R22" s="2491"/>
      <c r="S22" s="2491"/>
      <c r="T22" s="2491"/>
      <c r="U22" s="2491"/>
      <c r="V22" s="2491"/>
      <c r="W22" s="2491"/>
      <c r="X22" s="2491"/>
      <c r="Y22" s="2491"/>
      <c r="Z22" s="2491"/>
    </row>
    <row r="23" spans="1:26" ht="15" customHeight="1">
      <c r="A23" s="3455">
        <f t="shared" ref="A23:F23" si="17">A420</f>
        <v>0</v>
      </c>
      <c r="B23" s="3455">
        <f t="shared" si="17"/>
        <v>0</v>
      </c>
      <c r="C23" s="3455">
        <f t="shared" si="17"/>
        <v>0</v>
      </c>
      <c r="D23" s="3455">
        <f t="shared" si="17"/>
        <v>1000000</v>
      </c>
      <c r="E23" s="3455">
        <f t="shared" si="17"/>
        <v>0</v>
      </c>
      <c r="F23" s="3455">
        <f t="shared" si="17"/>
        <v>1000000</v>
      </c>
      <c r="G23" s="3490"/>
      <c r="H23" s="3504" t="s">
        <v>671</v>
      </c>
      <c r="I23" s="3455">
        <f>I420</f>
        <v>0</v>
      </c>
      <c r="J23" s="3455">
        <f>J420</f>
        <v>0</v>
      </c>
      <c r="K23" s="2491"/>
      <c r="L23" s="2491"/>
      <c r="M23" s="2491"/>
      <c r="N23" s="2491"/>
      <c r="O23" s="2491"/>
      <c r="P23" s="2491"/>
      <c r="Q23" s="2491"/>
      <c r="R23" s="2491"/>
      <c r="S23" s="2491"/>
      <c r="T23" s="2491"/>
      <c r="U23" s="2491"/>
      <c r="V23" s="2491"/>
      <c r="W23" s="2491"/>
      <c r="X23" s="2491"/>
      <c r="Y23" s="2491"/>
      <c r="Z23" s="2491"/>
    </row>
    <row r="24" spans="1:26" ht="15" customHeight="1">
      <c r="A24" s="3455">
        <f t="shared" ref="A24:F24" si="18">A439</f>
        <v>0</v>
      </c>
      <c r="B24" s="3455">
        <f t="shared" si="18"/>
        <v>0</v>
      </c>
      <c r="C24" s="3455">
        <f t="shared" si="18"/>
        <v>0</v>
      </c>
      <c r="D24" s="3455">
        <f t="shared" si="18"/>
        <v>500000</v>
      </c>
      <c r="E24" s="3455">
        <f t="shared" si="18"/>
        <v>0</v>
      </c>
      <c r="F24" s="3455">
        <f t="shared" si="18"/>
        <v>500000</v>
      </c>
      <c r="G24" s="3490"/>
      <c r="H24" s="3504" t="s">
        <v>672</v>
      </c>
      <c r="I24" s="3455">
        <f>I439</f>
        <v>0</v>
      </c>
      <c r="J24" s="3455">
        <f>J439</f>
        <v>0</v>
      </c>
      <c r="K24" s="2491"/>
      <c r="L24" s="2491"/>
      <c r="M24" s="2491"/>
      <c r="N24" s="2491"/>
      <c r="O24" s="2491"/>
      <c r="P24" s="2491"/>
      <c r="Q24" s="2491"/>
      <c r="R24" s="2491"/>
      <c r="S24" s="2491"/>
      <c r="T24" s="2491"/>
      <c r="U24" s="2491"/>
      <c r="V24" s="2491"/>
      <c r="W24" s="2491"/>
      <c r="X24" s="2491"/>
      <c r="Y24" s="2491"/>
      <c r="Z24" s="2491"/>
    </row>
    <row r="25" spans="1:26" ht="15" customHeight="1">
      <c r="A25" s="3455">
        <f t="shared" ref="A25:F25" si="19">A468</f>
        <v>0</v>
      </c>
      <c r="B25" s="3455">
        <f t="shared" si="19"/>
        <v>0</v>
      </c>
      <c r="C25" s="3455">
        <f t="shared" si="19"/>
        <v>0</v>
      </c>
      <c r="D25" s="3455">
        <f t="shared" si="19"/>
        <v>17000000</v>
      </c>
      <c r="E25" s="3455">
        <f t="shared" si="19"/>
        <v>0</v>
      </c>
      <c r="F25" s="3455">
        <f t="shared" si="19"/>
        <v>17000000</v>
      </c>
      <c r="G25" s="3490"/>
      <c r="H25" s="3504" t="s">
        <v>1875</v>
      </c>
      <c r="I25" s="3455">
        <f>I468</f>
        <v>0</v>
      </c>
      <c r="J25" s="3455">
        <f>J468</f>
        <v>0</v>
      </c>
      <c r="K25" s="2491"/>
      <c r="L25" s="2491"/>
      <c r="M25" s="2491"/>
      <c r="N25" s="2491"/>
      <c r="O25" s="2491"/>
      <c r="P25" s="2491"/>
      <c r="Q25" s="2491"/>
      <c r="R25" s="2491"/>
      <c r="S25" s="2491"/>
      <c r="T25" s="2491"/>
      <c r="U25" s="2491"/>
      <c r="V25" s="2491"/>
      <c r="W25" s="2491"/>
      <c r="X25" s="2491"/>
      <c r="Y25" s="2491"/>
      <c r="Z25" s="2491"/>
    </row>
    <row r="26" spans="1:26" ht="15" customHeight="1">
      <c r="A26" s="3455">
        <f t="shared" ref="A26:F26" si="20">A474</f>
        <v>0</v>
      </c>
      <c r="B26" s="3455">
        <f t="shared" si="20"/>
        <v>0</v>
      </c>
      <c r="C26" s="3455">
        <f t="shared" si="20"/>
        <v>0</v>
      </c>
      <c r="D26" s="3455">
        <f t="shared" si="20"/>
        <v>2800000</v>
      </c>
      <c r="E26" s="3455">
        <f t="shared" si="20"/>
        <v>0</v>
      </c>
      <c r="F26" s="3455">
        <f t="shared" si="20"/>
        <v>2800000</v>
      </c>
      <c r="G26" s="3490"/>
      <c r="H26" s="3504" t="s">
        <v>1876</v>
      </c>
      <c r="I26" s="3455">
        <f>I474</f>
        <v>0</v>
      </c>
      <c r="J26" s="3455">
        <f>J474</f>
        <v>0</v>
      </c>
      <c r="K26" s="2491"/>
      <c r="L26" s="2491"/>
      <c r="M26" s="2491"/>
      <c r="N26" s="2491"/>
      <c r="O26" s="2491"/>
      <c r="P26" s="2491"/>
      <c r="Q26" s="2491"/>
      <c r="R26" s="2491"/>
      <c r="S26" s="2491"/>
      <c r="T26" s="2491"/>
      <c r="U26" s="2491"/>
      <c r="V26" s="2491"/>
      <c r="W26" s="2491"/>
      <c r="X26" s="2491"/>
      <c r="Y26" s="2491"/>
      <c r="Z26" s="2491"/>
    </row>
    <row r="27" spans="1:26" ht="15" customHeight="1">
      <c r="A27" s="3455">
        <f t="shared" ref="A27:F27" si="21">A492</f>
        <v>0</v>
      </c>
      <c r="B27" s="3455">
        <f t="shared" si="21"/>
        <v>0</v>
      </c>
      <c r="C27" s="3455">
        <f t="shared" si="21"/>
        <v>0</v>
      </c>
      <c r="D27" s="3455">
        <f t="shared" si="21"/>
        <v>0</v>
      </c>
      <c r="E27" s="3455">
        <f t="shared" si="21"/>
        <v>0</v>
      </c>
      <c r="F27" s="3455">
        <f t="shared" si="21"/>
        <v>0</v>
      </c>
      <c r="G27" s="3490"/>
      <c r="H27" s="3504" t="s">
        <v>676</v>
      </c>
      <c r="I27" s="3455">
        <f>I492</f>
        <v>0</v>
      </c>
      <c r="J27" s="3455">
        <f>J492</f>
        <v>0</v>
      </c>
      <c r="K27" s="2491"/>
      <c r="L27" s="2491"/>
      <c r="M27" s="2491"/>
      <c r="N27" s="2491"/>
      <c r="O27" s="2491"/>
      <c r="P27" s="2491"/>
      <c r="Q27" s="2491"/>
      <c r="R27" s="2491"/>
      <c r="S27" s="2491"/>
      <c r="T27" s="2491"/>
      <c r="U27" s="2491"/>
      <c r="V27" s="2491"/>
      <c r="W27" s="2491"/>
      <c r="X27" s="2491"/>
      <c r="Y27" s="2491"/>
      <c r="Z27" s="2491"/>
    </row>
    <row r="28" spans="1:26" ht="15" customHeight="1">
      <c r="A28" s="3455">
        <f t="shared" ref="A28:F28" si="22">A494</f>
        <v>0</v>
      </c>
      <c r="B28" s="3455">
        <f t="shared" si="22"/>
        <v>0</v>
      </c>
      <c r="C28" s="3455">
        <f t="shared" si="22"/>
        <v>0</v>
      </c>
      <c r="D28" s="3455">
        <f t="shared" si="22"/>
        <v>0</v>
      </c>
      <c r="E28" s="3455">
        <f t="shared" si="22"/>
        <v>0</v>
      </c>
      <c r="F28" s="3455">
        <f t="shared" si="22"/>
        <v>0</v>
      </c>
      <c r="G28" s="3490"/>
      <c r="H28" s="3504" t="s">
        <v>677</v>
      </c>
      <c r="I28" s="3455">
        <f>I494</f>
        <v>0</v>
      </c>
      <c r="J28" s="3455">
        <f>J494</f>
        <v>0</v>
      </c>
      <c r="K28" s="2491"/>
      <c r="L28" s="2491"/>
      <c r="M28" s="2491"/>
      <c r="N28" s="2491"/>
      <c r="O28" s="2491"/>
      <c r="P28" s="2491"/>
      <c r="Q28" s="2491"/>
      <c r="R28" s="2491"/>
      <c r="S28" s="2491"/>
      <c r="T28" s="2491"/>
      <c r="U28" s="2491"/>
      <c r="V28" s="2491"/>
      <c r="W28" s="2491"/>
      <c r="X28" s="2491"/>
      <c r="Y28" s="2491"/>
      <c r="Z28" s="2491"/>
    </row>
    <row r="29" spans="1:26" ht="15" customHeight="1">
      <c r="A29" s="3455">
        <f t="shared" ref="A29:F29" si="23">A496</f>
        <v>0</v>
      </c>
      <c r="B29" s="3455">
        <f t="shared" si="23"/>
        <v>0</v>
      </c>
      <c r="C29" s="3455">
        <f t="shared" si="23"/>
        <v>0</v>
      </c>
      <c r="D29" s="3455">
        <f t="shared" si="23"/>
        <v>0</v>
      </c>
      <c r="E29" s="3455">
        <f t="shared" si="23"/>
        <v>0</v>
      </c>
      <c r="F29" s="3455">
        <f t="shared" si="23"/>
        <v>0</v>
      </c>
      <c r="G29" s="3490"/>
      <c r="H29" s="3504" t="s">
        <v>3449</v>
      </c>
      <c r="I29" s="3455">
        <f>I496</f>
        <v>0</v>
      </c>
      <c r="J29" s="3455">
        <f>J496</f>
        <v>0</v>
      </c>
      <c r="K29" s="2491"/>
      <c r="L29" s="2491"/>
      <c r="M29" s="2491"/>
      <c r="N29" s="2491"/>
      <c r="O29" s="2491"/>
      <c r="P29" s="2491"/>
      <c r="Q29" s="2491"/>
      <c r="R29" s="2491"/>
      <c r="S29" s="2491"/>
      <c r="T29" s="2491"/>
      <c r="U29" s="2491"/>
      <c r="V29" s="2491"/>
      <c r="W29" s="2491"/>
      <c r="X29" s="2491"/>
      <c r="Y29" s="2491"/>
      <c r="Z29" s="2491"/>
    </row>
    <row r="30" spans="1:26" ht="15" customHeight="1">
      <c r="A30" s="3455">
        <f t="shared" ref="A30:F30" si="24">A501</f>
        <v>0</v>
      </c>
      <c r="B30" s="3455">
        <f t="shared" si="24"/>
        <v>0</v>
      </c>
      <c r="C30" s="3455">
        <f t="shared" si="24"/>
        <v>0</v>
      </c>
      <c r="D30" s="3455">
        <f t="shared" si="24"/>
        <v>0</v>
      </c>
      <c r="E30" s="3455">
        <f t="shared" si="24"/>
        <v>0</v>
      </c>
      <c r="F30" s="3455">
        <f t="shared" si="24"/>
        <v>0</v>
      </c>
      <c r="G30" s="3490"/>
      <c r="H30" s="3504" t="s">
        <v>678</v>
      </c>
      <c r="I30" s="3455">
        <f>I501</f>
        <v>0</v>
      </c>
      <c r="J30" s="3455">
        <f>J501</f>
        <v>0</v>
      </c>
      <c r="K30" s="2491"/>
      <c r="L30" s="2491"/>
      <c r="M30" s="2491"/>
      <c r="N30" s="2491"/>
      <c r="O30" s="2491"/>
      <c r="P30" s="2491"/>
      <c r="Q30" s="2491"/>
      <c r="R30" s="2491"/>
      <c r="S30" s="2491"/>
      <c r="T30" s="2491"/>
      <c r="U30" s="2491"/>
      <c r="V30" s="2491"/>
      <c r="W30" s="2491"/>
      <c r="X30" s="2491"/>
      <c r="Y30" s="2491"/>
      <c r="Z30" s="2491"/>
    </row>
    <row r="31" spans="1:26" ht="15" customHeight="1">
      <c r="A31" s="3455">
        <f t="shared" ref="A31:F31" si="25">A526</f>
        <v>0</v>
      </c>
      <c r="B31" s="3455">
        <f t="shared" si="25"/>
        <v>0</v>
      </c>
      <c r="C31" s="3455">
        <f t="shared" si="25"/>
        <v>0</v>
      </c>
      <c r="D31" s="3455">
        <f t="shared" si="25"/>
        <v>2700000</v>
      </c>
      <c r="E31" s="3455">
        <f t="shared" si="25"/>
        <v>0</v>
      </c>
      <c r="F31" s="3455">
        <f t="shared" si="25"/>
        <v>2700000</v>
      </c>
      <c r="G31" s="3490"/>
      <c r="H31" s="3504" t="s">
        <v>679</v>
      </c>
      <c r="I31" s="3455">
        <f>I526</f>
        <v>0</v>
      </c>
      <c r="J31" s="3455">
        <f>J526</f>
        <v>0</v>
      </c>
      <c r="K31" s="2491"/>
      <c r="L31" s="2491"/>
      <c r="M31" s="2491"/>
      <c r="N31" s="2491"/>
      <c r="O31" s="2491"/>
      <c r="P31" s="2491"/>
      <c r="Q31" s="2491"/>
      <c r="R31" s="2491"/>
      <c r="S31" s="2491"/>
      <c r="T31" s="2491"/>
      <c r="U31" s="2491"/>
      <c r="V31" s="2491"/>
      <c r="W31" s="2491"/>
      <c r="X31" s="2491"/>
      <c r="Y31" s="2491"/>
      <c r="Z31" s="2491"/>
    </row>
    <row r="32" spans="1:26" ht="15" customHeight="1">
      <c r="A32" s="3455">
        <f t="shared" ref="A32:F32" si="26">A528</f>
        <v>0</v>
      </c>
      <c r="B32" s="3455">
        <f t="shared" si="26"/>
        <v>0</v>
      </c>
      <c r="C32" s="3455">
        <f t="shared" si="26"/>
        <v>0</v>
      </c>
      <c r="D32" s="3455">
        <f t="shared" si="26"/>
        <v>0</v>
      </c>
      <c r="E32" s="3455">
        <f t="shared" si="26"/>
        <v>0</v>
      </c>
      <c r="F32" s="3455">
        <f t="shared" si="26"/>
        <v>0</v>
      </c>
      <c r="G32" s="3490"/>
      <c r="H32" s="3504" t="s">
        <v>1877</v>
      </c>
      <c r="I32" s="3455">
        <f>I528</f>
        <v>0</v>
      </c>
      <c r="J32" s="3455">
        <f>J528</f>
        <v>0</v>
      </c>
      <c r="K32" s="2491"/>
      <c r="L32" s="2491"/>
      <c r="M32" s="2491"/>
      <c r="N32" s="2491"/>
      <c r="O32" s="2491"/>
      <c r="P32" s="2491"/>
      <c r="Q32" s="2491"/>
      <c r="R32" s="2491"/>
      <c r="S32" s="2491"/>
      <c r="T32" s="2491"/>
      <c r="U32" s="2491"/>
      <c r="V32" s="2491"/>
      <c r="W32" s="2491"/>
      <c r="X32" s="2491"/>
      <c r="Y32" s="2491"/>
      <c r="Z32" s="2491"/>
    </row>
    <row r="33" spans="1:26" s="2493" customFormat="1" ht="17.25" customHeight="1" thickBot="1">
      <c r="A33" s="3455">
        <f t="shared" ref="A33:F33" si="27">A530+A529</f>
        <v>0</v>
      </c>
      <c r="B33" s="3455">
        <f t="shared" si="27"/>
        <v>0</v>
      </c>
      <c r="C33" s="3455">
        <f t="shared" si="27"/>
        <v>0</v>
      </c>
      <c r="D33" s="3455">
        <f t="shared" si="27"/>
        <v>0</v>
      </c>
      <c r="E33" s="3455">
        <f t="shared" si="27"/>
        <v>0</v>
      </c>
      <c r="F33" s="3455">
        <f t="shared" si="27"/>
        <v>0</v>
      </c>
      <c r="G33" s="3461"/>
      <c r="H33" s="3504" t="s">
        <v>3162</v>
      </c>
      <c r="I33" s="3455">
        <f>I530+I529</f>
        <v>0</v>
      </c>
      <c r="J33" s="3455">
        <f>J530+J529</f>
        <v>0</v>
      </c>
      <c r="K33" s="2491"/>
      <c r="L33" s="2491"/>
      <c r="M33" s="2491"/>
      <c r="N33" s="2491"/>
      <c r="O33" s="2491"/>
      <c r="P33" s="2491"/>
      <c r="Q33" s="2491"/>
      <c r="R33" s="2491"/>
      <c r="S33" s="2492"/>
      <c r="T33" s="2492"/>
      <c r="U33" s="2492"/>
      <c r="V33" s="2492"/>
      <c r="W33" s="2492"/>
      <c r="X33" s="2492"/>
      <c r="Y33" s="2492"/>
      <c r="Z33" s="2492"/>
    </row>
    <row r="34" spans="1:26" s="2496" customFormat="1" ht="32.25" customHeight="1" thickTop="1">
      <c r="A34" s="3440">
        <f t="shared" ref="A34:F34" si="28">SUM(A9:A33)</f>
        <v>0</v>
      </c>
      <c r="B34" s="3440">
        <f t="shared" si="28"/>
        <v>0</v>
      </c>
      <c r="C34" s="3440">
        <f t="shared" si="28"/>
        <v>0</v>
      </c>
      <c r="D34" s="3440">
        <f t="shared" si="28"/>
        <v>127940000</v>
      </c>
      <c r="E34" s="3440">
        <f t="shared" si="28"/>
        <v>0</v>
      </c>
      <c r="F34" s="3440">
        <f t="shared" si="28"/>
        <v>127940000</v>
      </c>
      <c r="G34" s="3441"/>
      <c r="H34" s="3642" t="s">
        <v>684</v>
      </c>
      <c r="I34" s="3440">
        <f>SUM(I9:I33)</f>
        <v>0</v>
      </c>
      <c r="J34" s="3440">
        <f>SUM(J9:J33)</f>
        <v>0</v>
      </c>
      <c r="K34" s="2491"/>
      <c r="L34" s="2491"/>
      <c r="M34" s="2491"/>
      <c r="N34" s="2491"/>
      <c r="O34" s="2491"/>
      <c r="P34" s="2491"/>
      <c r="Q34" s="2491"/>
      <c r="R34" s="2491"/>
      <c r="S34" s="2491"/>
      <c r="T34" s="2491"/>
      <c r="U34" s="2491"/>
      <c r="V34" s="2491"/>
      <c r="W34" s="2491"/>
      <c r="X34" s="2491"/>
      <c r="Y34" s="2491"/>
      <c r="Z34" s="2491"/>
    </row>
    <row r="35" spans="1:26" ht="19.5" customHeight="1">
      <c r="A35" s="3455"/>
      <c r="B35" s="3455"/>
      <c r="C35" s="4829"/>
      <c r="D35" s="4829"/>
      <c r="E35" s="3455"/>
      <c r="F35" s="3455"/>
      <c r="G35" s="3520">
        <v>4</v>
      </c>
      <c r="H35" s="3644" t="s">
        <v>321</v>
      </c>
      <c r="I35" s="4829"/>
      <c r="J35" s="4829"/>
      <c r="K35" s="2491"/>
      <c r="L35" s="2491"/>
      <c r="M35" s="2491"/>
      <c r="N35" s="2491"/>
      <c r="O35" s="2491"/>
      <c r="P35" s="2491"/>
      <c r="Q35" s="2491"/>
      <c r="R35" s="2491"/>
      <c r="S35" s="2491"/>
      <c r="T35" s="2491"/>
      <c r="U35" s="2491"/>
      <c r="V35" s="2491"/>
      <c r="W35" s="2491"/>
      <c r="X35" s="2491"/>
      <c r="Y35" s="2491"/>
      <c r="Z35" s="2491"/>
    </row>
    <row r="36" spans="1:26" ht="15" customHeight="1">
      <c r="A36" s="3455">
        <f t="shared" ref="A36:F36" si="29">A655</f>
        <v>0</v>
      </c>
      <c r="B36" s="3455">
        <f t="shared" si="29"/>
        <v>0</v>
      </c>
      <c r="C36" s="3455">
        <f t="shared" si="29"/>
        <v>0</v>
      </c>
      <c r="D36" s="3455">
        <f t="shared" si="29"/>
        <v>16154000</v>
      </c>
      <c r="E36" s="3455">
        <f t="shared" si="29"/>
        <v>0</v>
      </c>
      <c r="F36" s="3455">
        <f t="shared" si="29"/>
        <v>16154000</v>
      </c>
      <c r="G36" s="3461"/>
      <c r="H36" s="3504" t="s">
        <v>1878</v>
      </c>
      <c r="I36" s="3455">
        <f>I655</f>
        <v>0</v>
      </c>
      <c r="J36" s="3455">
        <f>J655</f>
        <v>0</v>
      </c>
      <c r="K36" s="2491">
        <v>69261000</v>
      </c>
      <c r="L36" s="2491">
        <v>69261000</v>
      </c>
      <c r="M36" s="2491"/>
      <c r="N36" s="2491"/>
      <c r="O36" s="2491"/>
      <c r="P36" s="2491"/>
      <c r="Q36" s="2491"/>
      <c r="R36" s="2491"/>
      <c r="S36" s="2491"/>
      <c r="T36" s="2491"/>
      <c r="U36" s="2491"/>
      <c r="V36" s="2491"/>
      <c r="W36" s="2491"/>
      <c r="X36" s="2491"/>
      <c r="Y36" s="2491"/>
      <c r="Z36" s="2491"/>
    </row>
    <row r="37" spans="1:26" ht="15" customHeight="1">
      <c r="A37" s="3455">
        <f t="shared" ref="A37:F37" si="30">A665</f>
        <v>0</v>
      </c>
      <c r="B37" s="3455">
        <f t="shared" si="30"/>
        <v>0</v>
      </c>
      <c r="C37" s="3455">
        <f t="shared" si="30"/>
        <v>0</v>
      </c>
      <c r="D37" s="3455">
        <f t="shared" si="30"/>
        <v>200000</v>
      </c>
      <c r="E37" s="3455">
        <f t="shared" si="30"/>
        <v>0</v>
      </c>
      <c r="F37" s="3455">
        <f t="shared" si="30"/>
        <v>200000</v>
      </c>
      <c r="G37" s="3490"/>
      <c r="H37" s="3504" t="s">
        <v>3188</v>
      </c>
      <c r="I37" s="3455">
        <f>I665</f>
        <v>0</v>
      </c>
      <c r="J37" s="3455">
        <f>J665</f>
        <v>0</v>
      </c>
      <c r="K37" s="2491">
        <v>20217000</v>
      </c>
      <c r="L37" s="2491">
        <v>20217000</v>
      </c>
      <c r="M37" s="2491"/>
      <c r="N37" s="2491"/>
      <c r="O37" s="2491"/>
      <c r="P37" s="2491"/>
      <c r="Q37" s="2491"/>
      <c r="R37" s="2491"/>
      <c r="S37" s="2491"/>
      <c r="T37" s="2491"/>
      <c r="U37" s="2491"/>
      <c r="V37" s="2491"/>
      <c r="W37" s="2491"/>
      <c r="X37" s="2491"/>
      <c r="Y37" s="2491"/>
      <c r="Z37" s="2491"/>
    </row>
    <row r="38" spans="1:26" ht="15" customHeight="1">
      <c r="A38" s="3455">
        <f t="shared" ref="A38:F43" si="31">A668</f>
        <v>0</v>
      </c>
      <c r="B38" s="3455">
        <f t="shared" si="31"/>
        <v>0</v>
      </c>
      <c r="C38" s="3455">
        <f t="shared" si="31"/>
        <v>0</v>
      </c>
      <c r="D38" s="3455">
        <f t="shared" si="31"/>
        <v>0</v>
      </c>
      <c r="E38" s="3455">
        <f t="shared" si="31"/>
        <v>0</v>
      </c>
      <c r="F38" s="3455">
        <f t="shared" si="31"/>
        <v>0</v>
      </c>
      <c r="G38" s="3490"/>
      <c r="H38" s="3504" t="s">
        <v>1879</v>
      </c>
      <c r="I38" s="3455">
        <f t="shared" ref="I38:J43" si="32">I668</f>
        <v>0</v>
      </c>
      <c r="J38" s="3455">
        <f t="shared" si="32"/>
        <v>0</v>
      </c>
      <c r="K38" s="2491">
        <v>158965000</v>
      </c>
      <c r="L38" s="2491">
        <v>158965000</v>
      </c>
      <c r="M38" s="2491"/>
      <c r="N38" s="2491"/>
      <c r="O38" s="2491"/>
      <c r="P38" s="2491"/>
      <c r="Q38" s="2491"/>
      <c r="R38" s="2491"/>
      <c r="S38" s="2491"/>
      <c r="T38" s="2491"/>
      <c r="U38" s="2491"/>
      <c r="V38" s="2491"/>
      <c r="W38" s="2491"/>
      <c r="X38" s="2491"/>
      <c r="Y38" s="2491"/>
      <c r="Z38" s="2491"/>
    </row>
    <row r="39" spans="1:26" ht="15" customHeight="1">
      <c r="A39" s="3455">
        <f t="shared" si="31"/>
        <v>0</v>
      </c>
      <c r="B39" s="3455">
        <f t="shared" si="31"/>
        <v>0</v>
      </c>
      <c r="C39" s="3455">
        <f t="shared" si="31"/>
        <v>0</v>
      </c>
      <c r="D39" s="3455">
        <f t="shared" si="31"/>
        <v>0</v>
      </c>
      <c r="E39" s="3455">
        <f t="shared" si="31"/>
        <v>0</v>
      </c>
      <c r="F39" s="3455">
        <f t="shared" si="31"/>
        <v>0</v>
      </c>
      <c r="G39" s="3490"/>
      <c r="H39" s="3504" t="s">
        <v>1880</v>
      </c>
      <c r="I39" s="3455">
        <f t="shared" si="32"/>
        <v>0</v>
      </c>
      <c r="J39" s="3455">
        <f t="shared" si="32"/>
        <v>0</v>
      </c>
      <c r="K39" s="2491">
        <v>151389000</v>
      </c>
      <c r="L39" s="2491">
        <v>153391000</v>
      </c>
      <c r="M39" s="2491"/>
      <c r="N39" s="2491"/>
      <c r="O39" s="2491"/>
      <c r="P39" s="2491"/>
      <c r="Q39" s="2491"/>
      <c r="R39" s="2491"/>
      <c r="S39" s="2491"/>
      <c r="T39" s="2491"/>
      <c r="U39" s="2491"/>
      <c r="V39" s="2491"/>
      <c r="W39" s="2491"/>
      <c r="X39" s="2491"/>
      <c r="Y39" s="2491"/>
      <c r="Z39" s="2491"/>
    </row>
    <row r="40" spans="1:26" ht="15" customHeight="1">
      <c r="A40" s="3455">
        <f t="shared" si="31"/>
        <v>0</v>
      </c>
      <c r="B40" s="3455">
        <f t="shared" si="31"/>
        <v>0</v>
      </c>
      <c r="C40" s="3455">
        <f t="shared" si="31"/>
        <v>0</v>
      </c>
      <c r="D40" s="3455">
        <f t="shared" si="31"/>
        <v>0</v>
      </c>
      <c r="E40" s="3455">
        <f t="shared" si="31"/>
        <v>0</v>
      </c>
      <c r="F40" s="3455">
        <f t="shared" si="31"/>
        <v>0</v>
      </c>
      <c r="G40" s="3490"/>
      <c r="H40" s="3504" t="s">
        <v>1881</v>
      </c>
      <c r="I40" s="3455">
        <f t="shared" si="32"/>
        <v>0</v>
      </c>
      <c r="J40" s="3455">
        <f t="shared" si="32"/>
        <v>0</v>
      </c>
      <c r="K40" s="2491">
        <f>SUM(K36:K39)</f>
        <v>399832000</v>
      </c>
      <c r="L40" s="2491">
        <f>SUM(L36:L39)</f>
        <v>401834000</v>
      </c>
      <c r="M40" s="2491"/>
      <c r="N40" s="2491"/>
      <c r="O40" s="2491"/>
      <c r="P40" s="2491"/>
      <c r="Q40" s="2491"/>
      <c r="R40" s="2491"/>
      <c r="S40" s="2491"/>
      <c r="T40" s="2491"/>
      <c r="U40" s="2491"/>
      <c r="V40" s="2491"/>
      <c r="W40" s="2491"/>
      <c r="X40" s="2491"/>
      <c r="Y40" s="2491"/>
      <c r="Z40" s="2491"/>
    </row>
    <row r="41" spans="1:26" ht="15" customHeight="1">
      <c r="A41" s="3455">
        <f t="shared" si="31"/>
        <v>0</v>
      </c>
      <c r="B41" s="3455">
        <f t="shared" si="31"/>
        <v>0</v>
      </c>
      <c r="C41" s="3455">
        <f t="shared" si="31"/>
        <v>0</v>
      </c>
      <c r="D41" s="3455">
        <f t="shared" si="31"/>
        <v>0</v>
      </c>
      <c r="E41" s="3455">
        <f t="shared" si="31"/>
        <v>0</v>
      </c>
      <c r="F41" s="3455">
        <f t="shared" si="31"/>
        <v>0</v>
      </c>
      <c r="G41" s="3490"/>
      <c r="H41" s="3504" t="s">
        <v>688</v>
      </c>
      <c r="I41" s="3455">
        <f t="shared" si="32"/>
        <v>0</v>
      </c>
      <c r="J41" s="3455">
        <f t="shared" si="32"/>
        <v>0</v>
      </c>
      <c r="K41" s="2491"/>
      <c r="L41" s="2491"/>
      <c r="M41" s="2491"/>
      <c r="N41" s="2491"/>
      <c r="O41" s="2491"/>
      <c r="P41" s="2491"/>
      <c r="Q41" s="2491"/>
      <c r="R41" s="2491"/>
      <c r="S41" s="2491"/>
      <c r="T41" s="2491"/>
      <c r="U41" s="2491"/>
      <c r="V41" s="2491"/>
      <c r="W41" s="2491"/>
      <c r="X41" s="2491"/>
      <c r="Y41" s="2491"/>
      <c r="Z41" s="2491"/>
    </row>
    <row r="42" spans="1:26" ht="15" customHeight="1">
      <c r="A42" s="3455">
        <f t="shared" si="31"/>
        <v>0</v>
      </c>
      <c r="B42" s="3455">
        <f t="shared" si="31"/>
        <v>0</v>
      </c>
      <c r="C42" s="3455">
        <f t="shared" si="31"/>
        <v>0</v>
      </c>
      <c r="D42" s="3455">
        <f t="shared" si="31"/>
        <v>0</v>
      </c>
      <c r="E42" s="3455">
        <f t="shared" si="31"/>
        <v>0</v>
      </c>
      <c r="F42" s="3455">
        <f t="shared" si="31"/>
        <v>0</v>
      </c>
      <c r="G42" s="3490"/>
      <c r="H42" s="3504" t="s">
        <v>1882</v>
      </c>
      <c r="I42" s="3455">
        <f t="shared" si="32"/>
        <v>0</v>
      </c>
      <c r="J42" s="3455">
        <f t="shared" si="32"/>
        <v>0</v>
      </c>
      <c r="K42" s="2491"/>
      <c r="L42" s="2491"/>
      <c r="M42" s="2491"/>
      <c r="N42" s="2491"/>
      <c r="O42" s="2491"/>
      <c r="P42" s="2491"/>
      <c r="Q42" s="2491"/>
      <c r="R42" s="2491"/>
      <c r="S42" s="2491"/>
      <c r="T42" s="2491"/>
      <c r="U42" s="2491"/>
      <c r="V42" s="2491"/>
      <c r="W42" s="2491"/>
      <c r="X42" s="2491"/>
      <c r="Y42" s="2491"/>
      <c r="Z42" s="2491"/>
    </row>
    <row r="43" spans="1:26" ht="15" customHeight="1">
      <c r="A43" s="3455">
        <f t="shared" si="31"/>
        <v>0</v>
      </c>
      <c r="B43" s="3455">
        <f t="shared" si="31"/>
        <v>0</v>
      </c>
      <c r="C43" s="3455">
        <f t="shared" si="31"/>
        <v>0</v>
      </c>
      <c r="D43" s="3455">
        <f t="shared" si="31"/>
        <v>0</v>
      </c>
      <c r="E43" s="3455">
        <f t="shared" si="31"/>
        <v>0</v>
      </c>
      <c r="F43" s="3455">
        <f t="shared" si="31"/>
        <v>0</v>
      </c>
      <c r="G43" s="3490"/>
      <c r="H43" s="3504" t="s">
        <v>1883</v>
      </c>
      <c r="I43" s="3455">
        <f t="shared" si="32"/>
        <v>0</v>
      </c>
      <c r="J43" s="3455">
        <f t="shared" si="32"/>
        <v>0</v>
      </c>
      <c r="K43" s="2491">
        <f>L39-K39</f>
        <v>2002000</v>
      </c>
      <c r="L43" s="2491"/>
      <c r="M43" s="2491"/>
      <c r="N43" s="2491"/>
      <c r="O43" s="2491"/>
      <c r="P43" s="2491"/>
      <c r="Q43" s="2491"/>
      <c r="R43" s="2491"/>
      <c r="S43" s="2491"/>
      <c r="T43" s="2491"/>
      <c r="U43" s="2491"/>
      <c r="V43" s="2491"/>
      <c r="W43" s="2491"/>
      <c r="X43" s="2491"/>
      <c r="Y43" s="2491"/>
      <c r="Z43" s="2491"/>
    </row>
    <row r="44" spans="1:26" ht="15" customHeight="1">
      <c r="A44" s="3455">
        <f t="shared" ref="A44:F44" si="33">A674+A675+A676</f>
        <v>0</v>
      </c>
      <c r="B44" s="3455">
        <f t="shared" si="33"/>
        <v>0</v>
      </c>
      <c r="C44" s="3455">
        <f t="shared" si="33"/>
        <v>0</v>
      </c>
      <c r="D44" s="3455">
        <f t="shared" si="33"/>
        <v>0</v>
      </c>
      <c r="E44" s="3455">
        <f t="shared" si="33"/>
        <v>0</v>
      </c>
      <c r="F44" s="3455">
        <f t="shared" si="33"/>
        <v>0</v>
      </c>
      <c r="G44" s="3490"/>
      <c r="H44" s="3504" t="s">
        <v>689</v>
      </c>
      <c r="I44" s="3455">
        <f>I674+I675+I676</f>
        <v>0</v>
      </c>
      <c r="J44" s="3455">
        <f>J674+J675+J676</f>
        <v>0</v>
      </c>
      <c r="K44" s="2491"/>
      <c r="L44" s="2491"/>
      <c r="M44" s="2491"/>
      <c r="N44" s="2491"/>
      <c r="O44" s="2491"/>
      <c r="P44" s="2491"/>
      <c r="Q44" s="2491"/>
      <c r="R44" s="2491"/>
      <c r="S44" s="2491"/>
      <c r="T44" s="2491"/>
      <c r="U44" s="2491"/>
      <c r="V44" s="2491"/>
      <c r="W44" s="2491"/>
      <c r="X44" s="2491"/>
      <c r="Y44" s="2491"/>
      <c r="Z44" s="2491"/>
    </row>
    <row r="45" spans="1:26" ht="15" customHeight="1">
      <c r="A45" s="3455">
        <f t="shared" ref="A45:F46" si="34">A677</f>
        <v>0</v>
      </c>
      <c r="B45" s="3455">
        <f t="shared" si="34"/>
        <v>0</v>
      </c>
      <c r="C45" s="3455">
        <f t="shared" si="34"/>
        <v>0</v>
      </c>
      <c r="D45" s="3455">
        <f t="shared" si="34"/>
        <v>0</v>
      </c>
      <c r="E45" s="3455">
        <f t="shared" si="34"/>
        <v>0</v>
      </c>
      <c r="F45" s="3455">
        <f t="shared" si="34"/>
        <v>0</v>
      </c>
      <c r="G45" s="3490"/>
      <c r="H45" s="3504" t="s">
        <v>690</v>
      </c>
      <c r="I45" s="3455">
        <f>I677</f>
        <v>0</v>
      </c>
      <c r="J45" s="3455">
        <f>J677</f>
        <v>0</v>
      </c>
      <c r="K45" s="2491"/>
      <c r="L45" s="2491"/>
      <c r="M45" s="2491"/>
      <c r="N45" s="2491"/>
      <c r="O45" s="2491"/>
      <c r="P45" s="2491"/>
      <c r="Q45" s="2491"/>
      <c r="R45" s="2491"/>
      <c r="S45" s="2491"/>
      <c r="T45" s="2491"/>
      <c r="U45" s="2491"/>
      <c r="V45" s="2491"/>
      <c r="W45" s="2491"/>
      <c r="X45" s="2491"/>
      <c r="Y45" s="2491"/>
      <c r="Z45" s="2491"/>
    </row>
    <row r="46" spans="1:26" ht="15" customHeight="1">
      <c r="A46" s="3455">
        <f t="shared" si="34"/>
        <v>0</v>
      </c>
      <c r="B46" s="3455">
        <f t="shared" si="34"/>
        <v>0</v>
      </c>
      <c r="C46" s="3455">
        <f t="shared" si="34"/>
        <v>0</v>
      </c>
      <c r="D46" s="3455">
        <f t="shared" si="34"/>
        <v>0</v>
      </c>
      <c r="E46" s="3455">
        <f t="shared" si="34"/>
        <v>0</v>
      </c>
      <c r="F46" s="3455">
        <f t="shared" si="34"/>
        <v>0</v>
      </c>
      <c r="G46" s="3490"/>
      <c r="H46" s="3504" t="s">
        <v>1884</v>
      </c>
      <c r="I46" s="3455">
        <f>I678</f>
        <v>0</v>
      </c>
      <c r="J46" s="3455">
        <f>J678</f>
        <v>0</v>
      </c>
      <c r="K46" s="2491"/>
      <c r="L46" s="2491"/>
      <c r="M46" s="2491"/>
      <c r="N46" s="2491"/>
      <c r="O46" s="2491"/>
      <c r="P46" s="2491"/>
      <c r="Q46" s="2491"/>
      <c r="R46" s="2491"/>
      <c r="S46" s="2491"/>
      <c r="T46" s="2491"/>
      <c r="U46" s="2491"/>
      <c r="V46" s="2491"/>
      <c r="W46" s="2491"/>
      <c r="X46" s="2491"/>
      <c r="Y46" s="2491"/>
      <c r="Z46" s="2491"/>
    </row>
    <row r="47" spans="1:26" ht="15" customHeight="1">
      <c r="A47" s="3455">
        <f t="shared" ref="A47:F47" si="35">A661+A683</f>
        <v>0</v>
      </c>
      <c r="B47" s="3455">
        <f t="shared" si="35"/>
        <v>0</v>
      </c>
      <c r="C47" s="3455">
        <f t="shared" si="35"/>
        <v>0</v>
      </c>
      <c r="D47" s="3455">
        <f t="shared" si="35"/>
        <v>0</v>
      </c>
      <c r="E47" s="3455">
        <f t="shared" si="35"/>
        <v>0</v>
      </c>
      <c r="F47" s="3455">
        <f t="shared" si="35"/>
        <v>0</v>
      </c>
      <c r="G47" s="3490"/>
      <c r="H47" s="3504" t="s">
        <v>1885</v>
      </c>
      <c r="I47" s="3455">
        <f>I661+I683</f>
        <v>0</v>
      </c>
      <c r="J47" s="3455">
        <f>J661+J683</f>
        <v>0</v>
      </c>
      <c r="K47" s="2491"/>
      <c r="L47" s="2491"/>
      <c r="M47" s="2491"/>
      <c r="N47" s="2491"/>
      <c r="O47" s="2491"/>
      <c r="P47" s="2491"/>
      <c r="Q47" s="2491"/>
      <c r="R47" s="2491"/>
      <c r="S47" s="2491"/>
      <c r="T47" s="2491"/>
      <c r="U47" s="2491"/>
      <c r="V47" s="2491"/>
      <c r="W47" s="2491"/>
      <c r="X47" s="2491"/>
      <c r="Y47" s="2491"/>
      <c r="Z47" s="2491"/>
    </row>
    <row r="48" spans="1:26" ht="15" customHeight="1">
      <c r="A48" s="3455">
        <f t="shared" ref="A48:F48" si="36">A659+A682</f>
        <v>0</v>
      </c>
      <c r="B48" s="3455">
        <f t="shared" si="36"/>
        <v>0</v>
      </c>
      <c r="C48" s="3455">
        <f t="shared" si="36"/>
        <v>0</v>
      </c>
      <c r="D48" s="3455">
        <f t="shared" si="36"/>
        <v>0</v>
      </c>
      <c r="E48" s="3455">
        <f t="shared" si="36"/>
        <v>0</v>
      </c>
      <c r="F48" s="3455">
        <f t="shared" si="36"/>
        <v>0</v>
      </c>
      <c r="G48" s="3490"/>
      <c r="H48" s="3504" t="s">
        <v>1886</v>
      </c>
      <c r="I48" s="3455">
        <f>I659+I682</f>
        <v>0</v>
      </c>
      <c r="J48" s="3455">
        <f>J659+J682</f>
        <v>0</v>
      </c>
      <c r="K48" s="2491"/>
      <c r="L48" s="2491"/>
      <c r="M48" s="2491"/>
      <c r="N48" s="2491"/>
      <c r="O48" s="2491"/>
      <c r="P48" s="2491"/>
      <c r="Q48" s="2491"/>
      <c r="R48" s="2491"/>
      <c r="S48" s="2491"/>
      <c r="T48" s="2491"/>
      <c r="U48" s="2491"/>
      <c r="V48" s="2491"/>
      <c r="W48" s="2491"/>
      <c r="X48" s="2491"/>
      <c r="Y48" s="2491"/>
      <c r="Z48" s="2491"/>
    </row>
    <row r="49" spans="1:26" ht="15" customHeight="1">
      <c r="A49" s="3455">
        <f t="shared" ref="A49:F49" si="37">A686+A687</f>
        <v>0</v>
      </c>
      <c r="B49" s="3455">
        <f t="shared" si="37"/>
        <v>0</v>
      </c>
      <c r="C49" s="3455">
        <f t="shared" si="37"/>
        <v>0</v>
      </c>
      <c r="D49" s="3455">
        <f t="shared" si="37"/>
        <v>0</v>
      </c>
      <c r="E49" s="3455">
        <f t="shared" si="37"/>
        <v>0</v>
      </c>
      <c r="F49" s="3455">
        <f t="shared" si="37"/>
        <v>0</v>
      </c>
      <c r="G49" s="3490"/>
      <c r="H49" s="3504" t="s">
        <v>691</v>
      </c>
      <c r="I49" s="3455">
        <f>I686+I687</f>
        <v>0</v>
      </c>
      <c r="J49" s="3455">
        <f>J686+J687</f>
        <v>0</v>
      </c>
      <c r="K49" s="2491"/>
      <c r="L49" s="2491"/>
      <c r="M49" s="2491"/>
      <c r="N49" s="2491"/>
      <c r="O49" s="2491"/>
      <c r="P49" s="2491"/>
      <c r="Q49" s="2491"/>
      <c r="R49" s="2491"/>
      <c r="S49" s="2491"/>
      <c r="T49" s="2491"/>
      <c r="U49" s="2491"/>
      <c r="V49" s="2491"/>
      <c r="W49" s="2491"/>
      <c r="X49" s="2491"/>
      <c r="Y49" s="2491"/>
      <c r="Z49" s="2491"/>
    </row>
    <row r="50" spans="1:26" ht="30" customHeight="1">
      <c r="A50" s="3455">
        <f t="shared" ref="A50:F50" si="38">A691+A693+A690</f>
        <v>0</v>
      </c>
      <c r="B50" s="3455">
        <f t="shared" si="38"/>
        <v>0</v>
      </c>
      <c r="C50" s="3455">
        <f t="shared" si="38"/>
        <v>0</v>
      </c>
      <c r="D50" s="3455">
        <f t="shared" si="38"/>
        <v>0</v>
      </c>
      <c r="E50" s="3455">
        <f t="shared" si="38"/>
        <v>0</v>
      </c>
      <c r="F50" s="3455">
        <f t="shared" si="38"/>
        <v>0</v>
      </c>
      <c r="G50" s="3490"/>
      <c r="H50" s="3504" t="s">
        <v>1887</v>
      </c>
      <c r="I50" s="3455">
        <f>I691+I693+I690</f>
        <v>0</v>
      </c>
      <c r="J50" s="3455">
        <f>J691+J693+J690+J656</f>
        <v>0</v>
      </c>
      <c r="K50" s="2491"/>
      <c r="L50" s="2491"/>
      <c r="M50" s="2491"/>
      <c r="N50" s="2491"/>
      <c r="O50" s="2491"/>
      <c r="P50" s="2491"/>
      <c r="Q50" s="2491"/>
      <c r="R50" s="2491"/>
      <c r="S50" s="2491"/>
      <c r="T50" s="2491"/>
      <c r="U50" s="2491"/>
      <c r="V50" s="2491"/>
      <c r="W50" s="2491"/>
      <c r="X50" s="2491"/>
      <c r="Y50" s="2491"/>
      <c r="Z50" s="2491"/>
    </row>
    <row r="51" spans="1:26" ht="15" customHeight="1">
      <c r="A51" s="3455">
        <f t="shared" ref="A51:F51" si="39">A697+A698</f>
        <v>0</v>
      </c>
      <c r="B51" s="3455">
        <f t="shared" si="39"/>
        <v>0</v>
      </c>
      <c r="C51" s="3455">
        <f t="shared" si="39"/>
        <v>0</v>
      </c>
      <c r="D51" s="3455">
        <f t="shared" si="39"/>
        <v>0</v>
      </c>
      <c r="E51" s="3455">
        <f t="shared" si="39"/>
        <v>0</v>
      </c>
      <c r="F51" s="3455">
        <f t="shared" si="39"/>
        <v>0</v>
      </c>
      <c r="G51" s="3490"/>
      <c r="H51" s="3504" t="s">
        <v>1888</v>
      </c>
      <c r="I51" s="3455">
        <f>I697+I698</f>
        <v>0</v>
      </c>
      <c r="J51" s="3455">
        <f>J697+J698</f>
        <v>0</v>
      </c>
      <c r="K51" s="2491"/>
      <c r="L51" s="2491"/>
      <c r="M51" s="2491"/>
      <c r="N51" s="2491"/>
      <c r="O51" s="2491"/>
      <c r="P51" s="2491"/>
      <c r="Q51" s="2491"/>
      <c r="R51" s="2491"/>
      <c r="S51" s="2491"/>
      <c r="T51" s="2491"/>
      <c r="U51" s="2491"/>
      <c r="V51" s="2491"/>
      <c r="W51" s="2491"/>
      <c r="X51" s="2491"/>
      <c r="Y51" s="2491"/>
      <c r="Z51" s="2491"/>
    </row>
    <row r="52" spans="1:26" ht="15" customHeight="1">
      <c r="A52" s="3455">
        <f t="shared" ref="A52:F52" si="40">A660+A663+A693+A679+A680+A699+A703</f>
        <v>0</v>
      </c>
      <c r="B52" s="3455">
        <f t="shared" si="40"/>
        <v>0</v>
      </c>
      <c r="C52" s="3455">
        <f t="shared" si="40"/>
        <v>0</v>
      </c>
      <c r="D52" s="3455">
        <f t="shared" si="40"/>
        <v>1900000</v>
      </c>
      <c r="E52" s="3455">
        <f t="shared" si="40"/>
        <v>0</v>
      </c>
      <c r="F52" s="3455">
        <f t="shared" si="40"/>
        <v>1900000</v>
      </c>
      <c r="G52" s="3490"/>
      <c r="H52" s="3504" t="s">
        <v>687</v>
      </c>
      <c r="I52" s="3455">
        <f>I660+I693+I679+I680+I699+I703+I663</f>
        <v>0</v>
      </c>
      <c r="J52" s="3455">
        <f>J660+J693+J679+J680+J699+J703+J663</f>
        <v>0</v>
      </c>
      <c r="K52" s="2491">
        <v>39983200</v>
      </c>
      <c r="L52" s="2491"/>
      <c r="M52" s="2491"/>
      <c r="N52" s="2491"/>
      <c r="O52" s="2491"/>
      <c r="P52" s="2491"/>
      <c r="Q52" s="2491"/>
      <c r="R52" s="2491"/>
      <c r="S52" s="2491"/>
      <c r="T52" s="2491"/>
      <c r="U52" s="2491"/>
      <c r="V52" s="2491"/>
      <c r="W52" s="2491"/>
      <c r="X52" s="2491"/>
      <c r="Y52" s="2491"/>
      <c r="Z52" s="2491"/>
    </row>
    <row r="53" spans="1:26" ht="15" customHeight="1">
      <c r="A53" s="3455">
        <f t="shared" ref="A53:F53" si="41">A657+A658+A662+A664+A666+A667+A681+A684+A685+A688+A689+A692+A694+A695+A696+A700+A701+A702+A704+A705+A706+A707</f>
        <v>0</v>
      </c>
      <c r="B53" s="3455">
        <f t="shared" si="41"/>
        <v>0</v>
      </c>
      <c r="C53" s="3455">
        <f t="shared" si="41"/>
        <v>0</v>
      </c>
      <c r="D53" s="3455">
        <f t="shared" si="41"/>
        <v>1100000</v>
      </c>
      <c r="E53" s="3455">
        <f t="shared" si="41"/>
        <v>0</v>
      </c>
      <c r="F53" s="3455">
        <f t="shared" si="41"/>
        <v>1100000</v>
      </c>
      <c r="G53" s="3490"/>
      <c r="H53" s="3504" t="s">
        <v>321</v>
      </c>
      <c r="I53" s="3455">
        <f>I657+I658+I662+I664+I666+I667+I681+I684+I685+I688+I689+I692+I694+I695+I696+I700+I701+I702+I704+I705+I706+I707</f>
        <v>0</v>
      </c>
      <c r="J53" s="3455">
        <f>J657+J658+J662+J664+J666+J667+J681+J684+J685+J688+J689+J692+J694+J695+J696+J700+J701+J702+J704+J705+J706+J707</f>
        <v>0</v>
      </c>
      <c r="K53" s="2491">
        <f>D56-K52</f>
        <v>498310800</v>
      </c>
      <c r="L53" s="2491"/>
      <c r="M53" s="2491"/>
      <c r="N53" s="2491"/>
      <c r="O53" s="2491"/>
      <c r="P53" s="2491"/>
      <c r="Q53" s="2491"/>
      <c r="R53" s="2491"/>
      <c r="S53" s="2497"/>
      <c r="T53" s="2497"/>
      <c r="U53" s="2497"/>
      <c r="V53" s="2497"/>
      <c r="W53" s="2497"/>
      <c r="X53" s="2497"/>
      <c r="Y53" s="2497"/>
      <c r="Z53" s="2497"/>
    </row>
    <row r="54" spans="1:26" s="2498" customFormat="1" ht="30.75" customHeight="1" thickBot="1">
      <c r="A54" s="3455">
        <f t="shared" ref="A54:F54" si="42">A708</f>
        <v>0</v>
      </c>
      <c r="B54" s="3455">
        <f t="shared" si="42"/>
        <v>0</v>
      </c>
      <c r="C54" s="3455">
        <f t="shared" si="42"/>
        <v>60000000</v>
      </c>
      <c r="D54" s="3455">
        <f t="shared" si="42"/>
        <v>200000000</v>
      </c>
      <c r="E54" s="3455">
        <f t="shared" si="42"/>
        <v>60000000</v>
      </c>
      <c r="F54" s="3455">
        <f t="shared" si="42"/>
        <v>200000000</v>
      </c>
      <c r="G54" s="3461"/>
      <c r="H54" s="3504" t="s">
        <v>692</v>
      </c>
      <c r="I54" s="3455">
        <f>I708</f>
        <v>0</v>
      </c>
      <c r="J54" s="3455">
        <f>J708</f>
        <v>0</v>
      </c>
      <c r="K54" s="2491"/>
      <c r="L54" s="2491">
        <v>73091667</v>
      </c>
      <c r="M54" s="2491"/>
      <c r="N54" s="2491"/>
      <c r="O54" s="2491"/>
      <c r="P54" s="2491"/>
      <c r="Q54" s="2491"/>
      <c r="R54" s="2491"/>
      <c r="S54" s="2492"/>
      <c r="T54" s="2492"/>
      <c r="U54" s="2492"/>
      <c r="V54" s="2492"/>
      <c r="W54" s="2492"/>
      <c r="X54" s="2492"/>
      <c r="Y54" s="2492"/>
      <c r="Z54" s="2492"/>
    </row>
    <row r="55" spans="1:26" s="2495" customFormat="1" ht="18" customHeight="1" thickTop="1" thickBot="1">
      <c r="A55" s="3440">
        <f t="shared" ref="A55:F55" si="43">SUM(A36:A54)</f>
        <v>0</v>
      </c>
      <c r="B55" s="3440">
        <f t="shared" si="43"/>
        <v>0</v>
      </c>
      <c r="C55" s="3440">
        <f t="shared" si="43"/>
        <v>60000000</v>
      </c>
      <c r="D55" s="3440">
        <f t="shared" si="43"/>
        <v>219354000</v>
      </c>
      <c r="E55" s="3440">
        <f t="shared" si="43"/>
        <v>60000000</v>
      </c>
      <c r="F55" s="3440">
        <f t="shared" si="43"/>
        <v>219354000</v>
      </c>
      <c r="G55" s="3441"/>
      <c r="H55" s="3642" t="s">
        <v>442</v>
      </c>
      <c r="I55" s="3440">
        <f>SUM(I36:I54)</f>
        <v>0</v>
      </c>
      <c r="J55" s="3440">
        <f>SUM(J36:J54)</f>
        <v>0</v>
      </c>
      <c r="K55" s="2491"/>
      <c r="L55" s="2491">
        <v>36395838</v>
      </c>
      <c r="M55" s="2491"/>
      <c r="N55" s="2491"/>
      <c r="O55" s="2491"/>
      <c r="P55" s="2491"/>
      <c r="Q55" s="2491"/>
      <c r="R55" s="2491"/>
      <c r="S55" s="2494"/>
      <c r="T55" s="2494"/>
      <c r="U55" s="2494"/>
      <c r="V55" s="2494"/>
      <c r="W55" s="2494"/>
      <c r="X55" s="2494"/>
      <c r="Y55" s="2494"/>
      <c r="Z55" s="2494"/>
    </row>
    <row r="56" spans="1:26" s="2496" customFormat="1" ht="13.5" customHeight="1" thickTop="1">
      <c r="A56" s="4839">
        <f t="shared" ref="A56:F56" si="44">SUM(A55,A34,A7,A6)</f>
        <v>0</v>
      </c>
      <c r="B56" s="4839">
        <f t="shared" si="44"/>
        <v>0</v>
      </c>
      <c r="C56" s="4839">
        <f t="shared" si="44"/>
        <v>60000000</v>
      </c>
      <c r="D56" s="4839">
        <f t="shared" si="44"/>
        <v>538294000</v>
      </c>
      <c r="E56" s="4839">
        <f t="shared" si="44"/>
        <v>60000000</v>
      </c>
      <c r="F56" s="4839">
        <f t="shared" si="44"/>
        <v>538294000</v>
      </c>
      <c r="G56" s="4573"/>
      <c r="H56" s="4840" t="s">
        <v>1889</v>
      </c>
      <c r="I56" s="4839">
        <f>SUM(I55,I34,I7,I6)</f>
        <v>0</v>
      </c>
      <c r="J56" s="4839">
        <f>SUM(J55,J34,J7,J6)</f>
        <v>0</v>
      </c>
      <c r="K56" s="2491"/>
      <c r="L56" s="2491">
        <f>SUM(L54:L55)</f>
        <v>109487505</v>
      </c>
      <c r="M56" s="2491"/>
      <c r="N56" s="2491"/>
      <c r="O56" s="2491"/>
      <c r="P56" s="2491"/>
      <c r="Q56" s="2491"/>
      <c r="R56" s="2491"/>
      <c r="S56" s="2491"/>
      <c r="T56" s="2491"/>
      <c r="U56" s="2491"/>
      <c r="V56" s="2491"/>
      <c r="W56" s="2491"/>
      <c r="X56" s="2491"/>
      <c r="Y56" s="2491"/>
      <c r="Z56" s="2491"/>
    </row>
    <row r="57" spans="1:26" ht="21" customHeight="1">
      <c r="A57" s="4839"/>
      <c r="B57" s="4839"/>
      <c r="C57" s="4839"/>
      <c r="D57" s="4839"/>
      <c r="E57" s="4839"/>
      <c r="F57" s="4839"/>
      <c r="G57" s="4573"/>
      <c r="H57" s="4840"/>
      <c r="I57" s="4839"/>
      <c r="J57" s="4839"/>
      <c r="K57" s="2491"/>
      <c r="L57" s="2491">
        <f>B55+B34</f>
        <v>0</v>
      </c>
      <c r="M57" s="2491"/>
      <c r="N57" s="2491"/>
      <c r="O57" s="2491"/>
      <c r="P57" s="2491"/>
      <c r="Q57" s="2491"/>
      <c r="R57" s="2491"/>
      <c r="S57" s="2491"/>
      <c r="T57" s="2491"/>
      <c r="U57" s="2491"/>
      <c r="V57" s="2491"/>
      <c r="W57" s="2491"/>
      <c r="X57" s="2491"/>
      <c r="Y57" s="2491"/>
      <c r="Z57" s="2491"/>
    </row>
    <row r="58" spans="1:26" ht="16.5" customHeight="1">
      <c r="A58" s="4838" t="s">
        <v>625</v>
      </c>
      <c r="B58" s="4838"/>
      <c r="C58" s="4838"/>
      <c r="D58" s="4838"/>
      <c r="E58" s="4838"/>
      <c r="F58" s="4838"/>
      <c r="G58" s="4838"/>
      <c r="H58" s="4838"/>
      <c r="I58" s="4838"/>
      <c r="J58" s="3473"/>
      <c r="K58" s="2499"/>
      <c r="L58" s="2499"/>
      <c r="M58" s="2499"/>
      <c r="N58" s="2499"/>
      <c r="O58" s="2499"/>
      <c r="P58" s="2499"/>
      <c r="Q58" s="2499"/>
      <c r="R58" s="2499"/>
      <c r="S58" s="2499"/>
      <c r="T58" s="2499"/>
      <c r="U58" s="2499"/>
      <c r="V58" s="2499"/>
      <c r="W58" s="2499"/>
      <c r="X58" s="2491"/>
      <c r="Y58" s="2491"/>
      <c r="Z58" s="2491"/>
    </row>
    <row r="59" spans="1:26" ht="20.25" customHeight="1">
      <c r="A59" s="4829"/>
      <c r="B59" s="4829"/>
      <c r="C59" s="4829"/>
      <c r="D59" s="4829"/>
      <c r="E59" s="4829"/>
      <c r="F59" s="4829"/>
      <c r="G59" s="3520">
        <v>1</v>
      </c>
      <c r="H59" s="4837" t="s">
        <v>319</v>
      </c>
      <c r="I59" s="4837"/>
      <c r="J59" s="4837"/>
      <c r="K59" s="2491"/>
      <c r="L59" s="2491"/>
      <c r="M59" s="2491"/>
      <c r="N59" s="2491"/>
      <c r="O59" s="2491"/>
      <c r="P59" s="2491"/>
      <c r="Q59" s="2491"/>
      <c r="R59" s="2491"/>
      <c r="S59" s="2491"/>
      <c r="T59" s="2491"/>
      <c r="U59" s="2491"/>
      <c r="V59" s="2491"/>
      <c r="W59" s="2491"/>
      <c r="X59" s="2491"/>
      <c r="Y59" s="2491"/>
      <c r="Z59" s="2491"/>
    </row>
    <row r="60" spans="1:26" ht="75">
      <c r="A60" s="3455"/>
      <c r="B60" s="3455"/>
      <c r="C60" s="4430"/>
      <c r="D60" s="4430"/>
      <c r="E60" s="4430"/>
      <c r="F60" s="4430"/>
      <c r="G60" s="3461" t="s">
        <v>326</v>
      </c>
      <c r="H60" s="3504" t="s">
        <v>1890</v>
      </c>
      <c r="I60" s="3455"/>
      <c r="J60" s="3455"/>
      <c r="K60" s="2491"/>
      <c r="L60" s="2491"/>
      <c r="M60" s="2491"/>
      <c r="N60" s="2491"/>
      <c r="O60" s="2491"/>
      <c r="P60" s="2491"/>
      <c r="Q60" s="2491"/>
      <c r="R60" s="2491"/>
      <c r="S60" s="2491"/>
      <c r="T60" s="2491"/>
      <c r="U60" s="2491"/>
      <c r="V60" s="2491"/>
      <c r="W60" s="2491"/>
      <c r="X60" s="2491"/>
      <c r="Y60" s="2491"/>
      <c r="Z60" s="2491"/>
    </row>
    <row r="61" spans="1:26" ht="45">
      <c r="A61" s="3455"/>
      <c r="B61" s="3455"/>
      <c r="C61" s="4430"/>
      <c r="D61" s="3824">
        <v>0</v>
      </c>
      <c r="E61" s="4430"/>
      <c r="F61" s="3824">
        <v>0</v>
      </c>
      <c r="G61" s="3461" t="s">
        <v>454</v>
      </c>
      <c r="H61" s="3504" t="s">
        <v>695</v>
      </c>
      <c r="I61" s="3455"/>
      <c r="J61" s="3824">
        <v>0</v>
      </c>
      <c r="K61" s="2491"/>
      <c r="L61" s="2491"/>
      <c r="M61" s="2491"/>
      <c r="N61" s="2491"/>
      <c r="O61" s="2491"/>
      <c r="P61" s="2491"/>
      <c r="Q61" s="2491"/>
      <c r="R61" s="2491"/>
      <c r="S61" s="2491"/>
      <c r="T61" s="2491"/>
      <c r="U61" s="2491"/>
      <c r="V61" s="2491"/>
      <c r="W61" s="2491"/>
      <c r="X61" s="2491"/>
      <c r="Y61" s="2491"/>
      <c r="Z61" s="2491"/>
    </row>
    <row r="62" spans="1:26" ht="30">
      <c r="A62" s="3455"/>
      <c r="B62" s="3455"/>
      <c r="C62" s="4430"/>
      <c r="D62" s="4430"/>
      <c r="E62" s="4430"/>
      <c r="F62" s="4430"/>
      <c r="G62" s="3461" t="s">
        <v>455</v>
      </c>
      <c r="H62" s="3504" t="s">
        <v>1891</v>
      </c>
      <c r="I62" s="3455"/>
      <c r="J62" s="3455"/>
      <c r="K62" s="2491"/>
      <c r="L62" s="2491"/>
      <c r="M62" s="2491"/>
      <c r="N62" s="2491"/>
      <c r="O62" s="2491"/>
      <c r="P62" s="2491"/>
      <c r="Q62" s="2491"/>
      <c r="R62" s="2491"/>
      <c r="S62" s="2491"/>
      <c r="T62" s="2491"/>
      <c r="U62" s="2491"/>
      <c r="V62" s="2491"/>
      <c r="W62" s="2491"/>
      <c r="X62" s="2491"/>
      <c r="Y62" s="2491"/>
      <c r="Z62" s="2491"/>
    </row>
    <row r="63" spans="1:26" ht="30">
      <c r="A63" s="3455"/>
      <c r="B63" s="3455"/>
      <c r="C63" s="4430"/>
      <c r="D63" s="4430"/>
      <c r="E63" s="4430"/>
      <c r="F63" s="4430"/>
      <c r="G63" s="3461" t="s">
        <v>697</v>
      </c>
      <c r="H63" s="3504" t="s">
        <v>1892</v>
      </c>
      <c r="I63" s="3455"/>
      <c r="J63" s="3455"/>
      <c r="K63" s="2491"/>
      <c r="L63" s="2491"/>
      <c r="M63" s="2491"/>
      <c r="N63" s="2491"/>
      <c r="O63" s="2491"/>
      <c r="P63" s="2491"/>
      <c r="Q63" s="2491"/>
      <c r="R63" s="2491"/>
      <c r="S63" s="2491"/>
      <c r="T63" s="2491"/>
      <c r="U63" s="2491"/>
      <c r="V63" s="2491"/>
      <c r="W63" s="2491"/>
      <c r="X63" s="2491"/>
      <c r="Y63" s="2491"/>
      <c r="Z63" s="2491"/>
    </row>
    <row r="64" spans="1:26" ht="30">
      <c r="A64" s="3455"/>
      <c r="B64" s="3455"/>
      <c r="C64" s="4430"/>
      <c r="D64" s="4342">
        <v>0</v>
      </c>
      <c r="E64" s="4430"/>
      <c r="F64" s="4342">
        <v>0</v>
      </c>
      <c r="G64" s="3461" t="s">
        <v>699</v>
      </c>
      <c r="H64" s="3504" t="s">
        <v>700</v>
      </c>
      <c r="I64" s="3455"/>
      <c r="J64" s="4342">
        <v>0</v>
      </c>
      <c r="K64" s="2491"/>
      <c r="L64" s="2491"/>
      <c r="M64" s="2491"/>
      <c r="N64" s="2491"/>
      <c r="O64" s="2491"/>
      <c r="P64" s="2491"/>
      <c r="Q64" s="2491"/>
      <c r="R64" s="2491"/>
      <c r="S64" s="2491"/>
      <c r="T64" s="2491"/>
      <c r="U64" s="2491"/>
      <c r="V64" s="2491"/>
      <c r="W64" s="2491"/>
      <c r="X64" s="2491"/>
      <c r="Y64" s="2491"/>
      <c r="Z64" s="2491"/>
    </row>
    <row r="65" spans="1:26" ht="15">
      <c r="A65" s="3455"/>
      <c r="B65" s="3455"/>
      <c r="C65" s="4430"/>
      <c r="D65" s="4430"/>
      <c r="E65" s="4430"/>
      <c r="F65" s="4430"/>
      <c r="G65" s="3461" t="s">
        <v>701</v>
      </c>
      <c r="H65" s="3504" t="s">
        <v>1893</v>
      </c>
      <c r="I65" s="3455"/>
      <c r="J65" s="3455"/>
      <c r="K65" s="2491"/>
      <c r="L65" s="2491"/>
      <c r="M65" s="2491"/>
      <c r="N65" s="2491"/>
      <c r="O65" s="2491"/>
      <c r="P65" s="2491"/>
      <c r="Q65" s="2491"/>
      <c r="R65" s="2491"/>
      <c r="S65" s="2491"/>
      <c r="T65" s="2491"/>
      <c r="U65" s="2491"/>
      <c r="V65" s="2491"/>
      <c r="W65" s="2491"/>
      <c r="X65" s="2491"/>
      <c r="Y65" s="2491"/>
      <c r="Z65" s="2491"/>
    </row>
    <row r="66" spans="1:26" ht="45">
      <c r="A66" s="3455"/>
      <c r="B66" s="3455"/>
      <c r="C66" s="4430"/>
      <c r="D66" s="4430"/>
      <c r="E66" s="4430"/>
      <c r="F66" s="4430"/>
      <c r="G66" s="3461" t="s">
        <v>703</v>
      </c>
      <c r="H66" s="3504" t="s">
        <v>1894</v>
      </c>
      <c r="I66" s="3455"/>
      <c r="J66" s="3455"/>
      <c r="K66" s="2491"/>
      <c r="L66" s="2491"/>
      <c r="M66" s="2491"/>
      <c r="N66" s="2491"/>
      <c r="O66" s="2491"/>
      <c r="P66" s="2491"/>
      <c r="Q66" s="2491"/>
      <c r="R66" s="2491"/>
      <c r="S66" s="2491"/>
      <c r="T66" s="2491"/>
      <c r="U66" s="2491"/>
      <c r="V66" s="2491"/>
      <c r="W66" s="2491"/>
      <c r="X66" s="2491"/>
      <c r="Y66" s="2491"/>
      <c r="Z66" s="2491"/>
    </row>
    <row r="67" spans="1:26" ht="45">
      <c r="A67" s="3455"/>
      <c r="B67" s="3455"/>
      <c r="C67" s="4430"/>
      <c r="D67" s="4430"/>
      <c r="E67" s="4430"/>
      <c r="F67" s="4430"/>
      <c r="G67" s="3461" t="s">
        <v>473</v>
      </c>
      <c r="H67" s="3504" t="s">
        <v>1895</v>
      </c>
      <c r="I67" s="3455"/>
      <c r="J67" s="3455"/>
      <c r="K67" s="2491"/>
      <c r="L67" s="2491"/>
      <c r="M67" s="2491"/>
      <c r="N67" s="2491"/>
      <c r="O67" s="2491"/>
      <c r="P67" s="2491"/>
      <c r="Q67" s="2491"/>
      <c r="R67" s="2491"/>
      <c r="S67" s="2491"/>
      <c r="T67" s="2491"/>
      <c r="U67" s="2491"/>
      <c r="V67" s="2491"/>
      <c r="W67" s="2491"/>
      <c r="X67" s="2491"/>
      <c r="Y67" s="2491"/>
      <c r="Z67" s="2491"/>
    </row>
    <row r="68" spans="1:26" ht="30">
      <c r="A68" s="3455"/>
      <c r="B68" s="3455"/>
      <c r="C68" s="4430"/>
      <c r="D68" s="4430"/>
      <c r="E68" s="4430"/>
      <c r="F68" s="4430"/>
      <c r="G68" s="3461" t="s">
        <v>476</v>
      </c>
      <c r="H68" s="3504" t="s">
        <v>706</v>
      </c>
      <c r="I68" s="3455"/>
      <c r="J68" s="3455"/>
      <c r="K68" s="2491"/>
      <c r="L68" s="2491"/>
      <c r="M68" s="2491"/>
      <c r="N68" s="2491"/>
      <c r="O68" s="2491"/>
      <c r="P68" s="2491"/>
      <c r="Q68" s="2491"/>
      <c r="R68" s="2491"/>
      <c r="S68" s="2491"/>
      <c r="T68" s="2491"/>
      <c r="U68" s="2491"/>
      <c r="V68" s="2491"/>
      <c r="W68" s="2491"/>
      <c r="X68" s="2491"/>
      <c r="Y68" s="2491"/>
      <c r="Z68" s="2491"/>
    </row>
    <row r="69" spans="1:26" ht="15">
      <c r="A69" s="3455"/>
      <c r="B69" s="3455"/>
      <c r="C69" s="4430"/>
      <c r="D69" s="3400"/>
      <c r="E69" s="4430"/>
      <c r="F69" s="3400"/>
      <c r="G69" s="3461" t="s">
        <v>478</v>
      </c>
      <c r="H69" s="3504" t="s">
        <v>1896</v>
      </c>
      <c r="I69" s="3455"/>
      <c r="J69" s="3400"/>
      <c r="K69" s="2491"/>
      <c r="L69" s="2491"/>
      <c r="M69" s="2491"/>
      <c r="N69" s="2491"/>
      <c r="O69" s="2491"/>
      <c r="P69" s="2491"/>
      <c r="Q69" s="2491"/>
      <c r="R69" s="2491"/>
      <c r="S69" s="2491"/>
      <c r="T69" s="2491"/>
      <c r="U69" s="2491"/>
      <c r="V69" s="2491"/>
      <c r="W69" s="2491"/>
      <c r="X69" s="2491"/>
      <c r="Y69" s="2491"/>
      <c r="Z69" s="2491"/>
    </row>
    <row r="70" spans="1:26" ht="30">
      <c r="A70" s="3455"/>
      <c r="B70" s="3455"/>
      <c r="C70" s="4430"/>
      <c r="D70" s="3400"/>
      <c r="E70" s="4430"/>
      <c r="F70" s="3400"/>
      <c r="G70" s="3461" t="s">
        <v>480</v>
      </c>
      <c r="H70" s="3504" t="s">
        <v>1897</v>
      </c>
      <c r="I70" s="3455"/>
      <c r="J70" s="3400"/>
      <c r="K70" s="2491"/>
      <c r="L70" s="2491"/>
      <c r="M70" s="2491"/>
      <c r="N70" s="2491"/>
      <c r="O70" s="2491"/>
      <c r="P70" s="2491"/>
      <c r="Q70" s="2491"/>
      <c r="R70" s="2491"/>
      <c r="S70" s="2491"/>
      <c r="T70" s="2491"/>
      <c r="U70" s="2491"/>
      <c r="V70" s="2491"/>
      <c r="W70" s="2491"/>
      <c r="X70" s="2491"/>
      <c r="Y70" s="2491"/>
      <c r="Z70" s="2491"/>
    </row>
    <row r="71" spans="1:26" ht="30">
      <c r="A71" s="3455"/>
      <c r="B71" s="3455"/>
      <c r="C71" s="3490"/>
      <c r="D71" s="3400"/>
      <c r="E71" s="3490"/>
      <c r="F71" s="3400"/>
      <c r="G71" s="3461" t="s">
        <v>482</v>
      </c>
      <c r="H71" s="3504" t="s">
        <v>1898</v>
      </c>
      <c r="I71" s="3490"/>
      <c r="J71" s="3400"/>
      <c r="K71" s="2491"/>
      <c r="L71" s="2491"/>
      <c r="M71" s="2491"/>
      <c r="N71" s="2491"/>
      <c r="O71" s="2491"/>
      <c r="P71" s="2491"/>
      <c r="Q71" s="2491"/>
      <c r="R71" s="2491"/>
      <c r="S71" s="2491"/>
      <c r="T71" s="2491"/>
      <c r="U71" s="2491"/>
      <c r="V71" s="2491"/>
      <c r="W71" s="2491"/>
      <c r="X71" s="2491"/>
      <c r="Y71" s="2491"/>
      <c r="Z71" s="2491"/>
    </row>
    <row r="72" spans="1:26" ht="30">
      <c r="A72" s="3455"/>
      <c r="B72" s="3455"/>
      <c r="C72" s="4430"/>
      <c r="D72" s="3924">
        <v>75000000</v>
      </c>
      <c r="E72" s="4430"/>
      <c r="F72" s="3924">
        <v>75000000</v>
      </c>
      <c r="G72" s="3461" t="s">
        <v>708</v>
      </c>
      <c r="H72" s="3504" t="s">
        <v>1899</v>
      </c>
      <c r="I72" s="3455"/>
      <c r="J72" s="3924"/>
      <c r="K72" s="2491"/>
      <c r="L72" s="2491"/>
      <c r="M72" s="2491"/>
      <c r="N72" s="2491"/>
      <c r="O72" s="2491"/>
      <c r="P72" s="2491"/>
      <c r="Q72" s="2491"/>
      <c r="R72" s="2491"/>
      <c r="S72" s="2491"/>
      <c r="T72" s="2491"/>
      <c r="U72" s="2491"/>
      <c r="V72" s="2491"/>
      <c r="W72" s="2491"/>
      <c r="X72" s="2491"/>
      <c r="Y72" s="2491"/>
      <c r="Z72" s="2491"/>
    </row>
    <row r="73" spans="1:26" ht="30">
      <c r="A73" s="3455"/>
      <c r="B73" s="3455"/>
      <c r="C73" s="4430"/>
      <c r="D73" s="4430"/>
      <c r="E73" s="4430"/>
      <c r="F73" s="4430"/>
      <c r="G73" s="3461" t="s">
        <v>1264</v>
      </c>
      <c r="H73" s="3504" t="s">
        <v>3030</v>
      </c>
      <c r="I73" s="3455"/>
      <c r="J73" s="3455"/>
      <c r="K73" s="2491"/>
      <c r="L73" s="2491"/>
      <c r="M73" s="2491"/>
      <c r="N73" s="2491"/>
      <c r="O73" s="2491"/>
      <c r="P73" s="2491"/>
      <c r="Q73" s="2491"/>
      <c r="R73" s="2491"/>
      <c r="S73" s="2491"/>
      <c r="T73" s="2491"/>
      <c r="U73" s="2491"/>
      <c r="V73" s="2491"/>
      <c r="W73" s="2491"/>
      <c r="X73" s="2491"/>
      <c r="Y73" s="2491"/>
      <c r="Z73" s="2491"/>
    </row>
    <row r="74" spans="1:26" ht="15">
      <c r="A74" s="3455"/>
      <c r="B74" s="3455"/>
      <c r="C74" s="4430"/>
      <c r="D74" s="4430"/>
      <c r="E74" s="4430"/>
      <c r="F74" s="4430"/>
      <c r="G74" s="3461" t="s">
        <v>1330</v>
      </c>
      <c r="H74" s="3504" t="s">
        <v>264</v>
      </c>
      <c r="I74" s="3455"/>
      <c r="J74" s="3455"/>
      <c r="K74" s="2491"/>
      <c r="L74" s="2491"/>
      <c r="M74" s="2491"/>
      <c r="N74" s="2491"/>
      <c r="O74" s="2491"/>
      <c r="P74" s="2491"/>
      <c r="Q74" s="2491"/>
      <c r="R74" s="2491"/>
      <c r="S74" s="2491"/>
      <c r="T74" s="2491"/>
      <c r="U74" s="2491"/>
      <c r="V74" s="2491"/>
      <c r="W74" s="2491"/>
      <c r="X74" s="2491"/>
      <c r="Y74" s="2491"/>
      <c r="Z74" s="2491"/>
    </row>
    <row r="75" spans="1:26" ht="30">
      <c r="A75" s="3455"/>
      <c r="B75" s="3455"/>
      <c r="C75" s="4430"/>
      <c r="D75" s="3824">
        <v>4000000</v>
      </c>
      <c r="E75" s="4430"/>
      <c r="F75" s="3824">
        <v>4000000</v>
      </c>
      <c r="G75" s="3461" t="s">
        <v>1352</v>
      </c>
      <c r="H75" s="3504" t="s">
        <v>2978</v>
      </c>
      <c r="I75" s="3455"/>
      <c r="J75" s="3824"/>
      <c r="K75" s="2491"/>
      <c r="L75" s="2491"/>
      <c r="M75" s="2491"/>
      <c r="N75" s="2491"/>
      <c r="O75" s="2491"/>
      <c r="P75" s="2491"/>
      <c r="Q75" s="2491"/>
      <c r="R75" s="2491"/>
      <c r="S75" s="2491"/>
      <c r="T75" s="2491"/>
      <c r="U75" s="2491"/>
      <c r="V75" s="2491"/>
      <c r="W75" s="2491"/>
      <c r="X75" s="2491"/>
      <c r="Y75" s="2491"/>
      <c r="Z75" s="2491"/>
    </row>
    <row r="76" spans="1:26" s="2493" customFormat="1" ht="30.75" thickBot="1">
      <c r="A76" s="3455"/>
      <c r="B76" s="3455"/>
      <c r="C76" s="4430"/>
      <c r="D76" s="4430"/>
      <c r="E76" s="4430"/>
      <c r="F76" s="4430"/>
      <c r="G76" s="3461" t="s">
        <v>484</v>
      </c>
      <c r="H76" s="3504" t="s">
        <v>1900</v>
      </c>
      <c r="I76" s="3455"/>
      <c r="J76" s="3455"/>
      <c r="K76" s="2491"/>
      <c r="L76" s="2491"/>
      <c r="M76" s="2491"/>
      <c r="N76" s="2491"/>
      <c r="O76" s="2491"/>
      <c r="P76" s="2491"/>
      <c r="Q76" s="2491"/>
      <c r="R76" s="2491"/>
      <c r="S76" s="2492"/>
      <c r="T76" s="2492"/>
      <c r="U76" s="2492"/>
      <c r="V76" s="2492"/>
      <c r="W76" s="2492"/>
      <c r="X76" s="2492"/>
      <c r="Y76" s="2492"/>
      <c r="Z76" s="2492"/>
    </row>
    <row r="77" spans="1:26" s="2657" customFormat="1" ht="15.75" thickTop="1">
      <c r="A77" s="4355"/>
      <c r="B77" s="4355"/>
      <c r="C77" s="4355"/>
      <c r="D77" s="4355">
        <v>100000000</v>
      </c>
      <c r="E77" s="4355"/>
      <c r="F77" s="4355">
        <v>100000000</v>
      </c>
      <c r="G77" s="4357" t="s">
        <v>486</v>
      </c>
      <c r="H77" s="4356" t="s">
        <v>3777</v>
      </c>
      <c r="I77" s="4355"/>
      <c r="J77" s="4355"/>
      <c r="K77" s="2491"/>
      <c r="L77" s="2491"/>
      <c r="M77" s="2491"/>
      <c r="N77" s="2491"/>
      <c r="O77" s="2491"/>
      <c r="P77" s="2491"/>
      <c r="Q77" s="2491"/>
      <c r="R77" s="2491"/>
      <c r="S77" s="2491"/>
      <c r="T77" s="2491"/>
      <c r="U77" s="2491"/>
      <c r="V77" s="2491"/>
      <c r="W77" s="2491"/>
      <c r="X77" s="2491"/>
      <c r="Y77" s="2491"/>
      <c r="Z77" s="2491"/>
    </row>
    <row r="78" spans="1:26" s="2496" customFormat="1" ht="28.5">
      <c r="A78" s="3440">
        <f t="shared" ref="A78:C78" si="45">SUM(A60:A77)</f>
        <v>0</v>
      </c>
      <c r="B78" s="3440">
        <f t="shared" si="45"/>
        <v>0</v>
      </c>
      <c r="C78" s="3440">
        <f t="shared" si="45"/>
        <v>0</v>
      </c>
      <c r="D78" s="3440">
        <f>SUM(D60:D77)</f>
        <v>179000000</v>
      </c>
      <c r="E78" s="3440">
        <f t="shared" ref="E78:F78" si="46">SUM(E60:E77)</f>
        <v>0</v>
      </c>
      <c r="F78" s="3440">
        <f t="shared" si="46"/>
        <v>179000000</v>
      </c>
      <c r="G78" s="3441"/>
      <c r="H78" s="3642" t="s">
        <v>457</v>
      </c>
      <c r="I78" s="3440">
        <f>SUM(I60:I76)</f>
        <v>0</v>
      </c>
      <c r="J78" s="3440">
        <f>SUM(J60:J77)</f>
        <v>0</v>
      </c>
      <c r="K78" s="2491"/>
      <c r="L78" s="2491"/>
      <c r="M78" s="2491"/>
      <c r="N78" s="2491"/>
      <c r="O78" s="2491"/>
      <c r="P78" s="2491"/>
      <c r="Q78" s="2491"/>
      <c r="R78" s="2491"/>
      <c r="S78" s="2491"/>
      <c r="T78" s="2491"/>
      <c r="U78" s="2491"/>
      <c r="V78" s="2491"/>
      <c r="W78" s="2491"/>
      <c r="X78" s="2491"/>
      <c r="Y78" s="2491"/>
      <c r="Z78" s="2491"/>
    </row>
    <row r="79" spans="1:26" ht="15">
      <c r="A79" s="4828"/>
      <c r="B79" s="4828"/>
      <c r="C79" s="4828"/>
      <c r="D79" s="4828"/>
      <c r="E79" s="4828"/>
      <c r="F79" s="4828"/>
      <c r="G79" s="3538">
        <v>2</v>
      </c>
      <c r="H79" s="4832" t="s">
        <v>214</v>
      </c>
      <c r="I79" s="4832"/>
      <c r="J79" s="4832"/>
      <c r="K79" s="2491"/>
      <c r="L79" s="2491"/>
      <c r="M79" s="2491"/>
      <c r="N79" s="2491"/>
      <c r="O79" s="2491"/>
      <c r="P79" s="2491"/>
      <c r="Q79" s="2491"/>
      <c r="R79" s="2491"/>
      <c r="S79" s="2491"/>
      <c r="T79" s="2491"/>
      <c r="U79" s="2491"/>
      <c r="V79" s="2491"/>
      <c r="W79" s="2491"/>
      <c r="X79" s="2491"/>
      <c r="Y79" s="2491"/>
      <c r="Z79" s="2491"/>
    </row>
    <row r="80" spans="1:26" s="2584" customFormat="1" ht="47.25">
      <c r="A80" s="3455"/>
      <c r="B80" s="3455"/>
      <c r="C80" s="3443"/>
      <c r="D80" s="3444">
        <v>200000</v>
      </c>
      <c r="E80" s="3447"/>
      <c r="F80" s="3444">
        <v>200000</v>
      </c>
      <c r="G80" s="3447" t="s">
        <v>324</v>
      </c>
      <c r="H80" s="3448" t="s">
        <v>3424</v>
      </c>
      <c r="I80" s="3443"/>
      <c r="J80" s="3444"/>
      <c r="K80" s="2585"/>
      <c r="L80" s="2583"/>
      <c r="M80" s="2583"/>
      <c r="N80" s="2583"/>
      <c r="O80" s="2583"/>
      <c r="P80" s="2583"/>
      <c r="Q80" s="2583"/>
      <c r="R80" s="2583"/>
      <c r="S80" s="2583"/>
      <c r="T80" s="2583"/>
      <c r="U80" s="2583"/>
      <c r="V80" s="2583"/>
      <c r="W80" s="2583"/>
      <c r="X80" s="2583"/>
      <c r="Y80" s="2583"/>
      <c r="Z80" s="2583"/>
    </row>
    <row r="81" spans="1:26" s="2584" customFormat="1" ht="94.5">
      <c r="A81" s="3455"/>
      <c r="B81" s="3455"/>
      <c r="C81" s="3443"/>
      <c r="D81" s="3444"/>
      <c r="E81" s="3447"/>
      <c r="F81" s="3444"/>
      <c r="G81" s="3447" t="s">
        <v>326</v>
      </c>
      <c r="H81" s="3448" t="s">
        <v>3425</v>
      </c>
      <c r="I81" s="3443"/>
      <c r="J81" s="3444"/>
      <c r="K81" s="2585"/>
      <c r="L81" s="2583"/>
      <c r="M81" s="2583"/>
      <c r="N81" s="2583"/>
      <c r="O81" s="2583"/>
      <c r="P81" s="2583"/>
      <c r="Q81" s="2583"/>
      <c r="R81" s="2583"/>
      <c r="S81" s="2583"/>
      <c r="T81" s="2583"/>
      <c r="U81" s="2583"/>
      <c r="V81" s="2583"/>
      <c r="W81" s="2583"/>
      <c r="X81" s="2583"/>
      <c r="Y81" s="2583"/>
      <c r="Z81" s="2583"/>
    </row>
    <row r="82" spans="1:26" s="3633" customFormat="1" ht="56.25" customHeight="1">
      <c r="A82" s="3455"/>
      <c r="B82" s="3455"/>
      <c r="C82" s="3443"/>
      <c r="D82" s="3444">
        <v>200000</v>
      </c>
      <c r="E82" s="3447"/>
      <c r="F82" s="3444">
        <v>200000</v>
      </c>
      <c r="G82" s="3634" t="s">
        <v>454</v>
      </c>
      <c r="H82" s="3448" t="s">
        <v>3669</v>
      </c>
      <c r="I82" s="3443"/>
      <c r="J82" s="3444"/>
      <c r="K82" s="3632"/>
      <c r="L82" s="3632"/>
      <c r="M82" s="3632"/>
      <c r="N82" s="3632"/>
      <c r="O82" s="3632"/>
      <c r="P82" s="3632"/>
      <c r="Q82" s="3632"/>
      <c r="R82" s="3632"/>
      <c r="S82" s="3632"/>
      <c r="T82" s="3632"/>
      <c r="U82" s="3632"/>
      <c r="V82" s="3632"/>
      <c r="W82" s="3632"/>
      <c r="X82" s="3632"/>
      <c r="Y82" s="3632"/>
      <c r="Z82" s="3632"/>
    </row>
    <row r="83" spans="1:26" ht="45">
      <c r="A83" s="3455"/>
      <c r="B83" s="3455"/>
      <c r="C83" s="3455">
        <v>0</v>
      </c>
      <c r="D83" s="3455">
        <v>0</v>
      </c>
      <c r="E83" s="3455"/>
      <c r="F83" s="3455"/>
      <c r="G83" s="3461">
        <v>104</v>
      </c>
      <c r="H83" s="3504" t="s">
        <v>710</v>
      </c>
      <c r="I83" s="3455"/>
      <c r="J83" s="3455"/>
      <c r="K83" s="2491"/>
      <c r="L83" s="2491"/>
      <c r="M83" s="2491"/>
      <c r="N83" s="2491"/>
      <c r="O83" s="2491"/>
      <c r="P83" s="2491"/>
      <c r="Q83" s="2491"/>
      <c r="R83" s="2491"/>
      <c r="S83" s="2491"/>
      <c r="T83" s="2491"/>
      <c r="U83" s="2491"/>
      <c r="V83" s="2491"/>
      <c r="W83" s="2491"/>
      <c r="X83" s="2491"/>
      <c r="Y83" s="2491"/>
      <c r="Z83" s="2491"/>
    </row>
    <row r="84" spans="1:26" ht="45">
      <c r="A84" s="3455"/>
      <c r="B84" s="3455"/>
      <c r="C84" s="3455">
        <v>0</v>
      </c>
      <c r="D84" s="3455">
        <v>0</v>
      </c>
      <c r="E84" s="3455"/>
      <c r="F84" s="3455"/>
      <c r="G84" s="3461">
        <v>114</v>
      </c>
      <c r="H84" s="3504" t="s">
        <v>1901</v>
      </c>
      <c r="I84" s="3455"/>
      <c r="J84" s="3455"/>
      <c r="K84" s="2491"/>
      <c r="L84" s="2491"/>
      <c r="M84" s="2491"/>
      <c r="N84" s="2491"/>
      <c r="O84" s="2491"/>
      <c r="P84" s="2491"/>
      <c r="Q84" s="2491"/>
      <c r="R84" s="2491"/>
      <c r="S84" s="2491"/>
      <c r="T84" s="2491"/>
      <c r="U84" s="2491"/>
      <c r="V84" s="2491"/>
      <c r="W84" s="2491"/>
      <c r="X84" s="2491"/>
      <c r="Y84" s="2491"/>
      <c r="Z84" s="2491"/>
    </row>
    <row r="85" spans="1:26" ht="45">
      <c r="A85" s="3455"/>
      <c r="B85" s="3455"/>
      <c r="C85" s="3455">
        <v>0</v>
      </c>
      <c r="D85" s="3455">
        <v>0</v>
      </c>
      <c r="E85" s="3455"/>
      <c r="F85" s="3455"/>
      <c r="G85" s="3461">
        <v>115</v>
      </c>
      <c r="H85" s="3504" t="s">
        <v>1902</v>
      </c>
      <c r="I85" s="3455"/>
      <c r="J85" s="3455"/>
      <c r="K85" s="2491"/>
      <c r="L85" s="2491"/>
      <c r="M85" s="2491"/>
      <c r="N85" s="2491"/>
      <c r="O85" s="2491"/>
      <c r="P85" s="2491"/>
      <c r="Q85" s="2491"/>
      <c r="R85" s="2491"/>
      <c r="S85" s="2491"/>
      <c r="T85" s="2491"/>
      <c r="U85" s="2491"/>
      <c r="V85" s="2491"/>
      <c r="W85" s="2491"/>
      <c r="X85" s="2491"/>
      <c r="Y85" s="2491"/>
      <c r="Z85" s="2491"/>
    </row>
    <row r="86" spans="1:26" ht="60">
      <c r="A86" s="3455"/>
      <c r="B86" s="3455"/>
      <c r="C86" s="3455">
        <v>0</v>
      </c>
      <c r="D86" s="3455">
        <v>0</v>
      </c>
      <c r="E86" s="3455"/>
      <c r="F86" s="3455"/>
      <c r="G86" s="3461">
        <v>118</v>
      </c>
      <c r="H86" s="3504" t="s">
        <v>1903</v>
      </c>
      <c r="I86" s="3455"/>
      <c r="J86" s="3455"/>
      <c r="K86" s="2491"/>
      <c r="L86" s="2491"/>
      <c r="M86" s="2491"/>
      <c r="N86" s="2491"/>
      <c r="O86" s="2491"/>
      <c r="P86" s="2491"/>
      <c r="Q86" s="2491"/>
      <c r="R86" s="2491"/>
      <c r="S86" s="2491"/>
      <c r="T86" s="2491"/>
      <c r="U86" s="2491"/>
      <c r="V86" s="2491"/>
      <c r="W86" s="2491"/>
      <c r="X86" s="2491"/>
      <c r="Y86" s="2491"/>
      <c r="Z86" s="2491"/>
    </row>
    <row r="87" spans="1:26" ht="45">
      <c r="A87" s="3455"/>
      <c r="B87" s="3455"/>
      <c r="C87" s="3455">
        <v>0</v>
      </c>
      <c r="D87" s="3455">
        <v>0</v>
      </c>
      <c r="E87" s="3455"/>
      <c r="F87" s="3455"/>
      <c r="G87" s="3461">
        <v>119</v>
      </c>
      <c r="H87" s="3504" t="s">
        <v>1904</v>
      </c>
      <c r="I87" s="3455"/>
      <c r="J87" s="3455"/>
      <c r="K87" s="2491"/>
      <c r="L87" s="2491"/>
      <c r="M87" s="2491"/>
      <c r="N87" s="2491"/>
      <c r="O87" s="2491"/>
      <c r="P87" s="2491"/>
      <c r="Q87" s="2491"/>
      <c r="R87" s="2491"/>
      <c r="S87" s="2491"/>
      <c r="T87" s="2491"/>
      <c r="U87" s="2491"/>
      <c r="V87" s="2491"/>
      <c r="W87" s="2491"/>
      <c r="X87" s="2491"/>
      <c r="Y87" s="2491"/>
      <c r="Z87" s="2491"/>
    </row>
    <row r="88" spans="1:26" ht="45">
      <c r="A88" s="3455"/>
      <c r="B88" s="3455"/>
      <c r="C88" s="3455">
        <v>0</v>
      </c>
      <c r="D88" s="3455">
        <v>0</v>
      </c>
      <c r="E88" s="3455"/>
      <c r="F88" s="3455"/>
      <c r="G88" s="3461">
        <v>120</v>
      </c>
      <c r="H88" s="3504" t="s">
        <v>715</v>
      </c>
      <c r="I88" s="3455"/>
      <c r="J88" s="3455"/>
      <c r="K88" s="2491"/>
      <c r="L88" s="2491"/>
      <c r="M88" s="2491"/>
      <c r="N88" s="2491"/>
      <c r="O88" s="2491"/>
      <c r="P88" s="2491"/>
      <c r="Q88" s="2491"/>
      <c r="R88" s="2491"/>
      <c r="S88" s="2491"/>
      <c r="T88" s="2491"/>
      <c r="U88" s="2491"/>
      <c r="V88" s="2491"/>
      <c r="W88" s="2491"/>
      <c r="X88" s="2491"/>
      <c r="Y88" s="2491"/>
      <c r="Z88" s="2491"/>
    </row>
    <row r="89" spans="1:26" ht="90">
      <c r="A89" s="3455"/>
      <c r="B89" s="3455"/>
      <c r="C89" s="3455">
        <v>0</v>
      </c>
      <c r="D89" s="3455">
        <v>0</v>
      </c>
      <c r="E89" s="3455"/>
      <c r="F89" s="3455"/>
      <c r="G89" s="3461">
        <v>121</v>
      </c>
      <c r="H89" s="3504" t="s">
        <v>1905</v>
      </c>
      <c r="I89" s="3455"/>
      <c r="J89" s="3455"/>
      <c r="K89" s="2491"/>
      <c r="L89" s="2491"/>
      <c r="M89" s="2491"/>
      <c r="N89" s="2491"/>
      <c r="O89" s="2491"/>
      <c r="P89" s="2491"/>
      <c r="Q89" s="2491"/>
      <c r="R89" s="2491"/>
      <c r="S89" s="2491"/>
      <c r="T89" s="2491"/>
      <c r="U89" s="2491"/>
      <c r="V89" s="2491"/>
      <c r="W89" s="2491"/>
      <c r="X89" s="2491"/>
      <c r="Y89" s="2491"/>
      <c r="Z89" s="2491"/>
    </row>
    <row r="90" spans="1:26" ht="45">
      <c r="A90" s="3455"/>
      <c r="B90" s="3455"/>
      <c r="C90" s="3455">
        <v>0</v>
      </c>
      <c r="D90" s="3455">
        <v>0</v>
      </c>
      <c r="E90" s="3455"/>
      <c r="F90" s="3455"/>
      <c r="G90" s="3461">
        <v>122</v>
      </c>
      <c r="H90" s="3504" t="s">
        <v>1906</v>
      </c>
      <c r="I90" s="3455"/>
      <c r="J90" s="3455"/>
      <c r="K90" s="2491"/>
      <c r="L90" s="2491"/>
      <c r="M90" s="2491"/>
      <c r="N90" s="2491"/>
      <c r="O90" s="2491"/>
      <c r="P90" s="2491"/>
      <c r="Q90" s="2491"/>
      <c r="R90" s="2491"/>
      <c r="S90" s="2491"/>
      <c r="T90" s="2491"/>
      <c r="U90" s="2491"/>
      <c r="V90" s="2491"/>
      <c r="W90" s="2491"/>
      <c r="X90" s="2491"/>
      <c r="Y90" s="2491"/>
      <c r="Z90" s="2491"/>
    </row>
    <row r="91" spans="1:26" ht="45">
      <c r="A91" s="3455"/>
      <c r="B91" s="3455"/>
      <c r="C91" s="3455">
        <v>0</v>
      </c>
      <c r="D91" s="3455">
        <v>0</v>
      </c>
      <c r="E91" s="3455"/>
      <c r="F91" s="3455"/>
      <c r="G91" s="3461">
        <v>123</v>
      </c>
      <c r="H91" s="3504" t="s">
        <v>1907</v>
      </c>
      <c r="I91" s="3455"/>
      <c r="J91" s="3455"/>
      <c r="K91" s="2491"/>
      <c r="L91" s="2491"/>
      <c r="M91" s="2491"/>
      <c r="N91" s="2491"/>
      <c r="O91" s="2491"/>
      <c r="P91" s="2491"/>
      <c r="Q91" s="2491"/>
      <c r="R91" s="2491"/>
      <c r="S91" s="2491"/>
      <c r="T91" s="2491"/>
      <c r="U91" s="2491"/>
      <c r="V91" s="2491"/>
      <c r="W91" s="2491"/>
      <c r="X91" s="2491"/>
      <c r="Y91" s="2491"/>
      <c r="Z91" s="2491"/>
    </row>
    <row r="92" spans="1:26" ht="90">
      <c r="A92" s="3455"/>
      <c r="B92" s="3455"/>
      <c r="C92" s="3455">
        <v>0</v>
      </c>
      <c r="D92" s="3455">
        <v>0</v>
      </c>
      <c r="E92" s="3455"/>
      <c r="F92" s="3455"/>
      <c r="G92" s="3461">
        <v>124</v>
      </c>
      <c r="H92" s="3504" t="s">
        <v>1908</v>
      </c>
      <c r="I92" s="3455"/>
      <c r="J92" s="3455"/>
      <c r="K92" s="2491"/>
      <c r="L92" s="2491"/>
      <c r="M92" s="2491"/>
      <c r="N92" s="2491"/>
      <c r="O92" s="2491"/>
      <c r="P92" s="2491"/>
      <c r="Q92" s="2491"/>
      <c r="R92" s="2491"/>
      <c r="S92" s="2491"/>
      <c r="T92" s="2491"/>
      <c r="U92" s="2491"/>
      <c r="V92" s="2491"/>
      <c r="W92" s="2491"/>
      <c r="X92" s="2491"/>
      <c r="Y92" s="2491"/>
      <c r="Z92" s="2491"/>
    </row>
    <row r="93" spans="1:26" ht="60">
      <c r="A93" s="3455"/>
      <c r="B93" s="3455"/>
      <c r="C93" s="3455">
        <v>0</v>
      </c>
      <c r="D93" s="3455">
        <v>0</v>
      </c>
      <c r="E93" s="3455"/>
      <c r="F93" s="3455"/>
      <c r="G93" s="3461">
        <v>125</v>
      </c>
      <c r="H93" s="3504" t="s">
        <v>1909</v>
      </c>
      <c r="I93" s="3455"/>
      <c r="J93" s="3455"/>
      <c r="K93" s="2491"/>
      <c r="L93" s="2491"/>
      <c r="M93" s="2491"/>
      <c r="N93" s="2491"/>
      <c r="O93" s="2491"/>
      <c r="P93" s="2491"/>
      <c r="Q93" s="2491"/>
      <c r="R93" s="2491"/>
      <c r="S93" s="2491"/>
      <c r="T93" s="2491"/>
      <c r="U93" s="2491"/>
      <c r="V93" s="2491"/>
      <c r="W93" s="2491"/>
      <c r="X93" s="2491"/>
      <c r="Y93" s="2491"/>
      <c r="Z93" s="2491"/>
    </row>
    <row r="94" spans="1:26" ht="75">
      <c r="A94" s="3455"/>
      <c r="B94" s="3455"/>
      <c r="C94" s="3455">
        <v>0</v>
      </c>
      <c r="D94" s="3455">
        <v>0</v>
      </c>
      <c r="E94" s="3455"/>
      <c r="F94" s="3455"/>
      <c r="G94" s="3461">
        <v>126</v>
      </c>
      <c r="H94" s="3504" t="s">
        <v>1910</v>
      </c>
      <c r="I94" s="3455"/>
      <c r="J94" s="3455"/>
      <c r="K94" s="2491"/>
      <c r="L94" s="2491"/>
      <c r="M94" s="2491"/>
      <c r="N94" s="2491"/>
      <c r="O94" s="2491"/>
      <c r="P94" s="2491"/>
      <c r="Q94" s="2491"/>
      <c r="R94" s="2491"/>
      <c r="S94" s="2491"/>
      <c r="T94" s="2491"/>
      <c r="U94" s="2491"/>
      <c r="V94" s="2491"/>
      <c r="W94" s="2491"/>
      <c r="X94" s="2491"/>
      <c r="Y94" s="2491"/>
      <c r="Z94" s="2491"/>
    </row>
    <row r="95" spans="1:26" ht="45">
      <c r="A95" s="3455"/>
      <c r="B95" s="3455"/>
      <c r="C95" s="3455">
        <v>0</v>
      </c>
      <c r="D95" s="3455">
        <v>0</v>
      </c>
      <c r="E95" s="3455"/>
      <c r="F95" s="3455"/>
      <c r="G95" s="3461">
        <v>127</v>
      </c>
      <c r="H95" s="3504" t="s">
        <v>722</v>
      </c>
      <c r="I95" s="3455"/>
      <c r="J95" s="3455"/>
      <c r="K95" s="2491"/>
      <c r="L95" s="2491"/>
      <c r="M95" s="2491"/>
      <c r="N95" s="2491"/>
      <c r="O95" s="2491"/>
      <c r="P95" s="2491"/>
      <c r="Q95" s="2491"/>
      <c r="R95" s="2491"/>
      <c r="S95" s="2491"/>
      <c r="T95" s="2491"/>
      <c r="U95" s="2491"/>
      <c r="V95" s="2491"/>
      <c r="W95" s="2491"/>
      <c r="X95" s="2491"/>
      <c r="Y95" s="2491"/>
      <c r="Z95" s="2491"/>
    </row>
    <row r="96" spans="1:26" ht="45">
      <c r="A96" s="3455"/>
      <c r="B96" s="3455"/>
      <c r="C96" s="3455">
        <v>0</v>
      </c>
      <c r="D96" s="3455">
        <v>0</v>
      </c>
      <c r="E96" s="3455"/>
      <c r="F96" s="3455"/>
      <c r="G96" s="3461">
        <v>128</v>
      </c>
      <c r="H96" s="3504" t="s">
        <v>723</v>
      </c>
      <c r="I96" s="3455"/>
      <c r="J96" s="3455"/>
      <c r="K96" s="2491"/>
      <c r="L96" s="2491"/>
      <c r="M96" s="2491"/>
      <c r="N96" s="2491"/>
      <c r="O96" s="2491"/>
      <c r="P96" s="2491"/>
      <c r="Q96" s="2491"/>
      <c r="R96" s="2491"/>
      <c r="S96" s="2491"/>
      <c r="T96" s="2491"/>
      <c r="U96" s="2491"/>
      <c r="V96" s="2491"/>
      <c r="W96" s="2491"/>
      <c r="X96" s="2491"/>
      <c r="Y96" s="2491"/>
      <c r="Z96" s="2491"/>
    </row>
    <row r="97" spans="1:26" ht="45">
      <c r="A97" s="3455"/>
      <c r="B97" s="3455"/>
      <c r="C97" s="3455">
        <v>0</v>
      </c>
      <c r="D97" s="3455">
        <v>0</v>
      </c>
      <c r="E97" s="3455"/>
      <c r="F97" s="3455"/>
      <c r="G97" s="3461">
        <v>129</v>
      </c>
      <c r="H97" s="3504" t="s">
        <v>1911</v>
      </c>
      <c r="I97" s="3455"/>
      <c r="J97" s="3455"/>
      <c r="K97" s="2491"/>
      <c r="L97" s="2491"/>
      <c r="M97" s="2491"/>
      <c r="N97" s="2491"/>
      <c r="O97" s="2491"/>
      <c r="P97" s="2491"/>
      <c r="Q97" s="2491"/>
      <c r="R97" s="2491"/>
      <c r="S97" s="2491"/>
      <c r="T97" s="2491"/>
      <c r="U97" s="2491"/>
      <c r="V97" s="2491"/>
      <c r="W97" s="2491"/>
      <c r="X97" s="2491"/>
      <c r="Y97" s="2491"/>
      <c r="Z97" s="2491"/>
    </row>
    <row r="98" spans="1:26" ht="45">
      <c r="A98" s="3455"/>
      <c r="B98" s="3455"/>
      <c r="C98" s="3455">
        <v>0</v>
      </c>
      <c r="D98" s="3455">
        <v>0</v>
      </c>
      <c r="E98" s="3455"/>
      <c r="F98" s="3455"/>
      <c r="G98" s="3461">
        <v>130</v>
      </c>
      <c r="H98" s="3504" t="s">
        <v>1912</v>
      </c>
      <c r="I98" s="3455"/>
      <c r="J98" s="3455"/>
      <c r="K98" s="2491"/>
      <c r="L98" s="2491"/>
      <c r="M98" s="2491"/>
      <c r="N98" s="2491"/>
      <c r="O98" s="2491"/>
      <c r="P98" s="2491"/>
      <c r="Q98" s="2491"/>
      <c r="R98" s="2491"/>
      <c r="S98" s="2491"/>
      <c r="T98" s="2491"/>
      <c r="U98" s="2491"/>
      <c r="V98" s="2491"/>
      <c r="W98" s="2491"/>
      <c r="X98" s="2491"/>
      <c r="Y98" s="2491"/>
      <c r="Z98" s="2491"/>
    </row>
    <row r="99" spans="1:26" ht="45">
      <c r="A99" s="3455"/>
      <c r="B99" s="3455"/>
      <c r="C99" s="3455">
        <v>0</v>
      </c>
      <c r="D99" s="3455">
        <v>0</v>
      </c>
      <c r="E99" s="3455"/>
      <c r="F99" s="3455"/>
      <c r="G99" s="3461">
        <v>131</v>
      </c>
      <c r="H99" s="3504" t="s">
        <v>1913</v>
      </c>
      <c r="I99" s="3455"/>
      <c r="J99" s="3455"/>
      <c r="K99" s="2491"/>
      <c r="L99" s="2491"/>
      <c r="M99" s="2491"/>
      <c r="N99" s="2491"/>
      <c r="O99" s="2491"/>
      <c r="P99" s="2491"/>
      <c r="Q99" s="2491"/>
      <c r="R99" s="2491"/>
      <c r="S99" s="2491"/>
      <c r="T99" s="2491"/>
      <c r="U99" s="2491"/>
      <c r="V99" s="2491"/>
      <c r="W99" s="2491"/>
      <c r="X99" s="2491"/>
      <c r="Y99" s="2491"/>
      <c r="Z99" s="2491"/>
    </row>
    <row r="100" spans="1:26" ht="75">
      <c r="A100" s="3455"/>
      <c r="B100" s="3455"/>
      <c r="C100" s="3455">
        <v>0</v>
      </c>
      <c r="D100" s="3455">
        <v>0</v>
      </c>
      <c r="E100" s="3455"/>
      <c r="F100" s="3455"/>
      <c r="G100" s="3461">
        <v>132</v>
      </c>
      <c r="H100" s="3504" t="s">
        <v>1914</v>
      </c>
      <c r="I100" s="3455"/>
      <c r="J100" s="3455"/>
      <c r="K100" s="2491"/>
      <c r="L100" s="2491"/>
      <c r="M100" s="2491"/>
      <c r="N100" s="2491"/>
      <c r="O100" s="2491"/>
      <c r="P100" s="2491"/>
      <c r="Q100" s="2491"/>
      <c r="R100" s="2491"/>
      <c r="S100" s="2491"/>
      <c r="T100" s="2491"/>
      <c r="U100" s="2491"/>
      <c r="V100" s="2491"/>
      <c r="W100" s="2491"/>
      <c r="X100" s="2491"/>
      <c r="Y100" s="2491"/>
      <c r="Z100" s="2491"/>
    </row>
    <row r="101" spans="1:26" ht="75">
      <c r="A101" s="3455"/>
      <c r="B101" s="3455"/>
      <c r="C101" s="3455">
        <v>0</v>
      </c>
      <c r="D101" s="3455">
        <v>0</v>
      </c>
      <c r="E101" s="3455"/>
      <c r="F101" s="3455"/>
      <c r="G101" s="3461">
        <v>133</v>
      </c>
      <c r="H101" s="3504" t="s">
        <v>1915</v>
      </c>
      <c r="I101" s="3455"/>
      <c r="J101" s="3455"/>
      <c r="K101" s="2491"/>
      <c r="L101" s="2491"/>
      <c r="M101" s="2491"/>
      <c r="N101" s="2491"/>
      <c r="O101" s="2491"/>
      <c r="P101" s="2491"/>
      <c r="Q101" s="2491"/>
      <c r="R101" s="2491"/>
      <c r="S101" s="2491"/>
      <c r="T101" s="2491"/>
      <c r="U101" s="2491"/>
      <c r="V101" s="2491"/>
      <c r="W101" s="2491"/>
      <c r="X101" s="2491"/>
      <c r="Y101" s="2491"/>
      <c r="Z101" s="2491"/>
    </row>
    <row r="102" spans="1:26" ht="30">
      <c r="A102" s="3455"/>
      <c r="B102" s="3455"/>
      <c r="C102" s="3455">
        <v>0</v>
      </c>
      <c r="D102" s="3455">
        <v>0</v>
      </c>
      <c r="E102" s="3455"/>
      <c r="F102" s="3455"/>
      <c r="G102" s="3461">
        <v>134</v>
      </c>
      <c r="H102" s="3504" t="s">
        <v>1916</v>
      </c>
      <c r="I102" s="3455"/>
      <c r="J102" s="3455"/>
      <c r="K102" s="2491"/>
      <c r="L102" s="2491"/>
      <c r="M102" s="2491"/>
      <c r="N102" s="2491"/>
      <c r="O102" s="2491"/>
      <c r="P102" s="2491"/>
      <c r="Q102" s="2491"/>
      <c r="R102" s="2491"/>
      <c r="S102" s="2491"/>
      <c r="T102" s="2491"/>
      <c r="U102" s="2491"/>
      <c r="V102" s="2491"/>
      <c r="W102" s="2491"/>
      <c r="X102" s="2491"/>
      <c r="Y102" s="2491"/>
      <c r="Z102" s="2491"/>
    </row>
    <row r="103" spans="1:26" ht="60">
      <c r="A103" s="3455"/>
      <c r="B103" s="3455"/>
      <c r="C103" s="3455">
        <v>0</v>
      </c>
      <c r="D103" s="3455">
        <v>0</v>
      </c>
      <c r="E103" s="3455"/>
      <c r="F103" s="3455"/>
      <c r="G103" s="3461">
        <v>135</v>
      </c>
      <c r="H103" s="3504" t="s">
        <v>1917</v>
      </c>
      <c r="I103" s="3455"/>
      <c r="J103" s="3455"/>
      <c r="K103" s="2491"/>
      <c r="L103" s="2491"/>
      <c r="M103" s="2491"/>
      <c r="N103" s="2491"/>
      <c r="O103" s="2491"/>
      <c r="P103" s="2491"/>
      <c r="Q103" s="2491"/>
      <c r="R103" s="2491"/>
      <c r="S103" s="2491"/>
      <c r="T103" s="2491"/>
      <c r="U103" s="2491"/>
      <c r="V103" s="2491"/>
      <c r="W103" s="2491"/>
      <c r="X103" s="2491"/>
      <c r="Y103" s="2491"/>
      <c r="Z103" s="2491"/>
    </row>
    <row r="104" spans="1:26" ht="45">
      <c r="A104" s="3455"/>
      <c r="B104" s="3455"/>
      <c r="C104" s="3455">
        <v>0</v>
      </c>
      <c r="D104" s="3455">
        <v>0</v>
      </c>
      <c r="E104" s="3455"/>
      <c r="F104" s="3455"/>
      <c r="G104" s="3461">
        <v>136</v>
      </c>
      <c r="H104" s="3504" t="s">
        <v>1918</v>
      </c>
      <c r="I104" s="3455"/>
      <c r="J104" s="3455"/>
      <c r="K104" s="2491"/>
      <c r="L104" s="2491"/>
      <c r="M104" s="2491"/>
      <c r="N104" s="2491"/>
      <c r="O104" s="2491"/>
      <c r="P104" s="2491"/>
      <c r="Q104" s="2491"/>
      <c r="R104" s="2491"/>
      <c r="S104" s="2491"/>
      <c r="T104" s="2491"/>
      <c r="U104" s="2491"/>
      <c r="V104" s="2491"/>
      <c r="W104" s="2491"/>
      <c r="X104" s="2491"/>
      <c r="Y104" s="2491"/>
      <c r="Z104" s="2491"/>
    </row>
    <row r="105" spans="1:26" ht="45">
      <c r="A105" s="3455"/>
      <c r="B105" s="3455"/>
      <c r="C105" s="3455">
        <v>0</v>
      </c>
      <c r="D105" s="3455">
        <v>0</v>
      </c>
      <c r="E105" s="3455"/>
      <c r="F105" s="3455"/>
      <c r="G105" s="3461">
        <v>137</v>
      </c>
      <c r="H105" s="3504" t="s">
        <v>1919</v>
      </c>
      <c r="I105" s="3455"/>
      <c r="J105" s="3455"/>
      <c r="K105" s="2491"/>
      <c r="L105" s="2491"/>
      <c r="M105" s="2491"/>
      <c r="N105" s="2491"/>
      <c r="O105" s="2491"/>
      <c r="P105" s="2491"/>
      <c r="Q105" s="2491"/>
      <c r="R105" s="2491"/>
      <c r="S105" s="2491"/>
      <c r="T105" s="2491"/>
      <c r="U105" s="2491"/>
      <c r="V105" s="2491"/>
      <c r="W105" s="2491"/>
      <c r="X105" s="2491"/>
      <c r="Y105" s="2491"/>
      <c r="Z105" s="2491"/>
    </row>
    <row r="106" spans="1:26" ht="105">
      <c r="A106" s="3455"/>
      <c r="B106" s="3455"/>
      <c r="C106" s="3455">
        <v>0</v>
      </c>
      <c r="D106" s="3645">
        <v>0</v>
      </c>
      <c r="E106" s="3455"/>
      <c r="F106" s="3645"/>
      <c r="G106" s="3461">
        <v>138</v>
      </c>
      <c r="H106" s="3504" t="s">
        <v>1920</v>
      </c>
      <c r="I106" s="3455"/>
      <c r="J106" s="3645"/>
      <c r="K106" s="2491"/>
      <c r="L106" s="2491"/>
      <c r="M106" s="2491"/>
      <c r="N106" s="2491"/>
      <c r="O106" s="2491"/>
      <c r="P106" s="2491"/>
      <c r="Q106" s="2491"/>
      <c r="R106" s="2491"/>
      <c r="S106" s="2491"/>
      <c r="T106" s="2491"/>
      <c r="U106" s="2491"/>
      <c r="V106" s="2491"/>
      <c r="W106" s="2491"/>
      <c r="X106" s="2491"/>
      <c r="Y106" s="2491"/>
      <c r="Z106" s="2491"/>
    </row>
    <row r="107" spans="1:26" ht="105">
      <c r="A107" s="3455"/>
      <c r="B107" s="3455"/>
      <c r="C107" s="3455">
        <v>0</v>
      </c>
      <c r="D107" s="3645">
        <v>0</v>
      </c>
      <c r="E107" s="3455"/>
      <c r="F107" s="3645"/>
      <c r="G107" s="3461">
        <v>139</v>
      </c>
      <c r="H107" s="3504" t="s">
        <v>1921</v>
      </c>
      <c r="I107" s="3455"/>
      <c r="J107" s="3645"/>
      <c r="K107" s="2491"/>
      <c r="L107" s="2491"/>
      <c r="M107" s="2491"/>
      <c r="N107" s="2491"/>
      <c r="O107" s="2491"/>
      <c r="P107" s="2491"/>
      <c r="Q107" s="2491"/>
      <c r="R107" s="2491"/>
      <c r="S107" s="2491"/>
      <c r="T107" s="2491"/>
      <c r="U107" s="2491"/>
      <c r="V107" s="2491"/>
      <c r="W107" s="2491"/>
      <c r="X107" s="2491"/>
      <c r="Y107" s="2491"/>
      <c r="Z107" s="2491"/>
    </row>
    <row r="108" spans="1:26" ht="45">
      <c r="A108" s="3455"/>
      <c r="B108" s="3455"/>
      <c r="C108" s="3455">
        <v>0</v>
      </c>
      <c r="D108" s="3645"/>
      <c r="E108" s="3455"/>
      <c r="F108" s="3645"/>
      <c r="G108" s="3461">
        <v>140</v>
      </c>
      <c r="H108" s="3504" t="s">
        <v>1924</v>
      </c>
      <c r="I108" s="3455"/>
      <c r="J108" s="3645"/>
      <c r="K108" s="2491"/>
      <c r="L108" s="2491"/>
      <c r="M108" s="2491"/>
      <c r="N108" s="2491"/>
      <c r="O108" s="2491"/>
      <c r="P108" s="2491"/>
      <c r="Q108" s="2491"/>
      <c r="R108" s="2491"/>
      <c r="S108" s="2491"/>
      <c r="T108" s="2491"/>
      <c r="U108" s="2491"/>
      <c r="V108" s="2491"/>
      <c r="W108" s="2491"/>
      <c r="X108" s="2491"/>
      <c r="Y108" s="2491"/>
      <c r="Z108" s="2491"/>
    </row>
    <row r="109" spans="1:26" ht="30">
      <c r="A109" s="3455"/>
      <c r="B109" s="3455"/>
      <c r="C109" s="3455">
        <v>0</v>
      </c>
      <c r="D109" s="3645"/>
      <c r="E109" s="3455"/>
      <c r="F109" s="3645"/>
      <c r="G109" s="3461">
        <v>142</v>
      </c>
      <c r="H109" s="3504" t="s">
        <v>1925</v>
      </c>
      <c r="I109" s="3455"/>
      <c r="J109" s="3645"/>
      <c r="K109" s="2491"/>
      <c r="L109" s="2491"/>
      <c r="M109" s="2491"/>
      <c r="N109" s="2491"/>
      <c r="O109" s="2491"/>
      <c r="P109" s="2491"/>
      <c r="Q109" s="2491"/>
      <c r="R109" s="2491"/>
      <c r="S109" s="2491"/>
      <c r="T109" s="2491"/>
      <c r="U109" s="2491"/>
      <c r="V109" s="2491"/>
      <c r="W109" s="2491"/>
      <c r="X109" s="2491"/>
      <c r="Y109" s="2491"/>
      <c r="Z109" s="2491"/>
    </row>
    <row r="110" spans="1:26" ht="30">
      <c r="A110" s="3455"/>
      <c r="B110" s="3455"/>
      <c r="C110" s="3645">
        <v>0</v>
      </c>
      <c r="D110" s="3645">
        <v>0</v>
      </c>
      <c r="E110" s="3645"/>
      <c r="F110" s="3645"/>
      <c r="G110" s="3461">
        <v>143</v>
      </c>
      <c r="H110" s="3504" t="s">
        <v>1926</v>
      </c>
      <c r="I110" s="3645"/>
      <c r="J110" s="3645"/>
      <c r="K110" s="2491"/>
      <c r="L110" s="2491"/>
      <c r="M110" s="2491"/>
      <c r="N110" s="2491"/>
      <c r="O110" s="2491"/>
      <c r="P110" s="2491"/>
      <c r="Q110" s="2491"/>
      <c r="R110" s="2491"/>
      <c r="S110" s="2491"/>
      <c r="T110" s="2491"/>
      <c r="U110" s="2491"/>
      <c r="V110" s="2491"/>
      <c r="W110" s="2491"/>
      <c r="X110" s="2491"/>
      <c r="Y110" s="2491"/>
      <c r="Z110" s="2491"/>
    </row>
    <row r="111" spans="1:26" ht="45">
      <c r="A111" s="3455"/>
      <c r="B111" s="3455"/>
      <c r="C111" s="3645">
        <v>0</v>
      </c>
      <c r="D111" s="3645"/>
      <c r="E111" s="3645"/>
      <c r="F111" s="3645"/>
      <c r="G111" s="3461">
        <v>144</v>
      </c>
      <c r="H111" s="3504" t="s">
        <v>736</v>
      </c>
      <c r="I111" s="3645"/>
      <c r="J111" s="3645"/>
      <c r="K111" s="2491"/>
      <c r="L111" s="2491"/>
      <c r="M111" s="2491"/>
      <c r="N111" s="2491"/>
      <c r="O111" s="2491"/>
      <c r="P111" s="2491"/>
      <c r="Q111" s="2491"/>
      <c r="R111" s="2491"/>
      <c r="S111" s="2491"/>
      <c r="T111" s="2491"/>
      <c r="U111" s="2491"/>
      <c r="V111" s="2491"/>
      <c r="W111" s="2491"/>
      <c r="X111" s="2491"/>
      <c r="Y111" s="2491"/>
      <c r="Z111" s="2491"/>
    </row>
    <row r="112" spans="1:26" ht="30">
      <c r="A112" s="3455"/>
      <c r="B112" s="3455"/>
      <c r="C112" s="3645">
        <v>0</v>
      </c>
      <c r="D112" s="3645">
        <v>0</v>
      </c>
      <c r="E112" s="3645"/>
      <c r="F112" s="3645"/>
      <c r="G112" s="3461">
        <v>145</v>
      </c>
      <c r="H112" s="3504" t="s">
        <v>1927</v>
      </c>
      <c r="I112" s="3645"/>
      <c r="J112" s="3645"/>
      <c r="K112" s="2491"/>
      <c r="L112" s="2491"/>
      <c r="M112" s="2491"/>
      <c r="N112" s="2491"/>
      <c r="O112" s="2491"/>
      <c r="P112" s="2491"/>
      <c r="Q112" s="2491"/>
      <c r="R112" s="2491"/>
      <c r="S112" s="2491"/>
      <c r="T112" s="2491"/>
      <c r="U112" s="2491"/>
      <c r="V112" s="2491"/>
      <c r="W112" s="2491"/>
      <c r="X112" s="2491"/>
      <c r="Y112" s="2491"/>
      <c r="Z112" s="2491"/>
    </row>
    <row r="113" spans="1:26" ht="45">
      <c r="A113" s="3455"/>
      <c r="B113" s="3455"/>
      <c r="C113" s="3645">
        <v>0</v>
      </c>
      <c r="D113" s="3645">
        <v>0</v>
      </c>
      <c r="E113" s="3645"/>
      <c r="F113" s="3645"/>
      <c r="G113" s="3461">
        <v>146</v>
      </c>
      <c r="H113" s="3504" t="s">
        <v>1928</v>
      </c>
      <c r="I113" s="3645"/>
      <c r="J113" s="3645"/>
      <c r="K113" s="2491"/>
      <c r="L113" s="2491"/>
      <c r="M113" s="2491"/>
      <c r="N113" s="2491"/>
      <c r="O113" s="2491"/>
      <c r="P113" s="2491"/>
      <c r="Q113" s="2491"/>
      <c r="R113" s="2491"/>
      <c r="S113" s="2491"/>
      <c r="T113" s="2491"/>
      <c r="U113" s="2491"/>
      <c r="V113" s="2491"/>
      <c r="W113" s="2491"/>
      <c r="X113" s="2491"/>
      <c r="Y113" s="2491"/>
      <c r="Z113" s="2491"/>
    </row>
    <row r="114" spans="1:26" ht="90">
      <c r="A114" s="3455"/>
      <c r="B114" s="3455"/>
      <c r="C114" s="3645">
        <v>0</v>
      </c>
      <c r="D114" s="3645">
        <v>0</v>
      </c>
      <c r="E114" s="3645"/>
      <c r="F114" s="3645"/>
      <c r="G114" s="3461">
        <v>147</v>
      </c>
      <c r="H114" s="3504" t="s">
        <v>1929</v>
      </c>
      <c r="I114" s="3645"/>
      <c r="J114" s="3645"/>
      <c r="K114" s="2491"/>
      <c r="L114" s="2491"/>
      <c r="M114" s="2491"/>
      <c r="N114" s="2491"/>
      <c r="O114" s="2491"/>
      <c r="P114" s="2491"/>
      <c r="Q114" s="2491"/>
      <c r="R114" s="2491"/>
      <c r="S114" s="2491"/>
      <c r="T114" s="2491"/>
      <c r="U114" s="2491"/>
      <c r="V114" s="2491"/>
      <c r="W114" s="2491"/>
      <c r="X114" s="2491"/>
      <c r="Y114" s="2491"/>
      <c r="Z114" s="2491"/>
    </row>
    <row r="115" spans="1:26" ht="60">
      <c r="A115" s="3455"/>
      <c r="B115" s="3455"/>
      <c r="C115" s="3645">
        <v>0</v>
      </c>
      <c r="D115" s="3645">
        <v>0</v>
      </c>
      <c r="E115" s="3645"/>
      <c r="F115" s="3645"/>
      <c r="G115" s="3461">
        <v>148</v>
      </c>
      <c r="H115" s="3504" t="s">
        <v>1930</v>
      </c>
      <c r="I115" s="3645"/>
      <c r="J115" s="3645"/>
      <c r="K115" s="2491"/>
      <c r="L115" s="2491"/>
      <c r="M115" s="2491"/>
      <c r="N115" s="2491"/>
      <c r="O115" s="2491"/>
      <c r="P115" s="2491"/>
      <c r="Q115" s="2491"/>
      <c r="R115" s="2491"/>
      <c r="S115" s="2491"/>
      <c r="T115" s="2491"/>
      <c r="U115" s="2491"/>
      <c r="V115" s="2491"/>
      <c r="W115" s="2491"/>
      <c r="X115" s="2491"/>
      <c r="Y115" s="2491"/>
      <c r="Z115" s="2491"/>
    </row>
    <row r="116" spans="1:26" ht="45">
      <c r="A116" s="3455"/>
      <c r="B116" s="3455"/>
      <c r="C116" s="3455">
        <v>0</v>
      </c>
      <c r="D116" s="3645">
        <v>0</v>
      </c>
      <c r="E116" s="3455"/>
      <c r="F116" s="3645"/>
      <c r="G116" s="3461">
        <v>149</v>
      </c>
      <c r="H116" s="3504" t="s">
        <v>1931</v>
      </c>
      <c r="I116" s="3455"/>
      <c r="J116" s="3645"/>
      <c r="K116" s="2491"/>
      <c r="L116" s="2491"/>
      <c r="M116" s="2491"/>
      <c r="N116" s="2491"/>
      <c r="O116" s="2491"/>
      <c r="P116" s="2491"/>
      <c r="Q116" s="2491"/>
      <c r="R116" s="2491"/>
      <c r="S116" s="2491"/>
      <c r="T116" s="2491"/>
      <c r="U116" s="2491"/>
      <c r="V116" s="2491"/>
      <c r="W116" s="2491"/>
      <c r="X116" s="2491"/>
      <c r="Y116" s="2491"/>
      <c r="Z116" s="2491"/>
    </row>
    <row r="117" spans="1:26" ht="60">
      <c r="A117" s="3455"/>
      <c r="B117" s="3455"/>
      <c r="C117" s="3455">
        <v>0</v>
      </c>
      <c r="D117" s="3645">
        <v>0</v>
      </c>
      <c r="E117" s="3455"/>
      <c r="F117" s="3645"/>
      <c r="G117" s="3461">
        <v>167</v>
      </c>
      <c r="H117" s="3504" t="s">
        <v>1932</v>
      </c>
      <c r="I117" s="3455"/>
      <c r="J117" s="3645"/>
      <c r="K117" s="2491"/>
      <c r="L117" s="2491"/>
      <c r="M117" s="2491"/>
      <c r="N117" s="2491"/>
      <c r="O117" s="2491"/>
      <c r="P117" s="2491"/>
      <c r="Q117" s="2491"/>
      <c r="R117" s="2491"/>
      <c r="S117" s="2491"/>
      <c r="T117" s="2491"/>
      <c r="U117" s="2491"/>
      <c r="V117" s="2491"/>
      <c r="W117" s="2491"/>
      <c r="X117" s="2491"/>
      <c r="Y117" s="2491"/>
      <c r="Z117" s="2491"/>
    </row>
    <row r="118" spans="1:26" ht="75">
      <c r="A118" s="3455"/>
      <c r="B118" s="3455"/>
      <c r="C118" s="3455">
        <v>0</v>
      </c>
      <c r="D118" s="3645">
        <v>0</v>
      </c>
      <c r="E118" s="3455"/>
      <c r="F118" s="3645"/>
      <c r="G118" s="3461">
        <v>172</v>
      </c>
      <c r="H118" s="3504" t="s">
        <v>743</v>
      </c>
      <c r="I118" s="3455"/>
      <c r="J118" s="3645"/>
      <c r="K118" s="2491"/>
      <c r="L118" s="2491"/>
      <c r="M118" s="2491"/>
      <c r="N118" s="2491"/>
      <c r="O118" s="2491"/>
      <c r="P118" s="2491"/>
      <c r="Q118" s="2491"/>
      <c r="R118" s="2491"/>
      <c r="S118" s="2491"/>
      <c r="T118" s="2491"/>
      <c r="U118" s="2491"/>
      <c r="V118" s="2491"/>
      <c r="W118" s="2491"/>
      <c r="X118" s="2491"/>
      <c r="Y118" s="2491"/>
      <c r="Z118" s="2491"/>
    </row>
    <row r="119" spans="1:26" ht="75">
      <c r="A119" s="3455"/>
      <c r="B119" s="3455"/>
      <c r="C119" s="3455">
        <v>0</v>
      </c>
      <c r="D119" s="3455">
        <v>0</v>
      </c>
      <c r="E119" s="3455"/>
      <c r="F119" s="3455"/>
      <c r="G119" s="3461">
        <v>177</v>
      </c>
      <c r="H119" s="3504" t="s">
        <v>1922</v>
      </c>
      <c r="I119" s="3455"/>
      <c r="J119" s="3455"/>
      <c r="K119" s="2491"/>
      <c r="L119" s="2491"/>
      <c r="M119" s="2491"/>
      <c r="N119" s="2491"/>
      <c r="O119" s="2491"/>
      <c r="P119" s="2491"/>
      <c r="Q119" s="2491"/>
      <c r="R119" s="2491"/>
      <c r="S119" s="2491"/>
      <c r="T119" s="2491"/>
      <c r="U119" s="2491"/>
      <c r="V119" s="2491"/>
      <c r="W119" s="2491"/>
      <c r="X119" s="2491"/>
      <c r="Y119" s="2491"/>
      <c r="Z119" s="2491"/>
    </row>
    <row r="120" spans="1:26" ht="60">
      <c r="A120" s="3455"/>
      <c r="B120" s="3455"/>
      <c r="C120" s="3455">
        <v>0</v>
      </c>
      <c r="D120" s="3455"/>
      <c r="E120" s="3455"/>
      <c r="F120" s="3455"/>
      <c r="G120" s="3461">
        <v>178</v>
      </c>
      <c r="H120" s="3504" t="s">
        <v>1923</v>
      </c>
      <c r="I120" s="3455"/>
      <c r="J120" s="3455"/>
      <c r="K120" s="2491"/>
      <c r="L120" s="2491"/>
      <c r="M120" s="2491"/>
      <c r="N120" s="2491"/>
      <c r="O120" s="2491"/>
      <c r="P120" s="2491"/>
      <c r="Q120" s="2491"/>
      <c r="R120" s="2491"/>
      <c r="S120" s="2491"/>
      <c r="T120" s="2491"/>
      <c r="U120" s="2491"/>
      <c r="V120" s="2491"/>
      <c r="W120" s="2491"/>
      <c r="X120" s="2491"/>
      <c r="Y120" s="2491"/>
      <c r="Z120" s="2491"/>
    </row>
    <row r="121" spans="1:26" ht="30">
      <c r="A121" s="3455"/>
      <c r="B121" s="3455"/>
      <c r="C121" s="3455">
        <v>0</v>
      </c>
      <c r="D121" s="3455">
        <v>0</v>
      </c>
      <c r="E121" s="3455"/>
      <c r="F121" s="3455"/>
      <c r="G121" s="3461">
        <v>179</v>
      </c>
      <c r="H121" s="3504" t="s">
        <v>746</v>
      </c>
      <c r="I121" s="3455"/>
      <c r="J121" s="3455"/>
      <c r="K121" s="2491"/>
      <c r="L121" s="2491"/>
      <c r="M121" s="2491"/>
      <c r="N121" s="2491"/>
      <c r="O121" s="2491"/>
      <c r="P121" s="2491"/>
      <c r="Q121" s="2491"/>
      <c r="R121" s="2491"/>
      <c r="S121" s="2491"/>
      <c r="T121" s="2491"/>
      <c r="U121" s="2491"/>
      <c r="V121" s="2491"/>
      <c r="W121" s="2491"/>
      <c r="X121" s="2491"/>
      <c r="Y121" s="2491"/>
      <c r="Z121" s="2491"/>
    </row>
    <row r="122" spans="1:26" ht="75">
      <c r="A122" s="3455"/>
      <c r="B122" s="3455"/>
      <c r="C122" s="3455">
        <v>0</v>
      </c>
      <c r="D122" s="3455">
        <v>0</v>
      </c>
      <c r="E122" s="3455"/>
      <c r="F122" s="3455"/>
      <c r="G122" s="3461">
        <v>180</v>
      </c>
      <c r="H122" s="3504" t="s">
        <v>1933</v>
      </c>
      <c r="I122" s="3455"/>
      <c r="J122" s="3455"/>
      <c r="K122" s="2491"/>
      <c r="L122" s="2491"/>
      <c r="M122" s="2491"/>
      <c r="N122" s="2491"/>
      <c r="O122" s="2491"/>
      <c r="P122" s="2491"/>
      <c r="Q122" s="2491"/>
      <c r="R122" s="2491"/>
      <c r="S122" s="2491"/>
      <c r="T122" s="2491"/>
      <c r="U122" s="2491"/>
      <c r="V122" s="2491"/>
      <c r="W122" s="2491"/>
      <c r="X122" s="2491"/>
      <c r="Y122" s="2491"/>
      <c r="Z122" s="2491"/>
    </row>
    <row r="123" spans="1:26" ht="60">
      <c r="A123" s="3455"/>
      <c r="B123" s="3455"/>
      <c r="C123" s="3455">
        <v>0</v>
      </c>
      <c r="D123" s="3455">
        <v>0</v>
      </c>
      <c r="E123" s="3455"/>
      <c r="F123" s="3455"/>
      <c r="G123" s="3461">
        <v>182</v>
      </c>
      <c r="H123" s="3504" t="s">
        <v>1934</v>
      </c>
      <c r="I123" s="3455"/>
      <c r="J123" s="3455"/>
      <c r="K123" s="2491"/>
      <c r="L123" s="2491"/>
      <c r="M123" s="2491"/>
      <c r="N123" s="2491"/>
      <c r="O123" s="2491"/>
      <c r="P123" s="2491"/>
      <c r="Q123" s="2491"/>
      <c r="R123" s="2491"/>
      <c r="S123" s="2491"/>
      <c r="T123" s="2491"/>
      <c r="U123" s="2491"/>
      <c r="V123" s="2491"/>
      <c r="W123" s="2491"/>
      <c r="X123" s="2491"/>
      <c r="Y123" s="2491"/>
      <c r="Z123" s="2491"/>
    </row>
    <row r="124" spans="1:26" ht="45">
      <c r="A124" s="3455"/>
      <c r="B124" s="3455"/>
      <c r="C124" s="3455">
        <v>0</v>
      </c>
      <c r="D124" s="3455">
        <v>0</v>
      </c>
      <c r="E124" s="3455"/>
      <c r="F124" s="3455"/>
      <c r="G124" s="3461">
        <v>183</v>
      </c>
      <c r="H124" s="3504" t="s">
        <v>1935</v>
      </c>
      <c r="I124" s="3455"/>
      <c r="J124" s="3455"/>
      <c r="K124" s="2491"/>
      <c r="L124" s="2491"/>
      <c r="M124" s="2491"/>
      <c r="N124" s="2491"/>
      <c r="O124" s="2491"/>
      <c r="P124" s="2491"/>
      <c r="Q124" s="2491"/>
      <c r="R124" s="2491"/>
      <c r="S124" s="2491"/>
      <c r="T124" s="2491"/>
      <c r="U124" s="2491"/>
      <c r="V124" s="2491"/>
      <c r="W124" s="2491"/>
      <c r="X124" s="2491"/>
      <c r="Y124" s="2491"/>
      <c r="Z124" s="2491"/>
    </row>
    <row r="125" spans="1:26" ht="45">
      <c r="A125" s="3455"/>
      <c r="B125" s="3455"/>
      <c r="C125" s="3455">
        <v>0</v>
      </c>
      <c r="D125" s="3455">
        <v>0</v>
      </c>
      <c r="E125" s="3455"/>
      <c r="F125" s="3455"/>
      <c r="G125" s="3461">
        <v>184</v>
      </c>
      <c r="H125" s="3504" t="s">
        <v>749</v>
      </c>
      <c r="I125" s="3455"/>
      <c r="J125" s="3455"/>
      <c r="K125" s="2491"/>
      <c r="L125" s="2491"/>
      <c r="M125" s="2491"/>
      <c r="N125" s="2491"/>
      <c r="O125" s="2491"/>
      <c r="P125" s="2491"/>
      <c r="Q125" s="2491"/>
      <c r="R125" s="2491"/>
      <c r="S125" s="2491"/>
      <c r="T125" s="2491"/>
      <c r="U125" s="2491"/>
      <c r="V125" s="2491"/>
      <c r="W125" s="2491"/>
      <c r="X125" s="2491"/>
      <c r="Y125" s="2491"/>
      <c r="Z125" s="2491"/>
    </row>
    <row r="126" spans="1:26" ht="45">
      <c r="A126" s="3455"/>
      <c r="B126" s="3455"/>
      <c r="C126" s="3455">
        <v>0</v>
      </c>
      <c r="D126" s="3455">
        <v>0</v>
      </c>
      <c r="E126" s="3455"/>
      <c r="F126" s="3455"/>
      <c r="G126" s="3461">
        <v>185</v>
      </c>
      <c r="H126" s="3504" t="s">
        <v>750</v>
      </c>
      <c r="I126" s="3455"/>
      <c r="J126" s="3455"/>
      <c r="K126" s="2491"/>
      <c r="L126" s="2491"/>
      <c r="M126" s="2491"/>
      <c r="N126" s="2491"/>
      <c r="O126" s="2491"/>
      <c r="P126" s="2491"/>
      <c r="Q126" s="2491"/>
      <c r="R126" s="2491"/>
      <c r="S126" s="2491"/>
      <c r="T126" s="2491"/>
      <c r="U126" s="2491"/>
      <c r="V126" s="2491"/>
      <c r="W126" s="2491"/>
      <c r="X126" s="2491"/>
      <c r="Y126" s="2491"/>
      <c r="Z126" s="2491"/>
    </row>
    <row r="127" spans="1:26" ht="45">
      <c r="A127" s="3455"/>
      <c r="B127" s="3455"/>
      <c r="C127" s="3455">
        <v>0</v>
      </c>
      <c r="D127" s="3455">
        <v>0</v>
      </c>
      <c r="E127" s="3455"/>
      <c r="F127" s="3455"/>
      <c r="G127" s="3461">
        <v>186</v>
      </c>
      <c r="H127" s="3504" t="s">
        <v>751</v>
      </c>
      <c r="I127" s="3455"/>
      <c r="J127" s="3455"/>
      <c r="K127" s="2491"/>
      <c r="L127" s="2491"/>
      <c r="M127" s="2491"/>
      <c r="N127" s="2491"/>
      <c r="O127" s="2491"/>
      <c r="P127" s="2491"/>
      <c r="Q127" s="2491"/>
      <c r="R127" s="2491"/>
      <c r="S127" s="2491"/>
      <c r="T127" s="2491"/>
      <c r="U127" s="2491"/>
      <c r="V127" s="2491"/>
      <c r="W127" s="2491"/>
      <c r="X127" s="2491"/>
      <c r="Y127" s="2491"/>
      <c r="Z127" s="2491"/>
    </row>
    <row r="128" spans="1:26" ht="60">
      <c r="A128" s="3455"/>
      <c r="B128" s="3455"/>
      <c r="C128" s="3455">
        <v>0</v>
      </c>
      <c r="D128" s="3455">
        <v>0</v>
      </c>
      <c r="E128" s="3455"/>
      <c r="F128" s="3455"/>
      <c r="G128" s="3461">
        <v>187</v>
      </c>
      <c r="H128" s="3504" t="s">
        <v>1936</v>
      </c>
      <c r="I128" s="3455"/>
      <c r="J128" s="3455"/>
      <c r="K128" s="2491"/>
      <c r="L128" s="2491"/>
      <c r="M128" s="2491"/>
      <c r="N128" s="2491"/>
      <c r="O128" s="2491"/>
      <c r="P128" s="2491"/>
      <c r="Q128" s="2491"/>
      <c r="R128" s="2491"/>
      <c r="S128" s="2491"/>
      <c r="T128" s="2491"/>
      <c r="U128" s="2491"/>
      <c r="V128" s="2491"/>
      <c r="W128" s="2491"/>
      <c r="X128" s="2491"/>
      <c r="Y128" s="2491"/>
      <c r="Z128" s="2491"/>
    </row>
    <row r="129" spans="1:26" ht="60">
      <c r="A129" s="3455"/>
      <c r="B129" s="3455"/>
      <c r="C129" s="3455">
        <v>0</v>
      </c>
      <c r="D129" s="3455">
        <v>0</v>
      </c>
      <c r="E129" s="3455"/>
      <c r="F129" s="3455"/>
      <c r="G129" s="3461">
        <v>188</v>
      </c>
      <c r="H129" s="3504" t="s">
        <v>1937</v>
      </c>
      <c r="I129" s="3455"/>
      <c r="J129" s="3455"/>
      <c r="K129" s="2491"/>
      <c r="L129" s="2491"/>
      <c r="M129" s="2491"/>
      <c r="N129" s="2491"/>
      <c r="O129" s="2491"/>
      <c r="P129" s="2491"/>
      <c r="Q129" s="2491"/>
      <c r="R129" s="2491"/>
      <c r="S129" s="2491"/>
      <c r="T129" s="2491"/>
      <c r="U129" s="2491"/>
      <c r="V129" s="2491"/>
      <c r="W129" s="2491"/>
      <c r="X129" s="2491"/>
      <c r="Y129" s="2491"/>
      <c r="Z129" s="2491"/>
    </row>
    <row r="130" spans="1:26" ht="60">
      <c r="A130" s="3455"/>
      <c r="B130" s="3455"/>
      <c r="C130" s="3455">
        <v>0</v>
      </c>
      <c r="D130" s="3455">
        <v>0</v>
      </c>
      <c r="E130" s="3455"/>
      <c r="F130" s="3455"/>
      <c r="G130" s="3461">
        <v>189</v>
      </c>
      <c r="H130" s="3504" t="s">
        <v>1938</v>
      </c>
      <c r="I130" s="3455"/>
      <c r="J130" s="3455"/>
      <c r="K130" s="2491"/>
      <c r="L130" s="2491"/>
      <c r="M130" s="2491"/>
      <c r="N130" s="2491"/>
      <c r="O130" s="2491"/>
      <c r="P130" s="2491"/>
      <c r="Q130" s="2491"/>
      <c r="R130" s="2491"/>
      <c r="S130" s="2491"/>
      <c r="T130" s="2491"/>
      <c r="U130" s="2491"/>
      <c r="V130" s="2491"/>
      <c r="W130" s="2491"/>
      <c r="X130" s="2491"/>
      <c r="Y130" s="2491"/>
      <c r="Z130" s="2491"/>
    </row>
    <row r="131" spans="1:26" ht="60">
      <c r="A131" s="3455"/>
      <c r="B131" s="3455"/>
      <c r="C131" s="3455">
        <v>0</v>
      </c>
      <c r="D131" s="3455">
        <v>0</v>
      </c>
      <c r="E131" s="3455"/>
      <c r="F131" s="3455"/>
      <c r="G131" s="3461">
        <v>190</v>
      </c>
      <c r="H131" s="3504" t="s">
        <v>1939</v>
      </c>
      <c r="I131" s="3455"/>
      <c r="J131" s="3455"/>
      <c r="K131" s="2491"/>
      <c r="L131" s="2491"/>
      <c r="M131" s="2491"/>
      <c r="N131" s="2491"/>
      <c r="O131" s="2491"/>
      <c r="P131" s="2491"/>
      <c r="Q131" s="2491"/>
      <c r="R131" s="2491"/>
      <c r="S131" s="2491"/>
      <c r="T131" s="2491"/>
      <c r="U131" s="2491"/>
      <c r="V131" s="2491"/>
      <c r="W131" s="2491"/>
      <c r="X131" s="2491"/>
      <c r="Y131" s="2491"/>
      <c r="Z131" s="2491"/>
    </row>
    <row r="132" spans="1:26" ht="45">
      <c r="A132" s="3455"/>
      <c r="B132" s="3455"/>
      <c r="C132" s="3455">
        <v>0</v>
      </c>
      <c r="D132" s="3455"/>
      <c r="E132" s="3455"/>
      <c r="F132" s="3455"/>
      <c r="G132" s="3461">
        <v>191</v>
      </c>
      <c r="H132" s="3504" t="s">
        <v>1940</v>
      </c>
      <c r="I132" s="3455"/>
      <c r="J132" s="3455"/>
      <c r="K132" s="2491"/>
      <c r="L132" s="2491"/>
      <c r="M132" s="2491"/>
      <c r="N132" s="2491"/>
      <c r="O132" s="2491"/>
      <c r="P132" s="2491"/>
      <c r="Q132" s="2491"/>
      <c r="R132" s="2491"/>
      <c r="S132" s="2491"/>
      <c r="T132" s="2491"/>
      <c r="U132" s="2491"/>
      <c r="V132" s="2491"/>
      <c r="W132" s="2491"/>
      <c r="X132" s="2491"/>
      <c r="Y132" s="2491"/>
      <c r="Z132" s="2491"/>
    </row>
    <row r="133" spans="1:26" ht="90">
      <c r="A133" s="3455"/>
      <c r="B133" s="3455"/>
      <c r="C133" s="3455">
        <v>0</v>
      </c>
      <c r="D133" s="3455">
        <v>0</v>
      </c>
      <c r="E133" s="3455"/>
      <c r="F133" s="3455"/>
      <c r="G133" s="3461">
        <v>192</v>
      </c>
      <c r="H133" s="3504" t="s">
        <v>1941</v>
      </c>
      <c r="I133" s="3455"/>
      <c r="J133" s="3455"/>
      <c r="K133" s="2491"/>
      <c r="L133" s="2491"/>
      <c r="M133" s="2491"/>
      <c r="N133" s="2491"/>
      <c r="O133" s="2491"/>
      <c r="P133" s="2491"/>
      <c r="Q133" s="2491"/>
      <c r="R133" s="2491"/>
      <c r="S133" s="2491"/>
      <c r="T133" s="2491"/>
      <c r="U133" s="2491"/>
      <c r="V133" s="2491"/>
      <c r="W133" s="2491"/>
      <c r="X133" s="2491"/>
      <c r="Y133" s="2491"/>
      <c r="Z133" s="2491"/>
    </row>
    <row r="134" spans="1:26" ht="75">
      <c r="A134" s="3455"/>
      <c r="B134" s="3455"/>
      <c r="C134" s="3455">
        <v>0</v>
      </c>
      <c r="D134" s="3455">
        <v>0</v>
      </c>
      <c r="E134" s="3455"/>
      <c r="F134" s="3455"/>
      <c r="G134" s="3461">
        <v>193</v>
      </c>
      <c r="H134" s="3504" t="s">
        <v>1942</v>
      </c>
      <c r="I134" s="3455"/>
      <c r="J134" s="3455"/>
      <c r="K134" s="2491"/>
      <c r="L134" s="2491"/>
      <c r="M134" s="2491"/>
      <c r="N134" s="2491"/>
      <c r="O134" s="2491"/>
      <c r="P134" s="2491"/>
      <c r="Q134" s="2491"/>
      <c r="R134" s="2491"/>
      <c r="S134" s="2491"/>
      <c r="T134" s="2491"/>
      <c r="U134" s="2491"/>
      <c r="V134" s="2491"/>
      <c r="W134" s="2491"/>
      <c r="X134" s="2491"/>
      <c r="Y134" s="2491"/>
      <c r="Z134" s="2491"/>
    </row>
    <row r="135" spans="1:26" ht="45">
      <c r="A135" s="3455"/>
      <c r="B135" s="3455"/>
      <c r="C135" s="3455">
        <v>0</v>
      </c>
      <c r="D135" s="3455">
        <v>0</v>
      </c>
      <c r="E135" s="3455"/>
      <c r="F135" s="3455"/>
      <c r="G135" s="3461">
        <v>194</v>
      </c>
      <c r="H135" s="3504" t="s">
        <v>1943</v>
      </c>
      <c r="I135" s="3455"/>
      <c r="J135" s="3455"/>
      <c r="K135" s="2491"/>
      <c r="L135" s="2491"/>
      <c r="M135" s="2491"/>
      <c r="N135" s="2491"/>
      <c r="O135" s="2491"/>
      <c r="P135" s="2491"/>
      <c r="Q135" s="2491"/>
      <c r="R135" s="2491"/>
      <c r="S135" s="2491"/>
      <c r="T135" s="2491"/>
      <c r="U135" s="2491"/>
      <c r="V135" s="2491"/>
      <c r="W135" s="2491"/>
      <c r="X135" s="2491"/>
      <c r="Y135" s="2491"/>
      <c r="Z135" s="2491"/>
    </row>
    <row r="136" spans="1:26" ht="75">
      <c r="A136" s="3455"/>
      <c r="B136" s="3455"/>
      <c r="C136" s="3455">
        <v>0</v>
      </c>
      <c r="D136" s="3455">
        <v>0</v>
      </c>
      <c r="E136" s="3455"/>
      <c r="F136" s="3455"/>
      <c r="G136" s="3461">
        <v>195</v>
      </c>
      <c r="H136" s="3504" t="s">
        <v>1944</v>
      </c>
      <c r="I136" s="3455"/>
      <c r="J136" s="3455"/>
      <c r="K136" s="2491"/>
      <c r="L136" s="2491"/>
      <c r="M136" s="2491"/>
      <c r="N136" s="2491"/>
      <c r="O136" s="2491"/>
      <c r="P136" s="2491"/>
      <c r="Q136" s="2491"/>
      <c r="R136" s="2491"/>
      <c r="S136" s="2491"/>
      <c r="T136" s="2491"/>
      <c r="U136" s="2491"/>
      <c r="V136" s="2491"/>
      <c r="W136" s="2491"/>
      <c r="X136" s="2491"/>
      <c r="Y136" s="2491"/>
      <c r="Z136" s="2491"/>
    </row>
    <row r="137" spans="1:26" ht="45">
      <c r="A137" s="3455"/>
      <c r="B137" s="3455"/>
      <c r="C137" s="3455"/>
      <c r="D137" s="3455"/>
      <c r="E137" s="3455"/>
      <c r="F137" s="3455"/>
      <c r="G137" s="3461">
        <v>196</v>
      </c>
      <c r="H137" s="3504" t="s">
        <v>1945</v>
      </c>
      <c r="I137" s="3455"/>
      <c r="J137" s="3455"/>
      <c r="K137" s="2491"/>
      <c r="L137" s="2491"/>
      <c r="M137" s="2491"/>
      <c r="N137" s="2491"/>
      <c r="O137" s="2491"/>
      <c r="P137" s="2491"/>
      <c r="Q137" s="2491"/>
      <c r="R137" s="2491"/>
      <c r="S137" s="2491"/>
      <c r="T137" s="2491"/>
      <c r="U137" s="2491"/>
      <c r="V137" s="2491"/>
      <c r="W137" s="2491"/>
      <c r="X137" s="2491"/>
      <c r="Y137" s="2491"/>
      <c r="Z137" s="2491"/>
    </row>
    <row r="138" spans="1:26" ht="60">
      <c r="A138" s="3455"/>
      <c r="B138" s="3455"/>
      <c r="C138" s="3455"/>
      <c r="D138" s="3455"/>
      <c r="E138" s="3455"/>
      <c r="F138" s="3455"/>
      <c r="G138" s="3461">
        <v>197</v>
      </c>
      <c r="H138" s="3504" t="s">
        <v>1946</v>
      </c>
      <c r="I138" s="3455"/>
      <c r="J138" s="3455"/>
      <c r="K138" s="2491"/>
      <c r="L138" s="2491"/>
      <c r="M138" s="2491"/>
      <c r="N138" s="2491"/>
      <c r="O138" s="2491"/>
      <c r="P138" s="2491"/>
      <c r="Q138" s="2491"/>
      <c r="R138" s="2491"/>
      <c r="S138" s="2491"/>
      <c r="T138" s="2491"/>
      <c r="U138" s="2491"/>
      <c r="V138" s="2491"/>
      <c r="W138" s="2491"/>
      <c r="X138" s="2491"/>
      <c r="Y138" s="2491"/>
      <c r="Z138" s="2491"/>
    </row>
    <row r="139" spans="1:26" ht="15">
      <c r="A139" s="3455"/>
      <c r="B139" s="3455"/>
      <c r="C139" s="3455"/>
      <c r="D139" s="3455"/>
      <c r="E139" s="3455"/>
      <c r="F139" s="3455"/>
      <c r="G139" s="3461">
        <v>198</v>
      </c>
      <c r="H139" s="3504" t="s">
        <v>1947</v>
      </c>
      <c r="I139" s="3455"/>
      <c r="J139" s="3455"/>
      <c r="K139" s="2491"/>
      <c r="L139" s="2491"/>
      <c r="M139" s="2491"/>
      <c r="N139" s="2491"/>
      <c r="O139" s="2491"/>
      <c r="P139" s="2491"/>
      <c r="Q139" s="2491"/>
      <c r="R139" s="2491"/>
      <c r="S139" s="2491"/>
      <c r="T139" s="2491"/>
      <c r="U139" s="2491"/>
      <c r="V139" s="2491"/>
      <c r="W139" s="2491"/>
      <c r="X139" s="2491"/>
      <c r="Y139" s="2491"/>
      <c r="Z139" s="2491"/>
    </row>
    <row r="140" spans="1:26" ht="30">
      <c r="A140" s="3472"/>
      <c r="B140" s="3472"/>
      <c r="C140" s="3472"/>
      <c r="D140" s="3472"/>
      <c r="E140" s="3472"/>
      <c r="F140" s="3472"/>
      <c r="G140" s="3472">
        <v>199</v>
      </c>
      <c r="H140" s="3646" t="s">
        <v>764</v>
      </c>
      <c r="I140" s="3472"/>
      <c r="J140" s="3472"/>
      <c r="K140" s="2491"/>
      <c r="L140" s="2491"/>
      <c r="M140" s="2491"/>
      <c r="N140" s="2491"/>
      <c r="O140" s="2491"/>
      <c r="P140" s="2491"/>
      <c r="Q140" s="2491"/>
      <c r="R140" s="2491"/>
      <c r="S140" s="2491"/>
      <c r="T140" s="2491"/>
      <c r="U140" s="2491"/>
      <c r="V140" s="2491"/>
      <c r="W140" s="2491"/>
      <c r="X140" s="2491"/>
      <c r="Y140" s="2491"/>
      <c r="Z140" s="2491"/>
    </row>
    <row r="141" spans="1:26" ht="60">
      <c r="A141" s="3455"/>
      <c r="B141" s="3455"/>
      <c r="C141" s="3455">
        <v>0</v>
      </c>
      <c r="D141" s="3455">
        <v>0</v>
      </c>
      <c r="E141" s="3455"/>
      <c r="F141" s="3455"/>
      <c r="G141" s="3461">
        <v>200</v>
      </c>
      <c r="H141" s="3504" t="s">
        <v>1948</v>
      </c>
      <c r="I141" s="3455"/>
      <c r="J141" s="3455"/>
      <c r="K141" s="2491"/>
      <c r="L141" s="2491"/>
      <c r="M141" s="2491"/>
      <c r="N141" s="2491"/>
      <c r="O141" s="2491"/>
      <c r="P141" s="2491"/>
      <c r="Q141" s="2491"/>
      <c r="R141" s="2491"/>
      <c r="S141" s="2491"/>
      <c r="T141" s="2491"/>
      <c r="U141" s="2491"/>
      <c r="V141" s="2491"/>
      <c r="W141" s="2491"/>
      <c r="X141" s="2491"/>
      <c r="Y141" s="2491"/>
      <c r="Z141" s="2491"/>
    </row>
    <row r="142" spans="1:26" ht="45">
      <c r="A142" s="3455"/>
      <c r="B142" s="3455"/>
      <c r="C142" s="3455">
        <v>0</v>
      </c>
      <c r="D142" s="3455">
        <v>0</v>
      </c>
      <c r="E142" s="3455"/>
      <c r="F142" s="3455"/>
      <c r="G142" s="3461">
        <v>201</v>
      </c>
      <c r="H142" s="3504" t="s">
        <v>1949</v>
      </c>
      <c r="I142" s="3455"/>
      <c r="J142" s="3455"/>
      <c r="K142" s="2491"/>
      <c r="L142" s="2491"/>
      <c r="M142" s="2491"/>
      <c r="N142" s="2491"/>
      <c r="O142" s="2491"/>
      <c r="P142" s="2491"/>
      <c r="Q142" s="2491"/>
      <c r="R142" s="2491"/>
      <c r="S142" s="2491"/>
      <c r="T142" s="2491"/>
      <c r="U142" s="2491"/>
      <c r="V142" s="2491"/>
      <c r="W142" s="2491"/>
      <c r="X142" s="2491"/>
      <c r="Y142" s="2491"/>
      <c r="Z142" s="2491"/>
    </row>
    <row r="143" spans="1:26" ht="75" customHeight="1">
      <c r="A143" s="3455"/>
      <c r="B143" s="3455"/>
      <c r="C143" s="3455">
        <v>0</v>
      </c>
      <c r="D143" s="3455">
        <v>0</v>
      </c>
      <c r="E143" s="3455"/>
      <c r="F143" s="3455"/>
      <c r="G143" s="3461">
        <v>202</v>
      </c>
      <c r="H143" s="3504" t="s">
        <v>1950</v>
      </c>
      <c r="I143" s="3455"/>
      <c r="J143" s="3455"/>
      <c r="K143" s="2491"/>
      <c r="L143" s="2491"/>
      <c r="M143" s="2491"/>
      <c r="N143" s="2491"/>
      <c r="O143" s="2491"/>
      <c r="P143" s="2491"/>
      <c r="Q143" s="2491"/>
      <c r="R143" s="2491"/>
      <c r="S143" s="2491"/>
      <c r="T143" s="2491"/>
      <c r="U143" s="2491"/>
      <c r="V143" s="2491"/>
      <c r="W143" s="2491"/>
      <c r="X143" s="2491"/>
      <c r="Y143" s="2491"/>
      <c r="Z143" s="2491"/>
    </row>
    <row r="144" spans="1:26" ht="90">
      <c r="A144" s="3455"/>
      <c r="B144" s="3455"/>
      <c r="C144" s="3455">
        <v>0</v>
      </c>
      <c r="D144" s="3455">
        <v>0</v>
      </c>
      <c r="E144" s="3455"/>
      <c r="F144" s="3455"/>
      <c r="G144" s="3461">
        <v>203</v>
      </c>
      <c r="H144" s="3504" t="s">
        <v>1951</v>
      </c>
      <c r="I144" s="3455"/>
      <c r="J144" s="3455"/>
      <c r="K144" s="2491"/>
      <c r="L144" s="2491"/>
      <c r="M144" s="2491"/>
      <c r="N144" s="2491"/>
      <c r="O144" s="2491"/>
      <c r="P144" s="2491"/>
      <c r="Q144" s="2491"/>
      <c r="R144" s="2491"/>
      <c r="S144" s="2491"/>
      <c r="T144" s="2491"/>
      <c r="U144" s="2491"/>
      <c r="V144" s="2491"/>
      <c r="W144" s="2491"/>
      <c r="X144" s="2491"/>
      <c r="Y144" s="2491"/>
      <c r="Z144" s="2491"/>
    </row>
    <row r="145" spans="1:26" ht="15">
      <c r="A145" s="3455"/>
      <c r="B145" s="3455"/>
      <c r="C145" s="3645">
        <v>0</v>
      </c>
      <c r="D145" s="3455"/>
      <c r="E145" s="3645"/>
      <c r="F145" s="3455"/>
      <c r="G145" s="3461">
        <v>204</v>
      </c>
      <c r="H145" s="3504" t="s">
        <v>1952</v>
      </c>
      <c r="I145" s="3645"/>
      <c r="J145" s="3455"/>
      <c r="K145" s="2491"/>
      <c r="L145" s="2491"/>
      <c r="M145" s="2491"/>
      <c r="N145" s="2491"/>
      <c r="O145" s="2491"/>
      <c r="P145" s="2491"/>
      <c r="Q145" s="2491"/>
      <c r="R145" s="2491"/>
      <c r="S145" s="2491"/>
      <c r="T145" s="2491"/>
      <c r="U145" s="2491"/>
      <c r="V145" s="2491"/>
      <c r="W145" s="2491"/>
      <c r="X145" s="2491"/>
      <c r="Y145" s="2491"/>
      <c r="Z145" s="2491"/>
    </row>
    <row r="146" spans="1:26" ht="30">
      <c r="A146" s="3455"/>
      <c r="B146" s="3455"/>
      <c r="C146" s="3455">
        <v>0</v>
      </c>
      <c r="D146" s="3455">
        <v>0</v>
      </c>
      <c r="E146" s="3455"/>
      <c r="F146" s="3455"/>
      <c r="G146" s="3461">
        <v>205</v>
      </c>
      <c r="H146" s="3504" t="s">
        <v>1953</v>
      </c>
      <c r="I146" s="3455"/>
      <c r="J146" s="3455"/>
      <c r="K146" s="2491"/>
      <c r="L146" s="2491"/>
      <c r="M146" s="2491"/>
      <c r="N146" s="2491"/>
      <c r="O146" s="2491"/>
      <c r="P146" s="2491"/>
      <c r="Q146" s="2491"/>
      <c r="R146" s="2491"/>
      <c r="S146" s="2491"/>
      <c r="T146" s="2491"/>
      <c r="U146" s="2491"/>
      <c r="V146" s="2491"/>
      <c r="W146" s="2491"/>
      <c r="X146" s="2491"/>
      <c r="Y146" s="2491"/>
      <c r="Z146" s="2491"/>
    </row>
    <row r="147" spans="1:26" ht="90">
      <c r="A147" s="3455"/>
      <c r="B147" s="3455"/>
      <c r="C147" s="3455">
        <v>0</v>
      </c>
      <c r="D147" s="3455">
        <v>0</v>
      </c>
      <c r="E147" s="3455"/>
      <c r="F147" s="3455"/>
      <c r="G147" s="3461">
        <v>206</v>
      </c>
      <c r="H147" s="3504" t="s">
        <v>1954</v>
      </c>
      <c r="I147" s="3455"/>
      <c r="J147" s="3455"/>
      <c r="K147" s="2491"/>
      <c r="L147" s="2491"/>
      <c r="M147" s="2491"/>
      <c r="N147" s="2491"/>
      <c r="O147" s="2491"/>
      <c r="P147" s="2491"/>
      <c r="Q147" s="2491"/>
      <c r="R147" s="2491"/>
      <c r="S147" s="2491"/>
      <c r="T147" s="2491"/>
      <c r="U147" s="2491"/>
      <c r="V147" s="2491"/>
      <c r="W147" s="2491"/>
      <c r="X147" s="2491"/>
      <c r="Y147" s="2491"/>
      <c r="Z147" s="2491"/>
    </row>
    <row r="148" spans="1:26" ht="60">
      <c r="A148" s="3455"/>
      <c r="B148" s="3455"/>
      <c r="C148" s="3645">
        <v>0</v>
      </c>
      <c r="D148" s="3645">
        <v>0</v>
      </c>
      <c r="E148" s="3645"/>
      <c r="F148" s="3645"/>
      <c r="G148" s="3461">
        <v>207</v>
      </c>
      <c r="H148" s="3504" t="s">
        <v>1955</v>
      </c>
      <c r="I148" s="3645"/>
      <c r="J148" s="3645"/>
      <c r="K148" s="2491"/>
      <c r="L148" s="2491"/>
      <c r="M148" s="2491"/>
      <c r="N148" s="2491"/>
      <c r="O148" s="2491"/>
      <c r="P148" s="2491"/>
      <c r="Q148" s="2491"/>
      <c r="R148" s="2491"/>
      <c r="S148" s="2491"/>
      <c r="T148" s="2491"/>
      <c r="U148" s="2491"/>
      <c r="V148" s="2491"/>
      <c r="W148" s="2491"/>
      <c r="X148" s="2491"/>
      <c r="Y148" s="2491"/>
      <c r="Z148" s="2491"/>
    </row>
    <row r="149" spans="1:26" ht="30">
      <c r="A149" s="3455"/>
      <c r="B149" s="3455"/>
      <c r="C149" s="3645">
        <v>0</v>
      </c>
      <c r="D149" s="3645">
        <v>0</v>
      </c>
      <c r="E149" s="3645"/>
      <c r="F149" s="3645"/>
      <c r="G149" s="3461">
        <v>208</v>
      </c>
      <c r="H149" s="3504" t="s">
        <v>1956</v>
      </c>
      <c r="I149" s="3645"/>
      <c r="J149" s="3645"/>
      <c r="K149" s="2491"/>
      <c r="L149" s="2491"/>
      <c r="M149" s="2491"/>
      <c r="N149" s="2491"/>
      <c r="O149" s="2491"/>
      <c r="P149" s="2491"/>
      <c r="Q149" s="2491"/>
      <c r="R149" s="2491"/>
      <c r="S149" s="2491"/>
      <c r="T149" s="2491"/>
      <c r="U149" s="2491"/>
      <c r="V149" s="2491"/>
      <c r="W149" s="2491"/>
      <c r="X149" s="2491"/>
      <c r="Y149" s="2491"/>
      <c r="Z149" s="2491"/>
    </row>
    <row r="150" spans="1:26" ht="30">
      <c r="A150" s="3455"/>
      <c r="B150" s="3455"/>
      <c r="C150" s="3645"/>
      <c r="D150" s="3645"/>
      <c r="E150" s="3645"/>
      <c r="F150" s="3645"/>
      <c r="G150" s="3461">
        <v>209</v>
      </c>
      <c r="H150" s="3504" t="s">
        <v>1957</v>
      </c>
      <c r="I150" s="3645"/>
      <c r="J150" s="3645"/>
      <c r="K150" s="2491"/>
      <c r="L150" s="2491"/>
      <c r="M150" s="2491"/>
      <c r="N150" s="2491"/>
      <c r="O150" s="2491"/>
      <c r="P150" s="2491"/>
      <c r="Q150" s="2491"/>
      <c r="R150" s="2491"/>
      <c r="S150" s="2491"/>
      <c r="T150" s="2491"/>
      <c r="U150" s="2491"/>
      <c r="V150" s="2491"/>
      <c r="W150" s="2491"/>
      <c r="X150" s="2491"/>
      <c r="Y150" s="2491"/>
      <c r="Z150" s="2491"/>
    </row>
    <row r="151" spans="1:26" ht="60">
      <c r="A151" s="3455"/>
      <c r="B151" s="3455"/>
      <c r="C151" s="3645">
        <v>0</v>
      </c>
      <c r="D151" s="3454">
        <v>500000</v>
      </c>
      <c r="E151" s="3645"/>
      <c r="F151" s="3454">
        <v>500000</v>
      </c>
      <c r="G151" s="3461">
        <v>210</v>
      </c>
      <c r="H151" s="3504" t="s">
        <v>775</v>
      </c>
      <c r="I151" s="3645"/>
      <c r="J151" s="3454"/>
      <c r="K151" s="2502" t="s">
        <v>1957</v>
      </c>
      <c r="L151" s="2491"/>
      <c r="M151" s="2491"/>
      <c r="N151" s="2491"/>
      <c r="O151" s="2491"/>
      <c r="P151" s="2491"/>
      <c r="Q151" s="2491"/>
      <c r="R151" s="2491"/>
      <c r="S151" s="2491"/>
      <c r="T151" s="2491"/>
      <c r="U151" s="2491"/>
      <c r="V151" s="2491"/>
      <c r="W151" s="2491"/>
      <c r="X151" s="2491"/>
      <c r="Y151" s="2491"/>
      <c r="Z151" s="2491"/>
    </row>
    <row r="152" spans="1:26" ht="120">
      <c r="A152" s="3455"/>
      <c r="B152" s="3455"/>
      <c r="C152" s="3645"/>
      <c r="D152" s="3647">
        <v>1000000</v>
      </c>
      <c r="E152" s="3645"/>
      <c r="F152" s="3647">
        <v>1000000</v>
      </c>
      <c r="G152" s="3461">
        <v>211</v>
      </c>
      <c r="H152" s="3504" t="s">
        <v>776</v>
      </c>
      <c r="I152" s="3645"/>
      <c r="J152" s="3647"/>
      <c r="K152" s="2502"/>
      <c r="L152" s="2491"/>
      <c r="M152" s="2491"/>
      <c r="N152" s="2491"/>
      <c r="O152" s="2491"/>
      <c r="P152" s="2491"/>
      <c r="Q152" s="2491"/>
      <c r="R152" s="2491"/>
      <c r="S152" s="2491"/>
      <c r="T152" s="2491"/>
      <c r="U152" s="2491"/>
      <c r="V152" s="2491"/>
      <c r="W152" s="2491"/>
      <c r="X152" s="2491"/>
      <c r="Y152" s="2491"/>
      <c r="Z152" s="2491"/>
    </row>
    <row r="153" spans="1:26" ht="15">
      <c r="A153" s="3455"/>
      <c r="B153" s="3455"/>
      <c r="C153" s="3645"/>
      <c r="D153" s="3454">
        <v>1500000</v>
      </c>
      <c r="E153" s="3645"/>
      <c r="F153" s="3454">
        <v>1500000</v>
      </c>
      <c r="G153" s="3461">
        <v>212</v>
      </c>
      <c r="H153" s="3504" t="s">
        <v>777</v>
      </c>
      <c r="I153" s="3645"/>
      <c r="J153" s="3454"/>
      <c r="K153" s="2502"/>
      <c r="L153" s="2491"/>
      <c r="M153" s="2491"/>
      <c r="N153" s="2491"/>
      <c r="O153" s="2491"/>
      <c r="P153" s="2491"/>
      <c r="Q153" s="2491"/>
      <c r="R153" s="2491"/>
      <c r="S153" s="2491"/>
      <c r="T153" s="2491"/>
      <c r="U153" s="2491"/>
      <c r="V153" s="2491"/>
      <c r="W153" s="2491"/>
      <c r="X153" s="2491"/>
      <c r="Y153" s="2491"/>
      <c r="Z153" s="2491"/>
    </row>
    <row r="154" spans="1:26" ht="75">
      <c r="A154" s="3455"/>
      <c r="B154" s="3455"/>
      <c r="C154" s="3645">
        <v>0</v>
      </c>
      <c r="D154" s="3645"/>
      <c r="E154" s="3645"/>
      <c r="F154" s="3645"/>
      <c r="G154" s="3461">
        <v>213</v>
      </c>
      <c r="H154" s="3504" t="s">
        <v>778</v>
      </c>
      <c r="I154" s="3645"/>
      <c r="J154" s="3454"/>
      <c r="K154" s="2502"/>
      <c r="L154" s="2491"/>
      <c r="M154" s="2491"/>
      <c r="N154" s="2491"/>
      <c r="O154" s="2491"/>
      <c r="P154" s="2491"/>
      <c r="Q154" s="2491"/>
      <c r="R154" s="2491"/>
      <c r="S154" s="2491"/>
      <c r="T154" s="2491"/>
      <c r="U154" s="2491"/>
      <c r="V154" s="2491"/>
      <c r="W154" s="2491"/>
      <c r="X154" s="2491"/>
      <c r="Y154" s="2491"/>
      <c r="Z154" s="2491"/>
    </row>
    <row r="155" spans="1:26" ht="30">
      <c r="A155" s="3455"/>
      <c r="B155" s="3455"/>
      <c r="C155" s="3645"/>
      <c r="D155" s="3827">
        <v>0</v>
      </c>
      <c r="E155" s="3645"/>
      <c r="F155" s="3827">
        <v>0</v>
      </c>
      <c r="G155" s="3461">
        <v>214</v>
      </c>
      <c r="H155" s="3504" t="s">
        <v>779</v>
      </c>
      <c r="I155" s="3645"/>
      <c r="J155" s="3827">
        <v>0</v>
      </c>
      <c r="K155" s="2502"/>
      <c r="L155" s="2491"/>
      <c r="M155" s="2491"/>
      <c r="N155" s="2491"/>
      <c r="O155" s="2491"/>
      <c r="P155" s="2491"/>
      <c r="Q155" s="2491"/>
      <c r="R155" s="2491"/>
      <c r="S155" s="2491"/>
      <c r="T155" s="2491"/>
      <c r="U155" s="2491"/>
      <c r="V155" s="2491"/>
      <c r="W155" s="2491"/>
      <c r="X155" s="2491"/>
      <c r="Y155" s="2491"/>
      <c r="Z155" s="2491"/>
    </row>
    <row r="156" spans="1:26" ht="30">
      <c r="A156" s="3455"/>
      <c r="B156" s="3455"/>
      <c r="C156" s="3645"/>
      <c r="D156" s="3435">
        <v>900000</v>
      </c>
      <c r="E156" s="3645"/>
      <c r="F156" s="3435">
        <v>900000</v>
      </c>
      <c r="G156" s="3461">
        <v>215</v>
      </c>
      <c r="H156" s="3504" t="s">
        <v>780</v>
      </c>
      <c r="I156" s="3645"/>
      <c r="J156" s="3435"/>
      <c r="K156" s="2502"/>
      <c r="L156" s="2491"/>
      <c r="M156" s="2491"/>
      <c r="N156" s="2491"/>
      <c r="O156" s="2491"/>
      <c r="P156" s="2491"/>
      <c r="Q156" s="2491"/>
      <c r="R156" s="2491"/>
      <c r="S156" s="2491"/>
      <c r="T156" s="2491"/>
      <c r="U156" s="2491"/>
      <c r="V156" s="2491"/>
      <c r="W156" s="2491"/>
      <c r="X156" s="2491"/>
      <c r="Y156" s="2491"/>
      <c r="Z156" s="2491"/>
    </row>
    <row r="157" spans="1:26" ht="90">
      <c r="A157" s="3455"/>
      <c r="B157" s="3455"/>
      <c r="C157" s="3645"/>
      <c r="D157" s="3435"/>
      <c r="E157" s="3645"/>
      <c r="F157" s="3435"/>
      <c r="G157" s="3461">
        <v>216</v>
      </c>
      <c r="H157" s="3504" t="s">
        <v>781</v>
      </c>
      <c r="I157" s="3645"/>
      <c r="J157" s="3435"/>
      <c r="K157" s="2502"/>
      <c r="L157" s="2502"/>
      <c r="M157" s="2491"/>
      <c r="N157" s="2491"/>
      <c r="O157" s="2491"/>
      <c r="P157" s="2491"/>
      <c r="Q157" s="2491"/>
      <c r="R157" s="2491"/>
      <c r="S157" s="2491"/>
      <c r="T157" s="2491"/>
      <c r="U157" s="2491"/>
      <c r="V157" s="2491"/>
      <c r="W157" s="2491"/>
      <c r="X157" s="2491"/>
      <c r="Y157" s="2491"/>
      <c r="Z157" s="2491"/>
    </row>
    <row r="158" spans="1:26" ht="30">
      <c r="A158" s="3455"/>
      <c r="B158" s="3455"/>
      <c r="C158" s="3645"/>
      <c r="D158" s="3435">
        <v>1100000</v>
      </c>
      <c r="E158" s="3645"/>
      <c r="F158" s="3435">
        <v>1100000</v>
      </c>
      <c r="G158" s="3461">
        <v>217</v>
      </c>
      <c r="H158" s="3504" t="s">
        <v>782</v>
      </c>
      <c r="I158" s="3645"/>
      <c r="J158" s="3435"/>
      <c r="K158" s="2502"/>
      <c r="L158" s="2502"/>
      <c r="M158" s="2491"/>
      <c r="N158" s="2491"/>
      <c r="O158" s="2491"/>
      <c r="P158" s="2491"/>
      <c r="Q158" s="2491"/>
      <c r="R158" s="2491"/>
      <c r="S158" s="2491"/>
      <c r="T158" s="2491"/>
      <c r="U158" s="2491"/>
      <c r="V158" s="2491"/>
      <c r="W158" s="2491"/>
      <c r="X158" s="2491"/>
      <c r="Y158" s="2491"/>
      <c r="Z158" s="2491"/>
    </row>
    <row r="159" spans="1:26" ht="60">
      <c r="A159" s="3455"/>
      <c r="B159" s="3455"/>
      <c r="C159" s="3645">
        <v>0</v>
      </c>
      <c r="D159" s="3645">
        <v>0</v>
      </c>
      <c r="E159" s="3645"/>
      <c r="F159" s="3645"/>
      <c r="G159" s="3461">
        <v>218</v>
      </c>
      <c r="H159" s="3504" t="s">
        <v>783</v>
      </c>
      <c r="I159" s="3645"/>
      <c r="J159" s="3454"/>
      <c r="K159" s="2502"/>
      <c r="L159" s="2502"/>
      <c r="M159" s="2491"/>
      <c r="N159" s="2491"/>
      <c r="O159" s="2491"/>
      <c r="P159" s="2491"/>
      <c r="Q159" s="2491"/>
      <c r="R159" s="2491"/>
      <c r="S159" s="2491"/>
      <c r="T159" s="2491"/>
      <c r="U159" s="2491"/>
      <c r="V159" s="2491"/>
      <c r="W159" s="2491"/>
      <c r="X159" s="2491"/>
      <c r="Y159" s="2491"/>
      <c r="Z159" s="2491"/>
    </row>
    <row r="160" spans="1:26" ht="30">
      <c r="A160" s="3455"/>
      <c r="B160" s="3455"/>
      <c r="C160" s="3645">
        <v>0</v>
      </c>
      <c r="D160" s="3645">
        <v>0</v>
      </c>
      <c r="E160" s="3645"/>
      <c r="F160" s="3645"/>
      <c r="G160" s="3461">
        <v>219</v>
      </c>
      <c r="H160" s="3504" t="s">
        <v>784</v>
      </c>
      <c r="I160" s="3645"/>
      <c r="J160" s="3435"/>
      <c r="K160" s="2502"/>
      <c r="L160" s="2502"/>
      <c r="M160" s="2491"/>
      <c r="N160" s="2491"/>
      <c r="O160" s="2491"/>
      <c r="P160" s="2491"/>
      <c r="Q160" s="2491"/>
      <c r="R160" s="2491"/>
      <c r="S160" s="2491"/>
      <c r="T160" s="2491"/>
      <c r="U160" s="2491"/>
      <c r="V160" s="2491"/>
      <c r="W160" s="2491"/>
      <c r="X160" s="2491"/>
      <c r="Y160" s="2491"/>
      <c r="Z160" s="2491"/>
    </row>
    <row r="161" spans="1:26" ht="30">
      <c r="A161" s="3455"/>
      <c r="B161" s="3455"/>
      <c r="C161" s="3645">
        <v>0</v>
      </c>
      <c r="D161" s="3645">
        <v>0</v>
      </c>
      <c r="E161" s="3645"/>
      <c r="F161" s="3645"/>
      <c r="G161" s="3461">
        <v>220</v>
      </c>
      <c r="H161" s="3504" t="s">
        <v>3165</v>
      </c>
      <c r="I161" s="3645"/>
      <c r="J161" s="3454">
        <v>0</v>
      </c>
      <c r="K161" s="2502"/>
      <c r="L161" s="2502"/>
      <c r="M161" s="2491"/>
      <c r="N161" s="2491"/>
      <c r="O161" s="2491"/>
      <c r="P161" s="2491"/>
      <c r="Q161" s="2491"/>
      <c r="R161" s="2491"/>
      <c r="S161" s="2491"/>
      <c r="T161" s="2491"/>
      <c r="U161" s="2491"/>
      <c r="V161" s="2491"/>
      <c r="W161" s="2491"/>
      <c r="X161" s="2491"/>
      <c r="Y161" s="2491"/>
      <c r="Z161" s="2491"/>
    </row>
    <row r="162" spans="1:26" ht="47.25">
      <c r="A162" s="3455"/>
      <c r="B162" s="3455"/>
      <c r="C162" s="3648"/>
      <c r="D162" s="3640">
        <v>200000</v>
      </c>
      <c r="E162" s="3648"/>
      <c r="F162" s="3640">
        <v>200000</v>
      </c>
      <c r="G162" s="3461">
        <v>221</v>
      </c>
      <c r="H162" s="3648" t="s">
        <v>3206</v>
      </c>
      <c r="I162" s="3648"/>
      <c r="J162" s="3640"/>
      <c r="K162" s="2502"/>
      <c r="L162" s="2502"/>
      <c r="M162" s="2491"/>
      <c r="N162" s="2491"/>
      <c r="O162" s="2491"/>
      <c r="P162" s="2491"/>
      <c r="Q162" s="2491"/>
      <c r="R162" s="2491"/>
      <c r="S162" s="2491"/>
      <c r="T162" s="2491"/>
      <c r="U162" s="2491"/>
      <c r="V162" s="2491"/>
      <c r="W162" s="2491"/>
      <c r="X162" s="2491"/>
      <c r="Y162" s="2491"/>
      <c r="Z162" s="2491"/>
    </row>
    <row r="163" spans="1:26" s="2503" customFormat="1" ht="47.25">
      <c r="A163" s="3455"/>
      <c r="B163" s="3455"/>
      <c r="C163" s="3648"/>
      <c r="D163" s="3640">
        <v>200000</v>
      </c>
      <c r="E163" s="3648"/>
      <c r="F163" s="3640">
        <v>200000</v>
      </c>
      <c r="G163" s="3461">
        <v>222</v>
      </c>
      <c r="H163" s="3648" t="s">
        <v>3207</v>
      </c>
      <c r="I163" s="3648"/>
      <c r="J163" s="3640"/>
      <c r="K163" s="2502"/>
      <c r="L163" s="2502"/>
      <c r="M163" s="2491"/>
      <c r="N163" s="2491"/>
      <c r="O163" s="2491"/>
      <c r="P163" s="2491"/>
      <c r="Q163" s="2491"/>
      <c r="R163" s="2491"/>
      <c r="S163" s="2491"/>
      <c r="T163" s="2491"/>
      <c r="U163" s="2491"/>
      <c r="V163" s="2491"/>
      <c r="W163" s="2491"/>
      <c r="X163" s="2491"/>
      <c r="Y163" s="2491"/>
      <c r="Z163" s="2491"/>
    </row>
    <row r="164" spans="1:26" s="2503" customFormat="1" ht="47.25">
      <c r="A164" s="3455"/>
      <c r="B164" s="3455"/>
      <c r="C164" s="3648"/>
      <c r="D164" s="3640">
        <v>200000</v>
      </c>
      <c r="E164" s="3648"/>
      <c r="F164" s="3640">
        <v>200000</v>
      </c>
      <c r="G164" s="3461">
        <v>223</v>
      </c>
      <c r="H164" s="3648" t="s">
        <v>3208</v>
      </c>
      <c r="I164" s="3648"/>
      <c r="J164" s="3640"/>
      <c r="K164" s="1377"/>
      <c r="L164" s="2502"/>
      <c r="M164" s="2491"/>
      <c r="N164" s="2491"/>
      <c r="O164" s="2491"/>
      <c r="P164" s="2491"/>
      <c r="Q164" s="2491"/>
      <c r="R164" s="2491"/>
      <c r="S164" s="2491"/>
      <c r="T164" s="2491"/>
      <c r="U164" s="2491"/>
      <c r="V164" s="2491"/>
      <c r="W164" s="2491"/>
      <c r="X164" s="2491"/>
      <c r="Y164" s="2491"/>
      <c r="Z164" s="2491"/>
    </row>
    <row r="165" spans="1:26" s="2503" customFormat="1" ht="63">
      <c r="A165" s="3455"/>
      <c r="B165" s="3455"/>
      <c r="C165" s="3648"/>
      <c r="D165" s="3935">
        <v>200000</v>
      </c>
      <c r="E165" s="3648"/>
      <c r="F165" s="3935">
        <v>200000</v>
      </c>
      <c r="G165" s="3461">
        <v>224</v>
      </c>
      <c r="H165" s="3648" t="s">
        <v>3209</v>
      </c>
      <c r="I165" s="3648"/>
      <c r="J165" s="3935"/>
      <c r="K165" s="1377"/>
      <c r="L165" s="2502"/>
      <c r="M165" s="2491"/>
      <c r="N165" s="2491"/>
      <c r="O165" s="2491"/>
      <c r="P165" s="2491"/>
      <c r="Q165" s="2491"/>
      <c r="R165" s="2491"/>
      <c r="S165" s="2491"/>
      <c r="T165" s="2491"/>
      <c r="U165" s="2491"/>
      <c r="V165" s="2491"/>
      <c r="W165" s="2491"/>
      <c r="X165" s="2491"/>
      <c r="Y165" s="2491"/>
      <c r="Z165" s="2491"/>
    </row>
    <row r="166" spans="1:26" s="2503" customFormat="1" ht="63">
      <c r="A166" s="3455"/>
      <c r="B166" s="3455"/>
      <c r="C166" s="3648"/>
      <c r="D166" s="3935">
        <v>200000</v>
      </c>
      <c r="E166" s="3648"/>
      <c r="F166" s="3935">
        <v>200000</v>
      </c>
      <c r="G166" s="3461">
        <v>225</v>
      </c>
      <c r="H166" s="3460" t="s">
        <v>3331</v>
      </c>
      <c r="I166" s="3648"/>
      <c r="J166" s="3935"/>
      <c r="K166" s="1377"/>
      <c r="L166" s="2502"/>
      <c r="M166" s="2491"/>
      <c r="N166" s="2491"/>
      <c r="O166" s="2491"/>
      <c r="P166" s="2491"/>
      <c r="Q166" s="2491"/>
      <c r="R166" s="2491"/>
      <c r="S166" s="2491"/>
      <c r="T166" s="2491"/>
      <c r="U166" s="2491"/>
      <c r="V166" s="2491"/>
      <c r="W166" s="2491"/>
      <c r="X166" s="2491"/>
      <c r="Y166" s="2491"/>
      <c r="Z166" s="2491"/>
    </row>
    <row r="167" spans="1:26" s="2503" customFormat="1" ht="63" customHeight="1">
      <c r="A167" s="3455"/>
      <c r="B167" s="3455"/>
      <c r="C167" s="3648"/>
      <c r="D167" s="3640">
        <v>200000</v>
      </c>
      <c r="E167" s="3648"/>
      <c r="F167" s="3640">
        <v>200000</v>
      </c>
      <c r="G167" s="3461">
        <v>226</v>
      </c>
      <c r="H167" s="3460" t="s">
        <v>3332</v>
      </c>
      <c r="I167" s="3648"/>
      <c r="J167" s="3640"/>
      <c r="K167" s="1377"/>
      <c r="L167" s="2502"/>
      <c r="M167" s="2491"/>
      <c r="N167" s="2491"/>
      <c r="O167" s="2491"/>
      <c r="P167" s="2491"/>
      <c r="Q167" s="2491"/>
      <c r="R167" s="2491"/>
      <c r="S167" s="2491"/>
      <c r="T167" s="2491"/>
      <c r="U167" s="2491"/>
      <c r="V167" s="2491"/>
      <c r="W167" s="2491"/>
      <c r="X167" s="2491"/>
      <c r="Y167" s="2491"/>
      <c r="Z167" s="2491"/>
    </row>
    <row r="168" spans="1:26" s="2503" customFormat="1" ht="31.5">
      <c r="A168" s="3455"/>
      <c r="B168" s="3455"/>
      <c r="C168" s="3648"/>
      <c r="D168" s="3640">
        <v>2500000</v>
      </c>
      <c r="E168" s="3648"/>
      <c r="F168" s="3640">
        <v>2500000</v>
      </c>
      <c r="G168" s="3461">
        <v>227</v>
      </c>
      <c r="H168" s="3460" t="s">
        <v>3333</v>
      </c>
      <c r="I168" s="3648"/>
      <c r="J168" s="3640"/>
      <c r="K168" s="1377"/>
      <c r="L168" s="2502"/>
      <c r="M168" s="2491"/>
      <c r="N168" s="2491"/>
      <c r="O168" s="2491"/>
      <c r="P168" s="2491"/>
      <c r="Q168" s="2491"/>
      <c r="R168" s="2491"/>
      <c r="S168" s="2491"/>
      <c r="T168" s="2491"/>
      <c r="U168" s="2491"/>
      <c r="V168" s="2491"/>
      <c r="W168" s="2491"/>
      <c r="X168" s="2491"/>
      <c r="Y168" s="2491"/>
      <c r="Z168" s="2491"/>
    </row>
    <row r="169" spans="1:26" s="2503" customFormat="1" ht="47.25">
      <c r="A169" s="3455"/>
      <c r="B169" s="3455"/>
      <c r="C169" s="3648"/>
      <c r="D169" s="3640">
        <v>1500000</v>
      </c>
      <c r="E169" s="3648"/>
      <c r="F169" s="3640">
        <v>1500000</v>
      </c>
      <c r="G169" s="3461">
        <v>228</v>
      </c>
      <c r="H169" s="3460" t="s">
        <v>3334</v>
      </c>
      <c r="I169" s="3648"/>
      <c r="J169" s="3640"/>
      <c r="K169" s="1377"/>
      <c r="L169" s="2502"/>
      <c r="M169" s="2491"/>
      <c r="N169" s="2491"/>
      <c r="O169" s="2491"/>
      <c r="P169" s="2491"/>
      <c r="Q169" s="2491"/>
      <c r="R169" s="2491"/>
      <c r="S169" s="2491"/>
      <c r="T169" s="2491"/>
      <c r="U169" s="2491"/>
      <c r="V169" s="2491"/>
      <c r="W169" s="2491"/>
      <c r="X169" s="2491"/>
      <c r="Y169" s="2491"/>
      <c r="Z169" s="2491"/>
    </row>
    <row r="170" spans="1:26" s="2503" customFormat="1" ht="47.25">
      <c r="A170" s="3455"/>
      <c r="B170" s="3455"/>
      <c r="C170" s="3648"/>
      <c r="D170" s="3640">
        <v>200000</v>
      </c>
      <c r="E170" s="3648"/>
      <c r="F170" s="3640">
        <v>200000</v>
      </c>
      <c r="G170" s="3461">
        <v>229</v>
      </c>
      <c r="H170" s="3460" t="s">
        <v>3338</v>
      </c>
      <c r="I170" s="3648"/>
      <c r="J170" s="3640"/>
      <c r="K170" s="1377"/>
      <c r="L170" s="2502"/>
      <c r="M170" s="2491"/>
      <c r="N170" s="2491"/>
      <c r="O170" s="2491"/>
      <c r="P170" s="2491"/>
      <c r="Q170" s="2491"/>
      <c r="R170" s="2491"/>
      <c r="S170" s="2491"/>
      <c r="T170" s="2491"/>
      <c r="U170" s="2491"/>
      <c r="V170" s="2491"/>
      <c r="W170" s="2491"/>
      <c r="X170" s="2491"/>
      <c r="Y170" s="2491"/>
      <c r="Z170" s="2491"/>
    </row>
    <row r="171" spans="1:26" s="2503" customFormat="1" ht="48" thickBot="1">
      <c r="A171" s="3455"/>
      <c r="B171" s="3455"/>
      <c r="C171" s="3463"/>
      <c r="D171" s="3640">
        <v>200000</v>
      </c>
      <c r="E171" s="3463"/>
      <c r="F171" s="3640">
        <v>200000</v>
      </c>
      <c r="G171" s="3466">
        <v>230</v>
      </c>
      <c r="H171" s="3463" t="s">
        <v>3426</v>
      </c>
      <c r="I171" s="3463"/>
      <c r="J171" s="3640"/>
      <c r="K171" s="1377"/>
      <c r="L171" s="2502"/>
      <c r="M171" s="2491"/>
      <c r="N171" s="2491"/>
      <c r="O171" s="2491"/>
      <c r="P171" s="2491"/>
      <c r="Q171" s="2491"/>
      <c r="R171" s="2491"/>
      <c r="S171" s="2491"/>
      <c r="T171" s="2491"/>
      <c r="U171" s="2491"/>
      <c r="V171" s="2491"/>
      <c r="W171" s="2491"/>
      <c r="X171" s="2491"/>
      <c r="Y171" s="2491"/>
      <c r="Z171" s="2491"/>
    </row>
    <row r="172" spans="1:26" s="2495" customFormat="1" ht="48.75" thickTop="1" thickBot="1">
      <c r="A172" s="3455"/>
      <c r="B172" s="3455"/>
      <c r="C172" s="3463"/>
      <c r="D172" s="3640">
        <v>200000</v>
      </c>
      <c r="E172" s="3463"/>
      <c r="F172" s="3640">
        <v>200000</v>
      </c>
      <c r="G172" s="3466">
        <v>231</v>
      </c>
      <c r="H172" s="3463" t="s">
        <v>3427</v>
      </c>
      <c r="I172" s="3463"/>
      <c r="J172" s="3640"/>
      <c r="K172" s="2491"/>
      <c r="L172" s="2491"/>
      <c r="M172" s="2491"/>
      <c r="N172" s="2491"/>
      <c r="O172" s="2491"/>
      <c r="P172" s="2491"/>
      <c r="Q172" s="2491"/>
      <c r="R172" s="2491"/>
      <c r="S172" s="2494"/>
      <c r="T172" s="2494"/>
      <c r="U172" s="2494"/>
      <c r="V172" s="2494"/>
      <c r="W172" s="2494"/>
      <c r="X172" s="2494"/>
      <c r="Y172" s="2494"/>
      <c r="Z172" s="2494"/>
    </row>
    <row r="173" spans="1:26" s="2496" customFormat="1" ht="48" thickTop="1">
      <c r="A173" s="3455"/>
      <c r="B173" s="3455"/>
      <c r="C173" s="3463"/>
      <c r="D173" s="3640">
        <v>200000</v>
      </c>
      <c r="E173" s="3463"/>
      <c r="F173" s="3640">
        <v>200000</v>
      </c>
      <c r="G173" s="3466">
        <v>232</v>
      </c>
      <c r="H173" s="3463" t="s">
        <v>3428</v>
      </c>
      <c r="I173" s="3463"/>
      <c r="J173" s="3640"/>
      <c r="K173" s="2491"/>
      <c r="L173" s="2491"/>
      <c r="M173" s="2491"/>
      <c r="N173" s="2491"/>
      <c r="O173" s="2491"/>
      <c r="P173" s="2491"/>
      <c r="Q173" s="2491"/>
      <c r="R173" s="2491"/>
      <c r="S173" s="2491"/>
      <c r="T173" s="2491"/>
      <c r="U173" s="2491"/>
      <c r="V173" s="2491"/>
      <c r="W173" s="2491"/>
      <c r="X173" s="2491"/>
      <c r="Y173" s="2491"/>
      <c r="Z173" s="2491"/>
    </row>
    <row r="174" spans="1:26" ht="47.25">
      <c r="A174" s="3455"/>
      <c r="B174" s="3455"/>
      <c r="C174" s="3463"/>
      <c r="D174" s="3640">
        <v>200000</v>
      </c>
      <c r="E174" s="3463"/>
      <c r="F174" s="3640">
        <v>200000</v>
      </c>
      <c r="G174" s="3466">
        <v>233</v>
      </c>
      <c r="H174" s="3463" t="s">
        <v>3429</v>
      </c>
      <c r="I174" s="3463"/>
      <c r="J174" s="3640"/>
      <c r="K174" s="2491"/>
      <c r="L174" s="2491"/>
      <c r="M174" s="2491"/>
      <c r="N174" s="2491"/>
      <c r="O174" s="2491"/>
      <c r="P174" s="2491"/>
      <c r="Q174" s="2491"/>
      <c r="R174" s="2491"/>
      <c r="S174" s="2491"/>
      <c r="T174" s="2491"/>
      <c r="U174" s="2491"/>
      <c r="V174" s="2491"/>
      <c r="W174" s="2491"/>
      <c r="X174" s="2491"/>
      <c r="Y174" s="2491"/>
      <c r="Z174" s="2491"/>
    </row>
    <row r="175" spans="1:26" ht="47.25">
      <c r="A175" s="3455"/>
      <c r="B175" s="3455"/>
      <c r="C175" s="3463"/>
      <c r="D175" s="3640">
        <v>200000</v>
      </c>
      <c r="E175" s="3463"/>
      <c r="F175" s="3640">
        <v>200000</v>
      </c>
      <c r="G175" s="3466">
        <v>234</v>
      </c>
      <c r="H175" s="3463" t="s">
        <v>3430</v>
      </c>
      <c r="I175" s="3463"/>
      <c r="J175" s="3640"/>
      <c r="K175" s="2491"/>
      <c r="L175" s="2491"/>
      <c r="M175" s="2491"/>
      <c r="N175" s="2491"/>
      <c r="O175" s="2491"/>
      <c r="P175" s="2491"/>
      <c r="Q175" s="2491"/>
      <c r="R175" s="2491"/>
      <c r="S175" s="2491"/>
      <c r="T175" s="2491"/>
      <c r="U175" s="2491"/>
      <c r="V175" s="2491"/>
      <c r="W175" s="2491"/>
      <c r="X175" s="2491"/>
      <c r="Y175" s="2491"/>
      <c r="Z175" s="2491"/>
    </row>
    <row r="176" spans="1:26" ht="47.25">
      <c r="A176" s="3455"/>
      <c r="B176" s="3455"/>
      <c r="C176" s="3463"/>
      <c r="D176" s="3640">
        <v>200000</v>
      </c>
      <c r="E176" s="3463"/>
      <c r="F176" s="3640">
        <v>200000</v>
      </c>
      <c r="G176" s="3466">
        <v>235</v>
      </c>
      <c r="H176" s="3463" t="s">
        <v>3431</v>
      </c>
      <c r="I176" s="3463"/>
      <c r="J176" s="3640"/>
      <c r="K176" s="2491"/>
      <c r="L176" s="2491"/>
      <c r="M176" s="2491"/>
      <c r="N176" s="2491"/>
      <c r="O176" s="2491"/>
      <c r="P176" s="2491"/>
      <c r="Q176" s="2491"/>
      <c r="R176" s="2491"/>
      <c r="S176" s="2491"/>
      <c r="T176" s="2491"/>
      <c r="U176" s="2491"/>
      <c r="V176" s="2491"/>
      <c r="W176" s="2491"/>
      <c r="X176" s="2491"/>
      <c r="Y176" s="2491"/>
      <c r="Z176" s="2491"/>
    </row>
    <row r="177" spans="1:94" ht="15">
      <c r="A177" s="3440">
        <f t="shared" ref="A177:F177" si="47">SUM(A80:A176)</f>
        <v>0</v>
      </c>
      <c r="B177" s="3440">
        <f t="shared" si="47"/>
        <v>0</v>
      </c>
      <c r="C177" s="3440">
        <f t="shared" si="47"/>
        <v>0</v>
      </c>
      <c r="D177" s="3440">
        <f t="shared" si="47"/>
        <v>12000000</v>
      </c>
      <c r="E177" s="3440">
        <f t="shared" si="47"/>
        <v>0</v>
      </c>
      <c r="F177" s="3440">
        <f t="shared" si="47"/>
        <v>12000000</v>
      </c>
      <c r="G177" s="3441"/>
      <c r="H177" s="3642" t="s">
        <v>785</v>
      </c>
      <c r="I177" s="3440">
        <f>SUM(I80:I176)</f>
        <v>0</v>
      </c>
      <c r="J177" s="3440">
        <f>SUM(J80:J176)</f>
        <v>0</v>
      </c>
      <c r="K177" s="2491"/>
      <c r="L177" s="2491"/>
      <c r="M177" s="2491"/>
      <c r="N177" s="2491"/>
      <c r="O177" s="2491"/>
      <c r="P177" s="2491"/>
      <c r="Q177" s="2491"/>
      <c r="R177" s="2491"/>
      <c r="S177" s="2491"/>
      <c r="T177" s="2491"/>
      <c r="U177" s="2491"/>
      <c r="V177" s="2491"/>
      <c r="W177" s="2491"/>
      <c r="X177" s="2491"/>
      <c r="Y177" s="2491"/>
      <c r="Z177" s="2491"/>
    </row>
    <row r="178" spans="1:94" ht="15">
      <c r="A178" s="4826"/>
      <c r="B178" s="4826"/>
      <c r="C178" s="4826"/>
      <c r="D178" s="4826"/>
      <c r="E178" s="4826"/>
      <c r="F178" s="4826"/>
      <c r="G178" s="3650">
        <v>3</v>
      </c>
      <c r="H178" s="4827" t="s">
        <v>320</v>
      </c>
      <c r="I178" s="4827"/>
      <c r="J178" s="4827"/>
      <c r="K178" s="2491">
        <v>81762828</v>
      </c>
      <c r="L178" s="2491"/>
      <c r="M178" s="2491"/>
      <c r="N178" s="2491"/>
      <c r="O178" s="2491"/>
      <c r="P178" s="2491"/>
      <c r="Q178" s="2491"/>
      <c r="R178" s="2491"/>
      <c r="S178" s="2491"/>
      <c r="T178" s="2491"/>
      <c r="U178" s="2491"/>
      <c r="V178" s="2491"/>
      <c r="W178" s="2491"/>
      <c r="X178" s="2491"/>
      <c r="Y178" s="2491"/>
      <c r="Z178" s="2491"/>
    </row>
    <row r="179" spans="1:94" ht="60" customHeight="1">
      <c r="A179" s="3455"/>
      <c r="B179" s="3824"/>
      <c r="C179" s="3696">
        <v>0</v>
      </c>
      <c r="D179" s="3936">
        <v>0</v>
      </c>
      <c r="E179" s="3696">
        <v>0</v>
      </c>
      <c r="F179" s="3936">
        <v>0</v>
      </c>
      <c r="G179" s="3694">
        <v>76</v>
      </c>
      <c r="H179" s="3695" t="s">
        <v>3466</v>
      </c>
      <c r="I179" s="3696">
        <v>0</v>
      </c>
      <c r="J179" s="3936">
        <v>0</v>
      </c>
      <c r="K179" s="2491"/>
      <c r="L179" s="2491"/>
      <c r="M179" s="2491"/>
      <c r="N179" s="2491"/>
      <c r="O179" s="2491"/>
      <c r="P179" s="2491"/>
      <c r="Q179" s="2491"/>
      <c r="R179" s="2491"/>
      <c r="S179" s="2491"/>
      <c r="T179" s="2491"/>
      <c r="U179" s="2491"/>
      <c r="V179" s="2491"/>
      <c r="W179" s="2491"/>
      <c r="X179" s="2491"/>
      <c r="Y179" s="2491"/>
      <c r="Z179" s="2491"/>
    </row>
    <row r="180" spans="1:94" ht="75">
      <c r="A180" s="3455"/>
      <c r="B180" s="3824"/>
      <c r="C180" s="3696"/>
      <c r="D180" s="3936">
        <v>0</v>
      </c>
      <c r="E180" s="3696"/>
      <c r="F180" s="3936">
        <v>0</v>
      </c>
      <c r="G180" s="3694">
        <v>77</v>
      </c>
      <c r="H180" s="3695" t="s">
        <v>3683</v>
      </c>
      <c r="I180" s="3696"/>
      <c r="J180" s="3936">
        <v>0</v>
      </c>
      <c r="K180" s="2491"/>
      <c r="L180" s="2491"/>
      <c r="M180" s="2491"/>
      <c r="N180" s="2491"/>
      <c r="O180" s="2491"/>
      <c r="P180" s="2491"/>
      <c r="Q180" s="2491"/>
      <c r="R180" s="2491"/>
      <c r="S180" s="2491"/>
      <c r="T180" s="2491"/>
      <c r="U180" s="2491"/>
      <c r="V180" s="2491"/>
      <c r="W180" s="2491"/>
      <c r="X180" s="2491"/>
      <c r="Y180" s="2491"/>
      <c r="Z180" s="2491"/>
    </row>
    <row r="181" spans="1:94" s="2004" customFormat="1" ht="90">
      <c r="A181" s="3453"/>
      <c r="B181" s="3828"/>
      <c r="C181" s="3699"/>
      <c r="D181" s="3635">
        <v>20000000</v>
      </c>
      <c r="E181" s="3699"/>
      <c r="F181" s="3635">
        <v>20000000</v>
      </c>
      <c r="G181" s="3697">
        <v>78</v>
      </c>
      <c r="H181" s="3698" t="s">
        <v>3470</v>
      </c>
      <c r="I181" s="3699"/>
      <c r="J181" s="3635"/>
      <c r="K181" s="2003"/>
      <c r="L181" s="2003"/>
      <c r="M181" s="2003"/>
      <c r="N181" s="2003"/>
      <c r="O181" s="2003"/>
      <c r="P181" s="2003"/>
      <c r="Q181" s="2003"/>
      <c r="R181" s="2003"/>
      <c r="S181" s="2003"/>
      <c r="T181" s="2003"/>
      <c r="U181" s="2003"/>
      <c r="V181" s="2003"/>
      <c r="W181" s="2003"/>
      <c r="X181" s="2003"/>
      <c r="Y181" s="2003"/>
      <c r="Z181" s="2003"/>
      <c r="AA181" s="2003"/>
      <c r="AB181" s="2003"/>
      <c r="AC181" s="2003"/>
      <c r="AD181" s="2003"/>
      <c r="AE181" s="2003"/>
      <c r="AF181" s="2003"/>
      <c r="AG181" s="2003"/>
      <c r="AH181" s="2003"/>
      <c r="AI181" s="2003"/>
      <c r="AJ181" s="2003"/>
      <c r="AK181" s="2003"/>
      <c r="AL181" s="2003"/>
      <c r="AM181" s="2003"/>
      <c r="AN181" s="2003"/>
      <c r="AO181" s="2003"/>
      <c r="AP181" s="2003"/>
      <c r="AQ181" s="2003"/>
      <c r="AR181" s="2003"/>
      <c r="AS181" s="2003"/>
      <c r="AT181" s="2003"/>
      <c r="AU181" s="2003"/>
      <c r="AV181" s="2003"/>
      <c r="AW181" s="2003"/>
      <c r="AX181" s="2003"/>
      <c r="AY181" s="2003"/>
      <c r="AZ181" s="2003"/>
      <c r="BA181" s="2003"/>
      <c r="BB181" s="2003"/>
      <c r="BC181" s="2003"/>
      <c r="BD181" s="2003"/>
      <c r="BE181" s="2003"/>
      <c r="BF181" s="2003"/>
      <c r="BG181" s="2003"/>
      <c r="BH181" s="2003"/>
      <c r="BI181" s="2003"/>
      <c r="BJ181" s="2003"/>
      <c r="BK181" s="2003"/>
      <c r="BL181" s="2003"/>
      <c r="BM181" s="2003"/>
      <c r="BN181" s="2003"/>
      <c r="BO181" s="2003"/>
      <c r="BP181" s="2003"/>
      <c r="BQ181" s="2003"/>
      <c r="BR181" s="2003"/>
      <c r="BS181" s="2003"/>
      <c r="BT181" s="2003"/>
      <c r="BU181" s="2003"/>
      <c r="BV181" s="2003"/>
      <c r="BW181" s="2003"/>
      <c r="BX181" s="2003"/>
      <c r="BY181" s="2003"/>
      <c r="BZ181" s="2003"/>
      <c r="CA181" s="2003"/>
      <c r="CB181" s="2003"/>
      <c r="CC181" s="2003"/>
      <c r="CD181" s="2003"/>
      <c r="CE181" s="2003"/>
      <c r="CF181" s="2003"/>
      <c r="CG181" s="2003"/>
      <c r="CH181" s="2003"/>
      <c r="CI181" s="2003"/>
      <c r="CJ181" s="2003"/>
      <c r="CK181" s="2003"/>
      <c r="CL181" s="2003"/>
      <c r="CM181" s="2003"/>
      <c r="CN181" s="2003"/>
      <c r="CO181" s="2003"/>
      <c r="CP181" s="2003"/>
    </row>
    <row r="182" spans="1:94" ht="75.75" thickBot="1">
      <c r="A182" s="3455"/>
      <c r="B182" s="3652"/>
      <c r="C182" s="3699"/>
      <c r="D182" s="3945">
        <v>0</v>
      </c>
      <c r="E182" s="3699"/>
      <c r="F182" s="3945">
        <v>0</v>
      </c>
      <c r="G182" s="3697">
        <v>80</v>
      </c>
      <c r="H182" s="3698" t="s">
        <v>3684</v>
      </c>
      <c r="I182" s="3699"/>
      <c r="J182" s="3945">
        <v>0</v>
      </c>
      <c r="K182" s="2491">
        <v>82575328</v>
      </c>
      <c r="L182" s="2491"/>
      <c r="M182" s="2491"/>
      <c r="N182" s="2491"/>
      <c r="O182" s="2491"/>
      <c r="P182" s="2491"/>
      <c r="Q182" s="2491"/>
      <c r="R182" s="2491"/>
      <c r="S182" s="2491"/>
      <c r="T182" s="2491"/>
      <c r="U182" s="2491"/>
      <c r="V182" s="2491"/>
      <c r="W182" s="2491"/>
      <c r="X182" s="2491"/>
      <c r="Y182" s="2491"/>
      <c r="Z182" s="2491"/>
    </row>
    <row r="183" spans="1:94" ht="75">
      <c r="A183" s="3455"/>
      <c r="B183" s="3455"/>
      <c r="C183" s="3702">
        <v>0</v>
      </c>
      <c r="D183" s="3703">
        <v>0</v>
      </c>
      <c r="E183" s="3702">
        <v>0</v>
      </c>
      <c r="F183" s="3703">
        <v>0</v>
      </c>
      <c r="G183" s="3700" t="s">
        <v>786</v>
      </c>
      <c r="H183" s="3701" t="s">
        <v>1958</v>
      </c>
      <c r="I183" s="3702">
        <v>0</v>
      </c>
      <c r="J183" s="3703">
        <v>0</v>
      </c>
      <c r="K183" s="2491">
        <f>K182-K178</f>
        <v>812500</v>
      </c>
      <c r="L183" s="2491"/>
      <c r="M183" s="2491"/>
      <c r="N183" s="2491"/>
      <c r="O183" s="2491"/>
      <c r="P183" s="2491"/>
      <c r="Q183" s="2491"/>
      <c r="R183" s="2491"/>
      <c r="S183" s="2491"/>
      <c r="T183" s="2491"/>
      <c r="U183" s="2491"/>
      <c r="V183" s="2491"/>
      <c r="W183" s="2491"/>
      <c r="X183" s="2491"/>
      <c r="Y183" s="2491"/>
      <c r="Z183" s="2491"/>
    </row>
    <row r="184" spans="1:94" ht="60">
      <c r="A184" s="3455"/>
      <c r="B184" s="3455"/>
      <c r="C184" s="3627">
        <v>0</v>
      </c>
      <c r="D184" s="3706">
        <v>0</v>
      </c>
      <c r="E184" s="3627">
        <v>0</v>
      </c>
      <c r="F184" s="3706">
        <v>0</v>
      </c>
      <c r="G184" s="3704" t="s">
        <v>788</v>
      </c>
      <c r="H184" s="3705" t="s">
        <v>1959</v>
      </c>
      <c r="I184" s="3627">
        <v>0</v>
      </c>
      <c r="J184" s="3706">
        <v>0</v>
      </c>
      <c r="K184" s="2491"/>
      <c r="L184" s="2491"/>
      <c r="M184" s="2491"/>
      <c r="N184" s="2491"/>
      <c r="O184" s="2491"/>
      <c r="P184" s="2491"/>
      <c r="Q184" s="2491"/>
      <c r="R184" s="2491"/>
      <c r="S184" s="2491"/>
      <c r="T184" s="2491"/>
      <c r="U184" s="2491"/>
      <c r="V184" s="2491"/>
      <c r="W184" s="2491"/>
      <c r="X184" s="2491"/>
      <c r="Y184" s="2491"/>
      <c r="Z184" s="2491"/>
    </row>
    <row r="185" spans="1:94" ht="75">
      <c r="A185" s="3455"/>
      <c r="B185" s="3455"/>
      <c r="C185" s="3696">
        <v>0</v>
      </c>
      <c r="D185" s="3638">
        <v>0</v>
      </c>
      <c r="E185" s="3696">
        <v>0</v>
      </c>
      <c r="F185" s="3638">
        <v>0</v>
      </c>
      <c r="G185" s="3707" t="s">
        <v>790</v>
      </c>
      <c r="H185" s="3695" t="s">
        <v>1960</v>
      </c>
      <c r="I185" s="3696">
        <v>0</v>
      </c>
      <c r="J185" s="3638">
        <v>0</v>
      </c>
      <c r="K185" s="2491"/>
      <c r="L185" s="2491"/>
      <c r="M185" s="2491"/>
      <c r="N185" s="2491"/>
      <c r="O185" s="2491"/>
      <c r="P185" s="2491"/>
      <c r="Q185" s="2491"/>
      <c r="R185" s="2491"/>
      <c r="S185" s="2491"/>
      <c r="T185" s="2491"/>
      <c r="U185" s="2491"/>
      <c r="V185" s="2491"/>
      <c r="W185" s="2491"/>
      <c r="X185" s="2491"/>
      <c r="Y185" s="2491"/>
      <c r="Z185" s="2491"/>
    </row>
    <row r="186" spans="1:94" ht="90">
      <c r="A186" s="3455"/>
      <c r="B186" s="3455"/>
      <c r="C186" s="3626">
        <v>0</v>
      </c>
      <c r="D186" s="3708">
        <v>0</v>
      </c>
      <c r="E186" s="3626">
        <v>0</v>
      </c>
      <c r="F186" s="3708">
        <v>0</v>
      </c>
      <c r="G186" s="3704" t="s">
        <v>792</v>
      </c>
      <c r="H186" s="3705" t="s">
        <v>1961</v>
      </c>
      <c r="I186" s="3626">
        <v>0</v>
      </c>
      <c r="J186" s="3708">
        <v>0</v>
      </c>
      <c r="K186" s="2491"/>
      <c r="L186" s="2491"/>
      <c r="M186" s="2491"/>
      <c r="N186" s="2491"/>
      <c r="O186" s="2491"/>
      <c r="P186" s="2491"/>
      <c r="Q186" s="2491"/>
      <c r="R186" s="2491"/>
      <c r="S186" s="2491"/>
      <c r="T186" s="2491"/>
      <c r="U186" s="2491"/>
      <c r="V186" s="2491"/>
      <c r="W186" s="2491"/>
      <c r="X186" s="2491"/>
      <c r="Y186" s="2491"/>
      <c r="Z186" s="2491"/>
    </row>
    <row r="187" spans="1:94" ht="120">
      <c r="A187" s="3455"/>
      <c r="B187" s="3455"/>
      <c r="C187" s="3626">
        <v>0</v>
      </c>
      <c r="D187" s="3708">
        <v>0</v>
      </c>
      <c r="E187" s="3626">
        <v>0</v>
      </c>
      <c r="F187" s="3708">
        <v>0</v>
      </c>
      <c r="G187" s="3704" t="s">
        <v>794</v>
      </c>
      <c r="H187" s="3705" t="s">
        <v>1962</v>
      </c>
      <c r="I187" s="3626">
        <v>0</v>
      </c>
      <c r="J187" s="3708">
        <v>0</v>
      </c>
      <c r="K187" s="2491"/>
      <c r="L187" s="2491"/>
      <c r="M187" s="2491"/>
      <c r="N187" s="2491"/>
      <c r="O187" s="2491"/>
      <c r="P187" s="2491"/>
      <c r="Q187" s="2491"/>
      <c r="R187" s="2491"/>
      <c r="S187" s="2491"/>
      <c r="T187" s="2491"/>
      <c r="U187" s="2491"/>
      <c r="V187" s="2491"/>
      <c r="W187" s="2491"/>
      <c r="X187" s="2491"/>
      <c r="Y187" s="2491"/>
      <c r="Z187" s="2491"/>
    </row>
    <row r="188" spans="1:94" ht="120">
      <c r="A188" s="3455"/>
      <c r="B188" s="3455"/>
      <c r="C188" s="3627">
        <v>0</v>
      </c>
      <c r="D188" s="3706">
        <v>0</v>
      </c>
      <c r="E188" s="3627">
        <v>0</v>
      </c>
      <c r="F188" s="3706">
        <v>0</v>
      </c>
      <c r="G188" s="3704" t="s">
        <v>332</v>
      </c>
      <c r="H188" s="3705" t="s">
        <v>1963</v>
      </c>
      <c r="I188" s="3627">
        <v>0</v>
      </c>
      <c r="J188" s="3706">
        <v>0</v>
      </c>
      <c r="K188" s="2502" t="s">
        <v>1970</v>
      </c>
      <c r="L188" s="2491"/>
      <c r="M188" s="2491"/>
      <c r="N188" s="2491"/>
      <c r="O188" s="2491"/>
      <c r="P188" s="2491"/>
      <c r="Q188" s="2491"/>
      <c r="R188" s="2491"/>
      <c r="S188" s="2491"/>
      <c r="T188" s="2491"/>
      <c r="U188" s="2491"/>
      <c r="V188" s="2491"/>
      <c r="W188" s="2491"/>
      <c r="X188" s="2491"/>
      <c r="Y188" s="2491"/>
      <c r="Z188" s="2491"/>
    </row>
    <row r="189" spans="1:94" ht="90" customHeight="1">
      <c r="A189" s="3455"/>
      <c r="B189" s="3455"/>
      <c r="C189" s="3627">
        <v>0</v>
      </c>
      <c r="D189" s="3708">
        <v>0</v>
      </c>
      <c r="E189" s="3627">
        <v>0</v>
      </c>
      <c r="F189" s="3708">
        <v>0</v>
      </c>
      <c r="G189" s="3704" t="s">
        <v>333</v>
      </c>
      <c r="H189" s="3705" t="s">
        <v>1964</v>
      </c>
      <c r="I189" s="3627">
        <v>0</v>
      </c>
      <c r="J189" s="3708">
        <v>0</v>
      </c>
      <c r="K189" s="2491"/>
      <c r="L189" s="2491"/>
      <c r="M189" s="2491"/>
      <c r="N189" s="2491"/>
      <c r="O189" s="2491"/>
      <c r="P189" s="2491"/>
      <c r="Q189" s="2491"/>
      <c r="R189" s="2491"/>
      <c r="S189" s="2491"/>
      <c r="T189" s="2491"/>
      <c r="U189" s="2491"/>
      <c r="V189" s="2491"/>
      <c r="W189" s="2491"/>
      <c r="X189" s="2491"/>
      <c r="Y189" s="2491"/>
      <c r="Z189" s="2491"/>
    </row>
    <row r="190" spans="1:94" ht="90">
      <c r="A190" s="3455"/>
      <c r="B190" s="3455"/>
      <c r="C190" s="3696">
        <v>0</v>
      </c>
      <c r="D190" s="3638">
        <v>0</v>
      </c>
      <c r="E190" s="3696">
        <v>0</v>
      </c>
      <c r="F190" s="3638">
        <v>0</v>
      </c>
      <c r="G190" s="3707" t="s">
        <v>798</v>
      </c>
      <c r="H190" s="3695" t="s">
        <v>1965</v>
      </c>
      <c r="I190" s="3696">
        <v>0</v>
      </c>
      <c r="J190" s="3638">
        <v>0</v>
      </c>
      <c r="K190" s="2491"/>
      <c r="L190" s="2491"/>
      <c r="M190" s="2491"/>
      <c r="N190" s="2491"/>
      <c r="O190" s="2491"/>
      <c r="P190" s="2491"/>
      <c r="Q190" s="2491"/>
      <c r="R190" s="2491"/>
      <c r="S190" s="2491"/>
      <c r="T190" s="2491"/>
      <c r="U190" s="2491"/>
      <c r="V190" s="2491"/>
      <c r="W190" s="2491"/>
      <c r="X190" s="2491"/>
      <c r="Y190" s="2491"/>
      <c r="Z190" s="2491"/>
    </row>
    <row r="191" spans="1:94" ht="60">
      <c r="A191" s="3455"/>
      <c r="B191" s="3455"/>
      <c r="C191" s="3627">
        <v>0</v>
      </c>
      <c r="D191" s="3706">
        <v>0</v>
      </c>
      <c r="E191" s="3627">
        <v>0</v>
      </c>
      <c r="F191" s="3706">
        <v>0</v>
      </c>
      <c r="G191" s="3704" t="s">
        <v>800</v>
      </c>
      <c r="H191" s="3705" t="s">
        <v>1966</v>
      </c>
      <c r="I191" s="3627">
        <v>0</v>
      </c>
      <c r="J191" s="3706">
        <v>0</v>
      </c>
      <c r="K191" s="2491"/>
      <c r="L191" s="2491"/>
      <c r="M191" s="2491"/>
      <c r="N191" s="2491"/>
      <c r="O191" s="2491"/>
      <c r="P191" s="2491"/>
      <c r="Q191" s="2491"/>
      <c r="R191" s="2491"/>
      <c r="S191" s="2491"/>
      <c r="T191" s="2491"/>
      <c r="U191" s="2491"/>
      <c r="V191" s="2491"/>
      <c r="W191" s="2491"/>
      <c r="X191" s="2491"/>
      <c r="Y191" s="2491"/>
      <c r="Z191" s="2491"/>
    </row>
    <row r="192" spans="1:94" ht="75">
      <c r="A192" s="3455"/>
      <c r="B192" s="3455"/>
      <c r="C192" s="3696">
        <v>0</v>
      </c>
      <c r="D192" s="3638">
        <v>0</v>
      </c>
      <c r="E192" s="3696">
        <v>0</v>
      </c>
      <c r="F192" s="3638">
        <v>0</v>
      </c>
      <c r="G192" s="3707" t="s">
        <v>802</v>
      </c>
      <c r="H192" s="3695" t="s">
        <v>1967</v>
      </c>
      <c r="I192" s="3696">
        <v>0</v>
      </c>
      <c r="J192" s="3638">
        <v>0</v>
      </c>
      <c r="K192" s="2491"/>
      <c r="L192" s="2491"/>
      <c r="M192" s="2491"/>
      <c r="N192" s="2491"/>
      <c r="O192" s="2491"/>
      <c r="P192" s="2491"/>
      <c r="Q192" s="2491"/>
      <c r="R192" s="2491"/>
      <c r="S192" s="2491"/>
      <c r="T192" s="2491"/>
      <c r="U192" s="2491"/>
      <c r="V192" s="2491"/>
      <c r="W192" s="2491"/>
      <c r="X192" s="2491"/>
      <c r="Y192" s="2491"/>
      <c r="Z192" s="2491"/>
    </row>
    <row r="193" spans="1:26" ht="60">
      <c r="A193" s="3455"/>
      <c r="B193" s="3455"/>
      <c r="C193" s="3627">
        <v>0</v>
      </c>
      <c r="D193" s="3706">
        <v>0</v>
      </c>
      <c r="E193" s="3627">
        <v>0</v>
      </c>
      <c r="F193" s="3706">
        <v>0</v>
      </c>
      <c r="G193" s="3704" t="s">
        <v>804</v>
      </c>
      <c r="H193" s="3705" t="s">
        <v>1968</v>
      </c>
      <c r="I193" s="3627">
        <v>0</v>
      </c>
      <c r="J193" s="3706">
        <v>0</v>
      </c>
      <c r="K193" s="2491"/>
      <c r="L193" s="2491"/>
      <c r="M193" s="2491"/>
      <c r="N193" s="2491"/>
      <c r="O193" s="2491"/>
      <c r="P193" s="2491"/>
      <c r="Q193" s="2491"/>
      <c r="R193" s="2491"/>
      <c r="S193" s="2491"/>
      <c r="T193" s="2491"/>
      <c r="U193" s="2491"/>
      <c r="V193" s="2491"/>
      <c r="W193" s="2491"/>
      <c r="X193" s="2491"/>
      <c r="Y193" s="2491"/>
      <c r="Z193" s="2491"/>
    </row>
    <row r="194" spans="1:26" ht="45">
      <c r="A194" s="3455"/>
      <c r="B194" s="3455"/>
      <c r="C194" s="3627">
        <v>0</v>
      </c>
      <c r="D194" s="3706">
        <v>0</v>
      </c>
      <c r="E194" s="3627">
        <v>0</v>
      </c>
      <c r="F194" s="3706">
        <v>0</v>
      </c>
      <c r="G194" s="3704" t="s">
        <v>806</v>
      </c>
      <c r="H194" s="3705" t="s">
        <v>807</v>
      </c>
      <c r="I194" s="3627">
        <v>0</v>
      </c>
      <c r="J194" s="3706">
        <v>0</v>
      </c>
      <c r="K194" s="2491"/>
      <c r="L194" s="2491"/>
      <c r="M194" s="2491"/>
      <c r="N194" s="2491"/>
      <c r="O194" s="2491"/>
      <c r="P194" s="2491"/>
      <c r="Q194" s="2491"/>
      <c r="R194" s="2491"/>
      <c r="S194" s="2491"/>
      <c r="T194" s="2491"/>
      <c r="U194" s="2491"/>
      <c r="V194" s="2491"/>
      <c r="W194" s="2491"/>
      <c r="X194" s="2491"/>
      <c r="Y194" s="2491"/>
      <c r="Z194" s="2491"/>
    </row>
    <row r="195" spans="1:26" ht="60">
      <c r="A195" s="3455"/>
      <c r="B195" s="3455"/>
      <c r="C195" s="3627">
        <v>0</v>
      </c>
      <c r="D195" s="3706">
        <v>0</v>
      </c>
      <c r="E195" s="3627">
        <v>0</v>
      </c>
      <c r="F195" s="3706">
        <v>0</v>
      </c>
      <c r="G195" s="3704" t="s">
        <v>808</v>
      </c>
      <c r="H195" s="3705" t="s">
        <v>1969</v>
      </c>
      <c r="I195" s="3627">
        <v>0</v>
      </c>
      <c r="J195" s="3706">
        <v>0</v>
      </c>
      <c r="K195" s="2491"/>
      <c r="L195" s="2491"/>
      <c r="M195" s="2491"/>
      <c r="N195" s="2491"/>
      <c r="O195" s="2491"/>
      <c r="P195" s="2491"/>
      <c r="Q195" s="2491"/>
      <c r="R195" s="2491"/>
      <c r="S195" s="2491"/>
      <c r="T195" s="2491"/>
      <c r="U195" s="2491"/>
      <c r="V195" s="2491"/>
      <c r="W195" s="2491"/>
      <c r="X195" s="2491"/>
      <c r="Y195" s="2491"/>
      <c r="Z195" s="2491"/>
    </row>
    <row r="196" spans="1:26" ht="15">
      <c r="A196" s="3455"/>
      <c r="B196" s="3455"/>
      <c r="C196" s="3627">
        <v>0</v>
      </c>
      <c r="D196" s="3706">
        <v>0</v>
      </c>
      <c r="E196" s="3627">
        <v>0</v>
      </c>
      <c r="F196" s="3706">
        <v>0</v>
      </c>
      <c r="G196" s="3704" t="s">
        <v>810</v>
      </c>
      <c r="H196" s="3705" t="s">
        <v>811</v>
      </c>
      <c r="I196" s="3627">
        <v>0</v>
      </c>
      <c r="J196" s="3706">
        <v>0</v>
      </c>
      <c r="K196" s="2491"/>
      <c r="L196" s="2491"/>
      <c r="M196" s="2491"/>
      <c r="N196" s="2491"/>
      <c r="O196" s="2491"/>
      <c r="P196" s="2491"/>
      <c r="Q196" s="2491"/>
      <c r="R196" s="2491"/>
      <c r="S196" s="2491"/>
      <c r="T196" s="2491"/>
      <c r="U196" s="2491"/>
      <c r="V196" s="2491"/>
      <c r="W196" s="2491"/>
      <c r="X196" s="2491"/>
      <c r="Y196" s="2491"/>
      <c r="Z196" s="2491"/>
    </row>
    <row r="197" spans="1:26" ht="30">
      <c r="A197" s="3455"/>
      <c r="B197" s="3824"/>
      <c r="C197" s="3626">
        <v>0</v>
      </c>
      <c r="D197" s="3708">
        <v>0</v>
      </c>
      <c r="E197" s="3626">
        <v>0</v>
      </c>
      <c r="F197" s="3708">
        <v>0</v>
      </c>
      <c r="G197" s="3704" t="s">
        <v>812</v>
      </c>
      <c r="H197" s="3705" t="s">
        <v>1971</v>
      </c>
      <c r="I197" s="3626">
        <v>0</v>
      </c>
      <c r="J197" s="3708">
        <v>0</v>
      </c>
      <c r="K197" s="2491"/>
      <c r="L197" s="2491"/>
      <c r="M197" s="2491"/>
      <c r="N197" s="2491"/>
      <c r="O197" s="2491"/>
      <c r="P197" s="2491"/>
      <c r="Q197" s="2491"/>
      <c r="R197" s="2491"/>
      <c r="S197" s="2491"/>
      <c r="T197" s="2491"/>
      <c r="U197" s="2491"/>
      <c r="V197" s="2491"/>
      <c r="W197" s="2491"/>
      <c r="X197" s="2491"/>
      <c r="Y197" s="2491"/>
      <c r="Z197" s="2491"/>
    </row>
    <row r="198" spans="1:26" ht="45">
      <c r="A198" s="3455"/>
      <c r="B198" s="3455"/>
      <c r="C198" s="3696">
        <v>0</v>
      </c>
      <c r="D198" s="3638"/>
      <c r="E198" s="3696">
        <v>0</v>
      </c>
      <c r="F198" s="3638"/>
      <c r="G198" s="3707">
        <v>100</v>
      </c>
      <c r="H198" s="3695" t="s">
        <v>1972</v>
      </c>
      <c r="I198" s="3696">
        <v>0</v>
      </c>
      <c r="J198" s="3638"/>
      <c r="K198" s="2491"/>
      <c r="L198" s="2491"/>
      <c r="M198" s="2491"/>
      <c r="N198" s="2491"/>
      <c r="O198" s="2491"/>
      <c r="P198" s="2491"/>
      <c r="Q198" s="2491"/>
      <c r="R198" s="2491"/>
      <c r="S198" s="2491"/>
      <c r="T198" s="2491"/>
      <c r="U198" s="2491"/>
      <c r="V198" s="2491"/>
      <c r="W198" s="2491"/>
      <c r="X198" s="2491"/>
      <c r="Y198" s="2491"/>
      <c r="Z198" s="2491"/>
    </row>
    <row r="199" spans="1:26" ht="75">
      <c r="A199" s="3455"/>
      <c r="B199" s="3455"/>
      <c r="C199" s="3626">
        <v>0</v>
      </c>
      <c r="D199" s="3937">
        <v>3500000</v>
      </c>
      <c r="E199" s="3626">
        <v>0</v>
      </c>
      <c r="F199" s="3937">
        <v>3500000</v>
      </c>
      <c r="G199" s="3704">
        <v>101</v>
      </c>
      <c r="H199" s="3705" t="s">
        <v>1973</v>
      </c>
      <c r="I199" s="3626">
        <v>0</v>
      </c>
      <c r="J199" s="3937"/>
      <c r="K199" s="2491"/>
      <c r="L199" s="2491"/>
      <c r="M199" s="2491"/>
      <c r="N199" s="2491"/>
      <c r="O199" s="2491"/>
      <c r="P199" s="2491"/>
      <c r="Q199" s="2491"/>
      <c r="R199" s="2491"/>
      <c r="S199" s="2491"/>
      <c r="T199" s="2491"/>
      <c r="U199" s="2491"/>
      <c r="V199" s="2491"/>
      <c r="W199" s="2491"/>
      <c r="X199" s="2491"/>
      <c r="Y199" s="2491"/>
      <c r="Z199" s="2491"/>
    </row>
    <row r="200" spans="1:26" ht="90">
      <c r="A200" s="3455"/>
      <c r="B200" s="3455"/>
      <c r="C200" s="3626">
        <v>0</v>
      </c>
      <c r="D200" s="3937">
        <v>1900000</v>
      </c>
      <c r="E200" s="3626">
        <v>0</v>
      </c>
      <c r="F200" s="3937">
        <v>1900000</v>
      </c>
      <c r="G200" s="3704">
        <v>102</v>
      </c>
      <c r="H200" s="3705" t="s">
        <v>1974</v>
      </c>
      <c r="I200" s="3626">
        <v>0</v>
      </c>
      <c r="J200" s="3937"/>
      <c r="K200" s="2491"/>
      <c r="L200" s="2491"/>
      <c r="M200" s="2491"/>
      <c r="N200" s="2491"/>
      <c r="O200" s="2491"/>
      <c r="P200" s="2491"/>
      <c r="Q200" s="2491"/>
      <c r="R200" s="2491"/>
      <c r="S200" s="2491"/>
      <c r="T200" s="2491"/>
      <c r="U200" s="2491"/>
      <c r="V200" s="2491"/>
      <c r="W200" s="2491"/>
      <c r="X200" s="2491"/>
      <c r="Y200" s="2491"/>
      <c r="Z200" s="2491"/>
    </row>
    <row r="201" spans="1:26" s="2503" customFormat="1" ht="60">
      <c r="A201" s="3455"/>
      <c r="B201" s="3652"/>
      <c r="C201" s="3709">
        <v>0</v>
      </c>
      <c r="D201" s="3638">
        <v>0</v>
      </c>
      <c r="E201" s="3709">
        <v>0</v>
      </c>
      <c r="F201" s="3638">
        <v>0</v>
      </c>
      <c r="G201" s="3707">
        <v>103</v>
      </c>
      <c r="H201" s="3695" t="s">
        <v>1975</v>
      </c>
      <c r="I201" s="3709">
        <v>0</v>
      </c>
      <c r="J201" s="3638">
        <v>0</v>
      </c>
      <c r="K201" s="2491"/>
      <c r="L201" s="2491"/>
      <c r="M201" s="2491"/>
      <c r="N201" s="2491"/>
      <c r="O201" s="2491"/>
      <c r="P201" s="2491"/>
      <c r="Q201" s="2491"/>
      <c r="R201" s="2491"/>
      <c r="S201" s="2491"/>
      <c r="T201" s="2491"/>
      <c r="U201" s="2491"/>
      <c r="V201" s="2491"/>
      <c r="W201" s="2491"/>
      <c r="X201" s="2491"/>
      <c r="Y201" s="2491"/>
      <c r="Z201" s="2491"/>
    </row>
    <row r="202" spans="1:26" s="2503" customFormat="1" ht="90">
      <c r="A202" s="3455"/>
      <c r="B202" s="3824"/>
      <c r="C202" s="3626">
        <v>0</v>
      </c>
      <c r="D202" s="3706">
        <v>600000</v>
      </c>
      <c r="E202" s="3626">
        <v>0</v>
      </c>
      <c r="F202" s="3706">
        <v>600000</v>
      </c>
      <c r="G202" s="3704">
        <v>104</v>
      </c>
      <c r="H202" s="3705" t="s">
        <v>1976</v>
      </c>
      <c r="I202" s="3626">
        <v>0</v>
      </c>
      <c r="J202" s="3706"/>
      <c r="K202" s="2491"/>
      <c r="L202" s="2491"/>
      <c r="M202" s="2491"/>
      <c r="N202" s="2491"/>
      <c r="O202" s="2491"/>
      <c r="P202" s="2491"/>
      <c r="Q202" s="2491"/>
      <c r="R202" s="2491"/>
      <c r="S202" s="2491"/>
      <c r="T202" s="2491"/>
      <c r="U202" s="2491"/>
      <c r="V202" s="2491"/>
      <c r="W202" s="2491"/>
      <c r="X202" s="2491"/>
      <c r="Y202" s="2491"/>
      <c r="Z202" s="2491"/>
    </row>
    <row r="203" spans="1:26" s="2493" customFormat="1" ht="105.75" thickBot="1">
      <c r="A203" s="3455"/>
      <c r="B203" s="3455"/>
      <c r="C203" s="3626">
        <v>0</v>
      </c>
      <c r="D203" s="3937">
        <v>2300000</v>
      </c>
      <c r="E203" s="3626">
        <v>0</v>
      </c>
      <c r="F203" s="3937">
        <v>2300000</v>
      </c>
      <c r="G203" s="3704">
        <v>105</v>
      </c>
      <c r="H203" s="3705" t="s">
        <v>1977</v>
      </c>
      <c r="I203" s="3626">
        <v>0</v>
      </c>
      <c r="J203" s="3937"/>
      <c r="K203" s="2491"/>
      <c r="L203" s="2491"/>
      <c r="M203" s="2491"/>
      <c r="N203" s="2491"/>
      <c r="O203" s="2491"/>
      <c r="P203" s="2491"/>
      <c r="Q203" s="2491"/>
      <c r="R203" s="2491"/>
      <c r="S203" s="2492"/>
      <c r="T203" s="2492"/>
      <c r="U203" s="2492"/>
      <c r="V203" s="2492"/>
      <c r="W203" s="2492"/>
      <c r="X203" s="2492"/>
      <c r="Y203" s="2492"/>
      <c r="Z203" s="2492"/>
    </row>
    <row r="204" spans="1:26" s="2496" customFormat="1" ht="75.75" thickTop="1">
      <c r="A204" s="3455"/>
      <c r="B204" s="3455"/>
      <c r="C204" s="3626">
        <v>0</v>
      </c>
      <c r="D204" s="3937">
        <v>2500000</v>
      </c>
      <c r="E204" s="3626">
        <v>0</v>
      </c>
      <c r="F204" s="3937">
        <v>2500000</v>
      </c>
      <c r="G204" s="3704">
        <v>106</v>
      </c>
      <c r="H204" s="3705" t="s">
        <v>1978</v>
      </c>
      <c r="I204" s="3626">
        <v>0</v>
      </c>
      <c r="J204" s="3937"/>
      <c r="K204" s="2491"/>
      <c r="L204" s="2491"/>
      <c r="M204" s="2491"/>
      <c r="N204" s="2491"/>
      <c r="O204" s="2491"/>
      <c r="P204" s="2491"/>
      <c r="Q204" s="2491"/>
      <c r="R204" s="2491"/>
      <c r="S204" s="2491"/>
      <c r="T204" s="2491"/>
      <c r="U204" s="2491"/>
      <c r="V204" s="2491"/>
      <c r="W204" s="2491"/>
      <c r="X204" s="2491"/>
      <c r="Y204" s="2491"/>
      <c r="Z204" s="2491"/>
    </row>
    <row r="205" spans="1:26" ht="75">
      <c r="A205" s="3455"/>
      <c r="B205" s="3455"/>
      <c r="C205" s="3626">
        <v>0</v>
      </c>
      <c r="D205" s="3937">
        <v>2700000</v>
      </c>
      <c r="E205" s="3626">
        <v>0</v>
      </c>
      <c r="F205" s="3937">
        <v>2700000</v>
      </c>
      <c r="G205" s="3704">
        <v>107</v>
      </c>
      <c r="H205" s="3705" t="s">
        <v>1979</v>
      </c>
      <c r="I205" s="3626">
        <v>0</v>
      </c>
      <c r="J205" s="3937"/>
      <c r="K205" s="2491"/>
      <c r="L205" s="2491"/>
      <c r="M205" s="2491"/>
      <c r="N205" s="2491"/>
      <c r="O205" s="2491"/>
      <c r="P205" s="2491"/>
      <c r="Q205" s="2491"/>
      <c r="R205" s="2491"/>
      <c r="S205" s="2491"/>
      <c r="T205" s="2491"/>
      <c r="U205" s="2491"/>
      <c r="V205" s="2491"/>
      <c r="W205" s="2491"/>
      <c r="X205" s="2491"/>
      <c r="Y205" s="2491"/>
      <c r="Z205" s="2491"/>
    </row>
    <row r="206" spans="1:26" ht="60">
      <c r="A206" s="3455"/>
      <c r="B206" s="3455"/>
      <c r="C206" s="3709">
        <v>0</v>
      </c>
      <c r="D206" s="3936">
        <v>4600000</v>
      </c>
      <c r="E206" s="3709">
        <v>0</v>
      </c>
      <c r="F206" s="3936">
        <v>4600000</v>
      </c>
      <c r="G206" s="3707">
        <v>108</v>
      </c>
      <c r="H206" s="3695" t="s">
        <v>1980</v>
      </c>
      <c r="I206" s="3709">
        <v>0</v>
      </c>
      <c r="J206" s="3936"/>
      <c r="K206" s="2491"/>
      <c r="L206" s="2491"/>
      <c r="M206" s="2491"/>
      <c r="N206" s="2491"/>
      <c r="O206" s="2491"/>
      <c r="P206" s="2491"/>
      <c r="Q206" s="2491"/>
      <c r="R206" s="2491"/>
      <c r="S206" s="2491"/>
      <c r="T206" s="2491"/>
      <c r="U206" s="2491"/>
      <c r="V206" s="2491"/>
      <c r="W206" s="2491"/>
      <c r="X206" s="2491"/>
      <c r="Y206" s="2491"/>
      <c r="Z206" s="2491"/>
    </row>
    <row r="207" spans="1:26" s="2493" customFormat="1" ht="90" thickBot="1">
      <c r="A207" s="3455"/>
      <c r="B207" s="3455"/>
      <c r="C207" s="3626">
        <v>0</v>
      </c>
      <c r="D207" s="3706">
        <v>0</v>
      </c>
      <c r="E207" s="3626">
        <v>0</v>
      </c>
      <c r="F207" s="3706">
        <v>0</v>
      </c>
      <c r="G207" s="3704" t="s">
        <v>1981</v>
      </c>
      <c r="H207" s="3710" t="s">
        <v>1982</v>
      </c>
      <c r="I207" s="3626">
        <v>0</v>
      </c>
      <c r="J207" s="3706"/>
      <c r="K207" s="2491"/>
      <c r="L207" s="2491"/>
      <c r="M207" s="2491"/>
      <c r="N207" s="2491"/>
      <c r="O207" s="2491"/>
      <c r="P207" s="2491"/>
      <c r="Q207" s="2491"/>
      <c r="R207" s="2491"/>
      <c r="S207" s="2492"/>
      <c r="T207" s="2492"/>
      <c r="U207" s="2492"/>
      <c r="V207" s="2492"/>
      <c r="W207" s="2492"/>
      <c r="X207" s="2492"/>
      <c r="Y207" s="2492"/>
      <c r="Z207" s="2492"/>
    </row>
    <row r="208" spans="1:26" s="2495" customFormat="1" ht="76.5" thickTop="1" thickBot="1">
      <c r="A208" s="3455"/>
      <c r="B208" s="3455"/>
      <c r="C208" s="3626">
        <v>0</v>
      </c>
      <c r="D208" s="3627">
        <v>7000000</v>
      </c>
      <c r="E208" s="3626">
        <v>0</v>
      </c>
      <c r="F208" s="3627">
        <v>7000000</v>
      </c>
      <c r="G208" s="3704">
        <v>110</v>
      </c>
      <c r="H208" s="3705" t="s">
        <v>1983</v>
      </c>
      <c r="I208" s="3626">
        <v>0</v>
      </c>
      <c r="J208" s="3627"/>
      <c r="K208" s="2491"/>
      <c r="L208" s="2491"/>
      <c r="M208" s="2491"/>
      <c r="N208" s="2491"/>
      <c r="O208" s="2491"/>
      <c r="P208" s="2491"/>
      <c r="Q208" s="2491"/>
      <c r="R208" s="2491"/>
      <c r="S208" s="2494"/>
      <c r="T208" s="2494"/>
      <c r="U208" s="2494"/>
      <c r="V208" s="2494"/>
      <c r="W208" s="2494"/>
      <c r="X208" s="2494"/>
      <c r="Y208" s="2494"/>
      <c r="Z208" s="2494"/>
    </row>
    <row r="209" spans="1:26" s="2495" customFormat="1" ht="111.75" thickTop="1" thickBot="1">
      <c r="A209" s="3455"/>
      <c r="B209" s="3652"/>
      <c r="C209" s="3711"/>
      <c r="D209" s="3712">
        <v>600000</v>
      </c>
      <c r="E209" s="3711"/>
      <c r="F209" s="3712">
        <v>600000</v>
      </c>
      <c r="G209" s="3707">
        <v>111</v>
      </c>
      <c r="H209" s="2586" t="s">
        <v>3328</v>
      </c>
      <c r="I209" s="3711"/>
      <c r="J209" s="3712"/>
      <c r="K209" s="2502"/>
      <c r="L209" s="2491"/>
      <c r="M209" s="2491"/>
      <c r="N209" s="2491"/>
      <c r="O209" s="2491"/>
      <c r="P209" s="2491"/>
      <c r="Q209" s="2491"/>
      <c r="R209" s="2491"/>
      <c r="S209" s="2494"/>
      <c r="T209" s="2494"/>
      <c r="U209" s="2494"/>
      <c r="V209" s="2494"/>
      <c r="W209" s="2494"/>
      <c r="X209" s="2494"/>
      <c r="Y209" s="2494"/>
      <c r="Z209" s="2494"/>
    </row>
    <row r="210" spans="1:26" s="2495" customFormat="1" ht="111.75" thickTop="1" thickBot="1">
      <c r="A210" s="3455">
        <v>0</v>
      </c>
      <c r="B210" s="3824"/>
      <c r="C210" s="3715"/>
      <c r="D210" s="3639">
        <v>1300000</v>
      </c>
      <c r="E210" s="3715"/>
      <c r="F210" s="3639">
        <v>1300000</v>
      </c>
      <c r="G210" s="3713">
        <v>112</v>
      </c>
      <c r="H210" s="3714" t="s">
        <v>3329</v>
      </c>
      <c r="I210" s="3715"/>
      <c r="J210" s="3639"/>
      <c r="K210" s="2502"/>
      <c r="L210" s="2491"/>
      <c r="M210" s="2491"/>
      <c r="N210" s="2491"/>
      <c r="O210" s="2491"/>
      <c r="P210" s="2491"/>
      <c r="Q210" s="2491"/>
      <c r="R210" s="2491"/>
      <c r="S210" s="2494"/>
      <c r="T210" s="2494"/>
      <c r="U210" s="2494"/>
      <c r="V210" s="2494"/>
      <c r="W210" s="2494"/>
      <c r="X210" s="2494"/>
      <c r="Y210" s="2494"/>
      <c r="Z210" s="2494"/>
    </row>
    <row r="211" spans="1:26" s="2495" customFormat="1" ht="96" thickTop="1" thickBot="1">
      <c r="A211" s="3499"/>
      <c r="B211" s="3827"/>
      <c r="C211" s="3939"/>
      <c r="D211" s="3940">
        <v>1200000</v>
      </c>
      <c r="E211" s="3939"/>
      <c r="F211" s="3940">
        <v>1200000</v>
      </c>
      <c r="G211" s="3713">
        <v>113</v>
      </c>
      <c r="H211" s="3716" t="s">
        <v>3432</v>
      </c>
      <c r="I211" s="3939"/>
      <c r="J211" s="3940"/>
      <c r="K211" s="2502"/>
      <c r="L211" s="2491"/>
      <c r="M211" s="2491"/>
      <c r="N211" s="2491"/>
      <c r="O211" s="2491"/>
      <c r="P211" s="2491"/>
      <c r="Q211" s="2491"/>
      <c r="R211" s="2491"/>
      <c r="S211" s="2494"/>
      <c r="T211" s="2494"/>
      <c r="U211" s="2494"/>
      <c r="V211" s="2494"/>
      <c r="W211" s="2494"/>
      <c r="X211" s="2494"/>
      <c r="Y211" s="2494"/>
      <c r="Z211" s="2494"/>
    </row>
    <row r="212" spans="1:26" s="2495" customFormat="1" ht="16.5" thickTop="1" thickBot="1">
      <c r="A212" s="3440">
        <f t="shared" ref="A212:F212" si="48">SUM(A179:A211)</f>
        <v>0</v>
      </c>
      <c r="B212" s="3440">
        <f t="shared" si="48"/>
        <v>0</v>
      </c>
      <c r="C212" s="3440">
        <f t="shared" si="48"/>
        <v>0</v>
      </c>
      <c r="D212" s="3440">
        <f t="shared" si="48"/>
        <v>48200000</v>
      </c>
      <c r="E212" s="3440">
        <f t="shared" si="48"/>
        <v>0</v>
      </c>
      <c r="F212" s="3440">
        <f t="shared" si="48"/>
        <v>48200000</v>
      </c>
      <c r="G212" s="3717"/>
      <c r="H212" s="3938" t="s">
        <v>825</v>
      </c>
      <c r="I212" s="3943">
        <f>SUM(I179:I211)</f>
        <v>0</v>
      </c>
      <c r="J212" s="3944">
        <f>SUM(J179:J211)</f>
        <v>0</v>
      </c>
      <c r="K212" s="2502"/>
      <c r="L212" s="2491"/>
      <c r="M212" s="2491"/>
      <c r="N212" s="2491"/>
      <c r="O212" s="2491"/>
      <c r="P212" s="2491"/>
      <c r="Q212" s="2491"/>
      <c r="R212" s="2491"/>
      <c r="S212" s="2494"/>
      <c r="T212" s="2494"/>
      <c r="U212" s="2494"/>
      <c r="V212" s="2494"/>
      <c r="W212" s="2494"/>
      <c r="X212" s="2494"/>
      <c r="Y212" s="2494"/>
      <c r="Z212" s="2494"/>
    </row>
    <row r="213" spans="1:26" s="2495" customFormat="1" ht="76.5" thickTop="1" thickBot="1">
      <c r="A213" s="3455">
        <v>0</v>
      </c>
      <c r="B213" s="3824"/>
      <c r="C213" s="3455"/>
      <c r="D213" s="3942">
        <v>5000000</v>
      </c>
      <c r="E213" s="3455"/>
      <c r="F213" s="3942">
        <v>5000000</v>
      </c>
      <c r="G213" s="3461">
        <v>224</v>
      </c>
      <c r="H213" s="3504" t="s">
        <v>1984</v>
      </c>
      <c r="I213" s="3941">
        <v>0</v>
      </c>
      <c r="J213" s="3942"/>
      <c r="K213" s="2502"/>
      <c r="L213" s="2491"/>
      <c r="M213" s="2491"/>
      <c r="N213" s="2491"/>
      <c r="O213" s="2491"/>
      <c r="P213" s="2491"/>
      <c r="Q213" s="2491"/>
      <c r="R213" s="2491"/>
      <c r="S213" s="2494"/>
      <c r="T213" s="2494"/>
      <c r="U213" s="2494"/>
      <c r="V213" s="2494"/>
      <c r="W213" s="2494"/>
      <c r="X213" s="2494"/>
      <c r="Y213" s="2494"/>
      <c r="Z213" s="2494"/>
    </row>
    <row r="214" spans="1:26" s="2496" customFormat="1" ht="30.75" thickTop="1">
      <c r="A214" s="3455">
        <v>0</v>
      </c>
      <c r="B214" s="3455">
        <v>0</v>
      </c>
      <c r="C214" s="3455">
        <v>0</v>
      </c>
      <c r="D214" s="3455">
        <v>0</v>
      </c>
      <c r="E214" s="3490"/>
      <c r="F214" s="3490"/>
      <c r="G214" s="3461">
        <v>238</v>
      </c>
      <c r="H214" s="3504" t="s">
        <v>827</v>
      </c>
      <c r="I214" s="3455">
        <v>0</v>
      </c>
      <c r="J214" s="3455">
        <v>0</v>
      </c>
      <c r="K214" s="2502"/>
      <c r="L214" s="2491"/>
      <c r="M214" s="2491"/>
      <c r="N214" s="2491"/>
      <c r="O214" s="2491"/>
      <c r="P214" s="2491"/>
      <c r="Q214" s="2491"/>
      <c r="R214" s="2491"/>
      <c r="S214" s="2491"/>
      <c r="T214" s="2491"/>
      <c r="U214" s="2491"/>
      <c r="V214" s="2491"/>
      <c r="W214" s="2491"/>
      <c r="X214" s="2491"/>
      <c r="Y214" s="2491"/>
      <c r="Z214" s="2491"/>
    </row>
    <row r="215" spans="1:26" ht="30">
      <c r="A215" s="3455">
        <v>0</v>
      </c>
      <c r="B215" s="3455">
        <v>0</v>
      </c>
      <c r="C215" s="3455">
        <v>0</v>
      </c>
      <c r="D215" s="3455">
        <v>0</v>
      </c>
      <c r="E215" s="3455"/>
      <c r="F215" s="3455"/>
      <c r="G215" s="3461">
        <v>239</v>
      </c>
      <c r="H215" s="3504" t="s">
        <v>1985</v>
      </c>
      <c r="I215" s="3455">
        <v>0</v>
      </c>
      <c r="J215" s="3455"/>
      <c r="K215" s="2502"/>
      <c r="L215" s="2491"/>
      <c r="M215" s="2491"/>
      <c r="N215" s="2491"/>
      <c r="O215" s="2491"/>
      <c r="P215" s="2491"/>
      <c r="Q215" s="2491"/>
      <c r="R215" s="2491"/>
      <c r="S215" s="2491"/>
      <c r="T215" s="2491"/>
      <c r="U215" s="2491"/>
      <c r="V215" s="2491"/>
      <c r="W215" s="2491"/>
      <c r="X215" s="2491"/>
      <c r="Y215" s="2491"/>
      <c r="Z215" s="2491"/>
    </row>
    <row r="216" spans="1:26" ht="15">
      <c r="A216" s="3654">
        <f t="shared" ref="A216:F216" si="49">SUM(A213:A215)</f>
        <v>0</v>
      </c>
      <c r="B216" s="3654">
        <f>SUM(B213:B215)</f>
        <v>0</v>
      </c>
      <c r="C216" s="3654">
        <f t="shared" si="49"/>
        <v>0</v>
      </c>
      <c r="D216" s="3654">
        <f t="shared" si="49"/>
        <v>5000000</v>
      </c>
      <c r="E216" s="3654">
        <f t="shared" si="49"/>
        <v>0</v>
      </c>
      <c r="F216" s="3654">
        <f t="shared" si="49"/>
        <v>5000000</v>
      </c>
      <c r="G216" s="3655"/>
      <c r="H216" s="3656" t="s">
        <v>829</v>
      </c>
      <c r="I216" s="3654">
        <f>SUM(I213:I215)</f>
        <v>0</v>
      </c>
      <c r="J216" s="3654">
        <f>SUM(J213:J215)</f>
        <v>0</v>
      </c>
      <c r="K216" s="2502"/>
      <c r="L216" s="2491"/>
      <c r="M216" s="2491"/>
      <c r="N216" s="2491"/>
      <c r="O216" s="2491"/>
      <c r="P216" s="2491"/>
      <c r="Q216" s="2491"/>
      <c r="R216" s="2491"/>
      <c r="S216" s="2491"/>
      <c r="T216" s="2491"/>
      <c r="U216" s="2491"/>
      <c r="V216" s="2491"/>
      <c r="W216" s="2491"/>
      <c r="X216" s="2491"/>
      <c r="Y216" s="2491"/>
      <c r="Z216" s="2491"/>
    </row>
    <row r="217" spans="1:26" ht="30">
      <c r="A217" s="3455">
        <v>0</v>
      </c>
      <c r="B217" s="3455">
        <v>0</v>
      </c>
      <c r="C217" s="3455">
        <v>0</v>
      </c>
      <c r="D217" s="3455">
        <v>0</v>
      </c>
      <c r="E217" s="3455">
        <v>0</v>
      </c>
      <c r="F217" s="3455">
        <v>0</v>
      </c>
      <c r="G217" s="3461">
        <v>249</v>
      </c>
      <c r="H217" s="3504" t="s">
        <v>1986</v>
      </c>
      <c r="I217" s="3455">
        <v>0</v>
      </c>
      <c r="J217" s="3455">
        <v>0</v>
      </c>
      <c r="K217" s="2491"/>
      <c r="L217" s="2491"/>
      <c r="M217" s="2491"/>
      <c r="N217" s="2491"/>
      <c r="O217" s="2491"/>
      <c r="P217" s="2491"/>
      <c r="Q217" s="2491"/>
      <c r="R217" s="2491"/>
      <c r="S217" s="2491"/>
      <c r="T217" s="2491"/>
      <c r="U217" s="2491"/>
      <c r="V217" s="2491"/>
      <c r="W217" s="2491"/>
      <c r="X217" s="2491"/>
      <c r="Y217" s="2491"/>
      <c r="Z217" s="2491"/>
    </row>
    <row r="218" spans="1:26" ht="15">
      <c r="A218" s="3440">
        <f t="shared" ref="A218:F218" si="50">SUM(A217)</f>
        <v>0</v>
      </c>
      <c r="B218" s="3440">
        <f>SUM(B217)</f>
        <v>0</v>
      </c>
      <c r="C218" s="3440">
        <f t="shared" si="50"/>
        <v>0</v>
      </c>
      <c r="D218" s="3440">
        <f t="shared" si="50"/>
        <v>0</v>
      </c>
      <c r="E218" s="3440">
        <f t="shared" si="50"/>
        <v>0</v>
      </c>
      <c r="F218" s="3440">
        <f t="shared" si="50"/>
        <v>0</v>
      </c>
      <c r="G218" s="3441"/>
      <c r="H218" s="3642" t="s">
        <v>1987</v>
      </c>
      <c r="I218" s="3440">
        <f>SUM(I217)</f>
        <v>0</v>
      </c>
      <c r="J218" s="3440">
        <f>SUM(J217)</f>
        <v>0</v>
      </c>
      <c r="K218" s="2491"/>
      <c r="L218" s="2491"/>
      <c r="M218" s="2491"/>
      <c r="N218" s="2491"/>
      <c r="O218" s="2491"/>
      <c r="P218" s="2491"/>
      <c r="Q218" s="2491"/>
      <c r="R218" s="2491"/>
      <c r="S218" s="2491"/>
      <c r="T218" s="2491"/>
      <c r="U218" s="2491"/>
      <c r="V218" s="2491"/>
      <c r="W218" s="2491"/>
      <c r="X218" s="2491"/>
      <c r="Y218" s="2491"/>
      <c r="Z218" s="2491"/>
    </row>
    <row r="219" spans="1:26" ht="60">
      <c r="A219" s="3455">
        <v>0</v>
      </c>
      <c r="B219" s="3455">
        <v>0</v>
      </c>
      <c r="C219" s="3455">
        <v>0</v>
      </c>
      <c r="D219" s="3455">
        <v>0</v>
      </c>
      <c r="E219" s="3455">
        <v>0</v>
      </c>
      <c r="F219" s="3455">
        <v>0</v>
      </c>
      <c r="G219" s="3461">
        <v>232</v>
      </c>
      <c r="H219" s="3504" t="s">
        <v>1988</v>
      </c>
      <c r="I219" s="3645">
        <v>0</v>
      </c>
      <c r="J219" s="3455">
        <v>0</v>
      </c>
      <c r="K219" s="2491"/>
      <c r="L219" s="2491"/>
      <c r="M219" s="2491"/>
      <c r="N219" s="2491"/>
      <c r="O219" s="2491"/>
      <c r="P219" s="2491"/>
      <c r="Q219" s="2491"/>
      <c r="R219" s="2491"/>
      <c r="S219" s="2491"/>
      <c r="T219" s="2491"/>
      <c r="U219" s="2491"/>
      <c r="V219" s="2491"/>
      <c r="W219" s="2491"/>
      <c r="X219" s="2491"/>
      <c r="Y219" s="2491"/>
      <c r="Z219" s="2491"/>
    </row>
    <row r="220" spans="1:26" ht="15">
      <c r="A220" s="3440">
        <f t="shared" ref="A220:F220" si="51">SUM(A219)</f>
        <v>0</v>
      </c>
      <c r="B220" s="3440">
        <f>SUM(B219)</f>
        <v>0</v>
      </c>
      <c r="C220" s="3440">
        <f t="shared" si="51"/>
        <v>0</v>
      </c>
      <c r="D220" s="3440">
        <f t="shared" si="51"/>
        <v>0</v>
      </c>
      <c r="E220" s="3440">
        <f t="shared" si="51"/>
        <v>0</v>
      </c>
      <c r="F220" s="3440">
        <f t="shared" si="51"/>
        <v>0</v>
      </c>
      <c r="G220" s="3441"/>
      <c r="H220" s="3642" t="s">
        <v>1989</v>
      </c>
      <c r="I220" s="3440">
        <f>SUM(I219)</f>
        <v>0</v>
      </c>
      <c r="J220" s="3440">
        <f>SUM(J219)</f>
        <v>0</v>
      </c>
      <c r="K220" s="2491"/>
      <c r="L220" s="2491"/>
      <c r="M220" s="2491"/>
      <c r="N220" s="2491"/>
      <c r="O220" s="2491"/>
      <c r="P220" s="2491"/>
      <c r="Q220" s="2491"/>
      <c r="R220" s="2491"/>
      <c r="S220" s="2491"/>
      <c r="T220" s="2491"/>
      <c r="U220" s="2491"/>
      <c r="V220" s="2491"/>
      <c r="W220" s="2491"/>
      <c r="X220" s="2491"/>
      <c r="Y220" s="2491"/>
      <c r="Z220" s="2491"/>
    </row>
    <row r="221" spans="1:26" ht="75">
      <c r="A221" s="3455"/>
      <c r="B221" s="3824"/>
      <c r="C221" s="3450"/>
      <c r="D221" s="3657">
        <v>1200000</v>
      </c>
      <c r="E221" s="3450"/>
      <c r="F221" s="3657">
        <v>1200000</v>
      </c>
      <c r="G221" s="3452" t="s">
        <v>3559</v>
      </c>
      <c r="H221" s="3474" t="s">
        <v>3433</v>
      </c>
      <c r="I221" s="3450"/>
      <c r="J221" s="3657"/>
      <c r="K221" s="2491"/>
      <c r="L221" s="2491"/>
      <c r="M221" s="2491"/>
      <c r="N221" s="2491"/>
      <c r="O221" s="2491"/>
      <c r="P221" s="2491"/>
      <c r="Q221" s="2491"/>
      <c r="R221" s="2491"/>
      <c r="S221" s="2491"/>
      <c r="T221" s="2491"/>
      <c r="U221" s="2491"/>
      <c r="V221" s="2491"/>
      <c r="W221" s="2491"/>
      <c r="X221" s="2491"/>
      <c r="Y221" s="2491"/>
      <c r="Z221" s="2491"/>
    </row>
    <row r="222" spans="1:26" s="3823" customFormat="1" ht="45">
      <c r="A222" s="3820"/>
      <c r="B222" s="3826"/>
      <c r="C222" s="3760"/>
      <c r="D222" s="3822"/>
      <c r="E222" s="3760"/>
      <c r="F222" s="3822"/>
      <c r="G222" s="3821">
        <v>111</v>
      </c>
      <c r="H222" s="3783" t="s">
        <v>3696</v>
      </c>
      <c r="I222" s="3760"/>
      <c r="J222" s="3822"/>
      <c r="K222" s="2491"/>
      <c r="L222" s="2491"/>
      <c r="M222" s="2491"/>
      <c r="N222" s="2491"/>
      <c r="O222" s="2491"/>
      <c r="P222" s="2491"/>
      <c r="Q222" s="2491"/>
      <c r="R222" s="2491"/>
      <c r="S222" s="2491"/>
      <c r="T222" s="2491"/>
      <c r="U222" s="2491"/>
      <c r="V222" s="2491"/>
      <c r="W222" s="2491"/>
      <c r="X222" s="2491"/>
      <c r="Y222" s="2491"/>
      <c r="Z222" s="2491"/>
    </row>
    <row r="223" spans="1:26" ht="30">
      <c r="A223" s="3455"/>
      <c r="B223" s="3455"/>
      <c r="C223" s="3645">
        <v>0</v>
      </c>
      <c r="D223" s="3435">
        <v>2500000</v>
      </c>
      <c r="E223" s="3645">
        <v>0</v>
      </c>
      <c r="F223" s="3435">
        <v>2500000</v>
      </c>
      <c r="G223" s="3658" t="s">
        <v>3558</v>
      </c>
      <c r="H223" s="3504" t="s">
        <v>1990</v>
      </c>
      <c r="I223" s="3645">
        <v>0</v>
      </c>
      <c r="J223" s="3435"/>
      <c r="K223" s="2502"/>
      <c r="L223" s="2502"/>
      <c r="M223" s="2491"/>
      <c r="N223" s="2491"/>
      <c r="O223" s="2491"/>
      <c r="P223" s="2491"/>
      <c r="Q223" s="2491"/>
      <c r="R223" s="2491"/>
      <c r="S223" s="2491"/>
      <c r="T223" s="2491"/>
      <c r="U223" s="2491"/>
      <c r="V223" s="2491"/>
      <c r="W223" s="2491"/>
      <c r="X223" s="2491"/>
      <c r="Y223" s="2491"/>
      <c r="Z223" s="2491"/>
    </row>
    <row r="224" spans="1:26" ht="45">
      <c r="A224" s="3455"/>
      <c r="B224" s="3455"/>
      <c r="C224" s="3645">
        <v>0</v>
      </c>
      <c r="D224" s="3455"/>
      <c r="E224" s="3645"/>
      <c r="F224" s="3455"/>
      <c r="G224" s="3658" t="s">
        <v>3560</v>
      </c>
      <c r="H224" s="3504" t="s">
        <v>1991</v>
      </c>
      <c r="I224" s="3645">
        <v>0</v>
      </c>
      <c r="J224" s="3455"/>
      <c r="K224" s="2502"/>
      <c r="L224" s="2502"/>
      <c r="M224" s="2491"/>
      <c r="N224" s="2491"/>
      <c r="O224" s="2491"/>
      <c r="P224" s="2491"/>
      <c r="Q224" s="2491"/>
      <c r="R224" s="2491"/>
      <c r="S224" s="2491"/>
      <c r="T224" s="2491"/>
      <c r="U224" s="2491"/>
      <c r="V224" s="2491"/>
      <c r="W224" s="2491"/>
      <c r="X224" s="2491"/>
      <c r="Y224" s="2491"/>
      <c r="Z224" s="2491"/>
    </row>
    <row r="225" spans="1:26" ht="105">
      <c r="A225" s="3455"/>
      <c r="B225" s="3824"/>
      <c r="C225" s="3645">
        <v>0</v>
      </c>
      <c r="D225" s="3455"/>
      <c r="E225" s="3645"/>
      <c r="F225" s="3455"/>
      <c r="G225" s="3658" t="s">
        <v>3561</v>
      </c>
      <c r="H225" s="3504" t="s">
        <v>1992</v>
      </c>
      <c r="I225" s="3645">
        <v>0</v>
      </c>
      <c r="J225" s="3455"/>
      <c r="K225" s="2502"/>
      <c r="L225" s="2502"/>
      <c r="M225" s="2491"/>
      <c r="N225" s="2491"/>
      <c r="O225" s="2491"/>
      <c r="P225" s="2491"/>
      <c r="Q225" s="2491"/>
      <c r="R225" s="2491"/>
      <c r="S225" s="2491"/>
      <c r="T225" s="2491"/>
      <c r="U225" s="2491"/>
      <c r="V225" s="2491"/>
      <c r="W225" s="2491"/>
      <c r="X225" s="2491"/>
      <c r="Y225" s="2491"/>
      <c r="Z225" s="2491"/>
    </row>
    <row r="226" spans="1:26" ht="75">
      <c r="A226" s="3455"/>
      <c r="B226" s="3455"/>
      <c r="C226" s="3455">
        <v>0</v>
      </c>
      <c r="D226" s="3455">
        <v>0</v>
      </c>
      <c r="E226" s="3455"/>
      <c r="F226" s="3455"/>
      <c r="G226" s="3658" t="s">
        <v>3562</v>
      </c>
      <c r="H226" s="3504" t="s">
        <v>1993</v>
      </c>
      <c r="I226" s="3455">
        <v>0</v>
      </c>
      <c r="J226" s="3455">
        <v>0</v>
      </c>
      <c r="K226" s="2502"/>
      <c r="L226" s="2502"/>
      <c r="M226" s="2491"/>
      <c r="N226" s="2491"/>
      <c r="O226" s="2491"/>
      <c r="P226" s="2491"/>
      <c r="Q226" s="2491"/>
      <c r="R226" s="2491"/>
      <c r="S226" s="2491"/>
      <c r="T226" s="2491"/>
      <c r="U226" s="2491"/>
      <c r="V226" s="2491"/>
      <c r="W226" s="2491"/>
      <c r="X226" s="2491"/>
      <c r="Y226" s="2491"/>
      <c r="Z226" s="2491"/>
    </row>
    <row r="227" spans="1:26" ht="30">
      <c r="A227" s="3455"/>
      <c r="B227" s="3455"/>
      <c r="C227" s="3455">
        <v>0</v>
      </c>
      <c r="D227" s="3455">
        <v>0</v>
      </c>
      <c r="E227" s="3455"/>
      <c r="F227" s="3455"/>
      <c r="G227" s="3658" t="s">
        <v>3563</v>
      </c>
      <c r="H227" s="3504" t="s">
        <v>1994</v>
      </c>
      <c r="I227" s="3455">
        <v>0</v>
      </c>
      <c r="J227" s="3455">
        <v>0</v>
      </c>
      <c r="K227" s="2502"/>
      <c r="L227" s="2502"/>
      <c r="M227" s="2491"/>
      <c r="N227" s="2491"/>
      <c r="O227" s="2491"/>
      <c r="P227" s="2491"/>
      <c r="Q227" s="2491"/>
      <c r="R227" s="2491"/>
      <c r="S227" s="2491"/>
      <c r="T227" s="2491"/>
      <c r="U227" s="2491"/>
      <c r="V227" s="2491"/>
      <c r="W227" s="2491"/>
      <c r="X227" s="2491"/>
      <c r="Y227" s="2491"/>
      <c r="Z227" s="2491"/>
    </row>
    <row r="228" spans="1:26" ht="30">
      <c r="A228" s="3455"/>
      <c r="B228" s="3455"/>
      <c r="C228" s="3455">
        <v>0</v>
      </c>
      <c r="D228" s="3455">
        <v>0</v>
      </c>
      <c r="E228" s="3455"/>
      <c r="F228" s="3455"/>
      <c r="G228" s="3658" t="s">
        <v>3564</v>
      </c>
      <c r="H228" s="3504" t="s">
        <v>1995</v>
      </c>
      <c r="I228" s="3455">
        <v>0</v>
      </c>
      <c r="J228" s="3455">
        <v>0</v>
      </c>
      <c r="K228" s="2502"/>
      <c r="L228" s="2502"/>
      <c r="M228" s="2491"/>
      <c r="N228" s="2491"/>
      <c r="O228" s="2491"/>
      <c r="P228" s="2491"/>
      <c r="Q228" s="2491"/>
      <c r="R228" s="2491"/>
      <c r="S228" s="2491"/>
      <c r="T228" s="2491"/>
      <c r="U228" s="2491"/>
      <c r="V228" s="2491"/>
      <c r="W228" s="2491"/>
      <c r="X228" s="2491"/>
      <c r="Y228" s="2491"/>
      <c r="Z228" s="2491"/>
    </row>
    <row r="229" spans="1:26" ht="75">
      <c r="A229" s="3455"/>
      <c r="B229" s="3455"/>
      <c r="C229" s="3455">
        <v>0</v>
      </c>
      <c r="D229" s="3455">
        <v>0</v>
      </c>
      <c r="E229" s="3455"/>
      <c r="F229" s="3455"/>
      <c r="G229" s="3658" t="s">
        <v>3565</v>
      </c>
      <c r="H229" s="3504" t="s">
        <v>1996</v>
      </c>
      <c r="I229" s="3455">
        <v>0</v>
      </c>
      <c r="J229" s="3455">
        <v>0</v>
      </c>
      <c r="K229" s="2502"/>
      <c r="L229" s="2502"/>
      <c r="M229" s="2491"/>
      <c r="N229" s="2491"/>
      <c r="O229" s="2491"/>
      <c r="P229" s="2491"/>
      <c r="Q229" s="2491"/>
      <c r="R229" s="2491"/>
      <c r="S229" s="2491"/>
      <c r="T229" s="2491"/>
      <c r="U229" s="2491"/>
      <c r="V229" s="2491"/>
      <c r="W229" s="2491"/>
      <c r="X229" s="2491"/>
      <c r="Y229" s="2491"/>
      <c r="Z229" s="2491"/>
    </row>
    <row r="230" spans="1:26" ht="45">
      <c r="A230" s="3455"/>
      <c r="B230" s="3455"/>
      <c r="C230" s="3455">
        <v>0</v>
      </c>
      <c r="D230" s="3455">
        <v>0</v>
      </c>
      <c r="E230" s="3455"/>
      <c r="F230" s="3455"/>
      <c r="G230" s="3658" t="s">
        <v>3566</v>
      </c>
      <c r="H230" s="3504" t="s">
        <v>1997</v>
      </c>
      <c r="I230" s="3455">
        <v>0</v>
      </c>
      <c r="J230" s="3455">
        <v>0</v>
      </c>
      <c r="K230" s="2502"/>
      <c r="L230" s="2502"/>
      <c r="M230" s="2491"/>
      <c r="N230" s="2491"/>
      <c r="O230" s="2491"/>
      <c r="P230" s="2491"/>
      <c r="Q230" s="2491"/>
      <c r="R230" s="2491"/>
      <c r="S230" s="2491"/>
      <c r="T230" s="2491"/>
      <c r="U230" s="2491"/>
      <c r="V230" s="2491"/>
      <c r="W230" s="2491"/>
      <c r="X230" s="2491"/>
      <c r="Y230" s="2491"/>
      <c r="Z230" s="2491"/>
    </row>
    <row r="231" spans="1:26" ht="75">
      <c r="A231" s="3455"/>
      <c r="B231" s="3455"/>
      <c r="C231" s="3455">
        <v>0</v>
      </c>
      <c r="D231" s="3455">
        <v>0</v>
      </c>
      <c r="E231" s="3455"/>
      <c r="F231" s="3455"/>
      <c r="G231" s="3658" t="s">
        <v>3567</v>
      </c>
      <c r="H231" s="3504" t="s">
        <v>1998</v>
      </c>
      <c r="I231" s="3455">
        <v>0</v>
      </c>
      <c r="J231" s="3455">
        <v>0</v>
      </c>
      <c r="K231" s="2502"/>
      <c r="L231" s="2502"/>
      <c r="M231" s="2491"/>
      <c r="N231" s="2491"/>
      <c r="O231" s="2491"/>
      <c r="P231" s="2491"/>
      <c r="Q231" s="2491"/>
      <c r="R231" s="2491"/>
      <c r="S231" s="2491"/>
      <c r="T231" s="2491"/>
      <c r="U231" s="2491"/>
      <c r="V231" s="2491"/>
      <c r="W231" s="2491"/>
      <c r="X231" s="2491"/>
      <c r="Y231" s="2491"/>
      <c r="Z231" s="2491"/>
    </row>
    <row r="232" spans="1:26" ht="60">
      <c r="A232" s="3455"/>
      <c r="B232" s="3455"/>
      <c r="C232" s="3455">
        <v>0</v>
      </c>
      <c r="D232" s="3455">
        <v>0</v>
      </c>
      <c r="E232" s="3455"/>
      <c r="F232" s="3455"/>
      <c r="G232" s="3658" t="s">
        <v>3568</v>
      </c>
      <c r="H232" s="3504" t="s">
        <v>1999</v>
      </c>
      <c r="I232" s="3455">
        <v>0</v>
      </c>
      <c r="J232" s="3455">
        <v>0</v>
      </c>
      <c r="K232" s="2502"/>
      <c r="L232" s="2502"/>
      <c r="M232" s="2491"/>
      <c r="N232" s="2491"/>
      <c r="O232" s="2491"/>
      <c r="P232" s="2491"/>
      <c r="Q232" s="2491"/>
      <c r="R232" s="2491"/>
      <c r="S232" s="2491"/>
      <c r="T232" s="2491"/>
      <c r="U232" s="2491"/>
      <c r="V232" s="2491"/>
      <c r="W232" s="2491"/>
      <c r="X232" s="2491"/>
      <c r="Y232" s="2491"/>
      <c r="Z232" s="2491"/>
    </row>
    <row r="233" spans="1:26" ht="60">
      <c r="A233" s="3455"/>
      <c r="B233" s="3455"/>
      <c r="C233" s="3455">
        <v>0</v>
      </c>
      <c r="D233" s="3455">
        <v>0</v>
      </c>
      <c r="E233" s="3490"/>
      <c r="F233" s="3490"/>
      <c r="G233" s="3658" t="s">
        <v>3569</v>
      </c>
      <c r="H233" s="3504" t="s">
        <v>2000</v>
      </c>
      <c r="I233" s="3455">
        <v>0</v>
      </c>
      <c r="J233" s="3455">
        <v>0</v>
      </c>
      <c r="K233" s="2502"/>
      <c r="L233" s="2502"/>
      <c r="M233" s="2491"/>
      <c r="N233" s="2491"/>
      <c r="O233" s="2491"/>
      <c r="P233" s="2491"/>
      <c r="Q233" s="2491"/>
      <c r="R233" s="2491"/>
      <c r="S233" s="2491"/>
      <c r="T233" s="2491"/>
      <c r="U233" s="2491"/>
      <c r="V233" s="2491"/>
      <c r="W233" s="2491"/>
      <c r="X233" s="2491"/>
      <c r="Y233" s="2491"/>
      <c r="Z233" s="2491"/>
    </row>
    <row r="234" spans="1:26" ht="45">
      <c r="A234" s="3455"/>
      <c r="B234" s="3455"/>
      <c r="C234" s="3455">
        <v>0</v>
      </c>
      <c r="D234" s="3455">
        <v>0</v>
      </c>
      <c r="E234" s="3455"/>
      <c r="F234" s="3455"/>
      <c r="G234" s="3658" t="s">
        <v>3570</v>
      </c>
      <c r="H234" s="3504" t="s">
        <v>2001</v>
      </c>
      <c r="I234" s="3455">
        <v>0</v>
      </c>
      <c r="J234" s="3455">
        <v>0</v>
      </c>
      <c r="K234" s="2502"/>
      <c r="L234" s="2502"/>
      <c r="M234" s="2491"/>
      <c r="N234" s="2491"/>
      <c r="O234" s="2491"/>
      <c r="P234" s="2491"/>
      <c r="Q234" s="2491"/>
      <c r="R234" s="2491"/>
      <c r="S234" s="2491"/>
      <c r="T234" s="2491"/>
      <c r="U234" s="2491"/>
      <c r="V234" s="2491"/>
      <c r="W234" s="2491"/>
      <c r="X234" s="2491"/>
      <c r="Y234" s="2491"/>
      <c r="Z234" s="2491"/>
    </row>
    <row r="235" spans="1:26" ht="60">
      <c r="A235" s="3455"/>
      <c r="B235" s="3455"/>
      <c r="C235" s="3455">
        <v>0</v>
      </c>
      <c r="D235" s="3455">
        <v>0</v>
      </c>
      <c r="E235" s="3455"/>
      <c r="F235" s="3455"/>
      <c r="G235" s="3658" t="s">
        <v>3571</v>
      </c>
      <c r="H235" s="3504" t="s">
        <v>2002</v>
      </c>
      <c r="I235" s="3455">
        <v>0</v>
      </c>
      <c r="J235" s="3455">
        <v>0</v>
      </c>
      <c r="K235" s="2502"/>
      <c r="L235" s="2502"/>
      <c r="M235" s="2491"/>
      <c r="N235" s="2491"/>
      <c r="O235" s="2491"/>
      <c r="P235" s="2491"/>
      <c r="Q235" s="2491"/>
      <c r="R235" s="2491"/>
      <c r="S235" s="2491"/>
      <c r="T235" s="2491"/>
      <c r="U235" s="2491"/>
      <c r="V235" s="2491"/>
      <c r="W235" s="2491"/>
      <c r="X235" s="2491"/>
      <c r="Y235" s="2491"/>
      <c r="Z235" s="2491"/>
    </row>
    <row r="236" spans="1:26" ht="75" customHeight="1">
      <c r="A236" s="3455"/>
      <c r="B236" s="3455"/>
      <c r="C236" s="3455">
        <v>0</v>
      </c>
      <c r="D236" s="3455">
        <v>0</v>
      </c>
      <c r="E236" s="3455"/>
      <c r="F236" s="3455"/>
      <c r="G236" s="3658" t="s">
        <v>3572</v>
      </c>
      <c r="H236" s="3504" t="s">
        <v>2003</v>
      </c>
      <c r="I236" s="3455">
        <v>0</v>
      </c>
      <c r="J236" s="3455">
        <v>0</v>
      </c>
      <c r="K236" s="2502"/>
      <c r="L236" s="2502"/>
      <c r="M236" s="2491"/>
      <c r="N236" s="2491"/>
      <c r="O236" s="2491"/>
      <c r="P236" s="2491"/>
      <c r="Q236" s="2491"/>
      <c r="R236" s="2491"/>
      <c r="S236" s="2491"/>
      <c r="T236" s="2491"/>
      <c r="U236" s="2491"/>
      <c r="V236" s="2491"/>
      <c r="W236" s="2491"/>
      <c r="X236" s="2491"/>
      <c r="Y236" s="2491"/>
      <c r="Z236" s="2491"/>
    </row>
    <row r="237" spans="1:26" ht="75">
      <c r="A237" s="3455"/>
      <c r="B237" s="3455"/>
      <c r="C237" s="3455">
        <v>0</v>
      </c>
      <c r="D237" s="3455">
        <v>0</v>
      </c>
      <c r="E237" s="3455"/>
      <c r="F237" s="3455"/>
      <c r="G237" s="3658" t="s">
        <v>3573</v>
      </c>
      <c r="H237" s="3504" t="s">
        <v>2004</v>
      </c>
      <c r="I237" s="3455">
        <v>0</v>
      </c>
      <c r="J237" s="3455">
        <v>0</v>
      </c>
      <c r="K237" s="2502"/>
      <c r="L237" s="2502"/>
      <c r="M237" s="2491"/>
      <c r="N237" s="2491"/>
      <c r="O237" s="2491"/>
      <c r="P237" s="2491"/>
      <c r="Q237" s="2491"/>
      <c r="R237" s="2491"/>
      <c r="S237" s="2491"/>
      <c r="T237" s="2491"/>
      <c r="U237" s="2491"/>
      <c r="V237" s="2491"/>
      <c r="W237" s="2491"/>
      <c r="X237" s="2491"/>
      <c r="Y237" s="2491"/>
      <c r="Z237" s="2491"/>
    </row>
    <row r="238" spans="1:26" ht="45">
      <c r="A238" s="3455"/>
      <c r="B238" s="3455"/>
      <c r="C238" s="3455">
        <v>0</v>
      </c>
      <c r="D238" s="3455">
        <v>0</v>
      </c>
      <c r="E238" s="3455"/>
      <c r="F238" s="3455"/>
      <c r="G238" s="3658" t="s">
        <v>3574</v>
      </c>
      <c r="H238" s="3504" t="s">
        <v>2005</v>
      </c>
      <c r="I238" s="3455">
        <v>0</v>
      </c>
      <c r="J238" s="3455">
        <v>0</v>
      </c>
      <c r="K238" s="2502"/>
      <c r="L238" s="2502"/>
      <c r="M238" s="2491"/>
      <c r="N238" s="2491"/>
      <c r="O238" s="2491"/>
      <c r="P238" s="2491"/>
      <c r="Q238" s="2491"/>
      <c r="R238" s="2491"/>
      <c r="S238" s="2491"/>
      <c r="T238" s="2491"/>
      <c r="U238" s="2491"/>
      <c r="V238" s="2491"/>
      <c r="W238" s="2491"/>
      <c r="X238" s="2491"/>
      <c r="Y238" s="2491"/>
      <c r="Z238" s="2491"/>
    </row>
    <row r="239" spans="1:26" ht="120">
      <c r="A239" s="3455"/>
      <c r="B239" s="3455"/>
      <c r="C239" s="3455">
        <v>0</v>
      </c>
      <c r="D239" s="3455">
        <v>0</v>
      </c>
      <c r="E239" s="3455"/>
      <c r="F239" s="3455"/>
      <c r="G239" s="3658" t="s">
        <v>3575</v>
      </c>
      <c r="H239" s="3504" t="s">
        <v>2006</v>
      </c>
      <c r="I239" s="3455">
        <v>0</v>
      </c>
      <c r="J239" s="3455">
        <v>0</v>
      </c>
      <c r="K239" s="2502"/>
      <c r="L239" s="2502"/>
      <c r="M239" s="2491"/>
      <c r="N239" s="2491"/>
      <c r="O239" s="2491"/>
      <c r="P239" s="2491"/>
      <c r="Q239" s="2491"/>
      <c r="R239" s="2491"/>
      <c r="S239" s="2491"/>
      <c r="T239" s="2491"/>
      <c r="U239" s="2491"/>
      <c r="V239" s="2491"/>
      <c r="W239" s="2491"/>
      <c r="X239" s="2491"/>
      <c r="Y239" s="2491"/>
      <c r="Z239" s="2491"/>
    </row>
    <row r="240" spans="1:26" ht="75">
      <c r="A240" s="3455"/>
      <c r="B240" s="3455"/>
      <c r="C240" s="3455">
        <v>0</v>
      </c>
      <c r="D240" s="3455">
        <v>0</v>
      </c>
      <c r="E240" s="3455"/>
      <c r="F240" s="3455"/>
      <c r="G240" s="3658" t="s">
        <v>3576</v>
      </c>
      <c r="H240" s="3504" t="s">
        <v>2007</v>
      </c>
      <c r="I240" s="3455">
        <v>0</v>
      </c>
      <c r="J240" s="3455">
        <v>0</v>
      </c>
      <c r="K240" s="2502"/>
      <c r="L240" s="2502"/>
      <c r="M240" s="2491"/>
      <c r="N240" s="2491"/>
      <c r="O240" s="2491"/>
      <c r="P240" s="2491"/>
      <c r="Q240" s="2491"/>
      <c r="R240" s="2491"/>
      <c r="S240" s="2491"/>
      <c r="T240" s="2491"/>
      <c r="U240" s="2491"/>
      <c r="V240" s="2491"/>
      <c r="W240" s="2491"/>
      <c r="X240" s="2491"/>
      <c r="Y240" s="2491"/>
      <c r="Z240" s="2491"/>
    </row>
    <row r="241" spans="1:26" ht="105" customHeight="1">
      <c r="A241" s="3455"/>
      <c r="B241" s="3455"/>
      <c r="C241" s="3455">
        <v>0</v>
      </c>
      <c r="D241" s="3455">
        <v>0</v>
      </c>
      <c r="E241" s="3455"/>
      <c r="F241" s="3455"/>
      <c r="G241" s="3658" t="s">
        <v>3577</v>
      </c>
      <c r="H241" s="3504" t="s">
        <v>2008</v>
      </c>
      <c r="I241" s="3455">
        <v>0</v>
      </c>
      <c r="J241" s="3455">
        <v>0</v>
      </c>
      <c r="K241" s="2502"/>
      <c r="L241" s="2502"/>
      <c r="M241" s="2491"/>
      <c r="N241" s="2491"/>
      <c r="O241" s="2491"/>
      <c r="P241" s="2491"/>
      <c r="Q241" s="2491"/>
      <c r="R241" s="2491"/>
      <c r="S241" s="2491"/>
      <c r="T241" s="2491"/>
      <c r="U241" s="2491"/>
      <c r="V241" s="2491"/>
      <c r="W241" s="2491"/>
      <c r="X241" s="2491"/>
      <c r="Y241" s="2491"/>
      <c r="Z241" s="2491"/>
    </row>
    <row r="242" spans="1:26" ht="60">
      <c r="A242" s="3455"/>
      <c r="B242" s="3455"/>
      <c r="C242" s="3455">
        <v>0</v>
      </c>
      <c r="D242" s="3455">
        <v>0</v>
      </c>
      <c r="E242" s="3455"/>
      <c r="F242" s="3455"/>
      <c r="G242" s="3658" t="s">
        <v>3578</v>
      </c>
      <c r="H242" s="3504" t="s">
        <v>2009</v>
      </c>
      <c r="I242" s="3455">
        <v>0</v>
      </c>
      <c r="J242" s="3455">
        <v>0</v>
      </c>
      <c r="K242" s="2502"/>
      <c r="L242" s="2502"/>
      <c r="M242" s="2491"/>
      <c r="N242" s="2491"/>
      <c r="O242" s="2491"/>
      <c r="P242" s="2491"/>
      <c r="Q242" s="2491"/>
      <c r="R242" s="2491"/>
      <c r="S242" s="2491"/>
      <c r="T242" s="2491"/>
      <c r="U242" s="2491"/>
      <c r="V242" s="2491"/>
      <c r="W242" s="2491"/>
      <c r="X242" s="2491"/>
      <c r="Y242" s="2491"/>
      <c r="Z242" s="2491"/>
    </row>
    <row r="243" spans="1:26" ht="120">
      <c r="A243" s="3455"/>
      <c r="B243" s="3455"/>
      <c r="C243" s="3455">
        <v>0</v>
      </c>
      <c r="D243" s="3455">
        <v>0</v>
      </c>
      <c r="E243" s="3455"/>
      <c r="F243" s="3455"/>
      <c r="G243" s="3658" t="s">
        <v>3579</v>
      </c>
      <c r="H243" s="3504" t="s">
        <v>2010</v>
      </c>
      <c r="I243" s="3455">
        <v>0</v>
      </c>
      <c r="J243" s="3455">
        <v>0</v>
      </c>
      <c r="K243" s="2502"/>
      <c r="L243" s="2502"/>
      <c r="M243" s="2491"/>
      <c r="N243" s="2491"/>
      <c r="O243" s="2491"/>
      <c r="P243" s="2491"/>
      <c r="Q243" s="2491"/>
      <c r="R243" s="2491"/>
      <c r="S243" s="2491"/>
      <c r="T243" s="2491"/>
      <c r="U243" s="2491"/>
      <c r="V243" s="2491"/>
      <c r="W243" s="2491"/>
      <c r="X243" s="2491"/>
      <c r="Y243" s="2491"/>
      <c r="Z243" s="2491"/>
    </row>
    <row r="244" spans="1:26" ht="90">
      <c r="A244" s="3455"/>
      <c r="B244" s="3455"/>
      <c r="C244" s="3455">
        <v>0</v>
      </c>
      <c r="D244" s="3455">
        <v>0</v>
      </c>
      <c r="E244" s="3455"/>
      <c r="F244" s="3455"/>
      <c r="G244" s="3658" t="s">
        <v>3580</v>
      </c>
      <c r="H244" s="3504" t="s">
        <v>2011</v>
      </c>
      <c r="I244" s="3455">
        <v>0</v>
      </c>
      <c r="J244" s="3455">
        <v>0</v>
      </c>
      <c r="K244" s="2502"/>
      <c r="L244" s="2502"/>
      <c r="M244" s="2491"/>
      <c r="N244" s="2491"/>
      <c r="O244" s="2491"/>
      <c r="P244" s="2491"/>
      <c r="Q244" s="2491"/>
      <c r="R244" s="2491"/>
      <c r="S244" s="2491"/>
      <c r="T244" s="2491"/>
      <c r="U244" s="2491"/>
      <c r="V244" s="2491"/>
      <c r="W244" s="2491"/>
      <c r="X244" s="2491"/>
      <c r="Y244" s="2491"/>
      <c r="Z244" s="2491"/>
    </row>
    <row r="245" spans="1:26" ht="90">
      <c r="A245" s="3455"/>
      <c r="B245" s="3455"/>
      <c r="C245" s="3455">
        <v>0</v>
      </c>
      <c r="D245" s="3455">
        <v>0</v>
      </c>
      <c r="E245" s="3455"/>
      <c r="F245" s="3455"/>
      <c r="G245" s="3658" t="s">
        <v>3581</v>
      </c>
      <c r="H245" s="3504" t="s">
        <v>2012</v>
      </c>
      <c r="I245" s="3455">
        <v>0</v>
      </c>
      <c r="J245" s="3455">
        <v>0</v>
      </c>
      <c r="K245" s="2502"/>
      <c r="L245" s="2502"/>
      <c r="M245" s="2491"/>
      <c r="N245" s="2491"/>
      <c r="O245" s="2491"/>
      <c r="P245" s="2491"/>
      <c r="Q245" s="2491"/>
      <c r="R245" s="2491"/>
      <c r="S245" s="2491"/>
      <c r="T245" s="2491"/>
      <c r="U245" s="2491"/>
      <c r="V245" s="2491"/>
      <c r="W245" s="2491"/>
      <c r="X245" s="2491"/>
      <c r="Y245" s="2491"/>
      <c r="Z245" s="2491"/>
    </row>
    <row r="246" spans="1:26" ht="105">
      <c r="A246" s="3455"/>
      <c r="B246" s="3455"/>
      <c r="C246" s="3455">
        <v>0</v>
      </c>
      <c r="D246" s="3455">
        <v>0</v>
      </c>
      <c r="E246" s="3455"/>
      <c r="F246" s="3455"/>
      <c r="G246" s="3658" t="s">
        <v>3582</v>
      </c>
      <c r="H246" s="3504" t="s">
        <v>2013</v>
      </c>
      <c r="I246" s="3455">
        <v>0</v>
      </c>
      <c r="J246" s="3455">
        <v>0</v>
      </c>
      <c r="K246" s="2491"/>
      <c r="L246" s="2491"/>
      <c r="M246" s="2491"/>
      <c r="N246" s="2491"/>
      <c r="O246" s="2491"/>
      <c r="P246" s="2491"/>
      <c r="Q246" s="2491"/>
      <c r="R246" s="2491"/>
      <c r="S246" s="2491"/>
      <c r="T246" s="2491"/>
      <c r="U246" s="2491"/>
      <c r="V246" s="2491"/>
      <c r="W246" s="2491"/>
      <c r="X246" s="2491"/>
      <c r="Y246" s="2491"/>
      <c r="Z246" s="2491"/>
    </row>
    <row r="247" spans="1:26" ht="75">
      <c r="A247" s="3455"/>
      <c r="B247" s="3455"/>
      <c r="C247" s="3455">
        <v>0</v>
      </c>
      <c r="D247" s="3455">
        <v>0</v>
      </c>
      <c r="E247" s="3455"/>
      <c r="F247" s="3455"/>
      <c r="G247" s="3658" t="s">
        <v>3583</v>
      </c>
      <c r="H247" s="3504" t="s">
        <v>2014</v>
      </c>
      <c r="I247" s="3455">
        <v>0</v>
      </c>
      <c r="J247" s="3455">
        <v>0</v>
      </c>
      <c r="K247" s="2491"/>
      <c r="L247" s="2491"/>
      <c r="M247" s="2491"/>
      <c r="N247" s="2491"/>
      <c r="O247" s="2491"/>
      <c r="P247" s="2491"/>
      <c r="Q247" s="2491"/>
      <c r="R247" s="2491"/>
      <c r="S247" s="2491"/>
      <c r="T247" s="2491"/>
      <c r="U247" s="2491"/>
      <c r="V247" s="2491"/>
      <c r="W247" s="2491"/>
      <c r="X247" s="2491"/>
      <c r="Y247" s="2491"/>
      <c r="Z247" s="2491"/>
    </row>
    <row r="248" spans="1:26" ht="75">
      <c r="A248" s="3455"/>
      <c r="B248" s="3455"/>
      <c r="C248" s="3455">
        <v>0</v>
      </c>
      <c r="D248" s="3455">
        <v>0</v>
      </c>
      <c r="E248" s="3455"/>
      <c r="F248" s="3455"/>
      <c r="G248" s="3658" t="s">
        <v>3584</v>
      </c>
      <c r="H248" s="3504" t="s">
        <v>2015</v>
      </c>
      <c r="I248" s="3455">
        <v>0</v>
      </c>
      <c r="J248" s="3455">
        <v>0</v>
      </c>
      <c r="K248" s="2491"/>
      <c r="L248" s="2491"/>
      <c r="M248" s="2491"/>
      <c r="N248" s="2491"/>
      <c r="O248" s="2491"/>
      <c r="P248" s="2491"/>
      <c r="Q248" s="2491"/>
      <c r="R248" s="2491"/>
      <c r="S248" s="2491"/>
      <c r="T248" s="2491"/>
      <c r="U248" s="2491"/>
      <c r="V248" s="2491"/>
      <c r="W248" s="2491"/>
      <c r="X248" s="2491"/>
      <c r="Y248" s="2491"/>
      <c r="Z248" s="2491"/>
    </row>
    <row r="249" spans="1:26" ht="105">
      <c r="A249" s="3455"/>
      <c r="B249" s="3824"/>
      <c r="C249" s="3455">
        <v>0</v>
      </c>
      <c r="D249" s="3455">
        <v>0</v>
      </c>
      <c r="E249" s="3455"/>
      <c r="F249" s="3455"/>
      <c r="G249" s="3658" t="s">
        <v>3585</v>
      </c>
      <c r="H249" s="3504" t="s">
        <v>2016</v>
      </c>
      <c r="I249" s="3455">
        <v>0</v>
      </c>
      <c r="J249" s="3455">
        <v>0</v>
      </c>
      <c r="K249" s="2491"/>
      <c r="L249" s="2491"/>
      <c r="M249" s="2491"/>
      <c r="N249" s="2491"/>
      <c r="O249" s="2491"/>
      <c r="P249" s="2491"/>
      <c r="Q249" s="2491"/>
      <c r="R249" s="2491"/>
      <c r="S249" s="2491"/>
      <c r="T249" s="2491"/>
      <c r="U249" s="2491"/>
      <c r="V249" s="2491"/>
      <c r="W249" s="2491"/>
      <c r="X249" s="2491"/>
      <c r="Y249" s="2491"/>
      <c r="Z249" s="2491"/>
    </row>
    <row r="250" spans="1:26" ht="105">
      <c r="A250" s="3455"/>
      <c r="B250" s="3455"/>
      <c r="C250" s="3455">
        <v>0</v>
      </c>
      <c r="D250" s="3455">
        <v>0</v>
      </c>
      <c r="E250" s="3455"/>
      <c r="F250" s="3455"/>
      <c r="G250" s="3658" t="s">
        <v>3586</v>
      </c>
      <c r="H250" s="3504" t="s">
        <v>2017</v>
      </c>
      <c r="I250" s="3455">
        <v>0</v>
      </c>
      <c r="J250" s="3455">
        <v>0</v>
      </c>
      <c r="K250" s="2491"/>
      <c r="L250" s="2491"/>
      <c r="M250" s="2491"/>
      <c r="N250" s="2491"/>
      <c r="O250" s="2491"/>
      <c r="P250" s="2491"/>
      <c r="Q250" s="2491"/>
      <c r="R250" s="2491"/>
      <c r="S250" s="2491"/>
      <c r="T250" s="2491"/>
      <c r="U250" s="2491"/>
      <c r="V250" s="2491"/>
      <c r="W250" s="2491"/>
      <c r="X250" s="2491"/>
      <c r="Y250" s="2491"/>
      <c r="Z250" s="2491"/>
    </row>
    <row r="251" spans="1:26" ht="45">
      <c r="A251" s="3455"/>
      <c r="B251" s="3455"/>
      <c r="C251" s="3455">
        <v>0</v>
      </c>
      <c r="D251" s="3455">
        <v>0</v>
      </c>
      <c r="E251" s="3455"/>
      <c r="F251" s="3455"/>
      <c r="G251" s="3658" t="s">
        <v>3587</v>
      </c>
      <c r="H251" s="3504" t="s">
        <v>2018</v>
      </c>
      <c r="I251" s="3455">
        <v>0</v>
      </c>
      <c r="J251" s="3455">
        <v>0</v>
      </c>
      <c r="K251" s="2491"/>
      <c r="L251" s="2491"/>
      <c r="M251" s="2491"/>
      <c r="N251" s="2491"/>
      <c r="O251" s="2491"/>
      <c r="P251" s="2491"/>
      <c r="Q251" s="2491"/>
      <c r="R251" s="2491"/>
      <c r="S251" s="2491"/>
      <c r="T251" s="2491"/>
      <c r="U251" s="2491"/>
      <c r="V251" s="2491"/>
      <c r="W251" s="2491"/>
      <c r="X251" s="2491"/>
      <c r="Y251" s="2491"/>
      <c r="Z251" s="2491"/>
    </row>
    <row r="252" spans="1:26" ht="15">
      <c r="A252" s="3455"/>
      <c r="B252" s="3455"/>
      <c r="C252" s="3455">
        <v>0</v>
      </c>
      <c r="D252" s="3455">
        <v>0</v>
      </c>
      <c r="E252" s="3455"/>
      <c r="F252" s="3455"/>
      <c r="G252" s="3658" t="s">
        <v>3588</v>
      </c>
      <c r="H252" s="3504" t="s">
        <v>856</v>
      </c>
      <c r="I252" s="3455">
        <v>0</v>
      </c>
      <c r="J252" s="3455">
        <v>0</v>
      </c>
      <c r="K252" s="2491"/>
      <c r="L252" s="2491"/>
      <c r="M252" s="2491"/>
      <c r="N252" s="2491"/>
      <c r="O252" s="2491"/>
      <c r="P252" s="2491"/>
      <c r="Q252" s="2491"/>
      <c r="R252" s="2491"/>
      <c r="S252" s="2491"/>
      <c r="T252" s="2491"/>
      <c r="U252" s="2491"/>
      <c r="V252" s="2491"/>
      <c r="W252" s="2491"/>
      <c r="X252" s="2491"/>
      <c r="Y252" s="2491"/>
      <c r="Z252" s="2491"/>
    </row>
    <row r="253" spans="1:26" ht="30">
      <c r="A253" s="3455"/>
      <c r="B253" s="3824"/>
      <c r="C253" s="3455">
        <v>0</v>
      </c>
      <c r="D253" s="3455">
        <v>0</v>
      </c>
      <c r="E253" s="3455"/>
      <c r="F253" s="3455"/>
      <c r="G253" s="3658" t="s">
        <v>1706</v>
      </c>
      <c r="H253" s="3504" t="s">
        <v>2019</v>
      </c>
      <c r="I253" s="3455">
        <v>0</v>
      </c>
      <c r="J253" s="3455">
        <v>0</v>
      </c>
      <c r="K253" s="2491"/>
      <c r="L253" s="2491"/>
      <c r="M253" s="2491"/>
      <c r="N253" s="2491"/>
      <c r="O253" s="2491"/>
      <c r="P253" s="2491"/>
      <c r="Q253" s="2491"/>
      <c r="R253" s="2491"/>
      <c r="S253" s="2491"/>
      <c r="T253" s="2491"/>
      <c r="U253" s="2491"/>
      <c r="V253" s="2491"/>
      <c r="W253" s="2491"/>
      <c r="X253" s="2491"/>
      <c r="Y253" s="2491"/>
      <c r="Z253" s="2491"/>
    </row>
    <row r="254" spans="1:26" ht="90">
      <c r="A254" s="3455"/>
      <c r="B254" s="3455"/>
      <c r="C254" s="3455">
        <v>0</v>
      </c>
      <c r="D254" s="3455">
        <v>0</v>
      </c>
      <c r="E254" s="3455"/>
      <c r="F254" s="3455"/>
      <c r="G254" s="3658" t="s">
        <v>3589</v>
      </c>
      <c r="H254" s="3504" t="s">
        <v>2020</v>
      </c>
      <c r="I254" s="3455">
        <v>0</v>
      </c>
      <c r="J254" s="3455">
        <v>0</v>
      </c>
      <c r="K254" s="2491"/>
      <c r="L254" s="2491"/>
      <c r="M254" s="2491"/>
      <c r="N254" s="2491"/>
      <c r="O254" s="2491"/>
      <c r="P254" s="2491"/>
      <c r="Q254" s="2491"/>
      <c r="R254" s="2491"/>
      <c r="S254" s="2491"/>
      <c r="T254" s="2491"/>
      <c r="U254" s="2491"/>
      <c r="V254" s="2491"/>
      <c r="W254" s="2491"/>
      <c r="X254" s="2491"/>
      <c r="Y254" s="2491"/>
      <c r="Z254" s="2491"/>
    </row>
    <row r="255" spans="1:26" ht="90">
      <c r="A255" s="3455"/>
      <c r="B255" s="3455"/>
      <c r="C255" s="3455">
        <v>0</v>
      </c>
      <c r="D255" s="3455">
        <v>0</v>
      </c>
      <c r="E255" s="3455"/>
      <c r="F255" s="3455"/>
      <c r="G255" s="3658" t="s">
        <v>3590</v>
      </c>
      <c r="H255" s="3504" t="s">
        <v>2021</v>
      </c>
      <c r="I255" s="3455"/>
      <c r="J255" s="3455"/>
      <c r="K255" s="2491"/>
      <c r="L255" s="2491"/>
      <c r="M255" s="2504"/>
      <c r="N255" s="2491"/>
      <c r="O255" s="2491"/>
      <c r="P255" s="2491"/>
      <c r="Q255" s="2491"/>
      <c r="R255" s="2491"/>
      <c r="S255" s="2491"/>
      <c r="T255" s="2491"/>
      <c r="U255" s="2491"/>
      <c r="V255" s="2491"/>
      <c r="W255" s="2491"/>
      <c r="X255" s="2491"/>
      <c r="Y255" s="2491"/>
      <c r="Z255" s="2491"/>
    </row>
    <row r="256" spans="1:26" ht="45">
      <c r="A256" s="3455"/>
      <c r="B256" s="3455"/>
      <c r="C256" s="3455">
        <v>0</v>
      </c>
      <c r="D256" s="3455">
        <v>0</v>
      </c>
      <c r="E256" s="3455"/>
      <c r="F256" s="3455"/>
      <c r="G256" s="3658" t="s">
        <v>3591</v>
      </c>
      <c r="H256" s="3504" t="s">
        <v>2022</v>
      </c>
      <c r="I256" s="3455"/>
      <c r="J256" s="3455"/>
      <c r="K256" s="2491"/>
      <c r="L256" s="2491"/>
      <c r="M256" s="2491"/>
      <c r="N256" s="2491"/>
      <c r="O256" s="2491"/>
      <c r="P256" s="2491"/>
      <c r="Q256" s="2491"/>
      <c r="R256" s="2491"/>
      <c r="S256" s="2491"/>
      <c r="T256" s="2491"/>
      <c r="U256" s="2491"/>
      <c r="V256" s="2491"/>
      <c r="W256" s="2491"/>
      <c r="X256" s="2491"/>
      <c r="Y256" s="2491"/>
      <c r="Z256" s="2491"/>
    </row>
    <row r="257" spans="1:26" ht="75">
      <c r="A257" s="3455"/>
      <c r="B257" s="3455"/>
      <c r="C257" s="3455">
        <v>0</v>
      </c>
      <c r="D257" s="3455">
        <v>0</v>
      </c>
      <c r="E257" s="3455"/>
      <c r="F257" s="3455"/>
      <c r="G257" s="3658" t="s">
        <v>3592</v>
      </c>
      <c r="H257" s="3504" t="s">
        <v>2024</v>
      </c>
      <c r="I257" s="3455"/>
      <c r="J257" s="3455"/>
      <c r="K257" s="2491"/>
      <c r="L257" s="2491"/>
      <c r="M257" s="2491"/>
      <c r="N257" s="2491"/>
      <c r="O257" s="2491"/>
      <c r="P257" s="2491"/>
      <c r="Q257" s="2491"/>
      <c r="R257" s="2491"/>
      <c r="S257" s="2491"/>
      <c r="T257" s="2491"/>
      <c r="U257" s="2491"/>
      <c r="V257" s="2491"/>
      <c r="W257" s="2491"/>
      <c r="X257" s="2491"/>
      <c r="Y257" s="2491"/>
      <c r="Z257" s="2491"/>
    </row>
    <row r="258" spans="1:26" ht="75">
      <c r="A258" s="3455"/>
      <c r="B258" s="3455"/>
      <c r="C258" s="3455">
        <v>0</v>
      </c>
      <c r="D258" s="3455">
        <v>0</v>
      </c>
      <c r="E258" s="3455"/>
      <c r="F258" s="3455"/>
      <c r="G258" s="3658" t="s">
        <v>3593</v>
      </c>
      <c r="H258" s="3504" t="s">
        <v>2023</v>
      </c>
      <c r="I258" s="3455"/>
      <c r="J258" s="3455"/>
      <c r="K258" s="2491"/>
      <c r="L258" s="2491"/>
      <c r="M258" s="2491"/>
      <c r="N258" s="2491"/>
      <c r="O258" s="2491"/>
      <c r="P258" s="2491"/>
      <c r="Q258" s="2491"/>
      <c r="R258" s="2491"/>
      <c r="S258" s="2491"/>
      <c r="T258" s="2491"/>
      <c r="U258" s="2491"/>
      <c r="V258" s="2491"/>
      <c r="W258" s="2491"/>
      <c r="X258" s="2491"/>
      <c r="Y258" s="2491"/>
      <c r="Z258" s="2491"/>
    </row>
    <row r="259" spans="1:26" ht="30">
      <c r="A259" s="3455"/>
      <c r="B259" s="3455"/>
      <c r="C259" s="3455">
        <v>0</v>
      </c>
      <c r="D259" s="3455"/>
      <c r="E259" s="3455"/>
      <c r="F259" s="3455"/>
      <c r="G259" s="3658" t="s">
        <v>3594</v>
      </c>
      <c r="H259" s="3504" t="s">
        <v>863</v>
      </c>
      <c r="I259" s="3455"/>
      <c r="J259" s="3455"/>
      <c r="K259" s="2491"/>
      <c r="L259" s="2491"/>
      <c r="M259" s="2491"/>
      <c r="N259" s="2491"/>
      <c r="O259" s="2491"/>
      <c r="P259" s="2491"/>
      <c r="Q259" s="2491"/>
      <c r="R259" s="2491"/>
      <c r="S259" s="2491"/>
      <c r="T259" s="2491"/>
      <c r="U259" s="2491"/>
      <c r="V259" s="2491"/>
      <c r="W259" s="2491"/>
      <c r="X259" s="2491"/>
      <c r="Y259" s="2491"/>
      <c r="Z259" s="2491"/>
    </row>
    <row r="260" spans="1:26" ht="30">
      <c r="A260" s="3455"/>
      <c r="B260" s="3455"/>
      <c r="C260" s="3455">
        <v>0</v>
      </c>
      <c r="D260" s="3455"/>
      <c r="E260" s="3455"/>
      <c r="F260" s="3455"/>
      <c r="G260" s="3658" t="s">
        <v>3595</v>
      </c>
      <c r="H260" s="3504" t="s">
        <v>2025</v>
      </c>
      <c r="I260" s="3455"/>
      <c r="J260" s="3455"/>
      <c r="K260" s="2502"/>
      <c r="L260" s="2491"/>
      <c r="M260" s="2491"/>
      <c r="N260" s="2491"/>
      <c r="O260" s="2491"/>
      <c r="P260" s="2491"/>
      <c r="Q260" s="2491"/>
      <c r="R260" s="2491"/>
      <c r="S260" s="2491"/>
      <c r="T260" s="2491"/>
      <c r="U260" s="2491"/>
      <c r="V260" s="2491"/>
      <c r="W260" s="2491"/>
      <c r="X260" s="2491"/>
      <c r="Y260" s="2491"/>
      <c r="Z260" s="2491"/>
    </row>
    <row r="261" spans="1:26" ht="60">
      <c r="A261" s="3455"/>
      <c r="B261" s="3455"/>
      <c r="C261" s="3455">
        <v>0</v>
      </c>
      <c r="D261" s="3455">
        <v>0</v>
      </c>
      <c r="E261" s="3455"/>
      <c r="F261" s="3455"/>
      <c r="G261" s="3658" t="s">
        <v>3596</v>
      </c>
      <c r="H261" s="3504" t="s">
        <v>2026</v>
      </c>
      <c r="I261" s="3455"/>
      <c r="J261" s="3455"/>
      <c r="K261" s="2502"/>
      <c r="L261" s="2491"/>
      <c r="M261" s="2491"/>
      <c r="N261" s="2491"/>
      <c r="O261" s="2491"/>
      <c r="P261" s="2491"/>
      <c r="Q261" s="2491"/>
      <c r="R261" s="2491"/>
      <c r="S261" s="2491"/>
      <c r="T261" s="2491"/>
      <c r="U261" s="2491"/>
      <c r="V261" s="2491"/>
      <c r="W261" s="2491"/>
      <c r="X261" s="2491"/>
      <c r="Y261" s="2491"/>
      <c r="Z261" s="2491"/>
    </row>
    <row r="262" spans="1:26" ht="60">
      <c r="A262" s="3455"/>
      <c r="B262" s="3455"/>
      <c r="C262" s="3455">
        <v>0</v>
      </c>
      <c r="D262" s="3455">
        <v>0</v>
      </c>
      <c r="E262" s="3455"/>
      <c r="F262" s="3455"/>
      <c r="G262" s="3658" t="s">
        <v>3597</v>
      </c>
      <c r="H262" s="3504" t="s">
        <v>2027</v>
      </c>
      <c r="I262" s="3455"/>
      <c r="J262" s="3455"/>
      <c r="K262" s="2502"/>
      <c r="L262" s="2491"/>
      <c r="M262" s="2491"/>
      <c r="N262" s="2491"/>
      <c r="O262" s="2491"/>
      <c r="P262" s="2491"/>
      <c r="Q262" s="2491"/>
      <c r="R262" s="2491"/>
      <c r="S262" s="2491"/>
      <c r="T262" s="2491"/>
      <c r="U262" s="2491"/>
      <c r="V262" s="2491"/>
      <c r="W262" s="2491"/>
      <c r="X262" s="2491"/>
      <c r="Y262" s="2491"/>
      <c r="Z262" s="2491"/>
    </row>
    <row r="263" spans="1:26" ht="135">
      <c r="A263" s="3455"/>
      <c r="B263" s="3455"/>
      <c r="C263" s="3455">
        <v>0</v>
      </c>
      <c r="D263" s="3455">
        <v>0</v>
      </c>
      <c r="E263" s="3455"/>
      <c r="F263" s="3455"/>
      <c r="G263" s="3658" t="s">
        <v>3598</v>
      </c>
      <c r="H263" s="3659" t="s">
        <v>3019</v>
      </c>
      <c r="I263" s="3455"/>
      <c r="J263" s="3455"/>
      <c r="K263" s="2502"/>
      <c r="L263" s="2491"/>
      <c r="M263" s="2491"/>
      <c r="N263" s="2491"/>
      <c r="O263" s="2491"/>
      <c r="P263" s="2491"/>
      <c r="Q263" s="2491"/>
      <c r="R263" s="2491"/>
      <c r="S263" s="2491"/>
      <c r="T263" s="2491"/>
      <c r="U263" s="2491"/>
      <c r="V263" s="2491"/>
      <c r="W263" s="2491"/>
      <c r="X263" s="2491"/>
      <c r="Y263" s="2491"/>
      <c r="Z263" s="2491"/>
    </row>
    <row r="264" spans="1:26" ht="75">
      <c r="A264" s="3455"/>
      <c r="B264" s="3455"/>
      <c r="C264" s="3455">
        <v>0</v>
      </c>
      <c r="D264" s="3455">
        <v>0</v>
      </c>
      <c r="E264" s="3455"/>
      <c r="F264" s="3455"/>
      <c r="G264" s="3658" t="s">
        <v>3599</v>
      </c>
      <c r="H264" s="3504" t="s">
        <v>2028</v>
      </c>
      <c r="I264" s="3455"/>
      <c r="J264" s="3455"/>
      <c r="K264" s="2502"/>
      <c r="L264" s="2491"/>
      <c r="M264" s="2491"/>
      <c r="N264" s="2491"/>
      <c r="O264" s="2491"/>
      <c r="P264" s="2491"/>
      <c r="Q264" s="2491"/>
      <c r="R264" s="2491"/>
      <c r="S264" s="2491"/>
      <c r="T264" s="2491"/>
      <c r="U264" s="2491"/>
      <c r="V264" s="2491"/>
      <c r="W264" s="2491"/>
      <c r="X264" s="2491"/>
      <c r="Y264" s="2491"/>
      <c r="Z264" s="2491"/>
    </row>
    <row r="265" spans="1:26" ht="75" customHeight="1">
      <c r="A265" s="3455"/>
      <c r="B265" s="3455"/>
      <c r="C265" s="3455">
        <v>0</v>
      </c>
      <c r="D265" s="3455">
        <v>0</v>
      </c>
      <c r="E265" s="3455"/>
      <c r="F265" s="3455"/>
      <c r="G265" s="3658" t="s">
        <v>3600</v>
      </c>
      <c r="H265" s="3504" t="s">
        <v>2029</v>
      </c>
      <c r="I265" s="3455"/>
      <c r="J265" s="3455"/>
      <c r="K265" s="2502"/>
      <c r="L265" s="2491"/>
      <c r="M265" s="2491"/>
      <c r="N265" s="2491"/>
      <c r="O265" s="2491"/>
      <c r="P265" s="2491"/>
      <c r="Q265" s="2491"/>
      <c r="R265" s="2491"/>
      <c r="S265" s="2491"/>
      <c r="T265" s="2491"/>
      <c r="U265" s="2491"/>
      <c r="V265" s="2491"/>
      <c r="W265" s="2491"/>
      <c r="X265" s="2491"/>
      <c r="Y265" s="2491"/>
      <c r="Z265" s="2491"/>
    </row>
    <row r="266" spans="1:26" ht="75">
      <c r="A266" s="3455"/>
      <c r="B266" s="3455"/>
      <c r="C266" s="3455">
        <v>0</v>
      </c>
      <c r="D266" s="3455">
        <v>0</v>
      </c>
      <c r="E266" s="3455"/>
      <c r="F266" s="3455"/>
      <c r="G266" s="3658" t="s">
        <v>3601</v>
      </c>
      <c r="H266" s="3504" t="s">
        <v>2030</v>
      </c>
      <c r="I266" s="3455"/>
      <c r="J266" s="3455"/>
      <c r="K266" s="2502"/>
      <c r="L266" s="2491"/>
      <c r="M266" s="2491"/>
      <c r="N266" s="2491"/>
      <c r="O266" s="2491"/>
      <c r="P266" s="2491"/>
      <c r="Q266" s="2491"/>
      <c r="R266" s="2491"/>
      <c r="S266" s="2491"/>
      <c r="T266" s="2491"/>
      <c r="U266" s="2491"/>
      <c r="V266" s="2491"/>
      <c r="W266" s="2491"/>
      <c r="X266" s="2491"/>
      <c r="Y266" s="2491"/>
      <c r="Z266" s="2491"/>
    </row>
    <row r="267" spans="1:26" ht="135">
      <c r="A267" s="3455"/>
      <c r="B267" s="3455"/>
      <c r="C267" s="3455">
        <v>0</v>
      </c>
      <c r="D267" s="3455">
        <v>0</v>
      </c>
      <c r="E267" s="3455"/>
      <c r="F267" s="3455"/>
      <c r="G267" s="3658" t="s">
        <v>3602</v>
      </c>
      <c r="H267" s="3660" t="s">
        <v>2031</v>
      </c>
      <c r="I267" s="3455"/>
      <c r="J267" s="3455"/>
      <c r="K267" s="2491"/>
      <c r="L267" s="2491"/>
      <c r="M267" s="2491"/>
      <c r="N267" s="2491"/>
      <c r="O267" s="2491"/>
      <c r="P267" s="2491"/>
      <c r="Q267" s="2491"/>
      <c r="R267" s="2491"/>
      <c r="S267" s="2491"/>
      <c r="T267" s="2491"/>
      <c r="U267" s="2491"/>
      <c r="V267" s="2491"/>
      <c r="W267" s="2491"/>
      <c r="X267" s="2491"/>
      <c r="Y267" s="2491"/>
      <c r="Z267" s="2491"/>
    </row>
    <row r="268" spans="1:26" ht="105">
      <c r="A268" s="3455"/>
      <c r="B268" s="3455"/>
      <c r="C268" s="3455">
        <v>0</v>
      </c>
      <c r="D268" s="3645">
        <v>0</v>
      </c>
      <c r="E268" s="3455"/>
      <c r="F268" s="3645"/>
      <c r="G268" s="3658" t="s">
        <v>3603</v>
      </c>
      <c r="H268" s="3504" t="s">
        <v>2032</v>
      </c>
      <c r="I268" s="3455"/>
      <c r="J268" s="3645"/>
      <c r="K268" s="2491"/>
      <c r="L268" s="2491"/>
      <c r="M268" s="2491"/>
      <c r="N268" s="2491"/>
      <c r="O268" s="2491"/>
      <c r="P268" s="2491"/>
      <c r="Q268" s="2491"/>
      <c r="R268" s="2491"/>
      <c r="S268" s="2491"/>
      <c r="T268" s="2491"/>
      <c r="U268" s="2491"/>
      <c r="V268" s="2491"/>
      <c r="W268" s="2491"/>
      <c r="X268" s="2491"/>
      <c r="Y268" s="2491"/>
      <c r="Z268" s="2491"/>
    </row>
    <row r="269" spans="1:26" ht="60">
      <c r="A269" s="3455"/>
      <c r="B269" s="3455"/>
      <c r="C269" s="3455">
        <v>0</v>
      </c>
      <c r="D269" s="3455">
        <v>0</v>
      </c>
      <c r="E269" s="3455"/>
      <c r="F269" s="3455"/>
      <c r="G269" s="3658" t="s">
        <v>3604</v>
      </c>
      <c r="H269" s="3504" t="s">
        <v>2033</v>
      </c>
      <c r="I269" s="3455"/>
      <c r="J269" s="3455"/>
      <c r="K269" s="2491"/>
      <c r="L269" s="2491"/>
      <c r="M269" s="2491"/>
      <c r="N269" s="2491"/>
      <c r="O269" s="2491"/>
      <c r="P269" s="2491"/>
      <c r="Q269" s="2491"/>
      <c r="R269" s="2491"/>
      <c r="S269" s="2491"/>
      <c r="T269" s="2491"/>
      <c r="U269" s="2491"/>
      <c r="V269" s="2491"/>
      <c r="W269" s="2491"/>
      <c r="X269" s="2491"/>
      <c r="Y269" s="2491"/>
      <c r="Z269" s="2491"/>
    </row>
    <row r="270" spans="1:26" ht="75">
      <c r="A270" s="3455"/>
      <c r="B270" s="3455"/>
      <c r="C270" s="3455">
        <v>0</v>
      </c>
      <c r="D270" s="3645">
        <v>0</v>
      </c>
      <c r="E270" s="3455"/>
      <c r="F270" s="3645"/>
      <c r="G270" s="3658" t="s">
        <v>3605</v>
      </c>
      <c r="H270" s="3504" t="s">
        <v>2034</v>
      </c>
      <c r="I270" s="3455"/>
      <c r="J270" s="3645"/>
      <c r="K270" s="2491"/>
      <c r="L270" s="2491"/>
      <c r="M270" s="2491"/>
      <c r="N270" s="2491"/>
      <c r="O270" s="2491"/>
      <c r="P270" s="2491"/>
      <c r="Q270" s="2491"/>
      <c r="R270" s="2491"/>
      <c r="S270" s="2491"/>
      <c r="T270" s="2491"/>
      <c r="U270" s="2491"/>
      <c r="V270" s="2491"/>
      <c r="W270" s="2491"/>
      <c r="X270" s="2491"/>
      <c r="Y270" s="2491"/>
      <c r="Z270" s="2491"/>
    </row>
    <row r="271" spans="1:26" ht="33" customHeight="1">
      <c r="A271" s="3455"/>
      <c r="B271" s="3824"/>
      <c r="C271" s="3455">
        <v>0</v>
      </c>
      <c r="D271" s="3645">
        <v>7375000</v>
      </c>
      <c r="E271" s="3455"/>
      <c r="F271" s="3645">
        <v>7375000</v>
      </c>
      <c r="G271" s="3658" t="s">
        <v>3606</v>
      </c>
      <c r="H271" s="3504" t="s">
        <v>875</v>
      </c>
      <c r="I271" s="3455"/>
      <c r="J271" s="3645"/>
      <c r="K271" s="2491"/>
      <c r="L271" s="2491"/>
      <c r="M271" s="2491"/>
      <c r="N271" s="2491"/>
      <c r="O271" s="2491"/>
      <c r="P271" s="2491"/>
      <c r="Q271" s="2491"/>
      <c r="R271" s="2491"/>
      <c r="S271" s="2491"/>
      <c r="T271" s="2491"/>
      <c r="U271" s="2491"/>
      <c r="V271" s="2491"/>
      <c r="W271" s="2491"/>
      <c r="X271" s="2491"/>
      <c r="Y271" s="2491"/>
      <c r="Z271" s="2491"/>
    </row>
    <row r="272" spans="1:26" ht="75">
      <c r="A272" s="3455"/>
      <c r="B272" s="3455"/>
      <c r="C272" s="3455">
        <v>0</v>
      </c>
      <c r="D272" s="3645">
        <v>0</v>
      </c>
      <c r="E272" s="3455"/>
      <c r="F272" s="3645"/>
      <c r="G272" s="3658" t="s">
        <v>3607</v>
      </c>
      <c r="H272" s="3504" t="s">
        <v>2035</v>
      </c>
      <c r="I272" s="3455"/>
      <c r="J272" s="3645"/>
      <c r="K272" s="2491"/>
      <c r="L272" s="2491"/>
      <c r="M272" s="2491"/>
      <c r="N272" s="2491"/>
      <c r="O272" s="2491"/>
      <c r="P272" s="2491"/>
      <c r="Q272" s="2491"/>
      <c r="R272" s="2491"/>
      <c r="S272" s="2491"/>
      <c r="T272" s="2491"/>
      <c r="U272" s="2491"/>
      <c r="V272" s="2491"/>
      <c r="W272" s="2491"/>
      <c r="X272" s="2491"/>
      <c r="Y272" s="2491"/>
      <c r="Z272" s="2491"/>
    </row>
    <row r="273" spans="1:26" ht="60">
      <c r="A273" s="3455"/>
      <c r="B273" s="3455"/>
      <c r="C273" s="3455">
        <v>0</v>
      </c>
      <c r="D273" s="3645">
        <v>0</v>
      </c>
      <c r="E273" s="3455"/>
      <c r="F273" s="3645"/>
      <c r="G273" s="3658" t="s">
        <v>3608</v>
      </c>
      <c r="H273" s="3504" t="s">
        <v>2036</v>
      </c>
      <c r="I273" s="3455"/>
      <c r="J273" s="3645"/>
      <c r="K273" s="2491"/>
      <c r="L273" s="2491"/>
      <c r="M273" s="2491"/>
      <c r="N273" s="2491"/>
      <c r="O273" s="2491"/>
      <c r="P273" s="2491"/>
      <c r="Q273" s="2491"/>
      <c r="R273" s="2491"/>
      <c r="S273" s="2491"/>
      <c r="T273" s="2491"/>
      <c r="U273" s="2491"/>
      <c r="V273" s="2491"/>
      <c r="W273" s="2491"/>
      <c r="X273" s="2491"/>
      <c r="Y273" s="2491"/>
      <c r="Z273" s="2491"/>
    </row>
    <row r="274" spans="1:26" ht="60">
      <c r="A274" s="3455"/>
      <c r="B274" s="3455"/>
      <c r="C274" s="3455">
        <v>0</v>
      </c>
      <c r="D274" s="3455">
        <v>0</v>
      </c>
      <c r="E274" s="3455"/>
      <c r="F274" s="3455"/>
      <c r="G274" s="3658" t="s">
        <v>3609</v>
      </c>
      <c r="H274" s="3504" t="s">
        <v>2037</v>
      </c>
      <c r="I274" s="3455"/>
      <c r="J274" s="3455"/>
      <c r="K274" s="2491"/>
      <c r="L274" s="2491"/>
      <c r="M274" s="2491"/>
      <c r="N274" s="2491"/>
      <c r="O274" s="2491"/>
      <c r="P274" s="2491"/>
      <c r="Q274" s="2491"/>
      <c r="R274" s="2491"/>
      <c r="S274" s="2491"/>
      <c r="T274" s="2491"/>
      <c r="U274" s="2491"/>
      <c r="V274" s="2491"/>
      <c r="W274" s="2491"/>
      <c r="X274" s="2491"/>
      <c r="Y274" s="2491"/>
      <c r="Z274" s="2491"/>
    </row>
    <row r="275" spans="1:26" ht="30">
      <c r="A275" s="3455"/>
      <c r="B275" s="3455"/>
      <c r="C275" s="3455">
        <v>0</v>
      </c>
      <c r="D275" s="3455">
        <v>0</v>
      </c>
      <c r="E275" s="3455"/>
      <c r="F275" s="3455"/>
      <c r="G275" s="3658" t="s">
        <v>3610</v>
      </c>
      <c r="H275" s="3504" t="s">
        <v>879</v>
      </c>
      <c r="I275" s="3455"/>
      <c r="J275" s="3455"/>
      <c r="K275" s="2502"/>
      <c r="L275" s="2491"/>
      <c r="M275" s="2491"/>
      <c r="N275" s="2491"/>
      <c r="O275" s="2491"/>
      <c r="P275" s="2491"/>
      <c r="Q275" s="2491"/>
      <c r="R275" s="2491"/>
      <c r="S275" s="2491"/>
      <c r="T275" s="2491"/>
      <c r="U275" s="2491"/>
      <c r="V275" s="2491"/>
      <c r="W275" s="2491"/>
      <c r="X275" s="2491"/>
      <c r="Y275" s="2491"/>
      <c r="Z275" s="2491"/>
    </row>
    <row r="276" spans="1:26" ht="30">
      <c r="A276" s="3455"/>
      <c r="B276" s="3455"/>
      <c r="C276" s="3455">
        <v>0</v>
      </c>
      <c r="D276" s="3455">
        <v>0</v>
      </c>
      <c r="E276" s="3455"/>
      <c r="F276" s="3455"/>
      <c r="G276" s="3658" t="s">
        <v>3611</v>
      </c>
      <c r="H276" s="3504" t="s">
        <v>2038</v>
      </c>
      <c r="I276" s="3455"/>
      <c r="J276" s="3455"/>
      <c r="K276" s="2502"/>
      <c r="L276" s="2491"/>
      <c r="M276" s="2491"/>
      <c r="N276" s="2491"/>
      <c r="O276" s="2491"/>
      <c r="P276" s="2491"/>
      <c r="Q276" s="2491"/>
      <c r="R276" s="2491"/>
      <c r="S276" s="2491"/>
      <c r="T276" s="2491"/>
      <c r="U276" s="2491"/>
      <c r="V276" s="2491"/>
      <c r="W276" s="2491"/>
      <c r="X276" s="2491"/>
      <c r="Y276" s="2491"/>
      <c r="Z276" s="2491"/>
    </row>
    <row r="277" spans="1:26" ht="45">
      <c r="A277" s="3455"/>
      <c r="B277" s="3824"/>
      <c r="C277" s="3455">
        <v>0</v>
      </c>
      <c r="D277" s="3455">
        <v>0</v>
      </c>
      <c r="E277" s="3455"/>
      <c r="F277" s="3455"/>
      <c r="G277" s="3658" t="s">
        <v>3612</v>
      </c>
      <c r="H277" s="3504" t="s">
        <v>2039</v>
      </c>
      <c r="I277" s="3455"/>
      <c r="J277" s="3455"/>
      <c r="K277" s="2502"/>
      <c r="L277" s="2491"/>
      <c r="M277" s="2491"/>
      <c r="N277" s="2491"/>
      <c r="O277" s="2491"/>
      <c r="P277" s="2491"/>
      <c r="Q277" s="2491"/>
      <c r="R277" s="2491"/>
      <c r="S277" s="2491"/>
      <c r="T277" s="2491"/>
      <c r="U277" s="2491"/>
      <c r="V277" s="2491"/>
      <c r="W277" s="2491"/>
      <c r="X277" s="2491"/>
      <c r="Y277" s="2491"/>
      <c r="Z277" s="2491"/>
    </row>
    <row r="278" spans="1:26" ht="75">
      <c r="A278" s="3455"/>
      <c r="B278" s="3455"/>
      <c r="C278" s="3645">
        <v>0</v>
      </c>
      <c r="D278" s="3645">
        <v>0</v>
      </c>
      <c r="E278" s="3645"/>
      <c r="F278" s="3645"/>
      <c r="G278" s="3658" t="s">
        <v>3613</v>
      </c>
      <c r="H278" s="3504" t="s">
        <v>2040</v>
      </c>
      <c r="I278" s="3645"/>
      <c r="J278" s="3645"/>
      <c r="K278" s="2502"/>
      <c r="L278" s="2491"/>
      <c r="M278" s="2491"/>
      <c r="N278" s="2491"/>
      <c r="O278" s="2491"/>
      <c r="P278" s="2491"/>
      <c r="Q278" s="2491"/>
      <c r="R278" s="2491"/>
      <c r="S278" s="2491"/>
      <c r="T278" s="2491"/>
      <c r="U278" s="2491"/>
      <c r="V278" s="2491"/>
      <c r="W278" s="2491"/>
      <c r="X278" s="2491"/>
      <c r="Y278" s="2491"/>
      <c r="Z278" s="2491"/>
    </row>
    <row r="279" spans="1:26" ht="60">
      <c r="A279" s="3455"/>
      <c r="B279" s="3455"/>
      <c r="C279" s="3645">
        <v>0</v>
      </c>
      <c r="D279" s="3455">
        <v>0</v>
      </c>
      <c r="E279" s="3645"/>
      <c r="F279" s="3455"/>
      <c r="G279" s="3658" t="s">
        <v>3614</v>
      </c>
      <c r="H279" s="3504" t="s">
        <v>2041</v>
      </c>
      <c r="I279" s="3645"/>
      <c r="J279" s="3455"/>
      <c r="K279" s="2502"/>
      <c r="L279" s="2491"/>
      <c r="M279" s="2491"/>
      <c r="N279" s="2491"/>
      <c r="O279" s="2491"/>
      <c r="P279" s="2491"/>
      <c r="Q279" s="2491"/>
      <c r="R279" s="2491"/>
      <c r="S279" s="2491"/>
      <c r="T279" s="2491"/>
      <c r="U279" s="2491"/>
      <c r="V279" s="2491"/>
      <c r="W279" s="2491"/>
      <c r="X279" s="2491"/>
      <c r="Y279" s="2491"/>
      <c r="Z279" s="2491"/>
    </row>
    <row r="280" spans="1:26" ht="60">
      <c r="A280" s="3455"/>
      <c r="B280" s="3455"/>
      <c r="C280" s="3645">
        <v>0</v>
      </c>
      <c r="D280" s="3455">
        <v>0</v>
      </c>
      <c r="E280" s="3645"/>
      <c r="F280" s="3455"/>
      <c r="G280" s="3658" t="s">
        <v>3615</v>
      </c>
      <c r="H280" s="3504" t="s">
        <v>2042</v>
      </c>
      <c r="I280" s="3645"/>
      <c r="J280" s="3455"/>
      <c r="K280" s="2502"/>
      <c r="L280" s="2491"/>
      <c r="M280" s="2491"/>
      <c r="N280" s="2491"/>
      <c r="O280" s="2491"/>
      <c r="P280" s="2491"/>
      <c r="Q280" s="2491"/>
      <c r="R280" s="2491"/>
      <c r="S280" s="2491"/>
      <c r="T280" s="2491"/>
      <c r="U280" s="2491"/>
      <c r="V280" s="2491"/>
      <c r="W280" s="2491"/>
      <c r="X280" s="2491"/>
      <c r="Y280" s="2491"/>
      <c r="Z280" s="2491"/>
    </row>
    <row r="281" spans="1:26" ht="90">
      <c r="A281" s="3455"/>
      <c r="B281" s="3455"/>
      <c r="C281" s="3645">
        <v>0</v>
      </c>
      <c r="D281" s="3455">
        <v>0</v>
      </c>
      <c r="E281" s="3645"/>
      <c r="F281" s="3455"/>
      <c r="G281" s="3658" t="s">
        <v>3616</v>
      </c>
      <c r="H281" s="3504" t="s">
        <v>2043</v>
      </c>
      <c r="I281" s="3645"/>
      <c r="J281" s="3455"/>
      <c r="K281" s="2502"/>
      <c r="L281" s="2491"/>
      <c r="M281" s="2491"/>
      <c r="N281" s="2491"/>
      <c r="O281" s="2491"/>
      <c r="P281" s="2491"/>
      <c r="Q281" s="2491"/>
      <c r="R281" s="2491"/>
      <c r="S281" s="2491"/>
      <c r="T281" s="2491"/>
      <c r="U281" s="2491"/>
      <c r="V281" s="2491"/>
      <c r="W281" s="2491"/>
      <c r="X281" s="2491"/>
      <c r="Y281" s="2491"/>
      <c r="Z281" s="2491"/>
    </row>
    <row r="282" spans="1:26" ht="75">
      <c r="A282" s="3455"/>
      <c r="B282" s="3652"/>
      <c r="C282" s="3645">
        <v>0</v>
      </c>
      <c r="D282" s="3455">
        <v>0</v>
      </c>
      <c r="E282" s="3645"/>
      <c r="F282" s="3455"/>
      <c r="G282" s="3658" t="s">
        <v>3617</v>
      </c>
      <c r="H282" s="3504" t="s">
        <v>2044</v>
      </c>
      <c r="I282" s="3645"/>
      <c r="J282" s="3455"/>
      <c r="K282" s="2502"/>
      <c r="L282" s="2491"/>
      <c r="M282" s="2491"/>
      <c r="N282" s="2491"/>
      <c r="O282" s="2491"/>
      <c r="P282" s="2491"/>
      <c r="Q282" s="2491"/>
      <c r="R282" s="2491"/>
      <c r="S282" s="2491"/>
      <c r="T282" s="2491"/>
      <c r="U282" s="2491"/>
      <c r="V282" s="2491"/>
      <c r="W282" s="2491"/>
      <c r="X282" s="2491"/>
      <c r="Y282" s="2491"/>
      <c r="Z282" s="2491"/>
    </row>
    <row r="283" spans="1:26" ht="90">
      <c r="A283" s="3455"/>
      <c r="B283" s="3455"/>
      <c r="C283" s="3645">
        <v>0</v>
      </c>
      <c r="D283" s="3455">
        <v>0</v>
      </c>
      <c r="E283" s="3645"/>
      <c r="F283" s="3455"/>
      <c r="G283" s="3658" t="s">
        <v>3618</v>
      </c>
      <c r="H283" s="3504" t="s">
        <v>2045</v>
      </c>
      <c r="I283" s="3645"/>
      <c r="J283" s="3455"/>
      <c r="K283" s="2502"/>
      <c r="L283" s="2491"/>
      <c r="M283" s="2491"/>
      <c r="N283" s="2491"/>
      <c r="O283" s="2491"/>
      <c r="P283" s="2491"/>
      <c r="Q283" s="2491"/>
      <c r="R283" s="2491"/>
      <c r="S283" s="2491"/>
      <c r="T283" s="2491"/>
      <c r="U283" s="2491"/>
      <c r="V283" s="2491"/>
      <c r="W283" s="2491"/>
      <c r="X283" s="2491"/>
      <c r="Y283" s="2491"/>
      <c r="Z283" s="2491"/>
    </row>
    <row r="284" spans="1:26" ht="210">
      <c r="A284" s="3455"/>
      <c r="B284" s="3455"/>
      <c r="C284" s="3645">
        <v>0</v>
      </c>
      <c r="D284" s="3455">
        <v>0</v>
      </c>
      <c r="E284" s="3645"/>
      <c r="F284" s="3455"/>
      <c r="G284" s="3658" t="s">
        <v>3619</v>
      </c>
      <c r="H284" s="3660" t="s">
        <v>2046</v>
      </c>
      <c r="I284" s="3645"/>
      <c r="J284" s="3455"/>
      <c r="K284" s="2502"/>
      <c r="L284" s="2491"/>
      <c r="M284" s="2491"/>
      <c r="N284" s="2491"/>
      <c r="O284" s="2491"/>
      <c r="P284" s="2491"/>
      <c r="Q284" s="2491"/>
      <c r="R284" s="2491"/>
      <c r="S284" s="2491"/>
      <c r="T284" s="2491"/>
      <c r="U284" s="2491"/>
      <c r="V284" s="2491"/>
      <c r="W284" s="2491"/>
      <c r="X284" s="2491"/>
      <c r="Y284" s="2491"/>
      <c r="Z284" s="2491"/>
    </row>
    <row r="285" spans="1:26" ht="30">
      <c r="A285" s="3455"/>
      <c r="B285" s="3455"/>
      <c r="C285" s="3645">
        <v>0</v>
      </c>
      <c r="D285" s="3455">
        <v>0</v>
      </c>
      <c r="E285" s="3645"/>
      <c r="F285" s="3455"/>
      <c r="G285" s="3658" t="s">
        <v>3620</v>
      </c>
      <c r="H285" s="3504" t="s">
        <v>2047</v>
      </c>
      <c r="I285" s="3645"/>
      <c r="J285" s="3455"/>
      <c r="K285" s="2502"/>
      <c r="L285" s="2491"/>
      <c r="M285" s="2491"/>
      <c r="N285" s="2491"/>
      <c r="O285" s="2491"/>
      <c r="P285" s="2491"/>
      <c r="Q285" s="2491"/>
      <c r="R285" s="2491"/>
      <c r="S285" s="2491"/>
      <c r="T285" s="2491"/>
      <c r="U285" s="2491"/>
      <c r="V285" s="2491"/>
      <c r="W285" s="2491"/>
      <c r="X285" s="2491"/>
      <c r="Y285" s="2491"/>
      <c r="Z285" s="2491"/>
    </row>
    <row r="286" spans="1:26" ht="60">
      <c r="A286" s="3455"/>
      <c r="B286" s="3824"/>
      <c r="C286" s="3645">
        <v>0</v>
      </c>
      <c r="D286" s="3455">
        <v>0</v>
      </c>
      <c r="E286" s="3645"/>
      <c r="F286" s="3455"/>
      <c r="G286" s="3658" t="s">
        <v>3621</v>
      </c>
      <c r="H286" s="3504" t="s">
        <v>2048</v>
      </c>
      <c r="I286" s="3645"/>
      <c r="J286" s="3455"/>
      <c r="K286" s="2502"/>
      <c r="L286" s="2491"/>
      <c r="M286" s="2491"/>
      <c r="N286" s="2491"/>
      <c r="O286" s="2491"/>
      <c r="P286" s="2491"/>
      <c r="Q286" s="2491"/>
      <c r="R286" s="2491"/>
      <c r="S286" s="2491"/>
      <c r="T286" s="2491"/>
      <c r="U286" s="2491"/>
      <c r="V286" s="2491"/>
      <c r="W286" s="2491"/>
      <c r="X286" s="2491"/>
      <c r="Y286" s="2491"/>
      <c r="Z286" s="2491"/>
    </row>
    <row r="287" spans="1:26" ht="45">
      <c r="A287" s="3455"/>
      <c r="B287" s="3455"/>
      <c r="C287" s="3645">
        <v>0</v>
      </c>
      <c r="D287" s="3455">
        <v>0</v>
      </c>
      <c r="E287" s="3645"/>
      <c r="F287" s="3455"/>
      <c r="G287" s="3658" t="s">
        <v>3622</v>
      </c>
      <c r="H287" s="3504" t="s">
        <v>2049</v>
      </c>
      <c r="I287" s="3645"/>
      <c r="J287" s="3455"/>
      <c r="K287" s="2502"/>
      <c r="L287" s="2491"/>
      <c r="M287" s="2491"/>
      <c r="N287" s="2491"/>
      <c r="O287" s="2491"/>
      <c r="P287" s="2491"/>
      <c r="Q287" s="2491"/>
      <c r="R287" s="2491"/>
      <c r="S287" s="2491"/>
      <c r="T287" s="2491"/>
      <c r="U287" s="2491"/>
      <c r="V287" s="2491"/>
      <c r="W287" s="2491"/>
      <c r="X287" s="2491"/>
      <c r="Y287" s="2491"/>
      <c r="Z287" s="2491"/>
    </row>
    <row r="288" spans="1:26" ht="60">
      <c r="A288" s="3455"/>
      <c r="B288" s="3455"/>
      <c r="C288" s="3645">
        <v>0</v>
      </c>
      <c r="D288" s="3455">
        <v>0</v>
      </c>
      <c r="E288" s="3645"/>
      <c r="F288" s="3455"/>
      <c r="G288" s="3658" t="s">
        <v>3623</v>
      </c>
      <c r="H288" s="3504" t="s">
        <v>2050</v>
      </c>
      <c r="I288" s="3645"/>
      <c r="J288" s="3455"/>
      <c r="K288" s="2502"/>
      <c r="L288" s="2491"/>
      <c r="M288" s="2491"/>
      <c r="N288" s="2491"/>
      <c r="O288" s="2491"/>
      <c r="P288" s="2491"/>
      <c r="Q288" s="2491"/>
      <c r="R288" s="2491"/>
      <c r="S288" s="2491"/>
      <c r="T288" s="2491"/>
      <c r="U288" s="2491"/>
      <c r="V288" s="2491"/>
      <c r="W288" s="2491"/>
      <c r="X288" s="2491"/>
      <c r="Y288" s="2491"/>
      <c r="Z288" s="2491"/>
    </row>
    <row r="289" spans="1:26" ht="30">
      <c r="A289" s="3455"/>
      <c r="B289" s="3652"/>
      <c r="C289" s="3645">
        <v>0</v>
      </c>
      <c r="D289" s="3455"/>
      <c r="E289" s="3645"/>
      <c r="F289" s="3455"/>
      <c r="G289" s="3658" t="s">
        <v>892</v>
      </c>
      <c r="H289" s="3504" t="s">
        <v>2051</v>
      </c>
      <c r="I289" s="3645"/>
      <c r="J289" s="3455"/>
      <c r="K289" s="2502"/>
      <c r="L289" s="2491"/>
      <c r="M289" s="2491"/>
      <c r="N289" s="2491"/>
      <c r="O289" s="2491"/>
      <c r="P289" s="2491"/>
      <c r="Q289" s="2491"/>
      <c r="R289" s="2491"/>
      <c r="S289" s="2491"/>
      <c r="T289" s="2491"/>
      <c r="U289" s="2491"/>
      <c r="V289" s="2491"/>
      <c r="W289" s="2491"/>
      <c r="X289" s="2491"/>
      <c r="Y289" s="2491"/>
      <c r="Z289" s="2491"/>
    </row>
    <row r="290" spans="1:26" ht="135">
      <c r="A290" s="3455"/>
      <c r="B290" s="3652"/>
      <c r="C290" s="3645">
        <v>0</v>
      </c>
      <c r="D290" s="3455"/>
      <c r="E290" s="3645"/>
      <c r="F290" s="3455"/>
      <c r="G290" s="3658" t="s">
        <v>3624</v>
      </c>
      <c r="H290" s="3660" t="s">
        <v>2052</v>
      </c>
      <c r="I290" s="3645"/>
      <c r="J290" s="3455"/>
      <c r="K290" s="2502"/>
      <c r="L290" s="2491"/>
      <c r="M290" s="2491"/>
      <c r="N290" s="2491"/>
      <c r="O290" s="2491"/>
      <c r="P290" s="2491"/>
      <c r="Q290" s="2491"/>
      <c r="R290" s="2491"/>
      <c r="S290" s="2491"/>
      <c r="T290" s="2491"/>
      <c r="U290" s="2491"/>
      <c r="V290" s="2491"/>
      <c r="W290" s="2491"/>
      <c r="X290" s="2491"/>
      <c r="Y290" s="2491"/>
      <c r="Z290" s="2491"/>
    </row>
    <row r="291" spans="1:26" ht="75" customHeight="1">
      <c r="A291" s="3455"/>
      <c r="B291" s="3455"/>
      <c r="C291" s="3645">
        <v>0</v>
      </c>
      <c r="D291" s="3454">
        <v>600000</v>
      </c>
      <c r="E291" s="3645"/>
      <c r="F291" s="3454">
        <v>600000</v>
      </c>
      <c r="G291" s="3658" t="s">
        <v>895</v>
      </c>
      <c r="H291" s="3504" t="s">
        <v>2053</v>
      </c>
      <c r="I291" s="3645"/>
      <c r="J291" s="3454"/>
      <c r="K291" s="2502"/>
      <c r="L291" s="2491"/>
      <c r="M291" s="2491"/>
      <c r="N291" s="2491"/>
      <c r="O291" s="2491"/>
      <c r="P291" s="2491"/>
      <c r="Q291" s="2491"/>
      <c r="R291" s="2491"/>
      <c r="S291" s="2491"/>
      <c r="T291" s="2491"/>
      <c r="U291" s="2491"/>
      <c r="V291" s="2491"/>
      <c r="W291" s="2491"/>
      <c r="X291" s="2491"/>
      <c r="Y291" s="2491"/>
      <c r="Z291" s="2491"/>
    </row>
    <row r="292" spans="1:26" ht="60">
      <c r="A292" s="3455"/>
      <c r="B292" s="3455"/>
      <c r="C292" s="3645">
        <v>0</v>
      </c>
      <c r="D292" s="3455">
        <v>0</v>
      </c>
      <c r="E292" s="3645"/>
      <c r="F292" s="3455"/>
      <c r="G292" s="3658" t="s">
        <v>3625</v>
      </c>
      <c r="H292" s="3504" t="s">
        <v>2054</v>
      </c>
      <c r="I292" s="3645"/>
      <c r="J292" s="3455"/>
      <c r="K292" s="2502"/>
      <c r="L292" s="2491"/>
      <c r="M292" s="2491"/>
      <c r="N292" s="2491"/>
      <c r="O292" s="2491"/>
      <c r="P292" s="2491"/>
      <c r="Q292" s="2491"/>
      <c r="R292" s="2491"/>
      <c r="S292" s="2491"/>
      <c r="T292" s="2491"/>
      <c r="U292" s="2491"/>
      <c r="V292" s="2491"/>
      <c r="W292" s="2491"/>
      <c r="X292" s="2491"/>
      <c r="Y292" s="2491"/>
      <c r="Z292" s="2491"/>
    </row>
    <row r="293" spans="1:26" ht="60">
      <c r="A293" s="3455"/>
      <c r="B293" s="3455"/>
      <c r="C293" s="3455">
        <v>0</v>
      </c>
      <c r="D293" s="3455">
        <v>0</v>
      </c>
      <c r="E293" s="3455"/>
      <c r="F293" s="3455"/>
      <c r="G293" s="3658" t="s">
        <v>3627</v>
      </c>
      <c r="H293" s="3504" t="s">
        <v>2058</v>
      </c>
      <c r="I293" s="3455"/>
      <c r="J293" s="3455"/>
      <c r="K293" s="2502"/>
      <c r="L293" s="2491"/>
      <c r="M293" s="2491"/>
      <c r="N293" s="2491"/>
      <c r="O293" s="2491"/>
      <c r="P293" s="2491"/>
      <c r="Q293" s="2491"/>
      <c r="R293" s="2491"/>
      <c r="S293" s="2491"/>
      <c r="T293" s="2491"/>
      <c r="U293" s="2491"/>
      <c r="V293" s="2491"/>
      <c r="W293" s="2491"/>
      <c r="X293" s="2491"/>
      <c r="Y293" s="2491"/>
      <c r="Z293" s="2491"/>
    </row>
    <row r="294" spans="1:26" ht="75">
      <c r="A294" s="3455"/>
      <c r="B294" s="3455"/>
      <c r="C294" s="3455">
        <v>0</v>
      </c>
      <c r="D294" s="3455"/>
      <c r="E294" s="3455"/>
      <c r="F294" s="3455"/>
      <c r="G294" s="3658" t="s">
        <v>3626</v>
      </c>
      <c r="H294" s="3504" t="s">
        <v>898</v>
      </c>
      <c r="I294" s="3455"/>
      <c r="J294" s="3455"/>
      <c r="K294" s="2502"/>
      <c r="L294" s="2491"/>
      <c r="M294" s="2491"/>
      <c r="N294" s="2491"/>
      <c r="O294" s="2491"/>
      <c r="P294" s="2491"/>
      <c r="Q294" s="2491"/>
      <c r="R294" s="2491"/>
      <c r="S294" s="2491"/>
      <c r="T294" s="2491"/>
      <c r="U294" s="2491"/>
      <c r="V294" s="2491"/>
      <c r="W294" s="2491"/>
      <c r="X294" s="2491"/>
      <c r="Y294" s="2491"/>
      <c r="Z294" s="2491"/>
    </row>
    <row r="295" spans="1:26" ht="75">
      <c r="A295" s="3455"/>
      <c r="B295" s="3455"/>
      <c r="C295" s="3455">
        <v>0</v>
      </c>
      <c r="D295" s="3455"/>
      <c r="E295" s="3455"/>
      <c r="F295" s="3455"/>
      <c r="G295" s="3658" t="s">
        <v>3628</v>
      </c>
      <c r="H295" s="3504" t="s">
        <v>899</v>
      </c>
      <c r="I295" s="3455"/>
      <c r="J295" s="3455"/>
      <c r="K295" s="2502"/>
      <c r="L295" s="2491"/>
      <c r="M295" s="2491"/>
      <c r="N295" s="2491"/>
      <c r="O295" s="2491"/>
      <c r="P295" s="2491"/>
      <c r="Q295" s="2491"/>
      <c r="R295" s="2491"/>
      <c r="S295" s="2491"/>
      <c r="T295" s="2491"/>
      <c r="U295" s="2491"/>
      <c r="V295" s="2491"/>
      <c r="W295" s="2491"/>
      <c r="X295" s="2491"/>
      <c r="Y295" s="2491"/>
      <c r="Z295" s="2491"/>
    </row>
    <row r="296" spans="1:26" ht="45">
      <c r="A296" s="3455"/>
      <c r="B296" s="3455"/>
      <c r="C296" s="3455">
        <v>0</v>
      </c>
      <c r="D296" s="3455"/>
      <c r="E296" s="3455"/>
      <c r="F296" s="3455"/>
      <c r="G296" s="3658" t="s">
        <v>3629</v>
      </c>
      <c r="H296" s="3504" t="s">
        <v>900</v>
      </c>
      <c r="I296" s="3455"/>
      <c r="J296" s="3455"/>
      <c r="K296" s="2502"/>
      <c r="L296" s="2491"/>
      <c r="M296" s="2491"/>
      <c r="N296" s="2491"/>
      <c r="O296" s="2491"/>
      <c r="P296" s="2491"/>
      <c r="Q296" s="2491"/>
      <c r="R296" s="2491"/>
      <c r="S296" s="2491"/>
      <c r="T296" s="2491"/>
      <c r="U296" s="2491"/>
      <c r="V296" s="2491"/>
      <c r="W296" s="2491"/>
      <c r="X296" s="2491"/>
      <c r="Y296" s="2491"/>
      <c r="Z296" s="2491"/>
    </row>
    <row r="297" spans="1:26" ht="60">
      <c r="A297" s="3455"/>
      <c r="B297" s="3455"/>
      <c r="C297" s="3455">
        <v>0</v>
      </c>
      <c r="D297" s="3455">
        <v>0</v>
      </c>
      <c r="E297" s="3455"/>
      <c r="F297" s="3455"/>
      <c r="G297" s="3658" t="s">
        <v>3630</v>
      </c>
      <c r="H297" s="3504" t="s">
        <v>901</v>
      </c>
      <c r="I297" s="3455"/>
      <c r="J297" s="3455"/>
      <c r="K297" s="2502"/>
      <c r="L297" s="2491"/>
      <c r="M297" s="2491"/>
      <c r="N297" s="2491"/>
      <c r="O297" s="2491"/>
      <c r="P297" s="2491"/>
      <c r="Q297" s="2491"/>
      <c r="R297" s="2491"/>
      <c r="S297" s="2491"/>
      <c r="T297" s="2491"/>
      <c r="U297" s="2491"/>
      <c r="V297" s="2491"/>
      <c r="W297" s="2491"/>
      <c r="X297" s="2491"/>
      <c r="Y297" s="2491"/>
      <c r="Z297" s="2491"/>
    </row>
    <row r="298" spans="1:26" ht="45">
      <c r="A298" s="3455"/>
      <c r="B298" s="3455"/>
      <c r="C298" s="3455">
        <v>0</v>
      </c>
      <c r="D298" s="3455"/>
      <c r="E298" s="3455"/>
      <c r="F298" s="3455"/>
      <c r="G298" s="3658" t="s">
        <v>3631</v>
      </c>
      <c r="H298" s="3504" t="s">
        <v>762</v>
      </c>
      <c r="I298" s="3455"/>
      <c r="J298" s="3455"/>
      <c r="K298" s="2502"/>
      <c r="L298" s="2491"/>
      <c r="M298" s="2491"/>
      <c r="N298" s="2491"/>
      <c r="O298" s="2491"/>
      <c r="P298" s="2491"/>
      <c r="Q298" s="2491"/>
      <c r="R298" s="2491"/>
      <c r="S298" s="2491"/>
      <c r="T298" s="2491"/>
      <c r="U298" s="2491"/>
      <c r="V298" s="2491"/>
      <c r="W298" s="2491"/>
      <c r="X298" s="2491"/>
      <c r="Y298" s="2491"/>
      <c r="Z298" s="2491"/>
    </row>
    <row r="299" spans="1:26" ht="90">
      <c r="A299" s="3455"/>
      <c r="B299" s="3652"/>
      <c r="C299" s="3455">
        <v>0</v>
      </c>
      <c r="D299" s="3455"/>
      <c r="E299" s="3455"/>
      <c r="F299" s="3455"/>
      <c r="G299" s="3658" t="s">
        <v>3632</v>
      </c>
      <c r="H299" s="3504" t="s">
        <v>902</v>
      </c>
      <c r="I299" s="3455"/>
      <c r="J299" s="3455"/>
      <c r="K299" s="2502"/>
      <c r="L299" s="2491"/>
      <c r="M299" s="2491"/>
      <c r="N299" s="2491"/>
      <c r="O299" s="2491"/>
      <c r="P299" s="2491"/>
      <c r="Q299" s="2491"/>
      <c r="R299" s="2491"/>
      <c r="S299" s="2491"/>
      <c r="T299" s="2491"/>
      <c r="U299" s="2491"/>
      <c r="V299" s="2491"/>
      <c r="W299" s="2491"/>
      <c r="X299" s="2491"/>
      <c r="Y299" s="2491"/>
      <c r="Z299" s="2491"/>
    </row>
    <row r="300" spans="1:26" s="2503" customFormat="1" ht="90" customHeight="1">
      <c r="A300" s="3455"/>
      <c r="B300" s="3455"/>
      <c r="C300" s="3455">
        <v>0</v>
      </c>
      <c r="D300" s="3455">
        <v>0</v>
      </c>
      <c r="E300" s="3455"/>
      <c r="F300" s="3455"/>
      <c r="G300" s="3658" t="s">
        <v>3633</v>
      </c>
      <c r="H300" s="3504" t="s">
        <v>903</v>
      </c>
      <c r="I300" s="3455"/>
      <c r="J300" s="3455"/>
      <c r="K300" s="2502"/>
      <c r="L300" s="2491"/>
      <c r="M300" s="2491"/>
      <c r="N300" s="2491"/>
      <c r="O300" s="2491"/>
      <c r="P300" s="2491"/>
      <c r="Q300" s="2491"/>
      <c r="R300" s="2491"/>
      <c r="S300" s="2491"/>
      <c r="T300" s="2491"/>
      <c r="U300" s="2491"/>
      <c r="V300" s="2491"/>
      <c r="W300" s="2491"/>
      <c r="X300" s="2491"/>
      <c r="Y300" s="2491"/>
      <c r="Z300" s="2491"/>
    </row>
    <row r="301" spans="1:26" s="2503" customFormat="1" ht="60">
      <c r="A301" s="3455"/>
      <c r="B301" s="3652"/>
      <c r="C301" s="3455">
        <v>0</v>
      </c>
      <c r="D301" s="3455"/>
      <c r="E301" s="3455"/>
      <c r="F301" s="3455"/>
      <c r="G301" s="3658" t="s">
        <v>3634</v>
      </c>
      <c r="H301" s="3504" t="s">
        <v>904</v>
      </c>
      <c r="I301" s="3455"/>
      <c r="J301" s="3455"/>
      <c r="K301" s="2502"/>
      <c r="L301" s="2491"/>
      <c r="M301" s="2491"/>
      <c r="N301" s="2491"/>
      <c r="O301" s="2491"/>
      <c r="P301" s="2491"/>
      <c r="Q301" s="2491"/>
      <c r="R301" s="2491"/>
      <c r="S301" s="2491"/>
      <c r="T301" s="2491"/>
      <c r="U301" s="2491"/>
      <c r="V301" s="2491"/>
      <c r="W301" s="2491"/>
      <c r="X301" s="2491"/>
      <c r="Y301" s="2491"/>
      <c r="Z301" s="2491"/>
    </row>
    <row r="302" spans="1:26" s="2503" customFormat="1" ht="75" customHeight="1">
      <c r="A302" s="3455"/>
      <c r="B302" s="3455"/>
      <c r="C302" s="3645">
        <v>0</v>
      </c>
      <c r="D302" s="3455">
        <v>0</v>
      </c>
      <c r="E302" s="3645"/>
      <c r="F302" s="3455"/>
      <c r="G302" s="3658" t="s">
        <v>3635</v>
      </c>
      <c r="H302" s="3504" t="s">
        <v>905</v>
      </c>
      <c r="I302" s="3645"/>
      <c r="J302" s="3455"/>
      <c r="K302" s="2502"/>
      <c r="L302" s="2491"/>
      <c r="M302" s="2491"/>
      <c r="N302" s="2491"/>
      <c r="O302" s="2491"/>
      <c r="P302" s="2491"/>
      <c r="Q302" s="2491"/>
      <c r="R302" s="2491"/>
      <c r="S302" s="2491"/>
      <c r="T302" s="2491"/>
      <c r="U302" s="2491"/>
      <c r="V302" s="2491"/>
      <c r="W302" s="2491"/>
      <c r="X302" s="2491"/>
      <c r="Y302" s="2491"/>
      <c r="Z302" s="2491"/>
    </row>
    <row r="303" spans="1:26" s="2503" customFormat="1" ht="90">
      <c r="A303" s="3455"/>
      <c r="B303" s="3455"/>
      <c r="C303" s="3455">
        <v>0</v>
      </c>
      <c r="D303" s="3455">
        <v>300000</v>
      </c>
      <c r="E303" s="3455"/>
      <c r="F303" s="3643">
        <v>300000</v>
      </c>
      <c r="G303" s="3658" t="s">
        <v>3636</v>
      </c>
      <c r="H303" s="3504" t="s">
        <v>906</v>
      </c>
      <c r="I303" s="3455"/>
      <c r="J303" s="3435"/>
      <c r="K303" s="2502"/>
      <c r="L303" s="2491"/>
      <c r="M303" s="2491"/>
      <c r="N303" s="2491"/>
      <c r="O303" s="2491"/>
      <c r="P303" s="2491"/>
      <c r="Q303" s="2491"/>
      <c r="R303" s="2491"/>
      <c r="S303" s="2491"/>
      <c r="T303" s="2491"/>
      <c r="U303" s="2491"/>
      <c r="V303" s="2491"/>
      <c r="W303" s="2491"/>
      <c r="X303" s="2491"/>
      <c r="Y303" s="2491"/>
      <c r="Z303" s="2491"/>
    </row>
    <row r="304" spans="1:26" s="2503" customFormat="1" ht="90">
      <c r="A304" s="3455"/>
      <c r="B304" s="3455"/>
      <c r="C304" s="3455">
        <v>0</v>
      </c>
      <c r="D304" s="3455"/>
      <c r="E304" s="3455"/>
      <c r="F304" s="3455"/>
      <c r="G304" s="3658" t="s">
        <v>3637</v>
      </c>
      <c r="H304" s="3504" t="s">
        <v>907</v>
      </c>
      <c r="I304" s="3455"/>
      <c r="J304" s="3435"/>
      <c r="K304" s="2502"/>
      <c r="L304" s="2491"/>
      <c r="M304" s="2491"/>
      <c r="N304" s="2491"/>
      <c r="O304" s="2491"/>
      <c r="P304" s="2491"/>
      <c r="Q304" s="2491"/>
      <c r="R304" s="2491"/>
      <c r="S304" s="2491"/>
      <c r="T304" s="2491"/>
      <c r="U304" s="2491"/>
      <c r="V304" s="2491"/>
      <c r="W304" s="2491"/>
      <c r="X304" s="2491"/>
      <c r="Y304" s="2491"/>
      <c r="Z304" s="2491"/>
    </row>
    <row r="305" spans="1:26" s="2503" customFormat="1" ht="30">
      <c r="A305" s="3455"/>
      <c r="B305" s="3652"/>
      <c r="C305" s="3455">
        <v>0</v>
      </c>
      <c r="D305" s="3435">
        <v>2700000</v>
      </c>
      <c r="E305" s="3455"/>
      <c r="F305" s="3435">
        <v>2700000</v>
      </c>
      <c r="G305" s="3658" t="s">
        <v>3638</v>
      </c>
      <c r="H305" s="3504" t="s">
        <v>2966</v>
      </c>
      <c r="I305" s="3455"/>
      <c r="J305" s="3435"/>
      <c r="K305" s="2502"/>
      <c r="L305" s="2491"/>
      <c r="M305" s="2491"/>
      <c r="N305" s="2491"/>
      <c r="O305" s="2491"/>
      <c r="P305" s="2491"/>
      <c r="Q305" s="2491"/>
      <c r="R305" s="2491"/>
      <c r="S305" s="2491"/>
      <c r="T305" s="2491"/>
      <c r="U305" s="2491"/>
      <c r="V305" s="2491"/>
      <c r="W305" s="2491"/>
      <c r="X305" s="2491"/>
      <c r="Y305" s="2491"/>
      <c r="Z305" s="2491"/>
    </row>
    <row r="306" spans="1:26" s="2503" customFormat="1" ht="60">
      <c r="A306" s="3455"/>
      <c r="B306" s="3455"/>
      <c r="C306" s="3455">
        <v>0</v>
      </c>
      <c r="D306" s="3455"/>
      <c r="E306" s="3455"/>
      <c r="F306" s="3455"/>
      <c r="G306" s="3658" t="s">
        <v>3639</v>
      </c>
      <c r="H306" s="3504" t="s">
        <v>908</v>
      </c>
      <c r="I306" s="3455"/>
      <c r="J306" s="3435"/>
      <c r="K306" s="2502"/>
      <c r="L306" s="2491"/>
      <c r="M306" s="2491"/>
      <c r="N306" s="2491"/>
      <c r="O306" s="2491"/>
      <c r="P306" s="2491"/>
      <c r="Q306" s="2491"/>
      <c r="R306" s="2491"/>
      <c r="S306" s="2491"/>
      <c r="T306" s="2491"/>
      <c r="U306" s="2491"/>
      <c r="V306" s="2491"/>
      <c r="W306" s="2491"/>
      <c r="X306" s="2491"/>
      <c r="Y306" s="2491"/>
      <c r="Z306" s="2491"/>
    </row>
    <row r="307" spans="1:26" s="2503" customFormat="1" ht="45" customHeight="1">
      <c r="A307" s="3455"/>
      <c r="B307" s="3824"/>
      <c r="C307" s="3455">
        <v>0</v>
      </c>
      <c r="D307" s="3435">
        <v>200000</v>
      </c>
      <c r="E307" s="3455"/>
      <c r="F307" s="3435">
        <v>200000</v>
      </c>
      <c r="G307" s="3658" t="s">
        <v>3640</v>
      </c>
      <c r="H307" s="3504" t="s">
        <v>909</v>
      </c>
      <c r="I307" s="3455"/>
      <c r="J307" s="3435"/>
      <c r="K307" s="2502"/>
      <c r="L307" s="2491"/>
      <c r="M307" s="2491"/>
      <c r="N307" s="2491"/>
      <c r="O307" s="2491"/>
      <c r="P307" s="2491"/>
      <c r="Q307" s="2491"/>
      <c r="R307" s="2491"/>
      <c r="S307" s="2491"/>
      <c r="T307" s="2491"/>
      <c r="U307" s="2491"/>
      <c r="V307" s="2491"/>
      <c r="W307" s="2491"/>
      <c r="X307" s="2491"/>
      <c r="Y307" s="2491"/>
      <c r="Z307" s="2491"/>
    </row>
    <row r="308" spans="1:26" s="2503" customFormat="1" ht="120">
      <c r="A308" s="3455"/>
      <c r="B308" s="3824"/>
      <c r="C308" s="4430"/>
      <c r="D308" s="3435">
        <v>800000</v>
      </c>
      <c r="E308" s="4430"/>
      <c r="F308" s="3435">
        <v>800000</v>
      </c>
      <c r="G308" s="3658" t="s">
        <v>3641</v>
      </c>
      <c r="H308" s="3504" t="s">
        <v>910</v>
      </c>
      <c r="I308" s="3455"/>
      <c r="J308" s="3435"/>
      <c r="K308" s="2502"/>
      <c r="L308" s="2491"/>
      <c r="M308" s="2491"/>
      <c r="N308" s="2491"/>
      <c r="O308" s="2491"/>
      <c r="P308" s="2491"/>
      <c r="Q308" s="2491"/>
      <c r="R308" s="2491"/>
      <c r="S308" s="2491"/>
      <c r="T308" s="2491"/>
      <c r="U308" s="2491"/>
      <c r="V308" s="2491"/>
      <c r="W308" s="2491"/>
      <c r="X308" s="2491"/>
      <c r="Y308" s="2491"/>
      <c r="Z308" s="2491"/>
    </row>
    <row r="309" spans="1:26" s="2503" customFormat="1" ht="94.5">
      <c r="A309" s="3455"/>
      <c r="B309" s="3824"/>
      <c r="C309" s="3648"/>
      <c r="D309" s="3435">
        <v>1000000</v>
      </c>
      <c r="E309" s="3648"/>
      <c r="F309" s="3435">
        <v>1000000</v>
      </c>
      <c r="G309" s="3461">
        <v>476</v>
      </c>
      <c r="H309" s="3648" t="s">
        <v>3210</v>
      </c>
      <c r="I309" s="3648"/>
      <c r="J309" s="3435"/>
      <c r="K309" s="2502"/>
      <c r="L309" s="2491"/>
      <c r="M309" s="2491"/>
      <c r="N309" s="2491"/>
      <c r="O309" s="2491"/>
      <c r="P309" s="2491"/>
      <c r="Q309" s="2491"/>
      <c r="R309" s="2491"/>
      <c r="S309" s="2491"/>
      <c r="T309" s="2491"/>
      <c r="U309" s="2491"/>
      <c r="V309" s="2491"/>
      <c r="W309" s="2491"/>
      <c r="X309" s="2491"/>
      <c r="Y309" s="2491"/>
      <c r="Z309" s="2491"/>
    </row>
    <row r="310" spans="1:26" s="2503" customFormat="1" ht="94.5">
      <c r="A310" s="3455"/>
      <c r="B310" s="3824"/>
      <c r="C310" s="3648"/>
      <c r="D310" s="3435">
        <v>1000000</v>
      </c>
      <c r="E310" s="3648"/>
      <c r="F310" s="3435">
        <v>1000000</v>
      </c>
      <c r="G310" s="3461">
        <v>477</v>
      </c>
      <c r="H310" s="3648" t="s">
        <v>3211</v>
      </c>
      <c r="I310" s="3648"/>
      <c r="J310" s="3435"/>
      <c r="K310" s="2502"/>
      <c r="L310" s="2491"/>
      <c r="M310" s="2491"/>
      <c r="N310" s="2491"/>
      <c r="O310" s="2491"/>
      <c r="P310" s="2491"/>
      <c r="Q310" s="2491"/>
      <c r="R310" s="2491"/>
      <c r="S310" s="2491"/>
      <c r="T310" s="2491"/>
      <c r="U310" s="2491"/>
      <c r="V310" s="2491"/>
      <c r="W310" s="2491"/>
      <c r="X310" s="2491"/>
      <c r="Y310" s="2491"/>
      <c r="Z310" s="2491"/>
    </row>
    <row r="311" spans="1:26" s="2503" customFormat="1" ht="90">
      <c r="A311" s="3455"/>
      <c r="B311" s="3824"/>
      <c r="C311" s="3661"/>
      <c r="D311" s="3435">
        <v>100000</v>
      </c>
      <c r="E311" s="3661"/>
      <c r="F311" s="3435">
        <v>100000</v>
      </c>
      <c r="G311" s="3461">
        <v>478</v>
      </c>
      <c r="H311" s="3661" t="s">
        <v>3212</v>
      </c>
      <c r="I311" s="3661"/>
      <c r="J311" s="3435"/>
      <c r="K311" s="2502"/>
      <c r="L311" s="2491"/>
      <c r="M311" s="2491"/>
      <c r="N311" s="2491"/>
      <c r="O311" s="2491"/>
      <c r="P311" s="2491"/>
      <c r="Q311" s="2491"/>
      <c r="R311" s="2491"/>
      <c r="S311" s="2491"/>
      <c r="T311" s="2491"/>
      <c r="U311" s="2491"/>
      <c r="V311" s="2491"/>
      <c r="W311" s="2491"/>
      <c r="X311" s="2491"/>
      <c r="Y311" s="2491"/>
      <c r="Z311" s="2491"/>
    </row>
    <row r="312" spans="1:26" s="2503" customFormat="1" ht="105" customHeight="1">
      <c r="A312" s="3455"/>
      <c r="B312" s="3824"/>
      <c r="C312" s="3661"/>
      <c r="D312" s="3435">
        <v>200000</v>
      </c>
      <c r="E312" s="3661"/>
      <c r="F312" s="3435">
        <v>200000</v>
      </c>
      <c r="G312" s="3461">
        <v>479</v>
      </c>
      <c r="H312" s="3661" t="s">
        <v>3213</v>
      </c>
      <c r="I312" s="3661"/>
      <c r="J312" s="3435"/>
      <c r="K312" s="2502"/>
      <c r="L312" s="2491"/>
      <c r="M312" s="2491"/>
      <c r="N312" s="2491"/>
      <c r="O312" s="2491"/>
      <c r="P312" s="2491"/>
      <c r="Q312" s="2491"/>
      <c r="R312" s="2491"/>
      <c r="S312" s="2491"/>
      <c r="T312" s="2491"/>
      <c r="U312" s="2491"/>
      <c r="V312" s="2491"/>
      <c r="W312" s="2491"/>
      <c r="X312" s="2491"/>
      <c r="Y312" s="2491"/>
      <c r="Z312" s="2491"/>
    </row>
    <row r="313" spans="1:26" s="2503" customFormat="1" ht="135" customHeight="1">
      <c r="A313" s="3455"/>
      <c r="B313" s="3824"/>
      <c r="C313" s="3661"/>
      <c r="D313" s="3482">
        <v>200000</v>
      </c>
      <c r="E313" s="3661"/>
      <c r="F313" s="3482">
        <v>200000</v>
      </c>
      <c r="G313" s="3461">
        <v>480</v>
      </c>
      <c r="H313" s="3661" t="s">
        <v>3214</v>
      </c>
      <c r="I313" s="3661"/>
      <c r="J313" s="3482"/>
      <c r="K313" s="2502"/>
      <c r="L313" s="2491"/>
      <c r="M313" s="2491"/>
      <c r="N313" s="2491"/>
      <c r="O313" s="2491"/>
      <c r="P313" s="2491"/>
      <c r="Q313" s="2491"/>
      <c r="R313" s="2491"/>
      <c r="S313" s="2491"/>
      <c r="T313" s="2491"/>
      <c r="U313" s="2491"/>
      <c r="V313" s="2491"/>
      <c r="W313" s="2491"/>
      <c r="X313" s="2491"/>
      <c r="Y313" s="2491"/>
      <c r="Z313" s="2491"/>
    </row>
    <row r="314" spans="1:26" s="2503" customFormat="1" ht="110.25">
      <c r="A314" s="3455"/>
      <c r="B314" s="3824"/>
      <c r="C314" s="3648"/>
      <c r="D314" s="3482">
        <v>400000</v>
      </c>
      <c r="E314" s="3648"/>
      <c r="F314" s="3482">
        <v>400000</v>
      </c>
      <c r="G314" s="3461">
        <v>488</v>
      </c>
      <c r="H314" s="3648" t="s">
        <v>3215</v>
      </c>
      <c r="I314" s="3648"/>
      <c r="J314" s="3482"/>
      <c r="K314" s="2502"/>
      <c r="L314" s="2491"/>
      <c r="M314" s="2491"/>
      <c r="N314" s="2491"/>
      <c r="O314" s="2491"/>
      <c r="P314" s="2491"/>
      <c r="Q314" s="2491"/>
      <c r="R314" s="2491"/>
      <c r="S314" s="2491"/>
      <c r="T314" s="2491"/>
      <c r="U314" s="2491"/>
      <c r="V314" s="2491"/>
      <c r="W314" s="2491"/>
      <c r="X314" s="2491"/>
      <c r="Y314" s="2491"/>
      <c r="Z314" s="2491"/>
    </row>
    <row r="315" spans="1:26" s="2503" customFormat="1" ht="60" customHeight="1">
      <c r="A315" s="3455"/>
      <c r="B315" s="3824"/>
      <c r="C315" s="3661"/>
      <c r="D315" s="3482">
        <v>800000</v>
      </c>
      <c r="E315" s="3661"/>
      <c r="F315" s="3482">
        <v>800000</v>
      </c>
      <c r="G315" s="3461">
        <v>489</v>
      </c>
      <c r="H315" s="3661" t="s">
        <v>3216</v>
      </c>
      <c r="I315" s="3661"/>
      <c r="J315" s="3482"/>
      <c r="K315" s="2502"/>
      <c r="L315" s="2491"/>
      <c r="M315" s="2491"/>
      <c r="N315" s="2491"/>
      <c r="O315" s="2491"/>
      <c r="P315" s="2491"/>
      <c r="Q315" s="2491"/>
      <c r="R315" s="2491"/>
      <c r="S315" s="2491"/>
      <c r="T315" s="2491"/>
      <c r="U315" s="2491"/>
      <c r="V315" s="2491"/>
      <c r="W315" s="2491"/>
      <c r="X315" s="2491"/>
      <c r="Y315" s="2491"/>
      <c r="Z315" s="2491"/>
    </row>
    <row r="316" spans="1:26" s="2503" customFormat="1" ht="78.75">
      <c r="A316" s="3455"/>
      <c r="B316" s="3824"/>
      <c r="C316" s="3648"/>
      <c r="D316" s="3649"/>
      <c r="E316" s="3648"/>
      <c r="F316" s="3649"/>
      <c r="G316" s="3461">
        <v>490</v>
      </c>
      <c r="H316" s="3648" t="s">
        <v>3217</v>
      </c>
      <c r="I316" s="3648"/>
      <c r="J316" s="3649"/>
      <c r="K316" s="2502"/>
      <c r="L316" s="2491"/>
      <c r="M316" s="2491"/>
      <c r="N316" s="2491"/>
      <c r="O316" s="2491"/>
      <c r="P316" s="2491"/>
      <c r="Q316" s="2491"/>
      <c r="R316" s="2491"/>
      <c r="S316" s="2491"/>
      <c r="T316" s="2491"/>
      <c r="U316" s="2491"/>
      <c r="V316" s="2491"/>
      <c r="W316" s="2491"/>
      <c r="X316" s="2491"/>
      <c r="Y316" s="2491"/>
      <c r="Z316" s="2491"/>
    </row>
    <row r="317" spans="1:26" s="2503" customFormat="1" ht="78.75">
      <c r="A317" s="3455"/>
      <c r="B317" s="3652"/>
      <c r="C317" s="3648"/>
      <c r="D317" s="3649"/>
      <c r="E317" s="3648"/>
      <c r="F317" s="3649"/>
      <c r="G317" s="3461">
        <v>491</v>
      </c>
      <c r="H317" s="3648" t="s">
        <v>3218</v>
      </c>
      <c r="I317" s="3648"/>
      <c r="J317" s="3649"/>
      <c r="K317" s="2502"/>
      <c r="L317" s="2491"/>
      <c r="M317" s="2491"/>
      <c r="N317" s="2491"/>
      <c r="O317" s="2491"/>
      <c r="P317" s="2491"/>
      <c r="Q317" s="2491"/>
      <c r="R317" s="2491"/>
      <c r="S317" s="2491"/>
      <c r="T317" s="2491"/>
      <c r="U317" s="2491"/>
      <c r="V317" s="2491"/>
      <c r="W317" s="2491"/>
      <c r="X317" s="2491"/>
      <c r="Y317" s="2491"/>
      <c r="Z317" s="2491"/>
    </row>
    <row r="318" spans="1:26" s="2503" customFormat="1" ht="157.5">
      <c r="A318" s="3455"/>
      <c r="B318" s="3824"/>
      <c r="C318" s="3648"/>
      <c r="D318" s="3482">
        <v>1000000</v>
      </c>
      <c r="E318" s="3648"/>
      <c r="F318" s="3482">
        <v>1000000</v>
      </c>
      <c r="G318" s="3461">
        <v>492</v>
      </c>
      <c r="H318" s="3648" t="s">
        <v>3219</v>
      </c>
      <c r="I318" s="3648"/>
      <c r="J318" s="3482"/>
      <c r="K318" s="2502"/>
      <c r="L318" s="2491"/>
      <c r="M318" s="2491"/>
      <c r="N318" s="2491"/>
      <c r="O318" s="2491"/>
      <c r="P318" s="2491"/>
      <c r="Q318" s="2491"/>
      <c r="R318" s="2491"/>
      <c r="S318" s="2491"/>
      <c r="T318" s="2491"/>
      <c r="U318" s="2491"/>
      <c r="V318" s="2491"/>
      <c r="W318" s="2491"/>
      <c r="X318" s="2491"/>
      <c r="Y318" s="2491"/>
      <c r="Z318" s="2491"/>
    </row>
    <row r="319" spans="1:26" s="2503" customFormat="1" ht="31.5">
      <c r="A319" s="3455"/>
      <c r="B319" s="3824"/>
      <c r="C319" s="3648"/>
      <c r="D319" s="3483">
        <v>600000</v>
      </c>
      <c r="E319" s="3648"/>
      <c r="F319" s="3483">
        <v>600000</v>
      </c>
      <c r="G319" s="3461">
        <v>493</v>
      </c>
      <c r="H319" s="3648" t="s">
        <v>3244</v>
      </c>
      <c r="I319" s="3648"/>
      <c r="J319" s="3483"/>
      <c r="K319" s="2502"/>
      <c r="L319" s="2491"/>
      <c r="M319" s="2491"/>
      <c r="N319" s="2491"/>
      <c r="O319" s="2491"/>
      <c r="P319" s="2491"/>
      <c r="Q319" s="2491"/>
      <c r="R319" s="2491"/>
      <c r="S319" s="2491"/>
      <c r="T319" s="2491"/>
      <c r="U319" s="2491"/>
      <c r="V319" s="2491"/>
      <c r="W319" s="2491"/>
      <c r="X319" s="2491"/>
      <c r="Y319" s="2491"/>
      <c r="Z319" s="2491"/>
    </row>
    <row r="320" spans="1:26" s="2503" customFormat="1" ht="31.5">
      <c r="A320" s="3455"/>
      <c r="B320" s="3652"/>
      <c r="C320" s="3661"/>
      <c r="D320" s="3483">
        <v>2500000</v>
      </c>
      <c r="E320" s="3661"/>
      <c r="F320" s="3483">
        <v>2500000</v>
      </c>
      <c r="G320" s="3461">
        <v>494</v>
      </c>
      <c r="H320" s="3648" t="s">
        <v>3245</v>
      </c>
      <c r="I320" s="3661"/>
      <c r="J320" s="3483"/>
      <c r="K320" s="1377"/>
      <c r="L320" s="2491"/>
      <c r="M320" s="2491"/>
      <c r="N320" s="2491"/>
      <c r="O320" s="2491"/>
      <c r="P320" s="2491"/>
      <c r="Q320" s="2491"/>
      <c r="R320" s="2491"/>
      <c r="S320" s="2491"/>
      <c r="T320" s="2491"/>
      <c r="U320" s="2491"/>
      <c r="V320" s="2491"/>
      <c r="W320" s="2491"/>
      <c r="X320" s="2491"/>
      <c r="Y320" s="2491"/>
      <c r="Z320" s="2491"/>
    </row>
    <row r="321" spans="1:26" s="2503" customFormat="1" ht="47.25">
      <c r="A321" s="3455"/>
      <c r="B321" s="3824"/>
      <c r="C321" s="3648"/>
      <c r="D321" s="3483">
        <v>1500000</v>
      </c>
      <c r="E321" s="3648"/>
      <c r="F321" s="3483">
        <v>1500000</v>
      </c>
      <c r="G321" s="3461">
        <v>495</v>
      </c>
      <c r="H321" s="3648" t="s">
        <v>3246</v>
      </c>
      <c r="I321" s="3648"/>
      <c r="J321" s="3483"/>
      <c r="K321" s="1377"/>
      <c r="L321" s="2491"/>
      <c r="M321" s="2491"/>
      <c r="N321" s="2491"/>
      <c r="O321" s="2491"/>
      <c r="P321" s="2491"/>
      <c r="Q321" s="2491"/>
      <c r="R321" s="2491"/>
      <c r="S321" s="2491"/>
      <c r="T321" s="2491"/>
      <c r="U321" s="2491"/>
      <c r="V321" s="2491"/>
      <c r="W321" s="2491"/>
      <c r="X321" s="2491"/>
      <c r="Y321" s="2491"/>
      <c r="Z321" s="2491"/>
    </row>
    <row r="322" spans="1:26" s="2503" customFormat="1" ht="78.75">
      <c r="A322" s="3455"/>
      <c r="B322" s="3652"/>
      <c r="C322" s="3648"/>
      <c r="D322" s="3485">
        <v>800000</v>
      </c>
      <c r="E322" s="3648"/>
      <c r="F322" s="3485">
        <v>800000</v>
      </c>
      <c r="G322" s="3461">
        <v>496</v>
      </c>
      <c r="H322" s="3648" t="s">
        <v>3267</v>
      </c>
      <c r="I322" s="3648"/>
      <c r="J322" s="3485"/>
      <c r="K322" s="1377"/>
      <c r="L322" s="2491"/>
      <c r="M322" s="2491"/>
      <c r="N322" s="2491"/>
      <c r="O322" s="2491"/>
      <c r="P322" s="2491"/>
      <c r="Q322" s="2491"/>
      <c r="R322" s="2491"/>
      <c r="S322" s="2491"/>
      <c r="T322" s="2491"/>
      <c r="U322" s="2491"/>
      <c r="V322" s="2491"/>
      <c r="W322" s="2491"/>
      <c r="X322" s="2491"/>
      <c r="Y322" s="2491"/>
      <c r="Z322" s="2491"/>
    </row>
    <row r="323" spans="1:26" s="2493" customFormat="1" ht="75.75" thickBot="1">
      <c r="A323" s="3455"/>
      <c r="B323" s="3824"/>
      <c r="C323" s="3486"/>
      <c r="D323" s="3663">
        <v>275000</v>
      </c>
      <c r="E323" s="3486"/>
      <c r="F323" s="3663">
        <v>275000</v>
      </c>
      <c r="G323" s="3466">
        <v>560</v>
      </c>
      <c r="H323" s="3486" t="s">
        <v>3434</v>
      </c>
      <c r="I323" s="3486"/>
      <c r="J323" s="3663"/>
      <c r="K323" s="1377"/>
      <c r="L323" s="2491"/>
      <c r="M323" s="2491"/>
      <c r="N323" s="2491"/>
      <c r="O323" s="2491"/>
      <c r="P323" s="2491"/>
      <c r="Q323" s="2491"/>
      <c r="R323" s="2491"/>
      <c r="S323" s="2492"/>
      <c r="T323" s="2492"/>
      <c r="U323" s="2492"/>
      <c r="V323" s="2492"/>
      <c r="W323" s="2492"/>
      <c r="X323" s="2492"/>
      <c r="Y323" s="2492"/>
      <c r="Z323" s="2492"/>
    </row>
    <row r="324" spans="1:26" s="2506" customFormat="1" ht="45.75" thickTop="1">
      <c r="A324" s="3455"/>
      <c r="B324" s="3824"/>
      <c r="C324" s="3661"/>
      <c r="D324" s="3482">
        <v>1000000</v>
      </c>
      <c r="E324" s="3661"/>
      <c r="F324" s="3482">
        <v>1000000</v>
      </c>
      <c r="G324" s="3461">
        <v>561</v>
      </c>
      <c r="H324" s="3664" t="s">
        <v>3344</v>
      </c>
      <c r="I324" s="3661"/>
      <c r="J324" s="3482"/>
      <c r="K324" s="2505"/>
      <c r="L324" s="2505"/>
      <c r="M324" s="2505"/>
      <c r="N324" s="2505"/>
      <c r="O324" s="2505"/>
      <c r="P324" s="2505"/>
      <c r="Q324" s="2505"/>
      <c r="R324" s="2505"/>
      <c r="S324" s="2505"/>
      <c r="T324" s="2505"/>
      <c r="U324" s="2505"/>
      <c r="V324" s="2505"/>
      <c r="W324" s="2505"/>
      <c r="X324" s="2505"/>
      <c r="Y324" s="2505"/>
      <c r="Z324" s="2505"/>
    </row>
    <row r="325" spans="1:26" ht="75" customHeight="1">
      <c r="A325" s="3455"/>
      <c r="B325" s="3824"/>
      <c r="C325" s="3661"/>
      <c r="D325" s="3482">
        <v>1000000</v>
      </c>
      <c r="E325" s="3661"/>
      <c r="F325" s="3482">
        <v>1000000</v>
      </c>
      <c r="G325" s="3461">
        <v>562</v>
      </c>
      <c r="H325" s="3488" t="s">
        <v>3326</v>
      </c>
      <c r="I325" s="3661"/>
      <c r="J325" s="3482"/>
      <c r="K325" s="2491"/>
      <c r="L325" s="2491"/>
      <c r="M325" s="2491"/>
      <c r="N325" s="2491"/>
      <c r="O325" s="2491"/>
      <c r="P325" s="2491"/>
      <c r="Q325" s="2491"/>
      <c r="R325" s="2491"/>
      <c r="S325" s="2491"/>
      <c r="T325" s="2491"/>
      <c r="U325" s="2491"/>
      <c r="V325" s="2491"/>
      <c r="W325" s="2491"/>
      <c r="X325" s="2491"/>
      <c r="Y325" s="2491"/>
      <c r="Z325" s="2491"/>
    </row>
    <row r="326" spans="1:26" ht="47.25">
      <c r="A326" s="3455"/>
      <c r="B326" s="3824"/>
      <c r="C326" s="3661"/>
      <c r="D326" s="3482">
        <v>300000</v>
      </c>
      <c r="E326" s="3661"/>
      <c r="F326" s="3482">
        <v>300000</v>
      </c>
      <c r="G326" s="3461">
        <v>563</v>
      </c>
      <c r="H326" s="3460" t="s">
        <v>3327</v>
      </c>
      <c r="I326" s="3661"/>
      <c r="J326" s="3482"/>
      <c r="K326" s="2491"/>
      <c r="L326" s="2491"/>
      <c r="M326" s="2491"/>
      <c r="N326" s="2491"/>
      <c r="O326" s="2491"/>
      <c r="P326" s="2491"/>
      <c r="Q326" s="2491"/>
      <c r="R326" s="2491"/>
      <c r="S326" s="2491"/>
      <c r="T326" s="2491"/>
      <c r="U326" s="2491"/>
      <c r="V326" s="2491"/>
      <c r="W326" s="2491"/>
      <c r="X326" s="2491"/>
      <c r="Y326" s="2491"/>
      <c r="Z326" s="2491"/>
    </row>
    <row r="327" spans="1:26" s="2493" customFormat="1" ht="95.25" thickBot="1">
      <c r="A327" s="3455"/>
      <c r="B327" s="3824"/>
      <c r="C327" s="3661"/>
      <c r="D327" s="3485">
        <v>900000</v>
      </c>
      <c r="E327" s="3661"/>
      <c r="F327" s="3485">
        <v>900000</v>
      </c>
      <c r="G327" s="3461">
        <v>565</v>
      </c>
      <c r="H327" s="3460" t="s">
        <v>3302</v>
      </c>
      <c r="I327" s="3661"/>
      <c r="J327" s="3485"/>
      <c r="K327" s="2491"/>
      <c r="L327" s="2491"/>
      <c r="M327" s="2491"/>
      <c r="N327" s="2491"/>
      <c r="O327" s="2491"/>
      <c r="P327" s="2491"/>
      <c r="Q327" s="2491"/>
      <c r="R327" s="2491"/>
      <c r="S327" s="2492"/>
      <c r="T327" s="2492"/>
      <c r="U327" s="2492"/>
      <c r="V327" s="2492"/>
      <c r="W327" s="2492"/>
      <c r="X327" s="2492"/>
      <c r="Y327" s="2492"/>
      <c r="Z327" s="2492"/>
    </row>
    <row r="328" spans="1:26" s="2498" customFormat="1" ht="96" thickTop="1" thickBot="1">
      <c r="A328" s="3455"/>
      <c r="B328" s="3824"/>
      <c r="C328" s="3661"/>
      <c r="D328" s="3482">
        <v>1000000</v>
      </c>
      <c r="E328" s="3661"/>
      <c r="F328" s="3482">
        <v>1000000</v>
      </c>
      <c r="G328" s="3461">
        <v>566</v>
      </c>
      <c r="H328" s="3460" t="s">
        <v>3303</v>
      </c>
      <c r="I328" s="3661"/>
      <c r="J328" s="3482"/>
      <c r="K328" s="2491"/>
      <c r="L328" s="2491"/>
      <c r="M328" s="2491"/>
      <c r="N328" s="2491"/>
      <c r="O328" s="2491"/>
      <c r="P328" s="2491"/>
      <c r="Q328" s="2491"/>
      <c r="R328" s="2491"/>
      <c r="S328" s="2492"/>
      <c r="T328" s="2492"/>
      <c r="U328" s="2492"/>
      <c r="V328" s="2492"/>
      <c r="W328" s="2492"/>
      <c r="X328" s="2492"/>
      <c r="Y328" s="2492"/>
      <c r="Z328" s="2492"/>
    </row>
    <row r="329" spans="1:26" s="2496" customFormat="1" ht="95.25" thickTop="1">
      <c r="A329" s="3455"/>
      <c r="B329" s="3824"/>
      <c r="C329" s="3661"/>
      <c r="D329" s="3485">
        <v>900000</v>
      </c>
      <c r="E329" s="3661"/>
      <c r="F329" s="3485">
        <v>900000</v>
      </c>
      <c r="G329" s="3461">
        <v>567</v>
      </c>
      <c r="H329" s="3460" t="s">
        <v>3304</v>
      </c>
      <c r="I329" s="3661"/>
      <c r="J329" s="3485"/>
      <c r="K329" s="2491"/>
      <c r="L329" s="2491"/>
      <c r="M329" s="2491"/>
      <c r="N329" s="2491"/>
      <c r="O329" s="2491"/>
      <c r="P329" s="2491"/>
      <c r="Q329" s="2491"/>
      <c r="R329" s="2491"/>
      <c r="S329" s="2491"/>
      <c r="T329" s="2491"/>
      <c r="U329" s="2491"/>
      <c r="V329" s="2491"/>
      <c r="W329" s="2491"/>
      <c r="X329" s="2491"/>
      <c r="Y329" s="2491"/>
      <c r="Z329" s="2491"/>
    </row>
    <row r="330" spans="1:26" ht="94.5">
      <c r="A330" s="3455"/>
      <c r="B330" s="3824"/>
      <c r="C330" s="3661"/>
      <c r="D330" s="3485">
        <v>1000000</v>
      </c>
      <c r="E330" s="3661"/>
      <c r="F330" s="3485">
        <v>1000000</v>
      </c>
      <c r="G330" s="3461">
        <v>568</v>
      </c>
      <c r="H330" s="3460" t="s">
        <v>3305</v>
      </c>
      <c r="I330" s="3661"/>
      <c r="J330" s="3485"/>
      <c r="K330" s="2491"/>
      <c r="L330" s="2491"/>
      <c r="M330" s="2491"/>
      <c r="N330" s="2491"/>
      <c r="O330" s="2491"/>
      <c r="P330" s="2491"/>
      <c r="Q330" s="2491"/>
      <c r="R330" s="2491"/>
      <c r="S330" s="2491"/>
      <c r="T330" s="2491"/>
      <c r="U330" s="2491"/>
      <c r="V330" s="2491"/>
      <c r="W330" s="2491"/>
      <c r="X330" s="2491"/>
      <c r="Y330" s="2491"/>
      <c r="Z330" s="2491"/>
    </row>
    <row r="331" spans="1:26" ht="110.25">
      <c r="A331" s="3455"/>
      <c r="B331" s="3824"/>
      <c r="C331" s="3661"/>
      <c r="D331" s="3485">
        <v>800000</v>
      </c>
      <c r="E331" s="3661"/>
      <c r="F331" s="3485">
        <v>800000</v>
      </c>
      <c r="G331" s="3461">
        <v>569</v>
      </c>
      <c r="H331" s="3460" t="s">
        <v>3306</v>
      </c>
      <c r="I331" s="3661"/>
      <c r="J331" s="3485"/>
      <c r="K331" s="2491"/>
      <c r="L331" s="2491"/>
      <c r="M331" s="2491"/>
      <c r="N331" s="2491"/>
      <c r="O331" s="2491"/>
      <c r="P331" s="2491"/>
      <c r="Q331" s="2491"/>
      <c r="R331" s="2491"/>
      <c r="S331" s="2491"/>
      <c r="T331" s="2491"/>
      <c r="U331" s="2491"/>
      <c r="V331" s="2491"/>
      <c r="W331" s="2491"/>
      <c r="X331" s="2491"/>
      <c r="Y331" s="2491"/>
      <c r="Z331" s="2491"/>
    </row>
    <row r="332" spans="1:26" ht="110.25">
      <c r="A332" s="3455"/>
      <c r="B332" s="3824"/>
      <c r="C332" s="3661"/>
      <c r="D332" s="3485">
        <v>1000000</v>
      </c>
      <c r="E332" s="3661"/>
      <c r="F332" s="3485">
        <v>1000000</v>
      </c>
      <c r="G332" s="3461">
        <v>570</v>
      </c>
      <c r="H332" s="3460" t="s">
        <v>3307</v>
      </c>
      <c r="I332" s="3661"/>
      <c r="J332" s="3485"/>
      <c r="K332" s="2491"/>
      <c r="L332" s="2491"/>
      <c r="M332" s="2491"/>
      <c r="N332" s="2491"/>
      <c r="O332" s="2491"/>
      <c r="P332" s="2491"/>
      <c r="Q332" s="2491"/>
      <c r="R332" s="2491"/>
      <c r="S332" s="2491"/>
      <c r="T332" s="2491"/>
      <c r="U332" s="2491"/>
      <c r="V332" s="2491"/>
      <c r="W332" s="2491"/>
      <c r="X332" s="2491"/>
      <c r="Y332" s="2491"/>
      <c r="Z332" s="2491"/>
    </row>
    <row r="333" spans="1:26" ht="94.5">
      <c r="A333" s="3455"/>
      <c r="B333" s="3824"/>
      <c r="C333" s="3489"/>
      <c r="D333" s="3663">
        <v>1100000</v>
      </c>
      <c r="E333" s="3489"/>
      <c r="F333" s="3663">
        <v>1100000</v>
      </c>
      <c r="G333" s="3449">
        <v>571</v>
      </c>
      <c r="H333" s="3470" t="s">
        <v>3435</v>
      </c>
      <c r="I333" s="3489"/>
      <c r="J333" s="3663"/>
      <c r="K333" s="2491"/>
      <c r="L333" s="2491"/>
      <c r="M333" s="2491"/>
      <c r="N333" s="2491"/>
      <c r="O333" s="2491"/>
      <c r="P333" s="2491"/>
      <c r="Q333" s="2491"/>
      <c r="R333" s="2491"/>
      <c r="S333" s="2491"/>
      <c r="T333" s="2491"/>
      <c r="U333" s="2491"/>
      <c r="V333" s="2491"/>
      <c r="W333" s="2491"/>
      <c r="X333" s="2491"/>
      <c r="Y333" s="2491"/>
      <c r="Z333" s="2491"/>
    </row>
    <row r="334" spans="1:26" ht="47.25">
      <c r="A334" s="3455"/>
      <c r="B334" s="3824"/>
      <c r="C334" s="3486"/>
      <c r="D334" s="3947">
        <v>0</v>
      </c>
      <c r="E334" s="3486"/>
      <c r="F334" s="3947">
        <v>0</v>
      </c>
      <c r="G334" s="3466">
        <v>620</v>
      </c>
      <c r="H334" s="3463" t="s">
        <v>3436</v>
      </c>
      <c r="I334" s="3486"/>
      <c r="J334" s="3947"/>
      <c r="K334" s="2491"/>
      <c r="L334" s="2491"/>
      <c r="M334" s="2491"/>
      <c r="N334" s="2491"/>
      <c r="O334" s="2491"/>
      <c r="P334" s="2491"/>
      <c r="Q334" s="2491"/>
      <c r="R334" s="2491"/>
      <c r="S334" s="2491"/>
      <c r="T334" s="2491"/>
      <c r="U334" s="2491"/>
      <c r="V334" s="2491"/>
      <c r="W334" s="2491"/>
      <c r="X334" s="2491"/>
      <c r="Y334" s="2491"/>
      <c r="Z334" s="2491"/>
    </row>
    <row r="335" spans="1:26" ht="63">
      <c r="A335" s="3455"/>
      <c r="B335" s="3824"/>
      <c r="C335" s="3495"/>
      <c r="D335" s="3668">
        <v>3500000</v>
      </c>
      <c r="E335" s="3495"/>
      <c r="F335" s="3668">
        <v>3500000</v>
      </c>
      <c r="G335" s="3666">
        <v>801</v>
      </c>
      <c r="H335" s="3667" t="s">
        <v>3437</v>
      </c>
      <c r="I335" s="3495"/>
      <c r="J335" s="3668"/>
      <c r="K335" s="2491"/>
      <c r="L335" s="2491"/>
      <c r="M335" s="2491"/>
      <c r="N335" s="2491"/>
      <c r="O335" s="2491"/>
      <c r="P335" s="2491"/>
      <c r="Q335" s="2491"/>
      <c r="R335" s="2491"/>
      <c r="S335" s="2491"/>
      <c r="T335" s="2491"/>
      <c r="U335" s="2491"/>
      <c r="V335" s="2491"/>
      <c r="W335" s="2491"/>
      <c r="X335" s="2491"/>
      <c r="Y335" s="2491"/>
      <c r="Z335" s="2491"/>
    </row>
    <row r="336" spans="1:26" s="2503" customFormat="1" ht="31.5">
      <c r="A336" s="3455"/>
      <c r="B336" s="3824"/>
      <c r="C336" s="3495"/>
      <c r="D336" s="3669">
        <v>250000</v>
      </c>
      <c r="E336" s="3495"/>
      <c r="F336" s="3669">
        <v>250000</v>
      </c>
      <c r="G336" s="3666">
        <v>802</v>
      </c>
      <c r="H336" s="3667" t="s">
        <v>3672</v>
      </c>
      <c r="I336" s="3495"/>
      <c r="J336" s="3669"/>
      <c r="K336" s="2491"/>
      <c r="L336" s="2491"/>
      <c r="M336" s="2491"/>
      <c r="N336" s="2491"/>
      <c r="O336" s="2491"/>
      <c r="P336" s="2491"/>
      <c r="Q336" s="2491"/>
      <c r="R336" s="2491"/>
      <c r="S336" s="2491"/>
      <c r="T336" s="2491"/>
      <c r="U336" s="2491"/>
      <c r="V336" s="2491"/>
      <c r="W336" s="2491"/>
      <c r="X336" s="2491"/>
      <c r="Y336" s="2491"/>
      <c r="Z336" s="2491"/>
    </row>
    <row r="337" spans="1:26" s="2493" customFormat="1" ht="79.5" thickBot="1">
      <c r="A337" s="3455"/>
      <c r="B337" s="3824"/>
      <c r="C337" s="3489"/>
      <c r="D337" s="3670">
        <v>700000</v>
      </c>
      <c r="E337" s="3489"/>
      <c r="F337" s="3670">
        <v>700000</v>
      </c>
      <c r="G337" s="3449">
        <v>803</v>
      </c>
      <c r="H337" s="3470" t="s">
        <v>3438</v>
      </c>
      <c r="I337" s="3489"/>
      <c r="J337" s="3670"/>
      <c r="K337" s="2491"/>
      <c r="L337" s="2491"/>
      <c r="M337" s="2491"/>
      <c r="N337" s="2491"/>
      <c r="O337" s="2491"/>
      <c r="P337" s="2491"/>
      <c r="Q337" s="2491"/>
      <c r="R337" s="2491"/>
      <c r="S337" s="2492"/>
      <c r="T337" s="2492"/>
      <c r="U337" s="2492"/>
      <c r="V337" s="2492"/>
      <c r="W337" s="2492"/>
      <c r="X337" s="2492"/>
      <c r="Y337" s="2492"/>
      <c r="Z337" s="2492"/>
    </row>
    <row r="338" spans="1:26" s="2496" customFormat="1" ht="95.25" thickTop="1">
      <c r="A338" s="3455"/>
      <c r="B338" s="3824"/>
      <c r="C338" s="3489"/>
      <c r="D338" s="3637"/>
      <c r="E338" s="3489"/>
      <c r="F338" s="3637"/>
      <c r="G338" s="3449">
        <v>804</v>
      </c>
      <c r="H338" s="3470" t="s">
        <v>3439</v>
      </c>
      <c r="I338" s="3489"/>
      <c r="J338" s="3637"/>
      <c r="K338" s="2491"/>
      <c r="L338" s="2491"/>
      <c r="M338" s="2491"/>
      <c r="N338" s="2491"/>
      <c r="O338" s="2491"/>
      <c r="P338" s="2491"/>
      <c r="Q338" s="2491"/>
      <c r="R338" s="2491"/>
      <c r="S338" s="2491"/>
      <c r="T338" s="2491"/>
      <c r="U338" s="2491"/>
      <c r="V338" s="2491"/>
      <c r="W338" s="2491"/>
      <c r="X338" s="2491"/>
      <c r="Y338" s="2491"/>
      <c r="Z338" s="2491"/>
    </row>
    <row r="339" spans="1:26" s="2493" customFormat="1" ht="32.25" thickBot="1">
      <c r="A339" s="3455"/>
      <c r="B339" s="3824"/>
      <c r="C339" s="3470"/>
      <c r="D339" s="3670">
        <v>1000000</v>
      </c>
      <c r="E339" s="3470"/>
      <c r="F339" s="3670">
        <v>1000000</v>
      </c>
      <c r="G339" s="3470">
        <v>805</v>
      </c>
      <c r="H339" s="3470" t="s">
        <v>3440</v>
      </c>
      <c r="I339" s="3470"/>
      <c r="J339" s="3670"/>
      <c r="K339" s="2491"/>
      <c r="L339" s="2491"/>
      <c r="M339" s="2491"/>
      <c r="N339" s="2491"/>
      <c r="O339" s="2491"/>
      <c r="P339" s="2491"/>
      <c r="Q339" s="2491"/>
      <c r="R339" s="2491"/>
      <c r="S339" s="2492"/>
      <c r="T339" s="2492"/>
      <c r="U339" s="2492"/>
      <c r="V339" s="2492"/>
      <c r="W339" s="2492"/>
      <c r="X339" s="2492"/>
      <c r="Y339" s="2492"/>
      <c r="Z339" s="2492"/>
    </row>
    <row r="340" spans="1:26" s="2495" customFormat="1" ht="127.5" thickTop="1" thickBot="1">
      <c r="A340" s="3455"/>
      <c r="B340" s="3824"/>
      <c r="C340" s="3489"/>
      <c r="D340" s="3670">
        <v>1000000</v>
      </c>
      <c r="E340" s="3489"/>
      <c r="F340" s="3670">
        <v>1000000</v>
      </c>
      <c r="G340" s="3449">
        <v>806</v>
      </c>
      <c r="H340" s="3470" t="s">
        <v>3441</v>
      </c>
      <c r="I340" s="3489"/>
      <c r="J340" s="3670"/>
      <c r="K340" s="2491"/>
      <c r="L340" s="2491"/>
      <c r="M340" s="2491"/>
      <c r="N340" s="2491"/>
      <c r="O340" s="2491"/>
      <c r="P340" s="2491"/>
      <c r="Q340" s="2491"/>
      <c r="R340" s="2491"/>
      <c r="S340" s="2494"/>
      <c r="T340" s="2494"/>
      <c r="U340" s="2494"/>
      <c r="V340" s="2494"/>
      <c r="W340" s="2494"/>
      <c r="X340" s="2494"/>
      <c r="Y340" s="2494"/>
      <c r="Z340" s="2494"/>
    </row>
    <row r="341" spans="1:26" s="2496" customFormat="1" ht="126.75" thickTop="1">
      <c r="A341" s="3455"/>
      <c r="B341" s="3824"/>
      <c r="C341" s="3489"/>
      <c r="D341" s="3670">
        <v>1200000</v>
      </c>
      <c r="E341" s="3489"/>
      <c r="F341" s="3670">
        <v>1200000</v>
      </c>
      <c r="G341" s="3449">
        <v>807</v>
      </c>
      <c r="H341" s="3470" t="s">
        <v>3442</v>
      </c>
      <c r="I341" s="3489"/>
      <c r="J341" s="3670"/>
      <c r="K341" s="2491"/>
      <c r="L341" s="2491"/>
      <c r="M341" s="2491"/>
      <c r="N341" s="2491"/>
      <c r="O341" s="2491"/>
      <c r="P341" s="2491"/>
      <c r="Q341" s="2491"/>
      <c r="R341" s="2491"/>
      <c r="S341" s="2491"/>
      <c r="T341" s="2491"/>
      <c r="U341" s="2491"/>
      <c r="V341" s="2491"/>
      <c r="W341" s="2491"/>
      <c r="X341" s="2491"/>
      <c r="Y341" s="2491"/>
      <c r="Z341" s="2491"/>
    </row>
    <row r="342" spans="1:26" ht="110.25">
      <c r="A342" s="3455"/>
      <c r="B342" s="3824"/>
      <c r="C342" s="3489"/>
      <c r="D342" s="3637"/>
      <c r="E342" s="3489"/>
      <c r="F342" s="3637"/>
      <c r="G342" s="3449">
        <v>808</v>
      </c>
      <c r="H342" s="3470" t="s">
        <v>3443</v>
      </c>
      <c r="I342" s="3489"/>
      <c r="J342" s="3637"/>
      <c r="K342" s="2491"/>
      <c r="L342" s="2491"/>
      <c r="M342" s="2491"/>
      <c r="N342" s="2491"/>
      <c r="O342" s="2491"/>
      <c r="P342" s="2491"/>
      <c r="Q342" s="2491"/>
      <c r="R342" s="2491"/>
      <c r="S342" s="2491"/>
      <c r="T342" s="2491"/>
      <c r="U342" s="2491"/>
      <c r="V342" s="2491"/>
      <c r="W342" s="2491"/>
      <c r="X342" s="2491"/>
      <c r="Y342" s="2491"/>
      <c r="Z342" s="2491"/>
    </row>
    <row r="343" spans="1:26" ht="126">
      <c r="A343" s="3455"/>
      <c r="B343" s="3455"/>
      <c r="C343" s="3489"/>
      <c r="D343" s="3665">
        <v>275000</v>
      </c>
      <c r="E343" s="3489"/>
      <c r="F343" s="3665">
        <v>275000</v>
      </c>
      <c r="G343" s="3449" t="s">
        <v>3525</v>
      </c>
      <c r="H343" s="3470" t="s">
        <v>3526</v>
      </c>
      <c r="I343" s="3489"/>
      <c r="J343" s="3665"/>
      <c r="K343" s="2491"/>
      <c r="L343" s="2491"/>
      <c r="M343" s="2491"/>
      <c r="N343" s="2491"/>
      <c r="O343" s="2491"/>
      <c r="P343" s="2491"/>
      <c r="Q343" s="2491"/>
      <c r="R343" s="2491"/>
      <c r="S343" s="2491"/>
      <c r="T343" s="2491"/>
      <c r="U343" s="2491"/>
      <c r="V343" s="2491"/>
      <c r="W343" s="2491"/>
      <c r="X343" s="2491"/>
      <c r="Y343" s="2491"/>
      <c r="Z343" s="2491"/>
    </row>
    <row r="344" spans="1:26" ht="141.75">
      <c r="A344" s="3455"/>
      <c r="B344" s="3455"/>
      <c r="C344" s="3489"/>
      <c r="D344" s="3665">
        <v>1500000</v>
      </c>
      <c r="E344" s="3489"/>
      <c r="F344" s="3665">
        <v>1500000</v>
      </c>
      <c r="G344" s="3449" t="s">
        <v>3527</v>
      </c>
      <c r="H344" s="3470" t="s">
        <v>3538</v>
      </c>
      <c r="I344" s="3489"/>
      <c r="J344" s="3665"/>
      <c r="K344" s="2491"/>
      <c r="L344" s="2491"/>
      <c r="M344" s="2491"/>
      <c r="N344" s="2491"/>
      <c r="O344" s="2491"/>
      <c r="P344" s="2491"/>
      <c r="Q344" s="2491"/>
      <c r="R344" s="2491"/>
      <c r="S344" s="2491"/>
      <c r="T344" s="2491"/>
      <c r="U344" s="2491"/>
      <c r="V344" s="2491"/>
      <c r="W344" s="2491"/>
      <c r="X344" s="2491"/>
      <c r="Y344" s="2491"/>
      <c r="Z344" s="2491"/>
    </row>
    <row r="345" spans="1:26" ht="110.25">
      <c r="A345" s="3455"/>
      <c r="B345" s="3824"/>
      <c r="C345" s="3489"/>
      <c r="D345" s="3665">
        <v>650000</v>
      </c>
      <c r="E345" s="3489"/>
      <c r="F345" s="3665">
        <v>650000</v>
      </c>
      <c r="G345" s="3449" t="s">
        <v>3529</v>
      </c>
      <c r="H345" s="3470" t="s">
        <v>3539</v>
      </c>
      <c r="I345" s="3489"/>
      <c r="J345" s="3665"/>
      <c r="K345" s="2491"/>
      <c r="L345" s="2491"/>
      <c r="M345" s="2491"/>
      <c r="N345" s="2491"/>
      <c r="O345" s="2491"/>
      <c r="P345" s="2491"/>
      <c r="Q345" s="2491"/>
      <c r="R345" s="2491"/>
      <c r="S345" s="2491"/>
      <c r="T345" s="2491"/>
      <c r="U345" s="2491"/>
      <c r="V345" s="2491"/>
      <c r="W345" s="2491"/>
      <c r="X345" s="2491"/>
      <c r="Y345" s="2491"/>
      <c r="Z345" s="2491"/>
    </row>
    <row r="346" spans="1:26" ht="157.5">
      <c r="A346" s="3455"/>
      <c r="B346" s="3455"/>
      <c r="C346" s="3489"/>
      <c r="D346" s="3637" t="s">
        <v>2921</v>
      </c>
      <c r="E346" s="3489"/>
      <c r="F346" s="3637" t="s">
        <v>2921</v>
      </c>
      <c r="G346" s="3449" t="s">
        <v>3531</v>
      </c>
      <c r="H346" s="3470" t="s">
        <v>3540</v>
      </c>
      <c r="I346" s="3489"/>
      <c r="J346" s="3637"/>
      <c r="K346" s="2491"/>
      <c r="L346" s="2491"/>
      <c r="M346" s="2491"/>
      <c r="N346" s="2491"/>
      <c r="O346" s="2491"/>
      <c r="P346" s="2491"/>
      <c r="Q346" s="2491"/>
      <c r="R346" s="2491"/>
      <c r="S346" s="2491"/>
      <c r="T346" s="2491"/>
      <c r="U346" s="2491"/>
      <c r="V346" s="2491"/>
      <c r="W346" s="2491"/>
      <c r="X346" s="2491"/>
      <c r="Y346" s="2491"/>
      <c r="Z346" s="2491"/>
    </row>
    <row r="347" spans="1:26" ht="78.75">
      <c r="A347" s="3455"/>
      <c r="B347" s="3455"/>
      <c r="C347" s="3489"/>
      <c r="D347" s="3637">
        <v>300000</v>
      </c>
      <c r="E347" s="3489"/>
      <c r="F347" s="3637">
        <v>300000</v>
      </c>
      <c r="G347" s="3449" t="s">
        <v>3533</v>
      </c>
      <c r="H347" s="3470" t="s">
        <v>3541</v>
      </c>
      <c r="I347" s="3489"/>
      <c r="J347" s="3637"/>
      <c r="K347" s="2491"/>
      <c r="L347" s="2491"/>
      <c r="M347" s="2491"/>
      <c r="N347" s="2491"/>
      <c r="O347" s="2491"/>
      <c r="P347" s="2491"/>
      <c r="Q347" s="2491"/>
      <c r="R347" s="2491"/>
      <c r="S347" s="2491"/>
      <c r="T347" s="2491"/>
      <c r="U347" s="2491"/>
      <c r="V347" s="2491"/>
      <c r="W347" s="2491"/>
      <c r="X347" s="2491"/>
      <c r="Y347" s="2491"/>
      <c r="Z347" s="2491"/>
    </row>
    <row r="348" spans="1:26" s="3048" customFormat="1" ht="78.75">
      <c r="A348" s="3455"/>
      <c r="B348" s="3455"/>
      <c r="C348" s="3489"/>
      <c r="D348" s="3637">
        <v>1200000</v>
      </c>
      <c r="E348" s="3489"/>
      <c r="F348" s="3637">
        <v>1200000</v>
      </c>
      <c r="G348" s="3452" t="s">
        <v>3670</v>
      </c>
      <c r="H348" s="3470" t="s">
        <v>3671</v>
      </c>
      <c r="I348" s="3489"/>
      <c r="J348" s="3637"/>
      <c r="K348" s="2491"/>
      <c r="L348" s="2491"/>
      <c r="M348" s="2491"/>
      <c r="N348" s="2491"/>
      <c r="O348" s="2491"/>
      <c r="P348" s="2491"/>
      <c r="Q348" s="2491"/>
      <c r="R348" s="2491"/>
      <c r="S348" s="2491"/>
      <c r="T348" s="2491"/>
      <c r="U348" s="2491"/>
      <c r="V348" s="2491"/>
      <c r="W348" s="2491"/>
      <c r="X348" s="2491"/>
      <c r="Y348" s="2491"/>
      <c r="Z348" s="2491"/>
    </row>
    <row r="349" spans="1:26" ht="15">
      <c r="A349" s="3440">
        <f t="shared" ref="A349" si="52">SUM(A221:A347)</f>
        <v>0</v>
      </c>
      <c r="B349" s="3440">
        <f>SUM(B221:B348)</f>
        <v>0</v>
      </c>
      <c r="C349" s="3819">
        <f t="shared" ref="C349:F349" si="53">SUM(C221:C348)</f>
        <v>0</v>
      </c>
      <c r="D349" s="3819">
        <f t="shared" si="53"/>
        <v>46625000</v>
      </c>
      <c r="E349" s="3819">
        <f t="shared" si="53"/>
        <v>0</v>
      </c>
      <c r="F349" s="3819">
        <f t="shared" si="53"/>
        <v>46625000</v>
      </c>
      <c r="G349" s="3441"/>
      <c r="H349" s="3642" t="s">
        <v>912</v>
      </c>
      <c r="I349" s="3440">
        <f>SUM(I221:I347)</f>
        <v>0</v>
      </c>
      <c r="J349" s="3440">
        <f>SUM(J221:J348)</f>
        <v>0</v>
      </c>
      <c r="K349" s="2491"/>
      <c r="L349" s="2491"/>
      <c r="M349" s="2491"/>
      <c r="N349" s="2491"/>
      <c r="O349" s="2491"/>
      <c r="P349" s="2491"/>
      <c r="Q349" s="2491"/>
      <c r="R349" s="2491"/>
      <c r="S349" s="2491"/>
      <c r="T349" s="2491"/>
      <c r="U349" s="2491"/>
      <c r="V349" s="2491"/>
      <c r="W349" s="2491"/>
      <c r="X349" s="2491"/>
      <c r="Y349" s="2491"/>
      <c r="Z349" s="2491"/>
    </row>
    <row r="350" spans="1:26" ht="15">
      <c r="A350" s="3455">
        <v>0</v>
      </c>
      <c r="B350" s="3455">
        <v>0</v>
      </c>
      <c r="C350" s="3455">
        <v>0</v>
      </c>
      <c r="D350" s="3455">
        <v>0</v>
      </c>
      <c r="E350" s="3455">
        <v>0</v>
      </c>
      <c r="F350" s="3455">
        <v>0</v>
      </c>
      <c r="G350" s="3461">
        <v>418</v>
      </c>
      <c r="H350" s="3504" t="s">
        <v>2055</v>
      </c>
      <c r="I350" s="3455"/>
      <c r="J350" s="3455"/>
      <c r="K350" s="2491"/>
      <c r="L350" s="2491"/>
      <c r="M350" s="2491"/>
      <c r="N350" s="2491"/>
      <c r="O350" s="2491"/>
      <c r="P350" s="2491"/>
      <c r="Q350" s="2491"/>
      <c r="R350" s="2491"/>
      <c r="S350" s="2491"/>
      <c r="T350" s="2491"/>
      <c r="U350" s="2491"/>
      <c r="V350" s="2491"/>
      <c r="W350" s="2491"/>
      <c r="X350" s="2491"/>
      <c r="Y350" s="2491"/>
      <c r="Z350" s="2491"/>
    </row>
    <row r="351" spans="1:26" ht="15.75" customHeight="1">
      <c r="A351" s="4829">
        <v>0</v>
      </c>
      <c r="B351" s="4829">
        <v>0</v>
      </c>
      <c r="C351" s="4829">
        <v>0</v>
      </c>
      <c r="D351" s="4829"/>
      <c r="E351" s="4829"/>
      <c r="F351" s="4829"/>
      <c r="G351" s="4830">
        <v>419</v>
      </c>
      <c r="H351" s="4831" t="s">
        <v>913</v>
      </c>
      <c r="I351" s="4829"/>
      <c r="J351" s="4829"/>
      <c r="K351" s="2491"/>
      <c r="L351" s="2491"/>
      <c r="M351" s="2491"/>
      <c r="N351" s="2491"/>
      <c r="O351" s="2491"/>
      <c r="P351" s="2491"/>
      <c r="Q351" s="2491"/>
      <c r="R351" s="2491"/>
      <c r="S351" s="2491"/>
      <c r="T351" s="2491"/>
      <c r="U351" s="2491"/>
      <c r="V351" s="2491"/>
      <c r="W351" s="2491"/>
      <c r="X351" s="2491"/>
      <c r="Y351" s="2491"/>
      <c r="Z351" s="2491"/>
    </row>
    <row r="352" spans="1:26" ht="15">
      <c r="A352" s="4829"/>
      <c r="B352" s="4829"/>
      <c r="C352" s="4829"/>
      <c r="D352" s="4829"/>
      <c r="E352" s="4829"/>
      <c r="F352" s="4829"/>
      <c r="G352" s="4830"/>
      <c r="H352" s="4831"/>
      <c r="I352" s="4829"/>
      <c r="J352" s="4829"/>
      <c r="K352" s="2491"/>
      <c r="L352" s="2491"/>
      <c r="M352" s="2491"/>
      <c r="N352" s="2491"/>
      <c r="O352" s="2491"/>
      <c r="P352" s="2491"/>
      <c r="Q352" s="2491"/>
      <c r="R352" s="2491"/>
      <c r="S352" s="2491"/>
      <c r="T352" s="2491"/>
      <c r="U352" s="2491"/>
      <c r="V352" s="2491"/>
      <c r="W352" s="2491"/>
      <c r="X352" s="2491"/>
      <c r="Y352" s="2491"/>
      <c r="Z352" s="2491"/>
    </row>
    <row r="353" spans="1:26" ht="15">
      <c r="A353" s="3440">
        <f t="shared" ref="A353:F353" si="54">SUM(A350:A352)</f>
        <v>0</v>
      </c>
      <c r="B353" s="3440">
        <f>SUM(B350:B352)</f>
        <v>0</v>
      </c>
      <c r="C353" s="3440">
        <f t="shared" si="54"/>
        <v>0</v>
      </c>
      <c r="D353" s="3440">
        <f t="shared" si="54"/>
        <v>0</v>
      </c>
      <c r="E353" s="3440">
        <f t="shared" si="54"/>
        <v>0</v>
      </c>
      <c r="F353" s="3440">
        <f t="shared" si="54"/>
        <v>0</v>
      </c>
      <c r="G353" s="3441"/>
      <c r="H353" s="3642" t="s">
        <v>914</v>
      </c>
      <c r="I353" s="3440">
        <f>SUM(I350:I352)</f>
        <v>0</v>
      </c>
      <c r="J353" s="3440">
        <f>SUM(J350:J352)</f>
        <v>0</v>
      </c>
      <c r="K353" s="2491"/>
      <c r="L353" s="2491"/>
      <c r="M353" s="2491"/>
      <c r="N353" s="2491"/>
      <c r="O353" s="2491"/>
      <c r="P353" s="2491"/>
      <c r="Q353" s="2491"/>
      <c r="R353" s="2491"/>
      <c r="S353" s="2491"/>
      <c r="T353" s="2491"/>
      <c r="U353" s="2491"/>
      <c r="V353" s="2491"/>
      <c r="W353" s="2491"/>
      <c r="X353" s="2491"/>
      <c r="Y353" s="2491"/>
      <c r="Z353" s="2491"/>
    </row>
    <row r="354" spans="1:26" ht="45">
      <c r="A354" s="3455"/>
      <c r="B354" s="3455"/>
      <c r="C354" s="3645"/>
      <c r="D354" s="3645"/>
      <c r="E354" s="3455"/>
      <c r="F354" s="3645"/>
      <c r="G354" s="3461" t="s">
        <v>2056</v>
      </c>
      <c r="H354" s="3504" t="s">
        <v>2057</v>
      </c>
      <c r="I354" s="3645">
        <v>0</v>
      </c>
      <c r="J354" s="3455">
        <v>0</v>
      </c>
      <c r="K354" s="2491"/>
      <c r="L354" s="2491"/>
      <c r="M354" s="2491"/>
      <c r="N354" s="2491"/>
      <c r="O354" s="2491"/>
      <c r="P354" s="2491"/>
      <c r="Q354" s="2491"/>
      <c r="R354" s="2491"/>
      <c r="S354" s="2491"/>
      <c r="T354" s="2491"/>
      <c r="U354" s="2491"/>
      <c r="V354" s="2491"/>
      <c r="W354" s="2491"/>
      <c r="X354" s="2491"/>
      <c r="Y354" s="2491"/>
      <c r="Z354" s="2491"/>
    </row>
    <row r="355" spans="1:26" ht="60" customHeight="1">
      <c r="A355" s="3455"/>
      <c r="B355" s="3455"/>
      <c r="C355" s="3490"/>
      <c r="D355" s="3490"/>
      <c r="E355" s="3490"/>
      <c r="F355" s="3490"/>
      <c r="G355" s="3461">
        <v>483</v>
      </c>
      <c r="H355" s="3504" t="s">
        <v>2059</v>
      </c>
      <c r="I355" s="3455">
        <v>0</v>
      </c>
      <c r="J355" s="3455">
        <v>0</v>
      </c>
      <c r="K355" s="2491"/>
      <c r="L355" s="2491"/>
      <c r="M355" s="2491"/>
      <c r="N355" s="2491"/>
      <c r="O355" s="2491"/>
      <c r="P355" s="2491"/>
      <c r="Q355" s="2491"/>
      <c r="R355" s="2491"/>
      <c r="S355" s="2491"/>
      <c r="T355" s="2491"/>
      <c r="U355" s="2491"/>
      <c r="V355" s="2491"/>
      <c r="W355" s="2491"/>
      <c r="X355" s="2491"/>
      <c r="Y355" s="2491"/>
      <c r="Z355" s="2491"/>
    </row>
    <row r="356" spans="1:26" ht="60">
      <c r="A356" s="3455"/>
      <c r="B356" s="3455"/>
      <c r="C356" s="3490"/>
      <c r="D356" s="3490"/>
      <c r="E356" s="3490"/>
      <c r="F356" s="3490"/>
      <c r="G356" s="3461">
        <v>484</v>
      </c>
      <c r="H356" s="3504" t="s">
        <v>2060</v>
      </c>
      <c r="I356" s="3455">
        <v>0</v>
      </c>
      <c r="J356" s="3455">
        <v>0</v>
      </c>
      <c r="K356" s="2491"/>
      <c r="L356" s="2491"/>
      <c r="M356" s="2491"/>
      <c r="N356" s="2491"/>
      <c r="O356" s="2491"/>
      <c r="P356" s="2491"/>
      <c r="Q356" s="2491"/>
      <c r="R356" s="2491"/>
      <c r="S356" s="2491"/>
      <c r="T356" s="2491"/>
      <c r="U356" s="2491"/>
      <c r="V356" s="2491"/>
      <c r="W356" s="2491"/>
      <c r="X356" s="2491"/>
      <c r="Y356" s="2491"/>
      <c r="Z356" s="2491"/>
    </row>
    <row r="357" spans="1:26" s="2493" customFormat="1" ht="90.75" thickBot="1">
      <c r="A357" s="3455"/>
      <c r="B357" s="3824"/>
      <c r="C357" s="3490"/>
      <c r="D357" s="3490"/>
      <c r="E357" s="3490"/>
      <c r="F357" s="3671"/>
      <c r="G357" s="3461">
        <v>485</v>
      </c>
      <c r="H357" s="3504" t="s">
        <v>2061</v>
      </c>
      <c r="I357" s="3455">
        <v>0</v>
      </c>
      <c r="J357" s="3455">
        <v>0</v>
      </c>
      <c r="K357" s="2491"/>
      <c r="L357" s="2491"/>
      <c r="M357" s="2491"/>
      <c r="N357" s="2491"/>
      <c r="O357" s="2491"/>
      <c r="P357" s="2491"/>
      <c r="Q357" s="2491"/>
      <c r="R357" s="2491"/>
      <c r="S357" s="2492"/>
      <c r="T357" s="2492"/>
      <c r="U357" s="2492"/>
      <c r="V357" s="2492"/>
      <c r="W357" s="2492"/>
      <c r="X357" s="2492"/>
      <c r="Y357" s="2492"/>
      <c r="Z357" s="2492"/>
    </row>
    <row r="358" spans="1:26" s="2498" customFormat="1" ht="61.5" thickTop="1" thickBot="1">
      <c r="A358" s="3455"/>
      <c r="B358" s="3455"/>
      <c r="C358" s="3490"/>
      <c r="D358" s="3645"/>
      <c r="E358" s="3490"/>
      <c r="F358" s="3490"/>
      <c r="G358" s="3461">
        <v>486</v>
      </c>
      <c r="H358" s="3504" t="s">
        <v>2062</v>
      </c>
      <c r="I358" s="3645">
        <v>0</v>
      </c>
      <c r="J358" s="3455">
        <v>0</v>
      </c>
      <c r="K358" s="2491"/>
      <c r="L358" s="2491"/>
      <c r="M358" s="2491"/>
      <c r="N358" s="2491"/>
      <c r="O358" s="2491"/>
      <c r="P358" s="2491"/>
      <c r="Q358" s="2491"/>
      <c r="R358" s="2491"/>
      <c r="S358" s="2492"/>
      <c r="T358" s="2492"/>
      <c r="U358" s="2492"/>
      <c r="V358" s="2492"/>
      <c r="W358" s="2492"/>
      <c r="X358" s="2492"/>
      <c r="Y358" s="2492"/>
      <c r="Z358" s="2492"/>
    </row>
    <row r="359" spans="1:26" s="2496" customFormat="1" ht="60.75" thickTop="1">
      <c r="A359" s="3455"/>
      <c r="B359" s="3455"/>
      <c r="C359" s="3490"/>
      <c r="D359" s="3645"/>
      <c r="E359" s="3490"/>
      <c r="F359" s="3490"/>
      <c r="G359" s="3461">
        <v>487</v>
      </c>
      <c r="H359" s="3504" t="s">
        <v>2063</v>
      </c>
      <c r="I359" s="3645">
        <v>0</v>
      </c>
      <c r="J359" s="3455">
        <v>0</v>
      </c>
      <c r="K359" s="2491"/>
      <c r="L359" s="2491"/>
      <c r="M359" s="2491"/>
      <c r="N359" s="2491"/>
      <c r="O359" s="2491"/>
      <c r="P359" s="2491"/>
      <c r="Q359" s="2491"/>
      <c r="R359" s="2491"/>
      <c r="S359" s="2491"/>
      <c r="T359" s="2491"/>
      <c r="U359" s="2491"/>
      <c r="V359" s="2491"/>
      <c r="W359" s="2491"/>
      <c r="X359" s="2491"/>
      <c r="Y359" s="2491"/>
      <c r="Z359" s="2491"/>
    </row>
    <row r="360" spans="1:26" ht="15">
      <c r="A360" s="3455"/>
      <c r="B360" s="3455"/>
      <c r="C360" s="3490"/>
      <c r="D360" s="3490"/>
      <c r="E360" s="3490"/>
      <c r="F360" s="3490"/>
      <c r="G360" s="3461">
        <v>498</v>
      </c>
      <c r="H360" s="3504" t="s">
        <v>922</v>
      </c>
      <c r="I360" s="3455">
        <v>0</v>
      </c>
      <c r="J360" s="3455">
        <v>0</v>
      </c>
      <c r="K360" s="2491"/>
      <c r="L360" s="2491"/>
      <c r="M360" s="2491"/>
      <c r="N360" s="2491"/>
      <c r="O360" s="2491"/>
      <c r="P360" s="2491"/>
      <c r="Q360" s="2491"/>
      <c r="R360" s="2491"/>
      <c r="S360" s="2491"/>
      <c r="T360" s="2491"/>
      <c r="U360" s="2491"/>
      <c r="V360" s="2491"/>
      <c r="W360" s="2491"/>
      <c r="X360" s="2491"/>
      <c r="Y360" s="2491"/>
      <c r="Z360" s="2491"/>
    </row>
    <row r="361" spans="1:26" ht="30">
      <c r="A361" s="3455"/>
      <c r="B361" s="3652"/>
      <c r="C361" s="3455"/>
      <c r="D361" s="3455"/>
      <c r="E361" s="3455"/>
      <c r="F361" s="3455"/>
      <c r="G361" s="3461">
        <v>499</v>
      </c>
      <c r="H361" s="3504" t="s">
        <v>923</v>
      </c>
      <c r="I361" s="3455">
        <v>0</v>
      </c>
      <c r="J361" s="3455">
        <v>0</v>
      </c>
      <c r="K361" s="2491"/>
      <c r="L361" s="2491"/>
      <c r="M361" s="2491"/>
      <c r="N361" s="2491"/>
      <c r="O361" s="2491"/>
      <c r="P361" s="2491"/>
      <c r="Q361" s="2491"/>
      <c r="R361" s="2491"/>
      <c r="S361" s="2491"/>
      <c r="T361" s="2491"/>
      <c r="U361" s="2491"/>
      <c r="V361" s="2491"/>
      <c r="W361" s="2491"/>
      <c r="X361" s="2491"/>
      <c r="Y361" s="2491"/>
      <c r="Z361" s="2491"/>
    </row>
    <row r="362" spans="1:26" ht="15">
      <c r="A362" s="3440">
        <f t="shared" ref="A362:F362" si="55">SUM(A354:A361)</f>
        <v>0</v>
      </c>
      <c r="B362" s="3440">
        <f>SUM(B354:B361)</f>
        <v>0</v>
      </c>
      <c r="C362" s="3440">
        <f t="shared" si="55"/>
        <v>0</v>
      </c>
      <c r="D362" s="3440">
        <f t="shared" si="55"/>
        <v>0</v>
      </c>
      <c r="E362" s="3440">
        <f t="shared" si="55"/>
        <v>0</v>
      </c>
      <c r="F362" s="3440">
        <f t="shared" si="55"/>
        <v>0</v>
      </c>
      <c r="G362" s="3441"/>
      <c r="H362" s="3642" t="s">
        <v>924</v>
      </c>
      <c r="I362" s="3440">
        <f>SUM(I354:I361)</f>
        <v>0</v>
      </c>
      <c r="J362" s="3440">
        <f>SUM(J354:J361)</f>
        <v>0</v>
      </c>
      <c r="K362" s="2491"/>
      <c r="L362" s="2491"/>
      <c r="M362" s="2491"/>
      <c r="N362" s="2491"/>
      <c r="O362" s="2491"/>
      <c r="P362" s="2491"/>
      <c r="Q362" s="2491"/>
      <c r="R362" s="2491"/>
      <c r="S362" s="2491"/>
      <c r="T362" s="2491"/>
      <c r="U362" s="2491"/>
      <c r="V362" s="2491"/>
      <c r="W362" s="2491"/>
      <c r="X362" s="2491"/>
      <c r="Y362" s="2491"/>
      <c r="Z362" s="2491"/>
    </row>
    <row r="363" spans="1:26" ht="60">
      <c r="A363" s="3455">
        <v>0</v>
      </c>
      <c r="B363" s="3455">
        <v>0</v>
      </c>
      <c r="C363" s="3455">
        <v>0</v>
      </c>
      <c r="D363" s="3455">
        <v>0</v>
      </c>
      <c r="E363" s="3455">
        <v>0</v>
      </c>
      <c r="F363" s="3455">
        <v>0</v>
      </c>
      <c r="G363" s="3461">
        <v>468</v>
      </c>
      <c r="H363" s="3504" t="s">
        <v>2064</v>
      </c>
      <c r="I363" s="3455">
        <v>0</v>
      </c>
      <c r="J363" s="3455">
        <v>0</v>
      </c>
      <c r="K363" s="2491"/>
      <c r="L363" s="2491"/>
      <c r="M363" s="2491"/>
      <c r="N363" s="2491"/>
      <c r="O363" s="2491"/>
      <c r="P363" s="2491"/>
      <c r="Q363" s="2491"/>
      <c r="R363" s="2491"/>
      <c r="S363" s="2491"/>
      <c r="T363" s="2491"/>
      <c r="U363" s="2491"/>
      <c r="V363" s="2491"/>
      <c r="W363" s="2491"/>
      <c r="X363" s="2491"/>
      <c r="Y363" s="2491"/>
      <c r="Z363" s="2491"/>
    </row>
    <row r="364" spans="1:26" ht="15">
      <c r="A364" s="3440">
        <f t="shared" ref="A364:F364" si="56">SUM(A363)</f>
        <v>0</v>
      </c>
      <c r="B364" s="3440">
        <f t="shared" si="56"/>
        <v>0</v>
      </c>
      <c r="C364" s="3440">
        <f t="shared" si="56"/>
        <v>0</v>
      </c>
      <c r="D364" s="3440">
        <f t="shared" si="56"/>
        <v>0</v>
      </c>
      <c r="E364" s="3440">
        <f t="shared" si="56"/>
        <v>0</v>
      </c>
      <c r="F364" s="3440">
        <f t="shared" si="56"/>
        <v>0</v>
      </c>
      <c r="G364" s="3441"/>
      <c r="H364" s="3642" t="s">
        <v>2065</v>
      </c>
      <c r="I364" s="3440">
        <f>SUM(I363)</f>
        <v>0</v>
      </c>
      <c r="J364" s="3440">
        <f>SUM(J363)</f>
        <v>0</v>
      </c>
      <c r="K364" s="2491"/>
      <c r="L364" s="2491"/>
      <c r="M364" s="2491"/>
      <c r="N364" s="2491"/>
      <c r="O364" s="2491"/>
      <c r="P364" s="2491"/>
      <c r="Q364" s="2491"/>
      <c r="R364" s="2491"/>
      <c r="S364" s="2491"/>
      <c r="T364" s="2491"/>
      <c r="U364" s="2491"/>
      <c r="V364" s="2491"/>
      <c r="W364" s="2491"/>
      <c r="X364" s="2491"/>
      <c r="Y364" s="2491"/>
      <c r="Z364" s="2491"/>
    </row>
    <row r="365" spans="1:26" ht="60.75" customHeight="1">
      <c r="A365" s="3473">
        <v>0</v>
      </c>
      <c r="B365" s="3455">
        <v>0</v>
      </c>
      <c r="C365" s="3455">
        <v>0</v>
      </c>
      <c r="D365" s="3455">
        <v>0</v>
      </c>
      <c r="E365" s="3473">
        <v>0</v>
      </c>
      <c r="F365" s="3455">
        <v>0</v>
      </c>
      <c r="G365" s="3461">
        <v>421</v>
      </c>
      <c r="H365" s="3504" t="s">
        <v>2066</v>
      </c>
      <c r="I365" s="3455">
        <v>0</v>
      </c>
      <c r="J365" s="3455">
        <v>0</v>
      </c>
      <c r="K365" s="2502"/>
      <c r="L365" s="2491"/>
      <c r="M365" s="2491"/>
      <c r="N365" s="2491"/>
      <c r="O365" s="2491"/>
      <c r="P365" s="2491"/>
      <c r="Q365" s="2491"/>
      <c r="R365" s="2491"/>
      <c r="S365" s="2491"/>
      <c r="T365" s="2491"/>
      <c r="U365" s="2491"/>
      <c r="V365" s="2491"/>
      <c r="W365" s="2491"/>
      <c r="X365" s="2491"/>
      <c r="Y365" s="2491"/>
      <c r="Z365" s="2491"/>
    </row>
    <row r="366" spans="1:26" ht="75">
      <c r="A366" s="3473">
        <v>0</v>
      </c>
      <c r="B366" s="3455">
        <v>0</v>
      </c>
      <c r="C366" s="3455">
        <v>0</v>
      </c>
      <c r="D366" s="3455">
        <v>0</v>
      </c>
      <c r="E366" s="3473">
        <v>0</v>
      </c>
      <c r="F366" s="3455">
        <v>0</v>
      </c>
      <c r="G366" s="3461">
        <v>422</v>
      </c>
      <c r="H366" s="3504" t="s">
        <v>2067</v>
      </c>
      <c r="I366" s="3455">
        <v>0</v>
      </c>
      <c r="J366" s="3455">
        <v>0</v>
      </c>
      <c r="K366" s="2502"/>
      <c r="L366" s="2491"/>
      <c r="M366" s="2491"/>
      <c r="N366" s="2491"/>
      <c r="O366" s="2491"/>
      <c r="P366" s="2491"/>
      <c r="Q366" s="2491"/>
      <c r="R366" s="2491"/>
      <c r="S366" s="2491"/>
      <c r="T366" s="2491"/>
      <c r="U366" s="2491"/>
      <c r="V366" s="2491"/>
      <c r="W366" s="2491"/>
      <c r="X366" s="2491"/>
      <c r="Y366" s="2491"/>
      <c r="Z366" s="2491"/>
    </row>
    <row r="367" spans="1:26" ht="60">
      <c r="A367" s="3473">
        <v>0</v>
      </c>
      <c r="B367" s="3455">
        <v>0</v>
      </c>
      <c r="C367" s="3455">
        <v>0</v>
      </c>
      <c r="D367" s="3455">
        <v>0</v>
      </c>
      <c r="E367" s="3473">
        <v>0</v>
      </c>
      <c r="F367" s="3455">
        <v>0</v>
      </c>
      <c r="G367" s="3461">
        <v>423</v>
      </c>
      <c r="H367" s="3504" t="s">
        <v>2068</v>
      </c>
      <c r="I367" s="3455">
        <v>0</v>
      </c>
      <c r="J367" s="3455">
        <v>0</v>
      </c>
      <c r="K367" s="2502"/>
      <c r="L367" s="2491"/>
      <c r="M367" s="2491"/>
      <c r="N367" s="2491"/>
      <c r="O367" s="2491"/>
      <c r="P367" s="2491"/>
      <c r="Q367" s="2491"/>
      <c r="R367" s="2491"/>
      <c r="S367" s="2491"/>
      <c r="T367" s="2491"/>
      <c r="U367" s="2491"/>
      <c r="V367" s="2491"/>
      <c r="W367" s="2491"/>
      <c r="X367" s="2491"/>
      <c r="Y367" s="2491"/>
      <c r="Z367" s="2491"/>
    </row>
    <row r="368" spans="1:26" ht="75">
      <c r="A368" s="3473">
        <v>0</v>
      </c>
      <c r="B368" s="3455">
        <v>0</v>
      </c>
      <c r="C368" s="3455">
        <v>0</v>
      </c>
      <c r="D368" s="3455">
        <v>0</v>
      </c>
      <c r="E368" s="3473">
        <v>0</v>
      </c>
      <c r="F368" s="3455">
        <v>0</v>
      </c>
      <c r="G368" s="3461">
        <v>501</v>
      </c>
      <c r="H368" s="3504" t="s">
        <v>2069</v>
      </c>
      <c r="I368" s="3455">
        <v>0</v>
      </c>
      <c r="J368" s="3455">
        <v>0</v>
      </c>
      <c r="K368" s="2491"/>
      <c r="L368" s="2491"/>
      <c r="M368" s="2491"/>
      <c r="N368" s="2491"/>
      <c r="O368" s="2491"/>
      <c r="P368" s="2491"/>
      <c r="Q368" s="2491"/>
      <c r="R368" s="2491"/>
      <c r="S368" s="2491"/>
      <c r="T368" s="2491"/>
      <c r="U368" s="2491"/>
      <c r="V368" s="2491"/>
      <c r="W368" s="2491"/>
      <c r="X368" s="2491"/>
      <c r="Y368" s="2491"/>
      <c r="Z368" s="2491"/>
    </row>
    <row r="369" spans="1:26" s="2493" customFormat="1" ht="75.75" thickBot="1">
      <c r="A369" s="3455">
        <v>0</v>
      </c>
      <c r="B369" s="3490"/>
      <c r="C369" s="3455">
        <v>0</v>
      </c>
      <c r="D369" s="3455">
        <v>0</v>
      </c>
      <c r="E369" s="3455">
        <v>0</v>
      </c>
      <c r="F369" s="3455">
        <v>0</v>
      </c>
      <c r="G369" s="3461">
        <v>505</v>
      </c>
      <c r="H369" s="3504" t="s">
        <v>2070</v>
      </c>
      <c r="I369" s="3455">
        <v>0</v>
      </c>
      <c r="J369" s="3455">
        <v>0</v>
      </c>
      <c r="K369" s="2491"/>
      <c r="L369" s="2491"/>
      <c r="M369" s="2491"/>
      <c r="N369" s="2491"/>
      <c r="O369" s="2491"/>
      <c r="P369" s="2491"/>
      <c r="Q369" s="2491"/>
      <c r="R369" s="2491"/>
      <c r="S369" s="2492"/>
      <c r="T369" s="2492"/>
      <c r="U369" s="2492"/>
      <c r="V369" s="2492"/>
      <c r="W369" s="2492"/>
      <c r="X369" s="2492"/>
      <c r="Y369" s="2492"/>
      <c r="Z369" s="2492"/>
    </row>
    <row r="370" spans="1:26" s="2496" customFormat="1" ht="60.75" customHeight="1" thickTop="1">
      <c r="A370" s="3455">
        <v>0</v>
      </c>
      <c r="B370" s="3455">
        <v>0</v>
      </c>
      <c r="C370" s="3455">
        <v>0</v>
      </c>
      <c r="D370" s="3455">
        <v>0</v>
      </c>
      <c r="E370" s="3455">
        <v>0</v>
      </c>
      <c r="F370" s="3455">
        <v>0</v>
      </c>
      <c r="G370" s="3461">
        <v>512</v>
      </c>
      <c r="H370" s="3504" t="s">
        <v>2071</v>
      </c>
      <c r="I370" s="3455">
        <v>0</v>
      </c>
      <c r="J370" s="3455">
        <v>0</v>
      </c>
      <c r="K370" s="2491"/>
      <c r="L370" s="2491"/>
      <c r="M370" s="2491"/>
      <c r="N370" s="2491"/>
      <c r="O370" s="2491"/>
      <c r="P370" s="2491"/>
      <c r="Q370" s="2491"/>
      <c r="R370" s="2491"/>
      <c r="S370" s="2491"/>
      <c r="T370" s="2491"/>
      <c r="U370" s="2491"/>
      <c r="V370" s="2491"/>
      <c r="W370" s="2491"/>
      <c r="X370" s="2491"/>
      <c r="Y370" s="2491"/>
      <c r="Z370" s="2491"/>
    </row>
    <row r="371" spans="1:26" ht="60">
      <c r="A371" s="3455">
        <v>0</v>
      </c>
      <c r="B371" s="3455">
        <v>0</v>
      </c>
      <c r="C371" s="3455">
        <v>0</v>
      </c>
      <c r="D371" s="3455">
        <v>0</v>
      </c>
      <c r="E371" s="3455">
        <v>0</v>
      </c>
      <c r="F371" s="3455">
        <v>0</v>
      </c>
      <c r="G371" s="3461">
        <v>520</v>
      </c>
      <c r="H371" s="3504" t="s">
        <v>2072</v>
      </c>
      <c r="I371" s="3455">
        <v>0</v>
      </c>
      <c r="J371" s="3455">
        <v>0</v>
      </c>
      <c r="K371" s="2502"/>
      <c r="L371" s="2491"/>
      <c r="M371" s="2491"/>
      <c r="N371" s="2491"/>
      <c r="O371" s="2491"/>
      <c r="P371" s="2491"/>
      <c r="Q371" s="2491"/>
      <c r="R371" s="2491"/>
      <c r="S371" s="2491"/>
      <c r="T371" s="2491"/>
      <c r="U371" s="2491"/>
      <c r="V371" s="2491"/>
      <c r="W371" s="2491"/>
      <c r="X371" s="2491"/>
      <c r="Y371" s="2491"/>
      <c r="Z371" s="2491"/>
    </row>
    <row r="372" spans="1:26" ht="60">
      <c r="A372" s="3455">
        <v>0</v>
      </c>
      <c r="B372" s="3455">
        <v>0</v>
      </c>
      <c r="C372" s="3455">
        <v>0</v>
      </c>
      <c r="D372" s="3455">
        <v>0</v>
      </c>
      <c r="E372" s="3455">
        <v>0</v>
      </c>
      <c r="F372" s="3455">
        <v>0</v>
      </c>
      <c r="G372" s="3461">
        <v>522</v>
      </c>
      <c r="H372" s="3504" t="s">
        <v>2073</v>
      </c>
      <c r="I372" s="3455">
        <v>0</v>
      </c>
      <c r="J372" s="3455">
        <v>0</v>
      </c>
      <c r="K372" s="2502"/>
      <c r="L372" s="2491"/>
      <c r="M372" s="2491"/>
      <c r="N372" s="2491"/>
      <c r="O372" s="2491"/>
      <c r="P372" s="2491"/>
      <c r="Q372" s="2491"/>
      <c r="R372" s="2491"/>
      <c r="S372" s="2491"/>
      <c r="T372" s="2491"/>
      <c r="U372" s="2491"/>
      <c r="V372" s="2491"/>
      <c r="W372" s="2491"/>
      <c r="X372" s="2491"/>
      <c r="Y372" s="2491"/>
      <c r="Z372" s="2491"/>
    </row>
    <row r="373" spans="1:26" ht="15">
      <c r="A373" s="3455">
        <v>0</v>
      </c>
      <c r="B373" s="3455">
        <v>0</v>
      </c>
      <c r="C373" s="3455">
        <v>0</v>
      </c>
      <c r="D373" s="3455">
        <v>0</v>
      </c>
      <c r="E373" s="3455">
        <v>0</v>
      </c>
      <c r="F373" s="3455">
        <v>0</v>
      </c>
      <c r="G373" s="3461">
        <v>523</v>
      </c>
      <c r="H373" s="3504" t="s">
        <v>930</v>
      </c>
      <c r="I373" s="3455">
        <v>0</v>
      </c>
      <c r="J373" s="3455">
        <v>0</v>
      </c>
      <c r="K373" s="2491"/>
      <c r="L373" s="2491"/>
      <c r="M373" s="2491"/>
      <c r="N373" s="2491"/>
      <c r="O373" s="2491"/>
      <c r="P373" s="2491"/>
      <c r="Q373" s="2491"/>
      <c r="R373" s="2491"/>
      <c r="S373" s="2491"/>
      <c r="T373" s="2491"/>
      <c r="U373" s="2491"/>
      <c r="V373" s="2491"/>
      <c r="W373" s="2491"/>
      <c r="X373" s="2491"/>
      <c r="Y373" s="2491"/>
      <c r="Z373" s="2491"/>
    </row>
    <row r="374" spans="1:26" s="2493" customFormat="1" ht="30.75" thickBot="1">
      <c r="A374" s="3472">
        <v>0</v>
      </c>
      <c r="B374" s="3472">
        <v>0</v>
      </c>
      <c r="C374" s="3472">
        <v>0</v>
      </c>
      <c r="D374" s="3472"/>
      <c r="E374" s="3472">
        <v>0</v>
      </c>
      <c r="F374" s="3472"/>
      <c r="G374" s="3472">
        <v>524</v>
      </c>
      <c r="H374" s="3646" t="s">
        <v>931</v>
      </c>
      <c r="I374" s="3472">
        <v>0</v>
      </c>
      <c r="J374" s="3472"/>
      <c r="K374" s="2491"/>
      <c r="L374" s="2491"/>
      <c r="M374" s="2491"/>
      <c r="N374" s="2491"/>
      <c r="O374" s="2491"/>
      <c r="P374" s="2491"/>
      <c r="Q374" s="2491"/>
      <c r="R374" s="2491"/>
      <c r="S374" s="2492"/>
      <c r="T374" s="2492"/>
      <c r="U374" s="2492"/>
      <c r="V374" s="2492"/>
      <c r="W374" s="2492"/>
      <c r="X374" s="2492"/>
      <c r="Y374" s="2492"/>
      <c r="Z374" s="2492"/>
    </row>
    <row r="375" spans="1:26" s="2496" customFormat="1" ht="15.75" thickTop="1">
      <c r="A375" s="3440">
        <f t="shared" ref="A375:F375" si="57">SUM(A365:A374)</f>
        <v>0</v>
      </c>
      <c r="B375" s="3440">
        <f t="shared" si="57"/>
        <v>0</v>
      </c>
      <c r="C375" s="3440">
        <f t="shared" si="57"/>
        <v>0</v>
      </c>
      <c r="D375" s="3440">
        <f t="shared" si="57"/>
        <v>0</v>
      </c>
      <c r="E375" s="3440">
        <f t="shared" si="57"/>
        <v>0</v>
      </c>
      <c r="F375" s="3440">
        <f t="shared" si="57"/>
        <v>0</v>
      </c>
      <c r="G375" s="3441"/>
      <c r="H375" s="3642" t="s">
        <v>932</v>
      </c>
      <c r="I375" s="3440">
        <f>SUM(I365:I374)</f>
        <v>0</v>
      </c>
      <c r="J375" s="3440">
        <f>SUM(J365:J374)</f>
        <v>0</v>
      </c>
      <c r="K375" s="2491"/>
      <c r="L375" s="2491"/>
      <c r="M375" s="2491"/>
      <c r="N375" s="2491"/>
      <c r="O375" s="2491"/>
      <c r="P375" s="2491"/>
      <c r="Q375" s="2491"/>
      <c r="R375" s="2491"/>
      <c r="S375" s="2491"/>
      <c r="T375" s="2491"/>
      <c r="U375" s="2491"/>
      <c r="V375" s="2491"/>
      <c r="W375" s="2491"/>
      <c r="X375" s="2491"/>
      <c r="Y375" s="2491"/>
      <c r="Z375" s="2491"/>
    </row>
    <row r="376" spans="1:26" ht="30">
      <c r="A376" s="3455"/>
      <c r="B376" s="3490"/>
      <c r="C376" s="3522"/>
      <c r="D376" s="3657">
        <v>600000</v>
      </c>
      <c r="E376" s="3672"/>
      <c r="F376" s="3657">
        <v>600000</v>
      </c>
      <c r="G376" s="3449">
        <v>172</v>
      </c>
      <c r="H376" s="3474" t="s">
        <v>3444</v>
      </c>
      <c r="I376" s="3522"/>
      <c r="J376" s="3657"/>
      <c r="K376" s="2491"/>
      <c r="L376" s="2491"/>
      <c r="M376" s="2491"/>
      <c r="N376" s="2491"/>
      <c r="O376" s="2491"/>
      <c r="P376" s="2491"/>
      <c r="Q376" s="2491"/>
      <c r="R376" s="2491"/>
      <c r="S376" s="2491"/>
      <c r="T376" s="2491"/>
      <c r="U376" s="2491"/>
      <c r="V376" s="2491"/>
      <c r="W376" s="2491"/>
      <c r="X376" s="2491"/>
      <c r="Y376" s="2491"/>
      <c r="Z376" s="2491"/>
    </row>
    <row r="377" spans="1:26" ht="75">
      <c r="A377" s="3455"/>
      <c r="B377" s="3455"/>
      <c r="C377" s="3455">
        <v>0</v>
      </c>
      <c r="D377" s="3455">
        <v>0</v>
      </c>
      <c r="E377" s="3455"/>
      <c r="F377" s="3455"/>
      <c r="G377" s="3461">
        <v>534</v>
      </c>
      <c r="H377" s="3504" t="s">
        <v>2074</v>
      </c>
      <c r="I377" s="3455">
        <v>0</v>
      </c>
      <c r="J377" s="3455">
        <v>0</v>
      </c>
      <c r="K377" s="2491"/>
      <c r="L377" s="2491"/>
      <c r="M377" s="2491"/>
      <c r="N377" s="2491"/>
      <c r="O377" s="2491"/>
      <c r="P377" s="2491"/>
      <c r="Q377" s="2491"/>
      <c r="R377" s="2491"/>
      <c r="S377" s="2491"/>
      <c r="T377" s="2491"/>
      <c r="U377" s="2491"/>
      <c r="V377" s="2491"/>
      <c r="W377" s="2491"/>
      <c r="X377" s="2491"/>
      <c r="Y377" s="2491"/>
      <c r="Z377" s="2491"/>
    </row>
    <row r="378" spans="1:26" ht="90">
      <c r="A378" s="3455"/>
      <c r="B378" s="3490"/>
      <c r="C378" s="3455">
        <v>0</v>
      </c>
      <c r="D378" s="3455">
        <v>0</v>
      </c>
      <c r="E378" s="3455"/>
      <c r="F378" s="3455"/>
      <c r="G378" s="3461">
        <v>535</v>
      </c>
      <c r="H378" s="3504" t="s">
        <v>2075</v>
      </c>
      <c r="I378" s="3455">
        <v>0</v>
      </c>
      <c r="J378" s="3455">
        <v>0</v>
      </c>
      <c r="K378" s="2491"/>
      <c r="L378" s="2491"/>
      <c r="M378" s="2491"/>
      <c r="N378" s="2491"/>
      <c r="O378" s="2491"/>
      <c r="P378" s="2491"/>
      <c r="Q378" s="2491"/>
      <c r="R378" s="2491"/>
      <c r="S378" s="2491"/>
      <c r="T378" s="2491"/>
      <c r="U378" s="2491"/>
      <c r="V378" s="2491"/>
      <c r="W378" s="2491"/>
      <c r="X378" s="2491"/>
      <c r="Y378" s="2491"/>
      <c r="Z378" s="2491"/>
    </row>
    <row r="379" spans="1:26" ht="60">
      <c r="A379" s="3455"/>
      <c r="B379" s="3455"/>
      <c r="C379" s="3455">
        <v>0</v>
      </c>
      <c r="D379" s="3455">
        <v>0</v>
      </c>
      <c r="E379" s="3455"/>
      <c r="F379" s="3490"/>
      <c r="G379" s="3461">
        <v>536</v>
      </c>
      <c r="H379" s="3504" t="s">
        <v>2076</v>
      </c>
      <c r="I379" s="3455">
        <v>0</v>
      </c>
      <c r="J379" s="3455">
        <v>0</v>
      </c>
      <c r="K379" s="2491"/>
      <c r="L379" s="2491"/>
      <c r="M379" s="2491"/>
      <c r="N379" s="2491"/>
      <c r="O379" s="2491"/>
      <c r="P379" s="2491"/>
      <c r="Q379" s="2491"/>
      <c r="R379" s="2491"/>
      <c r="S379" s="2491"/>
      <c r="T379" s="2491"/>
      <c r="U379" s="2491"/>
      <c r="V379" s="2491"/>
      <c r="W379" s="2491"/>
      <c r="X379" s="2491"/>
      <c r="Y379" s="2491"/>
      <c r="Z379" s="2491"/>
    </row>
    <row r="380" spans="1:26" ht="75">
      <c r="A380" s="3455"/>
      <c r="B380" s="3455"/>
      <c r="C380" s="3455">
        <v>0</v>
      </c>
      <c r="D380" s="3455">
        <v>0</v>
      </c>
      <c r="E380" s="3455"/>
      <c r="F380" s="3455"/>
      <c r="G380" s="3461">
        <v>537</v>
      </c>
      <c r="H380" s="3504" t="s">
        <v>2077</v>
      </c>
      <c r="I380" s="3455">
        <v>0</v>
      </c>
      <c r="J380" s="3455">
        <v>0</v>
      </c>
      <c r="K380" s="2491"/>
      <c r="L380" s="2491"/>
      <c r="M380" s="2491"/>
      <c r="N380" s="2491"/>
      <c r="O380" s="2491"/>
      <c r="P380" s="2491"/>
      <c r="Q380" s="2491"/>
      <c r="R380" s="2491"/>
      <c r="S380" s="2491"/>
      <c r="T380" s="2491"/>
      <c r="U380" s="2491"/>
      <c r="V380" s="2491"/>
      <c r="W380" s="2491"/>
      <c r="X380" s="2491"/>
      <c r="Y380" s="2491"/>
      <c r="Z380" s="2491"/>
    </row>
    <row r="381" spans="1:26" ht="150" customHeight="1">
      <c r="A381" s="3455"/>
      <c r="B381" s="3455"/>
      <c r="C381" s="3455">
        <v>0</v>
      </c>
      <c r="D381" s="3455">
        <v>0</v>
      </c>
      <c r="E381" s="3455"/>
      <c r="F381" s="3455"/>
      <c r="G381" s="3461">
        <v>538</v>
      </c>
      <c r="H381" s="3660" t="s">
        <v>2078</v>
      </c>
      <c r="I381" s="3455">
        <v>0</v>
      </c>
      <c r="J381" s="3455">
        <v>0</v>
      </c>
      <c r="K381" s="2491"/>
      <c r="L381" s="2491"/>
      <c r="M381" s="2491"/>
      <c r="N381" s="2491"/>
      <c r="O381" s="2491"/>
      <c r="P381" s="2491"/>
      <c r="Q381" s="2491"/>
      <c r="R381" s="2491"/>
      <c r="S381" s="2491"/>
      <c r="T381" s="2491"/>
      <c r="U381" s="2491"/>
      <c r="V381" s="2491"/>
      <c r="W381" s="2491"/>
      <c r="X381" s="2491"/>
      <c r="Y381" s="2491"/>
      <c r="Z381" s="2491"/>
    </row>
    <row r="382" spans="1:26" ht="60">
      <c r="A382" s="3455"/>
      <c r="B382" s="3455"/>
      <c r="C382" s="3455">
        <v>0</v>
      </c>
      <c r="D382" s="3455">
        <v>0</v>
      </c>
      <c r="E382" s="3455"/>
      <c r="F382" s="3455"/>
      <c r="G382" s="3461">
        <v>539</v>
      </c>
      <c r="H382" s="3504" t="s">
        <v>2079</v>
      </c>
      <c r="I382" s="3455">
        <v>0</v>
      </c>
      <c r="J382" s="3455">
        <v>0</v>
      </c>
      <c r="K382" s="2491"/>
      <c r="L382" s="2491"/>
      <c r="M382" s="2491"/>
      <c r="N382" s="2491"/>
      <c r="O382" s="2491"/>
      <c r="P382" s="2491"/>
      <c r="Q382" s="2491"/>
      <c r="R382" s="2491"/>
      <c r="S382" s="2491"/>
      <c r="T382" s="2491"/>
      <c r="U382" s="2491"/>
      <c r="V382" s="2491"/>
      <c r="W382" s="2491"/>
      <c r="X382" s="2491"/>
      <c r="Y382" s="2491"/>
      <c r="Z382" s="2491"/>
    </row>
    <row r="383" spans="1:26" ht="60">
      <c r="A383" s="3455"/>
      <c r="B383" s="3490"/>
      <c r="C383" s="3645">
        <v>0</v>
      </c>
      <c r="D383" s="3645">
        <v>0</v>
      </c>
      <c r="E383" s="3455"/>
      <c r="F383" s="3645"/>
      <c r="G383" s="3461">
        <v>540</v>
      </c>
      <c r="H383" s="3504" t="s">
        <v>2080</v>
      </c>
      <c r="I383" s="3645">
        <v>0</v>
      </c>
      <c r="J383" s="3645">
        <v>0</v>
      </c>
      <c r="K383" s="2491"/>
      <c r="L383" s="2491"/>
      <c r="M383" s="2491"/>
      <c r="N383" s="2491"/>
      <c r="O383" s="2491"/>
      <c r="P383" s="2491"/>
      <c r="Q383" s="2491"/>
      <c r="R383" s="2491"/>
      <c r="S383" s="2491"/>
      <c r="T383" s="2491"/>
      <c r="U383" s="2491"/>
      <c r="V383" s="2491"/>
      <c r="W383" s="2491"/>
      <c r="X383" s="2491"/>
      <c r="Y383" s="2491"/>
      <c r="Z383" s="2491"/>
    </row>
    <row r="384" spans="1:26" ht="90">
      <c r="A384" s="3455"/>
      <c r="B384" s="3824"/>
      <c r="C384" s="3645">
        <v>0</v>
      </c>
      <c r="D384" s="3645">
        <v>0</v>
      </c>
      <c r="E384" s="3490"/>
      <c r="F384" s="3645"/>
      <c r="G384" s="3461">
        <v>541</v>
      </c>
      <c r="H384" s="3504" t="s">
        <v>940</v>
      </c>
      <c r="I384" s="3645">
        <v>0</v>
      </c>
      <c r="J384" s="3645">
        <v>0</v>
      </c>
      <c r="K384" s="1377"/>
      <c r="L384" s="2491"/>
      <c r="M384" s="2491"/>
      <c r="N384" s="2491"/>
      <c r="O384" s="2491"/>
      <c r="P384" s="2491"/>
      <c r="Q384" s="2491"/>
      <c r="R384" s="2491"/>
      <c r="S384" s="2491"/>
      <c r="T384" s="2491"/>
      <c r="U384" s="2491"/>
      <c r="V384" s="2491"/>
      <c r="W384" s="2491"/>
      <c r="X384" s="2491"/>
      <c r="Y384" s="2491"/>
      <c r="Z384" s="2491"/>
    </row>
    <row r="385" spans="1:26" ht="75">
      <c r="A385" s="3455"/>
      <c r="B385" s="3824"/>
      <c r="C385" s="3645">
        <v>0</v>
      </c>
      <c r="D385" s="3455"/>
      <c r="E385" s="3490"/>
      <c r="F385" s="3645"/>
      <c r="G385" s="3461">
        <v>542</v>
      </c>
      <c r="H385" s="3504" t="s">
        <v>941</v>
      </c>
      <c r="I385" s="3645">
        <v>0</v>
      </c>
      <c r="J385" s="3455"/>
      <c r="K385" s="2491"/>
      <c r="L385" s="2491"/>
      <c r="M385" s="2491"/>
      <c r="N385" s="2491"/>
      <c r="O385" s="2491"/>
      <c r="P385" s="2491"/>
      <c r="Q385" s="2491"/>
      <c r="R385" s="2491"/>
      <c r="S385" s="2491"/>
      <c r="T385" s="2491"/>
      <c r="U385" s="2491"/>
      <c r="V385" s="2491"/>
      <c r="W385" s="2491"/>
      <c r="X385" s="2491"/>
      <c r="Y385" s="2491"/>
      <c r="Z385" s="2491"/>
    </row>
    <row r="386" spans="1:26" ht="15">
      <c r="A386" s="3455"/>
      <c r="B386" s="3490"/>
      <c r="C386" s="3455">
        <v>0</v>
      </c>
      <c r="D386" s="3455">
        <v>0</v>
      </c>
      <c r="E386" s="3490"/>
      <c r="F386" s="3490"/>
      <c r="G386" s="3461">
        <v>548</v>
      </c>
      <c r="H386" s="3504" t="s">
        <v>942</v>
      </c>
      <c r="I386" s="3455">
        <v>0</v>
      </c>
      <c r="J386" s="3455">
        <v>0</v>
      </c>
      <c r="K386" s="2491"/>
      <c r="L386" s="2491"/>
      <c r="M386" s="2491"/>
      <c r="N386" s="2491"/>
      <c r="O386" s="2491"/>
      <c r="P386" s="2491"/>
      <c r="Q386" s="2491"/>
      <c r="R386" s="2491"/>
      <c r="S386" s="2491"/>
      <c r="T386" s="2491"/>
      <c r="U386" s="2491"/>
      <c r="V386" s="2491"/>
      <c r="W386" s="2491"/>
      <c r="X386" s="2491"/>
      <c r="Y386" s="2491"/>
      <c r="Z386" s="2491"/>
    </row>
    <row r="387" spans="1:26" ht="30">
      <c r="A387" s="3455"/>
      <c r="B387" s="3455"/>
      <c r="C387" s="3455">
        <v>0</v>
      </c>
      <c r="D387" s="3455"/>
      <c r="E387" s="3455"/>
      <c r="F387" s="3643"/>
      <c r="G387" s="3461">
        <v>549</v>
      </c>
      <c r="H387" s="3504" t="s">
        <v>943</v>
      </c>
      <c r="I387" s="3455">
        <v>0</v>
      </c>
      <c r="J387" s="3455"/>
      <c r="K387" s="2491"/>
      <c r="L387" s="2491"/>
      <c r="M387" s="2491"/>
      <c r="N387" s="2491"/>
      <c r="O387" s="2491"/>
      <c r="P387" s="2491"/>
      <c r="Q387" s="2491"/>
      <c r="R387" s="2491"/>
      <c r="S387" s="2491"/>
      <c r="T387" s="2491"/>
      <c r="U387" s="2491"/>
      <c r="V387" s="2491"/>
      <c r="W387" s="2491"/>
      <c r="X387" s="2491"/>
      <c r="Y387" s="2491"/>
      <c r="Z387" s="2491"/>
    </row>
    <row r="388" spans="1:26" ht="15">
      <c r="A388" s="3440">
        <f t="shared" ref="A388:F388" si="58">SUM(A376:A387)</f>
        <v>0</v>
      </c>
      <c r="B388" s="3440">
        <f>SUM(B376:B387)</f>
        <v>0</v>
      </c>
      <c r="C388" s="3440">
        <f t="shared" si="58"/>
        <v>0</v>
      </c>
      <c r="D388" s="3440">
        <f>SUM(D376:D387)</f>
        <v>600000</v>
      </c>
      <c r="E388" s="3440">
        <f t="shared" si="58"/>
        <v>0</v>
      </c>
      <c r="F388" s="3440">
        <f t="shared" si="58"/>
        <v>600000</v>
      </c>
      <c r="G388" s="3441"/>
      <c r="H388" s="3642" t="s">
        <v>944</v>
      </c>
      <c r="I388" s="3440">
        <f>SUM(I376:I387)</f>
        <v>0</v>
      </c>
      <c r="J388" s="3440">
        <f>SUM(J376:J387)</f>
        <v>0</v>
      </c>
      <c r="K388" s="2491"/>
      <c r="L388" s="2491"/>
      <c r="M388" s="2491"/>
      <c r="N388" s="2491"/>
      <c r="O388" s="2491"/>
      <c r="P388" s="2491"/>
      <c r="Q388" s="2491"/>
      <c r="R388" s="2491"/>
      <c r="S388" s="2491"/>
      <c r="T388" s="2491"/>
      <c r="U388" s="2491"/>
      <c r="V388" s="2491"/>
      <c r="W388" s="2491"/>
      <c r="X388" s="2491"/>
      <c r="Y388" s="2491"/>
      <c r="Z388" s="2491"/>
    </row>
    <row r="389" spans="1:26" ht="120">
      <c r="A389" s="3455">
        <v>0</v>
      </c>
      <c r="B389" s="3455">
        <v>0</v>
      </c>
      <c r="C389" s="3455">
        <v>0</v>
      </c>
      <c r="D389" s="3455">
        <v>0</v>
      </c>
      <c r="E389" s="3455">
        <v>0</v>
      </c>
      <c r="F389" s="3455">
        <v>0</v>
      </c>
      <c r="G389" s="3461">
        <v>556</v>
      </c>
      <c r="H389" s="3504" t="s">
        <v>2082</v>
      </c>
      <c r="I389" s="3645">
        <v>0</v>
      </c>
      <c r="J389" s="3645">
        <v>0</v>
      </c>
      <c r="K389" s="2491"/>
      <c r="L389" s="2491"/>
      <c r="M389" s="2491"/>
      <c r="N389" s="2491"/>
      <c r="O389" s="2491"/>
      <c r="P389" s="2491"/>
      <c r="Q389" s="2491"/>
      <c r="R389" s="2491"/>
      <c r="S389" s="2491"/>
      <c r="T389" s="2491"/>
      <c r="U389" s="2491"/>
      <c r="V389" s="2491"/>
      <c r="W389" s="2491"/>
      <c r="X389" s="2491"/>
      <c r="Y389" s="2491"/>
      <c r="Z389" s="2491"/>
    </row>
    <row r="390" spans="1:26" s="2493" customFormat="1" ht="30.75" thickBot="1">
      <c r="A390" s="3455">
        <v>0</v>
      </c>
      <c r="B390" s="3455"/>
      <c r="C390" s="3455">
        <v>0</v>
      </c>
      <c r="D390" s="3455">
        <v>0</v>
      </c>
      <c r="E390" s="3455">
        <v>0</v>
      </c>
      <c r="F390" s="3455">
        <v>0</v>
      </c>
      <c r="G390" s="3461">
        <v>564</v>
      </c>
      <c r="H390" s="3504" t="s">
        <v>2081</v>
      </c>
      <c r="I390" s="3645">
        <v>0</v>
      </c>
      <c r="J390" s="3645">
        <v>0</v>
      </c>
      <c r="K390" s="2491"/>
      <c r="L390" s="2491"/>
      <c r="M390" s="2491"/>
      <c r="N390" s="2491"/>
      <c r="O390" s="2491"/>
      <c r="P390" s="2491"/>
      <c r="Q390" s="2491"/>
      <c r="R390" s="2491"/>
      <c r="S390" s="2492"/>
      <c r="T390" s="2492"/>
      <c r="U390" s="2492"/>
      <c r="V390" s="2492"/>
      <c r="W390" s="2492"/>
      <c r="X390" s="2492"/>
      <c r="Y390" s="2492"/>
      <c r="Z390" s="2492"/>
    </row>
    <row r="391" spans="1:26" s="2495" customFormat="1" ht="16.5" thickTop="1" thickBot="1">
      <c r="A391" s="3455">
        <v>0</v>
      </c>
      <c r="B391" s="3455">
        <v>0</v>
      </c>
      <c r="C391" s="3455">
        <v>0</v>
      </c>
      <c r="D391" s="3455">
        <v>0</v>
      </c>
      <c r="E391" s="3455">
        <v>0</v>
      </c>
      <c r="F391" s="3455">
        <v>0</v>
      </c>
      <c r="G391" s="3461">
        <v>573</v>
      </c>
      <c r="H391" s="3504" t="s">
        <v>945</v>
      </c>
      <c r="I391" s="3455">
        <v>0</v>
      </c>
      <c r="J391" s="3455">
        <v>0</v>
      </c>
      <c r="K391" s="2491"/>
      <c r="L391" s="2491"/>
      <c r="M391" s="2491"/>
      <c r="N391" s="2491"/>
      <c r="O391" s="2491"/>
      <c r="P391" s="2491"/>
      <c r="Q391" s="2491"/>
      <c r="R391" s="2491"/>
      <c r="S391" s="2494"/>
      <c r="T391" s="2494"/>
      <c r="U391" s="2494"/>
      <c r="V391" s="2494"/>
      <c r="W391" s="2494"/>
      <c r="X391" s="2494"/>
      <c r="Y391" s="2494"/>
      <c r="Z391" s="2494"/>
    </row>
    <row r="392" spans="1:26" s="2495" customFormat="1" ht="31.5" thickTop="1" thickBot="1">
      <c r="A392" s="3455">
        <v>0</v>
      </c>
      <c r="B392" s="3455">
        <v>0</v>
      </c>
      <c r="C392" s="3455">
        <v>0</v>
      </c>
      <c r="D392" s="3455">
        <v>0</v>
      </c>
      <c r="E392" s="3455">
        <v>0</v>
      </c>
      <c r="F392" s="3455">
        <v>0</v>
      </c>
      <c r="G392" s="3461">
        <v>574</v>
      </c>
      <c r="H392" s="3504" t="s">
        <v>947</v>
      </c>
      <c r="I392" s="3455">
        <v>0</v>
      </c>
      <c r="J392" s="3455">
        <v>0</v>
      </c>
      <c r="K392" s="2491"/>
      <c r="L392" s="2491"/>
      <c r="M392" s="2491"/>
      <c r="N392" s="2491"/>
      <c r="O392" s="2491"/>
      <c r="P392" s="2491"/>
      <c r="Q392" s="2491"/>
      <c r="R392" s="2491"/>
      <c r="S392" s="2494"/>
      <c r="T392" s="2494"/>
      <c r="U392" s="2494"/>
      <c r="V392" s="2494"/>
      <c r="W392" s="2494"/>
      <c r="X392" s="2494"/>
      <c r="Y392" s="2494"/>
      <c r="Z392" s="2494"/>
    </row>
    <row r="393" spans="1:26" s="2495" customFormat="1" ht="16.5" thickTop="1" thickBot="1">
      <c r="A393" s="3440">
        <f t="shared" ref="A393:F393" si="59">SUM(A389:A392)</f>
        <v>0</v>
      </c>
      <c r="B393" s="3440">
        <f>SUM(B389:B392)</f>
        <v>0</v>
      </c>
      <c r="C393" s="3440">
        <f t="shared" si="59"/>
        <v>0</v>
      </c>
      <c r="D393" s="3440">
        <f t="shared" si="59"/>
        <v>0</v>
      </c>
      <c r="E393" s="3440">
        <f t="shared" si="59"/>
        <v>0</v>
      </c>
      <c r="F393" s="3440">
        <f t="shared" si="59"/>
        <v>0</v>
      </c>
      <c r="G393" s="3441"/>
      <c r="H393" s="3642" t="s">
        <v>948</v>
      </c>
      <c r="I393" s="3440">
        <f>SUM(I389:I392)</f>
        <v>0</v>
      </c>
      <c r="J393" s="3440">
        <f>SUM(J389:J392)</f>
        <v>0</v>
      </c>
      <c r="K393" s="2491"/>
      <c r="L393" s="2491"/>
      <c r="M393" s="2491"/>
      <c r="N393" s="2491"/>
      <c r="O393" s="2491"/>
      <c r="P393" s="2491"/>
      <c r="Q393" s="2491"/>
      <c r="R393" s="2491"/>
      <c r="S393" s="2494"/>
      <c r="T393" s="2494"/>
      <c r="U393" s="2494"/>
      <c r="V393" s="2494"/>
      <c r="W393" s="2494"/>
      <c r="X393" s="2494"/>
      <c r="Y393" s="2494"/>
      <c r="Z393" s="2494"/>
    </row>
    <row r="394" spans="1:26" s="2495" customFormat="1" ht="76.5" thickTop="1" thickBot="1">
      <c r="A394" s="3473"/>
      <c r="B394" s="3455"/>
      <c r="C394" s="3473">
        <v>0</v>
      </c>
      <c r="D394" s="3455">
        <v>0</v>
      </c>
      <c r="E394" s="3473"/>
      <c r="F394" s="3455"/>
      <c r="G394" s="3461">
        <v>260</v>
      </c>
      <c r="H394" s="3504" t="s">
        <v>2083</v>
      </c>
      <c r="I394" s="3473">
        <v>0</v>
      </c>
      <c r="J394" s="3455">
        <v>0</v>
      </c>
      <c r="K394" s="2491"/>
      <c r="L394" s="2491"/>
      <c r="M394" s="2491"/>
      <c r="N394" s="2491"/>
      <c r="O394" s="2491"/>
      <c r="P394" s="2491"/>
      <c r="Q394" s="2491"/>
      <c r="R394" s="2491"/>
      <c r="S394" s="2494"/>
      <c r="T394" s="2494"/>
      <c r="U394" s="2494"/>
      <c r="V394" s="2494"/>
      <c r="W394" s="2494"/>
      <c r="X394" s="2494"/>
      <c r="Y394" s="2494"/>
      <c r="Z394" s="2494"/>
    </row>
    <row r="395" spans="1:26" s="2495" customFormat="1" ht="90.75" customHeight="1" thickTop="1" thickBot="1">
      <c r="A395" s="3473"/>
      <c r="B395" s="3455"/>
      <c r="C395" s="3473"/>
      <c r="D395" s="4430">
        <v>3500000</v>
      </c>
      <c r="E395" s="3473"/>
      <c r="F395" s="4430">
        <v>3500000</v>
      </c>
      <c r="G395" s="3658" t="s">
        <v>3673</v>
      </c>
      <c r="H395" s="3504" t="s">
        <v>3220</v>
      </c>
      <c r="I395" s="3473"/>
      <c r="J395" s="3455"/>
      <c r="K395" s="2491"/>
      <c r="L395" s="2491"/>
      <c r="M395" s="2491"/>
      <c r="N395" s="2491"/>
      <c r="O395" s="2491"/>
      <c r="P395" s="2491"/>
      <c r="Q395" s="2491"/>
      <c r="R395" s="2491"/>
      <c r="S395" s="2494"/>
      <c r="T395" s="2494"/>
      <c r="U395" s="2494"/>
      <c r="V395" s="2494"/>
      <c r="W395" s="2494"/>
      <c r="X395" s="2494"/>
      <c r="Y395" s="2494"/>
      <c r="Z395" s="2494"/>
    </row>
    <row r="396" spans="1:26" s="2495" customFormat="1" ht="76.5" thickTop="1" thickBot="1">
      <c r="A396" s="3473"/>
      <c r="B396" s="3455"/>
      <c r="C396" s="3473">
        <v>0</v>
      </c>
      <c r="D396" s="3455">
        <v>0</v>
      </c>
      <c r="E396" s="3455"/>
      <c r="F396" s="3455"/>
      <c r="G396" s="3461">
        <v>261</v>
      </c>
      <c r="H396" s="3504" t="s">
        <v>2084</v>
      </c>
      <c r="I396" s="3473">
        <v>0</v>
      </c>
      <c r="J396" s="3455">
        <v>0</v>
      </c>
      <c r="K396" s="2491"/>
      <c r="L396" s="2491"/>
      <c r="M396" s="2491"/>
      <c r="N396" s="2491"/>
      <c r="O396" s="2491"/>
      <c r="P396" s="2491"/>
      <c r="Q396" s="2491"/>
      <c r="R396" s="2491"/>
      <c r="S396" s="2494"/>
      <c r="T396" s="2494"/>
      <c r="U396" s="2494"/>
      <c r="V396" s="2494"/>
      <c r="W396" s="2494"/>
      <c r="X396" s="2494"/>
      <c r="Y396" s="2494"/>
      <c r="Z396" s="2494"/>
    </row>
    <row r="397" spans="1:26" s="2496" customFormat="1" ht="75.75" thickTop="1">
      <c r="A397" s="3473"/>
      <c r="B397" s="3455"/>
      <c r="C397" s="3473">
        <v>0</v>
      </c>
      <c r="D397" s="3455">
        <v>0</v>
      </c>
      <c r="E397" s="3455"/>
      <c r="F397" s="3455"/>
      <c r="G397" s="3461">
        <v>262</v>
      </c>
      <c r="H397" s="3504" t="s">
        <v>2085</v>
      </c>
      <c r="I397" s="3473">
        <v>0</v>
      </c>
      <c r="J397" s="3455">
        <v>0</v>
      </c>
      <c r="K397" s="2491"/>
      <c r="L397" s="2491"/>
      <c r="M397" s="2491"/>
      <c r="N397" s="2491"/>
      <c r="O397" s="2491"/>
      <c r="P397" s="2491"/>
      <c r="Q397" s="2491"/>
      <c r="R397" s="2491"/>
      <c r="S397" s="2491"/>
      <c r="T397" s="2491"/>
      <c r="U397" s="2491"/>
      <c r="V397" s="2491"/>
      <c r="W397" s="2491"/>
      <c r="X397" s="2491"/>
      <c r="Y397" s="2491"/>
      <c r="Z397" s="2491"/>
    </row>
    <row r="398" spans="1:26" ht="60">
      <c r="A398" s="3473"/>
      <c r="B398" s="3455"/>
      <c r="C398" s="3473">
        <v>0</v>
      </c>
      <c r="D398" s="3455">
        <v>0</v>
      </c>
      <c r="E398" s="3455"/>
      <c r="F398" s="3455"/>
      <c r="G398" s="3461">
        <v>263</v>
      </c>
      <c r="H398" s="3504" t="s">
        <v>2086</v>
      </c>
      <c r="I398" s="3473">
        <v>0</v>
      </c>
      <c r="J398" s="3455">
        <v>0</v>
      </c>
      <c r="K398" s="2491"/>
      <c r="L398" s="2491"/>
      <c r="M398" s="2491"/>
      <c r="N398" s="2491"/>
      <c r="O398" s="2491"/>
      <c r="P398" s="2491"/>
      <c r="Q398" s="2491"/>
      <c r="R398" s="2491"/>
      <c r="S398" s="2491"/>
      <c r="T398" s="2491"/>
      <c r="U398" s="2491"/>
      <c r="V398" s="2491"/>
      <c r="W398" s="2491"/>
      <c r="X398" s="2491"/>
      <c r="Y398" s="2491"/>
      <c r="Z398" s="2491"/>
    </row>
    <row r="399" spans="1:26" s="2493" customFormat="1" ht="75.75" thickBot="1">
      <c r="A399" s="3473"/>
      <c r="B399" s="3455"/>
      <c r="C399" s="3473">
        <v>0</v>
      </c>
      <c r="D399" s="3455">
        <v>0</v>
      </c>
      <c r="E399" s="3455"/>
      <c r="F399" s="3455"/>
      <c r="G399" s="3461">
        <v>264</v>
      </c>
      <c r="H399" s="3504" t="s">
        <v>2087</v>
      </c>
      <c r="I399" s="3473">
        <v>0</v>
      </c>
      <c r="J399" s="3455">
        <v>0</v>
      </c>
      <c r="K399" s="2491"/>
      <c r="L399" s="2491"/>
      <c r="M399" s="2491"/>
      <c r="N399" s="2491"/>
      <c r="O399" s="2491"/>
      <c r="P399" s="2491"/>
      <c r="Q399" s="2491"/>
      <c r="R399" s="2491"/>
      <c r="S399" s="2492"/>
      <c r="T399" s="2492"/>
      <c r="U399" s="2492"/>
      <c r="V399" s="2492"/>
      <c r="W399" s="2492"/>
      <c r="X399" s="2492"/>
      <c r="Y399" s="2492"/>
      <c r="Z399" s="2492"/>
    </row>
    <row r="400" spans="1:26" s="2495" customFormat="1" ht="61.5" thickTop="1" thickBot="1">
      <c r="A400" s="3473"/>
      <c r="B400" s="3455"/>
      <c r="C400" s="3473">
        <v>0</v>
      </c>
      <c r="D400" s="3455">
        <v>0</v>
      </c>
      <c r="E400" s="3455"/>
      <c r="F400" s="3455"/>
      <c r="G400" s="3461">
        <v>265</v>
      </c>
      <c r="H400" s="3504" t="s">
        <v>2088</v>
      </c>
      <c r="I400" s="3473">
        <v>0</v>
      </c>
      <c r="J400" s="3455">
        <v>0</v>
      </c>
      <c r="K400" s="2491"/>
      <c r="L400" s="2491"/>
      <c r="M400" s="2491"/>
      <c r="N400" s="2491"/>
      <c r="O400" s="2491"/>
      <c r="P400" s="2491"/>
      <c r="Q400" s="2491"/>
      <c r="R400" s="2491"/>
      <c r="S400" s="2494"/>
      <c r="T400" s="2494"/>
      <c r="U400" s="2494"/>
      <c r="V400" s="2494"/>
      <c r="W400" s="2494"/>
      <c r="X400" s="2494"/>
      <c r="Y400" s="2494"/>
      <c r="Z400" s="2494"/>
    </row>
    <row r="401" spans="1:26" s="2496" customFormat="1" ht="60.75" thickTop="1">
      <c r="A401" s="3473"/>
      <c r="B401" s="3455"/>
      <c r="C401" s="3473">
        <v>0</v>
      </c>
      <c r="D401" s="3455">
        <v>0</v>
      </c>
      <c r="E401" s="3473"/>
      <c r="F401" s="3455"/>
      <c r="G401" s="3461">
        <v>266</v>
      </c>
      <c r="H401" s="3504" t="s">
        <v>2089</v>
      </c>
      <c r="I401" s="3473">
        <v>0</v>
      </c>
      <c r="J401" s="3455">
        <v>0</v>
      </c>
      <c r="K401" s="2491"/>
      <c r="L401" s="2491"/>
      <c r="M401" s="2491"/>
      <c r="N401" s="2491"/>
      <c r="O401" s="2491"/>
      <c r="P401" s="2491"/>
      <c r="Q401" s="2491"/>
      <c r="R401" s="2491"/>
      <c r="S401" s="2491"/>
      <c r="T401" s="2491"/>
      <c r="U401" s="2491"/>
      <c r="V401" s="2491"/>
      <c r="W401" s="2491"/>
      <c r="X401" s="2491"/>
      <c r="Y401" s="2491"/>
      <c r="Z401" s="2491"/>
    </row>
    <row r="402" spans="1:26" ht="60">
      <c r="A402" s="3473"/>
      <c r="B402" s="3455"/>
      <c r="C402" s="3645">
        <v>0</v>
      </c>
      <c r="D402" s="3455">
        <v>0</v>
      </c>
      <c r="E402" s="3455"/>
      <c r="F402" s="3455"/>
      <c r="G402" s="3461">
        <v>267</v>
      </c>
      <c r="H402" s="3504" t="s">
        <v>2090</v>
      </c>
      <c r="I402" s="3645">
        <v>0</v>
      </c>
      <c r="J402" s="3455">
        <v>0</v>
      </c>
      <c r="K402" s="2491"/>
      <c r="L402" s="2491"/>
      <c r="M402" s="2491"/>
      <c r="N402" s="2491"/>
      <c r="O402" s="2491"/>
      <c r="P402" s="2491"/>
      <c r="Q402" s="2491"/>
      <c r="R402" s="2491"/>
      <c r="S402" s="2491"/>
      <c r="T402" s="2491"/>
      <c r="U402" s="2491"/>
      <c r="V402" s="2491"/>
      <c r="W402" s="2491"/>
      <c r="X402" s="2491"/>
      <c r="Y402" s="2491"/>
      <c r="Z402" s="2491"/>
    </row>
    <row r="403" spans="1:26" ht="95.25" customHeight="1">
      <c r="A403" s="3455"/>
      <c r="B403" s="3824"/>
      <c r="C403" s="3645"/>
      <c r="D403" s="4430">
        <v>15000</v>
      </c>
      <c r="E403" s="3490"/>
      <c r="F403" s="4430">
        <v>15000</v>
      </c>
      <c r="G403" s="3461">
        <v>268</v>
      </c>
      <c r="H403" s="3460" t="s">
        <v>3330</v>
      </c>
      <c r="I403" s="3645"/>
      <c r="J403" s="3455"/>
      <c r="K403" s="2491"/>
      <c r="L403" s="2491"/>
      <c r="M403" s="2491"/>
      <c r="N403" s="2491"/>
      <c r="O403" s="2491"/>
      <c r="P403" s="2491"/>
      <c r="Q403" s="2491"/>
      <c r="R403" s="2491"/>
      <c r="S403" s="2491"/>
      <c r="T403" s="2491"/>
      <c r="U403" s="2491"/>
      <c r="V403" s="2491"/>
      <c r="W403" s="2491"/>
      <c r="X403" s="2491"/>
      <c r="Y403" s="2491"/>
      <c r="Z403" s="2491"/>
    </row>
    <row r="404" spans="1:26" ht="30">
      <c r="A404" s="3455"/>
      <c r="B404" s="3652"/>
      <c r="C404" s="3473">
        <v>0</v>
      </c>
      <c r="D404" s="3455">
        <v>0</v>
      </c>
      <c r="E404" s="3473"/>
      <c r="F404" s="3455"/>
      <c r="G404" s="3461" t="s">
        <v>2096</v>
      </c>
      <c r="H404" s="3504" t="s">
        <v>2097</v>
      </c>
      <c r="I404" s="3473">
        <v>0</v>
      </c>
      <c r="J404" s="3455">
        <v>0</v>
      </c>
      <c r="K404" s="2502"/>
      <c r="L404" s="2491"/>
      <c r="M404" s="2491"/>
      <c r="N404" s="2491"/>
      <c r="O404" s="2491"/>
      <c r="P404" s="2491"/>
      <c r="Q404" s="2491"/>
      <c r="R404" s="2491"/>
      <c r="S404" s="2491"/>
      <c r="T404" s="2491"/>
      <c r="U404" s="2491"/>
      <c r="V404" s="2491"/>
      <c r="W404" s="2491"/>
      <c r="X404" s="2491"/>
      <c r="Y404" s="2491"/>
      <c r="Z404" s="2491"/>
    </row>
    <row r="405" spans="1:26" ht="110.25">
      <c r="A405" s="3455"/>
      <c r="B405" s="3824"/>
      <c r="C405" s="3648"/>
      <c r="D405" s="3649"/>
      <c r="E405" s="3648"/>
      <c r="F405" s="3649"/>
      <c r="G405" s="3461">
        <v>575</v>
      </c>
      <c r="H405" s="3648" t="s">
        <v>3220</v>
      </c>
      <c r="I405" s="3648"/>
      <c r="J405" s="3649"/>
      <c r="K405" s="2502"/>
      <c r="L405" s="2491"/>
      <c r="M405" s="2491"/>
      <c r="N405" s="2491"/>
      <c r="O405" s="2491"/>
      <c r="P405" s="2491"/>
      <c r="Q405" s="2491"/>
      <c r="R405" s="2491"/>
      <c r="S405" s="2491"/>
      <c r="T405" s="2491"/>
      <c r="U405" s="2491"/>
      <c r="V405" s="2491"/>
      <c r="W405" s="2491"/>
      <c r="X405" s="2491"/>
      <c r="Y405" s="2491"/>
      <c r="Z405" s="2491"/>
    </row>
    <row r="406" spans="1:26" ht="60">
      <c r="A406" s="3455"/>
      <c r="B406" s="3652"/>
      <c r="C406" s="3473">
        <v>0</v>
      </c>
      <c r="D406" s="3455">
        <v>0</v>
      </c>
      <c r="E406" s="3473"/>
      <c r="F406" s="3490"/>
      <c r="G406" s="3461">
        <v>583</v>
      </c>
      <c r="H406" s="3504" t="s">
        <v>2091</v>
      </c>
      <c r="I406" s="3473">
        <v>0</v>
      </c>
      <c r="J406" s="3455">
        <v>0</v>
      </c>
      <c r="K406" s="2502"/>
      <c r="L406" s="2491"/>
      <c r="M406" s="2491"/>
      <c r="N406" s="2491"/>
      <c r="O406" s="2491"/>
      <c r="P406" s="2491"/>
      <c r="Q406" s="2491"/>
      <c r="R406" s="2491"/>
      <c r="S406" s="2491"/>
      <c r="T406" s="2491"/>
      <c r="U406" s="2491"/>
      <c r="V406" s="2491"/>
      <c r="W406" s="2491"/>
      <c r="X406" s="2491"/>
      <c r="Y406" s="2491"/>
      <c r="Z406" s="2491"/>
    </row>
    <row r="407" spans="1:26" ht="60">
      <c r="A407" s="3455"/>
      <c r="B407" s="3455"/>
      <c r="C407" s="3473">
        <v>0</v>
      </c>
      <c r="D407" s="3455">
        <v>0</v>
      </c>
      <c r="E407" s="3473"/>
      <c r="F407" s="3473"/>
      <c r="G407" s="3461">
        <v>584</v>
      </c>
      <c r="H407" s="3504" t="s">
        <v>2092</v>
      </c>
      <c r="I407" s="3473">
        <v>0</v>
      </c>
      <c r="J407" s="3455">
        <v>0</v>
      </c>
      <c r="K407" s="2502"/>
      <c r="L407" s="2491"/>
      <c r="M407" s="2491"/>
      <c r="N407" s="2491"/>
      <c r="O407" s="2491"/>
      <c r="P407" s="2491"/>
      <c r="Q407" s="2491"/>
      <c r="R407" s="2491"/>
      <c r="S407" s="2491"/>
      <c r="T407" s="2491"/>
      <c r="U407" s="2491"/>
      <c r="V407" s="2491"/>
      <c r="W407" s="2491"/>
      <c r="X407" s="2491"/>
      <c r="Y407" s="2491"/>
      <c r="Z407" s="2491"/>
    </row>
    <row r="408" spans="1:26" ht="75">
      <c r="A408" s="3455"/>
      <c r="B408" s="3455"/>
      <c r="C408" s="3473">
        <v>0</v>
      </c>
      <c r="D408" s="3455">
        <v>0</v>
      </c>
      <c r="E408" s="3473"/>
      <c r="F408" s="3490"/>
      <c r="G408" s="3461">
        <v>588</v>
      </c>
      <c r="H408" s="3504" t="s">
        <v>2093</v>
      </c>
      <c r="I408" s="3473">
        <v>0</v>
      </c>
      <c r="J408" s="3455">
        <v>0</v>
      </c>
      <c r="K408" s="2502"/>
      <c r="L408" s="2491"/>
      <c r="M408" s="2491"/>
      <c r="N408" s="2491"/>
      <c r="O408" s="2491"/>
      <c r="P408" s="2491"/>
      <c r="Q408" s="2491"/>
      <c r="R408" s="2491"/>
      <c r="S408" s="2491"/>
      <c r="T408" s="2491"/>
      <c r="U408" s="2491"/>
      <c r="V408" s="2491"/>
      <c r="W408" s="2491"/>
      <c r="X408" s="2491"/>
      <c r="Y408" s="2491"/>
      <c r="Z408" s="2491"/>
    </row>
    <row r="409" spans="1:26" ht="75">
      <c r="A409" s="3455"/>
      <c r="B409" s="3455"/>
      <c r="C409" s="3645">
        <v>0</v>
      </c>
      <c r="D409" s="3645">
        <v>0</v>
      </c>
      <c r="E409" s="3490"/>
      <c r="F409" s="3645"/>
      <c r="G409" s="3461">
        <v>589</v>
      </c>
      <c r="H409" s="3504" t="s">
        <v>2094</v>
      </c>
      <c r="I409" s="3645">
        <v>0</v>
      </c>
      <c r="J409" s="3645">
        <v>0</v>
      </c>
      <c r="K409" s="2502"/>
      <c r="L409" s="2491"/>
      <c r="M409" s="2491"/>
      <c r="N409" s="2491"/>
      <c r="O409" s="2491"/>
      <c r="P409" s="2491"/>
      <c r="Q409" s="2491"/>
      <c r="R409" s="2491"/>
      <c r="S409" s="2491"/>
      <c r="T409" s="2491"/>
      <c r="U409" s="2491"/>
      <c r="V409" s="2491"/>
      <c r="W409" s="2491"/>
      <c r="X409" s="2491"/>
      <c r="Y409" s="2491"/>
      <c r="Z409" s="2491"/>
    </row>
    <row r="410" spans="1:26" ht="60">
      <c r="A410" s="3455"/>
      <c r="B410" s="3455"/>
      <c r="C410" s="3645">
        <v>0</v>
      </c>
      <c r="D410" s="3645">
        <v>0</v>
      </c>
      <c r="E410" s="3473"/>
      <c r="F410" s="3455"/>
      <c r="G410" s="3461">
        <v>590</v>
      </c>
      <c r="H410" s="3504" t="s">
        <v>2095</v>
      </c>
      <c r="I410" s="3645">
        <v>0</v>
      </c>
      <c r="J410" s="3645">
        <v>0</v>
      </c>
      <c r="K410" s="2502"/>
      <c r="L410" s="2491"/>
      <c r="M410" s="2491"/>
      <c r="N410" s="2491"/>
      <c r="O410" s="2491"/>
      <c r="P410" s="2491"/>
      <c r="Q410" s="2491"/>
      <c r="R410" s="2491"/>
      <c r="S410" s="2491"/>
      <c r="T410" s="2491"/>
      <c r="U410" s="2491"/>
      <c r="V410" s="2491"/>
      <c r="W410" s="2491"/>
      <c r="X410" s="2491"/>
      <c r="Y410" s="2491"/>
      <c r="Z410" s="2491"/>
    </row>
    <row r="411" spans="1:26" ht="15">
      <c r="A411" s="3440">
        <f t="shared" ref="A411:F411" si="60">SUM(A394:A410)</f>
        <v>0</v>
      </c>
      <c r="B411" s="3440">
        <f t="shared" si="60"/>
        <v>0</v>
      </c>
      <c r="C411" s="3440">
        <f t="shared" si="60"/>
        <v>0</v>
      </c>
      <c r="D411" s="3440">
        <f t="shared" si="60"/>
        <v>3515000</v>
      </c>
      <c r="E411" s="3440">
        <f t="shared" si="60"/>
        <v>0</v>
      </c>
      <c r="F411" s="3440">
        <f t="shared" si="60"/>
        <v>3515000</v>
      </c>
      <c r="G411" s="3441"/>
      <c r="H411" s="3642" t="s">
        <v>962</v>
      </c>
      <c r="I411" s="3440">
        <f>SUM(I394:I410)</f>
        <v>0</v>
      </c>
      <c r="J411" s="3440">
        <f>SUM(J394:J410)</f>
        <v>0</v>
      </c>
      <c r="K411" s="2502"/>
      <c r="L411" s="2491"/>
      <c r="M411" s="2491"/>
      <c r="N411" s="2491"/>
      <c r="O411" s="2491"/>
      <c r="P411" s="2491"/>
      <c r="Q411" s="2491"/>
      <c r="R411" s="2491"/>
      <c r="S411" s="2491"/>
      <c r="T411" s="2491"/>
      <c r="U411" s="2491"/>
      <c r="V411" s="2491"/>
      <c r="W411" s="2491"/>
      <c r="X411" s="2491"/>
      <c r="Y411" s="2491"/>
      <c r="Z411" s="2491"/>
    </row>
    <row r="412" spans="1:26" ht="60">
      <c r="A412" s="3455">
        <v>0</v>
      </c>
      <c r="B412" s="3455">
        <v>0</v>
      </c>
      <c r="C412" s="3455">
        <v>0</v>
      </c>
      <c r="D412" s="3455">
        <v>0</v>
      </c>
      <c r="E412" s="3455">
        <v>0</v>
      </c>
      <c r="F412" s="3455">
        <v>0</v>
      </c>
      <c r="G412" s="3461">
        <v>296</v>
      </c>
      <c r="H412" s="3504" t="s">
        <v>2098</v>
      </c>
      <c r="I412" s="3455">
        <v>0</v>
      </c>
      <c r="J412" s="3455">
        <v>0</v>
      </c>
      <c r="K412" s="2502"/>
      <c r="L412" s="2491"/>
      <c r="M412" s="2491"/>
      <c r="N412" s="2491"/>
      <c r="O412" s="2491"/>
      <c r="P412" s="2491"/>
      <c r="Q412" s="2491"/>
      <c r="R412" s="2491"/>
      <c r="S412" s="2491"/>
      <c r="T412" s="2491"/>
      <c r="U412" s="2491"/>
      <c r="V412" s="2491"/>
      <c r="W412" s="2491"/>
      <c r="X412" s="2491"/>
      <c r="Y412" s="2491"/>
      <c r="Z412" s="2491"/>
    </row>
    <row r="413" spans="1:26" ht="15">
      <c r="A413" s="3440">
        <f>SUM(A412)</f>
        <v>0</v>
      </c>
      <c r="B413" s="3440">
        <f>SUM(B412)</f>
        <v>0</v>
      </c>
      <c r="C413" s="3440">
        <f>SUM(C394:C410)</f>
        <v>0</v>
      </c>
      <c r="D413" s="3440">
        <f>SUM(D412)</f>
        <v>0</v>
      </c>
      <c r="E413" s="3440">
        <f>SUM(E412)</f>
        <v>0</v>
      </c>
      <c r="F413" s="3440">
        <f>SUM(F412)</f>
        <v>0</v>
      </c>
      <c r="G413" s="3441"/>
      <c r="H413" s="3642" t="s">
        <v>2099</v>
      </c>
      <c r="I413" s="3440">
        <f>SUM(I412)</f>
        <v>0</v>
      </c>
      <c r="J413" s="3440">
        <f>SUM(J412)</f>
        <v>0</v>
      </c>
      <c r="K413" s="2502"/>
      <c r="L413" s="2491"/>
      <c r="M413" s="2491"/>
      <c r="N413" s="2491"/>
      <c r="O413" s="2491"/>
      <c r="P413" s="2491"/>
      <c r="Q413" s="2491"/>
      <c r="R413" s="2491"/>
      <c r="S413" s="2491"/>
      <c r="T413" s="2491"/>
      <c r="U413" s="2491"/>
      <c r="V413" s="2491"/>
      <c r="W413" s="2491"/>
      <c r="X413" s="2491"/>
      <c r="Y413" s="2491"/>
      <c r="Z413" s="2491"/>
    </row>
    <row r="414" spans="1:26" ht="30">
      <c r="A414" s="3455">
        <v>0</v>
      </c>
      <c r="B414" s="3455">
        <v>0</v>
      </c>
      <c r="C414" s="3455">
        <v>0</v>
      </c>
      <c r="D414" s="3455">
        <v>0</v>
      </c>
      <c r="E414" s="3455">
        <v>0</v>
      </c>
      <c r="F414" s="3455">
        <v>0</v>
      </c>
      <c r="G414" s="3461">
        <v>289</v>
      </c>
      <c r="H414" s="3504" t="s">
        <v>965</v>
      </c>
      <c r="I414" s="3455">
        <v>0</v>
      </c>
      <c r="J414" s="3455">
        <v>0</v>
      </c>
      <c r="K414" s="2502"/>
      <c r="L414" s="2491"/>
      <c r="M414" s="2491"/>
      <c r="N414" s="2491"/>
      <c r="O414" s="2491"/>
      <c r="P414" s="2491"/>
      <c r="Q414" s="2491"/>
      <c r="R414" s="2491"/>
      <c r="S414" s="2491"/>
      <c r="T414" s="2491"/>
      <c r="U414" s="2491"/>
      <c r="V414" s="2491"/>
      <c r="W414" s="2491"/>
      <c r="X414" s="2491"/>
      <c r="Y414" s="2491"/>
      <c r="Z414" s="2491"/>
    </row>
    <row r="415" spans="1:26" ht="15">
      <c r="A415" s="3440">
        <f t="shared" ref="A415:F415" si="61">SUM(A414)</f>
        <v>0</v>
      </c>
      <c r="B415" s="3440">
        <f>SUM(B414)</f>
        <v>0</v>
      </c>
      <c r="C415" s="3440">
        <f t="shared" si="61"/>
        <v>0</v>
      </c>
      <c r="D415" s="3440">
        <f t="shared" si="61"/>
        <v>0</v>
      </c>
      <c r="E415" s="3440">
        <f t="shared" si="61"/>
        <v>0</v>
      </c>
      <c r="F415" s="3440">
        <f t="shared" si="61"/>
        <v>0</v>
      </c>
      <c r="G415" s="3441"/>
      <c r="H415" s="3642" t="s">
        <v>966</v>
      </c>
      <c r="I415" s="3440">
        <f>SUM(I414)</f>
        <v>0</v>
      </c>
      <c r="J415" s="3440">
        <f>SUM(J414)</f>
        <v>0</v>
      </c>
      <c r="K415" s="2502"/>
      <c r="L415" s="2491"/>
      <c r="M415" s="2491"/>
      <c r="N415" s="2491"/>
      <c r="O415" s="2491"/>
      <c r="P415" s="2491"/>
      <c r="Q415" s="2491"/>
      <c r="R415" s="2491"/>
      <c r="S415" s="2491"/>
      <c r="T415" s="2491"/>
      <c r="U415" s="2491"/>
      <c r="V415" s="2491"/>
      <c r="W415" s="2491"/>
      <c r="X415" s="2491"/>
      <c r="Y415" s="2491"/>
      <c r="Z415" s="2491"/>
    </row>
    <row r="416" spans="1:26" s="2503" customFormat="1" ht="120">
      <c r="A416" s="3455">
        <v>0</v>
      </c>
      <c r="B416" s="3824"/>
      <c r="C416" s="3473"/>
      <c r="D416" s="3455">
        <v>1000000</v>
      </c>
      <c r="E416" s="3473"/>
      <c r="F416" s="3643">
        <v>1000000</v>
      </c>
      <c r="G416" s="3461">
        <v>174</v>
      </c>
      <c r="H416" s="3504" t="s">
        <v>3445</v>
      </c>
      <c r="I416" s="3473"/>
      <c r="J416" s="3657"/>
      <c r="K416" s="2502"/>
      <c r="L416" s="2491"/>
      <c r="M416" s="2491"/>
      <c r="N416" s="2491"/>
      <c r="O416" s="2491"/>
      <c r="P416" s="2491"/>
      <c r="Q416" s="2491"/>
      <c r="R416" s="2491"/>
      <c r="S416" s="2491"/>
      <c r="T416" s="2491"/>
      <c r="U416" s="2491"/>
      <c r="V416" s="2491"/>
      <c r="W416" s="2491"/>
      <c r="X416" s="2491"/>
      <c r="Y416" s="2491"/>
      <c r="Z416" s="2491"/>
    </row>
    <row r="417" spans="1:26" s="2493" customFormat="1" ht="105.75" thickBot="1">
      <c r="A417" s="3473">
        <v>0</v>
      </c>
      <c r="B417" s="3455">
        <v>0</v>
      </c>
      <c r="C417" s="3473">
        <v>0</v>
      </c>
      <c r="D417" s="3455">
        <v>0</v>
      </c>
      <c r="E417" s="3473">
        <v>0</v>
      </c>
      <c r="F417" s="3455">
        <v>0</v>
      </c>
      <c r="G417" s="3461">
        <v>587</v>
      </c>
      <c r="H417" s="3504" t="s">
        <v>2100</v>
      </c>
      <c r="I417" s="3473">
        <v>0</v>
      </c>
      <c r="J417" s="3455">
        <v>0</v>
      </c>
      <c r="K417" s="2502"/>
      <c r="L417" s="2491"/>
      <c r="M417" s="2491"/>
      <c r="N417" s="2491"/>
      <c r="O417" s="2491"/>
      <c r="P417" s="2491"/>
      <c r="Q417" s="2491"/>
      <c r="R417" s="2491"/>
      <c r="S417" s="2492"/>
      <c r="T417" s="2492"/>
      <c r="U417" s="2492"/>
      <c r="V417" s="2492"/>
      <c r="W417" s="2492"/>
      <c r="X417" s="2492"/>
      <c r="Y417" s="2492"/>
      <c r="Z417" s="2492"/>
    </row>
    <row r="418" spans="1:26" s="2495" customFormat="1" ht="121.5" thickTop="1" thickBot="1">
      <c r="A418" s="3473">
        <v>0</v>
      </c>
      <c r="B418" s="3455">
        <v>0</v>
      </c>
      <c r="C418" s="3473">
        <v>0</v>
      </c>
      <c r="D418" s="3455">
        <v>0</v>
      </c>
      <c r="E418" s="3473">
        <v>0</v>
      </c>
      <c r="F418" s="3455">
        <v>0</v>
      </c>
      <c r="G418" s="3461">
        <v>593</v>
      </c>
      <c r="H418" s="3504" t="s">
        <v>2101</v>
      </c>
      <c r="I418" s="3473">
        <v>0</v>
      </c>
      <c r="J418" s="3455">
        <v>0</v>
      </c>
      <c r="K418" s="2502"/>
      <c r="L418" s="2491"/>
      <c r="M418" s="2491"/>
      <c r="N418" s="2491"/>
      <c r="O418" s="2491"/>
      <c r="P418" s="2491"/>
      <c r="Q418" s="2491"/>
      <c r="R418" s="2491"/>
      <c r="S418" s="2494"/>
      <c r="T418" s="2494"/>
      <c r="U418" s="2494"/>
      <c r="V418" s="2494"/>
      <c r="W418" s="2494"/>
      <c r="X418" s="2494"/>
      <c r="Y418" s="2494"/>
      <c r="Z418" s="2494"/>
    </row>
    <row r="419" spans="1:26" s="2496" customFormat="1" ht="30.75" thickTop="1">
      <c r="A419" s="3455">
        <v>0</v>
      </c>
      <c r="B419" s="3455">
        <v>0</v>
      </c>
      <c r="C419" s="3455">
        <v>0</v>
      </c>
      <c r="D419" s="3455">
        <v>0</v>
      </c>
      <c r="E419" s="3455">
        <v>0</v>
      </c>
      <c r="F419" s="3455">
        <v>0</v>
      </c>
      <c r="G419" s="3461">
        <v>599</v>
      </c>
      <c r="H419" s="3504" t="s">
        <v>2102</v>
      </c>
      <c r="I419" s="3455">
        <v>0</v>
      </c>
      <c r="J419" s="3455">
        <v>0</v>
      </c>
      <c r="K419" s="2491"/>
      <c r="L419" s="2491"/>
      <c r="M419" s="2491"/>
      <c r="N419" s="2491"/>
      <c r="O419" s="2491"/>
      <c r="P419" s="2491"/>
      <c r="Q419" s="2491"/>
      <c r="R419" s="2491"/>
      <c r="S419" s="2491"/>
      <c r="T419" s="2491"/>
      <c r="U419" s="2491"/>
      <c r="V419" s="2491"/>
      <c r="W419" s="2491"/>
      <c r="X419" s="2491"/>
      <c r="Y419" s="2491"/>
      <c r="Z419" s="2491"/>
    </row>
    <row r="420" spans="1:26" ht="15">
      <c r="A420" s="3440">
        <f t="shared" ref="A420:F420" si="62">SUM(A416:A419)</f>
        <v>0</v>
      </c>
      <c r="B420" s="3440">
        <f t="shared" si="62"/>
        <v>0</v>
      </c>
      <c r="C420" s="3440">
        <f t="shared" si="62"/>
        <v>0</v>
      </c>
      <c r="D420" s="3440">
        <f t="shared" si="62"/>
        <v>1000000</v>
      </c>
      <c r="E420" s="3440">
        <f t="shared" si="62"/>
        <v>0</v>
      </c>
      <c r="F420" s="3440">
        <f t="shared" si="62"/>
        <v>1000000</v>
      </c>
      <c r="G420" s="3441"/>
      <c r="H420" s="3642" t="s">
        <v>971</v>
      </c>
      <c r="I420" s="3440">
        <f>SUM(I416:I419)</f>
        <v>0</v>
      </c>
      <c r="J420" s="3440">
        <f>SUM(J416:J419)</f>
        <v>0</v>
      </c>
      <c r="K420" s="2491"/>
      <c r="L420" s="2491"/>
      <c r="M420" s="2491"/>
      <c r="N420" s="2491"/>
      <c r="O420" s="2491"/>
      <c r="P420" s="2491"/>
      <c r="Q420" s="2491"/>
      <c r="R420" s="2491"/>
      <c r="S420" s="2491"/>
      <c r="T420" s="2491"/>
      <c r="U420" s="2491"/>
      <c r="V420" s="2491"/>
      <c r="W420" s="2491"/>
      <c r="X420" s="2491"/>
      <c r="Y420" s="2491"/>
      <c r="Z420" s="2491"/>
    </row>
    <row r="421" spans="1:26" ht="75">
      <c r="A421" s="3455">
        <v>0</v>
      </c>
      <c r="B421" s="3824"/>
      <c r="C421" s="3506"/>
      <c r="D421" s="3450"/>
      <c r="E421" s="3506"/>
      <c r="F421" s="3450"/>
      <c r="G421" s="3449">
        <v>173</v>
      </c>
      <c r="H421" s="3504" t="s">
        <v>3446</v>
      </c>
      <c r="I421" s="3506"/>
      <c r="J421" s="3948">
        <v>0</v>
      </c>
      <c r="K421" s="2491"/>
      <c r="L421" s="2491"/>
      <c r="M421" s="2491"/>
      <c r="N421" s="2491"/>
      <c r="O421" s="2491"/>
      <c r="P421" s="2491"/>
      <c r="Q421" s="2491"/>
      <c r="R421" s="2491"/>
      <c r="S421" s="2491"/>
      <c r="T421" s="2491"/>
      <c r="U421" s="2491"/>
      <c r="V421" s="2491"/>
      <c r="W421" s="2491"/>
      <c r="X421" s="2491"/>
      <c r="Y421" s="2491"/>
      <c r="Z421" s="2491"/>
    </row>
    <row r="422" spans="1:26" ht="90">
      <c r="A422" s="3455">
        <v>0</v>
      </c>
      <c r="B422" s="3455">
        <v>0</v>
      </c>
      <c r="C422" s="3455">
        <v>0</v>
      </c>
      <c r="D422" s="3455">
        <v>0</v>
      </c>
      <c r="E422" s="3455">
        <v>0</v>
      </c>
      <c r="F422" s="3455">
        <v>0</v>
      </c>
      <c r="G422" s="3461">
        <v>602</v>
      </c>
      <c r="H422" s="3504" t="s">
        <v>2103</v>
      </c>
      <c r="I422" s="3455">
        <v>0</v>
      </c>
      <c r="J422" s="3455">
        <v>0</v>
      </c>
      <c r="K422" s="2491"/>
      <c r="L422" s="2491"/>
      <c r="M422" s="2491"/>
      <c r="N422" s="2491"/>
      <c r="O422" s="2491"/>
      <c r="P422" s="2491"/>
      <c r="Q422" s="2491"/>
      <c r="R422" s="2491"/>
      <c r="S422" s="2491"/>
      <c r="T422" s="2491"/>
      <c r="U422" s="2491"/>
      <c r="V422" s="2491"/>
      <c r="W422" s="2491"/>
      <c r="X422" s="2491"/>
      <c r="Y422" s="2491"/>
      <c r="Z422" s="2491"/>
    </row>
    <row r="423" spans="1:26" ht="45">
      <c r="A423" s="3455">
        <v>0</v>
      </c>
      <c r="B423" s="3455">
        <v>0</v>
      </c>
      <c r="C423" s="3455">
        <v>0</v>
      </c>
      <c r="D423" s="3455">
        <v>0</v>
      </c>
      <c r="E423" s="3455">
        <v>0</v>
      </c>
      <c r="F423" s="3455" t="s">
        <v>3447</v>
      </c>
      <c r="G423" s="3461">
        <v>603</v>
      </c>
      <c r="H423" s="3504" t="s">
        <v>2104</v>
      </c>
      <c r="I423" s="3455">
        <v>0</v>
      </c>
      <c r="J423" s="3455">
        <v>0</v>
      </c>
      <c r="K423" s="2491"/>
      <c r="L423" s="2491"/>
      <c r="M423" s="2491"/>
      <c r="N423" s="2491"/>
      <c r="O423" s="2491"/>
      <c r="P423" s="2491"/>
      <c r="Q423" s="2491"/>
      <c r="R423" s="2491"/>
      <c r="S423" s="2491"/>
      <c r="T423" s="2491"/>
      <c r="U423" s="2491"/>
      <c r="V423" s="2491"/>
      <c r="W423" s="2491"/>
      <c r="X423" s="2491"/>
      <c r="Y423" s="2491"/>
      <c r="Z423" s="2491"/>
    </row>
    <row r="424" spans="1:26" ht="90">
      <c r="A424" s="3455">
        <v>0</v>
      </c>
      <c r="B424" s="3455">
        <v>0</v>
      </c>
      <c r="C424" s="3455">
        <v>0</v>
      </c>
      <c r="D424" s="3455">
        <v>0</v>
      </c>
      <c r="E424" s="3455">
        <v>0</v>
      </c>
      <c r="F424" s="3455">
        <v>0</v>
      </c>
      <c r="G424" s="3461">
        <v>604</v>
      </c>
      <c r="H424" s="3504" t="s">
        <v>2105</v>
      </c>
      <c r="I424" s="3455">
        <v>0</v>
      </c>
      <c r="J424" s="3455">
        <v>0</v>
      </c>
      <c r="K424" s="2491"/>
      <c r="L424" s="2491"/>
      <c r="M424" s="2491"/>
      <c r="N424" s="2491"/>
      <c r="O424" s="2491"/>
      <c r="P424" s="2491"/>
      <c r="Q424" s="2491"/>
      <c r="R424" s="2491"/>
      <c r="S424" s="2491"/>
      <c r="T424" s="2491"/>
      <c r="U424" s="2491"/>
      <c r="V424" s="2491"/>
      <c r="W424" s="2491"/>
      <c r="X424" s="2491"/>
      <c r="Y424" s="2491"/>
      <c r="Z424" s="2491"/>
    </row>
    <row r="425" spans="1:26" ht="60" customHeight="1">
      <c r="A425" s="3455">
        <v>0</v>
      </c>
      <c r="B425" s="3455">
        <v>0</v>
      </c>
      <c r="C425" s="3455">
        <v>0</v>
      </c>
      <c r="D425" s="3645">
        <v>0</v>
      </c>
      <c r="E425" s="3455">
        <v>0</v>
      </c>
      <c r="F425" s="3645">
        <v>0</v>
      </c>
      <c r="G425" s="3461" t="s">
        <v>975</v>
      </c>
      <c r="H425" s="3504" t="s">
        <v>2106</v>
      </c>
      <c r="I425" s="3455">
        <v>0</v>
      </c>
      <c r="J425" s="3455">
        <v>0</v>
      </c>
      <c r="K425" s="2491"/>
      <c r="L425" s="2491"/>
      <c r="M425" s="2491"/>
      <c r="N425" s="2491"/>
      <c r="O425" s="2491"/>
      <c r="P425" s="2491"/>
      <c r="Q425" s="2491"/>
      <c r="R425" s="2491"/>
      <c r="S425" s="2491"/>
      <c r="T425" s="2491"/>
      <c r="U425" s="2491"/>
      <c r="V425" s="2491"/>
      <c r="W425" s="2491"/>
      <c r="X425" s="2491"/>
      <c r="Y425" s="2491"/>
      <c r="Z425" s="2491"/>
    </row>
    <row r="426" spans="1:26" ht="75">
      <c r="A426" s="3455">
        <v>0</v>
      </c>
      <c r="B426" s="3490"/>
      <c r="C426" s="3455">
        <v>0</v>
      </c>
      <c r="D426" s="3645">
        <v>0</v>
      </c>
      <c r="E426" s="3455">
        <v>0</v>
      </c>
      <c r="F426" s="3645">
        <v>0</v>
      </c>
      <c r="G426" s="3461" t="s">
        <v>977</v>
      </c>
      <c r="H426" s="3504" t="s">
        <v>2107</v>
      </c>
      <c r="I426" s="3455">
        <v>0</v>
      </c>
      <c r="J426" s="3645">
        <v>0</v>
      </c>
      <c r="K426" s="2491"/>
      <c r="L426" s="2491"/>
      <c r="M426" s="2491"/>
      <c r="N426" s="2491"/>
      <c r="O426" s="2491"/>
      <c r="P426" s="2491"/>
      <c r="Q426" s="2491"/>
      <c r="R426" s="2491"/>
      <c r="S426" s="2491"/>
      <c r="T426" s="2491"/>
      <c r="U426" s="2491"/>
      <c r="V426" s="2491"/>
      <c r="W426" s="2491"/>
      <c r="X426" s="2491"/>
      <c r="Y426" s="2491"/>
      <c r="Z426" s="2491"/>
    </row>
    <row r="427" spans="1:26" ht="45">
      <c r="A427" s="3455">
        <v>0</v>
      </c>
      <c r="B427" s="3455">
        <v>0</v>
      </c>
      <c r="C427" s="3455">
        <v>0</v>
      </c>
      <c r="D427" s="3645">
        <v>0</v>
      </c>
      <c r="E427" s="3490"/>
      <c r="F427" s="3645">
        <v>0</v>
      </c>
      <c r="G427" s="3461">
        <v>607</v>
      </c>
      <c r="H427" s="3504" t="s">
        <v>2108</v>
      </c>
      <c r="I427" s="3455">
        <v>0</v>
      </c>
      <c r="J427" s="3455">
        <v>0</v>
      </c>
      <c r="K427" s="1377"/>
      <c r="L427" s="2491"/>
      <c r="M427" s="2491"/>
      <c r="N427" s="2491"/>
      <c r="O427" s="2491"/>
      <c r="P427" s="2491"/>
      <c r="Q427" s="2491"/>
      <c r="R427" s="2491"/>
      <c r="S427" s="2491"/>
      <c r="T427" s="2491"/>
      <c r="U427" s="2491"/>
      <c r="V427" s="2491"/>
      <c r="W427" s="2491"/>
      <c r="X427" s="2491"/>
      <c r="Y427" s="2491"/>
      <c r="Z427" s="2491"/>
    </row>
    <row r="428" spans="1:26" ht="75">
      <c r="A428" s="3455"/>
      <c r="B428" s="3455"/>
      <c r="C428" s="3490"/>
      <c r="D428" s="3455"/>
      <c r="E428" s="3490"/>
      <c r="F428" s="3455"/>
      <c r="G428" s="3461" t="s">
        <v>980</v>
      </c>
      <c r="H428" s="3504" t="s">
        <v>981</v>
      </c>
      <c r="I428" s="3490"/>
      <c r="J428" s="3455"/>
      <c r="K428" s="1377"/>
      <c r="L428" s="2491"/>
      <c r="M428" s="2491"/>
      <c r="N428" s="2491"/>
      <c r="O428" s="2491"/>
      <c r="P428" s="2491"/>
      <c r="Q428" s="2491"/>
      <c r="R428" s="2491"/>
      <c r="S428" s="2491"/>
      <c r="T428" s="2491"/>
      <c r="U428" s="2491"/>
      <c r="V428" s="2491"/>
      <c r="W428" s="2491"/>
      <c r="X428" s="2491"/>
      <c r="Y428" s="2491"/>
      <c r="Z428" s="2491"/>
    </row>
    <row r="429" spans="1:26" ht="90">
      <c r="A429" s="3455"/>
      <c r="B429" s="3824"/>
      <c r="C429" s="3490"/>
      <c r="D429" s="3455"/>
      <c r="E429" s="3490"/>
      <c r="F429" s="3643"/>
      <c r="G429" s="3461">
        <v>617</v>
      </c>
      <c r="H429" s="3504" t="s">
        <v>3323</v>
      </c>
      <c r="I429" s="3490"/>
      <c r="J429" s="3455"/>
      <c r="K429" s="1377"/>
      <c r="L429" s="2491"/>
      <c r="M429" s="2491"/>
      <c r="N429" s="2491"/>
      <c r="O429" s="2491"/>
      <c r="P429" s="2491"/>
      <c r="Q429" s="2491"/>
      <c r="R429" s="2491"/>
      <c r="S429" s="2491"/>
      <c r="T429" s="2491"/>
      <c r="U429" s="2491"/>
      <c r="V429" s="2491"/>
      <c r="W429" s="2491"/>
      <c r="X429" s="2491"/>
      <c r="Y429" s="2491"/>
      <c r="Z429" s="2491"/>
    </row>
    <row r="430" spans="1:26" ht="75">
      <c r="A430" s="3455"/>
      <c r="B430" s="3455"/>
      <c r="C430" s="3455">
        <v>0</v>
      </c>
      <c r="D430" s="3455">
        <v>0</v>
      </c>
      <c r="E430" s="3490"/>
      <c r="F430" s="3645"/>
      <c r="G430" s="3461">
        <v>621</v>
      </c>
      <c r="H430" s="3504" t="s">
        <v>2109</v>
      </c>
      <c r="I430" s="3455">
        <v>0</v>
      </c>
      <c r="J430" s="3455">
        <v>0</v>
      </c>
      <c r="K430" s="2508"/>
      <c r="L430" s="2491"/>
      <c r="M430" s="2491"/>
      <c r="N430" s="2491"/>
      <c r="O430" s="2491"/>
      <c r="P430" s="2491"/>
      <c r="Q430" s="2491"/>
      <c r="R430" s="2491"/>
      <c r="S430" s="2491"/>
      <c r="T430" s="2491"/>
      <c r="U430" s="2491"/>
      <c r="V430" s="2491"/>
      <c r="W430" s="2491"/>
      <c r="X430" s="2491"/>
      <c r="Y430" s="2491"/>
      <c r="Z430" s="2491"/>
    </row>
    <row r="431" spans="1:26" ht="60">
      <c r="A431" s="3473"/>
      <c r="B431" s="3455"/>
      <c r="C431" s="3645">
        <v>0</v>
      </c>
      <c r="D431" s="3455">
        <v>0</v>
      </c>
      <c r="E431" s="3473"/>
      <c r="F431" s="3645"/>
      <c r="G431" s="3461">
        <v>622</v>
      </c>
      <c r="H431" s="3504" t="s">
        <v>2110</v>
      </c>
      <c r="I431" s="3645">
        <v>0</v>
      </c>
      <c r="J431" s="3455">
        <v>0</v>
      </c>
      <c r="K431" s="2491"/>
      <c r="L431" s="2491"/>
      <c r="M431" s="2491"/>
      <c r="N431" s="2491"/>
      <c r="O431" s="2491"/>
      <c r="P431" s="2491"/>
      <c r="Q431" s="2491"/>
      <c r="R431" s="2491"/>
      <c r="S431" s="2491"/>
      <c r="T431" s="2491"/>
      <c r="U431" s="2491"/>
      <c r="V431" s="2491"/>
      <c r="W431" s="2491"/>
      <c r="X431" s="2491"/>
      <c r="Y431" s="2491"/>
      <c r="Z431" s="2491"/>
    </row>
    <row r="432" spans="1:26" ht="15">
      <c r="A432" s="3455"/>
      <c r="B432" s="3455"/>
      <c r="C432" s="3645">
        <v>0</v>
      </c>
      <c r="D432" s="3455"/>
      <c r="E432" s="3455"/>
      <c r="F432" s="3455"/>
      <c r="G432" s="3461">
        <v>623</v>
      </c>
      <c r="H432" s="3504" t="s">
        <v>984</v>
      </c>
      <c r="I432" s="3645">
        <v>0</v>
      </c>
      <c r="J432" s="3455"/>
      <c r="K432" s="2491"/>
      <c r="L432" s="2491"/>
      <c r="M432" s="2491"/>
      <c r="N432" s="2491"/>
      <c r="O432" s="2491"/>
      <c r="P432" s="2491"/>
      <c r="Q432" s="2491"/>
      <c r="R432" s="2491"/>
      <c r="S432" s="2491"/>
      <c r="T432" s="2491"/>
      <c r="U432" s="2491"/>
      <c r="V432" s="2491"/>
      <c r="W432" s="2491"/>
      <c r="X432" s="2491"/>
      <c r="Y432" s="2491"/>
      <c r="Z432" s="2491"/>
    </row>
    <row r="433" spans="1:26" ht="30">
      <c r="A433" s="3455"/>
      <c r="B433" s="3490"/>
      <c r="C433" s="3645">
        <v>0</v>
      </c>
      <c r="D433" s="3455"/>
      <c r="E433" s="3455"/>
      <c r="F433" s="3455"/>
      <c r="G433" s="3461">
        <v>624</v>
      </c>
      <c r="H433" s="3504" t="s">
        <v>985</v>
      </c>
      <c r="I433" s="3645">
        <v>0</v>
      </c>
      <c r="J433" s="3455"/>
      <c r="K433" s="2491"/>
      <c r="L433" s="2491"/>
      <c r="M433" s="2491"/>
      <c r="N433" s="2491"/>
      <c r="O433" s="2491"/>
      <c r="P433" s="2491"/>
      <c r="Q433" s="2491"/>
      <c r="R433" s="2491"/>
      <c r="S433" s="2491"/>
      <c r="T433" s="2491"/>
      <c r="U433" s="2491"/>
      <c r="V433" s="2491"/>
      <c r="W433" s="2491"/>
      <c r="X433" s="2491"/>
      <c r="Y433" s="2491"/>
      <c r="Z433" s="2491"/>
    </row>
    <row r="434" spans="1:26" ht="60">
      <c r="A434" s="3455"/>
      <c r="B434" s="3455"/>
      <c r="C434" s="3645">
        <v>0</v>
      </c>
      <c r="D434" s="3455">
        <v>0</v>
      </c>
      <c r="E434" s="3490"/>
      <c r="F434" s="3455"/>
      <c r="G434" s="3461">
        <v>626</v>
      </c>
      <c r="H434" s="3504" t="s">
        <v>2111</v>
      </c>
      <c r="I434" s="3645">
        <v>0</v>
      </c>
      <c r="J434" s="3455">
        <v>0</v>
      </c>
      <c r="K434" s="2491"/>
      <c r="L434" s="2491"/>
      <c r="M434" s="2491"/>
      <c r="N434" s="2491"/>
      <c r="O434" s="2491"/>
      <c r="P434" s="2491"/>
      <c r="Q434" s="2491"/>
      <c r="R434" s="2491"/>
      <c r="S434" s="2491"/>
      <c r="T434" s="2491"/>
      <c r="U434" s="2491"/>
      <c r="V434" s="2491"/>
      <c r="W434" s="2491"/>
      <c r="X434" s="2491"/>
      <c r="Y434" s="2491"/>
      <c r="Z434" s="2491"/>
    </row>
    <row r="435" spans="1:26" ht="75">
      <c r="A435" s="3455"/>
      <c r="B435" s="3455"/>
      <c r="C435" s="3645">
        <v>0</v>
      </c>
      <c r="D435" s="3455">
        <v>0</v>
      </c>
      <c r="E435" s="3455"/>
      <c r="F435" s="3455"/>
      <c r="G435" s="3461">
        <v>627</v>
      </c>
      <c r="H435" s="3504" t="s">
        <v>2112</v>
      </c>
      <c r="I435" s="3645">
        <v>0</v>
      </c>
      <c r="J435" s="3455">
        <v>0</v>
      </c>
      <c r="K435" s="2491"/>
      <c r="L435" s="2491"/>
      <c r="M435" s="2491"/>
      <c r="N435" s="2491"/>
      <c r="O435" s="2491"/>
      <c r="P435" s="2491"/>
      <c r="Q435" s="2491"/>
      <c r="R435" s="2491"/>
      <c r="S435" s="2491"/>
      <c r="T435" s="2491"/>
      <c r="U435" s="2491"/>
      <c r="V435" s="2491"/>
      <c r="W435" s="2491"/>
      <c r="X435" s="2491"/>
      <c r="Y435" s="2491"/>
      <c r="Z435" s="2491"/>
    </row>
    <row r="436" spans="1:26" ht="60">
      <c r="A436" s="3455"/>
      <c r="B436" s="3455"/>
      <c r="C436" s="3645"/>
      <c r="D436" s="3455">
        <v>0</v>
      </c>
      <c r="E436" s="3490"/>
      <c r="F436" s="3455"/>
      <c r="G436" s="3461">
        <v>628</v>
      </c>
      <c r="H436" s="3504" t="s">
        <v>988</v>
      </c>
      <c r="I436" s="3645"/>
      <c r="J436" s="3455">
        <v>0</v>
      </c>
      <c r="K436" s="2491"/>
      <c r="L436" s="2491"/>
      <c r="M436" s="2491"/>
      <c r="N436" s="2491"/>
      <c r="O436" s="2491"/>
      <c r="P436" s="2491"/>
      <c r="Q436" s="2491"/>
      <c r="R436" s="2491"/>
      <c r="S436" s="2491"/>
      <c r="T436" s="2491"/>
      <c r="U436" s="2491"/>
      <c r="V436" s="2491"/>
      <c r="W436" s="2491"/>
      <c r="X436" s="2491"/>
      <c r="Y436" s="2491"/>
      <c r="Z436" s="2491"/>
    </row>
    <row r="437" spans="1:26" ht="90">
      <c r="A437" s="3455"/>
      <c r="B437" s="3652"/>
      <c r="C437" s="3645"/>
      <c r="D437" s="3455">
        <v>0</v>
      </c>
      <c r="E437" s="3455"/>
      <c r="F437" s="3455"/>
      <c r="G437" s="3461">
        <v>629</v>
      </c>
      <c r="H437" s="3504" t="s">
        <v>989</v>
      </c>
      <c r="I437" s="3645"/>
      <c r="J437" s="3455">
        <v>0</v>
      </c>
      <c r="K437" s="2491"/>
      <c r="L437" s="2491"/>
      <c r="M437" s="2491"/>
      <c r="N437" s="2491"/>
      <c r="O437" s="2491"/>
      <c r="P437" s="2491"/>
      <c r="Q437" s="2491"/>
      <c r="R437" s="2491"/>
      <c r="S437" s="2491"/>
      <c r="T437" s="2491"/>
      <c r="U437" s="2491"/>
      <c r="V437" s="2491"/>
      <c r="W437" s="2491"/>
      <c r="X437" s="2491"/>
      <c r="Y437" s="2491"/>
      <c r="Z437" s="2491"/>
    </row>
    <row r="438" spans="1:26" ht="60">
      <c r="A438" s="3455"/>
      <c r="B438" s="3824"/>
      <c r="C438" s="3645"/>
      <c r="D438" s="3657">
        <v>500000</v>
      </c>
      <c r="E438" s="3455"/>
      <c r="F438" s="3657">
        <v>500000</v>
      </c>
      <c r="G438" s="3461">
        <v>630</v>
      </c>
      <c r="H438" s="3504" t="s">
        <v>3269</v>
      </c>
      <c r="I438" s="3645"/>
      <c r="J438" s="3657"/>
      <c r="K438" s="2491"/>
      <c r="L438" s="2491"/>
      <c r="M438" s="2491"/>
      <c r="N438" s="2491"/>
      <c r="O438" s="2491"/>
      <c r="P438" s="2491"/>
      <c r="Q438" s="2491"/>
      <c r="R438" s="2491"/>
      <c r="S438" s="2491"/>
      <c r="T438" s="2491"/>
      <c r="U438" s="2491"/>
      <c r="V438" s="2491"/>
      <c r="W438" s="2491"/>
      <c r="X438" s="2491"/>
      <c r="Y438" s="2491"/>
      <c r="Z438" s="2491"/>
    </row>
    <row r="439" spans="1:26" ht="15">
      <c r="A439" s="3440">
        <f t="shared" ref="A439:F439" si="63">SUM(A421:A438)</f>
        <v>0</v>
      </c>
      <c r="B439" s="3440">
        <f t="shared" si="63"/>
        <v>0</v>
      </c>
      <c r="C439" s="3440">
        <f t="shared" si="63"/>
        <v>0</v>
      </c>
      <c r="D439" s="3440">
        <f t="shared" si="63"/>
        <v>500000</v>
      </c>
      <c r="E439" s="3440">
        <f t="shared" si="63"/>
        <v>0</v>
      </c>
      <c r="F439" s="3440">
        <f t="shared" si="63"/>
        <v>500000</v>
      </c>
      <c r="G439" s="3441"/>
      <c r="H439" s="3642" t="s">
        <v>990</v>
      </c>
      <c r="I439" s="3440">
        <f>SUM(I421:I438)</f>
        <v>0</v>
      </c>
      <c r="J439" s="3440">
        <f>SUM(J421:J438)</f>
        <v>0</v>
      </c>
      <c r="K439" s="2491"/>
      <c r="L439" s="2491"/>
      <c r="M439" s="2491"/>
      <c r="N439" s="2491"/>
      <c r="O439" s="2491"/>
      <c r="P439" s="2491"/>
      <c r="Q439" s="2491"/>
      <c r="R439" s="2491"/>
      <c r="S439" s="2491"/>
      <c r="T439" s="2491"/>
      <c r="U439" s="2491"/>
      <c r="V439" s="2491"/>
      <c r="W439" s="2491"/>
      <c r="X439" s="2491"/>
      <c r="Y439" s="2491"/>
      <c r="Z439" s="2491"/>
    </row>
    <row r="440" spans="1:26" ht="75">
      <c r="A440" s="3473"/>
      <c r="B440" s="3455"/>
      <c r="C440" s="3473">
        <v>0</v>
      </c>
      <c r="D440" s="3455">
        <v>0</v>
      </c>
      <c r="E440" s="3473"/>
      <c r="F440" s="3455"/>
      <c r="G440" s="3461" t="s">
        <v>327</v>
      </c>
      <c r="H440" s="3504" t="s">
        <v>2113</v>
      </c>
      <c r="I440" s="3473">
        <v>0</v>
      </c>
      <c r="J440" s="3455">
        <v>0</v>
      </c>
      <c r="K440" s="2491"/>
      <c r="L440" s="2491"/>
      <c r="M440" s="2491"/>
      <c r="N440" s="2491"/>
      <c r="O440" s="2491"/>
      <c r="P440" s="2491"/>
      <c r="Q440" s="2491"/>
      <c r="R440" s="2491"/>
      <c r="S440" s="2491"/>
      <c r="T440" s="2491"/>
      <c r="U440" s="2491"/>
      <c r="V440" s="2491"/>
      <c r="W440" s="2491"/>
      <c r="X440" s="2491"/>
      <c r="Y440" s="2491"/>
      <c r="Z440" s="2491"/>
    </row>
    <row r="441" spans="1:26" s="3048" customFormat="1" ht="60">
      <c r="A441" s="3473"/>
      <c r="B441" s="3455"/>
      <c r="C441" s="3473"/>
      <c r="D441" s="4430">
        <v>2500000</v>
      </c>
      <c r="E441" s="3473"/>
      <c r="F441" s="4430">
        <v>2500000</v>
      </c>
      <c r="G441" s="3658" t="s">
        <v>324</v>
      </c>
      <c r="H441" s="4312" t="s">
        <v>3770</v>
      </c>
      <c r="I441" s="3473"/>
      <c r="J441" s="3455"/>
      <c r="K441" s="2491"/>
      <c r="L441" s="2491"/>
      <c r="M441" s="2491"/>
      <c r="N441" s="2491"/>
      <c r="O441" s="2491"/>
      <c r="P441" s="2491"/>
      <c r="Q441" s="2491"/>
      <c r="R441" s="2491"/>
      <c r="S441" s="2491"/>
      <c r="T441" s="2491"/>
      <c r="U441" s="2491"/>
      <c r="V441" s="2491"/>
      <c r="W441" s="2491"/>
      <c r="X441" s="2491"/>
      <c r="Y441" s="2491"/>
      <c r="Z441" s="2491"/>
    </row>
    <row r="442" spans="1:26" ht="60" customHeight="1">
      <c r="A442" s="3473"/>
      <c r="B442" s="3455"/>
      <c r="C442" s="3473">
        <v>0</v>
      </c>
      <c r="D442" s="3455">
        <v>0</v>
      </c>
      <c r="E442" s="3473"/>
      <c r="F442" s="3455"/>
      <c r="G442" s="3461" t="s">
        <v>329</v>
      </c>
      <c r="H442" s="3504" t="s">
        <v>2114</v>
      </c>
      <c r="I442" s="3473">
        <v>0</v>
      </c>
      <c r="J442" s="3455">
        <v>0</v>
      </c>
      <c r="K442" s="2491"/>
      <c r="L442" s="2491"/>
      <c r="M442" s="2491"/>
      <c r="N442" s="2491"/>
      <c r="O442" s="2491"/>
      <c r="P442" s="2491"/>
      <c r="Q442" s="2491"/>
      <c r="R442" s="2491"/>
      <c r="S442" s="2491"/>
      <c r="T442" s="2491"/>
      <c r="U442" s="2491"/>
      <c r="V442" s="2491"/>
      <c r="W442" s="2491"/>
      <c r="X442" s="2491"/>
      <c r="Y442" s="2491"/>
      <c r="Z442" s="2491"/>
    </row>
    <row r="443" spans="1:26" ht="90">
      <c r="A443" s="3473"/>
      <c r="B443" s="3490"/>
      <c r="C443" s="3455">
        <v>0</v>
      </c>
      <c r="D443" s="3645">
        <v>0</v>
      </c>
      <c r="E443" s="3473"/>
      <c r="F443" s="3645"/>
      <c r="G443" s="3461" t="s">
        <v>330</v>
      </c>
      <c r="H443" s="3504" t="s">
        <v>2115</v>
      </c>
      <c r="I443" s="3455">
        <v>0</v>
      </c>
      <c r="J443" s="3645">
        <v>0</v>
      </c>
      <c r="K443" s="2491"/>
      <c r="L443" s="2491"/>
      <c r="M443" s="2491"/>
      <c r="N443" s="2491"/>
      <c r="O443" s="2491"/>
      <c r="P443" s="2491"/>
      <c r="Q443" s="2491"/>
      <c r="R443" s="2491"/>
      <c r="S443" s="2491"/>
      <c r="T443" s="2491"/>
      <c r="U443" s="2491"/>
      <c r="V443" s="2491"/>
      <c r="W443" s="2491"/>
      <c r="X443" s="2491"/>
      <c r="Y443" s="2491"/>
      <c r="Z443" s="2491"/>
    </row>
    <row r="444" spans="1:26" ht="90">
      <c r="A444" s="3473"/>
      <c r="B444" s="3455"/>
      <c r="C444" s="3645">
        <v>0</v>
      </c>
      <c r="D444" s="3455">
        <v>0</v>
      </c>
      <c r="E444" s="3473"/>
      <c r="F444" s="3645"/>
      <c r="G444" s="3461" t="s">
        <v>529</v>
      </c>
      <c r="H444" s="3504" t="s">
        <v>2116</v>
      </c>
      <c r="I444" s="3645">
        <v>0</v>
      </c>
      <c r="J444" s="3455">
        <v>0</v>
      </c>
      <c r="K444" s="2491"/>
      <c r="L444" s="2491"/>
      <c r="M444" s="2491"/>
      <c r="N444" s="2491"/>
      <c r="O444" s="2491"/>
      <c r="P444" s="2491"/>
      <c r="Q444" s="2491"/>
      <c r="R444" s="2491"/>
      <c r="S444" s="2491"/>
      <c r="T444" s="2491"/>
      <c r="U444" s="2491"/>
      <c r="V444" s="2491"/>
      <c r="W444" s="2491"/>
      <c r="X444" s="2491"/>
      <c r="Y444" s="2491"/>
      <c r="Z444" s="2491"/>
    </row>
    <row r="445" spans="1:26" s="2493" customFormat="1" ht="90.75" thickBot="1">
      <c r="A445" s="3473"/>
      <c r="B445" s="3824"/>
      <c r="C445" s="3645">
        <v>0</v>
      </c>
      <c r="D445" s="3657">
        <v>1500000</v>
      </c>
      <c r="E445" s="3645">
        <v>0</v>
      </c>
      <c r="F445" s="3657">
        <v>1500000</v>
      </c>
      <c r="G445" s="3461" t="s">
        <v>531</v>
      </c>
      <c r="H445" s="3660" t="s">
        <v>3004</v>
      </c>
      <c r="I445" s="3645">
        <v>0</v>
      </c>
      <c r="J445" s="3657"/>
      <c r="K445" s="2502"/>
      <c r="L445" s="2491"/>
      <c r="M445" s="2491"/>
      <c r="N445" s="2491"/>
      <c r="O445" s="2491"/>
      <c r="P445" s="2491"/>
      <c r="Q445" s="2491"/>
      <c r="R445" s="2491"/>
      <c r="S445" s="2492"/>
      <c r="T445" s="2492"/>
      <c r="U445" s="2492"/>
      <c r="V445" s="2492"/>
      <c r="W445" s="2492"/>
      <c r="X445" s="2492"/>
      <c r="Y445" s="2492"/>
      <c r="Z445" s="2492"/>
    </row>
    <row r="446" spans="1:26" s="2495" customFormat="1" ht="121.5" thickTop="1" thickBot="1">
      <c r="A446" s="3455"/>
      <c r="B446" s="3824"/>
      <c r="C446" s="3522"/>
      <c r="D446" s="3657">
        <v>2000000</v>
      </c>
      <c r="E446" s="3522"/>
      <c r="F446" s="3657">
        <v>2000000</v>
      </c>
      <c r="G446" s="3449">
        <v>120</v>
      </c>
      <c r="H446" s="3511" t="s">
        <v>3407</v>
      </c>
      <c r="I446" s="3522"/>
      <c r="J446" s="3657"/>
      <c r="K446" s="2491"/>
      <c r="L446" s="2491">
        <f>J446-D446</f>
        <v>-2000000</v>
      </c>
      <c r="M446" s="2491"/>
      <c r="N446" s="2491"/>
      <c r="O446" s="2491"/>
      <c r="P446" s="2491"/>
      <c r="Q446" s="2491"/>
      <c r="R446" s="2491"/>
      <c r="S446" s="2494"/>
      <c r="T446" s="2494"/>
      <c r="U446" s="2494"/>
      <c r="V446" s="2494"/>
      <c r="W446" s="2494"/>
      <c r="X446" s="2494"/>
      <c r="Y446" s="2494"/>
      <c r="Z446" s="2494"/>
    </row>
    <row r="447" spans="1:26" s="2496" customFormat="1" ht="75.75" thickTop="1">
      <c r="A447" s="3455"/>
      <c r="B447" s="3455"/>
      <c r="C447" s="3645">
        <v>0</v>
      </c>
      <c r="D447" s="3455">
        <v>0</v>
      </c>
      <c r="E447" s="3455"/>
      <c r="F447" s="3645"/>
      <c r="G447" s="3461" t="s">
        <v>2117</v>
      </c>
      <c r="H447" s="3504" t="s">
        <v>2118</v>
      </c>
      <c r="I447" s="3645">
        <v>0</v>
      </c>
      <c r="J447" s="3455">
        <v>0</v>
      </c>
      <c r="K447" s="2491"/>
      <c r="L447" s="2491"/>
      <c r="M447" s="2491"/>
      <c r="N447" s="2491"/>
      <c r="O447" s="2491"/>
      <c r="P447" s="2491"/>
      <c r="Q447" s="2491"/>
      <c r="R447" s="2491"/>
      <c r="S447" s="2491"/>
      <c r="T447" s="2491"/>
      <c r="U447" s="2491"/>
      <c r="V447" s="2491"/>
      <c r="W447" s="2491"/>
      <c r="X447" s="2491"/>
      <c r="Y447" s="2491"/>
      <c r="Z447" s="2491"/>
    </row>
    <row r="448" spans="1:26" ht="94.5">
      <c r="A448" s="3455"/>
      <c r="B448" s="3824"/>
      <c r="C448" s="3645"/>
      <c r="D448" s="3657">
        <v>500000</v>
      </c>
      <c r="E448" s="3645"/>
      <c r="F448" s="3657">
        <v>500000</v>
      </c>
      <c r="G448" s="3461">
        <v>646</v>
      </c>
      <c r="H448" s="3460" t="s">
        <v>3308</v>
      </c>
      <c r="I448" s="3645"/>
      <c r="J448" s="3657"/>
      <c r="K448" s="2491"/>
      <c r="L448" s="2491"/>
      <c r="M448" s="2491"/>
      <c r="N448" s="2491"/>
      <c r="O448" s="2491"/>
      <c r="P448" s="2491"/>
      <c r="Q448" s="2491"/>
      <c r="R448" s="2491"/>
      <c r="S448" s="2491"/>
      <c r="T448" s="2491"/>
      <c r="U448" s="2491"/>
      <c r="V448" s="2491"/>
      <c r="W448" s="2491"/>
      <c r="X448" s="2491"/>
      <c r="Y448" s="2491"/>
      <c r="Z448" s="2491"/>
    </row>
    <row r="449" spans="1:26" s="2493" customFormat="1" ht="63.75" thickBot="1">
      <c r="A449" s="3455"/>
      <c r="B449" s="3824"/>
      <c r="C449" s="3645"/>
      <c r="D449" s="3657">
        <v>2500000</v>
      </c>
      <c r="E449" s="3645"/>
      <c r="F449" s="3657">
        <v>2500000</v>
      </c>
      <c r="G449" s="3461">
        <v>647</v>
      </c>
      <c r="H449" s="3460" t="s">
        <v>3309</v>
      </c>
      <c r="I449" s="3645"/>
      <c r="J449" s="3657"/>
      <c r="K449" s="2491"/>
      <c r="L449" s="2491"/>
      <c r="M449" s="2491"/>
      <c r="N449" s="2491"/>
      <c r="O449" s="2491"/>
      <c r="P449" s="2491"/>
      <c r="Q449" s="2491"/>
      <c r="R449" s="2491"/>
      <c r="S449" s="2492"/>
      <c r="T449" s="2492"/>
      <c r="U449" s="2492"/>
      <c r="V449" s="2492"/>
      <c r="W449" s="2492"/>
      <c r="X449" s="2492"/>
      <c r="Y449" s="2492"/>
      <c r="Z449" s="2492"/>
    </row>
    <row r="450" spans="1:26" s="2495" customFormat="1" ht="111.75" thickTop="1" thickBot="1">
      <c r="A450" s="3455"/>
      <c r="B450" s="3824"/>
      <c r="C450" s="3648"/>
      <c r="D450" s="3673">
        <v>1500000</v>
      </c>
      <c r="E450" s="3648"/>
      <c r="F450" s="3673">
        <v>1500000</v>
      </c>
      <c r="G450" s="3461">
        <v>648</v>
      </c>
      <c r="H450" s="3648" t="s">
        <v>3221</v>
      </c>
      <c r="I450" s="3648"/>
      <c r="J450" s="3673"/>
      <c r="K450" s="2491"/>
      <c r="L450" s="2491"/>
      <c r="M450" s="2491"/>
      <c r="N450" s="2491"/>
      <c r="O450" s="2491"/>
      <c r="P450" s="2491"/>
      <c r="Q450" s="2491"/>
      <c r="R450" s="2491"/>
      <c r="S450" s="2494"/>
      <c r="T450" s="2494"/>
      <c r="U450" s="2494"/>
      <c r="V450" s="2494"/>
      <c r="W450" s="2494"/>
      <c r="X450" s="2494"/>
      <c r="Y450" s="2494"/>
      <c r="Z450" s="2494"/>
    </row>
    <row r="451" spans="1:26" s="2496" customFormat="1" ht="95.25" thickTop="1">
      <c r="A451" s="3455"/>
      <c r="B451" s="3824"/>
      <c r="C451" s="3648"/>
      <c r="D451" s="3673">
        <v>2000000</v>
      </c>
      <c r="E451" s="3648"/>
      <c r="F451" s="3673">
        <v>2000000</v>
      </c>
      <c r="G451" s="3461">
        <v>649</v>
      </c>
      <c r="H451" s="3648" t="s">
        <v>3222</v>
      </c>
      <c r="I451" s="3648"/>
      <c r="J451" s="3673"/>
      <c r="K451" s="2491"/>
      <c r="L451" s="2491"/>
      <c r="M451" s="2491"/>
      <c r="N451" s="2491"/>
      <c r="O451" s="2491"/>
      <c r="P451" s="2491"/>
      <c r="Q451" s="2491"/>
      <c r="R451" s="2491"/>
      <c r="S451" s="2491"/>
      <c r="T451" s="2491"/>
      <c r="U451" s="2491"/>
      <c r="V451" s="2491"/>
      <c r="W451" s="2491"/>
      <c r="X451" s="2491"/>
      <c r="Y451" s="2491"/>
      <c r="Z451" s="2491"/>
    </row>
    <row r="452" spans="1:26" ht="110.25">
      <c r="A452" s="3455"/>
      <c r="B452" s="3824"/>
      <c r="C452" s="3648"/>
      <c r="D452" s="3673">
        <v>2500000</v>
      </c>
      <c r="E452" s="3648"/>
      <c r="F452" s="3673">
        <v>2500000</v>
      </c>
      <c r="G452" s="3461">
        <v>650</v>
      </c>
      <c r="H452" s="3648" t="s">
        <v>3223</v>
      </c>
      <c r="I452" s="3648"/>
      <c r="J452" s="3673"/>
      <c r="K452" s="2491"/>
      <c r="L452" s="2491"/>
      <c r="M452" s="2491"/>
      <c r="N452" s="2491"/>
      <c r="O452" s="2491"/>
      <c r="P452" s="2491"/>
      <c r="Q452" s="2491"/>
      <c r="R452" s="2491"/>
      <c r="S452" s="2491"/>
      <c r="T452" s="2491"/>
      <c r="U452" s="2491"/>
      <c r="V452" s="2491"/>
      <c r="W452" s="2491"/>
      <c r="X452" s="2491"/>
      <c r="Y452" s="2491"/>
      <c r="Z452" s="2491"/>
    </row>
    <row r="453" spans="1:26" ht="60">
      <c r="A453" s="3455"/>
      <c r="B453" s="3824"/>
      <c r="C453" s="3661"/>
      <c r="D453" s="3662">
        <v>2000000</v>
      </c>
      <c r="E453" s="3661"/>
      <c r="F453" s="3662">
        <v>2000000</v>
      </c>
      <c r="G453" s="3461">
        <v>651</v>
      </c>
      <c r="H453" s="3661" t="s">
        <v>3224</v>
      </c>
      <c r="I453" s="3661"/>
      <c r="J453" s="3663"/>
      <c r="K453" s="2491"/>
      <c r="L453" s="2491"/>
      <c r="M453" s="2491"/>
      <c r="N453" s="2491"/>
      <c r="O453" s="2491"/>
      <c r="P453" s="2491"/>
      <c r="Q453" s="2491"/>
      <c r="R453" s="2491"/>
      <c r="S453" s="2491"/>
      <c r="T453" s="2491"/>
      <c r="U453" s="2491"/>
      <c r="V453" s="2491"/>
      <c r="W453" s="2491"/>
      <c r="X453" s="2491"/>
      <c r="Y453" s="2491"/>
      <c r="Z453" s="2491"/>
    </row>
    <row r="454" spans="1:26" ht="90">
      <c r="A454" s="3455"/>
      <c r="B454" s="3455"/>
      <c r="C454" s="3645">
        <v>0</v>
      </c>
      <c r="D454" s="3455"/>
      <c r="E454" s="3473"/>
      <c r="F454" s="3643"/>
      <c r="G454" s="3461">
        <v>652</v>
      </c>
      <c r="H454" s="3504" t="s">
        <v>995</v>
      </c>
      <c r="I454" s="3645">
        <v>0</v>
      </c>
      <c r="J454" s="3455"/>
      <c r="K454" s="2491"/>
      <c r="L454" s="2491"/>
      <c r="M454" s="2491"/>
      <c r="N454" s="2491"/>
      <c r="O454" s="2491"/>
      <c r="P454" s="2491"/>
      <c r="Q454" s="2491"/>
      <c r="R454" s="2491"/>
      <c r="S454" s="2491"/>
      <c r="T454" s="2491"/>
      <c r="U454" s="2491"/>
      <c r="V454" s="2491"/>
      <c r="W454" s="2491"/>
      <c r="X454" s="2491"/>
      <c r="Y454" s="2491"/>
      <c r="Z454" s="2491"/>
    </row>
    <row r="455" spans="1:26" ht="90">
      <c r="A455" s="3455"/>
      <c r="B455" s="3455"/>
      <c r="C455" s="3455">
        <v>0</v>
      </c>
      <c r="D455" s="3455">
        <v>0</v>
      </c>
      <c r="E455" s="3490"/>
      <c r="F455" s="3643">
        <v>0</v>
      </c>
      <c r="G455" s="3461">
        <v>666</v>
      </c>
      <c r="H455" s="3504" t="s">
        <v>2119</v>
      </c>
      <c r="I455" s="3455">
        <v>0</v>
      </c>
      <c r="J455" s="3455">
        <v>0</v>
      </c>
      <c r="K455" s="2491"/>
      <c r="L455" s="2491"/>
      <c r="M455" s="2491"/>
      <c r="N455" s="2491"/>
      <c r="O455" s="2491"/>
      <c r="P455" s="2491"/>
      <c r="Q455" s="2491"/>
      <c r="R455" s="2491"/>
      <c r="S455" s="2491"/>
      <c r="T455" s="2491"/>
      <c r="U455" s="2491"/>
      <c r="V455" s="2491"/>
      <c r="W455" s="2491"/>
      <c r="X455" s="2491"/>
      <c r="Y455" s="2491"/>
      <c r="Z455" s="2491"/>
    </row>
    <row r="456" spans="1:26" ht="60">
      <c r="A456" s="3455"/>
      <c r="B456" s="3455"/>
      <c r="C456" s="3455">
        <v>0</v>
      </c>
      <c r="D456" s="3455">
        <v>0</v>
      </c>
      <c r="E456" s="3455"/>
      <c r="F456" s="3643">
        <v>0</v>
      </c>
      <c r="G456" s="3461">
        <v>667</v>
      </c>
      <c r="H456" s="3504" t="s">
        <v>2120</v>
      </c>
      <c r="I456" s="3455">
        <v>0</v>
      </c>
      <c r="J456" s="3455">
        <v>0</v>
      </c>
      <c r="K456" s="2491"/>
      <c r="L456" s="2491"/>
      <c r="M456" s="2491"/>
      <c r="N456" s="2491"/>
      <c r="O456" s="2491"/>
      <c r="P456" s="2491"/>
      <c r="Q456" s="2491"/>
      <c r="R456" s="2491"/>
      <c r="S456" s="2491"/>
      <c r="T456" s="2491"/>
      <c r="U456" s="2491"/>
      <c r="V456" s="2491"/>
      <c r="W456" s="2491"/>
      <c r="X456" s="2491"/>
      <c r="Y456" s="2491"/>
      <c r="Z456" s="2491"/>
    </row>
    <row r="457" spans="1:26" ht="60">
      <c r="A457" s="3455"/>
      <c r="B457" s="3455"/>
      <c r="C457" s="3455">
        <v>0</v>
      </c>
      <c r="D457" s="3455">
        <v>0</v>
      </c>
      <c r="E457" s="3455"/>
      <c r="F457" s="3455"/>
      <c r="G457" s="3461">
        <v>668</v>
      </c>
      <c r="H457" s="3504" t="s">
        <v>2121</v>
      </c>
      <c r="I457" s="3455">
        <v>0</v>
      </c>
      <c r="J457" s="3455">
        <v>0</v>
      </c>
      <c r="K457" s="2491"/>
      <c r="L457" s="2491"/>
      <c r="M457" s="2491"/>
      <c r="N457" s="2491"/>
      <c r="O457" s="2491"/>
      <c r="P457" s="2491"/>
      <c r="Q457" s="2491"/>
      <c r="R457" s="2491"/>
      <c r="S457" s="2491"/>
      <c r="T457" s="2491"/>
      <c r="U457" s="2491"/>
      <c r="V457" s="2491"/>
      <c r="W457" s="2491"/>
      <c r="X457" s="2491"/>
      <c r="Y457" s="2491"/>
      <c r="Z457" s="2491"/>
    </row>
    <row r="458" spans="1:26" ht="75">
      <c r="A458" s="3455"/>
      <c r="B458" s="3455"/>
      <c r="C458" s="3455">
        <v>0</v>
      </c>
      <c r="D458" s="3455">
        <v>0</v>
      </c>
      <c r="E458" s="3455"/>
      <c r="F458" s="3455"/>
      <c r="G458" s="3461">
        <v>669</v>
      </c>
      <c r="H458" s="3504" t="s">
        <v>2122</v>
      </c>
      <c r="I458" s="3455">
        <v>0</v>
      </c>
      <c r="J458" s="3455">
        <v>0</v>
      </c>
      <c r="K458" s="2491"/>
      <c r="L458" s="2491"/>
      <c r="M458" s="2491"/>
      <c r="N458" s="2491"/>
      <c r="O458" s="2491"/>
      <c r="P458" s="2491"/>
      <c r="Q458" s="2491"/>
      <c r="R458" s="2491"/>
      <c r="S458" s="2491"/>
      <c r="T458" s="2491"/>
      <c r="U458" s="2491"/>
      <c r="V458" s="2491"/>
      <c r="W458" s="2491"/>
      <c r="X458" s="2491"/>
      <c r="Y458" s="2491"/>
      <c r="Z458" s="2491"/>
    </row>
    <row r="459" spans="1:26" ht="75">
      <c r="A459" s="3455"/>
      <c r="B459" s="3455"/>
      <c r="C459" s="3455">
        <v>0</v>
      </c>
      <c r="D459" s="3455">
        <v>0</v>
      </c>
      <c r="E459" s="3455"/>
      <c r="F459" s="3455"/>
      <c r="G459" s="3461">
        <v>670</v>
      </c>
      <c r="H459" s="3504" t="s">
        <v>2123</v>
      </c>
      <c r="I459" s="3455">
        <v>0</v>
      </c>
      <c r="J459" s="3455">
        <v>0</v>
      </c>
      <c r="K459" s="1377"/>
      <c r="L459" s="2491"/>
      <c r="M459" s="2491"/>
      <c r="N459" s="2491"/>
      <c r="O459" s="2491"/>
      <c r="P459" s="2491"/>
      <c r="Q459" s="2491"/>
      <c r="R459" s="2491"/>
      <c r="S459" s="2491"/>
      <c r="T459" s="2491"/>
      <c r="U459" s="2491"/>
      <c r="V459" s="2491"/>
      <c r="W459" s="2491"/>
      <c r="X459" s="2491"/>
      <c r="Y459" s="2491"/>
      <c r="Z459" s="2491"/>
    </row>
    <row r="460" spans="1:26" ht="105">
      <c r="A460" s="3455"/>
      <c r="B460" s="3455"/>
      <c r="C460" s="3455">
        <v>0</v>
      </c>
      <c r="D460" s="3455">
        <v>0</v>
      </c>
      <c r="E460" s="3455"/>
      <c r="F460" s="3455"/>
      <c r="G460" s="3461">
        <v>671</v>
      </c>
      <c r="H460" s="3504" t="s">
        <v>2124</v>
      </c>
      <c r="I460" s="3455">
        <v>0</v>
      </c>
      <c r="J460" s="3455">
        <v>0</v>
      </c>
      <c r="K460" s="2491"/>
      <c r="L460" s="2491"/>
      <c r="M460" s="2491"/>
      <c r="N460" s="2491"/>
      <c r="O460" s="2491"/>
      <c r="P460" s="2491"/>
      <c r="Q460" s="2491"/>
      <c r="R460" s="2491"/>
      <c r="S460" s="2491"/>
      <c r="T460" s="2491"/>
      <c r="U460" s="2491"/>
      <c r="V460" s="2491"/>
      <c r="W460" s="2491"/>
      <c r="X460" s="2491"/>
      <c r="Y460" s="2491"/>
      <c r="Z460" s="2491"/>
    </row>
    <row r="461" spans="1:26" ht="90">
      <c r="A461" s="3455"/>
      <c r="B461" s="3455"/>
      <c r="C461" s="3455">
        <v>0</v>
      </c>
      <c r="D461" s="3455">
        <v>0</v>
      </c>
      <c r="E461" s="3455"/>
      <c r="F461" s="3455"/>
      <c r="G461" s="3461">
        <v>672</v>
      </c>
      <c r="H461" s="3504" t="s">
        <v>2125</v>
      </c>
      <c r="I461" s="3455">
        <v>0</v>
      </c>
      <c r="J461" s="3455">
        <v>0</v>
      </c>
      <c r="K461" s="2491"/>
      <c r="L461" s="2491"/>
      <c r="M461" s="2491"/>
      <c r="N461" s="2491"/>
      <c r="O461" s="2491"/>
      <c r="P461" s="2491"/>
      <c r="Q461" s="2491"/>
      <c r="R461" s="2491"/>
      <c r="S461" s="2491"/>
      <c r="T461" s="2491"/>
      <c r="U461" s="2491"/>
      <c r="V461" s="2491"/>
      <c r="W461" s="2491"/>
      <c r="X461" s="2491"/>
      <c r="Y461" s="2491"/>
      <c r="Z461" s="2491"/>
    </row>
    <row r="462" spans="1:26" ht="15">
      <c r="A462" s="3455"/>
      <c r="B462" s="3455"/>
      <c r="C462" s="3455">
        <v>0</v>
      </c>
      <c r="D462" s="3455">
        <v>0</v>
      </c>
      <c r="E462" s="3455"/>
      <c r="F462" s="3455"/>
      <c r="G462" s="3461">
        <v>673</v>
      </c>
      <c r="H462" s="3504" t="s">
        <v>1004</v>
      </c>
      <c r="I462" s="3455">
        <v>0</v>
      </c>
      <c r="J462" s="3455">
        <v>0</v>
      </c>
      <c r="K462" s="2491"/>
      <c r="L462" s="2491"/>
      <c r="M462" s="2491"/>
      <c r="N462" s="2491"/>
      <c r="O462" s="2491"/>
      <c r="P462" s="2491"/>
      <c r="Q462" s="2491"/>
      <c r="R462" s="2491"/>
      <c r="S462" s="2491"/>
      <c r="T462" s="2491"/>
      <c r="U462" s="2491"/>
      <c r="V462" s="2491"/>
      <c r="W462" s="2491"/>
      <c r="X462" s="2491"/>
      <c r="Y462" s="2491"/>
      <c r="Z462" s="2491"/>
    </row>
    <row r="463" spans="1:26" ht="30">
      <c r="A463" s="3455"/>
      <c r="B463" s="3455"/>
      <c r="C463" s="3455">
        <v>0</v>
      </c>
      <c r="D463" s="3455">
        <v>0</v>
      </c>
      <c r="E463" s="3490"/>
      <c r="F463" s="3490"/>
      <c r="G463" s="3461">
        <v>674</v>
      </c>
      <c r="H463" s="3504" t="s">
        <v>1005</v>
      </c>
      <c r="I463" s="3455">
        <v>0</v>
      </c>
      <c r="J463" s="3455">
        <v>0</v>
      </c>
      <c r="K463" s="2491"/>
      <c r="L463" s="2491"/>
      <c r="M463" s="2491"/>
      <c r="N463" s="2491"/>
      <c r="O463" s="2491"/>
      <c r="P463" s="2491"/>
      <c r="Q463" s="2491"/>
      <c r="R463" s="2491"/>
      <c r="S463" s="2491"/>
      <c r="T463" s="2491"/>
      <c r="U463" s="2491"/>
      <c r="V463" s="2491"/>
      <c r="W463" s="2491"/>
      <c r="X463" s="2491"/>
      <c r="Y463" s="2491"/>
      <c r="Z463" s="2491"/>
    </row>
    <row r="464" spans="1:26" ht="90">
      <c r="A464" s="3455"/>
      <c r="B464" s="3455"/>
      <c r="C464" s="3455">
        <v>0</v>
      </c>
      <c r="D464" s="3455"/>
      <c r="E464" s="3455"/>
      <c r="F464" s="3455"/>
      <c r="G464" s="3461">
        <v>677</v>
      </c>
      <c r="H464" s="3504" t="s">
        <v>2126</v>
      </c>
      <c r="I464" s="3455">
        <v>0</v>
      </c>
      <c r="J464" s="3455"/>
      <c r="K464" s="2491"/>
      <c r="L464" s="2491"/>
      <c r="M464" s="2491"/>
      <c r="N464" s="2491"/>
      <c r="O464" s="2491"/>
      <c r="P464" s="2491"/>
      <c r="Q464" s="2491"/>
      <c r="R464" s="2491"/>
      <c r="S464" s="2491"/>
      <c r="T464" s="2491"/>
      <c r="U464" s="2491"/>
      <c r="V464" s="2491"/>
      <c r="W464" s="2491"/>
      <c r="X464" s="2491"/>
      <c r="Y464" s="2491"/>
      <c r="Z464" s="2491"/>
    </row>
    <row r="465" spans="1:26" s="2503" customFormat="1" ht="60">
      <c r="A465" s="3455"/>
      <c r="B465" s="3824"/>
      <c r="C465" s="3645">
        <v>0</v>
      </c>
      <c r="D465" s="3645">
        <v>0</v>
      </c>
      <c r="E465" s="3490"/>
      <c r="F465" s="3645"/>
      <c r="G465" s="3461">
        <v>679</v>
      </c>
      <c r="H465" s="3504" t="s">
        <v>2127</v>
      </c>
      <c r="I465" s="3645">
        <v>0</v>
      </c>
      <c r="J465" s="3645">
        <v>0</v>
      </c>
      <c r="K465" s="2491"/>
      <c r="L465" s="2491"/>
      <c r="M465" s="2491"/>
      <c r="N465" s="2491"/>
      <c r="O465" s="2491"/>
      <c r="P465" s="2491"/>
      <c r="Q465" s="2491"/>
      <c r="R465" s="2491"/>
      <c r="S465" s="2491"/>
      <c r="T465" s="2491"/>
      <c r="U465" s="2491"/>
      <c r="V465" s="2491"/>
      <c r="W465" s="2491"/>
      <c r="X465" s="2491"/>
      <c r="Y465" s="2491"/>
      <c r="Z465" s="2491"/>
    </row>
    <row r="466" spans="1:26" s="2493" customFormat="1" ht="75.75" thickBot="1">
      <c r="A466" s="3455"/>
      <c r="B466" s="3455"/>
      <c r="C466" s="3645">
        <v>0</v>
      </c>
      <c r="D466" s="3455">
        <v>0</v>
      </c>
      <c r="E466" s="3490"/>
      <c r="F466" s="3645"/>
      <c r="G466" s="3461">
        <v>680</v>
      </c>
      <c r="H466" s="3504" t="s">
        <v>2128</v>
      </c>
      <c r="I466" s="3645">
        <v>0</v>
      </c>
      <c r="J466" s="3455">
        <v>0</v>
      </c>
      <c r="K466" s="1377"/>
      <c r="L466" s="2491"/>
      <c r="M466" s="2491"/>
      <c r="N466" s="2491"/>
      <c r="O466" s="2491"/>
      <c r="P466" s="2491"/>
      <c r="Q466" s="2491"/>
      <c r="R466" s="2491"/>
      <c r="S466" s="2492"/>
      <c r="T466" s="2492"/>
      <c r="U466" s="2492"/>
      <c r="V466" s="2492"/>
      <c r="W466" s="2492"/>
      <c r="X466" s="2492"/>
      <c r="Y466" s="2492"/>
      <c r="Z466" s="2492"/>
    </row>
    <row r="467" spans="1:26" s="2496" customFormat="1" ht="120.75" thickTop="1">
      <c r="A467" s="3455"/>
      <c r="B467" s="3455"/>
      <c r="C467" s="3645">
        <v>0</v>
      </c>
      <c r="D467" s="3455"/>
      <c r="E467" s="3645"/>
      <c r="F467" s="3455"/>
      <c r="G467" s="3461">
        <v>681</v>
      </c>
      <c r="H467" s="3660" t="s">
        <v>2129</v>
      </c>
      <c r="I467" s="3645">
        <v>0</v>
      </c>
      <c r="J467" s="3455"/>
      <c r="K467" s="2491"/>
      <c r="L467" s="2491"/>
      <c r="M467" s="2491"/>
      <c r="N467" s="2491"/>
      <c r="O467" s="2491"/>
      <c r="P467" s="2491"/>
      <c r="Q467" s="2491"/>
      <c r="R467" s="2491"/>
      <c r="S467" s="2491"/>
      <c r="T467" s="2491"/>
      <c r="U467" s="2491"/>
      <c r="V467" s="2491"/>
      <c r="W467" s="2491"/>
      <c r="X467" s="2491"/>
      <c r="Y467" s="2491"/>
      <c r="Z467" s="2491"/>
    </row>
    <row r="468" spans="1:26" s="2493" customFormat="1" ht="15.75" thickBot="1">
      <c r="A468" s="3674">
        <f t="shared" ref="A468:F468" si="64">SUM(A440:A467)</f>
        <v>0</v>
      </c>
      <c r="B468" s="3674">
        <f t="shared" si="64"/>
        <v>0</v>
      </c>
      <c r="C468" s="3674">
        <f t="shared" si="64"/>
        <v>0</v>
      </c>
      <c r="D468" s="3674">
        <f t="shared" si="64"/>
        <v>17000000</v>
      </c>
      <c r="E468" s="3674">
        <f t="shared" si="64"/>
        <v>0</v>
      </c>
      <c r="F468" s="3674">
        <f t="shared" si="64"/>
        <v>17000000</v>
      </c>
      <c r="G468" s="3655"/>
      <c r="H468" s="3656" t="s">
        <v>1008</v>
      </c>
      <c r="I468" s="3654">
        <f>SUM(I440:I467)</f>
        <v>0</v>
      </c>
      <c r="J468" s="3654">
        <f>SUM(J440:J467)</f>
        <v>0</v>
      </c>
      <c r="K468" s="2491"/>
      <c r="L468" s="2491"/>
      <c r="M468" s="2491"/>
      <c r="N468" s="2491"/>
      <c r="O468" s="2491"/>
      <c r="P468" s="2491"/>
      <c r="Q468" s="2491"/>
      <c r="R468" s="2491"/>
      <c r="S468" s="2492"/>
      <c r="T468" s="2492"/>
      <c r="U468" s="2492"/>
      <c r="V468" s="2492"/>
      <c r="W468" s="2492"/>
      <c r="X468" s="2492"/>
      <c r="Y468" s="2492"/>
      <c r="Z468" s="2492"/>
    </row>
    <row r="469" spans="1:26" s="2495" customFormat="1" ht="76.5" thickTop="1" thickBot="1">
      <c r="A469" s="3455"/>
      <c r="B469" s="3455"/>
      <c r="C469" s="3506"/>
      <c r="D469" s="3450">
        <v>1500000</v>
      </c>
      <c r="E469" s="3506"/>
      <c r="F469" s="3450">
        <v>1500000</v>
      </c>
      <c r="G469" s="3513">
        <v>76</v>
      </c>
      <c r="H469" s="3504" t="s">
        <v>3409</v>
      </c>
      <c r="I469" s="3506"/>
      <c r="J469" s="3450"/>
      <c r="K469" s="2491"/>
      <c r="L469" s="2491"/>
      <c r="M469" s="2491"/>
      <c r="N469" s="2491"/>
      <c r="O469" s="2491"/>
      <c r="P469" s="2491"/>
      <c r="Q469" s="2491"/>
      <c r="R469" s="2491"/>
      <c r="S469" s="2494"/>
      <c r="T469" s="2494"/>
      <c r="U469" s="2494"/>
      <c r="V469" s="2494"/>
      <c r="W469" s="2494"/>
      <c r="X469" s="2494"/>
      <c r="Y469" s="2494"/>
      <c r="Z469" s="2494"/>
    </row>
    <row r="470" spans="1:26" s="2495" customFormat="1" ht="91.5" thickTop="1" thickBot="1">
      <c r="A470" s="3455"/>
      <c r="B470" s="3455"/>
      <c r="C470" s="3506"/>
      <c r="D470" s="3450">
        <v>1300000</v>
      </c>
      <c r="E470" s="3506"/>
      <c r="F470" s="3450">
        <v>1300000</v>
      </c>
      <c r="G470" s="3513">
        <v>77</v>
      </c>
      <c r="H470" s="3474" t="s">
        <v>3408</v>
      </c>
      <c r="I470" s="3506"/>
      <c r="J470" s="3450"/>
      <c r="K470" s="2491"/>
      <c r="L470" s="2491"/>
      <c r="M470" s="2491"/>
      <c r="N470" s="2491"/>
      <c r="O470" s="2491"/>
      <c r="P470" s="2491"/>
      <c r="Q470" s="2491"/>
      <c r="R470" s="2491"/>
      <c r="S470" s="2494"/>
      <c r="T470" s="2494"/>
      <c r="U470" s="2494"/>
      <c r="V470" s="2494"/>
      <c r="W470" s="2494"/>
      <c r="X470" s="2494"/>
      <c r="Y470" s="2494"/>
      <c r="Z470" s="2494"/>
    </row>
    <row r="471" spans="1:26" s="2495" customFormat="1" ht="61.5" thickTop="1" thickBot="1">
      <c r="A471" s="3455"/>
      <c r="B471" s="3455"/>
      <c r="C471" s="4430">
        <v>0</v>
      </c>
      <c r="D471" s="4430">
        <v>0</v>
      </c>
      <c r="E471" s="4430">
        <v>0</v>
      </c>
      <c r="F471" s="4430">
        <v>0</v>
      </c>
      <c r="G471" s="3461">
        <v>678</v>
      </c>
      <c r="H471" s="3504" t="s">
        <v>2130</v>
      </c>
      <c r="I471" s="3455">
        <v>0</v>
      </c>
      <c r="J471" s="3455">
        <v>0</v>
      </c>
      <c r="K471" s="2491"/>
      <c r="L471" s="2491"/>
      <c r="M471" s="2491"/>
      <c r="N471" s="2491"/>
      <c r="O471" s="2491"/>
      <c r="P471" s="2491"/>
      <c r="Q471" s="2491"/>
      <c r="R471" s="2491"/>
      <c r="S471" s="2494"/>
      <c r="T471" s="2494"/>
      <c r="U471" s="2494"/>
      <c r="V471" s="2494"/>
      <c r="W471" s="2494"/>
      <c r="X471" s="2494"/>
      <c r="Y471" s="2494"/>
      <c r="Z471" s="2494"/>
    </row>
    <row r="472" spans="1:26" s="2496" customFormat="1" ht="15.75" thickTop="1">
      <c r="A472" s="3455"/>
      <c r="B472" s="3455"/>
      <c r="C472" s="4430">
        <v>0</v>
      </c>
      <c r="D472" s="4430">
        <v>0</v>
      </c>
      <c r="E472" s="4430">
        <v>0</v>
      </c>
      <c r="F472" s="4430">
        <v>0</v>
      </c>
      <c r="G472" s="3461">
        <v>683</v>
      </c>
      <c r="H472" s="3504" t="s">
        <v>1010</v>
      </c>
      <c r="I472" s="3455">
        <v>0</v>
      </c>
      <c r="J472" s="3455">
        <v>0</v>
      </c>
      <c r="K472" s="2491"/>
      <c r="L472" s="2491"/>
      <c r="M472" s="2491"/>
      <c r="N472" s="2491"/>
      <c r="O472" s="2491"/>
      <c r="P472" s="2491"/>
      <c r="Q472" s="2491"/>
      <c r="R472" s="2491"/>
      <c r="S472" s="2491"/>
      <c r="T472" s="2491"/>
      <c r="U472" s="2491"/>
      <c r="V472" s="2491"/>
      <c r="W472" s="2491"/>
      <c r="X472" s="2491"/>
      <c r="Y472" s="2491"/>
      <c r="Z472" s="2491"/>
    </row>
    <row r="473" spans="1:26" ht="30">
      <c r="A473" s="3455"/>
      <c r="B473" s="3455"/>
      <c r="C473" s="4430">
        <v>0</v>
      </c>
      <c r="D473" s="4430"/>
      <c r="E473" s="4430">
        <v>0</v>
      </c>
      <c r="F473" s="4430"/>
      <c r="G473" s="3461">
        <v>684</v>
      </c>
      <c r="H473" s="3504" t="s">
        <v>2131</v>
      </c>
      <c r="I473" s="3455">
        <v>0</v>
      </c>
      <c r="J473" s="3455"/>
      <c r="K473" s="2491"/>
      <c r="L473" s="2491"/>
      <c r="M473" s="2491"/>
      <c r="N473" s="2491"/>
      <c r="O473" s="2491"/>
      <c r="P473" s="2491"/>
      <c r="Q473" s="2491"/>
      <c r="R473" s="2491"/>
      <c r="S473" s="2491"/>
      <c r="T473" s="2491"/>
      <c r="U473" s="2491"/>
      <c r="V473" s="2491"/>
      <c r="W473" s="2491"/>
      <c r="X473" s="2491"/>
      <c r="Y473" s="2491"/>
      <c r="Z473" s="2491"/>
    </row>
    <row r="474" spans="1:26" s="2493" customFormat="1" ht="15.75" thickBot="1">
      <c r="A474" s="3440">
        <f t="shared" ref="A474:F474" si="65">SUM(A469:A473)</f>
        <v>0</v>
      </c>
      <c r="B474" s="3440">
        <f t="shared" si="65"/>
        <v>0</v>
      </c>
      <c r="C474" s="3440">
        <f t="shared" si="65"/>
        <v>0</v>
      </c>
      <c r="D474" s="3440">
        <f t="shared" si="65"/>
        <v>2800000</v>
      </c>
      <c r="E474" s="3440">
        <f t="shared" si="65"/>
        <v>0</v>
      </c>
      <c r="F474" s="3440">
        <f t="shared" si="65"/>
        <v>2800000</v>
      </c>
      <c r="G474" s="3441"/>
      <c r="H474" s="3642" t="s">
        <v>1011</v>
      </c>
      <c r="I474" s="3440">
        <f>SUM(I469:I473)</f>
        <v>0</v>
      </c>
      <c r="J474" s="3440">
        <f>SUM(J469:J473)</f>
        <v>0</v>
      </c>
      <c r="K474" s="2491"/>
      <c r="L474" s="2491"/>
      <c r="M474" s="2491"/>
      <c r="N474" s="2491"/>
      <c r="O474" s="2491"/>
      <c r="P474" s="2491"/>
      <c r="Q474" s="2491"/>
      <c r="R474" s="2491"/>
      <c r="S474" s="2492"/>
      <c r="T474" s="2492"/>
      <c r="U474" s="2492"/>
      <c r="V474" s="2492"/>
      <c r="W474" s="2492"/>
      <c r="X474" s="2492"/>
      <c r="Y474" s="2492"/>
      <c r="Z474" s="2492"/>
    </row>
    <row r="475" spans="1:26" s="2496" customFormat="1" ht="45.75" customHeight="1" thickTop="1">
      <c r="A475" s="3473"/>
      <c r="B475" s="3455"/>
      <c r="C475" s="3473">
        <v>0</v>
      </c>
      <c r="D475" s="3455">
        <v>0</v>
      </c>
      <c r="E475" s="3473"/>
      <c r="F475" s="3455"/>
      <c r="G475" s="3461" t="s">
        <v>1014</v>
      </c>
      <c r="H475" s="4312" t="s">
        <v>2132</v>
      </c>
      <c r="I475" s="3473">
        <v>0</v>
      </c>
      <c r="J475" s="3455">
        <v>0</v>
      </c>
      <c r="K475" s="2491"/>
      <c r="L475" s="2491"/>
      <c r="M475" s="2491"/>
      <c r="N475" s="2491"/>
      <c r="O475" s="2491"/>
      <c r="P475" s="2491"/>
      <c r="Q475" s="2491"/>
      <c r="R475" s="2491"/>
      <c r="S475" s="2491"/>
      <c r="T475" s="2491"/>
      <c r="U475" s="2491"/>
      <c r="V475" s="2491"/>
      <c r="W475" s="2491"/>
      <c r="X475" s="2491"/>
      <c r="Y475" s="2491"/>
      <c r="Z475" s="2491"/>
    </row>
    <row r="476" spans="1:26" s="2657" customFormat="1" ht="45">
      <c r="A476" s="3473"/>
      <c r="B476" s="3824"/>
      <c r="C476" s="3473"/>
      <c r="D476" s="3455"/>
      <c r="E476" s="3473"/>
      <c r="F476" s="3455"/>
      <c r="G476" s="3461">
        <v>171</v>
      </c>
      <c r="H476" s="4305" t="s">
        <v>3769</v>
      </c>
      <c r="I476" s="4321"/>
      <c r="J476" s="4322">
        <v>0</v>
      </c>
      <c r="K476" s="2491"/>
      <c r="L476" s="2491"/>
      <c r="M476" s="2491"/>
      <c r="N476" s="2491"/>
      <c r="O476" s="2491"/>
      <c r="P476" s="2491"/>
      <c r="Q476" s="2491"/>
      <c r="R476" s="2491"/>
      <c r="S476" s="2491"/>
      <c r="T476" s="2491"/>
      <c r="U476" s="2491"/>
      <c r="V476" s="2491"/>
      <c r="W476" s="2491"/>
      <c r="X476" s="2491"/>
      <c r="Y476" s="2491"/>
      <c r="Z476" s="2491"/>
    </row>
    <row r="477" spans="1:26" s="2493" customFormat="1" ht="60.75" thickBot="1">
      <c r="A477" s="3455"/>
      <c r="B477" s="3455"/>
      <c r="C477" s="3455">
        <v>0</v>
      </c>
      <c r="D477" s="3455">
        <v>0</v>
      </c>
      <c r="E477" s="3455"/>
      <c r="F477" s="3455"/>
      <c r="G477" s="3461">
        <v>698</v>
      </c>
      <c r="H477" s="3504" t="s">
        <v>2133</v>
      </c>
      <c r="I477" s="3455">
        <v>0</v>
      </c>
      <c r="J477" s="3455">
        <v>0</v>
      </c>
      <c r="K477" s="2491"/>
      <c r="L477" s="2491"/>
      <c r="M477" s="2491"/>
      <c r="N477" s="2491"/>
      <c r="O477" s="2491"/>
      <c r="P477" s="2491"/>
      <c r="Q477" s="2491"/>
      <c r="R477" s="2491"/>
      <c r="S477" s="2492"/>
      <c r="T477" s="2492"/>
      <c r="U477" s="2492"/>
      <c r="V477" s="2492"/>
      <c r="W477" s="2492"/>
      <c r="X477" s="2492"/>
      <c r="Y477" s="2492"/>
      <c r="Z477" s="2492"/>
    </row>
    <row r="478" spans="1:26" s="2496" customFormat="1" ht="105.75" thickTop="1">
      <c r="A478" s="3455"/>
      <c r="B478" s="3455"/>
      <c r="C478" s="3455">
        <v>0</v>
      </c>
      <c r="D478" s="3455">
        <v>0</v>
      </c>
      <c r="E478" s="3455"/>
      <c r="F478" s="3455"/>
      <c r="G478" s="3461">
        <v>699</v>
      </c>
      <c r="H478" s="3504" t="s">
        <v>2134</v>
      </c>
      <c r="I478" s="3455">
        <v>0</v>
      </c>
      <c r="J478" s="3455">
        <v>0</v>
      </c>
      <c r="K478" s="2491"/>
      <c r="L478" s="2491"/>
      <c r="M478" s="2491"/>
      <c r="N478" s="2491"/>
      <c r="O478" s="2491"/>
      <c r="P478" s="2491"/>
      <c r="Q478" s="2491"/>
      <c r="R478" s="2491"/>
      <c r="S478" s="2491"/>
      <c r="T478" s="2491"/>
      <c r="U478" s="2491"/>
      <c r="V478" s="2491"/>
      <c r="W478" s="2491"/>
      <c r="X478" s="2491"/>
      <c r="Y478" s="2491"/>
      <c r="Z478" s="2491"/>
    </row>
    <row r="479" spans="1:26" ht="105">
      <c r="A479" s="3455"/>
      <c r="B479" s="3455"/>
      <c r="C479" s="3455">
        <v>0</v>
      </c>
      <c r="D479" s="3455">
        <v>0</v>
      </c>
      <c r="E479" s="3455"/>
      <c r="F479" s="3455"/>
      <c r="G479" s="3461">
        <v>718</v>
      </c>
      <c r="H479" s="3504" t="s">
        <v>2135</v>
      </c>
      <c r="I479" s="3455">
        <v>0</v>
      </c>
      <c r="J479" s="3455">
        <v>0</v>
      </c>
      <c r="K479" s="2491"/>
      <c r="L479" s="2491"/>
      <c r="M479" s="2491"/>
      <c r="N479" s="2491"/>
      <c r="O479" s="2491"/>
      <c r="P479" s="2491"/>
      <c r="Q479" s="2491"/>
      <c r="R479" s="2491"/>
      <c r="S479" s="2491"/>
      <c r="T479" s="2491"/>
      <c r="U479" s="2491"/>
      <c r="V479" s="2491"/>
      <c r="W479" s="2491"/>
      <c r="X479" s="2491"/>
      <c r="Y479" s="2491"/>
      <c r="Z479" s="2491"/>
    </row>
    <row r="480" spans="1:26" ht="30">
      <c r="A480" s="3455"/>
      <c r="B480" s="3455"/>
      <c r="C480" s="3455">
        <v>0</v>
      </c>
      <c r="D480" s="3455">
        <v>0</v>
      </c>
      <c r="E480" s="3455"/>
      <c r="F480" s="3455"/>
      <c r="G480" s="3461">
        <v>720</v>
      </c>
      <c r="H480" s="3675" t="s">
        <v>2136</v>
      </c>
      <c r="I480" s="3455">
        <v>0</v>
      </c>
      <c r="J480" s="3455">
        <v>0</v>
      </c>
      <c r="K480" s="2491"/>
      <c r="L480" s="2491"/>
      <c r="M480" s="2491"/>
      <c r="N480" s="2491"/>
      <c r="O480" s="2491"/>
      <c r="P480" s="2491"/>
      <c r="Q480" s="2491"/>
      <c r="R480" s="2491"/>
      <c r="S480" s="2491"/>
      <c r="T480" s="2491"/>
      <c r="U480" s="2491"/>
      <c r="V480" s="2491"/>
      <c r="W480" s="2491"/>
      <c r="X480" s="2491"/>
      <c r="Y480" s="2491"/>
      <c r="Z480" s="2491"/>
    </row>
    <row r="481" spans="1:26" ht="60">
      <c r="A481" s="3455"/>
      <c r="B481" s="3455"/>
      <c r="C481" s="3455">
        <v>0</v>
      </c>
      <c r="D481" s="3455">
        <v>0</v>
      </c>
      <c r="E481" s="3455"/>
      <c r="F481" s="3455"/>
      <c r="G481" s="3461">
        <v>721</v>
      </c>
      <c r="H481" s="3504" t="s">
        <v>2137</v>
      </c>
      <c r="I481" s="3455">
        <v>0</v>
      </c>
      <c r="J481" s="3455">
        <v>0</v>
      </c>
      <c r="K481" s="2491"/>
      <c r="L481" s="2491"/>
      <c r="M481" s="2491"/>
      <c r="N481" s="2491"/>
      <c r="O481" s="2491"/>
      <c r="P481" s="2491"/>
      <c r="Q481" s="2491"/>
      <c r="R481" s="2491"/>
      <c r="S481" s="2491"/>
      <c r="T481" s="2491"/>
      <c r="U481" s="2491"/>
      <c r="V481" s="2491"/>
      <c r="W481" s="2491"/>
      <c r="X481" s="2491"/>
      <c r="Y481" s="2491"/>
      <c r="Z481" s="2491"/>
    </row>
    <row r="482" spans="1:26" ht="75">
      <c r="A482" s="3455"/>
      <c r="B482" s="3455"/>
      <c r="C482" s="3455">
        <v>0</v>
      </c>
      <c r="D482" s="3455">
        <v>0</v>
      </c>
      <c r="E482" s="3455"/>
      <c r="F482" s="3455"/>
      <c r="G482" s="3461">
        <v>732</v>
      </c>
      <c r="H482" s="3504" t="s">
        <v>2138</v>
      </c>
      <c r="I482" s="3455">
        <v>0</v>
      </c>
      <c r="J482" s="3455">
        <v>0</v>
      </c>
      <c r="K482" s="2491"/>
      <c r="L482" s="2491"/>
      <c r="M482" s="2491"/>
      <c r="N482" s="2491"/>
      <c r="O482" s="2491"/>
      <c r="P482" s="2491"/>
      <c r="Q482" s="2491"/>
      <c r="R482" s="2491"/>
      <c r="S482" s="2491"/>
      <c r="T482" s="2491"/>
      <c r="U482" s="2491"/>
      <c r="V482" s="2491"/>
      <c r="W482" s="2491"/>
      <c r="X482" s="2491"/>
      <c r="Y482" s="2491"/>
      <c r="Z482" s="2491"/>
    </row>
    <row r="483" spans="1:26" ht="30">
      <c r="A483" s="3455"/>
      <c r="B483" s="3652"/>
      <c r="C483" s="3455">
        <v>0</v>
      </c>
      <c r="D483" s="3455">
        <v>0</v>
      </c>
      <c r="E483" s="3490"/>
      <c r="F483" s="3455"/>
      <c r="G483" s="3461">
        <v>739</v>
      </c>
      <c r="H483" s="3504" t="s">
        <v>1026</v>
      </c>
      <c r="I483" s="3455">
        <v>0</v>
      </c>
      <c r="J483" s="3455">
        <v>0</v>
      </c>
      <c r="K483" s="2491"/>
      <c r="L483" s="2491"/>
      <c r="M483" s="2491"/>
      <c r="N483" s="2491"/>
      <c r="O483" s="2491"/>
      <c r="P483" s="2491"/>
      <c r="Q483" s="2491"/>
      <c r="R483" s="2491"/>
      <c r="S483" s="2491"/>
      <c r="T483" s="2491"/>
      <c r="U483" s="2491"/>
      <c r="V483" s="2491"/>
      <c r="W483" s="2491"/>
      <c r="X483" s="2491"/>
      <c r="Y483" s="2491"/>
      <c r="Z483" s="2491"/>
    </row>
    <row r="484" spans="1:26" ht="78.75">
      <c r="A484" s="3455"/>
      <c r="B484" s="3824"/>
      <c r="C484" s="3648"/>
      <c r="D484" s="3649"/>
      <c r="E484" s="3490"/>
      <c r="F484" s="3649"/>
      <c r="G484" s="3461">
        <v>741</v>
      </c>
      <c r="H484" s="3648" t="s">
        <v>3225</v>
      </c>
      <c r="I484" s="3648"/>
      <c r="J484" s="3954">
        <v>0</v>
      </c>
      <c r="K484" s="2491"/>
      <c r="L484" s="2491"/>
      <c r="M484" s="2491"/>
      <c r="N484" s="2491"/>
      <c r="O484" s="2491"/>
      <c r="P484" s="2491"/>
      <c r="Q484" s="2491"/>
      <c r="R484" s="2491"/>
      <c r="S484" s="2491"/>
      <c r="T484" s="2491"/>
      <c r="U484" s="2491"/>
      <c r="V484" s="2491"/>
      <c r="W484" s="2491"/>
      <c r="X484" s="2491"/>
      <c r="Y484" s="2491"/>
      <c r="Z484" s="2491"/>
    </row>
    <row r="485" spans="1:26" ht="60">
      <c r="A485" s="3455"/>
      <c r="B485" s="3652"/>
      <c r="C485" s="3455">
        <v>0</v>
      </c>
      <c r="D485" s="3455">
        <v>0</v>
      </c>
      <c r="E485" s="3490"/>
      <c r="F485" s="3490"/>
      <c r="G485" s="3461">
        <v>743</v>
      </c>
      <c r="H485" s="3504" t="s">
        <v>2139</v>
      </c>
      <c r="I485" s="3455">
        <v>0</v>
      </c>
      <c r="J485" s="3455">
        <v>0</v>
      </c>
      <c r="K485" s="2491"/>
      <c r="L485" s="2491"/>
      <c r="M485" s="2491"/>
      <c r="N485" s="2491"/>
      <c r="O485" s="2491"/>
      <c r="P485" s="2491"/>
      <c r="Q485" s="2491"/>
      <c r="R485" s="2491"/>
      <c r="S485" s="2491"/>
      <c r="T485" s="2491"/>
      <c r="U485" s="2491"/>
      <c r="V485" s="2491"/>
      <c r="W485" s="2491"/>
      <c r="X485" s="2491"/>
      <c r="Y485" s="2491"/>
      <c r="Z485" s="2491"/>
    </row>
    <row r="486" spans="1:26" ht="60">
      <c r="A486" s="3455"/>
      <c r="B486" s="3652"/>
      <c r="C486" s="3455">
        <v>0</v>
      </c>
      <c r="D486" s="3455">
        <v>0</v>
      </c>
      <c r="E486" s="3490"/>
      <c r="F486" s="3490"/>
      <c r="G486" s="3461">
        <v>744</v>
      </c>
      <c r="H486" s="3504" t="s">
        <v>2140</v>
      </c>
      <c r="I486" s="3455">
        <v>0</v>
      </c>
      <c r="J486" s="3455">
        <v>0</v>
      </c>
      <c r="K486" s="2491"/>
      <c r="L486" s="2491"/>
      <c r="M486" s="2491"/>
      <c r="N486" s="2491"/>
      <c r="O486" s="2491"/>
      <c r="P486" s="2491"/>
      <c r="Q486" s="2491"/>
      <c r="R486" s="2491"/>
      <c r="S486" s="2491"/>
      <c r="T486" s="2491"/>
      <c r="U486" s="2491"/>
      <c r="V486" s="2491"/>
      <c r="W486" s="2491"/>
      <c r="X486" s="2491"/>
      <c r="Y486" s="2491"/>
      <c r="Z486" s="2491"/>
    </row>
    <row r="487" spans="1:26" ht="45" customHeight="1">
      <c r="A487" s="3455"/>
      <c r="B487" s="3652"/>
      <c r="C487" s="3645">
        <v>0</v>
      </c>
      <c r="D487" s="3455">
        <v>0</v>
      </c>
      <c r="E487" s="3490"/>
      <c r="F487" s="3645"/>
      <c r="G487" s="3461">
        <v>745</v>
      </c>
      <c r="H487" s="3504" t="s">
        <v>2141</v>
      </c>
      <c r="I487" s="3645">
        <v>0</v>
      </c>
      <c r="J487" s="3455">
        <v>0</v>
      </c>
      <c r="K487" s="2491"/>
      <c r="L487" s="2491"/>
      <c r="M487" s="2491"/>
      <c r="N487" s="2491"/>
      <c r="O487" s="2491"/>
      <c r="P487" s="2491"/>
      <c r="Q487" s="2491"/>
      <c r="R487" s="2491"/>
      <c r="S487" s="2491"/>
      <c r="T487" s="2491"/>
      <c r="U487" s="2491"/>
      <c r="V487" s="2491"/>
      <c r="W487" s="2491"/>
      <c r="X487" s="2491"/>
      <c r="Y487" s="2491"/>
      <c r="Z487" s="2491"/>
    </row>
    <row r="488" spans="1:26" ht="45">
      <c r="A488" s="3455"/>
      <c r="B488" s="3652"/>
      <c r="C488" s="3645">
        <v>0</v>
      </c>
      <c r="D488" s="3645">
        <v>0</v>
      </c>
      <c r="E488" s="3490"/>
      <c r="F488" s="3645"/>
      <c r="G488" s="3461">
        <v>746</v>
      </c>
      <c r="H488" s="3504" t="s">
        <v>2142</v>
      </c>
      <c r="I488" s="3645">
        <v>0</v>
      </c>
      <c r="J488" s="3645">
        <v>0</v>
      </c>
      <c r="K488" s="2491"/>
      <c r="L488" s="2491"/>
      <c r="M488" s="2491"/>
      <c r="N488" s="2491"/>
      <c r="O488" s="2491"/>
      <c r="P488" s="2491"/>
      <c r="Q488" s="2491"/>
      <c r="R488" s="2491"/>
      <c r="S488" s="2491"/>
      <c r="T488" s="2491"/>
      <c r="U488" s="2491"/>
      <c r="V488" s="2491"/>
      <c r="W488" s="2491"/>
      <c r="X488" s="2491"/>
      <c r="Y488" s="2491"/>
      <c r="Z488" s="2491"/>
    </row>
    <row r="489" spans="1:26" ht="45">
      <c r="A489" s="3455"/>
      <c r="B489" s="3455"/>
      <c r="C489" s="3645">
        <v>0</v>
      </c>
      <c r="D489" s="3645">
        <v>0</v>
      </c>
      <c r="E489" s="3490"/>
      <c r="F489" s="3490"/>
      <c r="G489" s="3461">
        <v>747</v>
      </c>
      <c r="H489" s="3504" t="s">
        <v>2143</v>
      </c>
      <c r="I489" s="3645">
        <v>0</v>
      </c>
      <c r="J489" s="3645">
        <v>0</v>
      </c>
      <c r="K489" s="2491"/>
      <c r="L489" s="2491"/>
      <c r="M489" s="2491"/>
      <c r="N489" s="2491"/>
      <c r="O489" s="2491"/>
      <c r="P489" s="2491"/>
      <c r="Q489" s="2491"/>
      <c r="R489" s="2491"/>
      <c r="S489" s="2491"/>
      <c r="T489" s="2491"/>
      <c r="U489" s="2491"/>
      <c r="V489" s="2491"/>
      <c r="W489" s="2491"/>
      <c r="X489" s="2491"/>
      <c r="Y489" s="2491"/>
      <c r="Z489" s="2491"/>
    </row>
    <row r="490" spans="1:26" ht="45" customHeight="1">
      <c r="A490" s="3455"/>
      <c r="B490" s="3455"/>
      <c r="C490" s="3455">
        <v>0</v>
      </c>
      <c r="D490" s="3455">
        <v>0</v>
      </c>
      <c r="E490" s="3455"/>
      <c r="F490" s="3455"/>
      <c r="G490" s="3461">
        <v>748</v>
      </c>
      <c r="H490" s="3504" t="s">
        <v>2144</v>
      </c>
      <c r="I490" s="3455">
        <v>0</v>
      </c>
      <c r="J490" s="3455">
        <v>0</v>
      </c>
      <c r="K490" s="2491"/>
      <c r="L490" s="2491"/>
      <c r="M490" s="2491"/>
      <c r="N490" s="2491"/>
      <c r="O490" s="2491"/>
      <c r="P490" s="2491"/>
      <c r="Q490" s="2491"/>
      <c r="R490" s="2491"/>
      <c r="S490" s="2491"/>
      <c r="T490" s="2491"/>
      <c r="U490" s="2491"/>
      <c r="V490" s="2491"/>
      <c r="W490" s="2491"/>
      <c r="X490" s="2491"/>
      <c r="Y490" s="2491"/>
      <c r="Z490" s="2491"/>
    </row>
    <row r="491" spans="1:26" ht="94.5">
      <c r="A491" s="3455"/>
      <c r="B491" s="3824"/>
      <c r="C491" s="3648"/>
      <c r="D491" s="3649"/>
      <c r="E491" s="3455"/>
      <c r="F491" s="3649"/>
      <c r="G491" s="3461">
        <v>756</v>
      </c>
      <c r="H491" s="3648" t="s">
        <v>3226</v>
      </c>
      <c r="I491" s="3648"/>
      <c r="J491" s="3649"/>
      <c r="K491" s="2491"/>
      <c r="L491" s="2491"/>
      <c r="M491" s="2491"/>
      <c r="N491" s="2491"/>
      <c r="O491" s="2491"/>
      <c r="P491" s="2491"/>
      <c r="Q491" s="2491"/>
      <c r="R491" s="2491"/>
      <c r="S491" s="2491"/>
      <c r="T491" s="2491"/>
      <c r="U491" s="2491"/>
      <c r="V491" s="2491"/>
      <c r="W491" s="2491"/>
      <c r="X491" s="2491"/>
      <c r="Y491" s="2491"/>
      <c r="Z491" s="2491"/>
    </row>
    <row r="492" spans="1:26" ht="15">
      <c r="A492" s="3674">
        <f t="shared" ref="A492:F492" si="66">SUM(A475:A491)</f>
        <v>0</v>
      </c>
      <c r="B492" s="3674">
        <f t="shared" si="66"/>
        <v>0</v>
      </c>
      <c r="C492" s="3654">
        <f t="shared" si="66"/>
        <v>0</v>
      </c>
      <c r="D492" s="3654">
        <f t="shared" si="66"/>
        <v>0</v>
      </c>
      <c r="E492" s="3654">
        <f t="shared" si="66"/>
        <v>0</v>
      </c>
      <c r="F492" s="3654">
        <f t="shared" si="66"/>
        <v>0</v>
      </c>
      <c r="G492" s="3655"/>
      <c r="H492" s="3656" t="s">
        <v>2145</v>
      </c>
      <c r="I492" s="3654">
        <f>SUM(I475:I491)</f>
        <v>0</v>
      </c>
      <c r="J492" s="3654">
        <f>SUM(J475:J491)</f>
        <v>0</v>
      </c>
      <c r="K492" s="2491"/>
      <c r="L492" s="2491"/>
      <c r="M492" s="2491"/>
      <c r="N492" s="2491"/>
      <c r="O492" s="2491"/>
      <c r="P492" s="2491"/>
      <c r="Q492" s="2491"/>
      <c r="R492" s="2491"/>
      <c r="S492" s="2491"/>
      <c r="T492" s="2491"/>
      <c r="U492" s="2491"/>
      <c r="V492" s="2491"/>
      <c r="W492" s="2491"/>
      <c r="X492" s="2491"/>
      <c r="Y492" s="2491"/>
      <c r="Z492" s="2491"/>
    </row>
    <row r="493" spans="1:26" ht="45.75" customHeight="1">
      <c r="A493" s="3455">
        <v>0</v>
      </c>
      <c r="B493" s="3455">
        <v>0</v>
      </c>
      <c r="C493" s="3455">
        <v>0</v>
      </c>
      <c r="D493" s="3455">
        <v>0</v>
      </c>
      <c r="E493" s="3455">
        <v>0</v>
      </c>
      <c r="F493" s="3455">
        <v>0</v>
      </c>
      <c r="G493" s="3461">
        <v>749</v>
      </c>
      <c r="H493" s="3504" t="s">
        <v>2146</v>
      </c>
      <c r="I493" s="3455">
        <v>0</v>
      </c>
      <c r="J493" s="3455">
        <v>0</v>
      </c>
      <c r="K493" s="2491"/>
      <c r="L493" s="2491"/>
      <c r="M493" s="2491"/>
      <c r="N493" s="2491"/>
      <c r="O493" s="2491"/>
      <c r="P493" s="2491"/>
      <c r="Q493" s="2491"/>
      <c r="R493" s="2491"/>
      <c r="S493" s="2491"/>
      <c r="T493" s="2491"/>
      <c r="U493" s="2491"/>
      <c r="V493" s="2491"/>
      <c r="W493" s="2491"/>
      <c r="X493" s="2491"/>
      <c r="Y493" s="2491"/>
      <c r="Z493" s="2491"/>
    </row>
    <row r="494" spans="1:26" ht="15">
      <c r="A494" s="3440">
        <f t="shared" ref="A494:F494" si="67">SUM(A493)</f>
        <v>0</v>
      </c>
      <c r="B494" s="3440">
        <f t="shared" si="67"/>
        <v>0</v>
      </c>
      <c r="C494" s="3440">
        <f t="shared" si="67"/>
        <v>0</v>
      </c>
      <c r="D494" s="3440">
        <f t="shared" si="67"/>
        <v>0</v>
      </c>
      <c r="E494" s="3440">
        <f t="shared" si="67"/>
        <v>0</v>
      </c>
      <c r="F494" s="3440">
        <f t="shared" si="67"/>
        <v>0</v>
      </c>
      <c r="G494" s="3441"/>
      <c r="H494" s="3642" t="s">
        <v>1029</v>
      </c>
      <c r="I494" s="3440">
        <f>SUM(I493)</f>
        <v>0</v>
      </c>
      <c r="J494" s="3440">
        <f>SUM(J493)</f>
        <v>0</v>
      </c>
      <c r="K494" s="2491"/>
      <c r="L494" s="2491"/>
      <c r="M494" s="2491"/>
      <c r="N494" s="2491"/>
      <c r="O494" s="2491"/>
      <c r="P494" s="2491"/>
      <c r="Q494" s="2491"/>
      <c r="R494" s="2491"/>
      <c r="S494" s="2491"/>
      <c r="T494" s="2491"/>
      <c r="U494" s="2491"/>
      <c r="V494" s="2491"/>
      <c r="W494" s="2491"/>
      <c r="X494" s="2491"/>
      <c r="Y494" s="2491"/>
      <c r="Z494" s="2491"/>
    </row>
    <row r="495" spans="1:26" ht="30">
      <c r="A495" s="3455">
        <v>0</v>
      </c>
      <c r="B495" s="3455">
        <v>0</v>
      </c>
      <c r="C495" s="3455">
        <v>0</v>
      </c>
      <c r="D495" s="3455">
        <v>0</v>
      </c>
      <c r="E495" s="3455">
        <v>0</v>
      </c>
      <c r="F495" s="3455">
        <v>0</v>
      </c>
      <c r="G495" s="3461">
        <v>764</v>
      </c>
      <c r="H495" s="3504" t="s">
        <v>2147</v>
      </c>
      <c r="I495" s="3455">
        <v>0</v>
      </c>
      <c r="J495" s="3455">
        <v>0</v>
      </c>
      <c r="K495" s="2491"/>
      <c r="L495" s="2491"/>
      <c r="M495" s="2491"/>
      <c r="N495" s="2491"/>
      <c r="O495" s="2491"/>
      <c r="P495" s="2491"/>
      <c r="Q495" s="2491"/>
      <c r="R495" s="2491"/>
      <c r="S495" s="2491"/>
      <c r="T495" s="2491"/>
      <c r="U495" s="2491"/>
      <c r="V495" s="2491"/>
      <c r="W495" s="2491"/>
      <c r="X495" s="2491"/>
      <c r="Y495" s="2491"/>
      <c r="Z495" s="2491"/>
    </row>
    <row r="496" spans="1:26" s="2503" customFormat="1" ht="15.75">
      <c r="A496" s="3440">
        <f t="shared" ref="A496:F496" si="68">SUM(A495)</f>
        <v>0</v>
      </c>
      <c r="B496" s="3440">
        <f t="shared" si="68"/>
        <v>0</v>
      </c>
      <c r="C496" s="3440">
        <f t="shared" si="68"/>
        <v>0</v>
      </c>
      <c r="D496" s="3440">
        <f t="shared" si="68"/>
        <v>0</v>
      </c>
      <c r="E496" s="3440">
        <f t="shared" si="68"/>
        <v>0</v>
      </c>
      <c r="F496" s="3440">
        <f t="shared" si="68"/>
        <v>0</v>
      </c>
      <c r="G496" s="3441"/>
      <c r="H496" s="3642" t="s">
        <v>2148</v>
      </c>
      <c r="I496" s="3440">
        <f>SUM(I495)</f>
        <v>0</v>
      </c>
      <c r="J496" s="3440">
        <f>SUM(J495)</f>
        <v>0</v>
      </c>
      <c r="K496" s="1377"/>
      <c r="L496" s="2491"/>
      <c r="M496" s="2491"/>
      <c r="N496" s="2491"/>
      <c r="O496" s="2491"/>
      <c r="P496" s="2491"/>
      <c r="Q496" s="2491"/>
      <c r="R496" s="2491"/>
      <c r="S496" s="2491"/>
      <c r="T496" s="2491"/>
      <c r="U496" s="2491"/>
      <c r="V496" s="2491"/>
      <c r="W496" s="2491"/>
      <c r="X496" s="2491"/>
      <c r="Y496" s="2491"/>
      <c r="Z496" s="2491"/>
    </row>
    <row r="497" spans="1:26" s="2503" customFormat="1" ht="60.75" customHeight="1">
      <c r="A497" s="3455"/>
      <c r="B497" s="3455"/>
      <c r="C497" s="3455"/>
      <c r="D497" s="3455"/>
      <c r="E497" s="3455"/>
      <c r="F497" s="3455"/>
      <c r="G497" s="3461">
        <v>768</v>
      </c>
      <c r="H497" s="3504" t="s">
        <v>2149</v>
      </c>
      <c r="I497" s="3455">
        <v>0</v>
      </c>
      <c r="J497" s="3455"/>
      <c r="K497" s="1377"/>
      <c r="L497" s="2491"/>
      <c r="M497" s="2491"/>
      <c r="N497" s="2491"/>
      <c r="O497" s="2491"/>
      <c r="P497" s="2491"/>
      <c r="Q497" s="2491"/>
      <c r="R497" s="2491"/>
      <c r="S497" s="2491"/>
      <c r="T497" s="2491"/>
      <c r="U497" s="2491"/>
      <c r="V497" s="2491"/>
      <c r="W497" s="2491"/>
      <c r="X497" s="2491"/>
      <c r="Y497" s="2491"/>
      <c r="Z497" s="2491"/>
    </row>
    <row r="498" spans="1:26" s="2503" customFormat="1" ht="75">
      <c r="A498" s="3455"/>
      <c r="B498" s="3455"/>
      <c r="C498" s="3455"/>
      <c r="D498" s="3455"/>
      <c r="E498" s="3455"/>
      <c r="F498" s="3455"/>
      <c r="G498" s="3461">
        <v>769</v>
      </c>
      <c r="H498" s="3504" t="s">
        <v>1031</v>
      </c>
      <c r="I498" s="3455">
        <v>0</v>
      </c>
      <c r="J498" s="3455">
        <v>0</v>
      </c>
      <c r="K498" s="1377"/>
      <c r="L498" s="2491"/>
      <c r="M498" s="2491"/>
      <c r="N498" s="2491"/>
      <c r="O498" s="2491"/>
      <c r="P498" s="2491"/>
      <c r="Q498" s="2491"/>
      <c r="R498" s="2491"/>
      <c r="S498" s="2491"/>
      <c r="T498" s="2491"/>
      <c r="U498" s="2491"/>
      <c r="V498" s="2491"/>
      <c r="W498" s="2491"/>
      <c r="X498" s="2491"/>
      <c r="Y498" s="2491"/>
      <c r="Z498" s="2491"/>
    </row>
    <row r="499" spans="1:26" s="2493" customFormat="1" ht="60.75" thickBot="1">
      <c r="A499" s="3455"/>
      <c r="B499" s="3455"/>
      <c r="C499" s="3455"/>
      <c r="D499" s="3455"/>
      <c r="E499" s="3455"/>
      <c r="F499" s="3455"/>
      <c r="G499" s="3461">
        <v>770</v>
      </c>
      <c r="H499" s="3504" t="s">
        <v>2150</v>
      </c>
      <c r="I499" s="3455">
        <v>0</v>
      </c>
      <c r="J499" s="3455">
        <v>0</v>
      </c>
      <c r="K499" s="2491"/>
      <c r="L499" s="2491"/>
      <c r="M499" s="2491"/>
      <c r="N499" s="2491"/>
      <c r="O499" s="2491"/>
      <c r="P499" s="2491"/>
      <c r="Q499" s="2491"/>
      <c r="R499" s="2491"/>
      <c r="S499" s="2492"/>
      <c r="T499" s="2492"/>
      <c r="U499" s="2492"/>
      <c r="V499" s="2492"/>
      <c r="W499" s="2492"/>
      <c r="X499" s="2492"/>
      <c r="Y499" s="2492"/>
      <c r="Z499" s="2492"/>
    </row>
    <row r="500" spans="1:26" s="2495" customFormat="1" ht="31.5" thickTop="1" thickBot="1">
      <c r="A500" s="3455"/>
      <c r="B500" s="3652"/>
      <c r="C500" s="3455"/>
      <c r="D500" s="3455"/>
      <c r="E500" s="3455"/>
      <c r="F500" s="3455"/>
      <c r="G500" s="3461">
        <v>774</v>
      </c>
      <c r="H500" s="3504" t="s">
        <v>2151</v>
      </c>
      <c r="I500" s="3455">
        <v>0</v>
      </c>
      <c r="J500" s="3455">
        <v>0</v>
      </c>
      <c r="K500" s="2491"/>
      <c r="L500" s="2491"/>
      <c r="M500" s="2491"/>
      <c r="N500" s="2491"/>
      <c r="O500" s="2491"/>
      <c r="P500" s="2491"/>
      <c r="Q500" s="2491"/>
      <c r="R500" s="2491"/>
      <c r="S500" s="2494"/>
      <c r="T500" s="2494"/>
      <c r="U500" s="2494"/>
      <c r="V500" s="2494"/>
      <c r="W500" s="2494"/>
      <c r="X500" s="2494"/>
      <c r="Y500" s="2494"/>
      <c r="Z500" s="2494"/>
    </row>
    <row r="501" spans="1:26" s="2498" customFormat="1" ht="16.5" thickTop="1" thickBot="1">
      <c r="A501" s="3440">
        <f t="shared" ref="A501:F501" si="69">SUM(A497:A500)</f>
        <v>0</v>
      </c>
      <c r="B501" s="3440">
        <f t="shared" si="69"/>
        <v>0</v>
      </c>
      <c r="C501" s="3440">
        <f t="shared" si="69"/>
        <v>0</v>
      </c>
      <c r="D501" s="3440">
        <f t="shared" si="69"/>
        <v>0</v>
      </c>
      <c r="E501" s="3440">
        <f t="shared" si="69"/>
        <v>0</v>
      </c>
      <c r="F501" s="3440">
        <f t="shared" si="69"/>
        <v>0</v>
      </c>
      <c r="G501" s="3441"/>
      <c r="H501" s="3642" t="s">
        <v>1033</v>
      </c>
      <c r="I501" s="3440">
        <f>SUM(I497:I500)</f>
        <v>0</v>
      </c>
      <c r="J501" s="3440">
        <f>SUM(J497:J500)</f>
        <v>0</v>
      </c>
      <c r="K501" s="2491"/>
      <c r="L501" s="2491"/>
      <c r="M501" s="2491"/>
      <c r="N501" s="2491"/>
      <c r="O501" s="2491"/>
      <c r="P501" s="2491"/>
      <c r="Q501" s="2491"/>
      <c r="R501" s="2491"/>
      <c r="S501" s="2492"/>
      <c r="T501" s="2492"/>
      <c r="U501" s="2492"/>
      <c r="V501" s="2492"/>
      <c r="W501" s="2492"/>
      <c r="X501" s="2492"/>
      <c r="Y501" s="2492"/>
      <c r="Z501" s="2492"/>
    </row>
    <row r="502" spans="1:26" s="2495" customFormat="1" ht="76.5" thickTop="1" thickBot="1">
      <c r="A502" s="3455">
        <v>0</v>
      </c>
      <c r="B502" s="3455">
        <v>0</v>
      </c>
      <c r="C502" s="3455">
        <v>0</v>
      </c>
      <c r="D502" s="3455">
        <v>0</v>
      </c>
      <c r="E502" s="3455"/>
      <c r="F502" s="3455"/>
      <c r="G502" s="3461" t="s">
        <v>1034</v>
      </c>
      <c r="H502" s="3504" t="s">
        <v>2152</v>
      </c>
      <c r="I502" s="3455">
        <v>0</v>
      </c>
      <c r="J502" s="3455">
        <v>0</v>
      </c>
      <c r="K502" s="2491"/>
      <c r="L502" s="2491"/>
      <c r="M502" s="2491"/>
      <c r="N502" s="2491"/>
      <c r="O502" s="2491"/>
      <c r="P502" s="2491"/>
      <c r="Q502" s="2491"/>
      <c r="R502" s="2491"/>
      <c r="S502" s="2494"/>
      <c r="T502" s="2494"/>
      <c r="U502" s="2494"/>
      <c r="V502" s="2494"/>
      <c r="W502" s="2494"/>
      <c r="X502" s="2494"/>
      <c r="Y502" s="2494"/>
      <c r="Z502" s="2494"/>
    </row>
    <row r="503" spans="1:26" s="2495" customFormat="1" ht="31.5" thickTop="1" thickBot="1">
      <c r="A503" s="3455">
        <v>0</v>
      </c>
      <c r="B503" s="3455">
        <v>0</v>
      </c>
      <c r="C503" s="3455">
        <v>0</v>
      </c>
      <c r="D503" s="3455">
        <v>0</v>
      </c>
      <c r="E503" s="3490"/>
      <c r="F503" s="3490"/>
      <c r="G503" s="3461" t="s">
        <v>1036</v>
      </c>
      <c r="H503" s="3504" t="s">
        <v>3163</v>
      </c>
      <c r="I503" s="3455">
        <v>0</v>
      </c>
      <c r="J503" s="3455">
        <v>0</v>
      </c>
      <c r="K503" s="2491"/>
      <c r="L503" s="2491"/>
      <c r="M503" s="2491"/>
      <c r="N503" s="2491"/>
      <c r="O503" s="2491"/>
      <c r="P503" s="2491"/>
      <c r="Q503" s="2491"/>
      <c r="R503" s="2491"/>
      <c r="S503" s="2494"/>
      <c r="T503" s="2494"/>
      <c r="U503" s="2494"/>
      <c r="V503" s="2494"/>
      <c r="W503" s="2494"/>
      <c r="X503" s="2494"/>
      <c r="Y503" s="2494"/>
      <c r="Z503" s="2494"/>
    </row>
    <row r="504" spans="1:26" s="2495" customFormat="1" ht="46.5" thickTop="1" thickBot="1">
      <c r="A504" s="3455">
        <v>0</v>
      </c>
      <c r="B504" s="3455">
        <v>0</v>
      </c>
      <c r="C504" s="3455">
        <v>0</v>
      </c>
      <c r="D504" s="3455">
        <v>0</v>
      </c>
      <c r="E504" s="3455">
        <v>0</v>
      </c>
      <c r="F504" s="3455">
        <v>0</v>
      </c>
      <c r="G504" s="3461" t="s">
        <v>1038</v>
      </c>
      <c r="H504" s="3504" t="s">
        <v>2153</v>
      </c>
      <c r="I504" s="3455">
        <v>0</v>
      </c>
      <c r="J504" s="3455">
        <v>0</v>
      </c>
      <c r="K504" s="2491"/>
      <c r="L504" s="2491"/>
      <c r="M504" s="2491"/>
      <c r="N504" s="2491"/>
      <c r="O504" s="2491"/>
      <c r="P504" s="2491"/>
      <c r="Q504" s="2491"/>
      <c r="R504" s="2491"/>
      <c r="S504" s="2494"/>
      <c r="T504" s="2494"/>
      <c r="U504" s="2494"/>
      <c r="V504" s="2494"/>
      <c r="W504" s="2494"/>
      <c r="X504" s="2494"/>
      <c r="Y504" s="2494"/>
      <c r="Z504" s="2494"/>
    </row>
    <row r="505" spans="1:26" s="2495" customFormat="1" ht="121.5" thickTop="1" thickBot="1">
      <c r="A505" s="3455"/>
      <c r="B505" s="3455"/>
      <c r="C505" s="3455"/>
      <c r="D505" s="3455"/>
      <c r="E505" s="3455"/>
      <c r="F505" s="3643"/>
      <c r="G505" s="3461" t="s">
        <v>3542</v>
      </c>
      <c r="H505" s="3504" t="s">
        <v>3543</v>
      </c>
      <c r="I505" s="3455"/>
      <c r="J505" s="3948">
        <v>0</v>
      </c>
      <c r="K505" s="2491"/>
      <c r="L505" s="2491"/>
      <c r="M505" s="2491"/>
      <c r="N505" s="2491"/>
      <c r="O505" s="2491"/>
      <c r="P505" s="2491"/>
      <c r="Q505" s="2491"/>
      <c r="R505" s="2491"/>
      <c r="S505" s="2494"/>
      <c r="T505" s="2494"/>
      <c r="U505" s="2494"/>
      <c r="V505" s="2494"/>
      <c r="W505" s="2494"/>
      <c r="X505" s="2494"/>
      <c r="Y505" s="2494"/>
      <c r="Z505" s="2494"/>
    </row>
    <row r="506" spans="1:26" s="2495" customFormat="1" ht="106.5" thickTop="1" thickBot="1">
      <c r="A506" s="3455"/>
      <c r="B506" s="3455"/>
      <c r="C506" s="3455"/>
      <c r="D506" s="3455"/>
      <c r="E506" s="3455"/>
      <c r="F506" s="3455"/>
      <c r="G506" s="3658" t="s">
        <v>3676</v>
      </c>
      <c r="H506" s="3504" t="s">
        <v>3677</v>
      </c>
      <c r="I506" s="3455"/>
      <c r="J506" s="3948">
        <v>0</v>
      </c>
      <c r="K506" s="2491"/>
      <c r="L506" s="2491"/>
      <c r="M506" s="2491"/>
      <c r="N506" s="2491"/>
      <c r="O506" s="2491"/>
      <c r="P506" s="2491"/>
      <c r="Q506" s="2491"/>
      <c r="R506" s="2491"/>
      <c r="S506" s="2494"/>
      <c r="T506" s="2494"/>
      <c r="U506" s="2494"/>
      <c r="V506" s="2494"/>
      <c r="W506" s="2494"/>
      <c r="X506" s="2494"/>
      <c r="Y506" s="2494"/>
      <c r="Z506" s="2494"/>
    </row>
    <row r="507" spans="1:26" s="2495" customFormat="1" ht="106.5" customHeight="1" thickTop="1" thickBot="1">
      <c r="A507" s="3455">
        <v>0</v>
      </c>
      <c r="B507" s="3824"/>
      <c r="C507" s="3455"/>
      <c r="D507" s="4430">
        <v>300000</v>
      </c>
      <c r="E507" s="3455"/>
      <c r="F507" s="4430">
        <v>300000</v>
      </c>
      <c r="G507" s="3461">
        <v>608</v>
      </c>
      <c r="H507" s="3504" t="s">
        <v>1039</v>
      </c>
      <c r="I507" s="3455">
        <v>0</v>
      </c>
      <c r="J507" s="3455"/>
      <c r="K507" s="2491" t="s">
        <v>475</v>
      </c>
      <c r="L507" s="2491"/>
      <c r="M507" s="2491"/>
      <c r="N507" s="2491"/>
      <c r="O507" s="2491"/>
      <c r="P507" s="2491"/>
      <c r="Q507" s="2491"/>
      <c r="R507" s="2491"/>
      <c r="S507" s="2494"/>
      <c r="T507" s="2494"/>
      <c r="U507" s="2494"/>
      <c r="V507" s="2494"/>
      <c r="W507" s="2494"/>
      <c r="X507" s="2494"/>
      <c r="Y507" s="2494"/>
      <c r="Z507" s="2494"/>
    </row>
    <row r="508" spans="1:26" s="2496" customFormat="1" ht="45.75" thickTop="1">
      <c r="A508" s="3455">
        <v>0</v>
      </c>
      <c r="B508" s="3455">
        <v>0</v>
      </c>
      <c r="C508" s="3455">
        <v>0</v>
      </c>
      <c r="D508" s="3455">
        <v>0</v>
      </c>
      <c r="E508" s="3455">
        <v>0</v>
      </c>
      <c r="F508" s="3455">
        <v>0</v>
      </c>
      <c r="G508" s="3461">
        <v>609</v>
      </c>
      <c r="H508" s="3504" t="s">
        <v>2154</v>
      </c>
      <c r="I508" s="3455">
        <v>0</v>
      </c>
      <c r="J508" s="3455">
        <v>0</v>
      </c>
      <c r="K508" s="2491"/>
      <c r="L508" s="2491"/>
      <c r="M508" s="2491"/>
      <c r="N508" s="2491"/>
      <c r="O508" s="2491"/>
      <c r="P508" s="2491"/>
      <c r="Q508" s="2491"/>
      <c r="R508" s="2491"/>
      <c r="S508" s="2491"/>
      <c r="T508" s="2491"/>
      <c r="U508" s="2491"/>
      <c r="V508" s="2491"/>
      <c r="W508" s="2491"/>
      <c r="X508" s="2491"/>
      <c r="Y508" s="2491"/>
      <c r="Z508" s="2491"/>
    </row>
    <row r="509" spans="1:26" ht="45">
      <c r="A509" s="3455">
        <v>0</v>
      </c>
      <c r="B509" s="3455">
        <v>0</v>
      </c>
      <c r="C509" s="3455">
        <v>0</v>
      </c>
      <c r="D509" s="3455">
        <v>0</v>
      </c>
      <c r="E509" s="3455">
        <v>0</v>
      </c>
      <c r="F509" s="3455">
        <v>0</v>
      </c>
      <c r="G509" s="3461">
        <v>614</v>
      </c>
      <c r="H509" s="3504" t="s">
        <v>2155</v>
      </c>
      <c r="I509" s="3455">
        <v>0</v>
      </c>
      <c r="J509" s="3455">
        <v>0</v>
      </c>
      <c r="K509" s="2502"/>
      <c r="L509" s="2491"/>
      <c r="M509" s="2491"/>
      <c r="N509" s="2491"/>
      <c r="O509" s="2491"/>
      <c r="P509" s="2491"/>
      <c r="Q509" s="2491"/>
      <c r="R509" s="2491"/>
      <c r="S509" s="2491"/>
      <c r="T509" s="2491"/>
      <c r="U509" s="2491"/>
      <c r="V509" s="2491"/>
      <c r="W509" s="2491"/>
      <c r="X509" s="2491"/>
      <c r="Y509" s="2491"/>
      <c r="Z509" s="2491"/>
    </row>
    <row r="510" spans="1:26" ht="45">
      <c r="A510" s="3455">
        <v>0</v>
      </c>
      <c r="B510" s="3455">
        <v>0</v>
      </c>
      <c r="C510" s="3455">
        <v>0</v>
      </c>
      <c r="D510" s="3455">
        <v>0</v>
      </c>
      <c r="E510" s="3455">
        <v>0</v>
      </c>
      <c r="F510" s="3455">
        <v>0</v>
      </c>
      <c r="G510" s="3461">
        <v>619</v>
      </c>
      <c r="H510" s="3504" t="s">
        <v>2156</v>
      </c>
      <c r="I510" s="3455">
        <v>0</v>
      </c>
      <c r="J510" s="3455">
        <v>0</v>
      </c>
      <c r="K510" s="2502"/>
      <c r="L510" s="2491"/>
      <c r="M510" s="2491"/>
      <c r="N510" s="2491"/>
      <c r="O510" s="2491"/>
      <c r="P510" s="2491"/>
      <c r="Q510" s="2491"/>
      <c r="R510" s="2491"/>
      <c r="S510" s="2491"/>
      <c r="T510" s="2491"/>
      <c r="U510" s="2491"/>
      <c r="V510" s="2491"/>
      <c r="W510" s="2491"/>
      <c r="X510" s="2491"/>
      <c r="Y510" s="2491"/>
      <c r="Z510" s="2491"/>
    </row>
    <row r="511" spans="1:26" ht="75">
      <c r="A511" s="3473">
        <v>0</v>
      </c>
      <c r="B511" s="3455">
        <v>0</v>
      </c>
      <c r="C511" s="3473">
        <v>0</v>
      </c>
      <c r="D511" s="3455">
        <v>0</v>
      </c>
      <c r="E511" s="3473">
        <v>0</v>
      </c>
      <c r="F511" s="3455">
        <v>0</v>
      </c>
      <c r="G511" s="3461">
        <v>777</v>
      </c>
      <c r="H511" s="3504" t="s">
        <v>2157</v>
      </c>
      <c r="I511" s="3473">
        <v>0</v>
      </c>
      <c r="J511" s="3455">
        <v>0</v>
      </c>
      <c r="K511" s="2502"/>
      <c r="L511" s="2491"/>
      <c r="M511" s="2491"/>
      <c r="N511" s="2491"/>
      <c r="O511" s="2491"/>
      <c r="P511" s="2491"/>
      <c r="Q511" s="2491"/>
      <c r="R511" s="2491"/>
      <c r="S511" s="2491"/>
      <c r="T511" s="2491"/>
      <c r="U511" s="2491"/>
      <c r="V511" s="2491"/>
      <c r="W511" s="2491"/>
      <c r="X511" s="2491"/>
      <c r="Y511" s="2491"/>
      <c r="Z511" s="2491"/>
    </row>
    <row r="512" spans="1:26" ht="75">
      <c r="A512" s="3473">
        <v>0</v>
      </c>
      <c r="B512" s="3455">
        <v>0</v>
      </c>
      <c r="C512" s="3473">
        <v>0</v>
      </c>
      <c r="D512" s="3455">
        <v>0</v>
      </c>
      <c r="E512" s="3473">
        <v>0</v>
      </c>
      <c r="F512" s="3455">
        <v>0</v>
      </c>
      <c r="G512" s="3461">
        <v>778</v>
      </c>
      <c r="H512" s="3504" t="s">
        <v>2158</v>
      </c>
      <c r="I512" s="3473">
        <v>0</v>
      </c>
      <c r="J512" s="3455">
        <v>0</v>
      </c>
      <c r="K512" s="1377"/>
      <c r="L512" s="2491"/>
      <c r="M512" s="2491"/>
      <c r="N512" s="2491"/>
      <c r="O512" s="2491"/>
      <c r="P512" s="2491"/>
      <c r="Q512" s="2491"/>
      <c r="R512" s="2491"/>
      <c r="S512" s="2491"/>
      <c r="T512" s="2491"/>
      <c r="U512" s="2491"/>
      <c r="V512" s="2491"/>
      <c r="W512" s="2491"/>
      <c r="X512" s="2491"/>
      <c r="Y512" s="2491"/>
      <c r="Z512" s="2491"/>
    </row>
    <row r="513" spans="1:26" ht="30">
      <c r="A513" s="3473">
        <v>0</v>
      </c>
      <c r="B513" s="3455">
        <v>0</v>
      </c>
      <c r="C513" s="3473">
        <v>0</v>
      </c>
      <c r="D513" s="3455">
        <v>0</v>
      </c>
      <c r="E513" s="3473">
        <v>0</v>
      </c>
      <c r="F513" s="3490"/>
      <c r="G513" s="3461">
        <v>779</v>
      </c>
      <c r="H513" s="3504" t="s">
        <v>2159</v>
      </c>
      <c r="I513" s="3473">
        <v>0</v>
      </c>
      <c r="J513" s="3455">
        <v>0</v>
      </c>
      <c r="K513" s="1377"/>
      <c r="L513" s="2491"/>
      <c r="M513" s="2491"/>
      <c r="N513" s="2491"/>
      <c r="O513" s="2491"/>
      <c r="P513" s="2491"/>
      <c r="Q513" s="2491"/>
      <c r="R513" s="2491"/>
      <c r="S513" s="2491"/>
      <c r="T513" s="2491"/>
      <c r="U513" s="2491"/>
      <c r="V513" s="2491"/>
      <c r="W513" s="2491"/>
      <c r="X513" s="2491"/>
      <c r="Y513" s="2491"/>
      <c r="Z513" s="2491"/>
    </row>
    <row r="514" spans="1:26" ht="45">
      <c r="A514" s="3473">
        <v>0</v>
      </c>
      <c r="B514" s="3455">
        <v>0</v>
      </c>
      <c r="C514" s="3473">
        <v>0</v>
      </c>
      <c r="D514" s="3455">
        <v>0</v>
      </c>
      <c r="E514" s="3473"/>
      <c r="F514" s="3490"/>
      <c r="G514" s="3461">
        <v>783</v>
      </c>
      <c r="H514" s="3504" t="s">
        <v>2160</v>
      </c>
      <c r="I514" s="3473">
        <v>0</v>
      </c>
      <c r="J514" s="3455">
        <v>0</v>
      </c>
      <c r="K514" s="1377"/>
      <c r="L514" s="2491"/>
      <c r="M514" s="2491"/>
      <c r="N514" s="2491"/>
      <c r="O514" s="2491"/>
      <c r="P514" s="2491"/>
      <c r="Q514" s="2491"/>
      <c r="R514" s="2491"/>
      <c r="S514" s="2491"/>
      <c r="T514" s="2491"/>
      <c r="U514" s="2491"/>
      <c r="V514" s="2491"/>
      <c r="W514" s="2491"/>
      <c r="X514" s="2491"/>
      <c r="Y514" s="2491"/>
      <c r="Z514" s="2491"/>
    </row>
    <row r="515" spans="1:26" ht="90">
      <c r="A515" s="3455">
        <v>0</v>
      </c>
      <c r="B515" s="3455">
        <v>0</v>
      </c>
      <c r="C515" s="3455">
        <v>0</v>
      </c>
      <c r="D515" s="3455"/>
      <c r="E515" s="3455">
        <v>0</v>
      </c>
      <c r="F515" s="3643"/>
      <c r="G515" s="3461">
        <v>786</v>
      </c>
      <c r="H515" s="3504" t="s">
        <v>2161</v>
      </c>
      <c r="I515" s="3455">
        <v>0</v>
      </c>
      <c r="J515" s="3455"/>
      <c r="K515" s="1377"/>
      <c r="L515" s="2491"/>
      <c r="M515" s="2491"/>
      <c r="N515" s="2491"/>
      <c r="O515" s="2491"/>
      <c r="P515" s="2491"/>
      <c r="Q515" s="2491"/>
      <c r="R515" s="2491"/>
      <c r="S515" s="2491"/>
      <c r="T515" s="2491"/>
      <c r="U515" s="2491"/>
      <c r="V515" s="2491"/>
      <c r="W515" s="2491"/>
      <c r="X515" s="2491"/>
      <c r="Y515" s="2491"/>
      <c r="Z515" s="2491"/>
    </row>
    <row r="516" spans="1:26" ht="60">
      <c r="A516" s="3455">
        <v>0</v>
      </c>
      <c r="B516" s="3455">
        <v>0</v>
      </c>
      <c r="C516" s="3455">
        <v>0</v>
      </c>
      <c r="D516" s="3455">
        <v>0</v>
      </c>
      <c r="E516" s="3455">
        <v>0</v>
      </c>
      <c r="F516" s="3455">
        <v>0</v>
      </c>
      <c r="G516" s="3461">
        <v>787</v>
      </c>
      <c r="H516" s="3504" t="s">
        <v>2162</v>
      </c>
      <c r="I516" s="3455">
        <v>0</v>
      </c>
      <c r="J516" s="3455">
        <v>0</v>
      </c>
      <c r="K516" s="1377"/>
      <c r="L516" s="2491"/>
      <c r="M516" s="2491"/>
      <c r="N516" s="2491"/>
      <c r="O516" s="2491"/>
      <c r="P516" s="2491"/>
      <c r="Q516" s="2491"/>
      <c r="R516" s="2491"/>
      <c r="S516" s="2491"/>
      <c r="T516" s="2491"/>
      <c r="U516" s="2491"/>
      <c r="V516" s="2491"/>
      <c r="W516" s="2491"/>
      <c r="X516" s="2491"/>
      <c r="Y516" s="2491"/>
      <c r="Z516" s="2491"/>
    </row>
    <row r="517" spans="1:26" ht="60">
      <c r="A517" s="3455">
        <v>0</v>
      </c>
      <c r="B517" s="3824"/>
      <c r="C517" s="3455">
        <v>0</v>
      </c>
      <c r="D517" s="3455">
        <v>0</v>
      </c>
      <c r="E517" s="3490"/>
      <c r="F517" s="3490"/>
      <c r="G517" s="3461">
        <v>788</v>
      </c>
      <c r="H517" s="3504" t="s">
        <v>2163</v>
      </c>
      <c r="I517" s="3455">
        <v>0</v>
      </c>
      <c r="J517" s="3455">
        <v>0</v>
      </c>
      <c r="K517" s="1377"/>
      <c r="L517" s="2491"/>
      <c r="M517" s="2491"/>
      <c r="N517" s="2491"/>
      <c r="O517" s="2491"/>
      <c r="P517" s="2491"/>
      <c r="Q517" s="2491"/>
      <c r="R517" s="2491"/>
      <c r="S517" s="2491"/>
      <c r="T517" s="2491"/>
      <c r="U517" s="2491"/>
      <c r="V517" s="2491"/>
      <c r="W517" s="2491"/>
      <c r="X517" s="2491"/>
      <c r="Y517" s="2491"/>
      <c r="Z517" s="2491"/>
    </row>
    <row r="518" spans="1:26" ht="60">
      <c r="A518" s="3455">
        <v>0</v>
      </c>
      <c r="B518" s="3455">
        <v>0</v>
      </c>
      <c r="C518" s="3455">
        <v>0</v>
      </c>
      <c r="D518" s="3455"/>
      <c r="E518" s="3455">
        <v>0</v>
      </c>
      <c r="F518" s="3455">
        <v>0</v>
      </c>
      <c r="G518" s="3461">
        <v>789</v>
      </c>
      <c r="H518" s="3504" t="s">
        <v>2164</v>
      </c>
      <c r="I518" s="3455">
        <v>0</v>
      </c>
      <c r="J518" s="3455"/>
      <c r="K518" s="1377"/>
      <c r="L518" s="2491"/>
      <c r="M518" s="2491"/>
      <c r="N518" s="2491"/>
      <c r="O518" s="2491"/>
      <c r="P518" s="2491"/>
      <c r="Q518" s="2491"/>
      <c r="R518" s="2491"/>
      <c r="S518" s="2491"/>
      <c r="T518" s="2491"/>
      <c r="U518" s="2491"/>
      <c r="V518" s="2491"/>
      <c r="W518" s="2491"/>
      <c r="X518" s="2491"/>
      <c r="Y518" s="2491"/>
      <c r="Z518" s="2491"/>
    </row>
    <row r="519" spans="1:26" ht="51">
      <c r="A519" s="3455">
        <v>0</v>
      </c>
      <c r="B519" s="3455">
        <v>0</v>
      </c>
      <c r="C519" s="3455">
        <v>0</v>
      </c>
      <c r="D519" s="3455"/>
      <c r="E519" s="3455">
        <v>0</v>
      </c>
      <c r="F519" s="3455">
        <v>0</v>
      </c>
      <c r="G519" s="3461">
        <v>792</v>
      </c>
      <c r="H519" s="3653" t="s">
        <v>2166</v>
      </c>
      <c r="I519" s="3455">
        <v>0</v>
      </c>
      <c r="J519" s="3455"/>
      <c r="K519" s="1377"/>
      <c r="L519" s="2491"/>
      <c r="M519" s="2491"/>
      <c r="N519" s="2491"/>
      <c r="O519" s="2491"/>
      <c r="P519" s="2491"/>
      <c r="Q519" s="2491"/>
      <c r="R519" s="2491"/>
      <c r="S519" s="2491"/>
      <c r="T519" s="2491"/>
      <c r="U519" s="2491"/>
      <c r="V519" s="2491"/>
      <c r="W519" s="2491"/>
      <c r="X519" s="2491"/>
      <c r="Y519" s="2491"/>
      <c r="Z519" s="2491"/>
    </row>
    <row r="520" spans="1:26" ht="60" customHeight="1">
      <c r="A520" s="3455">
        <v>0</v>
      </c>
      <c r="B520" s="3676"/>
      <c r="C520" s="3455">
        <v>0</v>
      </c>
      <c r="D520" s="3455"/>
      <c r="E520" s="3455"/>
      <c r="F520" s="3455"/>
      <c r="G520" s="3461">
        <v>793</v>
      </c>
      <c r="H520" s="3504" t="s">
        <v>1046</v>
      </c>
      <c r="I520" s="3455">
        <v>0</v>
      </c>
      <c r="J520" s="3455"/>
      <c r="K520" s="1377"/>
      <c r="L520" s="2491"/>
      <c r="M520" s="2491"/>
      <c r="N520" s="2491"/>
      <c r="O520" s="2491"/>
      <c r="P520" s="2491"/>
      <c r="Q520" s="2491"/>
      <c r="R520" s="2491"/>
      <c r="S520" s="2491"/>
      <c r="T520" s="2491"/>
      <c r="U520" s="2491"/>
      <c r="V520" s="2491"/>
      <c r="W520" s="2491"/>
      <c r="X520" s="2491"/>
      <c r="Y520" s="2491"/>
      <c r="Z520" s="2491"/>
    </row>
    <row r="521" spans="1:26" ht="75">
      <c r="A521" s="3455">
        <v>0</v>
      </c>
      <c r="B521" s="3824"/>
      <c r="C521" s="3490"/>
      <c r="D521" s="3627">
        <v>200000</v>
      </c>
      <c r="E521" s="3490"/>
      <c r="F521" s="3627">
        <v>200000</v>
      </c>
      <c r="G521" s="3461">
        <v>794</v>
      </c>
      <c r="H521" s="3504" t="s">
        <v>2165</v>
      </c>
      <c r="I521" s="3490"/>
      <c r="J521" s="3627"/>
      <c r="K521" s="1377"/>
      <c r="L521" s="2491"/>
      <c r="M521" s="2491"/>
      <c r="N521" s="2491"/>
      <c r="O521" s="2491"/>
      <c r="P521" s="2491"/>
      <c r="Q521" s="2491"/>
      <c r="R521" s="2491"/>
      <c r="S521" s="2491"/>
      <c r="T521" s="2491"/>
      <c r="U521" s="2491"/>
      <c r="V521" s="2491"/>
      <c r="W521" s="2491"/>
      <c r="X521" s="2491"/>
      <c r="Y521" s="2491"/>
      <c r="Z521" s="2491"/>
    </row>
    <row r="522" spans="1:26" ht="75">
      <c r="A522" s="3455">
        <v>0</v>
      </c>
      <c r="B522" s="3652"/>
      <c r="C522" s="3490"/>
      <c r="D522" s="3627"/>
      <c r="E522" s="3490"/>
      <c r="F522" s="3627"/>
      <c r="G522" s="3461">
        <v>795</v>
      </c>
      <c r="H522" s="3504" t="s">
        <v>1048</v>
      </c>
      <c r="I522" s="3490"/>
      <c r="J522" s="3627"/>
      <c r="K522" s="1377"/>
      <c r="L522" s="2491"/>
      <c r="M522" s="2491"/>
      <c r="N522" s="2491"/>
      <c r="O522" s="2491"/>
      <c r="P522" s="2491"/>
      <c r="Q522" s="2491"/>
      <c r="R522" s="2491"/>
      <c r="S522" s="2491"/>
      <c r="T522" s="2491"/>
      <c r="U522" s="2491"/>
      <c r="V522" s="2491"/>
      <c r="W522" s="2491"/>
      <c r="X522" s="2491"/>
      <c r="Y522" s="2491"/>
      <c r="Z522" s="2491"/>
    </row>
    <row r="523" spans="1:26" ht="78.75">
      <c r="A523" s="3455">
        <v>0</v>
      </c>
      <c r="B523" s="3652"/>
      <c r="C523" s="3648"/>
      <c r="D523" s="3640">
        <v>500000</v>
      </c>
      <c r="E523" s="3648"/>
      <c r="F523" s="3640">
        <v>500000</v>
      </c>
      <c r="G523" s="3461">
        <v>796</v>
      </c>
      <c r="H523" s="3648" t="s">
        <v>3227</v>
      </c>
      <c r="I523" s="3648"/>
      <c r="J523" s="3640"/>
      <c r="K523" s="2508"/>
      <c r="L523" s="2491"/>
      <c r="M523" s="2491"/>
      <c r="N523" s="2491"/>
      <c r="O523" s="2491"/>
      <c r="P523" s="2491"/>
      <c r="Q523" s="2491"/>
      <c r="R523" s="2491"/>
      <c r="S523" s="2491"/>
      <c r="T523" s="2491"/>
      <c r="U523" s="2491"/>
      <c r="V523" s="2491"/>
      <c r="W523" s="2491"/>
      <c r="X523" s="2491"/>
      <c r="Y523" s="2491"/>
      <c r="Z523" s="2491"/>
    </row>
    <row r="524" spans="1:26" ht="110.25">
      <c r="A524" s="3455">
        <v>0</v>
      </c>
      <c r="B524" s="3652"/>
      <c r="C524" s="3648"/>
      <c r="D524" s="3640">
        <v>900000</v>
      </c>
      <c r="E524" s="3648"/>
      <c r="F524" s="3640">
        <v>900000</v>
      </c>
      <c r="G524" s="3461">
        <v>797</v>
      </c>
      <c r="H524" s="3648" t="s">
        <v>3228</v>
      </c>
      <c r="I524" s="3648"/>
      <c r="J524" s="3640"/>
      <c r="K524" s="2508"/>
      <c r="L524" s="2491"/>
      <c r="M524" s="2491"/>
      <c r="N524" s="2491"/>
      <c r="O524" s="2491"/>
      <c r="P524" s="2491"/>
      <c r="Q524" s="2491"/>
      <c r="R524" s="2491"/>
      <c r="S524" s="2491"/>
      <c r="T524" s="2491"/>
      <c r="U524" s="2491"/>
      <c r="V524" s="2491"/>
      <c r="W524" s="2491"/>
      <c r="X524" s="2491"/>
      <c r="Y524" s="2491"/>
      <c r="Z524" s="2491"/>
    </row>
    <row r="525" spans="1:26" ht="94.5">
      <c r="A525" s="3455">
        <v>0</v>
      </c>
      <c r="B525" s="3824"/>
      <c r="C525" s="3648"/>
      <c r="D525" s="3640">
        <v>800000</v>
      </c>
      <c r="E525" s="3648"/>
      <c r="F525" s="3640">
        <v>800000</v>
      </c>
      <c r="G525" s="3461">
        <v>800</v>
      </c>
      <c r="H525" s="3648" t="s">
        <v>3270</v>
      </c>
      <c r="I525" s="3648"/>
      <c r="J525" s="3640"/>
      <c r="K525" s="1377"/>
      <c r="L525" s="2491"/>
      <c r="M525" s="2491"/>
      <c r="N525" s="2491"/>
      <c r="O525" s="2491"/>
      <c r="P525" s="2491"/>
      <c r="Q525" s="2491"/>
      <c r="R525" s="2491"/>
      <c r="S525" s="2491"/>
      <c r="T525" s="2491"/>
      <c r="U525" s="2491"/>
      <c r="V525" s="2491"/>
      <c r="W525" s="2491"/>
      <c r="X525" s="2491"/>
      <c r="Y525" s="2491"/>
      <c r="Z525" s="2491"/>
    </row>
    <row r="526" spans="1:26" ht="15.75">
      <c r="A526" s="3654">
        <f t="shared" ref="A526:F526" si="70">SUM(A502:A525)</f>
        <v>0</v>
      </c>
      <c r="B526" s="3654">
        <f t="shared" si="70"/>
        <v>0</v>
      </c>
      <c r="C526" s="3654">
        <f t="shared" si="70"/>
        <v>0</v>
      </c>
      <c r="D526" s="3654">
        <f t="shared" si="70"/>
        <v>2700000</v>
      </c>
      <c r="E526" s="3654">
        <f t="shared" si="70"/>
        <v>0</v>
      </c>
      <c r="F526" s="3654">
        <f t="shared" si="70"/>
        <v>2700000</v>
      </c>
      <c r="G526" s="3655"/>
      <c r="H526" s="3656" t="s">
        <v>2167</v>
      </c>
      <c r="I526" s="3654">
        <f>SUM(I502:I525)</f>
        <v>0</v>
      </c>
      <c r="J526" s="3654">
        <f>SUM(J502:J525)</f>
        <v>0</v>
      </c>
      <c r="K526" s="1377"/>
      <c r="L526" s="2491"/>
      <c r="M526" s="2491"/>
      <c r="N526" s="2491"/>
      <c r="O526" s="2491"/>
      <c r="P526" s="2491"/>
      <c r="Q526" s="2491"/>
      <c r="R526" s="2491"/>
      <c r="S526" s="2491"/>
      <c r="T526" s="2491"/>
      <c r="U526" s="2491"/>
      <c r="V526" s="2491"/>
      <c r="W526" s="2491"/>
      <c r="X526" s="2491"/>
      <c r="Y526" s="2491"/>
      <c r="Z526" s="2491"/>
    </row>
    <row r="527" spans="1:26" ht="30">
      <c r="A527" s="3455">
        <v>0</v>
      </c>
      <c r="B527" s="3455">
        <v>0</v>
      </c>
      <c r="C527" s="3455">
        <v>0</v>
      </c>
      <c r="D527" s="3455"/>
      <c r="E527" s="3455">
        <v>0</v>
      </c>
      <c r="F527" s="3643"/>
      <c r="G527" s="3461">
        <v>799</v>
      </c>
      <c r="H527" s="3504" t="s">
        <v>2168</v>
      </c>
      <c r="I527" s="3455">
        <v>0</v>
      </c>
      <c r="J527" s="3455"/>
      <c r="K527" s="1377"/>
      <c r="L527" s="2491"/>
      <c r="M527" s="2491"/>
      <c r="N527" s="2491"/>
      <c r="O527" s="2491"/>
      <c r="P527" s="2491"/>
      <c r="Q527" s="2491"/>
      <c r="R527" s="2491"/>
      <c r="S527" s="2491"/>
      <c r="T527" s="2491"/>
      <c r="U527" s="2491"/>
      <c r="V527" s="2491"/>
      <c r="W527" s="2491"/>
      <c r="X527" s="2491"/>
      <c r="Y527" s="2491"/>
      <c r="Z527" s="2491"/>
    </row>
    <row r="528" spans="1:26" ht="28.5">
      <c r="A528" s="3654">
        <f t="shared" ref="A528:F528" si="71">SUM(A527)</f>
        <v>0</v>
      </c>
      <c r="B528" s="3654">
        <f t="shared" si="71"/>
        <v>0</v>
      </c>
      <c r="C528" s="3654">
        <f t="shared" si="71"/>
        <v>0</v>
      </c>
      <c r="D528" s="3654">
        <f t="shared" si="71"/>
        <v>0</v>
      </c>
      <c r="E528" s="3654">
        <f t="shared" si="71"/>
        <v>0</v>
      </c>
      <c r="F528" s="3654">
        <f t="shared" si="71"/>
        <v>0</v>
      </c>
      <c r="G528" s="3655"/>
      <c r="H528" s="3656" t="s">
        <v>2169</v>
      </c>
      <c r="I528" s="3654">
        <f>SUM(I527)</f>
        <v>0</v>
      </c>
      <c r="J528" s="3654">
        <f>SUM(J527)</f>
        <v>0</v>
      </c>
      <c r="K528" s="2502"/>
      <c r="L528" s="2491"/>
      <c r="M528" s="2491"/>
      <c r="N528" s="2491"/>
      <c r="O528" s="2491"/>
      <c r="P528" s="2491"/>
      <c r="Q528" s="2491"/>
      <c r="R528" s="2491"/>
      <c r="S528" s="2491"/>
      <c r="T528" s="2491"/>
      <c r="U528" s="2491"/>
      <c r="V528" s="2491"/>
      <c r="W528" s="2491"/>
      <c r="X528" s="2491"/>
      <c r="Y528" s="2491"/>
      <c r="Z528" s="2491"/>
    </row>
    <row r="529" spans="1:26" ht="30">
      <c r="A529" s="3473"/>
      <c r="B529" s="3473"/>
      <c r="C529" s="3473"/>
      <c r="D529" s="3455"/>
      <c r="E529" s="3473"/>
      <c r="F529" s="3643"/>
      <c r="G529" s="3461">
        <v>773</v>
      </c>
      <c r="H529" s="3504" t="s">
        <v>3346</v>
      </c>
      <c r="I529" s="3473"/>
      <c r="J529" s="3455"/>
      <c r="K529" s="2502"/>
      <c r="L529" s="2491"/>
      <c r="M529" s="2491"/>
      <c r="N529" s="2491"/>
      <c r="O529" s="2491"/>
      <c r="P529" s="2491"/>
      <c r="Q529" s="2491"/>
      <c r="R529" s="2491"/>
      <c r="S529" s="2491"/>
      <c r="T529" s="2491"/>
      <c r="U529" s="2491"/>
      <c r="V529" s="2491"/>
      <c r="W529" s="2491"/>
      <c r="X529" s="2491"/>
      <c r="Y529" s="2491"/>
      <c r="Z529" s="2491"/>
    </row>
    <row r="530" spans="1:26" ht="45">
      <c r="A530" s="3455">
        <v>0</v>
      </c>
      <c r="B530" s="3824"/>
      <c r="C530" s="3455">
        <v>0</v>
      </c>
      <c r="D530" s="3455"/>
      <c r="E530" s="3455"/>
      <c r="F530" s="3643"/>
      <c r="G530" s="3461">
        <v>798</v>
      </c>
      <c r="H530" s="3504" t="s">
        <v>2170</v>
      </c>
      <c r="I530" s="3455">
        <v>0</v>
      </c>
      <c r="J530" s="3455"/>
      <c r="K530" s="2502"/>
      <c r="L530" s="2491"/>
      <c r="M530" s="2491"/>
      <c r="N530" s="2491"/>
      <c r="O530" s="2491"/>
      <c r="P530" s="2491"/>
      <c r="Q530" s="2491"/>
      <c r="R530" s="2491"/>
      <c r="S530" s="2491"/>
      <c r="T530" s="2491"/>
      <c r="U530" s="2491"/>
      <c r="V530" s="2491"/>
      <c r="W530" s="2491"/>
      <c r="X530" s="2491"/>
      <c r="Y530" s="2491"/>
      <c r="Z530" s="2491"/>
    </row>
    <row r="531" spans="1:26" ht="28.5">
      <c r="A531" s="3440">
        <f t="shared" ref="A531:C531" si="72">A212+A216+A218+A220+A349+A353+A362+A364+A375+A388+A393+A411+A413+A415+A420+A439+A468+A474+A492+A494+A496+A501+A526+A528+A529+A530</f>
        <v>0</v>
      </c>
      <c r="B531" s="3440">
        <f t="shared" si="72"/>
        <v>0</v>
      </c>
      <c r="C531" s="3440">
        <f t="shared" si="72"/>
        <v>0</v>
      </c>
      <c r="D531" s="3440">
        <f>D212+D216+D218+D220+D349+D353+D362+D364+D375+D388+D393+D411+D413+D415+D420+D439+D468+D474+D492+D494+D496+D501+D526+D528+D529+D530</f>
        <v>127940000</v>
      </c>
      <c r="E531" s="3440">
        <f t="shared" ref="E531:F531" si="73">E212+E216+E218+E220+E349+E353+E362+E364+E375+E388+E393+E411+E413+E415+E420+E439+E468+E474+E492+E494+E496+E501+E526+E528+E529+E530</f>
        <v>0</v>
      </c>
      <c r="F531" s="3440">
        <f t="shared" si="73"/>
        <v>127940000</v>
      </c>
      <c r="G531" s="3441"/>
      <c r="H531" s="3642" t="s">
        <v>684</v>
      </c>
      <c r="I531" s="3440">
        <f t="shared" ref="I531:J531" si="74">I212+I216+I218+I220+I349+I353+I362+I364+I375+I388+I393+I411+I413+I415+I420+I439+I468+I474+I492+I494+I496+I501+I526+I528+I529+I530</f>
        <v>0</v>
      </c>
      <c r="J531" s="3440">
        <f t="shared" si="74"/>
        <v>0</v>
      </c>
      <c r="K531" s="2502"/>
      <c r="L531" s="2491"/>
      <c r="M531" s="2491"/>
      <c r="N531" s="2491"/>
      <c r="O531" s="2491"/>
      <c r="P531" s="2491"/>
      <c r="Q531" s="2491"/>
      <c r="R531" s="2491"/>
      <c r="S531" s="2491"/>
      <c r="T531" s="2491"/>
      <c r="U531" s="2491"/>
      <c r="V531" s="2491"/>
      <c r="W531" s="2491"/>
      <c r="X531" s="2491"/>
      <c r="Y531" s="2491"/>
      <c r="Z531" s="2491"/>
    </row>
    <row r="532" spans="1:26" s="2166" customFormat="1" ht="15">
      <c r="A532" s="4829"/>
      <c r="B532" s="4829"/>
      <c r="C532" s="4829"/>
      <c r="D532" s="4829"/>
      <c r="E532" s="4829"/>
      <c r="F532" s="4829"/>
      <c r="G532" s="3520">
        <v>4</v>
      </c>
      <c r="H532" s="3677" t="s">
        <v>321</v>
      </c>
      <c r="I532" s="4829"/>
      <c r="J532" s="4829"/>
      <c r="K532" s="2509"/>
      <c r="L532" s="2510"/>
      <c r="M532" s="2510"/>
      <c r="N532" s="2510"/>
      <c r="O532" s="2510"/>
      <c r="P532" s="2510"/>
      <c r="Q532" s="2510"/>
      <c r="R532" s="2510"/>
      <c r="S532" s="2510"/>
      <c r="T532" s="2510"/>
      <c r="U532" s="2510"/>
      <c r="V532" s="2510"/>
      <c r="W532" s="2510"/>
      <c r="X532" s="2510"/>
      <c r="Y532" s="2510"/>
      <c r="Z532" s="2510"/>
    </row>
    <row r="533" spans="1:26" ht="60">
      <c r="A533" s="3455"/>
      <c r="B533" s="3824"/>
      <c r="C533" s="4306"/>
      <c r="D533" s="4307"/>
      <c r="E533" s="4306"/>
      <c r="F533" s="4307"/>
      <c r="G533" s="3651">
        <v>1</v>
      </c>
      <c r="H533" s="4305" t="s">
        <v>3764</v>
      </c>
      <c r="I533" s="4306"/>
      <c r="J533" s="4307"/>
      <c r="K533" s="2502"/>
      <c r="L533" s="2491"/>
      <c r="M533" s="2491"/>
      <c r="N533" s="2491"/>
      <c r="O533" s="2491"/>
      <c r="P533" s="2491"/>
      <c r="Q533" s="2491"/>
      <c r="R533" s="2491"/>
      <c r="S533" s="2491"/>
      <c r="T533" s="2491"/>
      <c r="U533" s="2491"/>
      <c r="V533" s="2491"/>
      <c r="W533" s="2491"/>
      <c r="X533" s="2491"/>
      <c r="Y533" s="2491"/>
      <c r="Z533" s="2491"/>
    </row>
    <row r="534" spans="1:26" ht="45">
      <c r="A534" s="3455"/>
      <c r="B534" s="3824"/>
      <c r="C534" s="3522"/>
      <c r="D534" s="3627">
        <v>694000</v>
      </c>
      <c r="E534" s="3522"/>
      <c r="F534" s="3627">
        <v>694000</v>
      </c>
      <c r="G534" s="3523" t="s">
        <v>326</v>
      </c>
      <c r="H534" s="3474" t="s">
        <v>3413</v>
      </c>
      <c r="I534" s="3522"/>
      <c r="J534" s="3627"/>
      <c r="K534" s="2502"/>
      <c r="L534" s="2491"/>
      <c r="M534" s="2491"/>
      <c r="N534" s="2491"/>
      <c r="O534" s="2491"/>
      <c r="P534" s="2491"/>
      <c r="Q534" s="2491"/>
      <c r="R534" s="2491"/>
      <c r="S534" s="2491"/>
      <c r="T534" s="2491"/>
      <c r="U534" s="2491"/>
      <c r="V534" s="2491"/>
      <c r="W534" s="2491"/>
      <c r="X534" s="2491"/>
      <c r="Y534" s="2491"/>
      <c r="Z534" s="2491"/>
    </row>
    <row r="535" spans="1:26" ht="30">
      <c r="A535" s="3455"/>
      <c r="B535" s="3824"/>
      <c r="C535" s="3522"/>
      <c r="D535" s="3955">
        <v>0</v>
      </c>
      <c r="E535" s="3522"/>
      <c r="F535" s="3955">
        <v>0</v>
      </c>
      <c r="G535" s="3523" t="s">
        <v>454</v>
      </c>
      <c r="H535" s="3474" t="s">
        <v>3678</v>
      </c>
      <c r="I535" s="3522"/>
      <c r="J535" s="3955"/>
      <c r="K535" s="2502"/>
      <c r="L535" s="2491"/>
      <c r="M535" s="2491"/>
      <c r="N535" s="2491"/>
      <c r="O535" s="2491"/>
      <c r="P535" s="2491"/>
      <c r="Q535" s="2491"/>
      <c r="R535" s="2491"/>
      <c r="S535" s="2491"/>
      <c r="T535" s="2491"/>
      <c r="U535" s="2491"/>
      <c r="V535" s="2491"/>
      <c r="W535" s="2491"/>
      <c r="X535" s="2491"/>
      <c r="Y535" s="2491"/>
      <c r="Z535" s="2491"/>
    </row>
    <row r="536" spans="1:26" ht="76.5">
      <c r="A536" s="3455"/>
      <c r="B536" s="3455"/>
      <c r="C536" s="3447"/>
      <c r="D536" s="3490">
        <v>600000</v>
      </c>
      <c r="E536" s="3447"/>
      <c r="F536" s="3490">
        <v>600000</v>
      </c>
      <c r="G536" s="3466" t="s">
        <v>455</v>
      </c>
      <c r="H536" s="3525" t="s">
        <v>3410</v>
      </c>
      <c r="I536" s="3447"/>
      <c r="J536" s="3490"/>
      <c r="K536" s="2502"/>
      <c r="L536" s="2491"/>
      <c r="M536" s="2491"/>
      <c r="N536" s="2491"/>
      <c r="O536" s="2491"/>
      <c r="P536" s="2491"/>
      <c r="Q536" s="2491"/>
      <c r="R536" s="2491"/>
      <c r="S536" s="2491"/>
      <c r="T536" s="2491"/>
      <c r="U536" s="2491"/>
      <c r="V536" s="2491"/>
      <c r="W536" s="2491"/>
      <c r="X536" s="2491"/>
      <c r="Y536" s="2491"/>
      <c r="Z536" s="2491"/>
    </row>
    <row r="537" spans="1:26" ht="60">
      <c r="A537" s="3455"/>
      <c r="B537" s="3824"/>
      <c r="C537" s="3522"/>
      <c r="D537" s="3450"/>
      <c r="E537" s="3522"/>
      <c r="F537" s="3450"/>
      <c r="G537" s="3523" t="s">
        <v>697</v>
      </c>
      <c r="H537" s="3474" t="s">
        <v>3412</v>
      </c>
      <c r="I537" s="3522"/>
      <c r="J537" s="3450"/>
      <c r="K537" s="2502"/>
      <c r="L537" s="2491"/>
      <c r="M537" s="2491"/>
      <c r="N537" s="2491"/>
      <c r="O537" s="2491"/>
      <c r="P537" s="2491"/>
      <c r="Q537" s="2491"/>
      <c r="R537" s="2491"/>
      <c r="S537" s="2491"/>
      <c r="T537" s="2491"/>
      <c r="U537" s="2491"/>
      <c r="V537" s="2491"/>
      <c r="W537" s="2491"/>
      <c r="X537" s="2491"/>
      <c r="Y537" s="2491"/>
      <c r="Z537" s="2491"/>
    </row>
    <row r="538" spans="1:26" ht="60" customHeight="1">
      <c r="A538" s="3455"/>
      <c r="B538" s="3455"/>
      <c r="C538" s="3522"/>
      <c r="D538" s="3626">
        <v>10000</v>
      </c>
      <c r="E538" s="3522"/>
      <c r="F538" s="3626">
        <v>10000</v>
      </c>
      <c r="G538" s="3523" t="s">
        <v>699</v>
      </c>
      <c r="H538" s="3474" t="s">
        <v>3535</v>
      </c>
      <c r="I538" s="3522"/>
      <c r="J538" s="3626"/>
      <c r="K538" s="2502"/>
      <c r="L538" s="2491"/>
      <c r="M538" s="2491"/>
      <c r="N538" s="2491"/>
      <c r="O538" s="2491"/>
      <c r="P538" s="2491"/>
      <c r="Q538" s="2491"/>
      <c r="R538" s="2491"/>
      <c r="S538" s="2491"/>
      <c r="T538" s="2491"/>
      <c r="U538" s="2491"/>
      <c r="V538" s="2491"/>
      <c r="W538" s="2491"/>
      <c r="X538" s="2491"/>
      <c r="Y538" s="2491"/>
      <c r="Z538" s="2491"/>
    </row>
    <row r="539" spans="1:26" ht="60">
      <c r="A539" s="3455"/>
      <c r="B539" s="3652"/>
      <c r="C539" s="3522"/>
      <c r="D539" s="3817">
        <v>0</v>
      </c>
      <c r="E539" s="3522"/>
      <c r="F539" s="3817">
        <v>0</v>
      </c>
      <c r="G539" s="3690" t="s">
        <v>476</v>
      </c>
      <c r="H539" s="3474" t="s">
        <v>3679</v>
      </c>
      <c r="I539" s="3522"/>
      <c r="J539" s="3817"/>
      <c r="K539" s="2491"/>
      <c r="L539" s="2491"/>
      <c r="M539" s="2491"/>
      <c r="N539" s="2491"/>
      <c r="O539" s="2491"/>
      <c r="P539" s="2491"/>
      <c r="Q539" s="2491"/>
      <c r="R539" s="2491"/>
      <c r="S539" s="2491"/>
      <c r="T539" s="2491"/>
      <c r="U539" s="2491"/>
      <c r="V539" s="2491"/>
      <c r="W539" s="2491"/>
      <c r="X539" s="2491"/>
      <c r="Y539" s="2491"/>
      <c r="Z539" s="2491"/>
    </row>
    <row r="540" spans="1:26" ht="45">
      <c r="A540" s="3455"/>
      <c r="B540" s="3824"/>
      <c r="C540" s="3522"/>
      <c r="D540" s="4240">
        <v>350000</v>
      </c>
      <c r="E540" s="3522"/>
      <c r="F540" s="4240">
        <v>350000</v>
      </c>
      <c r="G540" s="3523" t="s">
        <v>3467</v>
      </c>
      <c r="H540" s="3474" t="s">
        <v>3749</v>
      </c>
      <c r="I540" s="3522"/>
      <c r="J540" s="4240"/>
      <c r="K540" s="2491"/>
      <c r="L540" s="2491"/>
      <c r="M540" s="2491"/>
      <c r="N540" s="2491"/>
      <c r="O540" s="2491"/>
      <c r="P540" s="2491"/>
      <c r="Q540" s="2491"/>
      <c r="R540" s="2491"/>
      <c r="S540" s="2491"/>
      <c r="T540" s="2491"/>
      <c r="U540" s="2491"/>
      <c r="V540" s="2491"/>
      <c r="W540" s="2491"/>
      <c r="X540" s="2491"/>
      <c r="Y540" s="2491"/>
      <c r="Z540" s="2491"/>
    </row>
    <row r="541" spans="1:26" ht="45">
      <c r="A541" s="3455"/>
      <c r="B541" s="3824"/>
      <c r="C541" s="3447"/>
      <c r="D541" s="3817">
        <v>900000</v>
      </c>
      <c r="E541" s="3447"/>
      <c r="F541" s="3817">
        <v>900000</v>
      </c>
      <c r="G541" s="3466">
        <v>738</v>
      </c>
      <c r="H541" s="3526" t="s">
        <v>3411</v>
      </c>
      <c r="I541" s="3447"/>
      <c r="J541" s="3817"/>
      <c r="K541" s="2491"/>
      <c r="L541" s="2491"/>
      <c r="M541" s="2491"/>
      <c r="N541" s="2491"/>
      <c r="O541" s="2491"/>
      <c r="P541" s="2491"/>
      <c r="Q541" s="2491"/>
      <c r="R541" s="2491"/>
      <c r="S541" s="2491"/>
      <c r="T541" s="2491"/>
      <c r="U541" s="2491"/>
      <c r="V541" s="2491"/>
      <c r="W541" s="2491"/>
      <c r="X541" s="2491"/>
      <c r="Y541" s="2491"/>
      <c r="Z541" s="2491"/>
    </row>
    <row r="542" spans="1:26" ht="30">
      <c r="A542" s="3455"/>
      <c r="B542" s="3652"/>
      <c r="C542" s="3645"/>
      <c r="D542" s="3645"/>
      <c r="E542" s="3645"/>
      <c r="F542" s="3645"/>
      <c r="G542" s="3461">
        <v>739</v>
      </c>
      <c r="H542" s="3504" t="s">
        <v>1055</v>
      </c>
      <c r="I542" s="3645"/>
      <c r="J542" s="3645"/>
      <c r="K542" s="2491"/>
      <c r="L542" s="2491"/>
      <c r="M542" s="2491"/>
      <c r="N542" s="2491"/>
      <c r="O542" s="2491"/>
      <c r="P542" s="2491"/>
      <c r="Q542" s="2491"/>
      <c r="R542" s="2491"/>
      <c r="S542" s="2491"/>
      <c r="T542" s="2491"/>
      <c r="U542" s="2491"/>
      <c r="V542" s="2491"/>
      <c r="W542" s="2491"/>
      <c r="X542" s="2491"/>
      <c r="Y542" s="2491"/>
      <c r="Z542" s="2491"/>
    </row>
    <row r="543" spans="1:26" ht="45">
      <c r="A543" s="3455"/>
      <c r="B543" s="3824"/>
      <c r="C543" s="3645"/>
      <c r="D543" s="3626">
        <v>700000</v>
      </c>
      <c r="E543" s="3645"/>
      <c r="F543" s="3626">
        <v>700000</v>
      </c>
      <c r="G543" s="3461">
        <v>740</v>
      </c>
      <c r="H543" s="3504" t="s">
        <v>1056</v>
      </c>
      <c r="I543" s="3645"/>
      <c r="J543" s="3626"/>
      <c r="K543" s="2491"/>
      <c r="L543" s="2491"/>
      <c r="M543" s="2491"/>
      <c r="N543" s="2491"/>
      <c r="O543" s="2491"/>
      <c r="P543" s="2491"/>
      <c r="Q543" s="2491"/>
      <c r="R543" s="2491"/>
      <c r="S543" s="2491"/>
      <c r="T543" s="2491"/>
      <c r="U543" s="2491"/>
      <c r="V543" s="2491"/>
      <c r="W543" s="2491"/>
      <c r="X543" s="2491"/>
      <c r="Y543" s="2491"/>
      <c r="Z543" s="2491"/>
    </row>
    <row r="544" spans="1:26" ht="45">
      <c r="A544" s="3455"/>
      <c r="B544" s="3824"/>
      <c r="C544" s="3645"/>
      <c r="D544" s="3645"/>
      <c r="E544" s="3645"/>
      <c r="F544" s="3645"/>
      <c r="G544" s="3461">
        <v>741</v>
      </c>
      <c r="H544" s="3504" t="s">
        <v>1057</v>
      </c>
      <c r="I544" s="3645"/>
      <c r="J544" s="3645"/>
      <c r="K544" s="2491"/>
      <c r="L544" s="2491"/>
      <c r="M544" s="2491"/>
      <c r="N544" s="2491"/>
      <c r="O544" s="2491"/>
      <c r="P544" s="2491"/>
      <c r="Q544" s="2491"/>
      <c r="R544" s="2491"/>
      <c r="S544" s="2491"/>
      <c r="T544" s="2491"/>
      <c r="U544" s="2491"/>
      <c r="V544" s="2491"/>
      <c r="W544" s="2491"/>
      <c r="X544" s="2491"/>
      <c r="Y544" s="2491"/>
      <c r="Z544" s="2491"/>
    </row>
    <row r="545" spans="1:26" ht="31.5" customHeight="1">
      <c r="A545" s="3455"/>
      <c r="B545" s="3652"/>
      <c r="C545" s="3648"/>
      <c r="D545" s="3649"/>
      <c r="E545" s="3648"/>
      <c r="F545" s="3649"/>
      <c r="G545" s="3461">
        <v>742</v>
      </c>
      <c r="H545" s="3648" t="s">
        <v>3229</v>
      </c>
      <c r="I545" s="3648"/>
      <c r="J545" s="3649"/>
      <c r="K545" s="2502"/>
      <c r="L545" s="2491"/>
      <c r="M545" s="2491"/>
      <c r="N545" s="2491"/>
      <c r="O545" s="2491"/>
      <c r="P545" s="2491"/>
      <c r="Q545" s="2491"/>
      <c r="R545" s="2491"/>
      <c r="S545" s="2491"/>
      <c r="T545" s="2491"/>
      <c r="U545" s="2491"/>
      <c r="V545" s="2491"/>
      <c r="W545" s="2491"/>
      <c r="X545" s="2491"/>
      <c r="Y545" s="2491"/>
      <c r="Z545" s="2491"/>
    </row>
    <row r="546" spans="1:26" ht="45">
      <c r="A546" s="3455"/>
      <c r="B546" s="3652"/>
      <c r="C546" s="3648"/>
      <c r="D546" s="3649"/>
      <c r="E546" s="3648"/>
      <c r="F546" s="3649"/>
      <c r="G546" s="3461">
        <v>743</v>
      </c>
      <c r="H546" s="3488" t="s">
        <v>3324</v>
      </c>
      <c r="I546" s="3648"/>
      <c r="J546" s="3649"/>
      <c r="K546" s="2502"/>
      <c r="L546" s="2491"/>
      <c r="M546" s="2491"/>
      <c r="N546" s="2491"/>
      <c r="O546" s="2491"/>
      <c r="P546" s="2491"/>
      <c r="Q546" s="2491"/>
      <c r="R546" s="2491"/>
      <c r="S546" s="2491"/>
      <c r="T546" s="2491"/>
      <c r="U546" s="2491"/>
      <c r="V546" s="2491"/>
      <c r="W546" s="2491"/>
      <c r="X546" s="2491"/>
      <c r="Y546" s="2491"/>
      <c r="Z546" s="2491"/>
    </row>
    <row r="547" spans="1:26" ht="60">
      <c r="A547" s="3455"/>
      <c r="B547" s="3652"/>
      <c r="C547" s="3463"/>
      <c r="D547" s="3464"/>
      <c r="E547" s="3463"/>
      <c r="F547" s="3464"/>
      <c r="G547" s="3466">
        <v>757</v>
      </c>
      <c r="H547" s="3529" t="s">
        <v>3412</v>
      </c>
      <c r="I547" s="3463"/>
      <c r="J547" s="3464"/>
      <c r="K547" s="2502"/>
      <c r="L547" s="2491"/>
      <c r="M547" s="2491"/>
      <c r="N547" s="2491"/>
      <c r="O547" s="2491"/>
      <c r="P547" s="2491"/>
      <c r="Q547" s="2491"/>
      <c r="R547" s="2491"/>
      <c r="S547" s="2491"/>
      <c r="T547" s="2491"/>
      <c r="U547" s="2491"/>
      <c r="V547" s="2491"/>
      <c r="W547" s="2491"/>
      <c r="X547" s="2491"/>
      <c r="Y547" s="2491"/>
      <c r="Z547" s="2491"/>
    </row>
    <row r="548" spans="1:26" s="3048" customFormat="1" ht="30">
      <c r="A548" s="3455"/>
      <c r="B548" s="3824"/>
      <c r="C548" s="3463"/>
      <c r="D548" s="3692">
        <v>700000</v>
      </c>
      <c r="E548" s="3463"/>
      <c r="F548" s="3692">
        <v>700000</v>
      </c>
      <c r="G548" s="3691" t="s">
        <v>3680</v>
      </c>
      <c r="H548" s="3529" t="s">
        <v>3681</v>
      </c>
      <c r="I548" s="3463"/>
      <c r="J548" s="3692"/>
      <c r="K548" s="2502"/>
      <c r="L548" s="2491"/>
      <c r="M548" s="2491"/>
      <c r="N548" s="2491"/>
      <c r="O548" s="2491"/>
      <c r="P548" s="2491"/>
      <c r="Q548" s="2491"/>
      <c r="R548" s="2491"/>
      <c r="S548" s="2491"/>
      <c r="T548" s="2491"/>
      <c r="U548" s="2491"/>
      <c r="V548" s="2491"/>
      <c r="W548" s="2491"/>
      <c r="X548" s="2491"/>
      <c r="Y548" s="2491"/>
      <c r="Z548" s="2491"/>
    </row>
    <row r="549" spans="1:26" s="3823" customFormat="1" ht="45">
      <c r="A549" s="3820"/>
      <c r="B549" s="3826"/>
      <c r="C549" s="4319"/>
      <c r="D549" s="4320"/>
      <c r="E549" s="4319"/>
      <c r="F549" s="4320"/>
      <c r="G549" s="3616">
        <v>759</v>
      </c>
      <c r="H549" s="4318" t="s">
        <v>3768</v>
      </c>
      <c r="I549" s="4319"/>
      <c r="J549" s="4320"/>
      <c r="K549" s="2502"/>
      <c r="L549" s="2491"/>
      <c r="M549" s="2491"/>
      <c r="N549" s="2491"/>
      <c r="O549" s="2491"/>
      <c r="P549" s="2491"/>
      <c r="Q549" s="2491"/>
      <c r="R549" s="2491"/>
      <c r="S549" s="2491"/>
      <c r="T549" s="2491"/>
      <c r="U549" s="2491"/>
      <c r="V549" s="2491"/>
      <c r="W549" s="2491"/>
      <c r="X549" s="2491"/>
      <c r="Y549" s="2491"/>
      <c r="Z549" s="2491"/>
    </row>
    <row r="550" spans="1:26" ht="90">
      <c r="A550" s="3455"/>
      <c r="B550" s="3824"/>
      <c r="C550" s="3463"/>
      <c r="D550" s="3935">
        <v>7500000</v>
      </c>
      <c r="E550" s="3463"/>
      <c r="F550" s="3935">
        <v>7500000</v>
      </c>
      <c r="G550" s="3466">
        <v>760</v>
      </c>
      <c r="H550" s="3529" t="s">
        <v>3682</v>
      </c>
      <c r="I550" s="3463"/>
      <c r="J550" s="3935"/>
      <c r="K550" s="2491"/>
      <c r="L550" s="2491"/>
      <c r="M550" s="2491"/>
      <c r="N550" s="2491"/>
      <c r="O550" s="2491"/>
      <c r="P550" s="2491"/>
      <c r="Q550" s="2491"/>
      <c r="R550" s="2491"/>
      <c r="S550" s="2491"/>
      <c r="T550" s="2491"/>
      <c r="U550" s="2491"/>
      <c r="V550" s="2491"/>
      <c r="W550" s="2491"/>
      <c r="X550" s="2491"/>
      <c r="Y550" s="2491"/>
      <c r="Z550" s="2491"/>
    </row>
    <row r="551" spans="1:26" ht="60">
      <c r="A551" s="3455"/>
      <c r="B551" s="3824"/>
      <c r="C551" s="3648"/>
      <c r="D551" s="3640">
        <v>50000</v>
      </c>
      <c r="E551" s="3648"/>
      <c r="F551" s="3640">
        <v>50000</v>
      </c>
      <c r="G551" s="3461">
        <v>763</v>
      </c>
      <c r="H551" s="3488" t="s">
        <v>3340</v>
      </c>
      <c r="I551" s="3648"/>
      <c r="J551" s="3640"/>
      <c r="K551" s="2491"/>
      <c r="L551" s="2491"/>
      <c r="M551" s="2491"/>
      <c r="N551" s="2491"/>
      <c r="O551" s="2491"/>
      <c r="P551" s="2491"/>
      <c r="Q551" s="2491"/>
      <c r="R551" s="2491"/>
      <c r="S551" s="2491"/>
      <c r="T551" s="2491"/>
      <c r="U551" s="2491"/>
      <c r="V551" s="2491"/>
      <c r="W551" s="2491"/>
      <c r="X551" s="2491"/>
      <c r="Y551" s="2491"/>
      <c r="Z551" s="2491"/>
    </row>
    <row r="552" spans="1:26" ht="141.75">
      <c r="A552" s="3455"/>
      <c r="B552" s="3824"/>
      <c r="C552" s="3645"/>
      <c r="D552" s="3957">
        <v>50000</v>
      </c>
      <c r="E552" s="3645"/>
      <c r="F552" s="3957">
        <v>50000</v>
      </c>
      <c r="G552" s="3461">
        <v>766</v>
      </c>
      <c r="H552" s="3460" t="s">
        <v>3335</v>
      </c>
      <c r="I552" s="3645"/>
      <c r="J552" s="3957"/>
      <c r="K552" s="2491"/>
      <c r="L552" s="2491"/>
      <c r="M552" s="2491"/>
      <c r="N552" s="2491"/>
      <c r="O552" s="2491"/>
      <c r="P552" s="2491"/>
      <c r="Q552" s="2491"/>
      <c r="R552" s="2491"/>
      <c r="S552" s="2491"/>
      <c r="T552" s="2491"/>
      <c r="U552" s="2491"/>
      <c r="V552" s="2491"/>
      <c r="W552" s="2491"/>
      <c r="X552" s="2491"/>
      <c r="Y552" s="2491"/>
      <c r="Z552" s="2491"/>
    </row>
    <row r="553" spans="1:26" ht="63">
      <c r="A553" s="3455"/>
      <c r="B553" s="3652"/>
      <c r="C553" s="3648"/>
      <c r="D553" s="3649"/>
      <c r="E553" s="3648"/>
      <c r="F553" s="3649"/>
      <c r="G553" s="3461">
        <v>767</v>
      </c>
      <c r="H553" s="3460" t="s">
        <v>3448</v>
      </c>
      <c r="I553" s="3648"/>
      <c r="J553" s="3649"/>
      <c r="K553" s="2491"/>
      <c r="L553" s="2491"/>
      <c r="M553" s="2491"/>
      <c r="N553" s="2491"/>
      <c r="O553" s="2491"/>
      <c r="P553" s="2491"/>
      <c r="Q553" s="2491"/>
      <c r="R553" s="2491"/>
      <c r="S553" s="2491"/>
      <c r="T553" s="2491"/>
      <c r="U553" s="2491"/>
      <c r="V553" s="2491"/>
      <c r="W553" s="2491"/>
      <c r="X553" s="2491"/>
      <c r="Y553" s="2491"/>
      <c r="Z553" s="2491"/>
    </row>
    <row r="554" spans="1:26" ht="78.75">
      <c r="A554" s="3455"/>
      <c r="B554" s="3652"/>
      <c r="C554" s="3678"/>
      <c r="D554" s="3678"/>
      <c r="E554" s="3678"/>
      <c r="F554" s="3678"/>
      <c r="G554" s="3497">
        <v>769</v>
      </c>
      <c r="H554" s="3484" t="s">
        <v>3316</v>
      </c>
      <c r="I554" s="3678"/>
      <c r="J554" s="3678"/>
      <c r="K554" s="2491"/>
      <c r="L554" s="2491"/>
      <c r="M554" s="2491"/>
      <c r="N554" s="2491"/>
      <c r="O554" s="2491"/>
      <c r="P554" s="2491"/>
      <c r="Q554" s="2491"/>
      <c r="R554" s="2491"/>
      <c r="S554" s="2491"/>
      <c r="T554" s="2491"/>
      <c r="U554" s="2491"/>
      <c r="V554" s="2491"/>
      <c r="W554" s="2491"/>
      <c r="X554" s="2491"/>
      <c r="Y554" s="2491"/>
      <c r="Z554" s="2491"/>
    </row>
    <row r="555" spans="1:26" ht="60">
      <c r="A555" s="3455"/>
      <c r="B555" s="3652"/>
      <c r="C555" s="3645"/>
      <c r="D555" s="3645"/>
      <c r="E555" s="3645"/>
      <c r="F555" s="3645"/>
      <c r="G555" s="3461">
        <v>770</v>
      </c>
      <c r="H555" s="3679" t="s">
        <v>3115</v>
      </c>
      <c r="I555" s="3645"/>
      <c r="J555" s="3645"/>
      <c r="K555" s="2491"/>
      <c r="L555" s="2491"/>
      <c r="M555" s="2491"/>
      <c r="N555" s="2491"/>
      <c r="O555" s="2491"/>
      <c r="P555" s="2491"/>
      <c r="Q555" s="2491"/>
      <c r="R555" s="2491"/>
      <c r="S555" s="2491"/>
      <c r="T555" s="2491"/>
      <c r="U555" s="2491"/>
      <c r="V555" s="2491"/>
      <c r="W555" s="2491"/>
      <c r="X555" s="2491"/>
      <c r="Y555" s="2491"/>
      <c r="Z555" s="2491"/>
    </row>
    <row r="556" spans="1:26" ht="110.25">
      <c r="A556" s="3455"/>
      <c r="B556" s="3824"/>
      <c r="C556" s="3645"/>
      <c r="D556" s="3626">
        <v>100000</v>
      </c>
      <c r="E556" s="3645"/>
      <c r="F556" s="3626">
        <v>100000</v>
      </c>
      <c r="G556" s="3461">
        <v>771</v>
      </c>
      <c r="H556" s="3460" t="s">
        <v>3310</v>
      </c>
      <c r="I556" s="3645"/>
      <c r="J556" s="3626"/>
      <c r="K556" s="2491"/>
      <c r="L556" s="2491"/>
      <c r="M556" s="2491"/>
      <c r="N556" s="2491"/>
      <c r="O556" s="2491"/>
      <c r="P556" s="2491"/>
      <c r="Q556" s="2491"/>
      <c r="R556" s="2491"/>
      <c r="S556" s="2491"/>
      <c r="T556" s="2491"/>
      <c r="U556" s="2491"/>
      <c r="V556" s="2491"/>
      <c r="W556" s="2491"/>
      <c r="X556" s="2491"/>
      <c r="Y556" s="2491"/>
      <c r="Z556" s="2491"/>
    </row>
    <row r="557" spans="1:26" ht="110.25">
      <c r="A557" s="3455"/>
      <c r="B557" s="3652"/>
      <c r="C557" s="3645"/>
      <c r="D557" s="3626">
        <v>100000</v>
      </c>
      <c r="E557" s="3645"/>
      <c r="F557" s="3626">
        <v>100000</v>
      </c>
      <c r="G557" s="3461">
        <v>772</v>
      </c>
      <c r="H557" s="3460" t="s">
        <v>3311</v>
      </c>
      <c r="I557" s="3645"/>
      <c r="J557" s="3626"/>
      <c r="K557" s="2491"/>
      <c r="L557" s="2491"/>
      <c r="M557" s="2491"/>
      <c r="N557" s="2491"/>
      <c r="O557" s="2491"/>
      <c r="P557" s="2491"/>
      <c r="Q557" s="2491"/>
      <c r="R557" s="2491"/>
      <c r="S557" s="2491"/>
      <c r="T557" s="2491"/>
      <c r="U557" s="2491"/>
      <c r="V557" s="2491"/>
      <c r="W557" s="2491"/>
      <c r="X557" s="2491"/>
      <c r="Y557" s="2491"/>
      <c r="Z557" s="2491"/>
    </row>
    <row r="558" spans="1:26" ht="126">
      <c r="A558" s="3455"/>
      <c r="B558" s="3824"/>
      <c r="C558" s="3648"/>
      <c r="D558" s="3640">
        <v>800000</v>
      </c>
      <c r="E558" s="3648"/>
      <c r="F558" s="3640">
        <v>800000</v>
      </c>
      <c r="G558" s="3461">
        <v>773</v>
      </c>
      <c r="H558" s="3460" t="s">
        <v>3325</v>
      </c>
      <c r="I558" s="3648"/>
      <c r="J558" s="3640"/>
      <c r="K558" s="2491"/>
      <c r="L558" s="2491"/>
      <c r="M558" s="2491"/>
      <c r="N558" s="2491"/>
      <c r="O558" s="2491"/>
      <c r="P558" s="2491"/>
      <c r="Q558" s="2491"/>
      <c r="R558" s="2491"/>
      <c r="S558" s="2491"/>
      <c r="T558" s="2491"/>
      <c r="U558" s="2491"/>
      <c r="V558" s="2491"/>
      <c r="W558" s="2491"/>
      <c r="X558" s="2491"/>
      <c r="Y558" s="2491"/>
      <c r="Z558" s="2491"/>
    </row>
    <row r="559" spans="1:26" ht="126">
      <c r="A559" s="3455"/>
      <c r="B559" s="3824"/>
      <c r="C559" s="3648"/>
      <c r="D559" s="3640">
        <v>500000</v>
      </c>
      <c r="E559" s="3648"/>
      <c r="F559" s="3640">
        <v>500000</v>
      </c>
      <c r="G559" s="3461">
        <v>774</v>
      </c>
      <c r="H559" s="3648" t="s">
        <v>3243</v>
      </c>
      <c r="I559" s="3648"/>
      <c r="J559" s="3640"/>
      <c r="K559" s="2491"/>
      <c r="L559" s="2491"/>
      <c r="M559" s="2491"/>
      <c r="N559" s="2491"/>
      <c r="O559" s="2491"/>
      <c r="P559" s="2491"/>
      <c r="Q559" s="2491"/>
      <c r="R559" s="2491"/>
      <c r="S559" s="2491"/>
      <c r="T559" s="2491"/>
      <c r="U559" s="2491"/>
      <c r="V559" s="2491"/>
      <c r="W559" s="2491"/>
      <c r="X559" s="2491"/>
      <c r="Y559" s="2491"/>
      <c r="Z559" s="2491"/>
    </row>
    <row r="560" spans="1:26" ht="94.5">
      <c r="A560" s="3455"/>
      <c r="B560" s="3824"/>
      <c r="C560" s="3648"/>
      <c r="D560" s="3640">
        <v>600000</v>
      </c>
      <c r="E560" s="3648"/>
      <c r="F560" s="3640">
        <v>600000</v>
      </c>
      <c r="G560" s="3461">
        <v>775</v>
      </c>
      <c r="H560" s="3648" t="s">
        <v>3253</v>
      </c>
      <c r="I560" s="3648"/>
      <c r="J560" s="3640"/>
      <c r="K560" s="2491"/>
      <c r="L560" s="2491"/>
      <c r="M560" s="2491"/>
      <c r="N560" s="2491"/>
      <c r="O560" s="2491"/>
      <c r="P560" s="2491"/>
      <c r="Q560" s="2491"/>
      <c r="R560" s="2491"/>
      <c r="S560" s="2491"/>
      <c r="T560" s="2491"/>
      <c r="U560" s="2491"/>
      <c r="V560" s="2491"/>
      <c r="W560" s="2491"/>
      <c r="X560" s="2491"/>
      <c r="Y560" s="2491"/>
      <c r="Z560" s="2491"/>
    </row>
    <row r="561" spans="1:26" ht="110.25">
      <c r="A561" s="3455"/>
      <c r="B561" s="3824"/>
      <c r="C561" s="3648"/>
      <c r="D561" s="3649"/>
      <c r="E561" s="3648"/>
      <c r="F561" s="3649"/>
      <c r="G561" s="3461">
        <v>777</v>
      </c>
      <c r="H561" s="3648" t="s">
        <v>3230</v>
      </c>
      <c r="I561" s="3648"/>
      <c r="J561" s="3649"/>
      <c r="K561" s="2491"/>
      <c r="L561" s="2491"/>
      <c r="M561" s="2491"/>
      <c r="N561" s="2491"/>
      <c r="O561" s="2491"/>
      <c r="P561" s="2491"/>
      <c r="Q561" s="2491"/>
      <c r="R561" s="2491"/>
      <c r="S561" s="2491"/>
      <c r="T561" s="2491"/>
      <c r="U561" s="2491"/>
      <c r="V561" s="2491"/>
      <c r="W561" s="2491"/>
      <c r="X561" s="2491"/>
      <c r="Y561" s="2491"/>
      <c r="Z561" s="2491"/>
    </row>
    <row r="562" spans="1:26" ht="63" customHeight="1">
      <c r="A562" s="3455"/>
      <c r="B562" s="3824"/>
      <c r="C562" s="3648"/>
      <c r="D562" s="3640">
        <v>300000</v>
      </c>
      <c r="E562" s="3648"/>
      <c r="F562" s="3640">
        <v>300000</v>
      </c>
      <c r="G562" s="3461">
        <v>778</v>
      </c>
      <c r="H562" s="3648" t="s">
        <v>3231</v>
      </c>
      <c r="I562" s="3648"/>
      <c r="J562" s="3640"/>
      <c r="K562" s="2491"/>
      <c r="L562" s="2491"/>
      <c r="M562" s="2491"/>
      <c r="N562" s="2491"/>
      <c r="O562" s="2491"/>
      <c r="P562" s="2491"/>
      <c r="Q562" s="2491"/>
      <c r="R562" s="2491"/>
      <c r="S562" s="2491"/>
      <c r="T562" s="2491"/>
      <c r="U562" s="2491"/>
      <c r="V562" s="2491"/>
      <c r="W562" s="2491"/>
      <c r="X562" s="2491"/>
      <c r="Y562" s="2491"/>
      <c r="Z562" s="2491"/>
    </row>
    <row r="563" spans="1:26" ht="110.25" customHeight="1">
      <c r="A563" s="3455"/>
      <c r="B563" s="3824"/>
      <c r="C563" s="3648"/>
      <c r="D563" s="3640">
        <v>700000</v>
      </c>
      <c r="E563" s="3648"/>
      <c r="F563" s="3640">
        <v>700000</v>
      </c>
      <c r="G563" s="3461">
        <v>780</v>
      </c>
      <c r="H563" s="3648" t="s">
        <v>3233</v>
      </c>
      <c r="I563" s="3648"/>
      <c r="J563" s="3640"/>
      <c r="K563" s="2491"/>
      <c r="L563" s="2491"/>
      <c r="M563" s="2491"/>
      <c r="N563" s="2491"/>
      <c r="O563" s="2491"/>
      <c r="P563" s="2491"/>
      <c r="Q563" s="2491"/>
      <c r="R563" s="2491"/>
      <c r="S563" s="2491"/>
      <c r="T563" s="2491"/>
      <c r="U563" s="2491"/>
      <c r="V563" s="2491"/>
      <c r="W563" s="2491"/>
      <c r="X563" s="2491"/>
      <c r="Y563" s="2491"/>
      <c r="Z563" s="2491"/>
    </row>
    <row r="564" spans="1:26" ht="110.25">
      <c r="A564" s="3455"/>
      <c r="B564" s="3824"/>
      <c r="C564" s="3648"/>
      <c r="D564" s="3649"/>
      <c r="E564" s="3648"/>
      <c r="F564" s="3649"/>
      <c r="G564" s="3461">
        <v>781</v>
      </c>
      <c r="H564" s="3648" t="s">
        <v>3234</v>
      </c>
      <c r="I564" s="3648"/>
      <c r="J564" s="3649"/>
      <c r="K564" s="2491"/>
      <c r="L564" s="2491"/>
      <c r="M564" s="2491"/>
      <c r="N564" s="2491"/>
      <c r="O564" s="2491"/>
      <c r="P564" s="2491"/>
      <c r="Q564" s="2491"/>
      <c r="R564" s="2491"/>
      <c r="S564" s="2491"/>
      <c r="T564" s="2491"/>
      <c r="U564" s="2491"/>
      <c r="V564" s="2491"/>
      <c r="W564" s="2491"/>
      <c r="X564" s="2491"/>
      <c r="Y564" s="2491"/>
      <c r="Z564" s="2491"/>
    </row>
    <row r="565" spans="1:26" ht="60">
      <c r="A565" s="3455"/>
      <c r="B565" s="3652"/>
      <c r="C565" s="3661"/>
      <c r="D565" s="3661"/>
      <c r="E565" s="3661"/>
      <c r="F565" s="3661"/>
      <c r="G565" s="3461">
        <v>782</v>
      </c>
      <c r="H565" s="3661" t="s">
        <v>3235</v>
      </c>
      <c r="I565" s="3661"/>
      <c r="J565" s="3661"/>
      <c r="K565" s="2491"/>
      <c r="L565" s="2491"/>
      <c r="M565" s="2491"/>
      <c r="N565" s="2491"/>
      <c r="O565" s="2491"/>
      <c r="P565" s="2491"/>
      <c r="Q565" s="2491"/>
      <c r="R565" s="2491"/>
      <c r="S565" s="2491"/>
      <c r="T565" s="2491"/>
      <c r="U565" s="2491"/>
      <c r="V565" s="2491"/>
      <c r="W565" s="2491"/>
      <c r="X565" s="2491"/>
      <c r="Y565" s="2491"/>
      <c r="Z565" s="2491"/>
    </row>
    <row r="566" spans="1:26" ht="75">
      <c r="A566" s="3455"/>
      <c r="B566" s="3652"/>
      <c r="C566" s="3661"/>
      <c r="D566" s="3661"/>
      <c r="E566" s="3661"/>
      <c r="F566" s="3661"/>
      <c r="G566" s="3461">
        <v>783</v>
      </c>
      <c r="H566" s="3661" t="s">
        <v>3236</v>
      </c>
      <c r="I566" s="3661"/>
      <c r="J566" s="3661"/>
      <c r="K566" s="2491"/>
      <c r="L566" s="2491"/>
      <c r="M566" s="2491"/>
      <c r="N566" s="2491"/>
      <c r="O566" s="2491"/>
      <c r="P566" s="2491"/>
      <c r="Q566" s="2491"/>
      <c r="R566" s="2491"/>
      <c r="S566" s="2491"/>
      <c r="T566" s="2491"/>
      <c r="U566" s="2491"/>
      <c r="V566" s="2491"/>
      <c r="W566" s="2491"/>
      <c r="X566" s="2491"/>
      <c r="Y566" s="2491"/>
      <c r="Z566" s="2491"/>
    </row>
    <row r="567" spans="1:26" ht="110.25">
      <c r="A567" s="3455"/>
      <c r="B567" s="3824"/>
      <c r="C567" s="3648"/>
      <c r="D567" s="3649"/>
      <c r="E567" s="3648"/>
      <c r="F567" s="3649"/>
      <c r="G567" s="3461">
        <v>784</v>
      </c>
      <c r="H567" s="3648" t="s">
        <v>3237</v>
      </c>
      <c r="I567" s="3648"/>
      <c r="J567" s="3649"/>
      <c r="K567" s="2491"/>
      <c r="L567" s="2491"/>
      <c r="M567" s="2491"/>
      <c r="N567" s="2491"/>
      <c r="O567" s="2491"/>
      <c r="P567" s="2491"/>
      <c r="Q567" s="2491"/>
      <c r="R567" s="2491"/>
      <c r="S567" s="2491"/>
      <c r="T567" s="2491"/>
      <c r="U567" s="2491"/>
      <c r="V567" s="2491"/>
      <c r="W567" s="2491"/>
      <c r="X567" s="2491"/>
      <c r="Y567" s="2491"/>
      <c r="Z567" s="2491"/>
    </row>
    <row r="568" spans="1:26" ht="63">
      <c r="A568" s="3455"/>
      <c r="B568" s="3824"/>
      <c r="C568" s="3648"/>
      <c r="D568" s="3640">
        <v>500000</v>
      </c>
      <c r="E568" s="3648"/>
      <c r="F568" s="3640">
        <v>500000</v>
      </c>
      <c r="G568" s="3461">
        <v>785</v>
      </c>
      <c r="H568" s="3648" t="s">
        <v>3238</v>
      </c>
      <c r="I568" s="3648"/>
      <c r="J568" s="3640"/>
      <c r="K568" s="2491"/>
      <c r="L568" s="2491"/>
      <c r="M568" s="2491"/>
      <c r="N568" s="2491"/>
      <c r="O568" s="2491"/>
      <c r="P568" s="2491"/>
      <c r="Q568" s="2491"/>
      <c r="R568" s="2491"/>
      <c r="S568" s="2491"/>
      <c r="T568" s="2491"/>
      <c r="U568" s="2491"/>
      <c r="V568" s="2491"/>
      <c r="W568" s="2491"/>
      <c r="X568" s="2491"/>
      <c r="Y568" s="2491"/>
      <c r="Z568" s="2491"/>
    </row>
    <row r="569" spans="1:26" ht="110.25">
      <c r="A569" s="3455"/>
      <c r="B569" s="3652"/>
      <c r="C569" s="3648"/>
      <c r="D569" s="3640">
        <v>500000</v>
      </c>
      <c r="E569" s="3648"/>
      <c r="F569" s="3640">
        <v>500000</v>
      </c>
      <c r="G569" s="3461">
        <v>786</v>
      </c>
      <c r="H569" s="3648" t="s">
        <v>3239</v>
      </c>
      <c r="I569" s="3648"/>
      <c r="J569" s="3640"/>
      <c r="K569" s="2491"/>
      <c r="L569" s="2491"/>
      <c r="M569" s="2491"/>
      <c r="N569" s="2491"/>
      <c r="O569" s="2491"/>
      <c r="P569" s="2491"/>
      <c r="Q569" s="2491"/>
      <c r="R569" s="2491"/>
      <c r="S569" s="2491"/>
      <c r="T569" s="2491"/>
      <c r="U569" s="2491"/>
      <c r="V569" s="2491"/>
      <c r="W569" s="2491"/>
      <c r="X569" s="2491"/>
      <c r="Y569" s="2491"/>
      <c r="Z569" s="2491"/>
    </row>
    <row r="570" spans="1:26" ht="45">
      <c r="A570" s="3455"/>
      <c r="B570" s="3652"/>
      <c r="C570" s="3490"/>
      <c r="D570" s="4430"/>
      <c r="E570" s="3490"/>
      <c r="F570" s="4430"/>
      <c r="G570" s="3461">
        <v>789</v>
      </c>
      <c r="H570" s="3504" t="s">
        <v>1139</v>
      </c>
      <c r="I570" s="3490"/>
      <c r="J570" s="3455"/>
      <c r="K570" s="2491"/>
      <c r="L570" s="2491"/>
      <c r="M570" s="2491"/>
      <c r="N570" s="2491"/>
      <c r="O570" s="2491"/>
      <c r="P570" s="2491"/>
      <c r="Q570" s="2491"/>
      <c r="R570" s="2491"/>
      <c r="S570" s="2491"/>
      <c r="T570" s="2491"/>
      <c r="U570" s="2491"/>
      <c r="V570" s="2491"/>
      <c r="W570" s="2491"/>
      <c r="X570" s="2491"/>
      <c r="Y570" s="2491"/>
      <c r="Z570" s="2491"/>
    </row>
    <row r="571" spans="1:26" ht="105">
      <c r="A571" s="3455"/>
      <c r="B571" s="3652"/>
      <c r="C571" s="3645"/>
      <c r="D571" s="3645"/>
      <c r="E571" s="3645"/>
      <c r="F571" s="3645"/>
      <c r="G571" s="3461">
        <v>790</v>
      </c>
      <c r="H571" s="3504" t="s">
        <v>1058</v>
      </c>
      <c r="I571" s="3645"/>
      <c r="J571" s="3645"/>
      <c r="K571" s="2491"/>
      <c r="L571" s="2491"/>
      <c r="M571" s="2491"/>
      <c r="N571" s="2491"/>
      <c r="O571" s="2491"/>
      <c r="P571" s="2491"/>
      <c r="Q571" s="2491"/>
      <c r="R571" s="2491"/>
      <c r="S571" s="2491"/>
      <c r="T571" s="2491"/>
      <c r="U571" s="2491"/>
      <c r="V571" s="2491"/>
      <c r="W571" s="2491"/>
      <c r="X571" s="2491"/>
      <c r="Y571" s="2491"/>
      <c r="Z571" s="2491"/>
    </row>
    <row r="572" spans="1:26" ht="60">
      <c r="A572" s="3455"/>
      <c r="B572" s="3455"/>
      <c r="C572" s="3645"/>
      <c r="D572" s="3645"/>
      <c r="E572" s="3645"/>
      <c r="F572" s="3645"/>
      <c r="G572" s="3461">
        <v>791</v>
      </c>
      <c r="H572" s="3504" t="s">
        <v>1059</v>
      </c>
      <c r="I572" s="3645"/>
      <c r="J572" s="3645"/>
      <c r="K572" s="2491"/>
      <c r="L572" s="2491"/>
      <c r="M572" s="2491"/>
      <c r="N572" s="2491"/>
      <c r="O572" s="2491"/>
      <c r="P572" s="2491"/>
      <c r="Q572" s="2491"/>
      <c r="R572" s="2491"/>
      <c r="S572" s="2491"/>
      <c r="T572" s="2491"/>
      <c r="U572" s="2491"/>
      <c r="V572" s="2491"/>
      <c r="W572" s="2491"/>
      <c r="X572" s="2491"/>
      <c r="Y572" s="2491"/>
      <c r="Z572" s="2491"/>
    </row>
    <row r="573" spans="1:26" ht="75">
      <c r="A573" s="3455"/>
      <c r="B573" s="3652"/>
      <c r="C573" s="3645"/>
      <c r="D573" s="3645"/>
      <c r="E573" s="3645"/>
      <c r="F573" s="3645"/>
      <c r="G573" s="3461">
        <v>792</v>
      </c>
      <c r="H573" s="3504" t="s">
        <v>1060</v>
      </c>
      <c r="I573" s="3645"/>
      <c r="J573" s="3645"/>
      <c r="K573" s="2491"/>
      <c r="L573" s="2491"/>
      <c r="M573" s="2491"/>
      <c r="N573" s="2491"/>
      <c r="O573" s="2491"/>
      <c r="P573" s="2491"/>
      <c r="Q573" s="2491"/>
      <c r="R573" s="2491"/>
      <c r="S573" s="2491"/>
      <c r="T573" s="2491"/>
      <c r="U573" s="2491"/>
      <c r="V573" s="2491"/>
      <c r="W573" s="2491"/>
      <c r="X573" s="2491"/>
      <c r="Y573" s="2491"/>
      <c r="Z573" s="2491"/>
    </row>
    <row r="574" spans="1:26" ht="60">
      <c r="A574" s="3455"/>
      <c r="B574" s="3652"/>
      <c r="C574" s="3645"/>
      <c r="D574" s="3645"/>
      <c r="E574" s="3645"/>
      <c r="F574" s="3645"/>
      <c r="G574" s="3461">
        <v>793</v>
      </c>
      <c r="H574" s="3504" t="s">
        <v>3113</v>
      </c>
      <c r="I574" s="3645"/>
      <c r="J574" s="3645"/>
      <c r="K574" s="2491"/>
      <c r="L574" s="2491"/>
      <c r="M574" s="2491"/>
      <c r="N574" s="2491"/>
      <c r="O574" s="2491"/>
      <c r="P574" s="2491"/>
      <c r="Q574" s="2491"/>
      <c r="R574" s="2491"/>
      <c r="S574" s="2491"/>
      <c r="T574" s="2491"/>
      <c r="U574" s="2491"/>
      <c r="V574" s="2491"/>
      <c r="W574" s="2491"/>
      <c r="X574" s="2491"/>
      <c r="Y574" s="2491"/>
      <c r="Z574" s="2491"/>
    </row>
    <row r="575" spans="1:26" ht="60">
      <c r="A575" s="3455"/>
      <c r="B575" s="3824"/>
      <c r="C575" s="3645"/>
      <c r="D575" s="3645"/>
      <c r="E575" s="3645"/>
      <c r="F575" s="3645"/>
      <c r="G575" s="3461">
        <v>794</v>
      </c>
      <c r="H575" s="3504" t="s">
        <v>1061</v>
      </c>
      <c r="I575" s="3645"/>
      <c r="J575" s="3645"/>
      <c r="K575" s="2491"/>
      <c r="L575" s="2491"/>
      <c r="M575" s="2491"/>
      <c r="N575" s="2491"/>
      <c r="O575" s="2491"/>
      <c r="P575" s="2491"/>
      <c r="Q575" s="2491"/>
      <c r="R575" s="2491"/>
      <c r="S575" s="2491"/>
      <c r="T575" s="2491"/>
      <c r="U575" s="2491"/>
      <c r="V575" s="2491"/>
      <c r="W575" s="2491"/>
      <c r="X575" s="2491"/>
      <c r="Y575" s="2491"/>
      <c r="Z575" s="2491"/>
    </row>
    <row r="576" spans="1:26" ht="90">
      <c r="A576" s="3455"/>
      <c r="B576" s="3652"/>
      <c r="C576" s="3645"/>
      <c r="D576" s="4430"/>
      <c r="E576" s="3645"/>
      <c r="F576" s="4430"/>
      <c r="G576" s="3461">
        <v>795</v>
      </c>
      <c r="H576" s="3504" t="s">
        <v>2171</v>
      </c>
      <c r="I576" s="3645"/>
      <c r="J576" s="3455"/>
      <c r="K576" s="2491"/>
      <c r="L576" s="2491"/>
      <c r="M576" s="2491"/>
      <c r="N576" s="2491"/>
      <c r="O576" s="2491"/>
      <c r="P576" s="2491"/>
      <c r="Q576" s="2491"/>
      <c r="R576" s="2491"/>
      <c r="S576" s="2491"/>
      <c r="T576" s="2491"/>
      <c r="U576" s="2491"/>
      <c r="V576" s="2491"/>
      <c r="W576" s="2491"/>
      <c r="X576" s="2491"/>
      <c r="Y576" s="2491"/>
      <c r="Z576" s="2491"/>
    </row>
    <row r="577" spans="1:26" ht="30">
      <c r="A577" s="3455"/>
      <c r="B577" s="3824"/>
      <c r="C577" s="3645"/>
      <c r="D577" s="4430"/>
      <c r="E577" s="3645"/>
      <c r="F577" s="4430"/>
      <c r="G577" s="3461">
        <v>796</v>
      </c>
      <c r="H577" s="3504" t="s">
        <v>1062</v>
      </c>
      <c r="I577" s="3645"/>
      <c r="J577" s="3455"/>
      <c r="K577" s="2491"/>
      <c r="L577" s="2491"/>
      <c r="M577" s="2491"/>
      <c r="N577" s="2491"/>
      <c r="O577" s="2491"/>
      <c r="P577" s="2491"/>
      <c r="Q577" s="2491"/>
      <c r="R577" s="2491"/>
      <c r="S577" s="2491"/>
      <c r="T577" s="2491"/>
      <c r="U577" s="2491"/>
      <c r="V577" s="2491"/>
      <c r="W577" s="2491"/>
      <c r="X577" s="2491"/>
      <c r="Y577" s="2491"/>
      <c r="Z577" s="2491"/>
    </row>
    <row r="578" spans="1:26" ht="30">
      <c r="A578" s="3455"/>
      <c r="B578" s="3824"/>
      <c r="C578" s="3645"/>
      <c r="D578" s="3627">
        <v>500000</v>
      </c>
      <c r="E578" s="3645"/>
      <c r="F578" s="3627">
        <v>500000</v>
      </c>
      <c r="G578" s="3461">
        <v>797</v>
      </c>
      <c r="H578" s="3504" t="s">
        <v>2172</v>
      </c>
      <c r="I578" s="3645"/>
      <c r="J578" s="3627"/>
      <c r="K578" s="2491"/>
      <c r="L578" s="2491"/>
      <c r="M578" s="2491"/>
      <c r="N578" s="2491"/>
      <c r="O578" s="2491"/>
      <c r="P578" s="2491"/>
      <c r="Q578" s="2491"/>
      <c r="R578" s="2491"/>
      <c r="S578" s="2491"/>
      <c r="T578" s="2491"/>
      <c r="U578" s="2491"/>
      <c r="V578" s="2491"/>
      <c r="W578" s="2491"/>
      <c r="X578" s="2491"/>
      <c r="Y578" s="2491"/>
      <c r="Z578" s="2491"/>
    </row>
    <row r="579" spans="1:26" ht="60">
      <c r="A579" s="3455"/>
      <c r="B579" s="3652"/>
      <c r="C579" s="3645"/>
      <c r="D579" s="3645"/>
      <c r="E579" s="3645"/>
      <c r="F579" s="3645"/>
      <c r="G579" s="3461">
        <v>798</v>
      </c>
      <c r="H579" s="3504" t="s">
        <v>1063</v>
      </c>
      <c r="I579" s="3645"/>
      <c r="J579" s="3645"/>
      <c r="K579" s="2491"/>
      <c r="L579" s="2491"/>
      <c r="M579" s="2491"/>
      <c r="N579" s="2491"/>
      <c r="O579" s="2491"/>
      <c r="P579" s="2491"/>
      <c r="Q579" s="2491"/>
      <c r="R579" s="2491"/>
      <c r="S579" s="2491"/>
      <c r="T579" s="2491"/>
      <c r="U579" s="2491"/>
      <c r="V579" s="2491"/>
      <c r="W579" s="2491"/>
      <c r="X579" s="2491"/>
      <c r="Y579" s="2491"/>
      <c r="Z579" s="2491"/>
    </row>
    <row r="580" spans="1:26" ht="60">
      <c r="A580" s="3455"/>
      <c r="B580" s="3652"/>
      <c r="C580" s="3645"/>
      <c r="D580" s="4430"/>
      <c r="E580" s="3645"/>
      <c r="F580" s="4430"/>
      <c r="G580" s="3461">
        <v>799</v>
      </c>
      <c r="H580" s="3504" t="s">
        <v>1064</v>
      </c>
      <c r="I580" s="3645"/>
      <c r="J580" s="3455"/>
      <c r="K580" s="2491"/>
      <c r="L580" s="2491"/>
      <c r="M580" s="2491"/>
      <c r="N580" s="2491"/>
      <c r="O580" s="2491"/>
      <c r="P580" s="2491"/>
      <c r="Q580" s="2491"/>
      <c r="R580" s="2491"/>
      <c r="S580" s="2491"/>
      <c r="T580" s="2491"/>
      <c r="U580" s="2491"/>
      <c r="V580" s="2491"/>
      <c r="W580" s="2491"/>
      <c r="X580" s="2491"/>
      <c r="Y580" s="2491"/>
      <c r="Z580" s="2491"/>
    </row>
    <row r="581" spans="1:26" ht="75">
      <c r="A581" s="3455"/>
      <c r="B581" s="3652"/>
      <c r="C581" s="4430"/>
      <c r="D581" s="4430"/>
      <c r="E581" s="4430"/>
      <c r="F581" s="4430"/>
      <c r="G581" s="3461">
        <v>805</v>
      </c>
      <c r="H581" s="3504" t="s">
        <v>2173</v>
      </c>
      <c r="I581" s="3455"/>
      <c r="J581" s="3455"/>
      <c r="K581" s="2491"/>
      <c r="L581" s="2491"/>
      <c r="M581" s="2491"/>
      <c r="N581" s="2491"/>
      <c r="O581" s="2491"/>
      <c r="P581" s="2491"/>
      <c r="Q581" s="2491"/>
      <c r="R581" s="2491"/>
      <c r="S581" s="2491"/>
      <c r="T581" s="2491"/>
      <c r="U581" s="2491"/>
      <c r="V581" s="2491"/>
      <c r="W581" s="2491"/>
      <c r="X581" s="2491"/>
      <c r="Y581" s="2491"/>
      <c r="Z581" s="2491"/>
    </row>
    <row r="582" spans="1:26" ht="45">
      <c r="A582" s="3455"/>
      <c r="B582" s="3652"/>
      <c r="C582" s="4430"/>
      <c r="D582" s="4430"/>
      <c r="E582" s="4430"/>
      <c r="F582" s="4430"/>
      <c r="G582" s="3461">
        <v>816</v>
      </c>
      <c r="H582" s="3504" t="s">
        <v>2174</v>
      </c>
      <c r="I582" s="3455"/>
      <c r="J582" s="3455"/>
      <c r="K582" s="2491"/>
      <c r="L582" s="2491"/>
      <c r="M582" s="2491"/>
      <c r="N582" s="2491"/>
      <c r="O582" s="2491"/>
      <c r="P582" s="2491"/>
      <c r="Q582" s="2491"/>
      <c r="R582" s="2491"/>
      <c r="S582" s="2491"/>
      <c r="T582" s="2491"/>
      <c r="U582" s="2491"/>
      <c r="V582" s="2491"/>
      <c r="W582" s="2491"/>
      <c r="X582" s="2491"/>
      <c r="Y582" s="2491"/>
      <c r="Z582" s="2491"/>
    </row>
    <row r="583" spans="1:26" ht="60">
      <c r="A583" s="3455"/>
      <c r="B583" s="3455"/>
      <c r="C583" s="4430"/>
      <c r="D583" s="4430"/>
      <c r="E583" s="4430"/>
      <c r="F583" s="4430"/>
      <c r="G583" s="3461">
        <v>832</v>
      </c>
      <c r="H583" s="3504" t="s">
        <v>2175</v>
      </c>
      <c r="I583" s="3455"/>
      <c r="J583" s="3455"/>
      <c r="K583" s="2491"/>
      <c r="L583" s="2491"/>
      <c r="M583" s="2491"/>
      <c r="N583" s="2491"/>
      <c r="O583" s="2491"/>
      <c r="P583" s="2491"/>
      <c r="Q583" s="2491"/>
      <c r="R583" s="2491"/>
      <c r="S583" s="2491"/>
      <c r="T583" s="2491"/>
      <c r="U583" s="2491"/>
      <c r="V583" s="2491"/>
      <c r="W583" s="2491"/>
      <c r="X583" s="2491"/>
      <c r="Y583" s="2491"/>
      <c r="Z583" s="2491"/>
    </row>
    <row r="584" spans="1:26" ht="60" customHeight="1">
      <c r="A584" s="3455"/>
      <c r="B584" s="3455"/>
      <c r="C584" s="4430"/>
      <c r="D584" s="4430"/>
      <c r="E584" s="4430"/>
      <c r="F584" s="4430"/>
      <c r="G584" s="3461">
        <v>841</v>
      </c>
      <c r="H584" s="3504" t="s">
        <v>2176</v>
      </c>
      <c r="I584" s="3455"/>
      <c r="J584" s="3455"/>
      <c r="K584" s="2491"/>
      <c r="L584" s="2491"/>
      <c r="M584" s="2491"/>
      <c r="N584" s="2491"/>
      <c r="O584" s="2491"/>
      <c r="P584" s="2491"/>
      <c r="Q584" s="2491"/>
      <c r="R584" s="2491"/>
      <c r="S584" s="2491"/>
      <c r="T584" s="2491"/>
      <c r="U584" s="2491"/>
      <c r="V584" s="2491"/>
      <c r="W584" s="2491"/>
      <c r="X584" s="2491"/>
      <c r="Y584" s="2491"/>
      <c r="Z584" s="2491"/>
    </row>
    <row r="585" spans="1:26" ht="60">
      <c r="A585" s="3455"/>
      <c r="B585" s="3455"/>
      <c r="C585" s="4430"/>
      <c r="D585" s="4430"/>
      <c r="E585" s="4430"/>
      <c r="F585" s="4430"/>
      <c r="G585" s="3461">
        <v>843</v>
      </c>
      <c r="H585" s="3504" t="s">
        <v>2177</v>
      </c>
      <c r="I585" s="3455"/>
      <c r="J585" s="3455"/>
      <c r="K585" s="2491"/>
      <c r="L585" s="2491"/>
      <c r="M585" s="2491"/>
      <c r="N585" s="2491"/>
      <c r="O585" s="2491"/>
      <c r="P585" s="2491"/>
      <c r="Q585" s="2491"/>
      <c r="R585" s="2491"/>
      <c r="S585" s="2491"/>
      <c r="T585" s="2491"/>
      <c r="U585" s="2491"/>
      <c r="V585" s="2491"/>
      <c r="W585" s="2491"/>
      <c r="X585" s="2491"/>
      <c r="Y585" s="2491"/>
      <c r="Z585" s="2491"/>
    </row>
    <row r="586" spans="1:26" ht="75" customHeight="1">
      <c r="A586" s="3455"/>
      <c r="B586" s="3455"/>
      <c r="C586" s="4430"/>
      <c r="D586" s="4430"/>
      <c r="E586" s="4430"/>
      <c r="F586" s="4430"/>
      <c r="G586" s="3461">
        <v>845</v>
      </c>
      <c r="H586" s="3504" t="s">
        <v>2178</v>
      </c>
      <c r="I586" s="3455"/>
      <c r="J586" s="3455"/>
      <c r="K586" s="2491"/>
      <c r="L586" s="2491"/>
      <c r="M586" s="2491"/>
      <c r="N586" s="2491"/>
      <c r="O586" s="2491"/>
      <c r="P586" s="2491"/>
      <c r="Q586" s="2491"/>
      <c r="R586" s="2491"/>
      <c r="S586" s="2491"/>
      <c r="T586" s="2491"/>
      <c r="U586" s="2491"/>
      <c r="V586" s="2491"/>
      <c r="W586" s="2491"/>
      <c r="X586" s="2491"/>
      <c r="Y586" s="2491"/>
      <c r="Z586" s="2491"/>
    </row>
    <row r="587" spans="1:26" ht="90">
      <c r="A587" s="3455"/>
      <c r="B587" s="3455"/>
      <c r="C587" s="4430"/>
      <c r="D587" s="4430"/>
      <c r="E587" s="4430"/>
      <c r="F587" s="4430"/>
      <c r="G587" s="3461">
        <v>850</v>
      </c>
      <c r="H587" s="3504" t="s">
        <v>2179</v>
      </c>
      <c r="I587" s="3455"/>
      <c r="J587" s="3455"/>
      <c r="K587" s="2491"/>
      <c r="L587" s="2491"/>
      <c r="M587" s="2491"/>
      <c r="N587" s="2491"/>
      <c r="O587" s="2491"/>
      <c r="P587" s="2491"/>
      <c r="Q587" s="2491"/>
      <c r="R587" s="2491"/>
      <c r="S587" s="2491"/>
      <c r="T587" s="2491"/>
      <c r="U587" s="2491"/>
      <c r="V587" s="2491"/>
      <c r="W587" s="2491"/>
      <c r="X587" s="2491"/>
      <c r="Y587" s="2491"/>
      <c r="Z587" s="2491"/>
    </row>
    <row r="588" spans="1:26" ht="90">
      <c r="A588" s="3455"/>
      <c r="B588" s="3455"/>
      <c r="C588" s="4430"/>
      <c r="D588" s="4430"/>
      <c r="E588" s="4430"/>
      <c r="F588" s="4430"/>
      <c r="G588" s="3461">
        <v>852</v>
      </c>
      <c r="H588" s="3504" t="s">
        <v>2180</v>
      </c>
      <c r="I588" s="3455"/>
      <c r="J588" s="3455"/>
      <c r="K588" s="2491"/>
      <c r="L588" s="2491"/>
      <c r="M588" s="2491"/>
      <c r="N588" s="2491"/>
      <c r="O588" s="2491"/>
      <c r="P588" s="2491"/>
      <c r="Q588" s="2491"/>
      <c r="R588" s="2491"/>
      <c r="S588" s="2491"/>
      <c r="T588" s="2491"/>
      <c r="U588" s="2491"/>
      <c r="V588" s="2491"/>
      <c r="W588" s="2491"/>
      <c r="X588" s="2491"/>
      <c r="Y588" s="2491"/>
      <c r="Z588" s="2491"/>
    </row>
    <row r="589" spans="1:26" ht="90">
      <c r="A589" s="3455"/>
      <c r="B589" s="3455"/>
      <c r="C589" s="4430"/>
      <c r="D589" s="4430"/>
      <c r="E589" s="4430"/>
      <c r="F589" s="4430"/>
      <c r="G589" s="3461">
        <v>854</v>
      </c>
      <c r="H589" s="3504" t="s">
        <v>2181</v>
      </c>
      <c r="I589" s="3455"/>
      <c r="J589" s="3455"/>
      <c r="K589" s="2491"/>
      <c r="L589" s="2491"/>
      <c r="M589" s="2491"/>
      <c r="N589" s="2491"/>
      <c r="O589" s="2491"/>
      <c r="P589" s="2491"/>
      <c r="Q589" s="2491"/>
      <c r="R589" s="2491"/>
      <c r="S589" s="2491"/>
      <c r="T589" s="2491"/>
      <c r="U589" s="2491"/>
      <c r="V589" s="2491"/>
      <c r="W589" s="2491"/>
      <c r="X589" s="2491"/>
      <c r="Y589" s="2491"/>
      <c r="Z589" s="2491"/>
    </row>
    <row r="590" spans="1:26" ht="75">
      <c r="A590" s="3455"/>
      <c r="B590" s="3824"/>
      <c r="C590" s="4430"/>
      <c r="D590" s="4430"/>
      <c r="E590" s="4430"/>
      <c r="F590" s="4430"/>
      <c r="G590" s="3461">
        <v>855</v>
      </c>
      <c r="H590" s="3504" t="s">
        <v>1071</v>
      </c>
      <c r="I590" s="3455"/>
      <c r="J590" s="3455"/>
      <c r="K590" s="2491"/>
      <c r="L590" s="2491"/>
      <c r="M590" s="2491"/>
      <c r="N590" s="2491"/>
      <c r="O590" s="2491"/>
      <c r="P590" s="2491"/>
      <c r="Q590" s="2491"/>
      <c r="R590" s="2491"/>
      <c r="S590" s="2491"/>
      <c r="T590" s="2491"/>
      <c r="U590" s="2491"/>
      <c r="V590" s="2491"/>
      <c r="W590" s="2491"/>
      <c r="X590" s="2491"/>
      <c r="Y590" s="2491"/>
      <c r="Z590" s="2491"/>
    </row>
    <row r="591" spans="1:26" ht="75" customHeight="1">
      <c r="A591" s="3455"/>
      <c r="B591" s="3455"/>
      <c r="C591" s="4430"/>
      <c r="D591" s="4430"/>
      <c r="E591" s="4430"/>
      <c r="F591" s="4430"/>
      <c r="G591" s="3461">
        <v>856</v>
      </c>
      <c r="H591" s="3504" t="s">
        <v>2182</v>
      </c>
      <c r="I591" s="3455"/>
      <c r="J591" s="3455"/>
      <c r="K591" s="2491"/>
      <c r="L591" s="2491"/>
      <c r="M591" s="2491"/>
      <c r="N591" s="2491"/>
      <c r="O591" s="2491"/>
      <c r="P591" s="2491"/>
      <c r="Q591" s="2491"/>
      <c r="R591" s="2491"/>
      <c r="S591" s="2491"/>
      <c r="T591" s="2491"/>
      <c r="U591" s="2491"/>
      <c r="V591" s="2491"/>
      <c r="W591" s="2491"/>
      <c r="X591" s="2491"/>
      <c r="Y591" s="2491"/>
      <c r="Z591" s="2491"/>
    </row>
    <row r="592" spans="1:26" ht="90">
      <c r="A592" s="3455"/>
      <c r="B592" s="3455"/>
      <c r="C592" s="4430"/>
      <c r="D592" s="4430"/>
      <c r="E592" s="4430"/>
      <c r="F592" s="4430"/>
      <c r="G592" s="3461">
        <v>859</v>
      </c>
      <c r="H592" s="3504" t="s">
        <v>2183</v>
      </c>
      <c r="I592" s="3455"/>
      <c r="J592" s="3455"/>
      <c r="K592" s="2491"/>
      <c r="L592" s="2491"/>
      <c r="M592" s="2491"/>
      <c r="N592" s="2491"/>
      <c r="O592" s="2491"/>
      <c r="P592" s="2491"/>
      <c r="Q592" s="2491"/>
      <c r="R592" s="2491"/>
      <c r="S592" s="2491"/>
      <c r="T592" s="2491"/>
      <c r="U592" s="2491"/>
      <c r="V592" s="2491"/>
      <c r="W592" s="2491"/>
      <c r="X592" s="2491"/>
      <c r="Y592" s="2491"/>
      <c r="Z592" s="2491"/>
    </row>
    <row r="593" spans="1:26" ht="120" customHeight="1">
      <c r="A593" s="3455"/>
      <c r="B593" s="3455"/>
      <c r="C593" s="4430"/>
      <c r="D593" s="4430"/>
      <c r="E593" s="4430"/>
      <c r="F593" s="4430"/>
      <c r="G593" s="3461">
        <v>860</v>
      </c>
      <c r="H593" s="3660" t="s">
        <v>2184</v>
      </c>
      <c r="I593" s="3455"/>
      <c r="J593" s="3455"/>
      <c r="K593" s="2491"/>
      <c r="L593" s="2491"/>
      <c r="M593" s="2491"/>
      <c r="N593" s="2491"/>
      <c r="O593" s="2491"/>
      <c r="P593" s="2491"/>
      <c r="Q593" s="2491"/>
      <c r="R593" s="2491"/>
      <c r="S593" s="2491"/>
      <c r="T593" s="2491"/>
      <c r="U593" s="2491"/>
      <c r="V593" s="2491"/>
      <c r="W593" s="2491"/>
      <c r="X593" s="2491"/>
      <c r="Y593" s="2491"/>
      <c r="Z593" s="2491"/>
    </row>
    <row r="594" spans="1:26" ht="75">
      <c r="A594" s="3455"/>
      <c r="B594" s="3455"/>
      <c r="C594" s="4430"/>
      <c r="D594" s="4430"/>
      <c r="E594" s="4430"/>
      <c r="F594" s="4430"/>
      <c r="G594" s="3461">
        <v>861</v>
      </c>
      <c r="H594" s="3504" t="s">
        <v>2185</v>
      </c>
      <c r="I594" s="3455"/>
      <c r="J594" s="3455"/>
      <c r="K594" s="2491"/>
      <c r="L594" s="2491"/>
      <c r="M594" s="2491"/>
      <c r="N594" s="2491"/>
      <c r="O594" s="2491"/>
      <c r="P594" s="2491"/>
      <c r="Q594" s="2491"/>
      <c r="R594" s="2491"/>
      <c r="S594" s="2491"/>
      <c r="T594" s="2491"/>
      <c r="U594" s="2491"/>
      <c r="V594" s="2491"/>
      <c r="W594" s="2491"/>
      <c r="X594" s="2491"/>
      <c r="Y594" s="2491"/>
      <c r="Z594" s="2491"/>
    </row>
    <row r="595" spans="1:26" ht="75">
      <c r="A595" s="3455"/>
      <c r="B595" s="3455"/>
      <c r="C595" s="4430"/>
      <c r="D595" s="4430"/>
      <c r="E595" s="4430"/>
      <c r="F595" s="4430"/>
      <c r="G595" s="3461">
        <v>862</v>
      </c>
      <c r="H595" s="3504" t="s">
        <v>2186</v>
      </c>
      <c r="I595" s="3455"/>
      <c r="J595" s="3455"/>
      <c r="K595" s="2491"/>
      <c r="L595" s="2491"/>
      <c r="M595" s="2491"/>
      <c r="N595" s="2491"/>
      <c r="O595" s="2491"/>
      <c r="P595" s="2491"/>
      <c r="Q595" s="2491"/>
      <c r="R595" s="2491"/>
      <c r="S595" s="2491"/>
      <c r="T595" s="2491"/>
      <c r="U595" s="2491"/>
      <c r="V595" s="2491"/>
      <c r="W595" s="2491"/>
      <c r="X595" s="2491"/>
      <c r="Y595" s="2491"/>
      <c r="Z595" s="2491"/>
    </row>
    <row r="596" spans="1:26" ht="60">
      <c r="A596" s="3455"/>
      <c r="B596" s="3455"/>
      <c r="C596" s="4430"/>
      <c r="D596" s="4430"/>
      <c r="E596" s="4430"/>
      <c r="F596" s="4430"/>
      <c r="G596" s="3461">
        <v>863</v>
      </c>
      <c r="H596" s="3504" t="s">
        <v>2187</v>
      </c>
      <c r="I596" s="3455"/>
      <c r="J596" s="3455"/>
      <c r="K596" s="2491"/>
      <c r="L596" s="2491"/>
      <c r="M596" s="2491"/>
      <c r="N596" s="2491"/>
      <c r="O596" s="2491"/>
      <c r="P596" s="2491"/>
      <c r="Q596" s="2491"/>
      <c r="R596" s="2491"/>
      <c r="S596" s="2491"/>
      <c r="T596" s="2491"/>
      <c r="U596" s="2491"/>
      <c r="V596" s="2491"/>
      <c r="W596" s="2491"/>
      <c r="X596" s="2491"/>
      <c r="Y596" s="2491"/>
      <c r="Z596" s="2491"/>
    </row>
    <row r="597" spans="1:26" ht="45">
      <c r="A597" s="3455"/>
      <c r="B597" s="3455"/>
      <c r="C597" s="4430"/>
      <c r="D597" s="4430"/>
      <c r="E597" s="4430"/>
      <c r="F597" s="4430"/>
      <c r="G597" s="3461">
        <v>864</v>
      </c>
      <c r="H597" s="3504" t="s">
        <v>2188</v>
      </c>
      <c r="I597" s="3455"/>
      <c r="J597" s="3455"/>
      <c r="K597" s="2491"/>
      <c r="L597" s="2491"/>
      <c r="M597" s="2491"/>
      <c r="N597" s="2491"/>
      <c r="O597" s="2491"/>
      <c r="P597" s="2491"/>
      <c r="Q597" s="2491"/>
      <c r="R597" s="2491"/>
      <c r="S597" s="2491"/>
      <c r="T597" s="2491"/>
      <c r="U597" s="2491"/>
      <c r="V597" s="2491"/>
      <c r="W597" s="2491"/>
      <c r="X597" s="2491"/>
      <c r="Y597" s="2491"/>
      <c r="Z597" s="2491"/>
    </row>
    <row r="598" spans="1:26" ht="75">
      <c r="A598" s="3455"/>
      <c r="B598" s="3455"/>
      <c r="C598" s="4430"/>
      <c r="D598" s="4430"/>
      <c r="E598" s="4430"/>
      <c r="F598" s="4430"/>
      <c r="G598" s="3461">
        <v>865</v>
      </c>
      <c r="H598" s="3504" t="s">
        <v>2189</v>
      </c>
      <c r="I598" s="3455"/>
      <c r="J598" s="3455"/>
      <c r="K598" s="2491"/>
      <c r="L598" s="2491"/>
      <c r="M598" s="2491"/>
      <c r="N598" s="2491"/>
      <c r="O598" s="2491"/>
      <c r="P598" s="2491"/>
      <c r="Q598" s="2491"/>
      <c r="R598" s="2491"/>
      <c r="S598" s="2491"/>
      <c r="T598" s="2491"/>
      <c r="U598" s="2491"/>
      <c r="V598" s="2491"/>
      <c r="W598" s="2491"/>
      <c r="X598" s="2491"/>
      <c r="Y598" s="2491"/>
      <c r="Z598" s="2491"/>
    </row>
    <row r="599" spans="1:26" ht="120">
      <c r="A599" s="3455"/>
      <c r="B599" s="3455"/>
      <c r="C599" s="4430"/>
      <c r="D599" s="4430"/>
      <c r="E599" s="4430"/>
      <c r="F599" s="4430"/>
      <c r="G599" s="3461">
        <v>866</v>
      </c>
      <c r="H599" s="3660" t="s">
        <v>2190</v>
      </c>
      <c r="I599" s="3455"/>
      <c r="J599" s="3455"/>
      <c r="K599" s="2491"/>
      <c r="L599" s="2491"/>
      <c r="M599" s="2491"/>
      <c r="N599" s="2491"/>
      <c r="O599" s="2491"/>
      <c r="P599" s="2491"/>
      <c r="Q599" s="2491"/>
      <c r="R599" s="2491"/>
      <c r="S599" s="2491"/>
      <c r="T599" s="2491"/>
      <c r="U599" s="2491"/>
      <c r="V599" s="2491"/>
      <c r="W599" s="2491"/>
      <c r="X599" s="2491"/>
      <c r="Y599" s="2491"/>
      <c r="Z599" s="2491"/>
    </row>
    <row r="600" spans="1:26" ht="90">
      <c r="A600" s="3455"/>
      <c r="B600" s="3455"/>
      <c r="C600" s="4430"/>
      <c r="D600" s="4430"/>
      <c r="E600" s="4430"/>
      <c r="F600" s="4430"/>
      <c r="G600" s="3461">
        <v>867</v>
      </c>
      <c r="H600" s="3504" t="s">
        <v>2191</v>
      </c>
      <c r="I600" s="3455"/>
      <c r="J600" s="3455"/>
      <c r="K600" s="2491"/>
      <c r="L600" s="2491"/>
      <c r="M600" s="2491"/>
      <c r="N600" s="2491"/>
      <c r="O600" s="2491"/>
      <c r="P600" s="2491"/>
      <c r="Q600" s="2491"/>
      <c r="R600" s="2491"/>
      <c r="S600" s="2491"/>
      <c r="T600" s="2491"/>
      <c r="U600" s="2491"/>
      <c r="V600" s="2491"/>
      <c r="W600" s="2491"/>
      <c r="X600" s="2491"/>
      <c r="Y600" s="2491"/>
      <c r="Z600" s="2491"/>
    </row>
    <row r="601" spans="1:26" ht="60" customHeight="1">
      <c r="A601" s="3455"/>
      <c r="B601" s="3455"/>
      <c r="C601" s="4430"/>
      <c r="D601" s="4430"/>
      <c r="E601" s="4430"/>
      <c r="F601" s="4430"/>
      <c r="G601" s="3461">
        <v>868</v>
      </c>
      <c r="H601" s="3504" t="s">
        <v>2192</v>
      </c>
      <c r="I601" s="3455"/>
      <c r="J601" s="3455"/>
      <c r="K601" s="2491"/>
      <c r="L601" s="2491"/>
      <c r="M601" s="2491"/>
      <c r="N601" s="2491"/>
      <c r="O601" s="2491"/>
      <c r="P601" s="2491"/>
      <c r="Q601" s="2491"/>
      <c r="R601" s="2491"/>
      <c r="S601" s="2491"/>
      <c r="T601" s="2491"/>
      <c r="U601" s="2491"/>
      <c r="V601" s="2491"/>
      <c r="W601" s="2491"/>
      <c r="X601" s="2491"/>
      <c r="Y601" s="2491"/>
      <c r="Z601" s="2491"/>
    </row>
    <row r="602" spans="1:26" ht="45">
      <c r="A602" s="3455"/>
      <c r="B602" s="3455"/>
      <c r="C602" s="4430"/>
      <c r="D602" s="4430"/>
      <c r="E602" s="4430"/>
      <c r="F602" s="4430"/>
      <c r="G602" s="3461">
        <v>869</v>
      </c>
      <c r="H602" s="3504" t="s">
        <v>2193</v>
      </c>
      <c r="I602" s="3455"/>
      <c r="J602" s="3455"/>
      <c r="K602" s="2491"/>
      <c r="L602" s="2491"/>
      <c r="M602" s="2491"/>
      <c r="N602" s="2491"/>
      <c r="O602" s="2491"/>
      <c r="P602" s="2491"/>
      <c r="Q602" s="2491"/>
      <c r="R602" s="2491"/>
      <c r="S602" s="2491"/>
      <c r="T602" s="2491"/>
      <c r="U602" s="2491"/>
      <c r="V602" s="2491"/>
      <c r="W602" s="2491"/>
      <c r="X602" s="2491"/>
      <c r="Y602" s="2491"/>
      <c r="Z602" s="2491"/>
    </row>
    <row r="603" spans="1:26" ht="75">
      <c r="A603" s="3455"/>
      <c r="B603" s="3455"/>
      <c r="C603" s="4430"/>
      <c r="D603" s="4430"/>
      <c r="E603" s="4430"/>
      <c r="F603" s="4430"/>
      <c r="G603" s="3461">
        <v>870</v>
      </c>
      <c r="H603" s="3504" t="s">
        <v>2194</v>
      </c>
      <c r="I603" s="3455"/>
      <c r="J603" s="3455"/>
      <c r="K603" s="2491"/>
      <c r="L603" s="2491"/>
      <c r="M603" s="2491"/>
      <c r="N603" s="2491"/>
      <c r="O603" s="2491"/>
      <c r="P603" s="2491"/>
      <c r="Q603" s="2491"/>
      <c r="R603" s="2491"/>
      <c r="S603" s="2491"/>
      <c r="T603" s="2491"/>
      <c r="U603" s="2491"/>
      <c r="V603" s="2491"/>
      <c r="W603" s="2491"/>
      <c r="X603" s="2491"/>
      <c r="Y603" s="2491"/>
      <c r="Z603" s="2491"/>
    </row>
    <row r="604" spans="1:26" ht="60">
      <c r="A604" s="3455"/>
      <c r="B604" s="3455"/>
      <c r="C604" s="4430"/>
      <c r="D604" s="4430"/>
      <c r="E604" s="4430"/>
      <c r="F604" s="4430"/>
      <c r="G604" s="3461">
        <v>871</v>
      </c>
      <c r="H604" s="3504" t="s">
        <v>2195</v>
      </c>
      <c r="I604" s="3455"/>
      <c r="J604" s="3455"/>
      <c r="K604" s="2491"/>
      <c r="L604" s="2491"/>
      <c r="M604" s="2491"/>
      <c r="N604" s="2491"/>
      <c r="O604" s="2491"/>
      <c r="P604" s="2491"/>
      <c r="Q604" s="2491"/>
      <c r="R604" s="2491"/>
      <c r="S604" s="2491"/>
      <c r="T604" s="2491"/>
      <c r="U604" s="2491"/>
      <c r="V604" s="2491"/>
      <c r="W604" s="2491"/>
      <c r="X604" s="2491"/>
      <c r="Y604" s="2491"/>
      <c r="Z604" s="2491"/>
    </row>
    <row r="605" spans="1:26" ht="60">
      <c r="A605" s="3455"/>
      <c r="B605" s="3455"/>
      <c r="C605" s="4430"/>
      <c r="D605" s="4430"/>
      <c r="E605" s="4430"/>
      <c r="F605" s="4430"/>
      <c r="G605" s="3461">
        <v>872</v>
      </c>
      <c r="H605" s="3504" t="s">
        <v>2196</v>
      </c>
      <c r="I605" s="3455"/>
      <c r="J605" s="3455"/>
      <c r="K605" s="2491"/>
      <c r="L605" s="2491"/>
      <c r="M605" s="2491"/>
      <c r="N605" s="2491"/>
      <c r="O605" s="2491"/>
      <c r="P605" s="2491"/>
      <c r="Q605" s="2491"/>
      <c r="R605" s="2491"/>
      <c r="S605" s="2491"/>
      <c r="T605" s="2491"/>
      <c r="U605" s="2491"/>
      <c r="V605" s="2491"/>
      <c r="W605" s="2491"/>
      <c r="X605" s="2491"/>
      <c r="Y605" s="2491"/>
      <c r="Z605" s="2491"/>
    </row>
    <row r="606" spans="1:26" ht="75">
      <c r="A606" s="3455"/>
      <c r="B606" s="3455"/>
      <c r="C606" s="4430"/>
      <c r="D606" s="3645"/>
      <c r="E606" s="4430"/>
      <c r="F606" s="3645"/>
      <c r="G606" s="3461">
        <v>873</v>
      </c>
      <c r="H606" s="3504" t="s">
        <v>2197</v>
      </c>
      <c r="I606" s="3455"/>
      <c r="J606" s="3645"/>
      <c r="K606" s="2491"/>
      <c r="L606" s="2491"/>
      <c r="M606" s="2491"/>
      <c r="N606" s="2491"/>
      <c r="O606" s="2491"/>
      <c r="P606" s="2491"/>
      <c r="Q606" s="2491"/>
      <c r="R606" s="2491"/>
      <c r="S606" s="2491"/>
      <c r="T606" s="2491"/>
      <c r="U606" s="2491"/>
      <c r="V606" s="2491"/>
      <c r="W606" s="2491"/>
      <c r="X606" s="2491"/>
      <c r="Y606" s="2491"/>
      <c r="Z606" s="2491"/>
    </row>
    <row r="607" spans="1:26" ht="45">
      <c r="A607" s="3455"/>
      <c r="B607" s="3455"/>
      <c r="C607" s="4430"/>
      <c r="D607" s="3645"/>
      <c r="E607" s="4430"/>
      <c r="F607" s="3645"/>
      <c r="G607" s="3461">
        <v>874</v>
      </c>
      <c r="H607" s="3504" t="s">
        <v>2198</v>
      </c>
      <c r="I607" s="3455"/>
      <c r="J607" s="3645"/>
      <c r="K607" s="2491"/>
      <c r="L607" s="2491"/>
      <c r="M607" s="2491"/>
      <c r="N607" s="2491"/>
      <c r="O607" s="2491"/>
      <c r="P607" s="2491"/>
      <c r="Q607" s="2491"/>
      <c r="R607" s="2491"/>
      <c r="S607" s="2491"/>
      <c r="T607" s="2491"/>
      <c r="U607" s="2491"/>
      <c r="V607" s="2491"/>
      <c r="W607" s="2491"/>
      <c r="X607" s="2491"/>
      <c r="Y607" s="2491"/>
      <c r="Z607" s="2491"/>
    </row>
    <row r="608" spans="1:26" ht="60">
      <c r="A608" s="3455"/>
      <c r="B608" s="3455"/>
      <c r="C608" s="4430"/>
      <c r="D608" s="3645"/>
      <c r="E608" s="4430"/>
      <c r="F608" s="3645"/>
      <c r="G608" s="3461">
        <v>875</v>
      </c>
      <c r="H608" s="3504" t="s">
        <v>2201</v>
      </c>
      <c r="I608" s="3455"/>
      <c r="J608" s="3645"/>
      <c r="K608" s="2491"/>
      <c r="L608" s="2491"/>
      <c r="M608" s="2491"/>
      <c r="N608" s="2491"/>
      <c r="O608" s="2491"/>
      <c r="P608" s="2491"/>
      <c r="Q608" s="2491"/>
      <c r="R608" s="2491"/>
      <c r="S608" s="2491"/>
      <c r="T608" s="2491"/>
      <c r="U608" s="2491"/>
      <c r="V608" s="2491"/>
      <c r="W608" s="2491"/>
      <c r="X608" s="2491"/>
      <c r="Y608" s="2491"/>
      <c r="Z608" s="2491"/>
    </row>
    <row r="609" spans="1:26" ht="105">
      <c r="A609" s="3455"/>
      <c r="B609" s="3455"/>
      <c r="C609" s="4430"/>
      <c r="D609" s="4430"/>
      <c r="E609" s="4430"/>
      <c r="F609" s="4430"/>
      <c r="G609" s="3461">
        <v>876</v>
      </c>
      <c r="H609" s="3504" t="s">
        <v>2203</v>
      </c>
      <c r="I609" s="3455"/>
      <c r="J609" s="3455"/>
      <c r="K609" s="2491"/>
      <c r="L609" s="2491"/>
      <c r="M609" s="2491"/>
      <c r="N609" s="2491"/>
      <c r="O609" s="2491"/>
      <c r="P609" s="2491"/>
      <c r="Q609" s="2491"/>
      <c r="R609" s="2491"/>
      <c r="S609" s="2491"/>
      <c r="T609" s="2491"/>
      <c r="U609" s="2491"/>
      <c r="V609" s="2491"/>
      <c r="W609" s="2491"/>
      <c r="X609" s="2491"/>
      <c r="Y609" s="2491"/>
      <c r="Z609" s="2491"/>
    </row>
    <row r="610" spans="1:26" ht="60">
      <c r="A610" s="3455"/>
      <c r="B610" s="3455"/>
      <c r="C610" s="4430"/>
      <c r="D610" s="4430"/>
      <c r="E610" s="4430"/>
      <c r="F610" s="4430"/>
      <c r="G610" s="3461">
        <v>879</v>
      </c>
      <c r="H610" s="3504" t="s">
        <v>2202</v>
      </c>
      <c r="I610" s="3455"/>
      <c r="J610" s="3455"/>
      <c r="K610" s="2491"/>
      <c r="L610" s="2491"/>
      <c r="M610" s="2491"/>
      <c r="N610" s="2491"/>
      <c r="O610" s="2491"/>
      <c r="P610" s="2491"/>
      <c r="Q610" s="2491"/>
      <c r="R610" s="2491"/>
      <c r="S610" s="2491"/>
      <c r="T610" s="2491"/>
      <c r="U610" s="2491"/>
      <c r="V610" s="2491"/>
      <c r="W610" s="2491"/>
      <c r="X610" s="2491"/>
      <c r="Y610" s="2491"/>
      <c r="Z610" s="2491"/>
    </row>
    <row r="611" spans="1:26" ht="120">
      <c r="A611" s="3455"/>
      <c r="B611" s="3455"/>
      <c r="C611" s="3645"/>
      <c r="D611" s="4430"/>
      <c r="E611" s="3645"/>
      <c r="F611" s="4430"/>
      <c r="G611" s="3461">
        <v>882</v>
      </c>
      <c r="H611" s="3504" t="s">
        <v>2204</v>
      </c>
      <c r="I611" s="3645"/>
      <c r="J611" s="3455"/>
      <c r="K611" s="2491"/>
      <c r="L611" s="2491"/>
      <c r="M611" s="2491"/>
      <c r="N611" s="2491"/>
      <c r="O611" s="2491"/>
      <c r="P611" s="2491"/>
      <c r="Q611" s="2491"/>
      <c r="R611" s="2491"/>
      <c r="S611" s="2491"/>
      <c r="T611" s="2491"/>
      <c r="U611" s="2491"/>
      <c r="V611" s="2491"/>
      <c r="W611" s="2491"/>
      <c r="X611" s="2491"/>
      <c r="Y611" s="2491"/>
      <c r="Z611" s="2491"/>
    </row>
    <row r="612" spans="1:26" ht="105">
      <c r="A612" s="3455"/>
      <c r="B612" s="3455"/>
      <c r="C612" s="3645"/>
      <c r="D612" s="3645"/>
      <c r="E612" s="3645"/>
      <c r="F612" s="3645"/>
      <c r="G612" s="3461">
        <v>883</v>
      </c>
      <c r="H612" s="3504" t="s">
        <v>2205</v>
      </c>
      <c r="I612" s="3645"/>
      <c r="J612" s="3645"/>
      <c r="K612" s="2491"/>
      <c r="L612" s="2491"/>
      <c r="M612" s="2491"/>
      <c r="N612" s="2491"/>
      <c r="O612" s="2491"/>
      <c r="P612" s="2491"/>
      <c r="Q612" s="2491"/>
      <c r="R612" s="2491"/>
      <c r="S612" s="2491"/>
      <c r="T612" s="2491"/>
      <c r="U612" s="2491"/>
      <c r="V612" s="2491"/>
      <c r="W612" s="2491"/>
      <c r="X612" s="2491"/>
      <c r="Y612" s="2491"/>
      <c r="Z612" s="2491"/>
    </row>
    <row r="613" spans="1:26" ht="90">
      <c r="A613" s="3455"/>
      <c r="B613" s="3455"/>
      <c r="C613" s="3645"/>
      <c r="D613" s="3645"/>
      <c r="E613" s="3645"/>
      <c r="F613" s="3645"/>
      <c r="G613" s="3461">
        <v>884</v>
      </c>
      <c r="H613" s="3504" t="s">
        <v>2206</v>
      </c>
      <c r="I613" s="3645"/>
      <c r="J613" s="3645"/>
      <c r="K613" s="2491"/>
      <c r="L613" s="2491"/>
      <c r="M613" s="2491"/>
      <c r="N613" s="2491"/>
      <c r="O613" s="2491"/>
      <c r="P613" s="2491"/>
      <c r="Q613" s="2491"/>
      <c r="R613" s="2491"/>
      <c r="S613" s="2491"/>
      <c r="T613" s="2491"/>
      <c r="U613" s="2491"/>
      <c r="V613" s="2491"/>
      <c r="W613" s="2491"/>
      <c r="X613" s="2491"/>
      <c r="Y613" s="2491"/>
      <c r="Z613" s="2491"/>
    </row>
    <row r="614" spans="1:26" ht="60">
      <c r="A614" s="3455"/>
      <c r="B614" s="3455"/>
      <c r="C614" s="3645"/>
      <c r="D614" s="3645"/>
      <c r="E614" s="3645"/>
      <c r="F614" s="3645"/>
      <c r="G614" s="3461">
        <v>885</v>
      </c>
      <c r="H614" s="3504" t="s">
        <v>2210</v>
      </c>
      <c r="I614" s="3645"/>
      <c r="J614" s="3645"/>
      <c r="K614" s="2491"/>
      <c r="L614" s="2491"/>
      <c r="M614" s="2491"/>
      <c r="N614" s="2491"/>
      <c r="O614" s="2491"/>
      <c r="P614" s="2491"/>
      <c r="Q614" s="2491"/>
      <c r="R614" s="2491"/>
      <c r="S614" s="2491"/>
      <c r="T614" s="2491"/>
      <c r="U614" s="2491"/>
      <c r="V614" s="2491"/>
      <c r="W614" s="2491"/>
      <c r="X614" s="2491"/>
      <c r="Y614" s="2491"/>
      <c r="Z614" s="2491"/>
    </row>
    <row r="615" spans="1:26" ht="105">
      <c r="A615" s="3455"/>
      <c r="B615" s="3455"/>
      <c r="C615" s="3645"/>
      <c r="D615" s="3645"/>
      <c r="E615" s="3645"/>
      <c r="F615" s="3645"/>
      <c r="G615" s="3461">
        <v>894</v>
      </c>
      <c r="H615" s="3504" t="s">
        <v>2207</v>
      </c>
      <c r="I615" s="3645"/>
      <c r="J615" s="3645"/>
      <c r="K615" s="2491"/>
      <c r="L615" s="2491"/>
      <c r="M615" s="2491"/>
      <c r="N615" s="2491"/>
      <c r="O615" s="2491"/>
      <c r="P615" s="2491"/>
      <c r="Q615" s="2491"/>
      <c r="R615" s="2491"/>
      <c r="S615" s="2491"/>
      <c r="T615" s="2491"/>
      <c r="U615" s="2491"/>
      <c r="V615" s="2491"/>
      <c r="W615" s="2491"/>
      <c r="X615" s="2491"/>
      <c r="Y615" s="2491"/>
      <c r="Z615" s="2491"/>
    </row>
    <row r="616" spans="1:26" ht="105">
      <c r="A616" s="3455"/>
      <c r="B616" s="3455"/>
      <c r="C616" s="3645"/>
      <c r="D616" s="3645"/>
      <c r="E616" s="3645"/>
      <c r="F616" s="3645"/>
      <c r="G616" s="3461">
        <v>895</v>
      </c>
      <c r="H616" s="3504" t="s">
        <v>2208</v>
      </c>
      <c r="I616" s="3645"/>
      <c r="J616" s="3645"/>
      <c r="K616" s="2491"/>
      <c r="L616" s="2491"/>
      <c r="M616" s="2491"/>
      <c r="N616" s="2491"/>
      <c r="O616" s="2491"/>
      <c r="P616" s="2491"/>
      <c r="Q616" s="2491"/>
      <c r="R616" s="2491"/>
      <c r="S616" s="2491"/>
      <c r="T616" s="2491"/>
      <c r="U616" s="2491"/>
      <c r="V616" s="2491"/>
      <c r="W616" s="2491"/>
      <c r="X616" s="2491"/>
      <c r="Y616" s="2491"/>
      <c r="Z616" s="2491"/>
    </row>
    <row r="617" spans="1:26" ht="135">
      <c r="A617" s="3455"/>
      <c r="B617" s="3455"/>
      <c r="C617" s="3645"/>
      <c r="D617" s="3645"/>
      <c r="E617" s="3645"/>
      <c r="F617" s="3645"/>
      <c r="G617" s="3461">
        <v>896</v>
      </c>
      <c r="H617" s="3660" t="s">
        <v>1095</v>
      </c>
      <c r="I617" s="3645"/>
      <c r="J617" s="3645"/>
      <c r="K617" s="2491"/>
      <c r="L617" s="2491"/>
      <c r="M617" s="2491"/>
      <c r="N617" s="2491"/>
      <c r="O617" s="2491"/>
      <c r="P617" s="2491"/>
      <c r="Q617" s="2491"/>
      <c r="R617" s="2491"/>
      <c r="S617" s="2491"/>
      <c r="T617" s="2491"/>
      <c r="U617" s="2491"/>
      <c r="V617" s="2491"/>
      <c r="W617" s="2491"/>
      <c r="X617" s="2491"/>
      <c r="Y617" s="2491"/>
      <c r="Z617" s="2491"/>
    </row>
    <row r="618" spans="1:26" ht="105">
      <c r="A618" s="3455"/>
      <c r="B618" s="3455"/>
      <c r="C618" s="3645"/>
      <c r="D618" s="3645"/>
      <c r="E618" s="3645"/>
      <c r="F618" s="3645"/>
      <c r="G618" s="3461">
        <v>897</v>
      </c>
      <c r="H618" s="3504" t="s">
        <v>2209</v>
      </c>
      <c r="I618" s="3645"/>
      <c r="J618" s="3645"/>
      <c r="K618" s="2491"/>
      <c r="L618" s="2491"/>
      <c r="M618" s="2491"/>
      <c r="N618" s="2491"/>
      <c r="O618" s="2491"/>
      <c r="P618" s="2491"/>
      <c r="Q618" s="2491"/>
      <c r="R618" s="2491"/>
      <c r="S618" s="2491"/>
      <c r="T618" s="2491"/>
      <c r="U618" s="2491"/>
      <c r="V618" s="2491"/>
      <c r="W618" s="2491"/>
      <c r="X618" s="2491"/>
      <c r="Y618" s="2491"/>
      <c r="Z618" s="2491"/>
    </row>
    <row r="619" spans="1:26" ht="15">
      <c r="A619" s="3455"/>
      <c r="B619" s="3455"/>
      <c r="C619" s="4430"/>
      <c r="D619" s="4430"/>
      <c r="E619" s="4430"/>
      <c r="F619" s="4430"/>
      <c r="G619" s="3461">
        <v>898</v>
      </c>
      <c r="H619" s="3504" t="s">
        <v>2199</v>
      </c>
      <c r="I619" s="3455"/>
      <c r="J619" s="3455"/>
      <c r="K619" s="2491"/>
      <c r="L619" s="2491"/>
      <c r="M619" s="2491"/>
      <c r="N619" s="2491"/>
      <c r="O619" s="2491"/>
      <c r="P619" s="2491"/>
      <c r="Q619" s="2491"/>
      <c r="R619" s="2491"/>
      <c r="S619" s="2491"/>
      <c r="T619" s="2491"/>
      <c r="U619" s="2491"/>
      <c r="V619" s="2491"/>
      <c r="W619" s="2491"/>
      <c r="X619" s="2491"/>
      <c r="Y619" s="2491"/>
      <c r="Z619" s="2491"/>
    </row>
    <row r="620" spans="1:26" ht="30">
      <c r="A620" s="3455"/>
      <c r="B620" s="3824"/>
      <c r="C620" s="4430"/>
      <c r="D620" s="4430"/>
      <c r="E620" s="4430"/>
      <c r="F620" s="4430"/>
      <c r="G620" s="3461">
        <v>899</v>
      </c>
      <c r="H620" s="3504" t="s">
        <v>2200</v>
      </c>
      <c r="I620" s="3455"/>
      <c r="J620" s="3455"/>
      <c r="K620" s="2491"/>
      <c r="L620" s="2491"/>
      <c r="M620" s="2491"/>
      <c r="N620" s="2491"/>
      <c r="O620" s="2491"/>
      <c r="P620" s="2491"/>
      <c r="Q620" s="2491"/>
      <c r="R620" s="2491"/>
      <c r="S620" s="2491"/>
      <c r="T620" s="2491"/>
      <c r="U620" s="2491"/>
      <c r="V620" s="2491"/>
      <c r="W620" s="2491"/>
      <c r="X620" s="2491"/>
      <c r="Y620" s="2491"/>
      <c r="Z620" s="2491"/>
    </row>
    <row r="621" spans="1:26" ht="75">
      <c r="A621" s="3455"/>
      <c r="B621" s="3455"/>
      <c r="C621" s="3645"/>
      <c r="D621" s="4430"/>
      <c r="E621" s="3645"/>
      <c r="F621" s="4430"/>
      <c r="G621" s="3461">
        <v>904</v>
      </c>
      <c r="H621" s="3504" t="s">
        <v>2211</v>
      </c>
      <c r="I621" s="3645"/>
      <c r="J621" s="3455"/>
      <c r="K621" s="2491"/>
      <c r="L621" s="2491"/>
      <c r="M621" s="2491"/>
      <c r="N621" s="2491"/>
      <c r="O621" s="2491"/>
      <c r="P621" s="2491"/>
      <c r="Q621" s="2491"/>
      <c r="R621" s="2491"/>
      <c r="S621" s="2491"/>
      <c r="T621" s="2491"/>
      <c r="U621" s="2491"/>
      <c r="V621" s="2491"/>
      <c r="W621" s="2491"/>
      <c r="X621" s="2491"/>
      <c r="Y621" s="2491"/>
      <c r="Z621" s="2491"/>
    </row>
    <row r="622" spans="1:26" s="2493" customFormat="1" ht="90.75" thickBot="1">
      <c r="A622" s="3455"/>
      <c r="B622" s="3455"/>
      <c r="C622" s="3645"/>
      <c r="D622" s="4430"/>
      <c r="E622" s="3645"/>
      <c r="F622" s="4430"/>
      <c r="G622" s="3461">
        <v>905</v>
      </c>
      <c r="H622" s="3504" t="s">
        <v>2212</v>
      </c>
      <c r="I622" s="3645"/>
      <c r="J622" s="3455"/>
      <c r="K622" s="2491"/>
      <c r="L622" s="2491"/>
      <c r="M622" s="2491"/>
      <c r="N622" s="2491"/>
      <c r="O622" s="2491"/>
      <c r="P622" s="2491"/>
      <c r="Q622" s="2491"/>
      <c r="R622" s="2491"/>
      <c r="S622" s="2492"/>
      <c r="T622" s="2492"/>
      <c r="U622" s="2492"/>
      <c r="V622" s="2492"/>
      <c r="W622" s="2492"/>
      <c r="X622" s="2492"/>
      <c r="Y622" s="2492"/>
      <c r="Z622" s="2492"/>
    </row>
    <row r="623" spans="1:26" s="2495" customFormat="1" ht="76.5" thickTop="1" thickBot="1">
      <c r="A623" s="3455"/>
      <c r="B623" s="3455"/>
      <c r="C623" s="3645"/>
      <c r="D623" s="4430"/>
      <c r="E623" s="3645"/>
      <c r="F623" s="4430"/>
      <c r="G623" s="3461">
        <v>908</v>
      </c>
      <c r="H623" s="3504" t="s">
        <v>2213</v>
      </c>
      <c r="I623" s="3645"/>
      <c r="J623" s="3455"/>
      <c r="K623" s="2491"/>
      <c r="L623" s="2491"/>
      <c r="M623" s="2491"/>
      <c r="N623" s="2491"/>
      <c r="O623" s="2491"/>
      <c r="P623" s="2491"/>
      <c r="Q623" s="2491"/>
      <c r="R623" s="2491"/>
      <c r="S623" s="2494"/>
      <c r="T623" s="2494"/>
      <c r="U623" s="2494"/>
      <c r="V623" s="2494"/>
      <c r="W623" s="2494"/>
      <c r="X623" s="2494"/>
      <c r="Y623" s="2494"/>
      <c r="Z623" s="2494"/>
    </row>
    <row r="624" spans="1:26" s="2496" customFormat="1" ht="45.75" thickTop="1">
      <c r="A624" s="3455"/>
      <c r="B624" s="3455"/>
      <c r="C624" s="3645"/>
      <c r="D624" s="3645"/>
      <c r="E624" s="3645"/>
      <c r="F624" s="3645"/>
      <c r="G624" s="3461">
        <v>909</v>
      </c>
      <c r="H624" s="3504" t="s">
        <v>2214</v>
      </c>
      <c r="I624" s="3645"/>
      <c r="J624" s="3645"/>
      <c r="K624" s="2491"/>
      <c r="L624" s="2491"/>
      <c r="M624" s="2491"/>
      <c r="N624" s="2491"/>
      <c r="O624" s="2491"/>
      <c r="P624" s="2491"/>
      <c r="Q624" s="2491"/>
      <c r="R624" s="2491"/>
      <c r="S624" s="2491"/>
      <c r="T624" s="2491"/>
      <c r="U624" s="2491"/>
      <c r="V624" s="2491"/>
      <c r="W624" s="2491"/>
      <c r="X624" s="2491"/>
      <c r="Y624" s="2491"/>
      <c r="Z624" s="2491"/>
    </row>
    <row r="625" spans="1:26" s="2496" customFormat="1" ht="75">
      <c r="A625" s="3455"/>
      <c r="B625" s="3455"/>
      <c r="C625" s="3645"/>
      <c r="D625" s="4430"/>
      <c r="E625" s="3645"/>
      <c r="F625" s="4430"/>
      <c r="G625" s="3461">
        <v>913</v>
      </c>
      <c r="H625" s="3504" t="s">
        <v>2215</v>
      </c>
      <c r="I625" s="3645"/>
      <c r="J625" s="3455"/>
      <c r="K625" s="2491"/>
      <c r="L625" s="2491"/>
      <c r="M625" s="2491"/>
      <c r="N625" s="2491"/>
      <c r="O625" s="2491"/>
      <c r="P625" s="2491"/>
      <c r="Q625" s="2491"/>
      <c r="R625" s="2491"/>
      <c r="S625" s="2491"/>
      <c r="T625" s="2491"/>
      <c r="U625" s="2491"/>
      <c r="V625" s="2491"/>
      <c r="W625" s="2491"/>
      <c r="X625" s="2491"/>
      <c r="Y625" s="2491"/>
      <c r="Z625" s="2491"/>
    </row>
    <row r="626" spans="1:26" s="2496" customFormat="1" ht="45" customHeight="1">
      <c r="A626" s="3455"/>
      <c r="B626" s="3455"/>
      <c r="C626" s="3645"/>
      <c r="D626" s="4430"/>
      <c r="E626" s="3645"/>
      <c r="F626" s="4430"/>
      <c r="G626" s="3461">
        <v>914</v>
      </c>
      <c r="H626" s="3504" t="s">
        <v>2216</v>
      </c>
      <c r="I626" s="3645"/>
      <c r="J626" s="3455"/>
      <c r="K626" s="2491"/>
      <c r="L626" s="2491"/>
      <c r="M626" s="2491"/>
      <c r="N626" s="2491"/>
      <c r="O626" s="2491"/>
      <c r="P626" s="2491"/>
      <c r="Q626" s="2491"/>
      <c r="R626" s="2491"/>
      <c r="S626" s="2491"/>
      <c r="T626" s="2491"/>
      <c r="U626" s="2491"/>
      <c r="V626" s="2491"/>
      <c r="W626" s="2491"/>
      <c r="X626" s="2491"/>
      <c r="Y626" s="2491"/>
      <c r="Z626" s="2491"/>
    </row>
    <row r="627" spans="1:26" s="2496" customFormat="1" ht="30">
      <c r="A627" s="3455"/>
      <c r="B627" s="3455"/>
      <c r="C627" s="3645"/>
      <c r="D627" s="4430"/>
      <c r="E627" s="3645"/>
      <c r="F627" s="4430"/>
      <c r="G627" s="3461">
        <v>919</v>
      </c>
      <c r="H627" s="3504" t="s">
        <v>2229</v>
      </c>
      <c r="I627" s="3645"/>
      <c r="J627" s="3455"/>
      <c r="K627" s="2491"/>
      <c r="L627" s="2491"/>
      <c r="M627" s="2491"/>
      <c r="N627" s="2491"/>
      <c r="O627" s="2491"/>
      <c r="P627" s="2491"/>
      <c r="Q627" s="2491"/>
      <c r="R627" s="2491"/>
      <c r="S627" s="2491"/>
      <c r="T627" s="2491"/>
      <c r="U627" s="2491"/>
      <c r="V627" s="2491"/>
      <c r="W627" s="2491"/>
      <c r="X627" s="2491"/>
      <c r="Y627" s="2491"/>
      <c r="Z627" s="2491"/>
    </row>
    <row r="628" spans="1:26" s="2496" customFormat="1" ht="90">
      <c r="A628" s="3455"/>
      <c r="B628" s="3455"/>
      <c r="C628" s="3645"/>
      <c r="D628" s="4430"/>
      <c r="E628" s="3645"/>
      <c r="F628" s="4430"/>
      <c r="G628" s="3461">
        <v>922</v>
      </c>
      <c r="H628" s="3504" t="s">
        <v>2217</v>
      </c>
      <c r="I628" s="3645"/>
      <c r="J628" s="3455"/>
      <c r="K628" s="2491"/>
      <c r="L628" s="2491"/>
      <c r="M628" s="2491"/>
      <c r="N628" s="2491"/>
      <c r="O628" s="2491"/>
      <c r="P628" s="2491"/>
      <c r="Q628" s="2491"/>
      <c r="R628" s="2491"/>
      <c r="S628" s="2491"/>
      <c r="T628" s="2491"/>
      <c r="U628" s="2491"/>
      <c r="V628" s="2491"/>
      <c r="W628" s="2491"/>
      <c r="X628" s="2491"/>
      <c r="Y628" s="2491"/>
      <c r="Z628" s="2491"/>
    </row>
    <row r="629" spans="1:26" ht="60">
      <c r="A629" s="3455"/>
      <c r="B629" s="3455"/>
      <c r="C629" s="3645"/>
      <c r="D629" s="4430"/>
      <c r="E629" s="3645"/>
      <c r="F629" s="4430"/>
      <c r="G629" s="3461">
        <v>923</v>
      </c>
      <c r="H629" s="3504" t="s">
        <v>2218</v>
      </c>
      <c r="I629" s="3645"/>
      <c r="J629" s="3455"/>
      <c r="K629" s="2491"/>
      <c r="L629" s="2491"/>
      <c r="M629" s="2491"/>
      <c r="N629" s="2491"/>
      <c r="O629" s="2491"/>
      <c r="P629" s="2491"/>
      <c r="Q629" s="2491"/>
      <c r="R629" s="2491"/>
      <c r="S629" s="2491"/>
      <c r="T629" s="2491"/>
      <c r="U629" s="2491"/>
      <c r="V629" s="2491"/>
      <c r="W629" s="2491"/>
      <c r="X629" s="2491"/>
      <c r="Y629" s="2491"/>
      <c r="Z629" s="2491"/>
    </row>
    <row r="630" spans="1:26" ht="90">
      <c r="A630" s="3455"/>
      <c r="B630" s="3455"/>
      <c r="C630" s="3645"/>
      <c r="D630" s="3645"/>
      <c r="E630" s="3645"/>
      <c r="F630" s="3645"/>
      <c r="G630" s="3461">
        <v>924</v>
      </c>
      <c r="H630" s="3504" t="s">
        <v>2219</v>
      </c>
      <c r="I630" s="3645"/>
      <c r="J630" s="3645"/>
      <c r="K630" s="2491"/>
      <c r="L630" s="2491">
        <f>SUM(J623:J678)</f>
        <v>0</v>
      </c>
      <c r="M630" s="2491"/>
      <c r="N630" s="2491"/>
      <c r="O630" s="2491"/>
      <c r="P630" s="2491"/>
      <c r="Q630" s="2491"/>
      <c r="R630" s="2491"/>
      <c r="S630" s="2491"/>
      <c r="T630" s="2491"/>
      <c r="U630" s="2491"/>
      <c r="V630" s="2491"/>
      <c r="W630" s="2491"/>
      <c r="X630" s="2491"/>
      <c r="Y630" s="2491"/>
      <c r="Z630" s="2491"/>
    </row>
    <row r="631" spans="1:26" ht="75" customHeight="1">
      <c r="A631" s="3455"/>
      <c r="B631" s="3455"/>
      <c r="C631" s="3645"/>
      <c r="D631" s="3645"/>
      <c r="E631" s="3645"/>
      <c r="F631" s="3645"/>
      <c r="G631" s="3461">
        <v>932</v>
      </c>
      <c r="H631" s="3504" t="s">
        <v>2220</v>
      </c>
      <c r="I631" s="3645"/>
      <c r="J631" s="3645"/>
      <c r="K631" s="2491"/>
      <c r="L631" s="2491"/>
      <c r="M631" s="2491"/>
      <c r="N631" s="2491"/>
      <c r="O631" s="2491"/>
      <c r="P631" s="2491"/>
      <c r="Q631" s="2491"/>
      <c r="R631" s="2491"/>
      <c r="S631" s="2491"/>
      <c r="T631" s="2491"/>
      <c r="U631" s="2491"/>
      <c r="V631" s="2491"/>
      <c r="W631" s="2491"/>
      <c r="X631" s="2491"/>
      <c r="Y631" s="2491"/>
      <c r="Z631" s="2491"/>
    </row>
    <row r="632" spans="1:26" ht="60">
      <c r="A632" s="3455"/>
      <c r="B632" s="3455"/>
      <c r="C632" s="3645"/>
      <c r="D632" s="4430"/>
      <c r="E632" s="3645"/>
      <c r="F632" s="4430"/>
      <c r="G632" s="3461">
        <v>933</v>
      </c>
      <c r="H632" s="3504" t="s">
        <v>2221</v>
      </c>
      <c r="I632" s="3645"/>
      <c r="J632" s="3455"/>
      <c r="K632" s="2491"/>
      <c r="L632" s="2491"/>
      <c r="M632" s="2491"/>
      <c r="N632" s="2491"/>
      <c r="O632" s="2491"/>
      <c r="P632" s="2491"/>
      <c r="Q632" s="2491"/>
      <c r="R632" s="2491"/>
      <c r="S632" s="2491"/>
      <c r="T632" s="2491"/>
      <c r="U632" s="2491"/>
      <c r="V632" s="2491"/>
      <c r="W632" s="2491"/>
      <c r="X632" s="2491"/>
      <c r="Y632" s="2491"/>
      <c r="Z632" s="2491"/>
    </row>
    <row r="633" spans="1:26" ht="75">
      <c r="A633" s="3455"/>
      <c r="B633" s="3455"/>
      <c r="C633" s="3645"/>
      <c r="D633" s="4430"/>
      <c r="E633" s="3645"/>
      <c r="F633" s="4430"/>
      <c r="G633" s="3461">
        <v>936</v>
      </c>
      <c r="H633" s="3504" t="s">
        <v>2222</v>
      </c>
      <c r="I633" s="3645"/>
      <c r="J633" s="3455"/>
      <c r="K633" s="2491"/>
      <c r="L633" s="2491"/>
      <c r="M633" s="2491"/>
      <c r="N633" s="2491"/>
      <c r="O633" s="2491"/>
      <c r="P633" s="2491"/>
      <c r="Q633" s="2491"/>
      <c r="R633" s="2491"/>
      <c r="S633" s="2497"/>
      <c r="T633" s="2497"/>
      <c r="U633" s="2497"/>
      <c r="V633" s="2497"/>
      <c r="W633" s="2497"/>
      <c r="X633" s="2497"/>
      <c r="Y633" s="2497"/>
      <c r="Z633" s="2497"/>
    </row>
    <row r="634" spans="1:26" s="2496" customFormat="1" ht="60">
      <c r="A634" s="3455"/>
      <c r="B634" s="3455"/>
      <c r="C634" s="3645"/>
      <c r="D634" s="4430"/>
      <c r="E634" s="3645"/>
      <c r="F634" s="4430"/>
      <c r="G634" s="3461">
        <v>939</v>
      </c>
      <c r="H634" s="3504" t="s">
        <v>1112</v>
      </c>
      <c r="I634" s="3645"/>
      <c r="J634" s="3455"/>
      <c r="K634" s="2491"/>
      <c r="L634" s="2491"/>
      <c r="M634" s="2491"/>
      <c r="N634" s="2491"/>
      <c r="O634" s="2491"/>
      <c r="P634" s="2491"/>
      <c r="Q634" s="2491"/>
      <c r="R634" s="2491"/>
      <c r="S634" s="2491"/>
      <c r="T634" s="2491"/>
      <c r="U634" s="2491"/>
      <c r="V634" s="2491"/>
      <c r="W634" s="2491"/>
      <c r="X634" s="2491"/>
      <c r="Y634" s="2491"/>
      <c r="Z634" s="2491"/>
    </row>
    <row r="635" spans="1:26" ht="75">
      <c r="A635" s="3455"/>
      <c r="B635" s="3455"/>
      <c r="C635" s="3645"/>
      <c r="D635" s="4430"/>
      <c r="E635" s="3645"/>
      <c r="F635" s="4430"/>
      <c r="G635" s="3461">
        <v>942</v>
      </c>
      <c r="H635" s="3504" t="s">
        <v>2223</v>
      </c>
      <c r="I635" s="3645"/>
      <c r="J635" s="3455"/>
      <c r="K635" s="2502"/>
      <c r="L635" s="2491"/>
      <c r="M635" s="2491"/>
      <c r="N635" s="2491"/>
      <c r="O635" s="2491"/>
      <c r="P635" s="2491"/>
      <c r="Q635" s="2491"/>
      <c r="R635" s="2491"/>
      <c r="S635" s="2491"/>
      <c r="T635" s="2491"/>
      <c r="U635" s="2491"/>
      <c r="V635" s="2491"/>
      <c r="W635" s="2491"/>
      <c r="X635" s="2491"/>
      <c r="Y635" s="2491"/>
      <c r="Z635" s="2491"/>
    </row>
    <row r="636" spans="1:26" ht="60">
      <c r="A636" s="3455"/>
      <c r="B636" s="3455"/>
      <c r="C636" s="3645"/>
      <c r="D636" s="3645"/>
      <c r="E636" s="3645"/>
      <c r="F636" s="3645"/>
      <c r="G636" s="3461">
        <v>943</v>
      </c>
      <c r="H636" s="3504" t="s">
        <v>2224</v>
      </c>
      <c r="I636" s="3645"/>
      <c r="J636" s="3645"/>
      <c r="K636" s="2502"/>
      <c r="L636" s="2491"/>
      <c r="M636" s="2491"/>
      <c r="N636" s="2491"/>
      <c r="O636" s="2491"/>
      <c r="P636" s="2491"/>
      <c r="Q636" s="2491"/>
      <c r="R636" s="2491"/>
      <c r="S636" s="2491"/>
      <c r="T636" s="2491"/>
      <c r="U636" s="2491"/>
      <c r="V636" s="2491"/>
      <c r="W636" s="2491"/>
      <c r="X636" s="2491"/>
      <c r="Y636" s="2491"/>
      <c r="Z636" s="2491"/>
    </row>
    <row r="637" spans="1:26" ht="90">
      <c r="A637" s="3455"/>
      <c r="B637" s="3824"/>
      <c r="C637" s="3645"/>
      <c r="D637" s="3645"/>
      <c r="E637" s="3645"/>
      <c r="F637" s="3645"/>
      <c r="G637" s="3461">
        <v>944</v>
      </c>
      <c r="H637" s="3504" t="s">
        <v>1115</v>
      </c>
      <c r="I637" s="3645"/>
      <c r="J637" s="3645"/>
      <c r="K637" s="2491"/>
      <c r="L637" s="2491"/>
      <c r="M637" s="2491"/>
      <c r="N637" s="2491"/>
      <c r="O637" s="2491"/>
      <c r="P637" s="2491"/>
      <c r="Q637" s="2491"/>
      <c r="R637" s="2491"/>
      <c r="S637" s="2491"/>
      <c r="T637" s="2491"/>
      <c r="U637" s="2491"/>
      <c r="V637" s="2491"/>
      <c r="W637" s="2491"/>
      <c r="X637" s="2491"/>
      <c r="Y637" s="2491"/>
      <c r="Z637" s="2491"/>
    </row>
    <row r="638" spans="1:26" ht="45" customHeight="1">
      <c r="A638" s="3455"/>
      <c r="B638" s="3455"/>
      <c r="C638" s="3645"/>
      <c r="D638" s="3645"/>
      <c r="E638" s="3645"/>
      <c r="F638" s="3645"/>
      <c r="G638" s="3461">
        <v>946</v>
      </c>
      <c r="H638" s="3504" t="s">
        <v>1116</v>
      </c>
      <c r="I638" s="3645"/>
      <c r="J638" s="3645"/>
      <c r="K638" s="2491"/>
      <c r="L638" s="2491"/>
      <c r="M638" s="2491"/>
      <c r="N638" s="2491"/>
      <c r="O638" s="2491"/>
      <c r="P638" s="2491"/>
      <c r="Q638" s="2491"/>
      <c r="R638" s="2491"/>
      <c r="S638" s="2491"/>
      <c r="T638" s="2491"/>
      <c r="U638" s="2491"/>
      <c r="V638" s="2491"/>
      <c r="W638" s="2491"/>
      <c r="X638" s="2491"/>
      <c r="Y638" s="2491"/>
      <c r="Z638" s="2491"/>
    </row>
    <row r="639" spans="1:26" ht="60">
      <c r="A639" s="3455"/>
      <c r="B639" s="3455"/>
      <c r="C639" s="3645"/>
      <c r="D639" s="3645"/>
      <c r="E639" s="3645"/>
      <c r="F639" s="3645"/>
      <c r="G639" s="3461">
        <v>950</v>
      </c>
      <c r="H639" s="3504" t="s">
        <v>1117</v>
      </c>
      <c r="I639" s="3645"/>
      <c r="J639" s="3645"/>
      <c r="K639" s="2491"/>
      <c r="L639" s="2491"/>
      <c r="M639" s="2491"/>
      <c r="N639" s="2491"/>
      <c r="O639" s="2491"/>
      <c r="P639" s="2491"/>
      <c r="Q639" s="2491"/>
      <c r="R639" s="2491"/>
      <c r="S639" s="2497"/>
      <c r="T639" s="2497"/>
      <c r="U639" s="2497"/>
      <c r="V639" s="2497"/>
      <c r="W639" s="2497"/>
      <c r="X639" s="2497"/>
      <c r="Y639" s="2497"/>
      <c r="Z639" s="2497"/>
    </row>
    <row r="640" spans="1:26" s="2496" customFormat="1" ht="60">
      <c r="A640" s="3455"/>
      <c r="B640" s="3455"/>
      <c r="C640" s="3645"/>
      <c r="D640" s="3645"/>
      <c r="E640" s="3645"/>
      <c r="F640" s="3645"/>
      <c r="G640" s="3461">
        <v>958</v>
      </c>
      <c r="H640" s="3504" t="s">
        <v>2225</v>
      </c>
      <c r="I640" s="3645"/>
      <c r="J640" s="3645"/>
      <c r="K640" s="2502"/>
      <c r="L640" s="2491"/>
      <c r="M640" s="2491"/>
      <c r="N640" s="2491"/>
      <c r="O640" s="2491"/>
      <c r="P640" s="2491"/>
      <c r="Q640" s="2491"/>
      <c r="R640" s="2491"/>
      <c r="S640" s="2491"/>
      <c r="T640" s="2491"/>
      <c r="U640" s="2491"/>
      <c r="V640" s="2491"/>
      <c r="W640" s="2491"/>
      <c r="X640" s="2491"/>
      <c r="Y640" s="2491"/>
      <c r="Z640" s="2491"/>
    </row>
    <row r="641" spans="1:26" ht="60">
      <c r="A641" s="3455"/>
      <c r="B641" s="3455"/>
      <c r="C641" s="3645"/>
      <c r="D641" s="3645"/>
      <c r="E641" s="3645"/>
      <c r="F641" s="3645"/>
      <c r="G641" s="3461">
        <v>959</v>
      </c>
      <c r="H641" s="3504" t="s">
        <v>2226</v>
      </c>
      <c r="I641" s="3645"/>
      <c r="J641" s="3645"/>
      <c r="K641" s="2491"/>
      <c r="L641" s="2491"/>
      <c r="M641" s="2491"/>
      <c r="N641" s="2491"/>
      <c r="O641" s="2491"/>
      <c r="P641" s="2491"/>
      <c r="Q641" s="2491"/>
      <c r="R641" s="2491"/>
      <c r="S641" s="2491"/>
      <c r="T641" s="2491"/>
      <c r="U641" s="2491"/>
      <c r="V641" s="2491"/>
      <c r="W641" s="2491"/>
      <c r="X641" s="2491"/>
      <c r="Y641" s="2491"/>
      <c r="Z641" s="2491"/>
    </row>
    <row r="642" spans="1:26" ht="60">
      <c r="A642" s="3455"/>
      <c r="B642" s="3455"/>
      <c r="C642" s="3645"/>
      <c r="D642" s="3645"/>
      <c r="E642" s="3645"/>
      <c r="F642" s="3645"/>
      <c r="G642" s="3461">
        <v>960</v>
      </c>
      <c r="H642" s="3504" t="s">
        <v>2227</v>
      </c>
      <c r="I642" s="3645"/>
      <c r="J642" s="3645"/>
      <c r="K642" s="2491"/>
      <c r="L642" s="2491"/>
      <c r="M642" s="2491"/>
      <c r="N642" s="2491"/>
      <c r="O642" s="2491"/>
      <c r="P642" s="2491"/>
      <c r="Q642" s="2491"/>
      <c r="R642" s="2491"/>
      <c r="S642" s="2491"/>
      <c r="T642" s="2491"/>
      <c r="U642" s="2491"/>
      <c r="V642" s="2491"/>
      <c r="W642" s="2491"/>
      <c r="X642" s="2491"/>
      <c r="Y642" s="2491"/>
      <c r="Z642" s="2491"/>
    </row>
    <row r="643" spans="1:26" ht="75">
      <c r="A643" s="3455"/>
      <c r="B643" s="3455"/>
      <c r="C643" s="3645"/>
      <c r="D643" s="3645"/>
      <c r="E643" s="3645"/>
      <c r="F643" s="3645"/>
      <c r="G643" s="3461">
        <v>961</v>
      </c>
      <c r="H643" s="3504" t="s">
        <v>3164</v>
      </c>
      <c r="I643" s="3645"/>
      <c r="J643" s="3645"/>
      <c r="K643" s="2508"/>
      <c r="L643" s="2491"/>
      <c r="M643" s="2491"/>
      <c r="N643" s="2491"/>
      <c r="O643" s="2491"/>
      <c r="P643" s="2491"/>
      <c r="Q643" s="2491"/>
      <c r="R643" s="2491"/>
      <c r="S643" s="2491"/>
      <c r="T643" s="2491"/>
      <c r="U643" s="2491"/>
      <c r="V643" s="2491"/>
      <c r="W643" s="2491"/>
      <c r="X643" s="2491"/>
      <c r="Y643" s="2491"/>
      <c r="Z643" s="2491"/>
    </row>
    <row r="644" spans="1:26" ht="60">
      <c r="A644" s="3455"/>
      <c r="B644" s="3455"/>
      <c r="C644" s="3645"/>
      <c r="D644" s="4430"/>
      <c r="E644" s="3645"/>
      <c r="F644" s="4430"/>
      <c r="G644" s="3461">
        <v>962</v>
      </c>
      <c r="H644" s="3504" t="s">
        <v>1121</v>
      </c>
      <c r="I644" s="3645"/>
      <c r="J644" s="3455"/>
      <c r="K644" s="2491"/>
      <c r="L644" s="2491"/>
      <c r="M644" s="2491"/>
      <c r="N644" s="2491"/>
      <c r="O644" s="2491"/>
      <c r="P644" s="2491"/>
      <c r="Q644" s="2491"/>
      <c r="R644" s="2491"/>
      <c r="S644" s="2491"/>
      <c r="T644" s="2491"/>
      <c r="U644" s="2491"/>
      <c r="V644" s="2491"/>
      <c r="W644" s="2491"/>
      <c r="X644" s="2491"/>
      <c r="Y644" s="2491"/>
      <c r="Z644" s="2491"/>
    </row>
    <row r="645" spans="1:26" ht="75">
      <c r="A645" s="3455"/>
      <c r="B645" s="3455"/>
      <c r="C645" s="3645"/>
      <c r="D645" s="4430"/>
      <c r="E645" s="3645"/>
      <c r="F645" s="4430"/>
      <c r="G645" s="3461">
        <v>963</v>
      </c>
      <c r="H645" s="3504" t="s">
        <v>2228</v>
      </c>
      <c r="I645" s="3645"/>
      <c r="J645" s="3455"/>
      <c r="K645" s="2491"/>
      <c r="L645" s="2491"/>
      <c r="M645" s="2491"/>
      <c r="N645" s="2491"/>
      <c r="O645" s="2491"/>
      <c r="P645" s="2491"/>
      <c r="Q645" s="2491"/>
      <c r="R645" s="2491"/>
      <c r="S645" s="2491"/>
      <c r="T645" s="2491"/>
      <c r="U645" s="2491"/>
      <c r="V645" s="2491"/>
      <c r="W645" s="2491"/>
      <c r="X645" s="2491"/>
      <c r="Y645" s="2491"/>
      <c r="Z645" s="2491"/>
    </row>
    <row r="646" spans="1:26" ht="75">
      <c r="A646" s="3455"/>
      <c r="B646" s="3455"/>
      <c r="C646" s="3645"/>
      <c r="D646" s="4430"/>
      <c r="E646" s="3645"/>
      <c r="F646" s="4430"/>
      <c r="G646" s="3461">
        <v>971</v>
      </c>
      <c r="H646" s="3504" t="s">
        <v>1124</v>
      </c>
      <c r="I646" s="3645"/>
      <c r="J646" s="3455"/>
      <c r="K646" s="2491"/>
      <c r="L646" s="2491"/>
      <c r="M646" s="2491"/>
      <c r="N646" s="2491"/>
      <c r="O646" s="2491"/>
      <c r="P646" s="2491"/>
      <c r="Q646" s="2491"/>
      <c r="R646" s="2491"/>
      <c r="S646" s="2491"/>
      <c r="T646" s="2491"/>
      <c r="U646" s="2491"/>
      <c r="V646" s="2491"/>
      <c r="W646" s="2491"/>
      <c r="X646" s="2491"/>
      <c r="Y646" s="2491"/>
      <c r="Z646" s="2491"/>
    </row>
    <row r="647" spans="1:26" ht="60">
      <c r="A647" s="3455"/>
      <c r="B647" s="3455"/>
      <c r="C647" s="3645"/>
      <c r="D647" s="4430"/>
      <c r="E647" s="3645"/>
      <c r="F647" s="4430"/>
      <c r="G647" s="3461">
        <v>972</v>
      </c>
      <c r="H647" s="3504" t="s">
        <v>1125</v>
      </c>
      <c r="I647" s="3645"/>
      <c r="J647" s="3455"/>
      <c r="K647" s="2491"/>
      <c r="L647" s="2491"/>
      <c r="M647" s="2491"/>
      <c r="N647" s="2491"/>
      <c r="O647" s="2491"/>
      <c r="P647" s="2491"/>
      <c r="Q647" s="2491"/>
      <c r="R647" s="2491"/>
      <c r="S647" s="2491"/>
      <c r="T647" s="2491"/>
      <c r="U647" s="2491"/>
      <c r="V647" s="2491"/>
      <c r="W647" s="2491"/>
      <c r="X647" s="2491"/>
      <c r="Y647" s="2491"/>
      <c r="Z647" s="2491"/>
    </row>
    <row r="648" spans="1:26" ht="60">
      <c r="A648" s="3455"/>
      <c r="B648" s="3455"/>
      <c r="C648" s="3645"/>
      <c r="D648" s="4430"/>
      <c r="E648" s="3645"/>
      <c r="F648" s="4430"/>
      <c r="G648" s="3461">
        <v>973</v>
      </c>
      <c r="H648" s="3504" t="s">
        <v>1126</v>
      </c>
      <c r="I648" s="3645"/>
      <c r="J648" s="3455"/>
      <c r="K648" s="2491"/>
      <c r="L648" s="2491"/>
      <c r="M648" s="2491"/>
      <c r="N648" s="2491"/>
      <c r="O648" s="2491"/>
      <c r="P648" s="2491"/>
      <c r="Q648" s="2491"/>
      <c r="R648" s="2491"/>
      <c r="S648" s="2491"/>
      <c r="T648" s="2491"/>
      <c r="U648" s="2491"/>
      <c r="V648" s="2491"/>
      <c r="W648" s="2491"/>
      <c r="X648" s="2491"/>
      <c r="Y648" s="2491"/>
      <c r="Z648" s="2491"/>
    </row>
    <row r="649" spans="1:26" ht="60">
      <c r="A649" s="3455"/>
      <c r="B649" s="3455"/>
      <c r="C649" s="4430"/>
      <c r="D649" s="4430"/>
      <c r="E649" s="4430"/>
      <c r="F649" s="4430"/>
      <c r="G649" s="3461">
        <v>988</v>
      </c>
      <c r="H649" s="3504" t="s">
        <v>1142</v>
      </c>
      <c r="I649" s="3455"/>
      <c r="J649" s="3455"/>
      <c r="K649" s="2491"/>
      <c r="L649" s="2491"/>
      <c r="M649" s="2491"/>
      <c r="N649" s="2491"/>
      <c r="O649" s="2491"/>
      <c r="P649" s="2491"/>
      <c r="Q649" s="2491"/>
      <c r="R649" s="2491"/>
      <c r="S649" s="2491"/>
      <c r="T649" s="2491"/>
      <c r="U649" s="2491"/>
      <c r="V649" s="2491"/>
      <c r="W649" s="2491"/>
      <c r="X649" s="2491"/>
      <c r="Y649" s="2491"/>
      <c r="Z649" s="2491"/>
    </row>
    <row r="650" spans="1:26" ht="60">
      <c r="A650" s="3455"/>
      <c r="B650" s="3455"/>
      <c r="C650" s="4430"/>
      <c r="D650" s="4430"/>
      <c r="E650" s="4430"/>
      <c r="F650" s="4430"/>
      <c r="G650" s="3461">
        <v>990</v>
      </c>
      <c r="H650" s="3504" t="s">
        <v>1127</v>
      </c>
      <c r="I650" s="3455"/>
      <c r="J650" s="3455"/>
      <c r="K650" s="2491"/>
      <c r="L650" s="2491"/>
      <c r="M650" s="2491"/>
      <c r="N650" s="2491"/>
      <c r="O650" s="2491"/>
      <c r="P650" s="2491"/>
      <c r="Q650" s="2491"/>
      <c r="R650" s="2491"/>
      <c r="S650" s="2491"/>
      <c r="T650" s="2491"/>
      <c r="U650" s="2491"/>
      <c r="V650" s="2491"/>
      <c r="W650" s="2491"/>
      <c r="X650" s="2491"/>
      <c r="Y650" s="2491"/>
      <c r="Z650" s="2491"/>
    </row>
    <row r="651" spans="1:26" ht="45" customHeight="1">
      <c r="A651" s="3455"/>
      <c r="B651" s="3455"/>
      <c r="C651" s="3645"/>
      <c r="D651" s="3645"/>
      <c r="E651" s="3645"/>
      <c r="F651" s="3645"/>
      <c r="G651" s="3461">
        <v>991</v>
      </c>
      <c r="H651" s="3504" t="s">
        <v>1128</v>
      </c>
      <c r="I651" s="3645"/>
      <c r="J651" s="3645"/>
      <c r="K651" s="2491"/>
      <c r="L651" s="2491"/>
      <c r="M651" s="2491"/>
      <c r="N651" s="2491"/>
      <c r="O651" s="2491"/>
      <c r="P651" s="2491"/>
      <c r="Q651" s="2491"/>
      <c r="R651" s="2491"/>
      <c r="S651" s="2491"/>
      <c r="T651" s="2491"/>
      <c r="U651" s="2491"/>
      <c r="V651" s="2491"/>
      <c r="W651" s="2491"/>
      <c r="X651" s="2491"/>
      <c r="Y651" s="2491"/>
      <c r="Z651" s="2491"/>
    </row>
    <row r="652" spans="1:26" ht="90">
      <c r="A652" s="3455"/>
      <c r="B652" s="3455"/>
      <c r="C652" s="4430"/>
      <c r="D652" s="3645"/>
      <c r="E652" s="4430"/>
      <c r="F652" s="3645"/>
      <c r="G652" s="3461">
        <v>992</v>
      </c>
      <c r="H652" s="3504" t="s">
        <v>1129</v>
      </c>
      <c r="I652" s="3455"/>
      <c r="J652" s="3645"/>
      <c r="K652" s="2491"/>
      <c r="L652" s="2491"/>
      <c r="M652" s="2491"/>
      <c r="N652" s="2491"/>
      <c r="O652" s="2491"/>
      <c r="P652" s="2491"/>
      <c r="Q652" s="2491"/>
      <c r="R652" s="2491"/>
      <c r="S652" s="2491"/>
      <c r="T652" s="2491"/>
      <c r="U652" s="2491"/>
      <c r="V652" s="2491"/>
      <c r="W652" s="2491"/>
      <c r="X652" s="2491"/>
      <c r="Y652" s="2491"/>
      <c r="Z652" s="2491"/>
    </row>
    <row r="653" spans="1:26" ht="120">
      <c r="A653" s="3455"/>
      <c r="B653" s="3652"/>
      <c r="C653" s="3645"/>
      <c r="D653" s="4430"/>
      <c r="E653" s="3645"/>
      <c r="F653" s="4430"/>
      <c r="G653" s="3461">
        <v>993</v>
      </c>
      <c r="H653" s="3504" t="s">
        <v>1130</v>
      </c>
      <c r="I653" s="3645"/>
      <c r="J653" s="3455"/>
      <c r="K653" s="2491"/>
      <c r="L653" s="2491"/>
      <c r="M653" s="2491"/>
      <c r="N653" s="2491"/>
      <c r="O653" s="2491"/>
      <c r="P653" s="2491"/>
      <c r="Q653" s="2491"/>
      <c r="R653" s="2491"/>
      <c r="S653" s="2491"/>
      <c r="T653" s="2491"/>
      <c r="U653" s="2491"/>
      <c r="V653" s="2491"/>
      <c r="W653" s="2491"/>
      <c r="X653" s="2491"/>
      <c r="Y653" s="2491"/>
      <c r="Z653" s="2491"/>
    </row>
    <row r="654" spans="1:26" ht="90">
      <c r="A654" s="3455"/>
      <c r="B654" s="3652"/>
      <c r="C654" s="3645">
        <v>0</v>
      </c>
      <c r="D654" s="4430"/>
      <c r="E654" s="3645">
        <v>0</v>
      </c>
      <c r="F654" s="4430"/>
      <c r="G654" s="3461">
        <v>994</v>
      </c>
      <c r="H654" s="3504" t="s">
        <v>1131</v>
      </c>
      <c r="I654" s="3645"/>
      <c r="J654" s="3455"/>
      <c r="K654" s="2491"/>
      <c r="L654" s="2491"/>
      <c r="M654" s="2491"/>
      <c r="N654" s="2491"/>
      <c r="O654" s="2491"/>
      <c r="P654" s="2491"/>
      <c r="Q654" s="2491"/>
      <c r="R654" s="2491"/>
      <c r="S654" s="2491"/>
      <c r="T654" s="2491"/>
      <c r="U654" s="2491"/>
      <c r="V654" s="2491"/>
      <c r="W654" s="2491"/>
      <c r="X654" s="2491"/>
      <c r="Y654" s="2491"/>
      <c r="Z654" s="2491"/>
    </row>
    <row r="655" spans="1:26" s="2803" customFormat="1" ht="28.5">
      <c r="A655" s="3680">
        <f t="shared" ref="A655:F655" si="75">SUM(A533:A654)</f>
        <v>0</v>
      </c>
      <c r="B655" s="3680">
        <f t="shared" si="75"/>
        <v>0</v>
      </c>
      <c r="C655" s="3680">
        <f t="shared" si="75"/>
        <v>0</v>
      </c>
      <c r="D655" s="3680">
        <f t="shared" si="75"/>
        <v>16154000</v>
      </c>
      <c r="E655" s="3680">
        <f t="shared" si="75"/>
        <v>0</v>
      </c>
      <c r="F655" s="3680">
        <f t="shared" si="75"/>
        <v>16154000</v>
      </c>
      <c r="G655" s="3681"/>
      <c r="H655" s="3642" t="s">
        <v>2230</v>
      </c>
      <c r="I655" s="3680">
        <f>SUM(I533:I654)</f>
        <v>0</v>
      </c>
      <c r="J655" s="3680">
        <f>SUM(J533:J654)</f>
        <v>0</v>
      </c>
      <c r="K655" s="2502"/>
      <c r="L655" s="2502"/>
      <c r="M655" s="2502"/>
      <c r="N655" s="2502"/>
      <c r="O655" s="2502"/>
      <c r="P655" s="2502"/>
      <c r="Q655" s="2502"/>
      <c r="R655" s="2502"/>
      <c r="S655" s="2502"/>
      <c r="T655" s="2502"/>
      <c r="U655" s="2502"/>
      <c r="V655" s="2502"/>
      <c r="W655" s="2502"/>
      <c r="X655" s="2502"/>
      <c r="Y655" s="2502"/>
      <c r="Z655" s="2502"/>
    </row>
    <row r="656" spans="1:26" s="2803" customFormat="1" ht="45">
      <c r="A656" s="3682"/>
      <c r="B656" s="3682"/>
      <c r="C656" s="3682">
        <v>0</v>
      </c>
      <c r="D656" s="3683"/>
      <c r="E656" s="3682">
        <v>0</v>
      </c>
      <c r="F656" s="3683"/>
      <c r="G656" s="3684" t="s">
        <v>3536</v>
      </c>
      <c r="H656" s="3685" t="s">
        <v>3537</v>
      </c>
      <c r="I656" s="3682"/>
      <c r="J656" s="3683"/>
      <c r="K656" s="2502"/>
      <c r="L656" s="2502"/>
      <c r="M656" s="2502"/>
      <c r="N656" s="2502"/>
      <c r="O656" s="2502"/>
      <c r="P656" s="2502"/>
      <c r="Q656" s="2502"/>
      <c r="R656" s="2502"/>
      <c r="S656" s="2502"/>
      <c r="T656" s="2502"/>
      <c r="U656" s="2502"/>
      <c r="V656" s="2502"/>
      <c r="W656" s="2502"/>
      <c r="X656" s="2502"/>
      <c r="Y656" s="2502"/>
      <c r="Z656" s="2502"/>
    </row>
    <row r="657" spans="1:26" s="2803" customFormat="1" ht="60">
      <c r="A657" s="3645"/>
      <c r="B657" s="3825"/>
      <c r="C657" s="3686"/>
      <c r="D657" s="3686"/>
      <c r="E657" s="3686"/>
      <c r="F657" s="3686"/>
      <c r="G657" s="3686">
        <v>761</v>
      </c>
      <c r="H657" s="3687" t="s">
        <v>3414</v>
      </c>
      <c r="I657" s="3686"/>
      <c r="J657" s="3686"/>
      <c r="K657" s="2502"/>
      <c r="L657" s="2502"/>
      <c r="M657" s="2502"/>
      <c r="N657" s="2502"/>
      <c r="O657" s="2502"/>
      <c r="P657" s="2502"/>
      <c r="Q657" s="2502"/>
      <c r="R657" s="2502"/>
      <c r="S657" s="2502"/>
      <c r="T657" s="2502"/>
      <c r="U657" s="2502"/>
      <c r="V657" s="2502"/>
      <c r="W657" s="2502"/>
      <c r="X657" s="2502"/>
      <c r="Y657" s="2502"/>
      <c r="Z657" s="2502"/>
    </row>
    <row r="658" spans="1:26" s="2803" customFormat="1" ht="45">
      <c r="A658" s="3645"/>
      <c r="B658" s="3825"/>
      <c r="C658" s="3688"/>
      <c r="D658" s="3693">
        <v>200000</v>
      </c>
      <c r="E658" s="3688"/>
      <c r="F658" s="3693">
        <v>200000</v>
      </c>
      <c r="G658" s="3479">
        <v>762</v>
      </c>
      <c r="H658" s="3438" t="s">
        <v>3339</v>
      </c>
      <c r="I658" s="3688"/>
      <c r="J658" s="3693"/>
      <c r="K658" s="2502"/>
      <c r="L658" s="2502"/>
      <c r="M658" s="2502"/>
      <c r="N658" s="2502"/>
      <c r="O658" s="2502"/>
      <c r="P658" s="2502"/>
      <c r="Q658" s="2502"/>
      <c r="R658" s="2502"/>
      <c r="S658" s="2502"/>
      <c r="T658" s="2502"/>
      <c r="U658" s="2502"/>
      <c r="V658" s="2502"/>
      <c r="W658" s="2502"/>
      <c r="X658" s="2502"/>
      <c r="Y658" s="2502"/>
      <c r="Z658" s="2502"/>
    </row>
    <row r="659" spans="1:26" s="2803" customFormat="1" ht="45">
      <c r="A659" s="3645"/>
      <c r="B659" s="3825"/>
      <c r="C659" s="3689"/>
      <c r="D659" s="3956">
        <v>0</v>
      </c>
      <c r="E659" s="3689"/>
      <c r="F659" s="3956">
        <v>0</v>
      </c>
      <c r="G659" s="3688">
        <v>764</v>
      </c>
      <c r="H659" s="3438" t="s">
        <v>3336</v>
      </c>
      <c r="I659" s="3689"/>
      <c r="J659" s="3956"/>
      <c r="K659" s="2502"/>
      <c r="L659" s="2502"/>
      <c r="M659" s="2502"/>
      <c r="N659" s="2502"/>
      <c r="O659" s="2502"/>
      <c r="P659" s="2502"/>
      <c r="Q659" s="2502"/>
      <c r="R659" s="2502"/>
      <c r="S659" s="2502"/>
      <c r="T659" s="2502"/>
      <c r="U659" s="2502"/>
      <c r="V659" s="2502"/>
      <c r="W659" s="2502"/>
      <c r="X659" s="2502"/>
      <c r="Y659" s="2502"/>
      <c r="Z659" s="2502"/>
    </row>
    <row r="660" spans="1:26" ht="60">
      <c r="A660" s="3455"/>
      <c r="B660" s="3824"/>
      <c r="C660" s="3490"/>
      <c r="D660" s="3627">
        <v>1300000</v>
      </c>
      <c r="E660" s="3490"/>
      <c r="F660" s="3627">
        <v>1300000</v>
      </c>
      <c r="G660" s="3434">
        <v>765</v>
      </c>
      <c r="H660" s="3531" t="s">
        <v>3337</v>
      </c>
      <c r="I660" s="3490"/>
      <c r="J660" s="3627"/>
      <c r="K660" s="2491"/>
      <c r="L660" s="2491"/>
      <c r="M660" s="2491"/>
      <c r="N660" s="2491"/>
      <c r="O660" s="2491"/>
      <c r="P660" s="2491"/>
      <c r="Q660" s="2491"/>
      <c r="R660" s="2491"/>
      <c r="S660" s="2491"/>
      <c r="T660" s="2491"/>
      <c r="U660" s="2491"/>
      <c r="V660" s="2491"/>
      <c r="W660" s="2491"/>
      <c r="X660" s="2491"/>
      <c r="Y660" s="2491"/>
      <c r="Z660" s="2491"/>
    </row>
    <row r="661" spans="1:26" ht="60">
      <c r="A661" s="3455"/>
      <c r="B661" s="3824"/>
      <c r="C661" s="4431">
        <v>0</v>
      </c>
      <c r="D661" s="4431"/>
      <c r="E661" s="4431">
        <v>0</v>
      </c>
      <c r="F661" s="4431"/>
      <c r="G661" s="3461">
        <v>768</v>
      </c>
      <c r="H661" s="3646" t="s">
        <v>3268</v>
      </c>
      <c r="I661" s="3461"/>
      <c r="J661" s="3461"/>
      <c r="K661" s="2491"/>
      <c r="L661" s="2491"/>
      <c r="M661" s="2491"/>
      <c r="N661" s="2491"/>
      <c r="O661" s="2491"/>
      <c r="P661" s="2491"/>
      <c r="Q661" s="2491"/>
      <c r="R661" s="2491"/>
      <c r="S661" s="2491"/>
      <c r="T661" s="2491"/>
      <c r="U661" s="2491"/>
      <c r="V661" s="2491"/>
      <c r="W661" s="2491"/>
      <c r="X661" s="2491"/>
      <c r="Y661" s="2491"/>
      <c r="Z661" s="2491"/>
    </row>
    <row r="662" spans="1:26" ht="75">
      <c r="A662" s="3455"/>
      <c r="B662" s="3652"/>
      <c r="C662" s="3532"/>
      <c r="D662" s="3532"/>
      <c r="E662" s="3532"/>
      <c r="F662" s="3532"/>
      <c r="G662" s="3497">
        <v>769</v>
      </c>
      <c r="H662" s="3532" t="s">
        <v>3316</v>
      </c>
      <c r="I662" s="3532"/>
      <c r="J662" s="3532"/>
      <c r="K662" s="2491"/>
      <c r="L662" s="2491"/>
      <c r="M662" s="2491"/>
      <c r="N662" s="2491"/>
      <c r="O662" s="2491"/>
      <c r="P662" s="2491"/>
      <c r="Q662" s="2491"/>
      <c r="R662" s="2491"/>
      <c r="S662" s="2491"/>
      <c r="T662" s="2491"/>
      <c r="U662" s="2491"/>
      <c r="V662" s="2491"/>
      <c r="W662" s="2491"/>
      <c r="X662" s="2491"/>
      <c r="Y662" s="2491"/>
      <c r="Z662" s="2491"/>
    </row>
    <row r="663" spans="1:26" ht="120">
      <c r="A663" s="3455"/>
      <c r="B663" s="3652"/>
      <c r="C663" s="3661"/>
      <c r="D663" s="3636">
        <v>600000</v>
      </c>
      <c r="E663" s="3661"/>
      <c r="F663" s="3636">
        <v>600000</v>
      </c>
      <c r="G663" s="3461">
        <v>779</v>
      </c>
      <c r="H663" s="3661" t="s">
        <v>3232</v>
      </c>
      <c r="I663" s="3661"/>
      <c r="J663" s="3636"/>
      <c r="K663" s="2491"/>
      <c r="L663" s="2491"/>
      <c r="M663" s="2491"/>
      <c r="N663" s="2491"/>
      <c r="O663" s="2491"/>
      <c r="P663" s="2491"/>
      <c r="Q663" s="2491"/>
      <c r="R663" s="2491"/>
      <c r="S663" s="2491"/>
      <c r="T663" s="2491"/>
      <c r="U663" s="2491"/>
      <c r="V663" s="2491"/>
      <c r="W663" s="2491"/>
      <c r="X663" s="2491"/>
      <c r="Y663" s="2491"/>
      <c r="Z663" s="2491"/>
    </row>
    <row r="664" spans="1:26" ht="75">
      <c r="A664" s="3455"/>
      <c r="B664" s="3824"/>
      <c r="C664" s="3490"/>
      <c r="D664" s="4430"/>
      <c r="E664" s="3490"/>
      <c r="F664" s="4430"/>
      <c r="G664" s="3461">
        <v>787</v>
      </c>
      <c r="H664" s="3504" t="s">
        <v>3240</v>
      </c>
      <c r="I664" s="3490"/>
      <c r="J664" s="3455"/>
      <c r="K664" s="2491"/>
      <c r="L664" s="2491"/>
      <c r="M664" s="2491"/>
      <c r="N664" s="2491"/>
      <c r="O664" s="2491"/>
      <c r="P664" s="2491"/>
      <c r="Q664" s="2491"/>
      <c r="R664" s="2491"/>
      <c r="S664" s="2491"/>
      <c r="T664" s="2491"/>
      <c r="U664" s="2491"/>
      <c r="V664" s="2491"/>
      <c r="W664" s="2491"/>
      <c r="X664" s="2491"/>
      <c r="Y664" s="2491"/>
      <c r="Z664" s="2491"/>
    </row>
    <row r="665" spans="1:26" ht="60">
      <c r="A665" s="3455"/>
      <c r="B665" s="3455"/>
      <c r="C665" s="4430">
        <v>0</v>
      </c>
      <c r="D665" s="3824">
        <v>200000</v>
      </c>
      <c r="E665" s="4430">
        <v>0</v>
      </c>
      <c r="F665" s="3824">
        <v>200000</v>
      </c>
      <c r="G665" s="3461">
        <v>788</v>
      </c>
      <c r="H665" s="3504" t="s">
        <v>2967</v>
      </c>
      <c r="I665" s="3455"/>
      <c r="J665" s="3824"/>
      <c r="K665" s="2491"/>
      <c r="L665" s="2491"/>
      <c r="M665" s="2491"/>
      <c r="N665" s="2491"/>
      <c r="O665" s="2491"/>
      <c r="P665" s="2491"/>
      <c r="Q665" s="2491"/>
      <c r="R665" s="2491"/>
      <c r="S665" s="2491"/>
      <c r="T665" s="2491"/>
      <c r="U665" s="2491"/>
      <c r="V665" s="2491"/>
      <c r="W665" s="2491"/>
      <c r="X665" s="2491"/>
      <c r="Y665" s="2491"/>
      <c r="Z665" s="2491"/>
    </row>
    <row r="666" spans="1:26" ht="90">
      <c r="A666" s="3455"/>
      <c r="B666" s="3455"/>
      <c r="C666" s="4430">
        <v>0</v>
      </c>
      <c r="D666" s="4430">
        <v>0</v>
      </c>
      <c r="E666" s="4430">
        <v>0</v>
      </c>
      <c r="F666" s="4430">
        <v>0</v>
      </c>
      <c r="G666" s="3461">
        <v>877</v>
      </c>
      <c r="H666" s="3504" t="s">
        <v>2231</v>
      </c>
      <c r="I666" s="3455"/>
      <c r="J666" s="3455"/>
      <c r="K666" s="2491"/>
      <c r="L666" s="2491"/>
      <c r="M666" s="2491"/>
      <c r="N666" s="2491"/>
      <c r="O666" s="2491"/>
      <c r="P666" s="2491"/>
      <c r="Q666" s="2491"/>
      <c r="R666" s="2491"/>
      <c r="S666" s="2491"/>
      <c r="T666" s="2491"/>
      <c r="U666" s="2491"/>
      <c r="V666" s="2491"/>
      <c r="W666" s="2491"/>
      <c r="X666" s="2491"/>
      <c r="Y666" s="2491"/>
      <c r="Z666" s="2491"/>
    </row>
    <row r="667" spans="1:26" ht="60">
      <c r="A667" s="3455"/>
      <c r="B667" s="3455"/>
      <c r="C667" s="4430">
        <v>0</v>
      </c>
      <c r="D667" s="4430">
        <v>0</v>
      </c>
      <c r="E667" s="4430">
        <v>0</v>
      </c>
      <c r="F667" s="4430">
        <v>0</v>
      </c>
      <c r="G667" s="3461">
        <v>878</v>
      </c>
      <c r="H667" s="3504" t="s">
        <v>2232</v>
      </c>
      <c r="I667" s="3455"/>
      <c r="J667" s="3455"/>
      <c r="K667" s="2491"/>
      <c r="L667" s="2491"/>
      <c r="M667" s="2491"/>
      <c r="N667" s="2491"/>
      <c r="O667" s="2491"/>
      <c r="P667" s="2491"/>
      <c r="Q667" s="2491"/>
      <c r="R667" s="2491"/>
      <c r="S667" s="2491"/>
      <c r="T667" s="2491"/>
      <c r="U667" s="2491"/>
      <c r="V667" s="2491"/>
      <c r="W667" s="2491"/>
      <c r="X667" s="2491"/>
      <c r="Y667" s="2491"/>
      <c r="Z667" s="2491"/>
    </row>
    <row r="668" spans="1:26" ht="45">
      <c r="A668" s="3455"/>
      <c r="B668" s="3455"/>
      <c r="C668" s="4430">
        <v>0</v>
      </c>
      <c r="D668" s="4430">
        <v>0</v>
      </c>
      <c r="E668" s="4430">
        <v>0</v>
      </c>
      <c r="F668" s="4430">
        <v>0</v>
      </c>
      <c r="G668" s="3461">
        <v>880</v>
      </c>
      <c r="H668" s="3504" t="s">
        <v>2233</v>
      </c>
      <c r="I668" s="3455"/>
      <c r="J668" s="3455"/>
      <c r="K668" s="2491"/>
      <c r="L668" s="2491"/>
      <c r="M668" s="2491"/>
      <c r="N668" s="2491"/>
      <c r="O668" s="2491"/>
      <c r="P668" s="2491"/>
      <c r="Q668" s="2491"/>
      <c r="R668" s="2491"/>
      <c r="S668" s="2491"/>
      <c r="T668" s="2491"/>
      <c r="U668" s="2491"/>
      <c r="V668" s="2491"/>
      <c r="W668" s="2491"/>
      <c r="X668" s="2491"/>
      <c r="Y668" s="2491"/>
      <c r="Z668" s="2491"/>
    </row>
    <row r="669" spans="1:26" ht="60" customHeight="1">
      <c r="A669" s="3455"/>
      <c r="B669" s="3455"/>
      <c r="C669" s="4430">
        <v>0</v>
      </c>
      <c r="D669" s="4430">
        <v>0</v>
      </c>
      <c r="E669" s="4430">
        <v>0</v>
      </c>
      <c r="F669" s="4430">
        <v>0</v>
      </c>
      <c r="G669" s="3461">
        <v>881</v>
      </c>
      <c r="H669" s="3504" t="s">
        <v>2234</v>
      </c>
      <c r="I669" s="3455"/>
      <c r="J669" s="3455"/>
      <c r="K669" s="2491"/>
      <c r="L669" s="2491"/>
      <c r="M669" s="2491"/>
      <c r="N669" s="2491"/>
      <c r="O669" s="2491"/>
      <c r="P669" s="2491"/>
      <c r="Q669" s="2491"/>
      <c r="R669" s="2491"/>
      <c r="S669" s="2491"/>
      <c r="T669" s="2491"/>
      <c r="U669" s="2491"/>
      <c r="V669" s="2491"/>
      <c r="W669" s="2491"/>
      <c r="X669" s="2491"/>
      <c r="Y669" s="2491"/>
      <c r="Z669" s="2491"/>
    </row>
    <row r="670" spans="1:26" ht="45">
      <c r="A670" s="3455"/>
      <c r="B670" s="3455"/>
      <c r="C670" s="4430">
        <v>0</v>
      </c>
      <c r="D670" s="4430">
        <v>0</v>
      </c>
      <c r="E670" s="4430">
        <v>0</v>
      </c>
      <c r="F670" s="4430">
        <v>0</v>
      </c>
      <c r="G670" s="3461">
        <v>886</v>
      </c>
      <c r="H670" s="3504" t="s">
        <v>2235</v>
      </c>
      <c r="I670" s="3455"/>
      <c r="J670" s="3455"/>
      <c r="K670" s="2491"/>
      <c r="L670" s="2491"/>
      <c r="M670" s="2491"/>
      <c r="N670" s="2491"/>
      <c r="O670" s="2491"/>
      <c r="P670" s="2491"/>
      <c r="Q670" s="2491"/>
      <c r="R670" s="2491"/>
      <c r="S670" s="2491"/>
      <c r="T670" s="2491"/>
      <c r="U670" s="2491"/>
      <c r="V670" s="2491"/>
      <c r="W670" s="2491"/>
      <c r="X670" s="2491"/>
      <c r="Y670" s="2491"/>
      <c r="Z670" s="2491"/>
    </row>
    <row r="671" spans="1:26" ht="45">
      <c r="A671" s="3455"/>
      <c r="B671" s="3455"/>
      <c r="C671" s="4430">
        <v>0</v>
      </c>
      <c r="D671" s="4430">
        <v>0</v>
      </c>
      <c r="E671" s="4430">
        <v>0</v>
      </c>
      <c r="F671" s="4430">
        <v>0</v>
      </c>
      <c r="G671" s="3461">
        <v>887</v>
      </c>
      <c r="H671" s="3504" t="s">
        <v>2236</v>
      </c>
      <c r="I671" s="3455"/>
      <c r="J671" s="3455"/>
      <c r="K671" s="2491"/>
      <c r="L671" s="2491"/>
      <c r="M671" s="2491"/>
      <c r="N671" s="2491"/>
      <c r="O671" s="2491"/>
      <c r="P671" s="2491"/>
      <c r="Q671" s="2491"/>
      <c r="R671" s="2491"/>
      <c r="S671" s="2491"/>
      <c r="T671" s="2491"/>
      <c r="U671" s="2491"/>
      <c r="V671" s="2491"/>
      <c r="W671" s="2491"/>
      <c r="X671" s="2491"/>
      <c r="Y671" s="2491"/>
      <c r="Z671" s="2491"/>
    </row>
    <row r="672" spans="1:26" ht="75">
      <c r="A672" s="3455"/>
      <c r="B672" s="3455"/>
      <c r="C672" s="4430">
        <v>0</v>
      </c>
      <c r="D672" s="4430">
        <v>0</v>
      </c>
      <c r="E672" s="4430">
        <v>0</v>
      </c>
      <c r="F672" s="4430">
        <v>0</v>
      </c>
      <c r="G672" s="3461">
        <v>888</v>
      </c>
      <c r="H672" s="3504" t="s">
        <v>2237</v>
      </c>
      <c r="I672" s="3455"/>
      <c r="J672" s="3455"/>
      <c r="K672" s="2491"/>
      <c r="L672" s="2491"/>
      <c r="M672" s="2491"/>
      <c r="N672" s="2491"/>
      <c r="O672" s="2491"/>
      <c r="P672" s="2491"/>
      <c r="Q672" s="2491"/>
      <c r="R672" s="2491"/>
      <c r="S672" s="2491"/>
      <c r="T672" s="2491"/>
      <c r="U672" s="2491"/>
      <c r="V672" s="2491"/>
      <c r="W672" s="2491"/>
      <c r="X672" s="2491"/>
      <c r="Y672" s="2491"/>
      <c r="Z672" s="2491"/>
    </row>
    <row r="673" spans="1:26" ht="75">
      <c r="A673" s="3455"/>
      <c r="B673" s="3455"/>
      <c r="C673" s="4430">
        <v>0</v>
      </c>
      <c r="D673" s="4430">
        <v>0</v>
      </c>
      <c r="E673" s="4430">
        <v>0</v>
      </c>
      <c r="F673" s="4430">
        <v>0</v>
      </c>
      <c r="G673" s="3461">
        <v>889</v>
      </c>
      <c r="H673" s="3504" t="s">
        <v>2238</v>
      </c>
      <c r="I673" s="3455"/>
      <c r="J673" s="3455"/>
      <c r="K673" s="2502"/>
      <c r="L673" s="2491"/>
      <c r="M673" s="2491"/>
      <c r="N673" s="2491"/>
      <c r="O673" s="2491"/>
      <c r="P673" s="2491"/>
      <c r="Q673" s="2491"/>
      <c r="R673" s="2491"/>
      <c r="S673" s="2491"/>
      <c r="T673" s="2491"/>
      <c r="U673" s="2491"/>
      <c r="V673" s="2491"/>
      <c r="W673" s="2491"/>
      <c r="X673" s="2491"/>
      <c r="Y673" s="2491"/>
      <c r="Z673" s="2491"/>
    </row>
    <row r="674" spans="1:26" ht="30">
      <c r="A674" s="3455"/>
      <c r="B674" s="3824"/>
      <c r="C674" s="4430">
        <v>0</v>
      </c>
      <c r="D674" s="4430"/>
      <c r="E674" s="4430">
        <v>0</v>
      </c>
      <c r="F674" s="4430"/>
      <c r="G674" s="3461">
        <v>890</v>
      </c>
      <c r="H674" s="3504" t="s">
        <v>1148</v>
      </c>
      <c r="I674" s="3455"/>
      <c r="J674" s="3455"/>
      <c r="K674" s="2491"/>
      <c r="L674" s="2491"/>
      <c r="M674" s="2491"/>
      <c r="N674" s="2491"/>
      <c r="O674" s="2491"/>
      <c r="P674" s="2491"/>
      <c r="Q674" s="2491"/>
      <c r="R674" s="2491"/>
      <c r="S674" s="2491"/>
      <c r="T674" s="2491"/>
      <c r="U674" s="2491"/>
      <c r="V674" s="2491"/>
      <c r="W674" s="2491"/>
      <c r="X674" s="2491"/>
      <c r="Y674" s="2491"/>
      <c r="Z674" s="2491"/>
    </row>
    <row r="675" spans="1:26" ht="60">
      <c r="A675" s="3455"/>
      <c r="B675" s="3455"/>
      <c r="C675" s="4430">
        <v>0</v>
      </c>
      <c r="D675" s="4430">
        <v>0</v>
      </c>
      <c r="E675" s="4430">
        <v>0</v>
      </c>
      <c r="F675" s="4430">
        <v>0</v>
      </c>
      <c r="G675" s="3461">
        <v>891</v>
      </c>
      <c r="H675" s="3504" t="s">
        <v>2239</v>
      </c>
      <c r="I675" s="3455"/>
      <c r="J675" s="3455"/>
      <c r="K675" s="2491"/>
      <c r="L675" s="2491"/>
      <c r="M675" s="2491"/>
      <c r="N675" s="2491"/>
      <c r="O675" s="2491"/>
      <c r="P675" s="2491"/>
      <c r="Q675" s="2491"/>
      <c r="R675" s="2491"/>
      <c r="S675" s="2491"/>
      <c r="T675" s="2491"/>
      <c r="U675" s="2491"/>
      <c r="V675" s="2491"/>
      <c r="W675" s="2491"/>
      <c r="X675" s="2491"/>
      <c r="Y675" s="2491"/>
      <c r="Z675" s="2491"/>
    </row>
    <row r="676" spans="1:26" ht="90">
      <c r="A676" s="3455"/>
      <c r="B676" s="3455"/>
      <c r="C676" s="4430">
        <v>0</v>
      </c>
      <c r="D676" s="4430">
        <v>0</v>
      </c>
      <c r="E676" s="4430">
        <v>0</v>
      </c>
      <c r="F676" s="4430">
        <v>0</v>
      </c>
      <c r="G676" s="3461">
        <v>892</v>
      </c>
      <c r="H676" s="3504" t="s">
        <v>2240</v>
      </c>
      <c r="I676" s="3455"/>
      <c r="J676" s="3455"/>
      <c r="K676" s="2491"/>
      <c r="L676" s="2491"/>
      <c r="M676" s="2491"/>
      <c r="N676" s="2491"/>
      <c r="O676" s="2491"/>
      <c r="P676" s="2491"/>
      <c r="Q676" s="2491"/>
      <c r="R676" s="2491"/>
      <c r="S676" s="2491"/>
      <c r="T676" s="2491"/>
      <c r="U676" s="2491"/>
      <c r="V676" s="2491"/>
      <c r="W676" s="2491"/>
      <c r="X676" s="2491"/>
      <c r="Y676" s="2491"/>
      <c r="Z676" s="2491"/>
    </row>
    <row r="677" spans="1:26" ht="60">
      <c r="A677" s="3455"/>
      <c r="B677" s="3455"/>
      <c r="C677" s="3645">
        <v>0</v>
      </c>
      <c r="D677" s="3645">
        <v>0</v>
      </c>
      <c r="E677" s="3645">
        <v>0</v>
      </c>
      <c r="F677" s="3645">
        <v>0</v>
      </c>
      <c r="G677" s="3461">
        <v>893</v>
      </c>
      <c r="H677" s="3504" t="s">
        <v>2241</v>
      </c>
      <c r="I677" s="3645"/>
      <c r="J677" s="3645"/>
      <c r="K677" s="2491"/>
      <c r="L677" s="2491"/>
      <c r="M677" s="2491"/>
      <c r="N677" s="2491"/>
      <c r="O677" s="2491"/>
      <c r="P677" s="2491"/>
      <c r="Q677" s="2491"/>
      <c r="R677" s="2491"/>
      <c r="S677" s="2491"/>
      <c r="T677" s="2491"/>
      <c r="U677" s="2491"/>
      <c r="V677" s="2491"/>
      <c r="W677" s="2491"/>
      <c r="X677" s="2491"/>
      <c r="Y677" s="2491"/>
      <c r="Z677" s="2491"/>
    </row>
    <row r="678" spans="1:26" ht="60">
      <c r="A678" s="3455"/>
      <c r="B678" s="3455"/>
      <c r="C678" s="4430">
        <v>0</v>
      </c>
      <c r="D678" s="4430">
        <v>0</v>
      </c>
      <c r="E678" s="4430">
        <v>0</v>
      </c>
      <c r="F678" s="4430">
        <v>0</v>
      </c>
      <c r="G678" s="3461">
        <v>907</v>
      </c>
      <c r="H678" s="3504" t="s">
        <v>2242</v>
      </c>
      <c r="I678" s="3455"/>
      <c r="J678" s="3455"/>
      <c r="K678" s="2491"/>
      <c r="L678" s="2491"/>
      <c r="M678" s="2491"/>
      <c r="N678" s="2491"/>
      <c r="O678" s="2491"/>
      <c r="P678" s="2491"/>
      <c r="Q678" s="2491"/>
      <c r="R678" s="2491"/>
      <c r="S678" s="2491"/>
      <c r="T678" s="2491"/>
      <c r="U678" s="2491"/>
      <c r="V678" s="2491"/>
      <c r="W678" s="2491"/>
      <c r="X678" s="2491"/>
      <c r="Y678" s="2491"/>
      <c r="Z678" s="2491"/>
    </row>
    <row r="679" spans="1:26" s="2493" customFormat="1" ht="105.75" thickBot="1">
      <c r="A679" s="3455"/>
      <c r="B679" s="3455"/>
      <c r="C679" s="4430">
        <v>0</v>
      </c>
      <c r="D679" s="4430">
        <v>0</v>
      </c>
      <c r="E679" s="4430">
        <v>0</v>
      </c>
      <c r="F679" s="4430">
        <v>0</v>
      </c>
      <c r="G679" s="3461">
        <v>911</v>
      </c>
      <c r="H679" s="3504" t="s">
        <v>2243</v>
      </c>
      <c r="I679" s="3455"/>
      <c r="J679" s="3455"/>
      <c r="K679" s="2491"/>
      <c r="L679" s="2491"/>
      <c r="M679" s="2491"/>
      <c r="N679" s="2491"/>
      <c r="O679" s="2491"/>
      <c r="P679" s="2491"/>
      <c r="Q679" s="2491"/>
      <c r="R679" s="2491"/>
      <c r="S679" s="2492"/>
      <c r="T679" s="2492"/>
      <c r="U679" s="2492"/>
      <c r="V679" s="2492"/>
      <c r="W679" s="2492"/>
      <c r="X679" s="2492"/>
      <c r="Y679" s="2492"/>
      <c r="Z679" s="2492"/>
    </row>
    <row r="680" spans="1:26" s="2495" customFormat="1" ht="76.5" customHeight="1" thickTop="1" thickBot="1">
      <c r="A680" s="3455"/>
      <c r="B680" s="3455"/>
      <c r="C680" s="4430">
        <v>0</v>
      </c>
      <c r="D680" s="4430">
        <v>0</v>
      </c>
      <c r="E680" s="4430">
        <v>0</v>
      </c>
      <c r="F680" s="4430">
        <v>0</v>
      </c>
      <c r="G680" s="3461">
        <v>912</v>
      </c>
      <c r="H680" s="3504" t="s">
        <v>2244</v>
      </c>
      <c r="I680" s="3455"/>
      <c r="J680" s="3455"/>
      <c r="K680" s="2491"/>
      <c r="L680" s="2491"/>
      <c r="M680" s="2491"/>
      <c r="N680" s="2491"/>
      <c r="O680" s="2491"/>
      <c r="P680" s="2491"/>
      <c r="Q680" s="2491"/>
      <c r="R680" s="2491"/>
      <c r="S680" s="2494"/>
      <c r="T680" s="2494"/>
      <c r="U680" s="2494"/>
      <c r="V680" s="2494"/>
      <c r="W680" s="2494"/>
      <c r="X680" s="2494"/>
      <c r="Y680" s="2494"/>
      <c r="Z680" s="2494"/>
    </row>
    <row r="681" spans="1:26" s="2495" customFormat="1" ht="136.5" thickTop="1" thickBot="1">
      <c r="A681" s="3455"/>
      <c r="B681" s="3455"/>
      <c r="C681" s="4430">
        <v>0</v>
      </c>
      <c r="D681" s="4430">
        <v>0</v>
      </c>
      <c r="E681" s="4430">
        <v>0</v>
      </c>
      <c r="F681" s="4430">
        <v>0</v>
      </c>
      <c r="G681" s="3461">
        <v>916</v>
      </c>
      <c r="H681" s="3660" t="s">
        <v>2247</v>
      </c>
      <c r="I681" s="3455"/>
      <c r="J681" s="3455"/>
      <c r="K681" s="2491"/>
      <c r="L681" s="2491"/>
      <c r="M681" s="2491"/>
      <c r="N681" s="2491"/>
      <c r="O681" s="2491"/>
      <c r="P681" s="2491"/>
      <c r="Q681" s="2491"/>
      <c r="R681" s="2491"/>
      <c r="S681" s="2494"/>
      <c r="T681" s="2494"/>
      <c r="U681" s="2494"/>
      <c r="V681" s="2494"/>
      <c r="W681" s="2494"/>
      <c r="X681" s="2494"/>
      <c r="Y681" s="2494"/>
      <c r="Z681" s="2494"/>
    </row>
    <row r="682" spans="1:26" s="2496" customFormat="1" ht="60.75" thickTop="1">
      <c r="A682" s="3455"/>
      <c r="B682" s="3455"/>
      <c r="C682" s="4430">
        <v>0</v>
      </c>
      <c r="D682" s="4430">
        <v>0</v>
      </c>
      <c r="E682" s="4430">
        <v>0</v>
      </c>
      <c r="F682" s="4430">
        <v>0</v>
      </c>
      <c r="G682" s="3461">
        <v>917</v>
      </c>
      <c r="H682" s="3504" t="s">
        <v>2248</v>
      </c>
      <c r="I682" s="3455"/>
      <c r="J682" s="3455"/>
      <c r="K682" s="2491"/>
      <c r="L682" s="2491"/>
      <c r="M682" s="2491"/>
      <c r="N682" s="2491"/>
      <c r="O682" s="2491"/>
      <c r="P682" s="2491"/>
      <c r="Q682" s="2491"/>
      <c r="R682" s="2491"/>
      <c r="S682" s="2491"/>
      <c r="T682" s="2491"/>
      <c r="U682" s="2491"/>
      <c r="V682" s="2491"/>
      <c r="W682" s="2491"/>
      <c r="X682" s="2491"/>
      <c r="Y682" s="2491"/>
      <c r="Z682" s="2491"/>
    </row>
    <row r="683" spans="1:26" ht="90">
      <c r="A683" s="3455"/>
      <c r="B683" s="3455"/>
      <c r="C683" s="4430">
        <v>0</v>
      </c>
      <c r="D683" s="4430">
        <v>0</v>
      </c>
      <c r="E683" s="4430">
        <v>0</v>
      </c>
      <c r="F683" s="4430">
        <v>0</v>
      </c>
      <c r="G683" s="3461">
        <v>926</v>
      </c>
      <c r="H683" s="3504" t="s">
        <v>2249</v>
      </c>
      <c r="I683" s="3455"/>
      <c r="J683" s="3455"/>
      <c r="K683" s="2491"/>
      <c r="L683" s="2491"/>
      <c r="M683" s="2491"/>
      <c r="N683" s="2491"/>
      <c r="O683" s="2491"/>
      <c r="P683" s="2491"/>
      <c r="Q683" s="2491"/>
      <c r="R683" s="2491"/>
      <c r="S683" s="2491"/>
      <c r="T683" s="2491"/>
      <c r="U683" s="2491"/>
      <c r="V683" s="2491"/>
      <c r="W683" s="2491"/>
      <c r="X683" s="2491"/>
      <c r="Y683" s="2491"/>
      <c r="Z683" s="2491"/>
    </row>
    <row r="684" spans="1:26" ht="45">
      <c r="A684" s="3455"/>
      <c r="B684" s="3455"/>
      <c r="C684" s="4430">
        <v>0</v>
      </c>
      <c r="D684" s="4430">
        <v>0</v>
      </c>
      <c r="E684" s="4430">
        <v>0</v>
      </c>
      <c r="F684" s="4430">
        <v>0</v>
      </c>
      <c r="G684" s="3461">
        <v>927</v>
      </c>
      <c r="H684" s="3504" t="s">
        <v>2250</v>
      </c>
      <c r="I684" s="3455"/>
      <c r="J684" s="3455"/>
      <c r="K684" s="2491"/>
      <c r="L684" s="2491"/>
      <c r="M684" s="2491"/>
      <c r="N684" s="2491"/>
      <c r="O684" s="2491"/>
      <c r="P684" s="2491"/>
      <c r="Q684" s="2491"/>
      <c r="R684" s="2491"/>
      <c r="S684" s="2491"/>
      <c r="T684" s="2491"/>
      <c r="U684" s="2491"/>
      <c r="V684" s="2491"/>
      <c r="W684" s="2491"/>
      <c r="X684" s="2491"/>
      <c r="Y684" s="2491"/>
      <c r="Z684" s="2491"/>
    </row>
    <row r="685" spans="1:26" ht="90">
      <c r="A685" s="3455"/>
      <c r="B685" s="3455"/>
      <c r="C685" s="4430">
        <v>0</v>
      </c>
      <c r="D685" s="4430">
        <v>0</v>
      </c>
      <c r="E685" s="4430">
        <v>0</v>
      </c>
      <c r="F685" s="4430">
        <v>0</v>
      </c>
      <c r="G685" s="3461">
        <v>931</v>
      </c>
      <c r="H685" s="3504" t="s">
        <v>2251</v>
      </c>
      <c r="I685" s="3455"/>
      <c r="J685" s="3455"/>
      <c r="K685" s="2491"/>
      <c r="L685" s="2491"/>
      <c r="M685" s="2491"/>
      <c r="N685" s="2491"/>
      <c r="O685" s="2491"/>
      <c r="P685" s="2491"/>
      <c r="Q685" s="2491"/>
      <c r="R685" s="2491"/>
      <c r="S685" s="2491"/>
      <c r="T685" s="2491"/>
      <c r="U685" s="2491"/>
      <c r="V685" s="2491"/>
      <c r="W685" s="2491"/>
      <c r="X685" s="2491"/>
      <c r="Y685" s="2491"/>
      <c r="Z685" s="2491"/>
    </row>
    <row r="686" spans="1:26" ht="90">
      <c r="A686" s="3455"/>
      <c r="B686" s="3455"/>
      <c r="C686" s="3645">
        <v>0</v>
      </c>
      <c r="D686" s="4430">
        <v>0</v>
      </c>
      <c r="E686" s="3645">
        <v>0</v>
      </c>
      <c r="F686" s="4430">
        <v>0</v>
      </c>
      <c r="G686" s="3461">
        <v>934</v>
      </c>
      <c r="H686" s="3504" t="s">
        <v>2252</v>
      </c>
      <c r="I686" s="3645"/>
      <c r="J686" s="3455"/>
      <c r="K686" s="2491"/>
      <c r="L686" s="2491"/>
      <c r="M686" s="2491"/>
      <c r="N686" s="2491"/>
      <c r="O686" s="2491"/>
      <c r="P686" s="2491"/>
      <c r="Q686" s="2491"/>
      <c r="R686" s="2491"/>
      <c r="S686" s="2491"/>
      <c r="T686" s="2491"/>
      <c r="U686" s="2491"/>
      <c r="V686" s="2491"/>
      <c r="W686" s="2491"/>
      <c r="X686" s="2491"/>
      <c r="Y686" s="2491"/>
      <c r="Z686" s="2491"/>
    </row>
    <row r="687" spans="1:26" ht="60">
      <c r="A687" s="3455"/>
      <c r="B687" s="3652"/>
      <c r="C687" s="4430">
        <v>0</v>
      </c>
      <c r="D687" s="4430"/>
      <c r="E687" s="4430">
        <v>0</v>
      </c>
      <c r="F687" s="4430"/>
      <c r="G687" s="3461">
        <v>937</v>
      </c>
      <c r="H687" s="3504" t="s">
        <v>2253</v>
      </c>
      <c r="I687" s="3455"/>
      <c r="J687" s="3455"/>
      <c r="K687" s="2491"/>
      <c r="L687" s="2491"/>
      <c r="M687" s="2491"/>
      <c r="N687" s="2491"/>
      <c r="O687" s="2491"/>
      <c r="P687" s="2491"/>
      <c r="Q687" s="2491"/>
      <c r="R687" s="2491"/>
      <c r="S687" s="2491"/>
      <c r="T687" s="2491"/>
      <c r="U687" s="2491"/>
      <c r="V687" s="2491"/>
      <c r="W687" s="2491"/>
      <c r="X687" s="2491"/>
      <c r="Y687" s="2491"/>
      <c r="Z687" s="2491"/>
    </row>
    <row r="688" spans="1:26" ht="90">
      <c r="A688" s="3455"/>
      <c r="B688" s="3455"/>
      <c r="C688" s="4430">
        <v>0</v>
      </c>
      <c r="D688" s="4430">
        <v>0</v>
      </c>
      <c r="E688" s="4430">
        <v>0</v>
      </c>
      <c r="F688" s="4430">
        <v>0</v>
      </c>
      <c r="G688" s="3461">
        <v>938</v>
      </c>
      <c r="H688" s="3504" t="s">
        <v>2254</v>
      </c>
      <c r="I688" s="3455"/>
      <c r="J688" s="3455"/>
      <c r="K688" s="2491"/>
      <c r="L688" s="2491"/>
      <c r="M688" s="2491"/>
      <c r="N688" s="2491"/>
      <c r="O688" s="2491"/>
      <c r="P688" s="2491"/>
      <c r="Q688" s="2491"/>
      <c r="R688" s="2491"/>
      <c r="S688" s="2491"/>
      <c r="T688" s="2491"/>
      <c r="U688" s="2491"/>
      <c r="V688" s="2491"/>
      <c r="W688" s="2491"/>
      <c r="X688" s="2491"/>
      <c r="Y688" s="2491"/>
      <c r="Z688" s="2491"/>
    </row>
    <row r="689" spans="1:26" ht="105">
      <c r="A689" s="3455"/>
      <c r="B689" s="3455"/>
      <c r="C689" s="4430">
        <v>0</v>
      </c>
      <c r="D689" s="4430">
        <v>0</v>
      </c>
      <c r="E689" s="4430">
        <v>0</v>
      </c>
      <c r="F689" s="4430">
        <v>0</v>
      </c>
      <c r="G689" s="3461">
        <v>949</v>
      </c>
      <c r="H689" s="3504" t="s">
        <v>2255</v>
      </c>
      <c r="I689" s="3455"/>
      <c r="J689" s="3455"/>
      <c r="K689" s="2491"/>
      <c r="L689" s="2491"/>
      <c r="M689" s="2491"/>
      <c r="N689" s="2491"/>
      <c r="O689" s="2491"/>
      <c r="P689" s="2491"/>
      <c r="Q689" s="2491"/>
      <c r="R689" s="2491"/>
      <c r="S689" s="2491"/>
      <c r="T689" s="2491"/>
      <c r="U689" s="2491"/>
      <c r="V689" s="2491"/>
      <c r="W689" s="2491"/>
      <c r="X689" s="2491"/>
      <c r="Y689" s="2491"/>
      <c r="Z689" s="2491"/>
    </row>
    <row r="690" spans="1:26" ht="45">
      <c r="A690" s="3455"/>
      <c r="B690" s="3455"/>
      <c r="C690" s="4430">
        <v>0</v>
      </c>
      <c r="D690" s="4430">
        <v>0</v>
      </c>
      <c r="E690" s="4430">
        <v>0</v>
      </c>
      <c r="F690" s="4430">
        <v>0</v>
      </c>
      <c r="G690" s="3461">
        <v>954</v>
      </c>
      <c r="H690" s="3504" t="s">
        <v>2256</v>
      </c>
      <c r="I690" s="3455"/>
      <c r="J690" s="3455"/>
      <c r="K690" s="2491"/>
      <c r="L690" s="2491"/>
      <c r="M690" s="2491"/>
      <c r="N690" s="2491"/>
      <c r="O690" s="2491"/>
      <c r="P690" s="2491"/>
      <c r="Q690" s="2491"/>
      <c r="R690" s="2491"/>
      <c r="S690" s="2491"/>
      <c r="T690" s="2491"/>
      <c r="U690" s="2491"/>
      <c r="V690" s="2491"/>
      <c r="W690" s="2491"/>
      <c r="X690" s="2491"/>
      <c r="Y690" s="2491"/>
      <c r="Z690" s="2491"/>
    </row>
    <row r="691" spans="1:26" ht="105">
      <c r="A691" s="3455"/>
      <c r="B691" s="3455"/>
      <c r="C691" s="4430">
        <v>0</v>
      </c>
      <c r="D691" s="4430">
        <v>0</v>
      </c>
      <c r="E691" s="4430">
        <v>0</v>
      </c>
      <c r="F691" s="4430">
        <v>0</v>
      </c>
      <c r="G691" s="3461">
        <v>955</v>
      </c>
      <c r="H691" s="3504" t="s">
        <v>2257</v>
      </c>
      <c r="I691" s="3455"/>
      <c r="J691" s="3455"/>
      <c r="K691" s="2491"/>
      <c r="L691" s="2491"/>
      <c r="M691" s="2491"/>
      <c r="N691" s="2491"/>
      <c r="O691" s="2491"/>
      <c r="P691" s="2491"/>
      <c r="Q691" s="2491"/>
      <c r="R691" s="2491"/>
      <c r="S691" s="2491"/>
      <c r="T691" s="2491"/>
      <c r="U691" s="2491"/>
      <c r="V691" s="2491"/>
      <c r="W691" s="2491"/>
      <c r="X691" s="2491"/>
      <c r="Y691" s="2491"/>
      <c r="Z691" s="2491"/>
    </row>
    <row r="692" spans="1:26" ht="45">
      <c r="A692" s="3455"/>
      <c r="B692" s="3455"/>
      <c r="C692" s="4430"/>
      <c r="D692" s="4430"/>
      <c r="E692" s="4430"/>
      <c r="F692" s="4430"/>
      <c r="G692" s="3461">
        <v>957</v>
      </c>
      <c r="H692" s="3504" t="s">
        <v>2258</v>
      </c>
      <c r="I692" s="3455"/>
      <c r="J692" s="3455"/>
      <c r="K692" s="2491"/>
      <c r="L692" s="2491"/>
      <c r="M692" s="2491"/>
      <c r="N692" s="2491"/>
      <c r="O692" s="2491"/>
      <c r="P692" s="2491"/>
      <c r="Q692" s="2491"/>
      <c r="R692" s="2491"/>
      <c r="S692" s="2491"/>
      <c r="T692" s="2491"/>
      <c r="U692" s="2491"/>
      <c r="V692" s="2491"/>
      <c r="W692" s="2491"/>
      <c r="X692" s="2491"/>
      <c r="Y692" s="2491"/>
      <c r="Z692" s="2491"/>
    </row>
    <row r="693" spans="1:26" ht="75">
      <c r="A693" s="3455"/>
      <c r="B693" s="3455"/>
      <c r="C693" s="4430">
        <v>0</v>
      </c>
      <c r="D693" s="4430">
        <v>0</v>
      </c>
      <c r="E693" s="4430">
        <v>0</v>
      </c>
      <c r="F693" s="4430">
        <v>0</v>
      </c>
      <c r="G693" s="3461">
        <v>964</v>
      </c>
      <c r="H693" s="3504" t="s">
        <v>2259</v>
      </c>
      <c r="I693" s="3455"/>
      <c r="J693" s="3455"/>
      <c r="K693" s="2491"/>
      <c r="L693" s="2491"/>
      <c r="M693" s="2491"/>
      <c r="N693" s="2491"/>
      <c r="O693" s="2491"/>
      <c r="P693" s="2491"/>
      <c r="Q693" s="2491"/>
      <c r="R693" s="2491"/>
      <c r="S693" s="2491"/>
      <c r="T693" s="2491"/>
      <c r="U693" s="2491"/>
      <c r="V693" s="2491"/>
      <c r="W693" s="2491"/>
      <c r="X693" s="2491"/>
      <c r="Y693" s="2491"/>
      <c r="Z693" s="2491"/>
    </row>
    <row r="694" spans="1:26" ht="75">
      <c r="A694" s="3455"/>
      <c r="B694" s="3455"/>
      <c r="C694" s="4430">
        <v>0</v>
      </c>
      <c r="D694" s="4430">
        <v>0</v>
      </c>
      <c r="E694" s="4430">
        <v>0</v>
      </c>
      <c r="F694" s="4430">
        <v>0</v>
      </c>
      <c r="G694" s="3461">
        <v>965</v>
      </c>
      <c r="H694" s="3504" t="s">
        <v>2260</v>
      </c>
      <c r="I694" s="3455"/>
      <c r="J694" s="3455"/>
      <c r="K694" s="2491"/>
      <c r="L694" s="2491"/>
      <c r="M694" s="2491"/>
      <c r="N694" s="2491"/>
      <c r="O694" s="2491"/>
      <c r="P694" s="2491"/>
      <c r="Q694" s="2491"/>
      <c r="R694" s="2491"/>
      <c r="S694" s="2491"/>
      <c r="T694" s="2491"/>
      <c r="U694" s="2491"/>
      <c r="V694" s="2491"/>
      <c r="W694" s="2491"/>
      <c r="X694" s="2491"/>
      <c r="Y694" s="2491"/>
      <c r="Z694" s="2491"/>
    </row>
    <row r="695" spans="1:26" ht="75">
      <c r="A695" s="3455"/>
      <c r="B695" s="3455"/>
      <c r="C695" s="4430">
        <v>0</v>
      </c>
      <c r="D695" s="4430">
        <v>0</v>
      </c>
      <c r="E695" s="4430">
        <v>0</v>
      </c>
      <c r="F695" s="4430">
        <v>0</v>
      </c>
      <c r="G695" s="3461">
        <v>966</v>
      </c>
      <c r="H695" s="3504" t="s">
        <v>2261</v>
      </c>
      <c r="I695" s="3455"/>
      <c r="J695" s="3455"/>
      <c r="K695" s="2491"/>
      <c r="L695" s="2491"/>
      <c r="M695" s="2491"/>
      <c r="N695" s="2491"/>
      <c r="O695" s="2491"/>
      <c r="P695" s="2491"/>
      <c r="Q695" s="2491"/>
      <c r="R695" s="2491"/>
      <c r="S695" s="2491"/>
      <c r="T695" s="2491"/>
      <c r="U695" s="2491"/>
      <c r="V695" s="2491"/>
      <c r="W695" s="2491"/>
      <c r="X695" s="2491"/>
      <c r="Y695" s="2491"/>
      <c r="Z695" s="2491"/>
    </row>
    <row r="696" spans="1:26" ht="45">
      <c r="A696" s="3455"/>
      <c r="B696" s="3455"/>
      <c r="C696" s="4430">
        <v>0</v>
      </c>
      <c r="D696" s="4430">
        <v>0</v>
      </c>
      <c r="E696" s="4430">
        <v>0</v>
      </c>
      <c r="F696" s="4430">
        <v>0</v>
      </c>
      <c r="G696" s="3461">
        <v>967</v>
      </c>
      <c r="H696" s="3504" t="s">
        <v>2262</v>
      </c>
      <c r="I696" s="3455"/>
      <c r="J696" s="3455"/>
      <c r="K696" s="2491"/>
      <c r="L696" s="2491"/>
      <c r="M696" s="2491"/>
      <c r="N696" s="2491"/>
      <c r="O696" s="2491"/>
      <c r="P696" s="2491"/>
      <c r="Q696" s="2491"/>
      <c r="R696" s="2491"/>
      <c r="S696" s="2491"/>
      <c r="T696" s="2491"/>
      <c r="U696" s="2491"/>
      <c r="V696" s="2491"/>
      <c r="W696" s="2491"/>
      <c r="X696" s="2491"/>
      <c r="Y696" s="2491"/>
      <c r="Z696" s="2491"/>
    </row>
    <row r="697" spans="1:26" ht="75">
      <c r="A697" s="3455"/>
      <c r="B697" s="3455"/>
      <c r="C697" s="4430">
        <v>0</v>
      </c>
      <c r="D697" s="4430">
        <v>0</v>
      </c>
      <c r="E697" s="4430">
        <v>0</v>
      </c>
      <c r="F697" s="4430">
        <v>0</v>
      </c>
      <c r="G697" s="3461">
        <v>968</v>
      </c>
      <c r="H697" s="3504" t="s">
        <v>2263</v>
      </c>
      <c r="I697" s="3455"/>
      <c r="J697" s="3455"/>
      <c r="K697" s="2491"/>
      <c r="L697" s="2491"/>
      <c r="M697" s="2491"/>
      <c r="N697" s="2491"/>
      <c r="O697" s="2491"/>
      <c r="P697" s="2491"/>
      <c r="Q697" s="2491"/>
      <c r="R697" s="2491"/>
      <c r="S697" s="2491"/>
      <c r="T697" s="2491"/>
      <c r="U697" s="2491"/>
      <c r="V697" s="2491"/>
      <c r="W697" s="2491"/>
      <c r="X697" s="2491"/>
      <c r="Y697" s="2491"/>
      <c r="Z697" s="2491"/>
    </row>
    <row r="698" spans="1:26" ht="75">
      <c r="A698" s="3455"/>
      <c r="B698" s="3455"/>
      <c r="C698" s="3645">
        <v>0</v>
      </c>
      <c r="D698" s="3645">
        <v>0</v>
      </c>
      <c r="E698" s="3645">
        <v>0</v>
      </c>
      <c r="F698" s="3645">
        <v>0</v>
      </c>
      <c r="G698" s="3461">
        <v>969</v>
      </c>
      <c r="H698" s="3504" t="s">
        <v>2264</v>
      </c>
      <c r="I698" s="3645"/>
      <c r="J698" s="3645"/>
      <c r="K698" s="2491"/>
      <c r="L698" s="2491"/>
      <c r="M698" s="2491"/>
      <c r="N698" s="2491"/>
      <c r="O698" s="2491"/>
      <c r="P698" s="2491"/>
      <c r="Q698" s="2491"/>
      <c r="R698" s="2491"/>
      <c r="S698" s="2491"/>
      <c r="T698" s="2491"/>
      <c r="U698" s="2491"/>
      <c r="V698" s="2491"/>
      <c r="W698" s="2491"/>
      <c r="X698" s="2491"/>
      <c r="Y698" s="2491"/>
      <c r="Z698" s="2491"/>
    </row>
    <row r="699" spans="1:26" ht="75">
      <c r="A699" s="3455"/>
      <c r="B699" s="3455"/>
      <c r="C699" s="4430">
        <v>0</v>
      </c>
      <c r="D699" s="4430">
        <v>0</v>
      </c>
      <c r="E699" s="4430">
        <v>0</v>
      </c>
      <c r="F699" s="4430">
        <v>0</v>
      </c>
      <c r="G699" s="3461">
        <v>970</v>
      </c>
      <c r="H699" s="3504" t="s">
        <v>2245</v>
      </c>
      <c r="I699" s="3455"/>
      <c r="J699" s="3455"/>
      <c r="K699" s="2491"/>
      <c r="L699" s="2491"/>
      <c r="M699" s="2491"/>
      <c r="N699" s="2491"/>
      <c r="O699" s="2491"/>
      <c r="P699" s="2491"/>
      <c r="Q699" s="2491"/>
      <c r="R699" s="2491"/>
      <c r="S699" s="2491"/>
      <c r="T699" s="2491"/>
      <c r="U699" s="2491"/>
      <c r="V699" s="2491"/>
      <c r="W699" s="2491"/>
      <c r="X699" s="2491"/>
      <c r="Y699" s="2491"/>
      <c r="Z699" s="2491"/>
    </row>
    <row r="700" spans="1:26" ht="75">
      <c r="A700" s="3455"/>
      <c r="B700" s="3455"/>
      <c r="C700" s="4430">
        <v>0</v>
      </c>
      <c r="D700" s="4430">
        <v>0</v>
      </c>
      <c r="E700" s="4430">
        <v>0</v>
      </c>
      <c r="F700" s="4430">
        <v>0</v>
      </c>
      <c r="G700" s="3461">
        <v>974</v>
      </c>
      <c r="H700" s="3504" t="s">
        <v>2246</v>
      </c>
      <c r="I700" s="3455"/>
      <c r="J700" s="3455"/>
      <c r="K700" s="2491"/>
      <c r="L700" s="2491"/>
      <c r="M700" s="2491"/>
      <c r="N700" s="2491"/>
      <c r="O700" s="2491"/>
      <c r="P700" s="2491"/>
      <c r="Q700" s="2491"/>
      <c r="R700" s="2491"/>
      <c r="S700" s="2491"/>
      <c r="T700" s="2491"/>
      <c r="U700" s="2491"/>
      <c r="V700" s="2491"/>
      <c r="W700" s="2491"/>
      <c r="X700" s="2491"/>
      <c r="Y700" s="2491"/>
      <c r="Z700" s="2491"/>
    </row>
    <row r="701" spans="1:26" ht="60">
      <c r="A701" s="3455"/>
      <c r="B701" s="3455"/>
      <c r="C701" s="4430">
        <v>0</v>
      </c>
      <c r="D701" s="4430">
        <v>0</v>
      </c>
      <c r="E701" s="4430">
        <v>0</v>
      </c>
      <c r="F701" s="4430">
        <v>0</v>
      </c>
      <c r="G701" s="3461">
        <v>981</v>
      </c>
      <c r="H701" s="3504" t="s">
        <v>2265</v>
      </c>
      <c r="I701" s="3455"/>
      <c r="J701" s="3455"/>
      <c r="K701" s="2491"/>
      <c r="L701" s="2491"/>
      <c r="M701" s="2491"/>
      <c r="N701" s="2491"/>
      <c r="O701" s="2491"/>
      <c r="P701" s="2491"/>
      <c r="Q701" s="2491"/>
      <c r="R701" s="2491"/>
      <c r="S701" s="2491"/>
      <c r="T701" s="2491"/>
      <c r="U701" s="2491"/>
      <c r="V701" s="2491"/>
      <c r="W701" s="2491"/>
      <c r="X701" s="2491"/>
      <c r="Y701" s="2491"/>
      <c r="Z701" s="2491"/>
    </row>
    <row r="702" spans="1:26" ht="60">
      <c r="A702" s="3455"/>
      <c r="B702" s="3455"/>
      <c r="C702" s="4430">
        <v>0</v>
      </c>
      <c r="D702" s="4430">
        <v>0</v>
      </c>
      <c r="E702" s="4430">
        <v>0</v>
      </c>
      <c r="F702" s="4430">
        <v>0</v>
      </c>
      <c r="G702" s="3461">
        <v>982</v>
      </c>
      <c r="H702" s="3504" t="s">
        <v>2266</v>
      </c>
      <c r="I702" s="3455"/>
      <c r="J702" s="3455"/>
      <c r="K702" s="2491"/>
      <c r="L702" s="2491"/>
      <c r="M702" s="2491"/>
      <c r="N702" s="2491"/>
      <c r="O702" s="2491"/>
      <c r="P702" s="2491"/>
      <c r="Q702" s="2491"/>
      <c r="R702" s="2491"/>
      <c r="S702" s="2491"/>
      <c r="T702" s="2491"/>
      <c r="U702" s="2491"/>
      <c r="V702" s="2491"/>
      <c r="W702" s="2491"/>
      <c r="X702" s="2491"/>
      <c r="Y702" s="2491"/>
      <c r="Z702" s="2491"/>
    </row>
    <row r="703" spans="1:26" ht="105">
      <c r="A703" s="3455"/>
      <c r="B703" s="3455"/>
      <c r="C703" s="3645">
        <v>0</v>
      </c>
      <c r="D703" s="4430"/>
      <c r="E703" s="3645">
        <v>0</v>
      </c>
      <c r="F703" s="4430"/>
      <c r="G703" s="3461">
        <v>989</v>
      </c>
      <c r="H703" s="3504" t="s">
        <v>1143</v>
      </c>
      <c r="I703" s="3645"/>
      <c r="J703" s="3455"/>
      <c r="K703" s="2491"/>
      <c r="L703" s="2491"/>
      <c r="M703" s="2491"/>
      <c r="N703" s="2491"/>
      <c r="O703" s="2491"/>
      <c r="P703" s="2491"/>
      <c r="Q703" s="2491"/>
      <c r="R703" s="2491"/>
      <c r="S703" s="2491"/>
      <c r="T703" s="2491"/>
      <c r="U703" s="2491"/>
      <c r="V703" s="2491"/>
      <c r="W703" s="2491"/>
      <c r="X703" s="2491"/>
      <c r="Y703" s="2491"/>
      <c r="Z703" s="2491"/>
    </row>
    <row r="704" spans="1:26" ht="60">
      <c r="A704" s="3455"/>
      <c r="B704" s="3455"/>
      <c r="C704" s="3645"/>
      <c r="D704" s="3645"/>
      <c r="E704" s="3645"/>
      <c r="F704" s="3645"/>
      <c r="G704" s="3461">
        <v>995</v>
      </c>
      <c r="H704" s="3504" t="s">
        <v>1164</v>
      </c>
      <c r="I704" s="3645"/>
      <c r="J704" s="3645"/>
      <c r="K704" s="2491"/>
      <c r="L704" s="2491"/>
      <c r="M704" s="2491"/>
      <c r="N704" s="2491"/>
      <c r="O704" s="2491"/>
      <c r="P704" s="2491"/>
      <c r="Q704" s="2491"/>
      <c r="R704" s="2491"/>
      <c r="S704" s="2491"/>
      <c r="T704" s="2491"/>
      <c r="U704" s="2491"/>
      <c r="V704" s="2491"/>
      <c r="W704" s="2491"/>
      <c r="X704" s="2491"/>
      <c r="Y704" s="2491"/>
      <c r="Z704" s="2491"/>
    </row>
    <row r="705" spans="1:26" ht="15">
      <c r="A705" s="3455"/>
      <c r="B705" s="3455"/>
      <c r="C705" s="4430">
        <v>0</v>
      </c>
      <c r="D705" s="4430">
        <v>0</v>
      </c>
      <c r="E705" s="4430">
        <v>0</v>
      </c>
      <c r="F705" s="4430">
        <v>0</v>
      </c>
      <c r="G705" s="3461">
        <v>996</v>
      </c>
      <c r="H705" s="3504" t="s">
        <v>1167</v>
      </c>
      <c r="I705" s="3455"/>
      <c r="J705" s="3455"/>
      <c r="K705" s="2491"/>
      <c r="L705" s="2491"/>
      <c r="M705" s="2491"/>
      <c r="N705" s="2491"/>
      <c r="O705" s="2491"/>
      <c r="P705" s="2491"/>
      <c r="Q705" s="2491"/>
      <c r="R705" s="2491"/>
      <c r="S705" s="2491"/>
      <c r="T705" s="2491"/>
      <c r="U705" s="2491"/>
      <c r="V705" s="2491"/>
      <c r="W705" s="2491"/>
      <c r="X705" s="2491"/>
      <c r="Y705" s="2491"/>
      <c r="Z705" s="2491"/>
    </row>
    <row r="706" spans="1:26" ht="30">
      <c r="A706" s="3455"/>
      <c r="B706" s="3824"/>
      <c r="C706" s="4430">
        <v>0</v>
      </c>
      <c r="D706" s="4307">
        <v>300000</v>
      </c>
      <c r="E706" s="4430">
        <v>0</v>
      </c>
      <c r="F706" s="4307">
        <v>300000</v>
      </c>
      <c r="G706" s="3461">
        <v>997</v>
      </c>
      <c r="H706" s="3504" t="s">
        <v>1168</v>
      </c>
      <c r="I706" s="3455"/>
      <c r="J706" s="4307"/>
      <c r="K706" s="2491"/>
      <c r="L706" s="2491"/>
      <c r="M706" s="2491"/>
      <c r="N706" s="2491"/>
      <c r="O706" s="2491"/>
      <c r="P706" s="2491"/>
      <c r="Q706" s="2491"/>
      <c r="R706" s="2491"/>
      <c r="S706" s="2491"/>
      <c r="T706" s="2491"/>
      <c r="U706" s="2491"/>
      <c r="V706" s="2491"/>
      <c r="W706" s="2491"/>
      <c r="X706" s="2491"/>
      <c r="Y706" s="2491"/>
      <c r="Z706" s="2491"/>
    </row>
    <row r="707" spans="1:26" ht="15">
      <c r="A707" s="3455"/>
      <c r="B707" s="3824"/>
      <c r="C707" s="4430">
        <v>0</v>
      </c>
      <c r="D707" s="4307">
        <v>600000</v>
      </c>
      <c r="E707" s="4430">
        <v>0</v>
      </c>
      <c r="F707" s="4307">
        <v>600000</v>
      </c>
      <c r="G707" s="3461">
        <v>998</v>
      </c>
      <c r="H707" s="3504" t="s">
        <v>1169</v>
      </c>
      <c r="I707" s="3455">
        <v>0</v>
      </c>
      <c r="J707" s="4307"/>
      <c r="K707" s="2491"/>
      <c r="L707" s="2491"/>
      <c r="M707" s="2491"/>
      <c r="N707" s="2491"/>
      <c r="O707" s="2491"/>
      <c r="P707" s="2491"/>
      <c r="Q707" s="2491"/>
      <c r="R707" s="2491"/>
      <c r="S707" s="2491"/>
      <c r="T707" s="2491"/>
      <c r="U707" s="2491"/>
      <c r="V707" s="2491"/>
      <c r="W707" s="2491"/>
      <c r="X707" s="2491"/>
      <c r="Y707" s="2491"/>
      <c r="Z707" s="2491"/>
    </row>
    <row r="708" spans="1:26" ht="28.5">
      <c r="A708" s="3439"/>
      <c r="B708" s="3439"/>
      <c r="C708" s="3439">
        <v>60000000</v>
      </c>
      <c r="D708" s="3439">
        <v>200000000</v>
      </c>
      <c r="E708" s="3439">
        <v>60000000</v>
      </c>
      <c r="F708" s="3439">
        <v>200000000</v>
      </c>
      <c r="G708" s="3439">
        <v>999</v>
      </c>
      <c r="H708" s="3442" t="s">
        <v>2267</v>
      </c>
      <c r="I708" s="3439"/>
      <c r="J708" s="3439"/>
      <c r="K708" s="2491"/>
      <c r="L708" s="2491"/>
      <c r="M708" s="2491"/>
      <c r="N708" s="2491"/>
      <c r="O708" s="2491"/>
      <c r="P708" s="2491"/>
      <c r="Q708" s="2491"/>
      <c r="R708" s="2491"/>
      <c r="S708" s="2491"/>
      <c r="T708" s="2491"/>
      <c r="U708" s="2491"/>
      <c r="V708" s="2491"/>
      <c r="W708" s="2491"/>
      <c r="X708" s="2491"/>
      <c r="Y708" s="2491"/>
      <c r="Z708" s="2491"/>
    </row>
    <row r="709" spans="1:26" ht="28.5">
      <c r="A709" s="3439">
        <f t="shared" ref="A709:F709" si="76">SUM(A655:A707)</f>
        <v>0</v>
      </c>
      <c r="B709" s="3439">
        <f t="shared" si="76"/>
        <v>0</v>
      </c>
      <c r="C709" s="3439">
        <f t="shared" si="76"/>
        <v>0</v>
      </c>
      <c r="D709" s="3439">
        <f t="shared" si="76"/>
        <v>19354000</v>
      </c>
      <c r="E709" s="3439">
        <f t="shared" si="76"/>
        <v>0</v>
      </c>
      <c r="F709" s="3439">
        <f t="shared" si="76"/>
        <v>19354000</v>
      </c>
      <c r="G709" s="3439"/>
      <c r="H709" s="3442" t="s">
        <v>2268</v>
      </c>
      <c r="I709" s="3439">
        <f>SUM(I655:I707)</f>
        <v>0</v>
      </c>
      <c r="J709" s="3439">
        <f>SUM(J655:J707)</f>
        <v>0</v>
      </c>
      <c r="K709" s="2491"/>
      <c r="L709" s="2491"/>
      <c r="M709" s="2491"/>
      <c r="N709" s="2491"/>
      <c r="O709" s="2491"/>
      <c r="P709" s="2491"/>
      <c r="Q709" s="2491"/>
      <c r="R709" s="2491"/>
      <c r="S709" s="2491"/>
      <c r="T709" s="2491"/>
      <c r="U709" s="2491"/>
      <c r="V709" s="2491"/>
      <c r="W709" s="2491"/>
      <c r="X709" s="2491"/>
      <c r="Y709" s="2491"/>
      <c r="Z709" s="2491"/>
    </row>
    <row r="710" spans="1:26" ht="28.5">
      <c r="A710" s="3439">
        <f t="shared" ref="A710:F710" si="77">SUM(A708,A709)</f>
        <v>0</v>
      </c>
      <c r="B710" s="3439">
        <f t="shared" si="77"/>
        <v>0</v>
      </c>
      <c r="C710" s="3439">
        <f t="shared" si="77"/>
        <v>60000000</v>
      </c>
      <c r="D710" s="3439">
        <f t="shared" si="77"/>
        <v>219354000</v>
      </c>
      <c r="E710" s="3439">
        <f t="shared" si="77"/>
        <v>60000000</v>
      </c>
      <c r="F710" s="3439">
        <f t="shared" si="77"/>
        <v>219354000</v>
      </c>
      <c r="G710" s="3439"/>
      <c r="H710" s="3442" t="s">
        <v>2269</v>
      </c>
      <c r="I710" s="3439">
        <f>SUM(I708,I709)</f>
        <v>0</v>
      </c>
      <c r="J710" s="3439">
        <f>SUM(J708,J709)</f>
        <v>0</v>
      </c>
      <c r="K710" s="2491"/>
      <c r="L710" s="2491"/>
      <c r="M710" s="2491"/>
      <c r="N710" s="2491"/>
      <c r="O710" s="2491"/>
      <c r="P710" s="2491"/>
      <c r="Q710" s="2491"/>
      <c r="R710" s="2491"/>
      <c r="S710" s="2491"/>
      <c r="T710" s="2491"/>
      <c r="U710" s="2491"/>
      <c r="V710" s="2491"/>
      <c r="W710" s="2491"/>
      <c r="X710" s="2491"/>
      <c r="Y710" s="2491"/>
      <c r="Z710" s="2491"/>
    </row>
    <row r="711" spans="1:26" ht="29.25" customHeight="1">
      <c r="A711" s="3439">
        <f t="shared" ref="A711:F711" si="78">SUM(A710,A531,A177,A78)</f>
        <v>0</v>
      </c>
      <c r="B711" s="3439">
        <f t="shared" si="78"/>
        <v>0</v>
      </c>
      <c r="C711" s="3439">
        <f t="shared" si="78"/>
        <v>60000000</v>
      </c>
      <c r="D711" s="3439">
        <f t="shared" si="78"/>
        <v>538294000</v>
      </c>
      <c r="E711" s="3439">
        <f t="shared" si="78"/>
        <v>60000000</v>
      </c>
      <c r="F711" s="3439">
        <f t="shared" si="78"/>
        <v>538294000</v>
      </c>
      <c r="G711" s="3439"/>
      <c r="H711" s="3442" t="s">
        <v>2270</v>
      </c>
      <c r="I711" s="3439">
        <f>SUM(I710,I531,I177,I78)</f>
        <v>0</v>
      </c>
      <c r="J711" s="3439">
        <f>SUM(J710,J531,J177,J78)</f>
        <v>0</v>
      </c>
      <c r="K711" s="2491"/>
      <c r="L711" s="2491"/>
      <c r="M711" s="2491"/>
      <c r="N711" s="2491"/>
      <c r="O711" s="2491"/>
      <c r="P711" s="2491"/>
      <c r="Q711" s="2491"/>
      <c r="R711" s="2491"/>
      <c r="S711" s="2491"/>
      <c r="T711" s="2491"/>
      <c r="U711" s="2491"/>
      <c r="V711" s="2491"/>
      <c r="W711" s="2491"/>
      <c r="X711" s="2491"/>
      <c r="Y711" s="2491"/>
      <c r="Z711" s="2491"/>
    </row>
    <row r="712" spans="1:26" ht="12.75" customHeight="1">
      <c r="A712" s="3439"/>
      <c r="B712" s="3439"/>
      <c r="C712" s="3439"/>
      <c r="D712" s="3439"/>
      <c r="E712" s="3439"/>
      <c r="F712" s="3439"/>
      <c r="G712" s="3439"/>
      <c r="H712" s="3442"/>
      <c r="I712" s="3439"/>
      <c r="J712" s="3439"/>
      <c r="K712" s="2491"/>
      <c r="L712" s="2491"/>
      <c r="M712" s="2491"/>
      <c r="N712" s="2491"/>
      <c r="O712" s="2491"/>
      <c r="P712" s="2491"/>
      <c r="Q712" s="2491"/>
      <c r="R712" s="2491"/>
      <c r="S712" s="2491"/>
      <c r="T712" s="2491"/>
      <c r="U712" s="2491"/>
      <c r="V712" s="2491"/>
      <c r="W712" s="2491"/>
      <c r="X712" s="2491"/>
      <c r="Y712" s="2491"/>
      <c r="Z712" s="2491"/>
    </row>
    <row r="713" spans="1:26" ht="12.75" customHeight="1">
      <c r="A713" s="2877"/>
      <c r="B713" s="2877"/>
      <c r="C713" s="2877"/>
      <c r="D713" s="2877"/>
      <c r="E713" s="2877"/>
      <c r="F713" s="2877"/>
      <c r="G713" s="2591"/>
      <c r="H713" s="2592"/>
      <c r="I713" s="2877"/>
      <c r="J713" s="2877"/>
      <c r="K713" s="2491"/>
      <c r="L713" s="2491"/>
      <c r="M713" s="2491"/>
      <c r="N713" s="2491"/>
      <c r="O713" s="2491"/>
      <c r="P713" s="2491"/>
      <c r="Q713" s="2491"/>
      <c r="R713" s="2491"/>
      <c r="S713" s="2491"/>
      <c r="T713" s="2491"/>
      <c r="U713" s="2491"/>
      <c r="V713" s="2491"/>
      <c r="W713" s="2491"/>
      <c r="X713" s="2491"/>
      <c r="Y713" s="2491"/>
      <c r="Z713" s="2491"/>
    </row>
    <row r="714" spans="1:26" ht="12.75" customHeight="1">
      <c r="A714" s="2877"/>
      <c r="B714" s="2877">
        <v>130595444</v>
      </c>
      <c r="C714" s="2877"/>
      <c r="D714" s="2877"/>
      <c r="E714" s="2877"/>
      <c r="F714" s="2877"/>
      <c r="G714" s="2591"/>
      <c r="H714" s="2592"/>
      <c r="I714" s="2877"/>
      <c r="J714" s="2877"/>
      <c r="K714" s="2491"/>
      <c r="L714" s="2491"/>
      <c r="M714" s="2491"/>
      <c r="N714" s="2491"/>
      <c r="O714" s="2491"/>
      <c r="P714" s="2491"/>
      <c r="Q714" s="2491"/>
      <c r="R714" s="2491"/>
      <c r="S714" s="2491"/>
      <c r="T714" s="2491"/>
      <c r="U714" s="2491"/>
      <c r="V714" s="2491"/>
      <c r="W714" s="2491"/>
      <c r="X714" s="2491"/>
      <c r="Y714" s="2491"/>
      <c r="Z714" s="2491"/>
    </row>
    <row r="715" spans="1:26" ht="12.75" customHeight="1">
      <c r="A715" s="2877"/>
      <c r="B715" s="2877"/>
      <c r="C715" s="2877"/>
      <c r="D715" s="2877"/>
      <c r="E715" s="2877"/>
      <c r="F715" s="2877"/>
      <c r="G715" s="2591"/>
      <c r="H715" s="2592"/>
      <c r="I715" s="2877"/>
      <c r="J715" s="2877"/>
      <c r="K715" s="2491"/>
      <c r="L715" s="2491"/>
      <c r="M715" s="2491"/>
      <c r="N715" s="2491"/>
      <c r="O715" s="2491"/>
      <c r="P715" s="2491"/>
      <c r="Q715" s="2491"/>
      <c r="R715" s="2491"/>
      <c r="S715" s="2491"/>
      <c r="T715" s="2491"/>
      <c r="U715" s="2491"/>
      <c r="V715" s="2491"/>
      <c r="W715" s="2491"/>
      <c r="X715" s="2491"/>
      <c r="Y715" s="2491"/>
      <c r="Z715" s="2491"/>
    </row>
    <row r="716" spans="1:26" ht="12.75" customHeight="1">
      <c r="A716" s="2877"/>
      <c r="B716" s="2877"/>
      <c r="C716" s="2877"/>
      <c r="D716" s="2877"/>
      <c r="E716" s="2877"/>
      <c r="F716" s="2877"/>
      <c r="G716" s="2591"/>
      <c r="H716" s="2592"/>
      <c r="I716" s="2877"/>
      <c r="J716" s="2877"/>
      <c r="K716" s="2491"/>
      <c r="L716" s="2491"/>
      <c r="M716" s="2491"/>
      <c r="N716" s="2491"/>
      <c r="O716" s="2491"/>
      <c r="P716" s="2491"/>
      <c r="Q716" s="2491"/>
      <c r="R716" s="2491"/>
      <c r="S716" s="2491"/>
      <c r="T716" s="2491"/>
      <c r="U716" s="2491"/>
      <c r="V716" s="2491"/>
      <c r="W716" s="2491"/>
      <c r="X716" s="2491"/>
      <c r="Y716" s="2491"/>
      <c r="Z716" s="2491"/>
    </row>
    <row r="717" spans="1:26" ht="12.75" customHeight="1">
      <c r="A717" s="2877"/>
      <c r="B717" s="2877"/>
      <c r="C717" s="2877" t="s">
        <v>3190</v>
      </c>
      <c r="D717" s="2877"/>
      <c r="E717" s="2877"/>
      <c r="F717" s="2877">
        <f>F711-F56</f>
        <v>0</v>
      </c>
      <c r="G717" s="2591"/>
      <c r="H717" s="2592"/>
      <c r="I717" s="2877"/>
      <c r="J717" s="2877"/>
      <c r="K717" s="2491"/>
      <c r="L717" s="2491"/>
      <c r="M717" s="2491"/>
      <c r="N717" s="2491"/>
      <c r="O717" s="2491"/>
      <c r="P717" s="2491"/>
      <c r="Q717" s="2491"/>
      <c r="R717" s="2491"/>
      <c r="S717" s="2491"/>
      <c r="T717" s="2491"/>
      <c r="U717" s="2491"/>
      <c r="V717" s="2491"/>
      <c r="W717" s="2491"/>
      <c r="X717" s="2491"/>
      <c r="Y717" s="2491"/>
      <c r="Z717" s="2491"/>
    </row>
    <row r="718" spans="1:26" ht="12.75" customHeight="1">
      <c r="A718" s="2491"/>
      <c r="B718" s="2491"/>
      <c r="C718" s="2491"/>
      <c r="D718" s="2491"/>
      <c r="E718" s="2491"/>
      <c r="F718" s="2491"/>
      <c r="G718" s="2511"/>
      <c r="H718" s="2504"/>
      <c r="I718" s="2491"/>
      <c r="J718" s="2491"/>
      <c r="K718" s="2491"/>
      <c r="L718" s="2491"/>
      <c r="M718" s="2491"/>
      <c r="N718" s="2491"/>
      <c r="O718" s="2491"/>
      <c r="P718" s="2491"/>
      <c r="Q718" s="2491"/>
      <c r="R718" s="2491"/>
      <c r="S718" s="2491"/>
      <c r="T718" s="2491"/>
      <c r="U718" s="2491"/>
      <c r="V718" s="2491"/>
      <c r="W718" s="2491"/>
      <c r="X718" s="2491"/>
      <c r="Y718" s="2491"/>
      <c r="Z718" s="2491"/>
    </row>
    <row r="719" spans="1:26" ht="12.75" customHeight="1">
      <c r="A719" s="2491"/>
      <c r="B719" s="2491"/>
      <c r="C719" s="2491"/>
      <c r="D719" s="2491"/>
      <c r="E719" s="2491"/>
      <c r="F719" s="2491"/>
      <c r="G719" s="2511"/>
      <c r="H719" s="2504"/>
      <c r="I719" s="2491"/>
      <c r="J719" s="2491"/>
      <c r="K719" s="2491"/>
      <c r="L719" s="2491"/>
      <c r="M719" s="2491"/>
      <c r="N719" s="2491"/>
      <c r="O719" s="2491"/>
      <c r="P719" s="2491"/>
      <c r="Q719" s="2491"/>
      <c r="R719" s="2491"/>
      <c r="S719" s="2491"/>
      <c r="T719" s="2491"/>
      <c r="U719" s="2491"/>
      <c r="V719" s="2491"/>
      <c r="W719" s="2491"/>
      <c r="X719" s="2491"/>
      <c r="Y719" s="2491"/>
      <c r="Z719" s="2491"/>
    </row>
    <row r="720" spans="1:26" ht="12.75" customHeight="1">
      <c r="A720" s="2491"/>
      <c r="B720" s="2491"/>
      <c r="C720" s="2491"/>
      <c r="D720" s="2491"/>
      <c r="E720" s="2491"/>
      <c r="F720" s="2491"/>
      <c r="G720" s="2511"/>
      <c r="H720" s="2504"/>
      <c r="I720" s="2491"/>
      <c r="J720" s="2491"/>
      <c r="K720" s="2491"/>
      <c r="L720" s="2491"/>
      <c r="M720" s="2491"/>
      <c r="N720" s="2491"/>
      <c r="O720" s="2491"/>
      <c r="P720" s="2491"/>
      <c r="Q720" s="2491"/>
      <c r="R720" s="2491"/>
      <c r="S720" s="2491"/>
      <c r="T720" s="2491"/>
      <c r="U720" s="2491"/>
      <c r="V720" s="2491"/>
      <c r="W720" s="2491"/>
      <c r="X720" s="2491"/>
      <c r="Y720" s="2491"/>
      <c r="Z720" s="2491"/>
    </row>
    <row r="721" spans="1:26" ht="12.75" customHeight="1">
      <c r="A721" s="2491"/>
      <c r="B721" s="2491"/>
      <c r="C721" s="2491"/>
      <c r="D721" s="2491"/>
      <c r="E721" s="2491"/>
      <c r="F721" s="2491"/>
      <c r="G721" s="2511"/>
      <c r="H721" s="2504"/>
      <c r="I721" s="2491"/>
      <c r="J721" s="2491"/>
      <c r="K721" s="2491"/>
      <c r="L721" s="2491"/>
      <c r="M721" s="2491"/>
      <c r="N721" s="2491"/>
      <c r="O721" s="2491"/>
      <c r="P721" s="2491"/>
      <c r="Q721" s="2491"/>
      <c r="R721" s="2491"/>
      <c r="S721" s="2491"/>
      <c r="T721" s="2491"/>
      <c r="U721" s="2491"/>
      <c r="V721" s="2491"/>
      <c r="W721" s="2491"/>
      <c r="X721" s="2491"/>
      <c r="Y721" s="2491"/>
      <c r="Z721" s="2491"/>
    </row>
    <row r="722" spans="1:26" ht="12.75" customHeight="1">
      <c r="A722" s="2491"/>
      <c r="B722" s="2491"/>
      <c r="C722" s="2491"/>
      <c r="D722" s="2491"/>
      <c r="E722" s="2491"/>
      <c r="F722" s="2491"/>
      <c r="G722" s="2511"/>
      <c r="H722" s="2504"/>
      <c r="I722" s="2491"/>
      <c r="J722" s="2491"/>
      <c r="K722" s="2491"/>
      <c r="L722" s="2491"/>
      <c r="M722" s="2491"/>
      <c r="N722" s="2491"/>
      <c r="O722" s="2491"/>
      <c r="P722" s="2491"/>
      <c r="Q722" s="2491"/>
      <c r="R722" s="2491"/>
      <c r="S722" s="2491"/>
      <c r="T722" s="2491"/>
      <c r="U722" s="2491"/>
      <c r="V722" s="2491"/>
      <c r="W722" s="2491"/>
      <c r="X722" s="2491"/>
      <c r="Y722" s="2491"/>
      <c r="Z722" s="2491"/>
    </row>
    <row r="723" spans="1:26" ht="12.75" customHeight="1">
      <c r="A723" s="2491"/>
      <c r="B723" s="2491"/>
      <c r="C723" s="2491"/>
      <c r="D723" s="2491"/>
      <c r="E723" s="2491"/>
      <c r="F723" s="2491"/>
      <c r="G723" s="2511"/>
      <c r="H723" s="2504"/>
      <c r="I723" s="2491"/>
      <c r="J723" s="2491"/>
      <c r="K723" s="2491"/>
      <c r="L723" s="2491"/>
      <c r="M723" s="2491"/>
      <c r="N723" s="2491"/>
      <c r="O723" s="2491"/>
      <c r="P723" s="2491"/>
      <c r="Q723" s="2491"/>
      <c r="R723" s="2491"/>
      <c r="S723" s="2491"/>
      <c r="T723" s="2491"/>
      <c r="U723" s="2491"/>
      <c r="V723" s="2491"/>
      <c r="W723" s="2491"/>
      <c r="X723" s="2491"/>
      <c r="Y723" s="2491"/>
      <c r="Z723" s="2491"/>
    </row>
    <row r="724" spans="1:26" ht="12.75" customHeight="1">
      <c r="A724" s="2491"/>
      <c r="B724" s="2491"/>
      <c r="C724" s="2491"/>
      <c r="D724" s="2491"/>
      <c r="E724" s="2491"/>
      <c r="F724" s="2491"/>
      <c r="G724" s="2511"/>
      <c r="H724" s="2504"/>
      <c r="I724" s="2491"/>
      <c r="J724" s="2491"/>
      <c r="K724" s="2491"/>
      <c r="L724" s="2491"/>
      <c r="M724" s="2491"/>
      <c r="N724" s="2491"/>
      <c r="O724" s="2491"/>
      <c r="P724" s="2491"/>
      <c r="Q724" s="2491"/>
      <c r="R724" s="2491"/>
      <c r="S724" s="2491"/>
      <c r="T724" s="2491"/>
      <c r="U724" s="2491"/>
      <c r="V724" s="2491"/>
      <c r="W724" s="2491"/>
      <c r="X724" s="2491"/>
      <c r="Y724" s="2491"/>
      <c r="Z724" s="2491"/>
    </row>
    <row r="725" spans="1:26" ht="12.75" customHeight="1">
      <c r="A725" s="2491"/>
      <c r="B725" s="2491"/>
      <c r="C725" s="2491"/>
      <c r="D725" s="2491"/>
      <c r="E725" s="2491"/>
      <c r="F725" s="2491"/>
      <c r="G725" s="2511"/>
      <c r="H725" s="2504"/>
      <c r="I725" s="2491"/>
      <c r="J725" s="2491"/>
      <c r="K725" s="2491"/>
      <c r="L725" s="2491"/>
      <c r="M725" s="2491"/>
      <c r="N725" s="2491"/>
      <c r="O725" s="2491"/>
      <c r="P725" s="2491"/>
      <c r="Q725" s="2491"/>
      <c r="R725" s="2491"/>
      <c r="S725" s="2491"/>
      <c r="T725" s="2491"/>
      <c r="U725" s="2491"/>
      <c r="V725" s="2491"/>
      <c r="W725" s="2491"/>
      <c r="X725" s="2491"/>
      <c r="Y725" s="2491"/>
      <c r="Z725" s="2491"/>
    </row>
    <row r="726" spans="1:26" ht="12.75" customHeight="1">
      <c r="A726" s="2491"/>
      <c r="B726" s="2491"/>
      <c r="C726" s="2491"/>
      <c r="D726" s="2491"/>
      <c r="E726" s="2491"/>
      <c r="F726" s="2491"/>
      <c r="G726" s="2511"/>
      <c r="H726" s="2504"/>
      <c r="I726" s="2491"/>
      <c r="J726" s="2491"/>
      <c r="K726" s="2491"/>
      <c r="L726" s="2491"/>
      <c r="M726" s="2491"/>
      <c r="N726" s="2491"/>
      <c r="O726" s="2491"/>
      <c r="P726" s="2491"/>
      <c r="Q726" s="2491"/>
      <c r="R726" s="2491"/>
      <c r="S726" s="2491"/>
      <c r="T726" s="2491"/>
      <c r="U726" s="2491"/>
      <c r="V726" s="2491"/>
      <c r="W726" s="2491"/>
      <c r="X726" s="2491"/>
      <c r="Y726" s="2491"/>
      <c r="Z726" s="2491"/>
    </row>
    <row r="727" spans="1:26" ht="12.75" customHeight="1">
      <c r="A727" s="2491"/>
      <c r="B727" s="2491"/>
      <c r="C727" s="2491"/>
      <c r="D727" s="2491"/>
      <c r="E727" s="2491"/>
      <c r="F727" s="2491"/>
      <c r="G727" s="2511"/>
      <c r="H727" s="2504"/>
      <c r="I727" s="2491"/>
      <c r="J727" s="2491"/>
      <c r="K727" s="2491"/>
      <c r="L727" s="2491"/>
      <c r="M727" s="2491"/>
      <c r="N727" s="2491"/>
      <c r="O727" s="2491"/>
      <c r="P727" s="2491"/>
      <c r="Q727" s="2491"/>
      <c r="R727" s="2491"/>
      <c r="S727" s="2491"/>
      <c r="T727" s="2491"/>
      <c r="U727" s="2491"/>
      <c r="V727" s="2491"/>
      <c r="W727" s="2491"/>
      <c r="X727" s="2491"/>
      <c r="Y727" s="2491"/>
      <c r="Z727" s="2491"/>
    </row>
    <row r="728" spans="1:26" ht="12.75" customHeight="1">
      <c r="A728" s="2491"/>
      <c r="B728" s="2491"/>
      <c r="C728" s="2491"/>
      <c r="D728" s="2491"/>
      <c r="E728" s="2491"/>
      <c r="F728" s="2491"/>
      <c r="G728" s="2511"/>
      <c r="H728" s="2504"/>
      <c r="I728" s="2491"/>
      <c r="J728" s="2491"/>
      <c r="K728" s="2491"/>
      <c r="L728" s="2491"/>
      <c r="M728" s="2491"/>
      <c r="N728" s="2491"/>
      <c r="O728" s="2491"/>
      <c r="P728" s="2491"/>
      <c r="Q728" s="2491"/>
      <c r="R728" s="2491"/>
      <c r="S728" s="2491"/>
      <c r="T728" s="2491"/>
      <c r="U728" s="2491"/>
      <c r="V728" s="2491"/>
      <c r="W728" s="2491"/>
      <c r="X728" s="2491"/>
      <c r="Y728" s="2491"/>
      <c r="Z728" s="2491"/>
    </row>
    <row r="729" spans="1:26" ht="12.75" customHeight="1">
      <c r="A729" s="2491"/>
      <c r="B729" s="2491"/>
      <c r="C729" s="2491"/>
      <c r="D729" s="2491"/>
      <c r="E729" s="2491"/>
      <c r="F729" s="2491"/>
      <c r="G729" s="2511"/>
      <c r="H729" s="2504"/>
      <c r="I729" s="2491"/>
      <c r="J729" s="2491"/>
      <c r="K729" s="2491"/>
      <c r="L729" s="2491"/>
      <c r="M729" s="2491"/>
      <c r="N729" s="2491"/>
      <c r="O729" s="2491"/>
      <c r="P729" s="2491"/>
      <c r="Q729" s="2491"/>
      <c r="R729" s="2491"/>
      <c r="S729" s="2491"/>
      <c r="T729" s="2491"/>
      <c r="U729" s="2491"/>
      <c r="V729" s="2491"/>
      <c r="W729" s="2491"/>
      <c r="X729" s="2491"/>
      <c r="Y729" s="2491"/>
      <c r="Z729" s="2491"/>
    </row>
    <row r="730" spans="1:26" ht="12.75" customHeight="1">
      <c r="A730" s="2491"/>
      <c r="B730" s="2491"/>
      <c r="C730" s="2491"/>
      <c r="D730" s="2491"/>
      <c r="E730" s="2491"/>
      <c r="F730" s="2491"/>
      <c r="G730" s="2511"/>
      <c r="H730" s="2504"/>
      <c r="I730" s="2491"/>
      <c r="J730" s="2491"/>
      <c r="K730" s="2491"/>
      <c r="L730" s="2491"/>
      <c r="M730" s="2491"/>
      <c r="N730" s="2491"/>
      <c r="O730" s="2491"/>
      <c r="P730" s="2491"/>
      <c r="Q730" s="2491"/>
      <c r="R730" s="2491"/>
      <c r="S730" s="2491"/>
      <c r="T730" s="2491"/>
      <c r="U730" s="2491"/>
      <c r="V730" s="2491"/>
      <c r="W730" s="2491"/>
      <c r="X730" s="2491"/>
      <c r="Y730" s="2491"/>
      <c r="Z730" s="2491"/>
    </row>
    <row r="731" spans="1:26" ht="12.75" customHeight="1">
      <c r="A731" s="2491"/>
      <c r="B731" s="2491"/>
      <c r="C731" s="2491"/>
      <c r="D731" s="2491"/>
      <c r="E731" s="2491"/>
      <c r="F731" s="2491"/>
      <c r="G731" s="2511"/>
      <c r="H731" s="2504"/>
      <c r="I731" s="2491"/>
      <c r="J731" s="2491"/>
      <c r="K731" s="2491"/>
      <c r="L731" s="2491"/>
      <c r="M731" s="2491"/>
      <c r="N731" s="2491"/>
      <c r="O731" s="2491"/>
      <c r="P731" s="2491"/>
      <c r="Q731" s="2491"/>
      <c r="R731" s="2491"/>
      <c r="S731" s="2491"/>
      <c r="T731" s="2491"/>
      <c r="U731" s="2491"/>
      <c r="V731" s="2491"/>
      <c r="W731" s="2491"/>
      <c r="X731" s="2491"/>
      <c r="Y731" s="2491"/>
      <c r="Z731" s="2491"/>
    </row>
    <row r="732" spans="1:26" ht="12.75" customHeight="1">
      <c r="A732" s="2491"/>
      <c r="B732" s="2491"/>
      <c r="C732" s="2491"/>
      <c r="D732" s="2491"/>
      <c r="E732" s="2491"/>
      <c r="F732" s="2491"/>
      <c r="G732" s="2511"/>
      <c r="H732" s="2504"/>
      <c r="I732" s="2491"/>
      <c r="J732" s="2491"/>
      <c r="K732" s="2491"/>
      <c r="L732" s="2491"/>
      <c r="M732" s="2491"/>
      <c r="N732" s="2491"/>
      <c r="O732" s="2491"/>
      <c r="P732" s="2491"/>
      <c r="Q732" s="2491"/>
      <c r="R732" s="2491"/>
      <c r="S732" s="2491"/>
      <c r="T732" s="2491"/>
      <c r="U732" s="2491"/>
      <c r="V732" s="2491"/>
      <c r="W732" s="2491"/>
      <c r="X732" s="2491"/>
      <c r="Y732" s="2491"/>
      <c r="Z732" s="2491"/>
    </row>
    <row r="733" spans="1:26" ht="12.75" customHeight="1">
      <c r="A733" s="2491"/>
      <c r="B733" s="2491"/>
      <c r="C733" s="2491"/>
      <c r="D733" s="2491"/>
      <c r="E733" s="2491"/>
      <c r="F733" s="2491"/>
      <c r="G733" s="2511"/>
      <c r="H733" s="2504"/>
      <c r="I733" s="2491"/>
      <c r="J733" s="2491"/>
      <c r="K733" s="2491"/>
      <c r="L733" s="2491"/>
      <c r="M733" s="2491"/>
      <c r="N733" s="2491"/>
      <c r="O733" s="2491"/>
      <c r="P733" s="2491"/>
      <c r="Q733" s="2491"/>
      <c r="R733" s="2491"/>
      <c r="S733" s="2491"/>
      <c r="T733" s="2491"/>
      <c r="U733" s="2491"/>
      <c r="V733" s="2491"/>
      <c r="W733" s="2491"/>
      <c r="X733" s="2491"/>
      <c r="Y733" s="2491"/>
      <c r="Z733" s="2491"/>
    </row>
    <row r="734" spans="1:26" ht="12.75" customHeight="1">
      <c r="A734" s="2491"/>
      <c r="B734" s="2491"/>
      <c r="C734" s="2491"/>
      <c r="D734" s="2491"/>
      <c r="E734" s="2491"/>
      <c r="F734" s="2491"/>
      <c r="G734" s="2511"/>
      <c r="H734" s="2504"/>
      <c r="I734" s="2491"/>
      <c r="J734" s="2491"/>
      <c r="K734" s="2491"/>
      <c r="L734" s="2491"/>
      <c r="M734" s="2491"/>
      <c r="N734" s="2491"/>
      <c r="O734" s="2491"/>
      <c r="P734" s="2491"/>
      <c r="Q734" s="2491"/>
      <c r="R734" s="2491"/>
      <c r="S734" s="2491"/>
      <c r="T734" s="2491"/>
      <c r="U734" s="2491"/>
      <c r="V734" s="2491"/>
      <c r="W734" s="2491"/>
      <c r="X734" s="2491"/>
      <c r="Y734" s="2491"/>
      <c r="Z734" s="2491"/>
    </row>
    <row r="735" spans="1:26" ht="12.75" customHeight="1">
      <c r="A735" s="2491"/>
      <c r="B735" s="2491"/>
      <c r="C735" s="2491"/>
      <c r="D735" s="2491"/>
      <c r="E735" s="2491"/>
      <c r="F735" s="2491"/>
      <c r="G735" s="2511"/>
      <c r="H735" s="2504"/>
      <c r="I735" s="2491"/>
      <c r="J735" s="2491"/>
      <c r="K735" s="2491"/>
      <c r="L735" s="2491"/>
      <c r="M735" s="2491"/>
      <c r="N735" s="2491"/>
      <c r="O735" s="2491"/>
      <c r="P735" s="2491"/>
      <c r="Q735" s="2491"/>
      <c r="R735" s="2491"/>
      <c r="S735" s="2491"/>
      <c r="T735" s="2491"/>
      <c r="U735" s="2491"/>
      <c r="V735" s="2491"/>
      <c r="W735" s="2491"/>
      <c r="X735" s="2491"/>
      <c r="Y735" s="2491"/>
      <c r="Z735" s="2491"/>
    </row>
    <row r="736" spans="1:26" ht="12.75" customHeight="1">
      <c r="A736" s="2491"/>
      <c r="B736" s="2491"/>
      <c r="C736" s="2491"/>
      <c r="D736" s="2491"/>
      <c r="E736" s="2491"/>
      <c r="F736" s="2491"/>
      <c r="G736" s="2511"/>
      <c r="H736" s="2504"/>
      <c r="I736" s="2491"/>
      <c r="J736" s="2491"/>
      <c r="K736" s="2491"/>
      <c r="L736" s="2491"/>
      <c r="M736" s="2491"/>
      <c r="N736" s="2491"/>
      <c r="O736" s="2491"/>
      <c r="P736" s="2491"/>
      <c r="Q736" s="2491"/>
      <c r="R736" s="2491"/>
      <c r="S736" s="2491"/>
      <c r="T736" s="2491"/>
      <c r="U736" s="2491"/>
      <c r="V736" s="2491"/>
      <c r="W736" s="2491"/>
      <c r="X736" s="2491"/>
      <c r="Y736" s="2491"/>
      <c r="Z736" s="2491"/>
    </row>
    <row r="737" spans="1:26" ht="12.75" customHeight="1">
      <c r="A737" s="2491"/>
      <c r="B737" s="2491"/>
      <c r="C737" s="2491"/>
      <c r="D737" s="2491"/>
      <c r="E737" s="2491"/>
      <c r="F737" s="2491"/>
      <c r="G737" s="2511"/>
      <c r="H737" s="2504"/>
      <c r="I737" s="2491"/>
      <c r="J737" s="2491"/>
      <c r="K737" s="2491"/>
      <c r="L737" s="2491"/>
      <c r="M737" s="2491"/>
      <c r="N737" s="2491"/>
      <c r="O737" s="2491"/>
      <c r="P737" s="2491"/>
      <c r="Q737" s="2491"/>
      <c r="R737" s="2491"/>
      <c r="S737" s="2491"/>
      <c r="T737" s="2491"/>
      <c r="U737" s="2491"/>
      <c r="V737" s="2491"/>
      <c r="W737" s="2491"/>
      <c r="X737" s="2491"/>
      <c r="Y737" s="2491"/>
      <c r="Z737" s="2491"/>
    </row>
    <row r="738" spans="1:26" ht="12.75" customHeight="1">
      <c r="A738" s="2491"/>
      <c r="B738" s="2491"/>
      <c r="C738" s="2491"/>
      <c r="D738" s="2491"/>
      <c r="E738" s="2491"/>
      <c r="F738" s="2491"/>
      <c r="G738" s="2511"/>
      <c r="H738" s="2504"/>
      <c r="I738" s="2491"/>
      <c r="J738" s="2491"/>
      <c r="K738" s="2491"/>
      <c r="L738" s="2491"/>
      <c r="M738" s="2491"/>
      <c r="N738" s="2491"/>
      <c r="O738" s="2491"/>
      <c r="P738" s="2491"/>
      <c r="Q738" s="2491"/>
      <c r="R738" s="2491"/>
      <c r="S738" s="2491"/>
      <c r="T738" s="2491"/>
      <c r="U738" s="2491"/>
      <c r="V738" s="2491"/>
      <c r="W738" s="2491"/>
      <c r="X738" s="2491"/>
      <c r="Y738" s="2491"/>
      <c r="Z738" s="2491"/>
    </row>
    <row r="739" spans="1:26" ht="12.75" customHeight="1">
      <c r="A739" s="2491"/>
      <c r="B739" s="2491"/>
      <c r="C739" s="2491"/>
      <c r="D739" s="2491"/>
      <c r="E739" s="2491"/>
      <c r="F739" s="2491"/>
      <c r="G739" s="2511"/>
      <c r="H739" s="2504"/>
      <c r="I739" s="2491"/>
      <c r="J739" s="2491"/>
      <c r="K739" s="2491"/>
      <c r="L739" s="2491"/>
      <c r="M739" s="2491"/>
      <c r="N739" s="2491"/>
      <c r="O739" s="2491"/>
      <c r="P739" s="2491"/>
      <c r="Q739" s="2491"/>
      <c r="R739" s="2491"/>
      <c r="S739" s="2491"/>
      <c r="T739" s="2491"/>
      <c r="U739" s="2491"/>
      <c r="V739" s="2491"/>
      <c r="W739" s="2491"/>
      <c r="X739" s="2491"/>
      <c r="Y739" s="2491"/>
      <c r="Z739" s="2491"/>
    </row>
    <row r="740" spans="1:26" ht="12.75" customHeight="1">
      <c r="A740" s="2491"/>
      <c r="B740" s="2491"/>
      <c r="C740" s="2491"/>
      <c r="D740" s="2491"/>
      <c r="E740" s="2491"/>
      <c r="F740" s="2491"/>
      <c r="G740" s="2511"/>
      <c r="H740" s="2504"/>
      <c r="I740" s="2491"/>
      <c r="J740" s="2491"/>
      <c r="K740" s="2491"/>
      <c r="L740" s="2491"/>
      <c r="M740" s="2491"/>
      <c r="N740" s="2491"/>
      <c r="O740" s="2491"/>
      <c r="P740" s="2491"/>
      <c r="Q740" s="2491"/>
      <c r="R740" s="2491"/>
      <c r="S740" s="2491"/>
      <c r="T740" s="2491"/>
      <c r="U740" s="2491"/>
      <c r="V740" s="2491"/>
      <c r="W740" s="2491"/>
      <c r="X740" s="2491"/>
      <c r="Y740" s="2491"/>
      <c r="Z740" s="2491"/>
    </row>
    <row r="741" spans="1:26" ht="12.75" customHeight="1">
      <c r="A741" s="2491"/>
      <c r="B741" s="2491"/>
      <c r="C741" s="2491"/>
      <c r="D741" s="2491"/>
      <c r="E741" s="2491"/>
      <c r="F741" s="2491"/>
      <c r="G741" s="2511"/>
      <c r="H741" s="2504"/>
      <c r="I741" s="2491"/>
      <c r="J741" s="2491"/>
      <c r="K741" s="2491"/>
      <c r="L741" s="2491"/>
      <c r="M741" s="2491"/>
      <c r="N741" s="2491"/>
      <c r="O741" s="2491"/>
      <c r="P741" s="2491"/>
      <c r="Q741" s="2491"/>
      <c r="R741" s="2491"/>
      <c r="S741" s="2491"/>
      <c r="T741" s="2491"/>
      <c r="U741" s="2491"/>
      <c r="V741" s="2491"/>
      <c r="W741" s="2491"/>
      <c r="X741" s="2491"/>
      <c r="Y741" s="2491"/>
      <c r="Z741" s="2491"/>
    </row>
    <row r="742" spans="1:26" ht="12.75" customHeight="1">
      <c r="A742" s="2491"/>
      <c r="B742" s="2491"/>
      <c r="C742" s="2491"/>
      <c r="D742" s="2491"/>
      <c r="E742" s="2491"/>
      <c r="F742" s="2491"/>
      <c r="G742" s="2511"/>
      <c r="H742" s="2504"/>
      <c r="I742" s="2491"/>
      <c r="J742" s="2491"/>
      <c r="K742" s="2491"/>
      <c r="L742" s="2491"/>
      <c r="M742" s="2491"/>
      <c r="N742" s="2491"/>
      <c r="O742" s="2491"/>
      <c r="P742" s="2491"/>
      <c r="Q742" s="2491"/>
      <c r="R742" s="2491"/>
      <c r="S742" s="2491"/>
      <c r="T742" s="2491"/>
      <c r="U742" s="2491"/>
      <c r="V742" s="2491"/>
      <c r="W742" s="2491"/>
      <c r="X742" s="2491"/>
      <c r="Y742" s="2491"/>
      <c r="Z742" s="2491"/>
    </row>
    <row r="743" spans="1:26" ht="12.75" customHeight="1">
      <c r="A743" s="2491"/>
      <c r="B743" s="2491"/>
      <c r="C743" s="2491"/>
      <c r="D743" s="2491"/>
      <c r="E743" s="2491"/>
      <c r="F743" s="2491"/>
      <c r="G743" s="2511"/>
      <c r="H743" s="2504"/>
      <c r="I743" s="2491"/>
      <c r="J743" s="2491"/>
      <c r="K743" s="2491"/>
      <c r="L743" s="2491"/>
      <c r="M743" s="2491"/>
      <c r="N743" s="2491"/>
      <c r="O743" s="2491"/>
      <c r="P743" s="2491"/>
      <c r="Q743" s="2491"/>
      <c r="R743" s="2491"/>
      <c r="S743" s="2491"/>
      <c r="T743" s="2491"/>
      <c r="U743" s="2491"/>
      <c r="V743" s="2491"/>
      <c r="W743" s="2491"/>
      <c r="X743" s="2491"/>
      <c r="Y743" s="2491"/>
      <c r="Z743" s="2491"/>
    </row>
    <row r="744" spans="1:26" ht="12.75" customHeight="1">
      <c r="A744" s="2491"/>
      <c r="B744" s="2491"/>
      <c r="C744" s="2491"/>
      <c r="D744" s="2491"/>
      <c r="E744" s="2491"/>
      <c r="F744" s="2491"/>
      <c r="G744" s="2511"/>
      <c r="H744" s="2504"/>
      <c r="I744" s="2491"/>
      <c r="J744" s="2491"/>
      <c r="K744" s="2491"/>
      <c r="L744" s="2491"/>
      <c r="M744" s="2491"/>
      <c r="N744" s="2491"/>
      <c r="O744" s="2491"/>
      <c r="P744" s="2491"/>
      <c r="Q744" s="2491"/>
      <c r="R744" s="2491"/>
      <c r="S744" s="2491"/>
      <c r="T744" s="2491"/>
      <c r="U744" s="2491"/>
      <c r="V744" s="2491"/>
      <c r="W744" s="2491"/>
      <c r="X744" s="2491"/>
      <c r="Y744" s="2491"/>
      <c r="Z744" s="2491"/>
    </row>
    <row r="745" spans="1:26" ht="12.75" customHeight="1">
      <c r="A745" s="2491"/>
      <c r="B745" s="2491"/>
      <c r="C745" s="2491"/>
      <c r="D745" s="2491"/>
      <c r="E745" s="2491"/>
      <c r="F745" s="2491"/>
      <c r="G745" s="2511"/>
      <c r="H745" s="2504"/>
      <c r="I745" s="2491"/>
      <c r="J745" s="2491"/>
      <c r="K745" s="2491"/>
      <c r="L745" s="2491"/>
      <c r="M745" s="2491"/>
      <c r="N745" s="2491"/>
      <c r="O745" s="2491"/>
      <c r="P745" s="2491"/>
      <c r="Q745" s="2491"/>
      <c r="R745" s="2491"/>
      <c r="S745" s="2491"/>
      <c r="T745" s="2491"/>
      <c r="U745" s="2491"/>
      <c r="V745" s="2491"/>
      <c r="W745" s="2491"/>
      <c r="X745" s="2491"/>
      <c r="Y745" s="2491"/>
      <c r="Z745" s="2491"/>
    </row>
    <row r="746" spans="1:26" ht="12.75" customHeight="1">
      <c r="A746" s="2491"/>
      <c r="B746" s="2491"/>
      <c r="C746" s="2491"/>
      <c r="D746" s="2491"/>
      <c r="E746" s="2491"/>
      <c r="F746" s="2491"/>
      <c r="G746" s="2511"/>
      <c r="H746" s="2504"/>
      <c r="I746" s="2491"/>
      <c r="J746" s="2491"/>
      <c r="K746" s="2491"/>
      <c r="L746" s="2491"/>
      <c r="M746" s="2491"/>
      <c r="N746" s="2491"/>
      <c r="O746" s="2491"/>
      <c r="P746" s="2491"/>
      <c r="Q746" s="2491"/>
      <c r="R746" s="2491"/>
      <c r="S746" s="2491"/>
      <c r="T746" s="2491"/>
      <c r="U746" s="2491"/>
      <c r="V746" s="2491"/>
      <c r="W746" s="2491"/>
      <c r="X746" s="2491"/>
      <c r="Y746" s="2491"/>
      <c r="Z746" s="2491"/>
    </row>
    <row r="747" spans="1:26" ht="12.75" customHeight="1">
      <c r="A747" s="2491"/>
      <c r="B747" s="2491"/>
      <c r="C747" s="2491"/>
      <c r="D747" s="2491"/>
      <c r="E747" s="2491"/>
      <c r="F747" s="2491"/>
      <c r="G747" s="2511"/>
      <c r="H747" s="2504"/>
      <c r="I747" s="2491"/>
      <c r="J747" s="2491"/>
      <c r="K747" s="2491"/>
      <c r="L747" s="2491"/>
      <c r="M747" s="2491"/>
      <c r="N747" s="2491"/>
      <c r="O747" s="2491"/>
      <c r="P747" s="2491"/>
      <c r="Q747" s="2491"/>
      <c r="R747" s="2491"/>
      <c r="S747" s="2491"/>
      <c r="T747" s="2491"/>
      <c r="U747" s="2491"/>
      <c r="V747" s="2491"/>
      <c r="W747" s="2491"/>
      <c r="X747" s="2491"/>
      <c r="Y747" s="2491"/>
      <c r="Z747" s="2491"/>
    </row>
    <row r="748" spans="1:26" ht="12.75" customHeight="1">
      <c r="A748" s="2491"/>
      <c r="B748" s="2491"/>
      <c r="C748" s="2491"/>
      <c r="D748" s="2491"/>
      <c r="E748" s="2491"/>
      <c r="F748" s="2491"/>
      <c r="G748" s="2511"/>
      <c r="H748" s="2504"/>
      <c r="I748" s="2491"/>
      <c r="J748" s="2491"/>
      <c r="K748" s="2491"/>
      <c r="L748" s="2491"/>
      <c r="M748" s="2491"/>
      <c r="N748" s="2491"/>
      <c r="O748" s="2491"/>
      <c r="P748" s="2491"/>
      <c r="Q748" s="2491"/>
      <c r="R748" s="2491"/>
      <c r="S748" s="2491"/>
      <c r="T748" s="2491"/>
      <c r="U748" s="2491"/>
      <c r="V748" s="2491"/>
      <c r="W748" s="2491"/>
      <c r="X748" s="2491"/>
      <c r="Y748" s="2491"/>
      <c r="Z748" s="2491"/>
    </row>
    <row r="749" spans="1:26" ht="12.75" customHeight="1">
      <c r="A749" s="2491"/>
      <c r="B749" s="2491"/>
      <c r="C749" s="2491"/>
      <c r="D749" s="2491"/>
      <c r="E749" s="2491"/>
      <c r="F749" s="2491"/>
      <c r="G749" s="2511"/>
      <c r="H749" s="2504"/>
      <c r="I749" s="2491"/>
      <c r="J749" s="2491"/>
      <c r="K749" s="2491"/>
      <c r="L749" s="2491"/>
      <c r="M749" s="2491"/>
      <c r="N749" s="2491"/>
      <c r="O749" s="2491"/>
      <c r="P749" s="2491"/>
      <c r="Q749" s="2491"/>
      <c r="R749" s="2491"/>
      <c r="S749" s="2491"/>
      <c r="T749" s="2491"/>
      <c r="U749" s="2491"/>
      <c r="V749" s="2491"/>
      <c r="W749" s="2491"/>
      <c r="X749" s="2491"/>
      <c r="Y749" s="2491"/>
      <c r="Z749" s="2491"/>
    </row>
    <row r="750" spans="1:26" ht="12.75" customHeight="1">
      <c r="A750" s="2491"/>
      <c r="B750" s="2491"/>
      <c r="C750" s="2491"/>
      <c r="D750" s="2491"/>
      <c r="E750" s="2491"/>
      <c r="F750" s="2491"/>
      <c r="G750" s="2511"/>
      <c r="H750" s="2504"/>
      <c r="I750" s="2491"/>
      <c r="J750" s="2491"/>
      <c r="K750" s="2491"/>
      <c r="L750" s="2491"/>
      <c r="M750" s="2491"/>
      <c r="N750" s="2491"/>
      <c r="O750" s="2491"/>
      <c r="P750" s="2491"/>
      <c r="Q750" s="2491"/>
      <c r="R750" s="2491"/>
      <c r="S750" s="2491"/>
      <c r="T750" s="2491"/>
      <c r="U750" s="2491"/>
      <c r="V750" s="2491"/>
      <c r="W750" s="2491"/>
      <c r="X750" s="2491"/>
      <c r="Y750" s="2491"/>
      <c r="Z750" s="2491"/>
    </row>
    <row r="751" spans="1:26" ht="12.75" customHeight="1">
      <c r="A751" s="2491"/>
      <c r="B751" s="2491"/>
      <c r="C751" s="2491"/>
      <c r="D751" s="2491"/>
      <c r="E751" s="2491"/>
      <c r="F751" s="2491"/>
      <c r="G751" s="2511"/>
      <c r="H751" s="2504"/>
      <c r="I751" s="2491"/>
      <c r="J751" s="2491"/>
      <c r="K751" s="2491"/>
      <c r="L751" s="2491"/>
      <c r="M751" s="2491"/>
      <c r="N751" s="2491"/>
      <c r="O751" s="2491"/>
      <c r="P751" s="2491"/>
      <c r="Q751" s="2491"/>
      <c r="R751" s="2491"/>
      <c r="S751" s="2491"/>
      <c r="T751" s="2491"/>
      <c r="U751" s="2491"/>
      <c r="V751" s="2491"/>
      <c r="W751" s="2491"/>
      <c r="X751" s="2491"/>
      <c r="Y751" s="2491"/>
      <c r="Z751" s="2491"/>
    </row>
    <row r="752" spans="1:26" ht="12.75" customHeight="1">
      <c r="A752" s="2491"/>
      <c r="B752" s="2491"/>
      <c r="C752" s="2491"/>
      <c r="D752" s="2491"/>
      <c r="E752" s="2491"/>
      <c r="F752" s="2491"/>
      <c r="G752" s="2511"/>
      <c r="H752" s="2504"/>
      <c r="I752" s="2491"/>
      <c r="J752" s="2491"/>
      <c r="K752" s="2491"/>
      <c r="L752" s="2491"/>
      <c r="M752" s="2491"/>
      <c r="N752" s="2491"/>
      <c r="O752" s="2491"/>
      <c r="P752" s="2491"/>
      <c r="Q752" s="2491"/>
      <c r="R752" s="2491"/>
      <c r="S752" s="2491"/>
      <c r="T752" s="2491"/>
      <c r="U752" s="2491"/>
      <c r="V752" s="2491"/>
      <c r="W752" s="2491"/>
      <c r="X752" s="2491"/>
      <c r="Y752" s="2491"/>
      <c r="Z752" s="2491"/>
    </row>
    <row r="753" spans="1:26" ht="12.75" customHeight="1">
      <c r="A753" s="2491"/>
      <c r="B753" s="2491"/>
      <c r="C753" s="2491"/>
      <c r="D753" s="2491"/>
      <c r="E753" s="2491"/>
      <c r="F753" s="2491"/>
      <c r="G753" s="2511"/>
      <c r="H753" s="2504"/>
      <c r="I753" s="2491"/>
      <c r="J753" s="2491"/>
      <c r="K753" s="2491"/>
      <c r="L753" s="2491"/>
      <c r="M753" s="2491"/>
      <c r="N753" s="2491"/>
      <c r="O753" s="2491"/>
      <c r="P753" s="2491"/>
      <c r="Q753" s="2491"/>
      <c r="R753" s="2491"/>
      <c r="S753" s="2491"/>
      <c r="T753" s="2491"/>
      <c r="U753" s="2491"/>
      <c r="V753" s="2491"/>
      <c r="W753" s="2491"/>
      <c r="X753" s="2491"/>
      <c r="Y753" s="2491"/>
      <c r="Z753" s="2491"/>
    </row>
    <row r="754" spans="1:26" ht="12.75" customHeight="1">
      <c r="A754" s="2491"/>
      <c r="B754" s="2491"/>
      <c r="C754" s="2491"/>
      <c r="D754" s="2491"/>
      <c r="E754" s="2491"/>
      <c r="F754" s="2491"/>
      <c r="G754" s="2511"/>
      <c r="H754" s="2504"/>
      <c r="I754" s="2491"/>
      <c r="J754" s="2491"/>
      <c r="K754" s="2491"/>
      <c r="L754" s="2491"/>
      <c r="M754" s="2491"/>
      <c r="N754" s="2491"/>
      <c r="O754" s="2491"/>
      <c r="P754" s="2491"/>
      <c r="Q754" s="2491"/>
      <c r="R754" s="2491"/>
      <c r="S754" s="2491"/>
      <c r="T754" s="2491"/>
      <c r="U754" s="2491"/>
      <c r="V754" s="2491"/>
      <c r="W754" s="2491"/>
      <c r="X754" s="2491"/>
      <c r="Y754" s="2491"/>
      <c r="Z754" s="2491"/>
    </row>
    <row r="755" spans="1:26" ht="12.75" customHeight="1">
      <c r="A755" s="2491"/>
      <c r="B755" s="2491"/>
      <c r="C755" s="2491"/>
      <c r="D755" s="2491"/>
      <c r="E755" s="2491"/>
      <c r="F755" s="2491"/>
      <c r="G755" s="2511"/>
      <c r="H755" s="2504"/>
      <c r="I755" s="2491"/>
      <c r="J755" s="2491"/>
      <c r="K755" s="2491"/>
      <c r="L755" s="2491"/>
      <c r="M755" s="2491"/>
      <c r="N755" s="2491"/>
      <c r="O755" s="2491"/>
      <c r="P755" s="2491"/>
      <c r="Q755" s="2491"/>
      <c r="R755" s="2491"/>
      <c r="S755" s="2491"/>
      <c r="T755" s="2491"/>
      <c r="U755" s="2491"/>
      <c r="V755" s="2491"/>
      <c r="W755" s="2491"/>
      <c r="X755" s="2491"/>
      <c r="Y755" s="2491"/>
      <c r="Z755" s="2491"/>
    </row>
    <row r="756" spans="1:26" ht="12.75" customHeight="1">
      <c r="A756" s="2491"/>
      <c r="B756" s="2491"/>
      <c r="C756" s="2491"/>
      <c r="D756" s="2491"/>
      <c r="E756" s="2491"/>
      <c r="F756" s="2491"/>
      <c r="G756" s="2511"/>
      <c r="H756" s="2504"/>
      <c r="I756" s="2491"/>
      <c r="J756" s="2491"/>
      <c r="K756" s="2491"/>
      <c r="L756" s="2491"/>
      <c r="M756" s="2491"/>
      <c r="N756" s="2491"/>
      <c r="O756" s="2491"/>
      <c r="P756" s="2491"/>
      <c r="Q756" s="2491"/>
      <c r="R756" s="2491"/>
      <c r="S756" s="2491"/>
      <c r="T756" s="2491"/>
      <c r="U756" s="2491"/>
      <c r="V756" s="2491"/>
      <c r="W756" s="2491"/>
      <c r="X756" s="2491"/>
      <c r="Y756" s="2491"/>
      <c r="Z756" s="2491"/>
    </row>
    <row r="757" spans="1:26" ht="12.75" customHeight="1">
      <c r="A757" s="2491"/>
      <c r="B757" s="2491"/>
      <c r="C757" s="2491"/>
      <c r="D757" s="2491"/>
      <c r="E757" s="2491"/>
      <c r="F757" s="2491"/>
      <c r="G757" s="2511"/>
      <c r="H757" s="2504"/>
      <c r="I757" s="2491"/>
      <c r="J757" s="2491"/>
      <c r="K757" s="2491"/>
      <c r="L757" s="2491"/>
      <c r="M757" s="2491"/>
      <c r="N757" s="2491"/>
      <c r="O757" s="2491"/>
      <c r="P757" s="2491"/>
      <c r="Q757" s="2491"/>
      <c r="R757" s="2491"/>
      <c r="S757" s="2491"/>
      <c r="T757" s="2491"/>
      <c r="U757" s="2491"/>
      <c r="V757" s="2491"/>
      <c r="W757" s="2491"/>
      <c r="X757" s="2491"/>
      <c r="Y757" s="2491"/>
      <c r="Z757" s="2491"/>
    </row>
    <row r="758" spans="1:26" ht="12.75" customHeight="1">
      <c r="A758" s="2491"/>
      <c r="B758" s="2491"/>
      <c r="C758" s="2491"/>
      <c r="D758" s="2491"/>
      <c r="E758" s="2491"/>
      <c r="F758" s="2491"/>
      <c r="G758" s="2511"/>
      <c r="H758" s="2504"/>
      <c r="I758" s="2491"/>
      <c r="J758" s="2491"/>
      <c r="K758" s="2491"/>
      <c r="L758" s="2491"/>
      <c r="M758" s="2491"/>
      <c r="N758" s="2491"/>
      <c r="O758" s="2491"/>
      <c r="P758" s="2491"/>
      <c r="Q758" s="2491"/>
      <c r="R758" s="2491"/>
      <c r="S758" s="2491"/>
      <c r="T758" s="2491"/>
      <c r="U758" s="2491"/>
      <c r="V758" s="2491"/>
      <c r="W758" s="2491"/>
      <c r="X758" s="2491"/>
      <c r="Y758" s="2491"/>
      <c r="Z758" s="2491"/>
    </row>
    <row r="759" spans="1:26" ht="12.75" customHeight="1">
      <c r="A759" s="2491"/>
      <c r="B759" s="2491"/>
      <c r="C759" s="2491"/>
      <c r="D759" s="2491"/>
      <c r="E759" s="2491"/>
      <c r="F759" s="2491"/>
      <c r="G759" s="2511"/>
      <c r="H759" s="2504"/>
      <c r="I759" s="2491"/>
      <c r="J759" s="2491"/>
      <c r="K759" s="2491"/>
      <c r="L759" s="2491"/>
      <c r="M759" s="2491"/>
      <c r="N759" s="2491"/>
      <c r="O759" s="2491"/>
      <c r="P759" s="2491"/>
      <c r="Q759" s="2491"/>
      <c r="R759" s="2491"/>
      <c r="S759" s="2491"/>
      <c r="T759" s="2491"/>
      <c r="U759" s="2491"/>
      <c r="V759" s="2491"/>
      <c r="W759" s="2491"/>
      <c r="X759" s="2491"/>
      <c r="Y759" s="2491"/>
      <c r="Z759" s="2491"/>
    </row>
    <row r="760" spans="1:26" ht="12.75" customHeight="1">
      <c r="A760" s="2491"/>
      <c r="B760" s="2491"/>
      <c r="C760" s="2491"/>
      <c r="D760" s="2491"/>
      <c r="E760" s="2491"/>
      <c r="F760" s="2491"/>
      <c r="G760" s="2511"/>
      <c r="H760" s="2504"/>
      <c r="I760" s="2491"/>
      <c r="J760" s="2491"/>
      <c r="K760" s="2491"/>
      <c r="L760" s="2491"/>
      <c r="M760" s="2491"/>
      <c r="N760" s="2491"/>
      <c r="O760" s="2491"/>
      <c r="P760" s="2491"/>
      <c r="Q760" s="2491"/>
      <c r="R760" s="2491"/>
      <c r="S760" s="2491"/>
      <c r="T760" s="2491"/>
      <c r="U760" s="2491"/>
      <c r="V760" s="2491"/>
      <c r="W760" s="2491"/>
      <c r="X760" s="2491"/>
      <c r="Y760" s="2491"/>
      <c r="Z760" s="2491"/>
    </row>
    <row r="761" spans="1:26" ht="12.75" customHeight="1">
      <c r="A761" s="2491"/>
      <c r="B761" s="2491"/>
      <c r="C761" s="2491"/>
      <c r="D761" s="2491"/>
      <c r="E761" s="2491"/>
      <c r="F761" s="2491"/>
      <c r="G761" s="2511"/>
      <c r="H761" s="2504"/>
      <c r="I761" s="2491"/>
      <c r="J761" s="2491"/>
      <c r="K761" s="2491"/>
      <c r="L761" s="2491"/>
      <c r="M761" s="2491"/>
      <c r="N761" s="2491"/>
      <c r="O761" s="2491"/>
      <c r="P761" s="2491"/>
      <c r="Q761" s="2491"/>
      <c r="R761" s="2491"/>
      <c r="S761" s="2491"/>
      <c r="T761" s="2491"/>
      <c r="U761" s="2491"/>
      <c r="V761" s="2491"/>
      <c r="W761" s="2491"/>
      <c r="X761" s="2491"/>
      <c r="Y761" s="2491"/>
      <c r="Z761" s="2491"/>
    </row>
    <row r="762" spans="1:26" ht="12.75" customHeight="1">
      <c r="A762" s="2491"/>
      <c r="B762" s="2491"/>
      <c r="C762" s="2491"/>
      <c r="D762" s="2491"/>
      <c r="E762" s="2491"/>
      <c r="F762" s="2491"/>
      <c r="G762" s="2511"/>
      <c r="H762" s="2504"/>
      <c r="I762" s="2491"/>
      <c r="J762" s="2491"/>
      <c r="K762" s="2491"/>
      <c r="L762" s="2491"/>
      <c r="M762" s="2491"/>
      <c r="N762" s="2491"/>
      <c r="O762" s="2491"/>
      <c r="P762" s="2491"/>
      <c r="Q762" s="2491"/>
      <c r="R762" s="2491"/>
      <c r="S762" s="2491"/>
      <c r="T762" s="2491"/>
      <c r="U762" s="2491"/>
      <c r="V762" s="2491"/>
      <c r="W762" s="2491"/>
      <c r="X762" s="2491"/>
      <c r="Y762" s="2491"/>
      <c r="Z762" s="2491"/>
    </row>
    <row r="763" spans="1:26" ht="12.75" customHeight="1">
      <c r="A763" s="2491"/>
      <c r="B763" s="2491"/>
      <c r="C763" s="2491"/>
      <c r="D763" s="2491"/>
      <c r="E763" s="2491"/>
      <c r="F763" s="2491"/>
      <c r="G763" s="2511"/>
      <c r="H763" s="2504"/>
      <c r="I763" s="2491"/>
      <c r="J763" s="2491"/>
      <c r="K763" s="2491"/>
      <c r="L763" s="2491"/>
      <c r="M763" s="2491"/>
      <c r="N763" s="2491"/>
      <c r="O763" s="2491"/>
      <c r="P763" s="2491"/>
      <c r="Q763" s="2491"/>
      <c r="R763" s="2491"/>
      <c r="S763" s="2491"/>
      <c r="T763" s="2491"/>
      <c r="U763" s="2491"/>
      <c r="V763" s="2491"/>
      <c r="W763" s="2491"/>
      <c r="X763" s="2491"/>
      <c r="Y763" s="2491"/>
      <c r="Z763" s="2491"/>
    </row>
    <row r="764" spans="1:26" ht="12.75" customHeight="1">
      <c r="A764" s="2491"/>
      <c r="B764" s="2491"/>
      <c r="C764" s="2491"/>
      <c r="D764" s="2491"/>
      <c r="E764" s="2491"/>
      <c r="F764" s="2491"/>
      <c r="G764" s="2511"/>
      <c r="H764" s="2504"/>
      <c r="I764" s="2491"/>
      <c r="J764" s="2491"/>
      <c r="K764" s="2491"/>
      <c r="L764" s="2491"/>
      <c r="M764" s="2491"/>
      <c r="N764" s="2491"/>
      <c r="O764" s="2491"/>
      <c r="P764" s="2491"/>
      <c r="Q764" s="2491"/>
      <c r="R764" s="2491"/>
      <c r="S764" s="2491"/>
      <c r="T764" s="2491"/>
      <c r="U764" s="2491"/>
      <c r="V764" s="2491"/>
      <c r="W764" s="2491"/>
      <c r="X764" s="2491"/>
      <c r="Y764" s="2491"/>
      <c r="Z764" s="2491"/>
    </row>
    <row r="765" spans="1:26" ht="12.75" customHeight="1">
      <c r="A765" s="2491"/>
      <c r="B765" s="2491"/>
      <c r="C765" s="2491"/>
      <c r="D765" s="2491"/>
      <c r="E765" s="2491"/>
      <c r="F765" s="2491"/>
      <c r="G765" s="2511"/>
      <c r="H765" s="2504"/>
      <c r="I765" s="2491"/>
      <c r="J765" s="2491"/>
      <c r="K765" s="2491"/>
      <c r="L765" s="2491"/>
      <c r="M765" s="2491"/>
      <c r="N765" s="2491"/>
      <c r="O765" s="2491"/>
      <c r="P765" s="2491"/>
      <c r="Q765" s="2491"/>
      <c r="R765" s="2491"/>
      <c r="S765" s="2491"/>
      <c r="T765" s="2491"/>
      <c r="U765" s="2491"/>
      <c r="V765" s="2491"/>
      <c r="W765" s="2491"/>
      <c r="X765" s="2491"/>
      <c r="Y765" s="2491"/>
      <c r="Z765" s="2491"/>
    </row>
    <row r="766" spans="1:26" ht="12.75" customHeight="1">
      <c r="A766" s="2491"/>
      <c r="B766" s="2491"/>
      <c r="C766" s="2491"/>
      <c r="D766" s="2491"/>
      <c r="E766" s="2491"/>
      <c r="F766" s="2491"/>
      <c r="G766" s="2511"/>
      <c r="H766" s="2504"/>
      <c r="I766" s="2491"/>
      <c r="J766" s="2491"/>
      <c r="K766" s="2491"/>
      <c r="L766" s="2491"/>
      <c r="M766" s="2491"/>
      <c r="N766" s="2491"/>
      <c r="O766" s="2491"/>
      <c r="P766" s="2491"/>
      <c r="Q766" s="2491"/>
      <c r="R766" s="2491"/>
      <c r="S766" s="2491"/>
      <c r="T766" s="2491"/>
      <c r="U766" s="2491"/>
      <c r="V766" s="2491"/>
      <c r="W766" s="2491"/>
      <c r="X766" s="2491"/>
      <c r="Y766" s="2491"/>
      <c r="Z766" s="2491"/>
    </row>
    <row r="767" spans="1:26" ht="12.75" customHeight="1">
      <c r="A767" s="2491"/>
      <c r="B767" s="2491"/>
      <c r="C767" s="2491"/>
      <c r="D767" s="2491"/>
      <c r="E767" s="2491"/>
      <c r="F767" s="2491"/>
      <c r="G767" s="2511"/>
      <c r="H767" s="2504"/>
      <c r="I767" s="2491"/>
      <c r="J767" s="2491"/>
      <c r="K767" s="2491"/>
      <c r="L767" s="2491"/>
      <c r="M767" s="2491"/>
      <c r="N767" s="2491"/>
      <c r="O767" s="2491"/>
      <c r="P767" s="2491"/>
      <c r="Q767" s="2491"/>
      <c r="R767" s="2491"/>
      <c r="S767" s="2491"/>
      <c r="T767" s="2491"/>
      <c r="U767" s="2491"/>
      <c r="V767" s="2491"/>
      <c r="W767" s="2491"/>
      <c r="X767" s="2491"/>
      <c r="Y767" s="2491"/>
      <c r="Z767" s="2491"/>
    </row>
    <row r="768" spans="1:26" ht="12.75" customHeight="1">
      <c r="A768" s="2491"/>
      <c r="B768" s="2491"/>
      <c r="C768" s="2491"/>
      <c r="D768" s="2491"/>
      <c r="E768" s="2491"/>
      <c r="F768" s="2491"/>
      <c r="G768" s="2511"/>
      <c r="H768" s="2504"/>
      <c r="I768" s="2491"/>
      <c r="J768" s="2491"/>
      <c r="K768" s="2491"/>
      <c r="L768" s="2491"/>
      <c r="M768" s="2491"/>
      <c r="N768" s="2491"/>
      <c r="O768" s="2491"/>
      <c r="P768" s="2491"/>
      <c r="Q768" s="2491"/>
      <c r="R768" s="2491"/>
      <c r="S768" s="2491"/>
      <c r="T768" s="2491"/>
      <c r="U768" s="2491"/>
      <c r="V768" s="2491"/>
      <c r="W768" s="2491"/>
      <c r="X768" s="2491"/>
      <c r="Y768" s="2491"/>
      <c r="Z768" s="2491"/>
    </row>
    <row r="769" spans="1:26" ht="12.75" customHeight="1">
      <c r="A769" s="2491"/>
      <c r="B769" s="2491"/>
      <c r="C769" s="2491"/>
      <c r="D769" s="2491"/>
      <c r="E769" s="2491"/>
      <c r="F769" s="2491"/>
      <c r="G769" s="2511"/>
      <c r="H769" s="2504"/>
      <c r="I769" s="2491"/>
      <c r="J769" s="2491"/>
      <c r="K769" s="2491"/>
      <c r="L769" s="2491"/>
      <c r="M769" s="2491"/>
      <c r="N769" s="2491"/>
      <c r="O769" s="2491"/>
      <c r="P769" s="2491"/>
      <c r="Q769" s="2491"/>
      <c r="R769" s="2491"/>
      <c r="S769" s="2491"/>
      <c r="T769" s="2491"/>
      <c r="U769" s="2491"/>
      <c r="V769" s="2491"/>
      <c r="W769" s="2491"/>
      <c r="X769" s="2491"/>
      <c r="Y769" s="2491"/>
      <c r="Z769" s="2491"/>
    </row>
    <row r="770" spans="1:26" ht="12.75" customHeight="1">
      <c r="A770" s="2491"/>
      <c r="B770" s="2491"/>
      <c r="C770" s="2491"/>
      <c r="D770" s="2491"/>
      <c r="E770" s="2491"/>
      <c r="F770" s="2491"/>
      <c r="G770" s="2511"/>
      <c r="H770" s="2504"/>
      <c r="I770" s="2491"/>
      <c r="J770" s="2491"/>
      <c r="K770" s="2491"/>
      <c r="L770" s="2491"/>
      <c r="M770" s="2491"/>
      <c r="N770" s="2491"/>
      <c r="O770" s="2491"/>
      <c r="P770" s="2491"/>
      <c r="Q770" s="2491"/>
      <c r="R770" s="2491"/>
      <c r="S770" s="2491"/>
      <c r="T770" s="2491"/>
      <c r="U770" s="2491"/>
      <c r="V770" s="2491"/>
      <c r="W770" s="2491"/>
      <c r="X770" s="2491"/>
      <c r="Y770" s="2491"/>
      <c r="Z770" s="2491"/>
    </row>
    <row r="771" spans="1:26" ht="12.75" customHeight="1">
      <c r="A771" s="2491"/>
      <c r="B771" s="2491"/>
      <c r="C771" s="2491"/>
      <c r="D771" s="2491"/>
      <c r="E771" s="2491"/>
      <c r="F771" s="2491"/>
      <c r="G771" s="2511"/>
      <c r="H771" s="2504"/>
      <c r="I771" s="2491"/>
      <c r="J771" s="2491"/>
      <c r="K771" s="2491"/>
      <c r="L771" s="2491"/>
      <c r="M771" s="2491"/>
      <c r="N771" s="2491"/>
      <c r="O771" s="2491"/>
      <c r="P771" s="2491"/>
      <c r="Q771" s="2491"/>
      <c r="R771" s="2491"/>
      <c r="S771" s="2491"/>
      <c r="T771" s="2491"/>
      <c r="U771" s="2491"/>
      <c r="V771" s="2491"/>
      <c r="W771" s="2491"/>
      <c r="X771" s="2491"/>
      <c r="Y771" s="2491"/>
      <c r="Z771" s="2491"/>
    </row>
    <row r="772" spans="1:26" ht="12.75" customHeight="1">
      <c r="A772" s="2491"/>
      <c r="B772" s="2491"/>
      <c r="C772" s="2491"/>
      <c r="D772" s="2491"/>
      <c r="E772" s="2491"/>
      <c r="F772" s="2491"/>
      <c r="G772" s="2511"/>
      <c r="H772" s="2504"/>
      <c r="I772" s="2491"/>
      <c r="J772" s="2491"/>
      <c r="K772" s="2491"/>
      <c r="L772" s="2491"/>
      <c r="M772" s="2491"/>
      <c r="N772" s="2491"/>
      <c r="O772" s="2491"/>
      <c r="P772" s="2491"/>
      <c r="Q772" s="2491"/>
      <c r="R772" s="2491"/>
      <c r="S772" s="2491"/>
      <c r="T772" s="2491"/>
      <c r="U772" s="2491"/>
      <c r="V772" s="2491"/>
      <c r="W772" s="2491"/>
      <c r="X772" s="2491"/>
      <c r="Y772" s="2491"/>
      <c r="Z772" s="2491"/>
    </row>
    <row r="773" spans="1:26" ht="12.75" customHeight="1">
      <c r="A773" s="2491"/>
      <c r="B773" s="2491"/>
      <c r="C773" s="2491"/>
      <c r="D773" s="2491"/>
      <c r="E773" s="2491"/>
      <c r="F773" s="2491"/>
      <c r="G773" s="2511"/>
      <c r="H773" s="2504"/>
      <c r="I773" s="2491"/>
      <c r="J773" s="2491"/>
      <c r="K773" s="2491"/>
      <c r="L773" s="2491"/>
      <c r="M773" s="2491"/>
      <c r="N773" s="2491"/>
      <c r="O773" s="2491"/>
      <c r="P773" s="2491"/>
      <c r="Q773" s="2491"/>
      <c r="R773" s="2491"/>
      <c r="S773" s="2491"/>
      <c r="T773" s="2491"/>
      <c r="U773" s="2491"/>
      <c r="V773" s="2491"/>
      <c r="W773" s="2491"/>
      <c r="X773" s="2491"/>
      <c r="Y773" s="2491"/>
      <c r="Z773" s="2491"/>
    </row>
    <row r="774" spans="1:26" ht="12.75" customHeight="1">
      <c r="A774" s="2491"/>
      <c r="B774" s="2491"/>
      <c r="C774" s="2491"/>
      <c r="D774" s="2491"/>
      <c r="E774" s="2491"/>
      <c r="F774" s="2491"/>
      <c r="G774" s="2511"/>
      <c r="H774" s="2504"/>
      <c r="I774" s="2491"/>
      <c r="J774" s="2491"/>
      <c r="K774" s="2491"/>
      <c r="L774" s="2491"/>
      <c r="M774" s="2491"/>
      <c r="N774" s="2491"/>
      <c r="O774" s="2491"/>
      <c r="P774" s="2491"/>
      <c r="Q774" s="2491"/>
      <c r="R774" s="2491"/>
      <c r="S774" s="2491"/>
      <c r="T774" s="2491"/>
      <c r="U774" s="2491"/>
      <c r="V774" s="2491"/>
      <c r="W774" s="2491"/>
      <c r="X774" s="2491"/>
      <c r="Y774" s="2491"/>
      <c r="Z774" s="2491"/>
    </row>
    <row r="775" spans="1:26" ht="12.75" customHeight="1">
      <c r="A775" s="2491"/>
      <c r="B775" s="2491"/>
      <c r="C775" s="2491"/>
      <c r="D775" s="2491"/>
      <c r="E775" s="2491"/>
      <c r="F775" s="2491"/>
      <c r="G775" s="2511"/>
      <c r="H775" s="2504"/>
      <c r="I775" s="2491"/>
      <c r="J775" s="2491"/>
      <c r="K775" s="2491"/>
      <c r="L775" s="2491"/>
      <c r="M775" s="2491"/>
      <c r="N775" s="2491"/>
      <c r="O775" s="2491"/>
      <c r="P775" s="2491"/>
      <c r="Q775" s="2491"/>
      <c r="R775" s="2491"/>
      <c r="S775" s="2491"/>
      <c r="T775" s="2491"/>
      <c r="U775" s="2491"/>
      <c r="V775" s="2491"/>
      <c r="W775" s="2491"/>
      <c r="X775" s="2491"/>
      <c r="Y775" s="2491"/>
      <c r="Z775" s="2491"/>
    </row>
    <row r="776" spans="1:26" ht="12.75" customHeight="1">
      <c r="A776" s="2491"/>
      <c r="B776" s="2491"/>
      <c r="C776" s="2491"/>
      <c r="D776" s="2491"/>
      <c r="E776" s="2491"/>
      <c r="F776" s="2491"/>
      <c r="G776" s="2511"/>
      <c r="H776" s="2504"/>
      <c r="I776" s="2491"/>
      <c r="J776" s="2491"/>
      <c r="K776" s="2491"/>
      <c r="L776" s="2491"/>
      <c r="M776" s="2491"/>
      <c r="N776" s="2491"/>
      <c r="O776" s="2491"/>
      <c r="P776" s="2491"/>
      <c r="Q776" s="2491"/>
      <c r="R776" s="2491"/>
      <c r="S776" s="2491"/>
      <c r="T776" s="2491"/>
      <c r="U776" s="2491"/>
      <c r="V776" s="2491"/>
      <c r="W776" s="2491"/>
      <c r="X776" s="2491"/>
      <c r="Y776" s="2491"/>
      <c r="Z776" s="2491"/>
    </row>
    <row r="777" spans="1:26" ht="12.75" customHeight="1">
      <c r="A777" s="2491"/>
      <c r="B777" s="2491"/>
      <c r="C777" s="2491"/>
      <c r="D777" s="2491"/>
      <c r="E777" s="2491"/>
      <c r="F777" s="2491"/>
      <c r="G777" s="2511"/>
      <c r="H777" s="2504"/>
      <c r="I777" s="2491"/>
      <c r="J777" s="2491"/>
      <c r="K777" s="2491"/>
      <c r="L777" s="2491"/>
      <c r="M777" s="2491"/>
      <c r="N777" s="2491"/>
      <c r="O777" s="2491"/>
      <c r="P777" s="2491"/>
      <c r="Q777" s="2491"/>
      <c r="R777" s="2491"/>
      <c r="S777" s="2491"/>
      <c r="T777" s="2491"/>
      <c r="U777" s="2491"/>
      <c r="V777" s="2491"/>
      <c r="W777" s="2491"/>
      <c r="X777" s="2491"/>
      <c r="Y777" s="2491"/>
      <c r="Z777" s="2491"/>
    </row>
    <row r="778" spans="1:26" ht="12.75" customHeight="1">
      <c r="A778" s="2491"/>
      <c r="B778" s="2491"/>
      <c r="C778" s="2491"/>
      <c r="D778" s="2491"/>
      <c r="E778" s="2491"/>
      <c r="F778" s="2491"/>
      <c r="G778" s="2511"/>
      <c r="H778" s="2504"/>
      <c r="I778" s="2491"/>
      <c r="J778" s="2491"/>
      <c r="K778" s="2491"/>
      <c r="L778" s="2491"/>
      <c r="M778" s="2491"/>
      <c r="N778" s="2491"/>
      <c r="O778" s="2491"/>
      <c r="P778" s="2491"/>
      <c r="Q778" s="2491"/>
      <c r="R778" s="2491"/>
      <c r="S778" s="2491"/>
      <c r="T778" s="2491"/>
      <c r="U778" s="2491"/>
      <c r="V778" s="2491"/>
      <c r="W778" s="2491"/>
      <c r="X778" s="2491"/>
      <c r="Y778" s="2491"/>
      <c r="Z778" s="2491"/>
    </row>
    <row r="779" spans="1:26" ht="12.75" customHeight="1">
      <c r="A779" s="2491"/>
      <c r="B779" s="2491"/>
      <c r="C779" s="2491"/>
      <c r="D779" s="2491"/>
      <c r="E779" s="2491"/>
      <c r="F779" s="2491"/>
      <c r="G779" s="2511"/>
      <c r="H779" s="2504"/>
      <c r="I779" s="2491"/>
      <c r="J779" s="2491"/>
      <c r="K779" s="2491"/>
      <c r="L779" s="2491"/>
      <c r="M779" s="2491"/>
      <c r="N779" s="2491"/>
      <c r="O779" s="2491"/>
      <c r="P779" s="2491"/>
      <c r="Q779" s="2491"/>
      <c r="R779" s="2491"/>
      <c r="S779" s="2491"/>
      <c r="T779" s="2491"/>
      <c r="U779" s="2491"/>
      <c r="V779" s="2491"/>
      <c r="W779" s="2491"/>
      <c r="X779" s="2491"/>
      <c r="Y779" s="2491"/>
      <c r="Z779" s="2491"/>
    </row>
    <row r="780" spans="1:26" ht="12.75" customHeight="1">
      <c r="A780" s="2491"/>
      <c r="B780" s="2491"/>
      <c r="C780" s="2491"/>
      <c r="D780" s="2491"/>
      <c r="E780" s="2491"/>
      <c r="F780" s="2491"/>
      <c r="G780" s="2511"/>
      <c r="H780" s="2504"/>
      <c r="I780" s="2491"/>
      <c r="J780" s="2491"/>
      <c r="K780" s="2491"/>
      <c r="L780" s="2491"/>
      <c r="M780" s="2491"/>
      <c r="N780" s="2491"/>
      <c r="O780" s="2491"/>
      <c r="P780" s="2491"/>
      <c r="Q780" s="2491"/>
      <c r="R780" s="2491"/>
      <c r="S780" s="2491"/>
      <c r="T780" s="2491"/>
      <c r="U780" s="2491"/>
      <c r="V780" s="2491"/>
      <c r="W780" s="2491"/>
      <c r="X780" s="2491"/>
      <c r="Y780" s="2491"/>
      <c r="Z780" s="2491"/>
    </row>
    <row r="781" spans="1:26" ht="12.75" customHeight="1">
      <c r="A781" s="2491"/>
      <c r="B781" s="2491"/>
      <c r="C781" s="2491"/>
      <c r="D781" s="2491"/>
      <c r="E781" s="2491"/>
      <c r="F781" s="2491"/>
      <c r="G781" s="2511"/>
      <c r="H781" s="2504"/>
      <c r="I781" s="2491"/>
      <c r="J781" s="2491"/>
      <c r="K781" s="2491"/>
      <c r="L781" s="2491"/>
      <c r="M781" s="2491"/>
      <c r="N781" s="2491"/>
      <c r="O781" s="2491"/>
      <c r="P781" s="2491"/>
      <c r="Q781" s="2491"/>
      <c r="R781" s="2491"/>
      <c r="S781" s="2491"/>
      <c r="T781" s="2491"/>
      <c r="U781" s="2491"/>
      <c r="V781" s="2491"/>
      <c r="W781" s="2491"/>
      <c r="X781" s="2491"/>
      <c r="Y781" s="2491"/>
      <c r="Z781" s="2491"/>
    </row>
    <row r="782" spans="1:26" ht="12.75" customHeight="1">
      <c r="A782" s="2491"/>
      <c r="B782" s="2491"/>
      <c r="C782" s="2491"/>
      <c r="D782" s="2491"/>
      <c r="E782" s="2491"/>
      <c r="F782" s="2491"/>
      <c r="G782" s="2511"/>
      <c r="H782" s="2504"/>
      <c r="I782" s="2491"/>
      <c r="J782" s="2491"/>
      <c r="K782" s="2491"/>
      <c r="L782" s="2491"/>
      <c r="M782" s="2491"/>
      <c r="N782" s="2491"/>
      <c r="O782" s="2491"/>
      <c r="P782" s="2491"/>
      <c r="Q782" s="2491"/>
      <c r="R782" s="2491"/>
      <c r="S782" s="2491"/>
      <c r="T782" s="2491"/>
      <c r="U782" s="2491"/>
      <c r="V782" s="2491"/>
      <c r="W782" s="2491"/>
      <c r="X782" s="2491"/>
      <c r="Y782" s="2491"/>
      <c r="Z782" s="2491"/>
    </row>
    <row r="783" spans="1:26" ht="12.75" customHeight="1">
      <c r="A783" s="2491"/>
      <c r="B783" s="2491"/>
      <c r="C783" s="2491"/>
      <c r="D783" s="2491"/>
      <c r="E783" s="2491"/>
      <c r="F783" s="2491"/>
      <c r="G783" s="2511"/>
      <c r="H783" s="2504"/>
      <c r="I783" s="2491"/>
      <c r="J783" s="2491"/>
      <c r="K783" s="2491"/>
      <c r="L783" s="2491"/>
      <c r="M783" s="2491"/>
      <c r="N783" s="2491"/>
      <c r="O783" s="2491"/>
      <c r="P783" s="2491"/>
      <c r="Q783" s="2491"/>
      <c r="R783" s="2491"/>
      <c r="S783" s="2491"/>
      <c r="T783" s="2491"/>
      <c r="U783" s="2491"/>
      <c r="V783" s="2491"/>
      <c r="W783" s="2491"/>
      <c r="X783" s="2491"/>
      <c r="Y783" s="2491"/>
      <c r="Z783" s="2491"/>
    </row>
    <row r="784" spans="1:26" ht="12.75" customHeight="1">
      <c r="A784" s="2491"/>
      <c r="B784" s="2491"/>
      <c r="C784" s="2491"/>
      <c r="D784" s="2491"/>
      <c r="E784" s="2491"/>
      <c r="F784" s="2491"/>
      <c r="G784" s="2511"/>
      <c r="H784" s="2504"/>
      <c r="I784" s="2491"/>
      <c r="J784" s="2491"/>
      <c r="K784" s="2491"/>
      <c r="L784" s="2491"/>
      <c r="M784" s="2491"/>
      <c r="N784" s="2491"/>
      <c r="O784" s="2491"/>
      <c r="P784" s="2491"/>
      <c r="Q784" s="2491"/>
      <c r="R784" s="2491"/>
      <c r="S784" s="2491"/>
      <c r="T784" s="2491"/>
      <c r="U784" s="2491"/>
      <c r="V784" s="2491"/>
      <c r="W784" s="2491"/>
      <c r="X784" s="2491"/>
      <c r="Y784" s="2491"/>
      <c r="Z784" s="2491"/>
    </row>
    <row r="785" spans="1:26" ht="12.75" customHeight="1">
      <c r="A785" s="2491"/>
      <c r="B785" s="2491"/>
      <c r="C785" s="2491"/>
      <c r="D785" s="2491"/>
      <c r="E785" s="2491"/>
      <c r="F785" s="2491"/>
      <c r="G785" s="2511"/>
      <c r="H785" s="2504"/>
      <c r="I785" s="2491"/>
      <c r="J785" s="2491"/>
      <c r="K785" s="2491"/>
      <c r="L785" s="2491"/>
      <c r="M785" s="2491"/>
      <c r="N785" s="2491"/>
      <c r="O785" s="2491"/>
      <c r="P785" s="2491"/>
      <c r="Q785" s="2491"/>
      <c r="R785" s="2491"/>
      <c r="S785" s="2491"/>
      <c r="T785" s="2491"/>
      <c r="U785" s="2491"/>
      <c r="V785" s="2491"/>
      <c r="W785" s="2491"/>
      <c r="X785" s="2491"/>
      <c r="Y785" s="2491"/>
      <c r="Z785" s="2491"/>
    </row>
    <row r="786" spans="1:26" ht="12.75" customHeight="1">
      <c r="A786" s="2491"/>
      <c r="B786" s="2491"/>
      <c r="C786" s="2491"/>
      <c r="D786" s="2491"/>
      <c r="E786" s="2491"/>
      <c r="F786" s="2491"/>
      <c r="G786" s="2511"/>
      <c r="H786" s="2504"/>
      <c r="I786" s="2491"/>
      <c r="J786" s="2491"/>
      <c r="K786" s="2491"/>
      <c r="L786" s="2491"/>
      <c r="M786" s="2491"/>
      <c r="N786" s="2491"/>
      <c r="O786" s="2491"/>
      <c r="P786" s="2491"/>
      <c r="Q786" s="2491"/>
      <c r="R786" s="2491"/>
      <c r="S786" s="2491"/>
      <c r="T786" s="2491"/>
      <c r="U786" s="2491"/>
      <c r="V786" s="2491"/>
      <c r="W786" s="2491"/>
      <c r="X786" s="2491"/>
      <c r="Y786" s="2491"/>
      <c r="Z786" s="2491"/>
    </row>
    <row r="787" spans="1:26" ht="12.75" customHeight="1">
      <c r="A787" s="2491"/>
      <c r="B787" s="2491"/>
      <c r="C787" s="2491"/>
      <c r="D787" s="2491"/>
      <c r="E787" s="2491"/>
      <c r="F787" s="2491"/>
      <c r="G787" s="2511"/>
      <c r="H787" s="2504"/>
      <c r="I787" s="2491"/>
      <c r="J787" s="2491"/>
      <c r="K787" s="2491"/>
      <c r="L787" s="2491"/>
      <c r="M787" s="2491"/>
      <c r="N787" s="2491"/>
      <c r="O787" s="2491"/>
      <c r="P787" s="2491"/>
      <c r="Q787" s="2491"/>
      <c r="R787" s="2491"/>
      <c r="S787" s="2491"/>
      <c r="T787" s="2491"/>
      <c r="U787" s="2491"/>
      <c r="V787" s="2491"/>
      <c r="W787" s="2491"/>
      <c r="X787" s="2491"/>
      <c r="Y787" s="2491"/>
      <c r="Z787" s="2491"/>
    </row>
    <row r="788" spans="1:26" ht="12.75" customHeight="1">
      <c r="A788" s="2491"/>
      <c r="B788" s="2491"/>
      <c r="C788" s="2491"/>
      <c r="D788" s="2491"/>
      <c r="E788" s="2491"/>
      <c r="F788" s="2491"/>
      <c r="G788" s="2511"/>
      <c r="H788" s="2504"/>
      <c r="I788" s="2491"/>
      <c r="J788" s="2491"/>
      <c r="K788" s="2491"/>
      <c r="L788" s="2491"/>
      <c r="M788" s="2491"/>
      <c r="N788" s="2491"/>
      <c r="O788" s="2491"/>
      <c r="P788" s="2491"/>
      <c r="Q788" s="2491"/>
      <c r="R788" s="2491"/>
      <c r="S788" s="2491"/>
      <c r="T788" s="2491"/>
      <c r="U788" s="2491"/>
      <c r="V788" s="2491"/>
      <c r="W788" s="2491"/>
      <c r="X788" s="2491"/>
      <c r="Y788" s="2491"/>
      <c r="Z788" s="2491"/>
    </row>
    <row r="789" spans="1:26" ht="12.75" customHeight="1">
      <c r="A789" s="2491"/>
      <c r="B789" s="2491"/>
      <c r="C789" s="2491"/>
      <c r="D789" s="2491"/>
      <c r="E789" s="2491"/>
      <c r="F789" s="2491"/>
      <c r="G789" s="2511"/>
      <c r="H789" s="2504"/>
      <c r="I789" s="2491"/>
      <c r="J789" s="2491"/>
      <c r="K789" s="2491"/>
      <c r="L789" s="2491"/>
      <c r="M789" s="2491"/>
      <c r="N789" s="2491"/>
      <c r="O789" s="2491"/>
      <c r="P789" s="2491"/>
      <c r="Q789" s="2491"/>
      <c r="R789" s="2491"/>
      <c r="S789" s="2491"/>
      <c r="T789" s="2491"/>
      <c r="U789" s="2491"/>
      <c r="V789" s="2491"/>
      <c r="W789" s="2491"/>
      <c r="X789" s="2491"/>
      <c r="Y789" s="2491"/>
      <c r="Z789" s="2491"/>
    </row>
    <row r="790" spans="1:26" ht="12.75" customHeight="1">
      <c r="A790" s="2491"/>
      <c r="B790" s="2491"/>
      <c r="C790" s="2491"/>
      <c r="D790" s="2491"/>
      <c r="E790" s="2491"/>
      <c r="F790" s="2491"/>
      <c r="G790" s="2511"/>
      <c r="H790" s="2504"/>
      <c r="I790" s="2491"/>
      <c r="J790" s="2491"/>
      <c r="K790" s="2491"/>
      <c r="L790" s="2491"/>
      <c r="M790" s="2491"/>
      <c r="N790" s="2491"/>
      <c r="O790" s="2491"/>
      <c r="P790" s="2491"/>
      <c r="Q790" s="2491"/>
      <c r="R790" s="2491"/>
      <c r="S790" s="2491"/>
      <c r="T790" s="2491"/>
      <c r="U790" s="2491"/>
      <c r="V790" s="2491"/>
      <c r="W790" s="2491"/>
      <c r="X790" s="2491"/>
      <c r="Y790" s="2491"/>
      <c r="Z790" s="2491"/>
    </row>
    <row r="791" spans="1:26" ht="12.75" customHeight="1">
      <c r="A791" s="2491"/>
      <c r="B791" s="2491"/>
      <c r="C791" s="2491"/>
      <c r="D791" s="2491"/>
      <c r="E791" s="2491"/>
      <c r="F791" s="2491"/>
      <c r="G791" s="2511"/>
      <c r="H791" s="2504"/>
      <c r="I791" s="2491"/>
      <c r="J791" s="2491"/>
      <c r="K791" s="2491"/>
      <c r="L791" s="2491"/>
      <c r="M791" s="2491"/>
      <c r="N791" s="2491"/>
      <c r="O791" s="2491"/>
      <c r="P791" s="2491"/>
      <c r="Q791" s="2491"/>
      <c r="R791" s="2491"/>
      <c r="S791" s="2491"/>
      <c r="T791" s="2491"/>
      <c r="U791" s="2491"/>
      <c r="V791" s="2491"/>
      <c r="W791" s="2491"/>
      <c r="X791" s="2491"/>
      <c r="Y791" s="2491"/>
      <c r="Z791" s="2491"/>
    </row>
    <row r="792" spans="1:26" ht="12.75" customHeight="1">
      <c r="A792" s="2491"/>
      <c r="B792" s="2491"/>
      <c r="C792" s="2491"/>
      <c r="D792" s="2491"/>
      <c r="E792" s="2491"/>
      <c r="F792" s="2491"/>
      <c r="G792" s="2511"/>
      <c r="H792" s="2504"/>
      <c r="I792" s="2491"/>
      <c r="J792" s="2491"/>
      <c r="K792" s="2491"/>
      <c r="L792" s="2491"/>
      <c r="M792" s="2491"/>
      <c r="N792" s="2491"/>
      <c r="O792" s="2491"/>
      <c r="P792" s="2491"/>
      <c r="Q792" s="2491"/>
      <c r="R792" s="2491"/>
      <c r="S792" s="2491"/>
      <c r="T792" s="2491"/>
      <c r="U792" s="2491"/>
      <c r="V792" s="2491"/>
      <c r="W792" s="2491"/>
      <c r="X792" s="2491"/>
      <c r="Y792" s="2491"/>
      <c r="Z792" s="2491"/>
    </row>
    <row r="793" spans="1:26" ht="12.75" customHeight="1">
      <c r="A793" s="2491"/>
      <c r="B793" s="2491"/>
      <c r="C793" s="2491"/>
      <c r="D793" s="2491"/>
      <c r="E793" s="2491"/>
      <c r="F793" s="2491"/>
      <c r="G793" s="2511"/>
      <c r="H793" s="2504"/>
      <c r="I793" s="2491"/>
      <c r="J793" s="2491"/>
      <c r="K793" s="2491"/>
      <c r="L793" s="2491"/>
      <c r="M793" s="2491"/>
      <c r="N793" s="2491"/>
      <c r="O793" s="2491"/>
      <c r="P793" s="2491"/>
      <c r="Q793" s="2491"/>
      <c r="R793" s="2491"/>
      <c r="S793" s="2491"/>
      <c r="T793" s="2491"/>
      <c r="U793" s="2491"/>
      <c r="V793" s="2491"/>
      <c r="W793" s="2491"/>
      <c r="X793" s="2491"/>
      <c r="Y793" s="2491"/>
      <c r="Z793" s="2491"/>
    </row>
    <row r="794" spans="1:26" ht="12.75" customHeight="1">
      <c r="A794" s="2491"/>
      <c r="B794" s="2491"/>
      <c r="C794" s="2491"/>
      <c r="D794" s="2491"/>
      <c r="E794" s="2491"/>
      <c r="F794" s="2491"/>
      <c r="G794" s="2511"/>
      <c r="H794" s="2504"/>
      <c r="I794" s="2491"/>
      <c r="J794" s="2491"/>
      <c r="K794" s="2491"/>
      <c r="L794" s="2491"/>
      <c r="M794" s="2491"/>
      <c r="N794" s="2491"/>
      <c r="O794" s="2491"/>
      <c r="P794" s="2491"/>
      <c r="Q794" s="2491"/>
      <c r="R794" s="2491"/>
      <c r="S794" s="2491"/>
      <c r="T794" s="2491"/>
      <c r="U794" s="2491"/>
      <c r="V794" s="2491"/>
      <c r="W794" s="2491"/>
      <c r="X794" s="2491"/>
      <c r="Y794" s="2491"/>
      <c r="Z794" s="2491"/>
    </row>
    <row r="795" spans="1:26" ht="12.75" customHeight="1">
      <c r="A795" s="2491"/>
      <c r="B795" s="2491"/>
      <c r="C795" s="2491"/>
      <c r="D795" s="2491"/>
      <c r="E795" s="2491"/>
      <c r="F795" s="2491"/>
      <c r="G795" s="2511"/>
      <c r="H795" s="2504"/>
      <c r="I795" s="2491"/>
      <c r="J795" s="2491"/>
      <c r="K795" s="2491"/>
      <c r="L795" s="2491"/>
      <c r="M795" s="2491"/>
      <c r="N795" s="2491"/>
      <c r="O795" s="2491"/>
      <c r="P795" s="2491"/>
      <c r="Q795" s="2491"/>
      <c r="R795" s="2491"/>
      <c r="S795" s="2491"/>
      <c r="T795" s="2491"/>
      <c r="U795" s="2491"/>
      <c r="V795" s="2491"/>
      <c r="W795" s="2491"/>
      <c r="X795" s="2491"/>
      <c r="Y795" s="2491"/>
      <c r="Z795" s="2491"/>
    </row>
    <row r="796" spans="1:26" ht="12.75" customHeight="1">
      <c r="A796" s="2491"/>
      <c r="B796" s="2491"/>
      <c r="C796" s="2491"/>
      <c r="D796" s="2491"/>
      <c r="E796" s="2491"/>
      <c r="F796" s="2491"/>
      <c r="G796" s="2511"/>
      <c r="H796" s="2504"/>
      <c r="I796" s="2491"/>
      <c r="J796" s="2491"/>
      <c r="K796" s="2491"/>
      <c r="L796" s="2491"/>
      <c r="M796" s="2491"/>
      <c r="N796" s="2491"/>
      <c r="O796" s="2491"/>
      <c r="P796" s="2491"/>
      <c r="Q796" s="2491"/>
      <c r="R796" s="2491"/>
      <c r="S796" s="2491"/>
      <c r="T796" s="2491"/>
      <c r="U796" s="2491"/>
      <c r="V796" s="2491"/>
      <c r="W796" s="2491"/>
      <c r="X796" s="2491"/>
      <c r="Y796" s="2491"/>
      <c r="Z796" s="2491"/>
    </row>
    <row r="797" spans="1:26" ht="12.75" customHeight="1">
      <c r="A797" s="2491"/>
      <c r="B797" s="2491"/>
      <c r="C797" s="2491"/>
      <c r="D797" s="2491"/>
      <c r="E797" s="2491"/>
      <c r="F797" s="2491"/>
      <c r="G797" s="2511"/>
      <c r="H797" s="2504"/>
      <c r="I797" s="2491"/>
      <c r="J797" s="2491"/>
      <c r="K797" s="2491"/>
      <c r="L797" s="2491"/>
      <c r="M797" s="2491"/>
      <c r="N797" s="2491"/>
      <c r="O797" s="2491"/>
      <c r="P797" s="2491"/>
      <c r="Q797" s="2491"/>
      <c r="R797" s="2491"/>
      <c r="S797" s="2491"/>
      <c r="T797" s="2491"/>
      <c r="U797" s="2491"/>
      <c r="V797" s="2491"/>
      <c r="W797" s="2491"/>
      <c r="X797" s="2491"/>
      <c r="Y797" s="2491"/>
      <c r="Z797" s="2491"/>
    </row>
    <row r="798" spans="1:26" ht="12.75" customHeight="1">
      <c r="A798" s="2491"/>
      <c r="B798" s="2491"/>
      <c r="C798" s="2491"/>
      <c r="D798" s="2491"/>
      <c r="E798" s="2491"/>
      <c r="F798" s="2491"/>
      <c r="G798" s="2511"/>
      <c r="H798" s="2504"/>
      <c r="I798" s="2491"/>
      <c r="J798" s="2491"/>
      <c r="K798" s="2491"/>
      <c r="L798" s="2491"/>
      <c r="M798" s="2491"/>
      <c r="N798" s="2491"/>
      <c r="O798" s="2491"/>
      <c r="P798" s="2491"/>
      <c r="Q798" s="2491"/>
      <c r="R798" s="2491"/>
      <c r="S798" s="2491"/>
      <c r="T798" s="2491"/>
      <c r="U798" s="2491"/>
      <c r="V798" s="2491"/>
      <c r="W798" s="2491"/>
      <c r="X798" s="2491"/>
      <c r="Y798" s="2491"/>
      <c r="Z798" s="2491"/>
    </row>
    <row r="799" spans="1:26" ht="12.75" customHeight="1">
      <c r="A799" s="2491"/>
      <c r="B799" s="2491"/>
      <c r="C799" s="2491"/>
      <c r="D799" s="2491"/>
      <c r="E799" s="2491"/>
      <c r="F799" s="2491"/>
      <c r="G799" s="2511"/>
      <c r="H799" s="2504"/>
      <c r="I799" s="2491"/>
      <c r="J799" s="2491"/>
      <c r="K799" s="2491"/>
      <c r="L799" s="2491"/>
      <c r="M799" s="2491"/>
      <c r="N799" s="2491"/>
      <c r="O799" s="2491"/>
      <c r="P799" s="2491"/>
      <c r="Q799" s="2491"/>
      <c r="R799" s="2491"/>
      <c r="S799" s="2491"/>
      <c r="T799" s="2491"/>
      <c r="U799" s="2491"/>
      <c r="V799" s="2491"/>
      <c r="W799" s="2491"/>
      <c r="X799" s="2491"/>
      <c r="Y799" s="2491"/>
      <c r="Z799" s="2491"/>
    </row>
    <row r="800" spans="1:26" ht="12.75" customHeight="1">
      <c r="A800" s="2491"/>
      <c r="B800" s="2491"/>
      <c r="C800" s="2491"/>
      <c r="D800" s="2491"/>
      <c r="E800" s="2491"/>
      <c r="F800" s="2491"/>
      <c r="G800" s="2511"/>
      <c r="H800" s="2504"/>
      <c r="I800" s="2491"/>
      <c r="J800" s="2491"/>
      <c r="K800" s="2491"/>
      <c r="L800" s="2491"/>
      <c r="M800" s="2491"/>
      <c r="N800" s="2491"/>
      <c r="O800" s="2491"/>
      <c r="P800" s="2491"/>
      <c r="Q800" s="2491"/>
      <c r="R800" s="2491"/>
      <c r="S800" s="2491"/>
      <c r="T800" s="2491"/>
      <c r="U800" s="2491"/>
      <c r="V800" s="2491"/>
      <c r="W800" s="2491"/>
      <c r="X800" s="2491"/>
      <c r="Y800" s="2491"/>
      <c r="Z800" s="2491"/>
    </row>
    <row r="801" spans="1:26" ht="12.75" customHeight="1">
      <c r="A801" s="2491"/>
      <c r="B801" s="2491"/>
      <c r="C801" s="2491"/>
      <c r="D801" s="2491"/>
      <c r="E801" s="2491"/>
      <c r="F801" s="2491"/>
      <c r="G801" s="2511"/>
      <c r="H801" s="2504"/>
      <c r="I801" s="2491"/>
      <c r="J801" s="2491"/>
      <c r="K801" s="2491"/>
      <c r="L801" s="2491"/>
      <c r="M801" s="2491"/>
      <c r="N801" s="2491"/>
      <c r="O801" s="2491"/>
      <c r="P801" s="2491"/>
      <c r="Q801" s="2491"/>
      <c r="R801" s="2491"/>
      <c r="S801" s="2491"/>
      <c r="T801" s="2491"/>
      <c r="U801" s="2491"/>
      <c r="V801" s="2491"/>
      <c r="W801" s="2491"/>
      <c r="X801" s="2491"/>
      <c r="Y801" s="2491"/>
      <c r="Z801" s="2491"/>
    </row>
    <row r="802" spans="1:26" ht="12.75" customHeight="1">
      <c r="A802" s="2491"/>
      <c r="B802" s="2491"/>
      <c r="C802" s="2491"/>
      <c r="D802" s="2491"/>
      <c r="E802" s="2491"/>
      <c r="F802" s="2491"/>
      <c r="G802" s="2511"/>
      <c r="H802" s="2504"/>
      <c r="I802" s="2491"/>
      <c r="J802" s="2491"/>
      <c r="K802" s="2491"/>
      <c r="L802" s="2491"/>
      <c r="M802" s="2491"/>
      <c r="N802" s="2491"/>
      <c r="O802" s="2491"/>
      <c r="P802" s="2491"/>
      <c r="Q802" s="2491"/>
      <c r="R802" s="2491"/>
      <c r="S802" s="2491"/>
      <c r="T802" s="2491"/>
      <c r="U802" s="2491"/>
      <c r="V802" s="2491"/>
      <c r="W802" s="2491"/>
      <c r="X802" s="2491"/>
      <c r="Y802" s="2491"/>
      <c r="Z802" s="2491"/>
    </row>
    <row r="803" spans="1:26" ht="12.75" customHeight="1">
      <c r="A803" s="2491"/>
      <c r="B803" s="2491"/>
      <c r="C803" s="2491"/>
      <c r="D803" s="2491"/>
      <c r="E803" s="2491"/>
      <c r="F803" s="2491"/>
      <c r="G803" s="2511"/>
      <c r="H803" s="2504"/>
      <c r="I803" s="2491"/>
      <c r="J803" s="2491"/>
      <c r="K803" s="2491"/>
      <c r="L803" s="2491"/>
      <c r="M803" s="2491"/>
      <c r="N803" s="2491"/>
      <c r="O803" s="2491"/>
      <c r="P803" s="2491"/>
      <c r="Q803" s="2491"/>
      <c r="R803" s="2491"/>
      <c r="S803" s="2491"/>
      <c r="T803" s="2491"/>
      <c r="U803" s="2491"/>
      <c r="V803" s="2491"/>
      <c r="W803" s="2491"/>
      <c r="X803" s="2491"/>
      <c r="Y803" s="2491"/>
      <c r="Z803" s="2491"/>
    </row>
    <row r="804" spans="1:26" ht="12.75" customHeight="1">
      <c r="A804" s="2491"/>
      <c r="B804" s="2491"/>
      <c r="C804" s="2491"/>
      <c r="D804" s="2491"/>
      <c r="E804" s="2491"/>
      <c r="F804" s="2491"/>
      <c r="G804" s="2511"/>
      <c r="H804" s="2504"/>
      <c r="I804" s="2491"/>
      <c r="J804" s="2491"/>
      <c r="K804" s="2491"/>
      <c r="L804" s="2491"/>
      <c r="M804" s="2491"/>
      <c r="N804" s="2491"/>
      <c r="O804" s="2491"/>
      <c r="P804" s="2491"/>
      <c r="Q804" s="2491"/>
      <c r="R804" s="2491"/>
      <c r="S804" s="2491"/>
      <c r="T804" s="2491"/>
      <c r="U804" s="2491"/>
      <c r="V804" s="2491"/>
      <c r="W804" s="2491"/>
      <c r="X804" s="2491"/>
      <c r="Y804" s="2491"/>
      <c r="Z804" s="2491"/>
    </row>
    <row r="805" spans="1:26" ht="12.75" customHeight="1">
      <c r="A805" s="2491"/>
      <c r="B805" s="2491"/>
      <c r="C805" s="2491"/>
      <c r="D805" s="2491"/>
      <c r="E805" s="2491"/>
      <c r="F805" s="2491"/>
      <c r="G805" s="2511"/>
      <c r="H805" s="2504"/>
      <c r="I805" s="2491"/>
      <c r="J805" s="2491"/>
      <c r="K805" s="2491"/>
      <c r="L805" s="2491"/>
      <c r="M805" s="2491"/>
      <c r="N805" s="2491"/>
      <c r="O805" s="2491"/>
      <c r="P805" s="2491"/>
      <c r="Q805" s="2491"/>
      <c r="R805" s="2491"/>
      <c r="S805" s="2491"/>
      <c r="T805" s="2491"/>
      <c r="U805" s="2491"/>
      <c r="V805" s="2491"/>
      <c r="W805" s="2491"/>
      <c r="X805" s="2491"/>
      <c r="Y805" s="2491"/>
      <c r="Z805" s="2491"/>
    </row>
    <row r="806" spans="1:26" ht="12.75" customHeight="1">
      <c r="A806" s="2491"/>
      <c r="B806" s="2491"/>
      <c r="C806" s="2491"/>
      <c r="D806" s="2491"/>
      <c r="E806" s="2491"/>
      <c r="F806" s="2491"/>
      <c r="G806" s="2511"/>
      <c r="H806" s="2504"/>
      <c r="I806" s="2491"/>
      <c r="J806" s="2491"/>
      <c r="K806" s="2491"/>
      <c r="L806" s="2491"/>
      <c r="M806" s="2491"/>
      <c r="N806" s="2491"/>
      <c r="O806" s="2491"/>
      <c r="P806" s="2491"/>
      <c r="Q806" s="2491"/>
      <c r="R806" s="2491"/>
      <c r="S806" s="2491"/>
      <c r="T806" s="2491"/>
      <c r="U806" s="2491"/>
      <c r="V806" s="2491"/>
      <c r="W806" s="2491"/>
      <c r="X806" s="2491"/>
      <c r="Y806" s="2491"/>
      <c r="Z806" s="2491"/>
    </row>
    <row r="807" spans="1:26" ht="12.75" customHeight="1">
      <c r="A807" s="2491"/>
      <c r="B807" s="2491"/>
      <c r="C807" s="2491"/>
      <c r="D807" s="2491"/>
      <c r="E807" s="2491"/>
      <c r="F807" s="2491"/>
      <c r="G807" s="2511"/>
      <c r="H807" s="2504"/>
      <c r="I807" s="2491"/>
      <c r="J807" s="2491"/>
      <c r="K807" s="2491"/>
      <c r="L807" s="2491"/>
      <c r="M807" s="2491"/>
      <c r="N807" s="2491"/>
      <c r="O807" s="2491"/>
      <c r="P807" s="2491"/>
      <c r="Q807" s="2491"/>
      <c r="R807" s="2491"/>
      <c r="S807" s="2491"/>
      <c r="T807" s="2491"/>
      <c r="U807" s="2491"/>
      <c r="V807" s="2491"/>
      <c r="W807" s="2491"/>
      <c r="X807" s="2491"/>
      <c r="Y807" s="2491"/>
      <c r="Z807" s="2491"/>
    </row>
    <row r="808" spans="1:26" ht="12.75" customHeight="1">
      <c r="A808" s="2491"/>
      <c r="B808" s="2491"/>
      <c r="C808" s="2491"/>
      <c r="D808" s="2491"/>
      <c r="E808" s="2491"/>
      <c r="F808" s="2491"/>
      <c r="G808" s="2511"/>
      <c r="H808" s="2504"/>
      <c r="I808" s="2491"/>
      <c r="J808" s="2491"/>
      <c r="K808" s="2491"/>
      <c r="L808" s="2491"/>
      <c r="M808" s="2491"/>
      <c r="N808" s="2491"/>
      <c r="O808" s="2491"/>
      <c r="P808" s="2491"/>
      <c r="Q808" s="2491"/>
      <c r="R808" s="2491"/>
      <c r="S808" s="2491"/>
      <c r="T808" s="2491"/>
      <c r="U808" s="2491"/>
      <c r="V808" s="2491"/>
      <c r="W808" s="2491"/>
      <c r="X808" s="2491"/>
      <c r="Y808" s="2491"/>
      <c r="Z808" s="2491"/>
    </row>
    <row r="809" spans="1:26" ht="12.75" customHeight="1">
      <c r="A809" s="2491"/>
      <c r="B809" s="2491"/>
      <c r="C809" s="2491"/>
      <c r="D809" s="2491"/>
      <c r="E809" s="2491"/>
      <c r="F809" s="2491"/>
      <c r="G809" s="2511"/>
      <c r="H809" s="2504"/>
      <c r="I809" s="2491"/>
      <c r="J809" s="2491"/>
      <c r="K809" s="2491"/>
      <c r="L809" s="2491"/>
      <c r="M809" s="2491"/>
      <c r="N809" s="2491"/>
      <c r="O809" s="2491"/>
      <c r="P809" s="2491"/>
      <c r="Q809" s="2491"/>
      <c r="R809" s="2491"/>
      <c r="S809" s="2491"/>
      <c r="T809" s="2491"/>
      <c r="U809" s="2491"/>
      <c r="V809" s="2491"/>
      <c r="W809" s="2491"/>
      <c r="X809" s="2491"/>
      <c r="Y809" s="2491"/>
      <c r="Z809" s="2491"/>
    </row>
    <row r="810" spans="1:26" ht="12.75" customHeight="1">
      <c r="A810" s="2491"/>
      <c r="B810" s="2491"/>
      <c r="C810" s="2491"/>
      <c r="D810" s="2491"/>
      <c r="E810" s="2491"/>
      <c r="F810" s="2491"/>
      <c r="G810" s="2511"/>
      <c r="H810" s="2504"/>
      <c r="I810" s="2491"/>
      <c r="J810" s="2491"/>
      <c r="K810" s="2491"/>
      <c r="L810" s="2491"/>
      <c r="M810" s="2491"/>
      <c r="N810" s="2491"/>
      <c r="O810" s="2491"/>
      <c r="P810" s="2491"/>
      <c r="Q810" s="2491"/>
      <c r="R810" s="2491"/>
      <c r="S810" s="2491"/>
      <c r="T810" s="2491"/>
      <c r="U810" s="2491"/>
      <c r="V810" s="2491"/>
      <c r="W810" s="2491"/>
      <c r="X810" s="2491"/>
      <c r="Y810" s="2491"/>
      <c r="Z810" s="2491"/>
    </row>
    <row r="811" spans="1:26" ht="12.75" customHeight="1">
      <c r="A811" s="2491"/>
      <c r="B811" s="2491"/>
      <c r="C811" s="2491"/>
      <c r="D811" s="2491"/>
      <c r="E811" s="2491"/>
      <c r="F811" s="2491"/>
      <c r="G811" s="2511"/>
      <c r="H811" s="2504"/>
      <c r="I811" s="2491"/>
      <c r="J811" s="2491"/>
      <c r="K811" s="2491"/>
      <c r="L811" s="2491"/>
      <c r="M811" s="2491"/>
      <c r="N811" s="2491"/>
      <c r="O811" s="2491"/>
      <c r="P811" s="2491"/>
      <c r="Q811" s="2491"/>
      <c r="R811" s="2491"/>
      <c r="S811" s="2491"/>
      <c r="T811" s="2491"/>
      <c r="U811" s="2491"/>
      <c r="V811" s="2491"/>
      <c r="W811" s="2491"/>
      <c r="X811" s="2491"/>
      <c r="Y811" s="2491"/>
      <c r="Z811" s="2491"/>
    </row>
    <row r="812" spans="1:26" ht="12.75" customHeight="1">
      <c r="A812" s="2491"/>
      <c r="B812" s="2491"/>
      <c r="C812" s="2491"/>
      <c r="D812" s="2491"/>
      <c r="E812" s="2491"/>
      <c r="F812" s="2491"/>
      <c r="G812" s="2511"/>
      <c r="H812" s="2504"/>
      <c r="I812" s="2491"/>
      <c r="J812" s="2491"/>
      <c r="K812" s="2491"/>
      <c r="L812" s="2491"/>
      <c r="M812" s="2491"/>
      <c r="N812" s="2491"/>
      <c r="O812" s="2491"/>
      <c r="P812" s="2491"/>
      <c r="Q812" s="2491"/>
      <c r="R812" s="2491"/>
      <c r="S812" s="2491"/>
      <c r="T812" s="2491"/>
      <c r="U812" s="2491"/>
      <c r="V812" s="2491"/>
      <c r="W812" s="2491"/>
      <c r="X812" s="2491"/>
      <c r="Y812" s="2491"/>
      <c r="Z812" s="2491"/>
    </row>
    <row r="813" spans="1:26" ht="12.75" customHeight="1">
      <c r="A813" s="2491"/>
      <c r="B813" s="2491"/>
      <c r="C813" s="2491"/>
      <c r="D813" s="2491"/>
      <c r="E813" s="2491"/>
      <c r="F813" s="2491"/>
      <c r="G813" s="2511"/>
      <c r="H813" s="2504"/>
      <c r="I813" s="2491"/>
      <c r="J813" s="2491"/>
      <c r="K813" s="2491"/>
      <c r="L813" s="2491"/>
      <c r="M813" s="2491"/>
      <c r="N813" s="2491"/>
      <c r="O813" s="2491"/>
      <c r="P813" s="2491"/>
      <c r="Q813" s="2491"/>
      <c r="R813" s="2491"/>
      <c r="S813" s="2491"/>
      <c r="T813" s="2491"/>
      <c r="U813" s="2491"/>
      <c r="V813" s="2491"/>
      <c r="W813" s="2491"/>
      <c r="X813" s="2491"/>
      <c r="Y813" s="2491"/>
      <c r="Z813" s="2491"/>
    </row>
    <row r="814" spans="1:26" ht="12.75" customHeight="1">
      <c r="A814" s="2491"/>
      <c r="B814" s="2491"/>
      <c r="C814" s="2491"/>
      <c r="D814" s="2491"/>
      <c r="E814" s="2491"/>
      <c r="F814" s="2491"/>
      <c r="G814" s="2511"/>
      <c r="H814" s="2504"/>
      <c r="I814" s="2491"/>
      <c r="J814" s="2491"/>
      <c r="K814" s="2491"/>
      <c r="L814" s="2491"/>
      <c r="M814" s="2491"/>
      <c r="N814" s="2491"/>
      <c r="O814" s="2491"/>
      <c r="P814" s="2491"/>
      <c r="Q814" s="2491"/>
      <c r="R814" s="2491"/>
      <c r="S814" s="2491"/>
      <c r="T814" s="2491"/>
      <c r="U814" s="2491"/>
      <c r="V814" s="2491"/>
      <c r="W814" s="2491"/>
      <c r="X814" s="2491"/>
      <c r="Y814" s="2491"/>
      <c r="Z814" s="2491"/>
    </row>
    <row r="815" spans="1:26" ht="12.75" customHeight="1">
      <c r="A815" s="2491"/>
      <c r="B815" s="2491"/>
      <c r="C815" s="2491"/>
      <c r="D815" s="2491"/>
      <c r="E815" s="2491"/>
      <c r="F815" s="2491"/>
      <c r="G815" s="2511"/>
      <c r="H815" s="2504"/>
      <c r="I815" s="2491"/>
      <c r="J815" s="2491"/>
      <c r="K815" s="2491"/>
      <c r="L815" s="2491"/>
      <c r="M815" s="2491"/>
      <c r="N815" s="2491"/>
      <c r="O815" s="2491"/>
      <c r="P815" s="2491"/>
      <c r="Q815" s="2491"/>
      <c r="R815" s="2491"/>
      <c r="S815" s="2491"/>
      <c r="T815" s="2491"/>
      <c r="U815" s="2491"/>
      <c r="V815" s="2491"/>
      <c r="W815" s="2491"/>
      <c r="X815" s="2491"/>
      <c r="Y815" s="2491"/>
      <c r="Z815" s="2491"/>
    </row>
    <row r="816" spans="1:26" ht="12.75" customHeight="1">
      <c r="A816" s="2491"/>
      <c r="B816" s="2491"/>
      <c r="C816" s="2491"/>
      <c r="D816" s="2491"/>
      <c r="E816" s="2491"/>
      <c r="F816" s="2491"/>
      <c r="G816" s="2511"/>
      <c r="H816" s="2504"/>
      <c r="I816" s="2491"/>
      <c r="J816" s="2491"/>
      <c r="K816" s="2491"/>
      <c r="L816" s="2491"/>
      <c r="M816" s="2491"/>
      <c r="N816" s="2491"/>
      <c r="O816" s="2491"/>
      <c r="P816" s="2491"/>
      <c r="Q816" s="2491"/>
      <c r="R816" s="2491"/>
      <c r="S816" s="2491"/>
      <c r="T816" s="2491"/>
      <c r="U816" s="2491"/>
      <c r="V816" s="2491"/>
      <c r="W816" s="2491"/>
      <c r="X816" s="2491"/>
      <c r="Y816" s="2491"/>
      <c r="Z816" s="2491"/>
    </row>
    <row r="817" spans="1:26" ht="12.75" customHeight="1">
      <c r="A817" s="2491"/>
      <c r="B817" s="2491"/>
      <c r="C817" s="2491"/>
      <c r="D817" s="2491"/>
      <c r="E817" s="2491"/>
      <c r="F817" s="2491"/>
      <c r="G817" s="2511"/>
      <c r="H817" s="2504"/>
      <c r="I817" s="2491"/>
      <c r="J817" s="2491"/>
      <c r="K817" s="2491"/>
      <c r="L817" s="2491"/>
      <c r="M817" s="2491"/>
      <c r="N817" s="2491"/>
      <c r="O817" s="2491"/>
      <c r="P817" s="2491"/>
      <c r="Q817" s="2491"/>
      <c r="R817" s="2491"/>
      <c r="S817" s="2491"/>
      <c r="T817" s="2491"/>
      <c r="U817" s="2491"/>
      <c r="V817" s="2491"/>
      <c r="W817" s="2491"/>
      <c r="X817" s="2491"/>
      <c r="Y817" s="2491"/>
      <c r="Z817" s="2491"/>
    </row>
    <row r="818" spans="1:26" ht="12.75" customHeight="1">
      <c r="A818" s="2491"/>
      <c r="B818" s="2491"/>
      <c r="C818" s="2491"/>
      <c r="D818" s="2491"/>
      <c r="E818" s="2491"/>
      <c r="F818" s="2491"/>
      <c r="G818" s="2511"/>
      <c r="H818" s="2504"/>
      <c r="I818" s="2491"/>
      <c r="J818" s="2491"/>
      <c r="K818" s="2491"/>
      <c r="L818" s="2491"/>
      <c r="M818" s="2491"/>
      <c r="N818" s="2491"/>
      <c r="O818" s="2491"/>
      <c r="P818" s="2491"/>
      <c r="Q818" s="2491"/>
      <c r="R818" s="2491"/>
      <c r="S818" s="2491"/>
      <c r="T818" s="2491"/>
      <c r="U818" s="2491"/>
      <c r="V818" s="2491"/>
      <c r="W818" s="2491"/>
      <c r="X818" s="2491"/>
      <c r="Y818" s="2491"/>
      <c r="Z818" s="2491"/>
    </row>
    <row r="819" spans="1:26" ht="12.75" customHeight="1">
      <c r="A819" s="2491"/>
      <c r="B819" s="2491"/>
      <c r="C819" s="2491"/>
      <c r="D819" s="2491"/>
      <c r="E819" s="2491"/>
      <c r="F819" s="2491"/>
      <c r="G819" s="2511"/>
      <c r="H819" s="2504"/>
      <c r="I819" s="2491"/>
      <c r="J819" s="2491"/>
      <c r="K819" s="2491"/>
      <c r="L819" s="2491"/>
      <c r="M819" s="2491"/>
      <c r="N819" s="2491"/>
      <c r="O819" s="2491"/>
      <c r="P819" s="2491"/>
      <c r="Q819" s="2491"/>
      <c r="R819" s="2491"/>
      <c r="S819" s="2491"/>
      <c r="T819" s="2491"/>
      <c r="U819" s="2491"/>
      <c r="V819" s="2491"/>
      <c r="W819" s="2491"/>
      <c r="X819" s="2491"/>
      <c r="Y819" s="2491"/>
      <c r="Z819" s="2491"/>
    </row>
    <row r="820" spans="1:26" ht="12.75" customHeight="1">
      <c r="A820" s="2491"/>
      <c r="B820" s="2491"/>
      <c r="C820" s="2491"/>
      <c r="D820" s="2491"/>
      <c r="E820" s="2491"/>
      <c r="F820" s="2491"/>
      <c r="G820" s="2511"/>
      <c r="H820" s="2504"/>
      <c r="I820" s="2491"/>
      <c r="J820" s="2491"/>
      <c r="K820" s="2491"/>
      <c r="L820" s="2491"/>
      <c r="M820" s="2491"/>
      <c r="N820" s="2491"/>
      <c r="O820" s="2491"/>
      <c r="P820" s="2491"/>
      <c r="Q820" s="2491"/>
      <c r="R820" s="2491"/>
      <c r="S820" s="2491"/>
      <c r="T820" s="2491"/>
      <c r="U820" s="2491"/>
      <c r="V820" s="2491"/>
      <c r="W820" s="2491"/>
      <c r="X820" s="2491"/>
      <c r="Y820" s="2491"/>
      <c r="Z820" s="2491"/>
    </row>
    <row r="821" spans="1:26" ht="12.75" customHeight="1">
      <c r="A821" s="2491"/>
      <c r="B821" s="2491"/>
      <c r="C821" s="2491"/>
      <c r="D821" s="2491"/>
      <c r="E821" s="2491"/>
      <c r="F821" s="2491"/>
      <c r="G821" s="2511"/>
      <c r="H821" s="2504"/>
      <c r="I821" s="2491"/>
      <c r="J821" s="2491"/>
      <c r="K821" s="2491"/>
      <c r="L821" s="2491"/>
      <c r="M821" s="2491"/>
      <c r="N821" s="2491"/>
      <c r="O821" s="2491"/>
      <c r="P821" s="2491"/>
      <c r="Q821" s="2491"/>
      <c r="R821" s="2491"/>
      <c r="S821" s="2491"/>
      <c r="T821" s="2491"/>
      <c r="U821" s="2491"/>
      <c r="V821" s="2491"/>
      <c r="W821" s="2491"/>
      <c r="X821" s="2491"/>
      <c r="Y821" s="2491"/>
      <c r="Z821" s="2491"/>
    </row>
    <row r="822" spans="1:26" ht="12.75" customHeight="1">
      <c r="A822" s="2496"/>
      <c r="B822" s="2496"/>
      <c r="C822" s="2496"/>
      <c r="D822" s="2496"/>
      <c r="E822" s="2496"/>
      <c r="F822" s="2496"/>
      <c r="G822" s="2500"/>
      <c r="H822" s="2501"/>
      <c r="I822" s="2496"/>
      <c r="J822" s="2512"/>
      <c r="K822" s="2491"/>
      <c r="L822" s="2491"/>
      <c r="M822" s="2491"/>
      <c r="N822" s="2491"/>
      <c r="O822" s="2491"/>
      <c r="P822" s="2491"/>
      <c r="Q822" s="2491"/>
      <c r="R822" s="2491"/>
      <c r="S822" s="2491"/>
      <c r="T822" s="2491"/>
      <c r="U822" s="2491"/>
      <c r="V822" s="2491"/>
      <c r="W822" s="2491"/>
      <c r="X822" s="2491"/>
      <c r="Y822" s="2491"/>
      <c r="Z822" s="2491"/>
    </row>
    <row r="823" spans="1:26" ht="12.75" customHeight="1">
      <c r="J823" s="2507"/>
      <c r="K823" s="2491"/>
      <c r="L823" s="2491"/>
      <c r="M823" s="2491"/>
      <c r="N823" s="2491"/>
      <c r="O823" s="2491"/>
      <c r="P823" s="2491"/>
      <c r="Q823" s="2491"/>
      <c r="R823" s="2491"/>
      <c r="S823" s="2491"/>
      <c r="T823" s="2491"/>
      <c r="U823" s="2491"/>
      <c r="V823" s="2491"/>
      <c r="W823" s="2491"/>
      <c r="X823" s="2491"/>
      <c r="Y823" s="2491"/>
      <c r="Z823" s="2491"/>
    </row>
    <row r="824" spans="1:26" ht="12.75" customHeight="1">
      <c r="J824" s="2507"/>
      <c r="K824" s="2491"/>
      <c r="L824" s="2491"/>
      <c r="M824" s="2491"/>
      <c r="N824" s="2491"/>
      <c r="O824" s="2491"/>
      <c r="P824" s="2491"/>
      <c r="Q824" s="2491"/>
      <c r="R824" s="2491"/>
      <c r="S824" s="2491"/>
      <c r="T824" s="2491"/>
      <c r="U824" s="2491"/>
      <c r="V824" s="2491"/>
      <c r="W824" s="2491"/>
      <c r="X824" s="2491"/>
      <c r="Y824" s="2491"/>
      <c r="Z824" s="2491"/>
    </row>
    <row r="825" spans="1:26" ht="12.75" customHeight="1">
      <c r="J825" s="2507"/>
      <c r="K825" s="2491"/>
      <c r="L825" s="2491"/>
      <c r="M825" s="2491"/>
      <c r="N825" s="2491"/>
      <c r="O825" s="2491"/>
      <c r="P825" s="2491"/>
      <c r="Q825" s="2491"/>
      <c r="R825" s="2491"/>
      <c r="S825" s="2491"/>
      <c r="T825" s="2491"/>
      <c r="U825" s="2491"/>
      <c r="V825" s="2491"/>
      <c r="W825" s="2491"/>
      <c r="X825" s="2491"/>
      <c r="Y825" s="2491"/>
      <c r="Z825" s="2491"/>
    </row>
    <row r="826" spans="1:26" ht="12.75" customHeight="1">
      <c r="J826" s="2507"/>
      <c r="K826" s="2491"/>
      <c r="L826" s="2491"/>
      <c r="M826" s="2491"/>
      <c r="N826" s="2491"/>
      <c r="O826" s="2491"/>
      <c r="P826" s="2491"/>
      <c r="Q826" s="2491"/>
      <c r="R826" s="2491"/>
      <c r="S826" s="2491"/>
      <c r="T826" s="2491"/>
      <c r="U826" s="2491"/>
      <c r="V826" s="2491"/>
      <c r="W826" s="2491"/>
      <c r="X826" s="2491"/>
      <c r="Y826" s="2491"/>
      <c r="Z826" s="2491"/>
    </row>
    <row r="827" spans="1:26" ht="12.75" customHeight="1">
      <c r="J827" s="2507"/>
      <c r="K827" s="2491"/>
      <c r="L827" s="2491"/>
      <c r="M827" s="2491"/>
      <c r="N827" s="2491"/>
      <c r="O827" s="2491"/>
      <c r="P827" s="2491"/>
      <c r="Q827" s="2491"/>
      <c r="R827" s="2491"/>
      <c r="S827" s="2491"/>
      <c r="T827" s="2491"/>
      <c r="U827" s="2491"/>
      <c r="V827" s="2491"/>
      <c r="W827" s="2491"/>
      <c r="X827" s="2491"/>
      <c r="Y827" s="2491"/>
      <c r="Z827" s="2491"/>
    </row>
    <row r="828" spans="1:26" ht="12.75" customHeight="1">
      <c r="J828" s="2507"/>
      <c r="K828" s="2491"/>
      <c r="L828" s="2491"/>
      <c r="M828" s="2491"/>
      <c r="N828" s="2491"/>
      <c r="O828" s="2491"/>
      <c r="P828" s="2491"/>
      <c r="Q828" s="2491"/>
      <c r="R828" s="2491"/>
      <c r="S828" s="2491"/>
      <c r="T828" s="2491"/>
      <c r="U828" s="2491"/>
      <c r="V828" s="2491"/>
      <c r="W828" s="2491"/>
      <c r="X828" s="2491"/>
      <c r="Y828" s="2491"/>
      <c r="Z828" s="2491"/>
    </row>
    <row r="829" spans="1:26" ht="12.75" customHeight="1">
      <c r="J829" s="2507"/>
      <c r="K829" s="2491"/>
      <c r="L829" s="2491"/>
      <c r="M829" s="2491"/>
      <c r="N829" s="2491"/>
      <c r="O829" s="2491"/>
      <c r="P829" s="2491"/>
      <c r="Q829" s="2491"/>
      <c r="R829" s="2491"/>
      <c r="S829" s="2491"/>
      <c r="T829" s="2491"/>
      <c r="U829" s="2491"/>
      <c r="V829" s="2491"/>
      <c r="W829" s="2491"/>
      <c r="X829" s="2491"/>
      <c r="Y829" s="2491"/>
      <c r="Z829" s="2491"/>
    </row>
    <row r="830" spans="1:26" ht="12.75" customHeight="1">
      <c r="J830" s="2507"/>
      <c r="K830" s="2491"/>
      <c r="L830" s="2491"/>
      <c r="M830" s="2491"/>
      <c r="N830" s="2491"/>
      <c r="O830" s="2491"/>
      <c r="P830" s="2491"/>
      <c r="Q830" s="2491"/>
      <c r="R830" s="2491"/>
      <c r="S830" s="2491"/>
      <c r="T830" s="2491"/>
      <c r="U830" s="2491"/>
      <c r="V830" s="2491"/>
      <c r="W830" s="2491"/>
      <c r="X830" s="2491"/>
      <c r="Y830" s="2491"/>
      <c r="Z830" s="2491"/>
    </row>
    <row r="831" spans="1:26" ht="12.75" customHeight="1">
      <c r="J831" s="2507"/>
      <c r="K831" s="2491"/>
      <c r="L831" s="2491"/>
      <c r="M831" s="2491"/>
      <c r="N831" s="2491"/>
      <c r="O831" s="2491"/>
      <c r="P831" s="2491"/>
      <c r="Q831" s="2491"/>
      <c r="R831" s="2491"/>
      <c r="S831" s="2491"/>
      <c r="T831" s="2491"/>
      <c r="U831" s="2491"/>
      <c r="V831" s="2491"/>
      <c r="W831" s="2491"/>
      <c r="X831" s="2491"/>
      <c r="Y831" s="2491"/>
      <c r="Z831" s="2491"/>
    </row>
    <row r="832" spans="1:26" ht="12.75" customHeight="1">
      <c r="J832" s="2507"/>
      <c r="K832" s="2491"/>
      <c r="L832" s="2491"/>
      <c r="M832" s="2491"/>
      <c r="N832" s="2491"/>
      <c r="O832" s="2491"/>
      <c r="P832" s="2491"/>
      <c r="Q832" s="2491"/>
      <c r="R832" s="2491"/>
      <c r="S832" s="2491"/>
      <c r="T832" s="2491"/>
      <c r="U832" s="2491"/>
      <c r="V832" s="2491"/>
      <c r="W832" s="2491"/>
      <c r="X832" s="2491"/>
      <c r="Y832" s="2491"/>
      <c r="Z832" s="2491"/>
    </row>
    <row r="833" spans="10:26" ht="12.75" customHeight="1">
      <c r="J833" s="2507"/>
      <c r="K833" s="2491"/>
      <c r="L833" s="2491"/>
      <c r="M833" s="2491"/>
      <c r="N833" s="2491"/>
      <c r="O833" s="2491"/>
      <c r="P833" s="2491"/>
      <c r="Q833" s="2491"/>
      <c r="R833" s="2491"/>
      <c r="S833" s="2491"/>
      <c r="T833" s="2491"/>
      <c r="U833" s="2491"/>
      <c r="V833" s="2491"/>
      <c r="W833" s="2491"/>
      <c r="X833" s="2491"/>
      <c r="Y833" s="2491"/>
      <c r="Z833" s="2491"/>
    </row>
    <row r="834" spans="10:26" ht="12.75" customHeight="1">
      <c r="J834" s="2507"/>
      <c r="K834" s="2491"/>
      <c r="L834" s="2491"/>
      <c r="M834" s="2491"/>
      <c r="N834" s="2491"/>
      <c r="O834" s="2491"/>
      <c r="P834" s="2491"/>
      <c r="Q834" s="2491"/>
      <c r="R834" s="2491"/>
      <c r="S834" s="2491"/>
      <c r="T834" s="2491"/>
      <c r="U834" s="2491"/>
      <c r="V834" s="2491"/>
      <c r="W834" s="2491"/>
      <c r="X834" s="2491"/>
      <c r="Y834" s="2491"/>
      <c r="Z834" s="2491"/>
    </row>
    <row r="835" spans="10:26" ht="12.75" customHeight="1">
      <c r="J835" s="2507"/>
      <c r="K835" s="2491"/>
      <c r="L835" s="2491"/>
      <c r="M835" s="2491"/>
      <c r="N835" s="2491"/>
      <c r="O835" s="2491"/>
      <c r="P835" s="2491"/>
      <c r="Q835" s="2491"/>
      <c r="R835" s="2491"/>
      <c r="S835" s="2491"/>
      <c r="T835" s="2491"/>
      <c r="U835" s="2491"/>
      <c r="V835" s="2491"/>
      <c r="W835" s="2491"/>
      <c r="X835" s="2491"/>
      <c r="Y835" s="2491"/>
      <c r="Z835" s="2491"/>
    </row>
    <row r="836" spans="10:26" ht="12.75" customHeight="1">
      <c r="J836" s="2507"/>
      <c r="K836" s="2491"/>
      <c r="L836" s="2491"/>
      <c r="M836" s="2491"/>
      <c r="N836" s="2491"/>
      <c r="O836" s="2491"/>
      <c r="P836" s="2491"/>
      <c r="Q836" s="2491"/>
      <c r="R836" s="2491"/>
      <c r="S836" s="2491"/>
      <c r="T836" s="2491"/>
      <c r="U836" s="2491"/>
      <c r="V836" s="2491"/>
      <c r="W836" s="2491"/>
      <c r="X836" s="2491"/>
      <c r="Y836" s="2491"/>
      <c r="Z836" s="2491"/>
    </row>
    <row r="837" spans="10:26" ht="12.75" customHeight="1">
      <c r="J837" s="2507"/>
      <c r="K837" s="2491"/>
      <c r="L837" s="2491"/>
      <c r="M837" s="2491"/>
      <c r="N837" s="2491"/>
      <c r="O837" s="2491"/>
      <c r="P837" s="2491"/>
      <c r="Q837" s="2491"/>
      <c r="R837" s="2491"/>
      <c r="S837" s="2491"/>
      <c r="T837" s="2491"/>
      <c r="U837" s="2491"/>
      <c r="V837" s="2491"/>
      <c r="W837" s="2491"/>
      <c r="X837" s="2491"/>
      <c r="Y837" s="2491"/>
      <c r="Z837" s="2491"/>
    </row>
    <row r="838" spans="10:26" ht="12.75" customHeight="1">
      <c r="J838" s="2507"/>
      <c r="K838" s="2491"/>
      <c r="L838" s="2491"/>
      <c r="M838" s="2491"/>
      <c r="N838" s="2491"/>
      <c r="O838" s="2491"/>
      <c r="P838" s="2491"/>
      <c r="Q838" s="2491"/>
      <c r="R838" s="2491"/>
      <c r="S838" s="2491"/>
      <c r="T838" s="2491"/>
      <c r="U838" s="2491"/>
      <c r="V838" s="2491"/>
      <c r="W838" s="2491"/>
      <c r="X838" s="2491"/>
      <c r="Y838" s="2491"/>
      <c r="Z838" s="2491"/>
    </row>
    <row r="839" spans="10:26" ht="12.75" customHeight="1">
      <c r="J839" s="2507"/>
      <c r="K839" s="2491"/>
      <c r="L839" s="2491"/>
      <c r="M839" s="2491"/>
      <c r="N839" s="2491"/>
      <c r="O839" s="2491"/>
      <c r="P839" s="2491"/>
      <c r="Q839" s="2491"/>
      <c r="R839" s="2491"/>
      <c r="S839" s="2491"/>
      <c r="T839" s="2491"/>
      <c r="U839" s="2491"/>
      <c r="V839" s="2491"/>
      <c r="W839" s="2491"/>
      <c r="X839" s="2491"/>
      <c r="Y839" s="2491"/>
      <c r="Z839" s="2491"/>
    </row>
    <row r="840" spans="10:26" ht="12.75" customHeight="1">
      <c r="J840" s="2507"/>
      <c r="K840" s="2491"/>
      <c r="L840" s="2491"/>
      <c r="M840" s="2491"/>
      <c r="N840" s="2491"/>
      <c r="O840" s="2491"/>
      <c r="P840" s="2491"/>
      <c r="Q840" s="2491"/>
      <c r="R840" s="2491"/>
      <c r="S840" s="2491"/>
      <c r="T840" s="2491"/>
      <c r="U840" s="2491"/>
      <c r="V840" s="2491"/>
      <c r="W840" s="2491"/>
      <c r="X840" s="2491"/>
      <c r="Y840" s="2491"/>
      <c r="Z840" s="2491"/>
    </row>
    <row r="841" spans="10:26" ht="12.75" customHeight="1">
      <c r="J841" s="2507"/>
      <c r="K841" s="2491"/>
      <c r="L841" s="2491"/>
      <c r="M841" s="2491"/>
      <c r="N841" s="2491"/>
      <c r="O841" s="2491"/>
      <c r="P841" s="2491"/>
      <c r="Q841" s="2491"/>
      <c r="R841" s="2491"/>
      <c r="S841" s="2491"/>
      <c r="T841" s="2491"/>
      <c r="U841" s="2491"/>
      <c r="V841" s="2491"/>
      <c r="W841" s="2491"/>
      <c r="X841" s="2491"/>
      <c r="Y841" s="2491"/>
      <c r="Z841" s="2491"/>
    </row>
    <row r="842" spans="10:26" ht="12.75" customHeight="1">
      <c r="J842" s="2507"/>
      <c r="K842" s="2491"/>
      <c r="L842" s="2491"/>
      <c r="M842" s="2491"/>
      <c r="N842" s="2491"/>
      <c r="O842" s="2491"/>
      <c r="P842" s="2491"/>
      <c r="Q842" s="2491"/>
      <c r="R842" s="2491"/>
      <c r="S842" s="2491"/>
      <c r="T842" s="2491"/>
      <c r="U842" s="2491"/>
      <c r="V842" s="2491"/>
      <c r="W842" s="2491"/>
      <c r="X842" s="2491"/>
      <c r="Y842" s="2491"/>
      <c r="Z842" s="2491"/>
    </row>
    <row r="843" spans="10:26" ht="12.75" customHeight="1">
      <c r="J843" s="2507"/>
      <c r="K843" s="2491"/>
      <c r="L843" s="2491"/>
      <c r="M843" s="2491"/>
      <c r="N843" s="2491"/>
      <c r="O843" s="2491"/>
      <c r="P843" s="2491"/>
      <c r="Q843" s="2491"/>
      <c r="R843" s="2491"/>
      <c r="S843" s="2491"/>
      <c r="T843" s="2491"/>
      <c r="U843" s="2491"/>
      <c r="V843" s="2491"/>
      <c r="W843" s="2491"/>
      <c r="X843" s="2491"/>
      <c r="Y843" s="2491"/>
      <c r="Z843" s="2491"/>
    </row>
    <row r="844" spans="10:26" ht="12.75" customHeight="1">
      <c r="J844" s="2507"/>
      <c r="K844" s="2491"/>
      <c r="L844" s="2491"/>
      <c r="M844" s="2491"/>
      <c r="N844" s="2491"/>
      <c r="O844" s="2491"/>
      <c r="P844" s="2491"/>
      <c r="Q844" s="2491"/>
      <c r="R844" s="2491"/>
      <c r="S844" s="2491"/>
      <c r="T844" s="2491"/>
      <c r="U844" s="2491"/>
      <c r="V844" s="2491"/>
      <c r="W844" s="2491"/>
      <c r="X844" s="2491"/>
      <c r="Y844" s="2491"/>
      <c r="Z844" s="2491"/>
    </row>
    <row r="845" spans="10:26" ht="12.75" customHeight="1">
      <c r="J845" s="2507"/>
      <c r="K845" s="2491"/>
      <c r="L845" s="2491"/>
      <c r="M845" s="2491"/>
      <c r="N845" s="2491"/>
      <c r="O845" s="2491"/>
      <c r="P845" s="2491"/>
      <c r="Q845" s="2491"/>
      <c r="R845" s="2491"/>
      <c r="S845" s="2491"/>
      <c r="T845" s="2491"/>
      <c r="U845" s="2491"/>
      <c r="V845" s="2491"/>
      <c r="W845" s="2491"/>
      <c r="X845" s="2491"/>
      <c r="Y845" s="2491"/>
      <c r="Z845" s="2491"/>
    </row>
    <row r="846" spans="10:26" ht="12.75" customHeight="1">
      <c r="J846" s="2507"/>
      <c r="K846" s="2491"/>
      <c r="L846" s="2491"/>
      <c r="M846" s="2491"/>
      <c r="N846" s="2491"/>
      <c r="O846" s="2491"/>
      <c r="P846" s="2491"/>
      <c r="Q846" s="2491"/>
      <c r="R846" s="2491"/>
      <c r="S846" s="2491"/>
      <c r="T846" s="2491"/>
      <c r="U846" s="2491"/>
      <c r="V846" s="2491"/>
      <c r="W846" s="2491"/>
      <c r="X846" s="2491"/>
      <c r="Y846" s="2491"/>
      <c r="Z846" s="2491"/>
    </row>
    <row r="847" spans="10:26" ht="12.75" customHeight="1">
      <c r="J847" s="2507"/>
      <c r="K847" s="2491"/>
      <c r="L847" s="2491"/>
      <c r="M847" s="2491"/>
      <c r="N847" s="2491"/>
      <c r="O847" s="2491"/>
      <c r="P847" s="2491"/>
      <c r="Q847" s="2491"/>
      <c r="R847" s="2491"/>
      <c r="S847" s="2491"/>
      <c r="T847" s="2491"/>
      <c r="U847" s="2491"/>
      <c r="V847" s="2491"/>
      <c r="W847" s="2491"/>
      <c r="X847" s="2491"/>
      <c r="Y847" s="2491"/>
      <c r="Z847" s="2491"/>
    </row>
    <row r="848" spans="10:26" ht="12.75" customHeight="1">
      <c r="J848" s="2507"/>
      <c r="K848" s="2491"/>
      <c r="L848" s="2491"/>
      <c r="M848" s="2491"/>
      <c r="N848" s="2491"/>
      <c r="O848" s="2491"/>
      <c r="P848" s="2491"/>
      <c r="Q848" s="2491"/>
      <c r="R848" s="2491"/>
      <c r="S848" s="2491"/>
      <c r="T848" s="2491"/>
      <c r="U848" s="2491"/>
      <c r="V848" s="2491"/>
      <c r="W848" s="2491"/>
      <c r="X848" s="2491"/>
      <c r="Y848" s="2491"/>
      <c r="Z848" s="2491"/>
    </row>
    <row r="849" spans="10:26" ht="12.75" customHeight="1">
      <c r="J849" s="2507"/>
      <c r="K849" s="2491"/>
      <c r="L849" s="2491"/>
      <c r="M849" s="2491"/>
      <c r="N849" s="2491"/>
      <c r="O849" s="2491"/>
      <c r="P849" s="2491"/>
      <c r="Q849" s="2491"/>
      <c r="R849" s="2491"/>
      <c r="S849" s="2491"/>
      <c r="T849" s="2491"/>
      <c r="U849" s="2491"/>
      <c r="V849" s="2491"/>
      <c r="W849" s="2491"/>
      <c r="X849" s="2491"/>
      <c r="Y849" s="2491"/>
      <c r="Z849" s="2491"/>
    </row>
    <row r="850" spans="10:26" ht="12.75" customHeight="1">
      <c r="J850" s="2507"/>
      <c r="K850" s="2491"/>
      <c r="L850" s="2491"/>
      <c r="M850" s="2491"/>
      <c r="N850" s="2491"/>
      <c r="O850" s="2491"/>
      <c r="P850" s="2491"/>
      <c r="Q850" s="2491"/>
      <c r="R850" s="2491"/>
      <c r="S850" s="2491"/>
      <c r="T850" s="2491"/>
      <c r="U850" s="2491"/>
      <c r="V850" s="2491"/>
      <c r="W850" s="2491"/>
      <c r="X850" s="2491"/>
      <c r="Y850" s="2491"/>
      <c r="Z850" s="2491"/>
    </row>
    <row r="851" spans="10:26" ht="12.75" customHeight="1">
      <c r="J851" s="2507"/>
      <c r="K851" s="2491"/>
      <c r="L851" s="2491"/>
      <c r="M851" s="2491"/>
      <c r="N851" s="2491"/>
      <c r="O851" s="2491"/>
      <c r="P851" s="2491"/>
      <c r="Q851" s="2491"/>
      <c r="R851" s="2491"/>
      <c r="S851" s="2491"/>
      <c r="T851" s="2491"/>
      <c r="U851" s="2491"/>
      <c r="V851" s="2491"/>
      <c r="W851" s="2491"/>
      <c r="X851" s="2491"/>
      <c r="Y851" s="2491"/>
      <c r="Z851" s="2491"/>
    </row>
    <row r="852" spans="10:26" ht="12.75" customHeight="1">
      <c r="J852" s="2507"/>
      <c r="K852" s="2491"/>
      <c r="L852" s="2491"/>
      <c r="M852" s="2491"/>
      <c r="N852" s="2491"/>
      <c r="O852" s="2491"/>
      <c r="P852" s="2491"/>
      <c r="Q852" s="2491"/>
      <c r="R852" s="2491"/>
      <c r="S852" s="2491"/>
      <c r="T852" s="2491"/>
      <c r="U852" s="2491"/>
      <c r="V852" s="2491"/>
      <c r="W852" s="2491"/>
      <c r="X852" s="2491"/>
      <c r="Y852" s="2491"/>
      <c r="Z852" s="2491"/>
    </row>
    <row r="853" spans="10:26" ht="12.75" customHeight="1">
      <c r="J853" s="2507"/>
      <c r="K853" s="2491"/>
      <c r="L853" s="2491"/>
      <c r="M853" s="2491"/>
      <c r="N853" s="2491"/>
      <c r="O853" s="2491"/>
      <c r="P853" s="2491"/>
      <c r="Q853" s="2491"/>
      <c r="R853" s="2491"/>
      <c r="S853" s="2491"/>
      <c r="T853" s="2491"/>
      <c r="U853" s="2491"/>
      <c r="V853" s="2491"/>
      <c r="W853" s="2491"/>
      <c r="X853" s="2491"/>
      <c r="Y853" s="2491"/>
      <c r="Z853" s="2491"/>
    </row>
    <row r="854" spans="10:26" ht="12.75" customHeight="1">
      <c r="J854" s="2507"/>
      <c r="K854" s="2491"/>
      <c r="L854" s="2491"/>
      <c r="M854" s="2491"/>
      <c r="N854" s="2491"/>
      <c r="O854" s="2491"/>
      <c r="P854" s="2491"/>
      <c r="Q854" s="2491"/>
      <c r="R854" s="2491"/>
      <c r="S854" s="2491"/>
      <c r="T854" s="2491"/>
      <c r="U854" s="2491"/>
      <c r="V854" s="2491"/>
      <c r="W854" s="2491"/>
      <c r="X854" s="2491"/>
      <c r="Y854" s="2491"/>
      <c r="Z854" s="2491"/>
    </row>
    <row r="855" spans="10:26" ht="12.75" customHeight="1">
      <c r="J855" s="2507"/>
      <c r="K855" s="2491"/>
      <c r="L855" s="2491"/>
      <c r="M855" s="2491"/>
      <c r="N855" s="2491"/>
      <c r="O855" s="2491"/>
      <c r="P855" s="2491"/>
      <c r="Q855" s="2491"/>
      <c r="R855" s="2491"/>
      <c r="S855" s="2491"/>
      <c r="T855" s="2491"/>
      <c r="U855" s="2491"/>
      <c r="V855" s="2491"/>
      <c r="W855" s="2491"/>
      <c r="X855" s="2491"/>
      <c r="Y855" s="2491"/>
      <c r="Z855" s="2491"/>
    </row>
    <row r="856" spans="10:26" ht="12.75" customHeight="1">
      <c r="J856" s="2507"/>
      <c r="K856" s="2491"/>
      <c r="L856" s="2491"/>
      <c r="M856" s="2491"/>
      <c r="N856" s="2491"/>
      <c r="O856" s="2491"/>
      <c r="P856" s="2491"/>
      <c r="Q856" s="2491"/>
      <c r="R856" s="2491"/>
      <c r="S856" s="2491"/>
      <c r="T856" s="2491"/>
      <c r="U856" s="2491"/>
      <c r="V856" s="2491"/>
      <c r="W856" s="2491"/>
      <c r="X856" s="2491"/>
      <c r="Y856" s="2491"/>
      <c r="Z856" s="2491"/>
    </row>
    <row r="857" spans="10:26" ht="12.75" customHeight="1">
      <c r="J857" s="2507"/>
      <c r="K857" s="2491"/>
      <c r="L857" s="2491"/>
      <c r="M857" s="2491"/>
      <c r="N857" s="2491"/>
      <c r="O857" s="2491"/>
      <c r="P857" s="2491"/>
      <c r="Q857" s="2491"/>
      <c r="R857" s="2491"/>
      <c r="S857" s="2491"/>
      <c r="T857" s="2491"/>
      <c r="U857" s="2491"/>
      <c r="V857" s="2491"/>
      <c r="W857" s="2491"/>
      <c r="X857" s="2491"/>
      <c r="Y857" s="2491"/>
      <c r="Z857" s="2491"/>
    </row>
    <row r="858" spans="10:26" ht="12.75" customHeight="1">
      <c r="J858" s="2507"/>
      <c r="K858" s="2491"/>
      <c r="L858" s="2491"/>
      <c r="M858" s="2491"/>
      <c r="N858" s="2491"/>
      <c r="O858" s="2491"/>
      <c r="P858" s="2491"/>
      <c r="Q858" s="2491"/>
      <c r="R858" s="2491"/>
      <c r="S858" s="2491"/>
      <c r="T858" s="2491"/>
      <c r="U858" s="2491"/>
      <c r="V858" s="2491"/>
      <c r="W858" s="2491"/>
      <c r="X858" s="2491"/>
      <c r="Y858" s="2491"/>
      <c r="Z858" s="2491"/>
    </row>
    <row r="859" spans="10:26" ht="12.75" customHeight="1">
      <c r="J859" s="2507"/>
      <c r="K859" s="2491"/>
      <c r="L859" s="2491"/>
      <c r="M859" s="2491"/>
      <c r="N859" s="2491"/>
      <c r="O859" s="2491"/>
      <c r="P859" s="2491"/>
      <c r="Q859" s="2491"/>
      <c r="R859" s="2491"/>
      <c r="S859" s="2491"/>
      <c r="T859" s="2491"/>
      <c r="U859" s="2491"/>
      <c r="V859" s="2491"/>
      <c r="W859" s="2491"/>
      <c r="X859" s="2491"/>
      <c r="Y859" s="2491"/>
      <c r="Z859" s="2491"/>
    </row>
    <row r="860" spans="10:26" ht="12.75" customHeight="1">
      <c r="J860" s="2507"/>
      <c r="K860" s="2491"/>
      <c r="L860" s="2491"/>
      <c r="M860" s="2491"/>
      <c r="N860" s="2491"/>
      <c r="O860" s="2491"/>
      <c r="P860" s="2491"/>
      <c r="Q860" s="2491"/>
      <c r="R860" s="2491"/>
      <c r="S860" s="2491"/>
      <c r="T860" s="2491"/>
      <c r="U860" s="2491"/>
      <c r="V860" s="2491"/>
      <c r="W860" s="2491"/>
      <c r="X860" s="2491"/>
      <c r="Y860" s="2491"/>
      <c r="Z860" s="2491"/>
    </row>
    <row r="861" spans="10:26" ht="12.75" customHeight="1">
      <c r="J861" s="2507"/>
      <c r="K861" s="2491"/>
      <c r="L861" s="2491"/>
      <c r="M861" s="2491"/>
      <c r="N861" s="2491"/>
      <c r="O861" s="2491"/>
      <c r="P861" s="2491"/>
      <c r="Q861" s="2491"/>
      <c r="R861" s="2491"/>
      <c r="S861" s="2491"/>
      <c r="T861" s="2491"/>
      <c r="U861" s="2491"/>
      <c r="V861" s="2491"/>
      <c r="W861" s="2491"/>
      <c r="X861" s="2491"/>
      <c r="Y861" s="2491"/>
      <c r="Z861" s="2491"/>
    </row>
    <row r="862" spans="10:26" ht="12.75" customHeight="1">
      <c r="J862" s="2507"/>
      <c r="K862" s="2491"/>
      <c r="L862" s="2491"/>
      <c r="M862" s="2491"/>
      <c r="N862" s="2491"/>
      <c r="O862" s="2491"/>
      <c r="P862" s="2491"/>
      <c r="Q862" s="2491"/>
      <c r="R862" s="2491"/>
      <c r="S862" s="2491"/>
      <c r="T862" s="2491"/>
      <c r="U862" s="2491"/>
      <c r="V862" s="2491"/>
      <c r="W862" s="2491"/>
      <c r="X862" s="2491"/>
      <c r="Y862" s="2491"/>
      <c r="Z862" s="2491"/>
    </row>
    <row r="863" spans="10:26" ht="12.75" customHeight="1">
      <c r="J863" s="2507"/>
      <c r="K863" s="2491"/>
      <c r="L863" s="2491"/>
      <c r="M863" s="2491"/>
      <c r="N863" s="2491"/>
      <c r="O863" s="2491"/>
      <c r="P863" s="2491"/>
      <c r="Q863" s="2491"/>
      <c r="R863" s="2491"/>
      <c r="S863" s="2491"/>
      <c r="T863" s="2491"/>
      <c r="U863" s="2491"/>
      <c r="V863" s="2491"/>
      <c r="W863" s="2491"/>
      <c r="X863" s="2491"/>
      <c r="Y863" s="2491"/>
      <c r="Z863" s="2491"/>
    </row>
    <row r="864" spans="10:26" ht="12.75" customHeight="1">
      <c r="J864" s="2507"/>
      <c r="K864" s="2491"/>
      <c r="L864" s="2491"/>
      <c r="M864" s="2491"/>
      <c r="N864" s="2491"/>
      <c r="O864" s="2491"/>
      <c r="P864" s="2491"/>
      <c r="Q864" s="2491"/>
      <c r="R864" s="2491"/>
      <c r="S864" s="2491"/>
      <c r="T864" s="2491"/>
      <c r="U864" s="2491"/>
      <c r="V864" s="2491"/>
      <c r="W864" s="2491"/>
      <c r="X864" s="2491"/>
      <c r="Y864" s="2491"/>
      <c r="Z864" s="2491"/>
    </row>
    <row r="865" spans="10:26" ht="12.75" customHeight="1">
      <c r="J865" s="2507"/>
      <c r="K865" s="2491"/>
      <c r="L865" s="2491"/>
      <c r="M865" s="2491"/>
      <c r="N865" s="2491"/>
      <c r="O865" s="2491"/>
      <c r="P865" s="2491"/>
      <c r="Q865" s="2491"/>
      <c r="R865" s="2491"/>
      <c r="S865" s="2491"/>
      <c r="T865" s="2491"/>
      <c r="U865" s="2491"/>
      <c r="V865" s="2491"/>
      <c r="W865" s="2491"/>
      <c r="X865" s="2491"/>
      <c r="Y865" s="2491"/>
      <c r="Z865" s="2491"/>
    </row>
    <row r="866" spans="10:26" ht="12.75" customHeight="1">
      <c r="J866" s="2507"/>
      <c r="K866" s="2491"/>
      <c r="L866" s="2491"/>
      <c r="M866" s="2491"/>
      <c r="N866" s="2491"/>
      <c r="O866" s="2491"/>
      <c r="P866" s="2491"/>
      <c r="Q866" s="2491"/>
      <c r="R866" s="2491"/>
      <c r="S866" s="2491"/>
      <c r="T866" s="2491"/>
      <c r="U866" s="2491"/>
      <c r="V866" s="2491"/>
      <c r="W866" s="2491"/>
      <c r="X866" s="2491"/>
      <c r="Y866" s="2491"/>
      <c r="Z866" s="2491"/>
    </row>
    <row r="867" spans="10:26" ht="12.75" customHeight="1">
      <c r="J867" s="2507"/>
      <c r="K867" s="2491"/>
      <c r="L867" s="2491"/>
      <c r="M867" s="2491"/>
      <c r="N867" s="2491"/>
      <c r="O867" s="2491"/>
      <c r="P867" s="2491"/>
      <c r="Q867" s="2491"/>
      <c r="R867" s="2491"/>
      <c r="S867" s="2491"/>
      <c r="T867" s="2491"/>
      <c r="U867" s="2491"/>
      <c r="V867" s="2491"/>
      <c r="W867" s="2491"/>
      <c r="X867" s="2491"/>
      <c r="Y867" s="2491"/>
      <c r="Z867" s="2491"/>
    </row>
    <row r="868" spans="10:26" ht="12.75" customHeight="1">
      <c r="J868" s="2507"/>
      <c r="K868" s="2491"/>
      <c r="L868" s="2491"/>
      <c r="M868" s="2491"/>
      <c r="N868" s="2491"/>
      <c r="O868" s="2491"/>
      <c r="P868" s="2491"/>
      <c r="Q868" s="2491"/>
      <c r="R868" s="2491"/>
      <c r="S868" s="2491"/>
      <c r="T868" s="2491"/>
      <c r="U868" s="2491"/>
      <c r="V868" s="2491"/>
      <c r="W868" s="2491"/>
      <c r="X868" s="2491"/>
      <c r="Y868" s="2491"/>
      <c r="Z868" s="2491"/>
    </row>
    <row r="869" spans="10:26" ht="12.75" customHeight="1">
      <c r="J869" s="2507"/>
      <c r="K869" s="2491"/>
      <c r="L869" s="2491"/>
      <c r="M869" s="2491"/>
      <c r="N869" s="2491"/>
      <c r="O869" s="2491"/>
      <c r="P869" s="2491"/>
      <c r="Q869" s="2491"/>
      <c r="R869" s="2491"/>
      <c r="S869" s="2491"/>
      <c r="T869" s="2491"/>
      <c r="U869" s="2491"/>
      <c r="V869" s="2491"/>
      <c r="W869" s="2491"/>
      <c r="X869" s="2491"/>
      <c r="Y869" s="2491"/>
      <c r="Z869" s="2491"/>
    </row>
    <row r="870" spans="10:26" ht="12.75" customHeight="1">
      <c r="J870" s="2507"/>
      <c r="K870" s="2491"/>
      <c r="L870" s="2491"/>
      <c r="M870" s="2491"/>
      <c r="N870" s="2491"/>
      <c r="O870" s="2491"/>
      <c r="P870" s="2491"/>
      <c r="Q870" s="2491"/>
      <c r="R870" s="2491"/>
      <c r="S870" s="2491"/>
      <c r="T870" s="2491"/>
      <c r="U870" s="2491"/>
      <c r="V870" s="2491"/>
      <c r="W870" s="2491"/>
      <c r="X870" s="2491"/>
      <c r="Y870" s="2491"/>
      <c r="Z870" s="2491"/>
    </row>
    <row r="871" spans="10:26" ht="12.75" customHeight="1">
      <c r="J871" s="2507"/>
      <c r="K871" s="2491"/>
      <c r="L871" s="2491"/>
      <c r="M871" s="2491"/>
      <c r="N871" s="2491"/>
      <c r="O871" s="2491"/>
      <c r="P871" s="2491"/>
      <c r="Q871" s="2491"/>
      <c r="R871" s="2491"/>
      <c r="S871" s="2491"/>
      <c r="T871" s="2491"/>
      <c r="U871" s="2491"/>
      <c r="V871" s="2491"/>
      <c r="W871" s="2491"/>
      <c r="X871" s="2491"/>
      <c r="Y871" s="2491"/>
      <c r="Z871" s="2491"/>
    </row>
    <row r="872" spans="10:26" ht="12.75" customHeight="1">
      <c r="J872" s="2507"/>
      <c r="K872" s="2491"/>
      <c r="L872" s="2491"/>
      <c r="M872" s="2491"/>
      <c r="N872" s="2491"/>
      <c r="O872" s="2491"/>
      <c r="P872" s="2491"/>
      <c r="Q872" s="2491"/>
      <c r="R872" s="2491"/>
      <c r="S872" s="2491"/>
      <c r="T872" s="2491"/>
      <c r="U872" s="2491"/>
      <c r="V872" s="2491"/>
      <c r="W872" s="2491"/>
      <c r="X872" s="2491"/>
      <c r="Y872" s="2491"/>
      <c r="Z872" s="2491"/>
    </row>
    <row r="873" spans="10:26" ht="12.75" customHeight="1">
      <c r="J873" s="2507"/>
      <c r="K873" s="2491"/>
      <c r="L873" s="2491"/>
      <c r="M873" s="2491"/>
      <c r="N873" s="2491"/>
      <c r="O873" s="2491"/>
      <c r="P873" s="2491"/>
      <c r="Q873" s="2491"/>
      <c r="R873" s="2491"/>
      <c r="S873" s="2491"/>
      <c r="T873" s="2491"/>
      <c r="U873" s="2491"/>
      <c r="V873" s="2491"/>
      <c r="W873" s="2491"/>
      <c r="X873" s="2491"/>
      <c r="Y873" s="2491"/>
      <c r="Z873" s="2491"/>
    </row>
    <row r="874" spans="10:26" ht="12.75" customHeight="1">
      <c r="J874" s="2507"/>
      <c r="K874" s="2491"/>
      <c r="L874" s="2491"/>
      <c r="M874" s="2491"/>
      <c r="N874" s="2491"/>
      <c r="O874" s="2491"/>
      <c r="P874" s="2491"/>
      <c r="Q874" s="2491"/>
      <c r="R874" s="2491"/>
      <c r="S874" s="2491"/>
      <c r="T874" s="2491"/>
      <c r="U874" s="2491"/>
      <c r="V874" s="2491"/>
      <c r="W874" s="2491"/>
      <c r="X874" s="2491"/>
      <c r="Y874" s="2491"/>
      <c r="Z874" s="2491"/>
    </row>
    <row r="875" spans="10:26" ht="12.75" customHeight="1">
      <c r="J875" s="2507"/>
      <c r="K875" s="2491"/>
      <c r="L875" s="2491"/>
      <c r="M875" s="2491"/>
      <c r="N875" s="2491"/>
      <c r="O875" s="2491"/>
      <c r="P875" s="2491"/>
      <c r="Q875" s="2491"/>
      <c r="R875" s="2491"/>
      <c r="S875" s="2491"/>
      <c r="T875" s="2491"/>
      <c r="U875" s="2491"/>
      <c r="V875" s="2491"/>
      <c r="W875" s="2491"/>
      <c r="X875" s="2491"/>
      <c r="Y875" s="2491"/>
      <c r="Z875" s="2491"/>
    </row>
    <row r="876" spans="10:26" ht="12.75" customHeight="1">
      <c r="J876" s="2507"/>
      <c r="K876" s="2491"/>
      <c r="L876" s="2491"/>
      <c r="M876" s="2491"/>
      <c r="N876" s="2491"/>
      <c r="O876" s="2491"/>
      <c r="P876" s="2491"/>
      <c r="Q876" s="2491"/>
      <c r="R876" s="2491"/>
      <c r="S876" s="2491"/>
      <c r="T876" s="2491"/>
      <c r="U876" s="2491"/>
      <c r="V876" s="2491"/>
      <c r="W876" s="2491"/>
      <c r="X876" s="2491"/>
      <c r="Y876" s="2491"/>
      <c r="Z876" s="2491"/>
    </row>
    <row r="877" spans="10:26" ht="12.75" customHeight="1">
      <c r="J877" s="2507"/>
      <c r="K877" s="2491"/>
      <c r="L877" s="2491"/>
      <c r="M877" s="2491"/>
      <c r="N877" s="2491"/>
      <c r="O877" s="2491"/>
      <c r="P877" s="2491"/>
      <c r="Q877" s="2491"/>
      <c r="R877" s="2491"/>
      <c r="S877" s="2491"/>
      <c r="T877" s="2491"/>
      <c r="U877" s="2491"/>
      <c r="V877" s="2491"/>
      <c r="W877" s="2491"/>
      <c r="X877" s="2491"/>
      <c r="Y877" s="2491"/>
      <c r="Z877" s="2491"/>
    </row>
    <row r="878" spans="10:26" ht="12.75" customHeight="1">
      <c r="J878" s="2507"/>
      <c r="K878" s="2491"/>
      <c r="L878" s="2491"/>
      <c r="M878" s="2491"/>
      <c r="N878" s="2491"/>
      <c r="O878" s="2491"/>
      <c r="P878" s="2491"/>
      <c r="Q878" s="2491"/>
      <c r="R878" s="2491"/>
      <c r="S878" s="2491"/>
      <c r="T878" s="2491"/>
      <c r="U878" s="2491"/>
      <c r="V878" s="2491"/>
      <c r="W878" s="2491"/>
      <c r="X878" s="2491"/>
      <c r="Y878" s="2491"/>
      <c r="Z878" s="2491"/>
    </row>
    <row r="879" spans="10:26" ht="12.75" customHeight="1">
      <c r="J879" s="2507"/>
      <c r="K879" s="2491"/>
      <c r="L879" s="2491"/>
      <c r="M879" s="2491"/>
      <c r="N879" s="2491"/>
      <c r="O879" s="2491"/>
      <c r="P879" s="2491"/>
      <c r="Q879" s="2491"/>
      <c r="R879" s="2491"/>
      <c r="S879" s="2491"/>
      <c r="T879" s="2491"/>
      <c r="U879" s="2491"/>
      <c r="V879" s="2491"/>
      <c r="W879" s="2491"/>
      <c r="X879" s="2491"/>
      <c r="Y879" s="2491"/>
      <c r="Z879" s="2491"/>
    </row>
    <row r="880" spans="10:26" ht="12.75" customHeight="1">
      <c r="J880" s="2507"/>
      <c r="K880" s="2491"/>
      <c r="L880" s="2491"/>
      <c r="M880" s="2491"/>
      <c r="N880" s="2491"/>
      <c r="O880" s="2491"/>
      <c r="P880" s="2491"/>
      <c r="Q880" s="2491"/>
      <c r="R880" s="2491"/>
      <c r="S880" s="2491"/>
      <c r="T880" s="2491"/>
      <c r="U880" s="2491"/>
      <c r="V880" s="2491"/>
      <c r="W880" s="2491"/>
      <c r="X880" s="2491"/>
      <c r="Y880" s="2491"/>
      <c r="Z880" s="2491"/>
    </row>
    <row r="881" spans="10:26" ht="12.75" customHeight="1">
      <c r="J881" s="2507"/>
      <c r="K881" s="2491"/>
      <c r="L881" s="2491"/>
      <c r="M881" s="2491"/>
      <c r="N881" s="2491"/>
      <c r="O881" s="2491"/>
      <c r="P881" s="2491"/>
      <c r="Q881" s="2491"/>
      <c r="R881" s="2491"/>
      <c r="S881" s="2491"/>
      <c r="T881" s="2491"/>
      <c r="U881" s="2491"/>
      <c r="V881" s="2491"/>
      <c r="W881" s="2491"/>
      <c r="X881" s="2491"/>
      <c r="Y881" s="2491"/>
      <c r="Z881" s="2491"/>
    </row>
    <row r="882" spans="10:26" ht="12.75" customHeight="1">
      <c r="J882" s="2507"/>
      <c r="K882" s="2491"/>
      <c r="L882" s="2491"/>
      <c r="M882" s="2491"/>
      <c r="N882" s="2491"/>
      <c r="O882" s="2491"/>
      <c r="P882" s="2491"/>
      <c r="Q882" s="2491"/>
      <c r="R882" s="2491"/>
      <c r="S882" s="2491"/>
      <c r="T882" s="2491"/>
      <c r="U882" s="2491"/>
      <c r="V882" s="2491"/>
      <c r="W882" s="2491"/>
      <c r="X882" s="2491"/>
      <c r="Y882" s="2491"/>
      <c r="Z882" s="2491"/>
    </row>
    <row r="883" spans="10:26" ht="12.75" customHeight="1">
      <c r="J883" s="2507"/>
      <c r="K883" s="2491"/>
      <c r="L883" s="2491"/>
      <c r="M883" s="2491"/>
      <c r="N883" s="2491"/>
      <c r="O883" s="2491"/>
      <c r="P883" s="2491"/>
      <c r="Q883" s="2491"/>
      <c r="R883" s="2491"/>
      <c r="S883" s="2491"/>
      <c r="T883" s="2491"/>
      <c r="U883" s="2491"/>
      <c r="V883" s="2491"/>
      <c r="W883" s="2491"/>
      <c r="X883" s="2491"/>
      <c r="Y883" s="2491"/>
      <c r="Z883" s="2491"/>
    </row>
    <row r="884" spans="10:26" ht="12.75" customHeight="1">
      <c r="J884" s="2507"/>
      <c r="K884" s="2491"/>
      <c r="L884" s="2491"/>
      <c r="M884" s="2491"/>
      <c r="N884" s="2491"/>
      <c r="O884" s="2491"/>
      <c r="P884" s="2491"/>
      <c r="Q884" s="2491"/>
      <c r="R884" s="2491"/>
      <c r="S884" s="2491"/>
      <c r="T884" s="2491"/>
      <c r="U884" s="2491"/>
      <c r="V884" s="2491"/>
      <c r="W884" s="2491"/>
      <c r="X884" s="2491"/>
      <c r="Y884" s="2491"/>
      <c r="Z884" s="2491"/>
    </row>
    <row r="885" spans="10:26" ht="12.75" customHeight="1">
      <c r="J885" s="2507"/>
      <c r="K885" s="2491"/>
      <c r="L885" s="2491"/>
      <c r="M885" s="2491"/>
      <c r="N885" s="2491"/>
      <c r="O885" s="2491"/>
      <c r="P885" s="2491"/>
      <c r="Q885" s="2491"/>
      <c r="R885" s="2491"/>
      <c r="S885" s="2491"/>
      <c r="T885" s="2491"/>
      <c r="U885" s="2491"/>
      <c r="V885" s="2491"/>
      <c r="W885" s="2491"/>
      <c r="X885" s="2491"/>
      <c r="Y885" s="2491"/>
      <c r="Z885" s="2491"/>
    </row>
    <row r="886" spans="10:26" ht="12.75" customHeight="1">
      <c r="J886" s="2507"/>
      <c r="K886" s="2491"/>
      <c r="L886" s="2491"/>
      <c r="M886" s="2491"/>
      <c r="N886" s="2491"/>
      <c r="O886" s="2491"/>
      <c r="P886" s="2491"/>
      <c r="Q886" s="2491"/>
      <c r="R886" s="2491"/>
      <c r="S886" s="2491"/>
      <c r="T886" s="2491"/>
      <c r="U886" s="2491"/>
      <c r="V886" s="2491"/>
      <c r="W886" s="2491"/>
      <c r="X886" s="2491"/>
      <c r="Y886" s="2491"/>
      <c r="Z886" s="2491"/>
    </row>
    <row r="887" spans="10:26" ht="12.75" customHeight="1">
      <c r="J887" s="2507"/>
      <c r="K887" s="2491"/>
      <c r="L887" s="2491"/>
      <c r="M887" s="2491"/>
      <c r="N887" s="2491"/>
      <c r="O887" s="2491"/>
      <c r="P887" s="2491"/>
      <c r="Q887" s="2491"/>
      <c r="R887" s="2491"/>
      <c r="S887" s="2491"/>
      <c r="T887" s="2491"/>
      <c r="U887" s="2491"/>
      <c r="V887" s="2491"/>
      <c r="W887" s="2491"/>
      <c r="X887" s="2491"/>
      <c r="Y887" s="2491"/>
      <c r="Z887" s="2491"/>
    </row>
    <row r="888" spans="10:26" ht="12.75" customHeight="1">
      <c r="J888" s="2507"/>
      <c r="K888" s="2491"/>
      <c r="L888" s="2491"/>
      <c r="M888" s="2491"/>
      <c r="N888" s="2491"/>
      <c r="O888" s="2491"/>
      <c r="P888" s="2491"/>
      <c r="Q888" s="2491"/>
      <c r="R888" s="2491"/>
      <c r="S888" s="2491"/>
      <c r="T888" s="2491"/>
      <c r="U888" s="2491"/>
      <c r="V888" s="2491"/>
      <c r="W888" s="2491"/>
      <c r="X888" s="2491"/>
      <c r="Y888" s="2491"/>
      <c r="Z888" s="2491"/>
    </row>
    <row r="889" spans="10:26" ht="12.75" customHeight="1">
      <c r="J889" s="2507"/>
      <c r="K889" s="2491"/>
      <c r="L889" s="2491"/>
      <c r="M889" s="2491"/>
      <c r="N889" s="2491"/>
      <c r="O889" s="2491"/>
      <c r="P889" s="2491"/>
      <c r="Q889" s="2491"/>
      <c r="R889" s="2491"/>
      <c r="S889" s="2491"/>
      <c r="T889" s="2491"/>
      <c r="U889" s="2491"/>
      <c r="V889" s="2491"/>
      <c r="W889" s="2491"/>
      <c r="X889" s="2491"/>
      <c r="Y889" s="2491"/>
      <c r="Z889" s="2491"/>
    </row>
    <row r="890" spans="10:26" ht="12.75" customHeight="1">
      <c r="J890" s="2507"/>
      <c r="K890" s="2491"/>
      <c r="L890" s="2491"/>
      <c r="M890" s="2491"/>
      <c r="N890" s="2491"/>
      <c r="O890" s="2491"/>
      <c r="P890" s="2491"/>
      <c r="Q890" s="2491"/>
      <c r="R890" s="2491"/>
      <c r="S890" s="2491"/>
      <c r="T890" s="2491"/>
      <c r="U890" s="2491"/>
      <c r="V890" s="2491"/>
      <c r="W890" s="2491"/>
      <c r="X890" s="2491"/>
      <c r="Y890" s="2491"/>
      <c r="Z890" s="2491"/>
    </row>
    <row r="891" spans="10:26" ht="12.75" customHeight="1">
      <c r="J891" s="2507"/>
      <c r="K891" s="2491"/>
      <c r="L891" s="2491"/>
      <c r="M891" s="2491"/>
      <c r="N891" s="2491"/>
      <c r="O891" s="2491"/>
      <c r="P891" s="2491"/>
      <c r="Q891" s="2491"/>
      <c r="R891" s="2491"/>
      <c r="S891" s="2491"/>
      <c r="T891" s="2491"/>
      <c r="U891" s="2491"/>
      <c r="V891" s="2491"/>
      <c r="W891" s="2491"/>
      <c r="X891" s="2491"/>
      <c r="Y891" s="2491"/>
      <c r="Z891" s="2491"/>
    </row>
    <row r="892" spans="10:26" ht="12.75" customHeight="1">
      <c r="J892" s="2507"/>
      <c r="K892" s="2491"/>
      <c r="L892" s="2491"/>
      <c r="M892" s="2491"/>
      <c r="N892" s="2491"/>
      <c r="O892" s="2491"/>
      <c r="P892" s="2491"/>
      <c r="Q892" s="2491"/>
      <c r="R892" s="2491"/>
      <c r="S892" s="2491"/>
      <c r="T892" s="2491"/>
      <c r="U892" s="2491"/>
      <c r="V892" s="2491"/>
      <c r="W892" s="2491"/>
      <c r="X892" s="2491"/>
      <c r="Y892" s="2491"/>
      <c r="Z892" s="2491"/>
    </row>
    <row r="893" spans="10:26" ht="12.75" customHeight="1">
      <c r="J893" s="2507"/>
      <c r="K893" s="2491"/>
      <c r="L893" s="2491"/>
      <c r="M893" s="2491"/>
      <c r="N893" s="2491"/>
      <c r="O893" s="2491"/>
      <c r="P893" s="2491"/>
      <c r="Q893" s="2491"/>
      <c r="R893" s="2491"/>
      <c r="S893" s="2491"/>
      <c r="T893" s="2491"/>
      <c r="U893" s="2491"/>
      <c r="V893" s="2491"/>
      <c r="W893" s="2491"/>
      <c r="X893" s="2491"/>
      <c r="Y893" s="2491"/>
      <c r="Z893" s="2491"/>
    </row>
    <row r="894" spans="10:26" ht="12.75" customHeight="1">
      <c r="J894" s="2507"/>
      <c r="K894" s="2491"/>
      <c r="L894" s="2491"/>
      <c r="M894" s="2491"/>
      <c r="N894" s="2491"/>
      <c r="O894" s="2491"/>
      <c r="P894" s="2491"/>
      <c r="Q894" s="2491"/>
      <c r="R894" s="2491"/>
      <c r="S894" s="2491"/>
      <c r="T894" s="2491"/>
      <c r="U894" s="2491"/>
      <c r="V894" s="2491"/>
      <c r="W894" s="2491"/>
      <c r="X894" s="2491"/>
      <c r="Y894" s="2491"/>
      <c r="Z894" s="2491"/>
    </row>
    <row r="895" spans="10:26" ht="12.75" customHeight="1">
      <c r="J895" s="2507"/>
      <c r="K895" s="2491"/>
      <c r="L895" s="2491"/>
      <c r="M895" s="2491"/>
      <c r="N895" s="2491"/>
      <c r="O895" s="2491"/>
      <c r="P895" s="2491"/>
      <c r="Q895" s="2491"/>
      <c r="R895" s="2491"/>
      <c r="S895" s="2491"/>
      <c r="T895" s="2491"/>
      <c r="U895" s="2491"/>
      <c r="V895" s="2491"/>
      <c r="W895" s="2491"/>
      <c r="X895" s="2491"/>
      <c r="Y895" s="2491"/>
      <c r="Z895" s="2491"/>
    </row>
    <row r="896" spans="10:26" ht="12.75" customHeight="1">
      <c r="J896" s="2507"/>
      <c r="K896" s="2491"/>
      <c r="L896" s="2491"/>
      <c r="M896" s="2491"/>
      <c r="N896" s="2491"/>
      <c r="O896" s="2491"/>
      <c r="P896" s="2491"/>
      <c r="Q896" s="2491"/>
      <c r="R896" s="2491"/>
      <c r="S896" s="2491"/>
      <c r="T896" s="2491"/>
      <c r="U896" s="2491"/>
      <c r="V896" s="2491"/>
      <c r="W896" s="2491"/>
      <c r="X896" s="2491"/>
      <c r="Y896" s="2491"/>
      <c r="Z896" s="2491"/>
    </row>
    <row r="897" spans="10:26" ht="12.75" customHeight="1">
      <c r="J897" s="2507"/>
      <c r="K897" s="2491"/>
      <c r="L897" s="2491"/>
      <c r="M897" s="2491"/>
      <c r="N897" s="2491"/>
      <c r="O897" s="2491"/>
      <c r="P897" s="2491"/>
      <c r="Q897" s="2491"/>
      <c r="R897" s="2491"/>
      <c r="S897" s="2491"/>
      <c r="T897" s="2491"/>
      <c r="U897" s="2491"/>
      <c r="V897" s="2491"/>
      <c r="W897" s="2491"/>
      <c r="X897" s="2491"/>
      <c r="Y897" s="2491"/>
      <c r="Z897" s="2491"/>
    </row>
    <row r="898" spans="10:26" ht="12.75" customHeight="1">
      <c r="J898" s="2507"/>
      <c r="K898" s="2491"/>
      <c r="L898" s="2491"/>
      <c r="M898" s="2491"/>
      <c r="N898" s="2491"/>
      <c r="O898" s="2491"/>
      <c r="P898" s="2491"/>
      <c r="Q898" s="2491"/>
      <c r="R898" s="2491"/>
      <c r="S898" s="2491"/>
      <c r="T898" s="2491"/>
      <c r="U898" s="2491"/>
      <c r="V898" s="2491"/>
      <c r="W898" s="2491"/>
      <c r="X898" s="2491"/>
      <c r="Y898" s="2491"/>
      <c r="Z898" s="2491"/>
    </row>
    <row r="899" spans="10:26" ht="12.75" customHeight="1">
      <c r="J899" s="2507"/>
      <c r="K899" s="2491"/>
      <c r="L899" s="2491"/>
      <c r="M899" s="2491"/>
      <c r="N899" s="2491"/>
      <c r="O899" s="2491"/>
      <c r="P899" s="2491"/>
      <c r="Q899" s="2491"/>
      <c r="R899" s="2491"/>
      <c r="S899" s="2491"/>
      <c r="T899" s="2491"/>
      <c r="U899" s="2491"/>
      <c r="V899" s="2491"/>
      <c r="W899" s="2491"/>
      <c r="X899" s="2491"/>
      <c r="Y899" s="2491"/>
      <c r="Z899" s="2491"/>
    </row>
    <row r="900" spans="10:26" ht="12.75" customHeight="1">
      <c r="J900" s="2507"/>
      <c r="K900" s="2491"/>
      <c r="L900" s="2491"/>
      <c r="M900" s="2491"/>
      <c r="N900" s="2491"/>
      <c r="O900" s="2491"/>
      <c r="P900" s="2491"/>
      <c r="Q900" s="2491"/>
      <c r="R900" s="2491"/>
      <c r="S900" s="2491"/>
      <c r="T900" s="2491"/>
      <c r="U900" s="2491"/>
      <c r="V900" s="2491"/>
      <c r="W900" s="2491"/>
      <c r="X900" s="2491"/>
      <c r="Y900" s="2491"/>
      <c r="Z900" s="2491"/>
    </row>
    <row r="901" spans="10:26" ht="12.75" customHeight="1">
      <c r="J901" s="2507"/>
      <c r="K901" s="2491"/>
      <c r="L901" s="2491"/>
      <c r="M901" s="2491"/>
      <c r="N901" s="2491"/>
      <c r="O901" s="2491"/>
      <c r="P901" s="2491"/>
      <c r="Q901" s="2491"/>
      <c r="R901" s="2491"/>
      <c r="S901" s="2491"/>
      <c r="T901" s="2491"/>
      <c r="U901" s="2491"/>
      <c r="V901" s="2491"/>
      <c r="W901" s="2491"/>
      <c r="X901" s="2491"/>
      <c r="Y901" s="2491"/>
      <c r="Z901" s="2491"/>
    </row>
    <row r="902" spans="10:26" ht="12.75" customHeight="1">
      <c r="J902" s="2507"/>
      <c r="K902" s="2491"/>
      <c r="L902" s="2491"/>
      <c r="M902" s="2491"/>
      <c r="N902" s="2491"/>
      <c r="O902" s="2491"/>
      <c r="P902" s="2491"/>
      <c r="Q902" s="2491"/>
      <c r="R902" s="2491"/>
      <c r="S902" s="2491"/>
      <c r="T902" s="2491"/>
      <c r="U902" s="2491"/>
      <c r="V902" s="2491"/>
      <c r="W902" s="2491"/>
      <c r="X902" s="2491"/>
      <c r="Y902" s="2491"/>
      <c r="Z902" s="2491"/>
    </row>
    <row r="903" spans="10:26" ht="12.75" customHeight="1">
      <c r="J903" s="2507"/>
      <c r="K903" s="2491"/>
      <c r="L903" s="2491"/>
      <c r="M903" s="2491"/>
      <c r="N903" s="2491"/>
      <c r="O903" s="2491"/>
      <c r="P903" s="2491"/>
      <c r="Q903" s="2491"/>
      <c r="R903" s="2491"/>
      <c r="S903" s="2491"/>
      <c r="T903" s="2491"/>
      <c r="U903" s="2491"/>
      <c r="V903" s="2491"/>
      <c r="W903" s="2491"/>
      <c r="X903" s="2491"/>
      <c r="Y903" s="2491"/>
      <c r="Z903" s="2491"/>
    </row>
    <row r="904" spans="10:26" ht="12.75" customHeight="1">
      <c r="J904" s="2507"/>
      <c r="K904" s="2491"/>
      <c r="L904" s="2491"/>
      <c r="M904" s="2491"/>
      <c r="N904" s="2491"/>
      <c r="O904" s="2491"/>
      <c r="P904" s="2491"/>
      <c r="Q904" s="2491"/>
      <c r="R904" s="2491"/>
      <c r="S904" s="2491"/>
      <c r="T904" s="2491"/>
      <c r="U904" s="2491"/>
      <c r="V904" s="2491"/>
      <c r="W904" s="2491"/>
      <c r="X904" s="2491"/>
      <c r="Y904" s="2491"/>
      <c r="Z904" s="2491"/>
    </row>
    <row r="905" spans="10:26" ht="12.75" customHeight="1">
      <c r="J905" s="2507"/>
      <c r="K905" s="2491"/>
      <c r="L905" s="2491"/>
      <c r="M905" s="2491"/>
      <c r="N905" s="2491"/>
      <c r="O905" s="2491"/>
      <c r="P905" s="2491"/>
      <c r="Q905" s="2491"/>
      <c r="R905" s="2491"/>
      <c r="S905" s="2491"/>
      <c r="T905" s="2491"/>
      <c r="U905" s="2491"/>
      <c r="V905" s="2491"/>
      <c r="W905" s="2491"/>
      <c r="X905" s="2491"/>
      <c r="Y905" s="2491"/>
      <c r="Z905" s="2491"/>
    </row>
    <row r="906" spans="10:26" ht="12.75" customHeight="1">
      <c r="J906" s="2507"/>
      <c r="K906" s="2491"/>
      <c r="L906" s="2491"/>
      <c r="M906" s="2491"/>
      <c r="N906" s="2491"/>
      <c r="O906" s="2491"/>
      <c r="P906" s="2491"/>
      <c r="Q906" s="2491"/>
      <c r="R906" s="2491"/>
      <c r="S906" s="2491"/>
      <c r="T906" s="2491"/>
      <c r="U906" s="2491"/>
      <c r="V906" s="2491"/>
      <c r="W906" s="2491"/>
      <c r="X906" s="2491"/>
      <c r="Y906" s="2491"/>
      <c r="Z906" s="2491"/>
    </row>
    <row r="907" spans="10:26" ht="12.75" customHeight="1">
      <c r="J907" s="2507"/>
      <c r="K907" s="2491"/>
      <c r="L907" s="2491"/>
      <c r="M907" s="2491"/>
      <c r="N907" s="2491"/>
      <c r="O907" s="2491"/>
      <c r="P907" s="2491"/>
      <c r="Q907" s="2491"/>
      <c r="R907" s="2491"/>
      <c r="S907" s="2491"/>
      <c r="T907" s="2491"/>
      <c r="U907" s="2491"/>
      <c r="V907" s="2491"/>
      <c r="W907" s="2491"/>
      <c r="X907" s="2491"/>
      <c r="Y907" s="2491"/>
      <c r="Z907" s="2491"/>
    </row>
    <row r="908" spans="10:26" ht="12.75" customHeight="1">
      <c r="J908" s="2507"/>
      <c r="K908" s="2491"/>
      <c r="L908" s="2491"/>
      <c r="M908" s="2491"/>
      <c r="N908" s="2491"/>
      <c r="O908" s="2491"/>
      <c r="P908" s="2491"/>
      <c r="Q908" s="2491"/>
      <c r="R908" s="2491"/>
      <c r="S908" s="2491"/>
      <c r="T908" s="2491"/>
      <c r="U908" s="2491"/>
      <c r="V908" s="2491"/>
      <c r="W908" s="2491"/>
      <c r="X908" s="2491"/>
      <c r="Y908" s="2491"/>
      <c r="Z908" s="2491"/>
    </row>
    <row r="909" spans="10:26" ht="12.75" customHeight="1">
      <c r="J909" s="2507"/>
      <c r="K909" s="2491"/>
      <c r="L909" s="2491"/>
      <c r="M909" s="2491"/>
      <c r="N909" s="2491"/>
      <c r="O909" s="2491"/>
      <c r="P909" s="2491"/>
      <c r="Q909" s="2491"/>
      <c r="R909" s="2491"/>
      <c r="S909" s="2491"/>
      <c r="T909" s="2491"/>
      <c r="U909" s="2491"/>
      <c r="V909" s="2491"/>
      <c r="W909" s="2491"/>
      <c r="X909" s="2491"/>
      <c r="Y909" s="2491"/>
      <c r="Z909" s="2491"/>
    </row>
    <row r="910" spans="10:26" ht="12.75" customHeight="1">
      <c r="J910" s="2507"/>
      <c r="K910" s="2491"/>
      <c r="L910" s="2491"/>
      <c r="M910" s="2491"/>
      <c r="N910" s="2491"/>
      <c r="O910" s="2491"/>
      <c r="P910" s="2491"/>
      <c r="Q910" s="2491"/>
      <c r="R910" s="2491"/>
      <c r="S910" s="2491"/>
      <c r="T910" s="2491"/>
      <c r="U910" s="2491"/>
      <c r="V910" s="2491"/>
      <c r="W910" s="2491"/>
      <c r="X910" s="2491"/>
      <c r="Y910" s="2491"/>
      <c r="Z910" s="2491"/>
    </row>
    <row r="911" spans="10:26" ht="12.75" customHeight="1">
      <c r="J911" s="2507"/>
      <c r="K911" s="2491"/>
      <c r="L911" s="2491"/>
      <c r="M911" s="2491"/>
      <c r="N911" s="2491"/>
      <c r="O911" s="2491"/>
      <c r="P911" s="2491"/>
      <c r="Q911" s="2491"/>
      <c r="R911" s="2491"/>
      <c r="S911" s="2491"/>
      <c r="T911" s="2491"/>
      <c r="U911" s="2491"/>
      <c r="V911" s="2491"/>
      <c r="W911" s="2491"/>
      <c r="X911" s="2491"/>
      <c r="Y911" s="2491"/>
      <c r="Z911" s="2491"/>
    </row>
    <row r="912" spans="10:26" ht="12.75" customHeight="1">
      <c r="J912" s="2507"/>
      <c r="K912" s="2491"/>
      <c r="L912" s="2491"/>
      <c r="M912" s="2491"/>
      <c r="N912" s="2491"/>
      <c r="O912" s="2491"/>
      <c r="P912" s="2491"/>
      <c r="Q912" s="2491"/>
      <c r="R912" s="2491"/>
      <c r="S912" s="2491"/>
      <c r="T912" s="2491"/>
      <c r="U912" s="2491"/>
      <c r="V912" s="2491"/>
      <c r="W912" s="2491"/>
      <c r="X912" s="2491"/>
      <c r="Y912" s="2491"/>
      <c r="Z912" s="2491"/>
    </row>
    <row r="913" spans="10:26" ht="12.75" customHeight="1">
      <c r="J913" s="2507"/>
      <c r="K913" s="2491"/>
      <c r="L913" s="2491"/>
      <c r="M913" s="2491"/>
      <c r="N913" s="2491"/>
      <c r="O913" s="2491"/>
      <c r="P913" s="2491"/>
      <c r="Q913" s="2491"/>
      <c r="R913" s="2491"/>
      <c r="S913" s="2491"/>
      <c r="T913" s="2491"/>
      <c r="U913" s="2491"/>
      <c r="V913" s="2491"/>
      <c r="W913" s="2491"/>
      <c r="X913" s="2491"/>
      <c r="Y913" s="2491"/>
      <c r="Z913" s="2491"/>
    </row>
    <row r="914" spans="10:26" ht="12.75" customHeight="1">
      <c r="J914" s="2507"/>
      <c r="K914" s="2491"/>
      <c r="L914" s="2491"/>
      <c r="M914" s="2491"/>
      <c r="N914" s="2491"/>
      <c r="O914" s="2491"/>
      <c r="P914" s="2491"/>
      <c r="Q914" s="2491"/>
      <c r="R914" s="2491"/>
      <c r="S914" s="2491"/>
      <c r="T914" s="2491"/>
      <c r="U914" s="2491"/>
      <c r="V914" s="2491"/>
      <c r="W914" s="2491"/>
      <c r="X914" s="2491"/>
      <c r="Y914" s="2491"/>
      <c r="Z914" s="2491"/>
    </row>
    <row r="915" spans="10:26" ht="12.75" customHeight="1">
      <c r="J915" s="2507"/>
      <c r="K915" s="2491"/>
      <c r="L915" s="2491"/>
      <c r="M915" s="2491"/>
      <c r="N915" s="2491"/>
      <c r="O915" s="2491"/>
      <c r="P915" s="2491"/>
      <c r="Q915" s="2491"/>
      <c r="R915" s="2491"/>
      <c r="S915" s="2491"/>
      <c r="T915" s="2491"/>
      <c r="U915" s="2491"/>
      <c r="V915" s="2491"/>
      <c r="W915" s="2491"/>
      <c r="X915" s="2491"/>
      <c r="Y915" s="2491"/>
      <c r="Z915" s="2491"/>
    </row>
    <row r="916" spans="10:26" ht="12.75" customHeight="1">
      <c r="J916" s="2507"/>
      <c r="K916" s="2491"/>
      <c r="L916" s="2491"/>
      <c r="M916" s="2491"/>
      <c r="N916" s="2491"/>
      <c r="O916" s="2491"/>
      <c r="P916" s="2491"/>
      <c r="Q916" s="2491"/>
      <c r="R916" s="2491"/>
      <c r="S916" s="2491"/>
      <c r="T916" s="2491"/>
      <c r="U916" s="2491"/>
      <c r="V916" s="2491"/>
      <c r="W916" s="2491"/>
      <c r="X916" s="2491"/>
      <c r="Y916" s="2491"/>
      <c r="Z916" s="2491"/>
    </row>
    <row r="917" spans="10:26" ht="12.75" customHeight="1">
      <c r="J917" s="2507"/>
      <c r="K917" s="2491"/>
      <c r="L917" s="2491"/>
      <c r="M917" s="2491"/>
      <c r="N917" s="2491"/>
      <c r="O917" s="2491"/>
      <c r="P917" s="2491"/>
      <c r="Q917" s="2491"/>
      <c r="R917" s="2491"/>
      <c r="S917" s="2491"/>
      <c r="T917" s="2491"/>
      <c r="U917" s="2491"/>
      <c r="V917" s="2491"/>
      <c r="W917" s="2491"/>
      <c r="X917" s="2491"/>
      <c r="Y917" s="2491"/>
      <c r="Z917" s="2491"/>
    </row>
    <row r="918" spans="10:26" ht="12.75" customHeight="1">
      <c r="J918" s="2507"/>
      <c r="K918" s="2491"/>
      <c r="L918" s="2491"/>
      <c r="M918" s="2491"/>
      <c r="N918" s="2491"/>
      <c r="O918" s="2491"/>
      <c r="P918" s="2491"/>
      <c r="Q918" s="2491"/>
      <c r="R918" s="2491"/>
      <c r="S918" s="2491"/>
      <c r="T918" s="2491"/>
      <c r="U918" s="2491"/>
      <c r="V918" s="2491"/>
      <c r="W918" s="2491"/>
      <c r="X918" s="2491"/>
      <c r="Y918" s="2491"/>
      <c r="Z918" s="2491"/>
    </row>
    <row r="919" spans="10:26" ht="12.75" customHeight="1">
      <c r="J919" s="2507"/>
      <c r="K919" s="2491"/>
      <c r="L919" s="2491"/>
      <c r="M919" s="2491"/>
      <c r="N919" s="2491"/>
      <c r="O919" s="2491"/>
      <c r="P919" s="2491"/>
      <c r="Q919" s="2491"/>
      <c r="R919" s="2491"/>
      <c r="S919" s="2491"/>
      <c r="T919" s="2491"/>
      <c r="U919" s="2491"/>
      <c r="V919" s="2491"/>
      <c r="W919" s="2491"/>
      <c r="X919" s="2491"/>
      <c r="Y919" s="2491"/>
      <c r="Z919" s="2491"/>
    </row>
    <row r="920" spans="10:26" ht="12.75" customHeight="1">
      <c r="J920" s="2507"/>
      <c r="K920" s="2491"/>
      <c r="L920" s="2491"/>
      <c r="M920" s="2491"/>
      <c r="N920" s="2491"/>
      <c r="O920" s="2491"/>
      <c r="P920" s="2491"/>
      <c r="Q920" s="2491"/>
      <c r="R920" s="2491"/>
      <c r="S920" s="2491"/>
      <c r="T920" s="2491"/>
      <c r="U920" s="2491"/>
      <c r="V920" s="2491"/>
      <c r="W920" s="2491"/>
      <c r="X920" s="2491"/>
      <c r="Y920" s="2491"/>
      <c r="Z920" s="2491"/>
    </row>
    <row r="921" spans="10:26" ht="12.75" customHeight="1">
      <c r="J921" s="2507"/>
      <c r="K921" s="2491"/>
      <c r="L921" s="2491"/>
      <c r="M921" s="2491"/>
      <c r="N921" s="2491"/>
      <c r="O921" s="2491"/>
      <c r="P921" s="2491"/>
      <c r="Q921" s="2491"/>
      <c r="R921" s="2491"/>
      <c r="S921" s="2491"/>
      <c r="T921" s="2491"/>
      <c r="U921" s="2491"/>
      <c r="V921" s="2491"/>
      <c r="W921" s="2491"/>
      <c r="X921" s="2491"/>
      <c r="Y921" s="2491"/>
      <c r="Z921" s="2491"/>
    </row>
    <row r="922" spans="10:26" ht="12.75" customHeight="1">
      <c r="J922" s="2507"/>
      <c r="K922" s="2491"/>
      <c r="L922" s="2491"/>
      <c r="M922" s="2491"/>
      <c r="N922" s="2491"/>
      <c r="O922" s="2491"/>
      <c r="P922" s="2491"/>
      <c r="Q922" s="2491"/>
      <c r="R922" s="2491"/>
      <c r="S922" s="2491"/>
      <c r="T922" s="2491"/>
      <c r="U922" s="2491"/>
      <c r="V922" s="2491"/>
      <c r="W922" s="2491"/>
      <c r="X922" s="2491"/>
      <c r="Y922" s="2491"/>
      <c r="Z922" s="2491"/>
    </row>
    <row r="923" spans="10:26" ht="12.75" customHeight="1">
      <c r="J923" s="2507"/>
      <c r="K923" s="2491"/>
      <c r="L923" s="2491"/>
      <c r="M923" s="2491"/>
      <c r="N923" s="2491"/>
      <c r="O923" s="2491"/>
      <c r="P923" s="2491"/>
      <c r="Q923" s="2491"/>
      <c r="R923" s="2491"/>
      <c r="S923" s="2491"/>
      <c r="T923" s="2491"/>
      <c r="U923" s="2491"/>
      <c r="V923" s="2491"/>
      <c r="W923" s="2491"/>
      <c r="X923" s="2491"/>
      <c r="Y923" s="2491"/>
      <c r="Z923" s="2491"/>
    </row>
    <row r="924" spans="10:26" ht="12.75" customHeight="1">
      <c r="J924" s="2507"/>
      <c r="K924" s="2491"/>
      <c r="L924" s="2491"/>
      <c r="M924" s="2491"/>
      <c r="N924" s="2491"/>
      <c r="O924" s="2491"/>
      <c r="P924" s="2491"/>
      <c r="Q924" s="2491"/>
      <c r="R924" s="2491"/>
      <c r="S924" s="2491"/>
      <c r="T924" s="2491"/>
      <c r="U924" s="2491"/>
      <c r="V924" s="2491"/>
      <c r="W924" s="2491"/>
      <c r="X924" s="2491"/>
      <c r="Y924" s="2491"/>
      <c r="Z924" s="2491"/>
    </row>
    <row r="925" spans="10:26" ht="12.75" customHeight="1">
      <c r="J925" s="2507"/>
      <c r="K925" s="2491"/>
      <c r="L925" s="2491"/>
      <c r="M925" s="2491"/>
      <c r="N925" s="2491"/>
      <c r="O925" s="2491"/>
      <c r="P925" s="2491"/>
      <c r="Q925" s="2491"/>
      <c r="R925" s="2491"/>
      <c r="S925" s="2491"/>
      <c r="T925" s="2491"/>
      <c r="U925" s="2491"/>
      <c r="V925" s="2491"/>
      <c r="W925" s="2491"/>
      <c r="X925" s="2491"/>
      <c r="Y925" s="2491"/>
      <c r="Z925" s="2491"/>
    </row>
    <row r="926" spans="10:26" ht="12.75" customHeight="1">
      <c r="J926" s="2507"/>
      <c r="K926" s="2491"/>
      <c r="L926" s="2491"/>
      <c r="M926" s="2491"/>
      <c r="N926" s="2491"/>
      <c r="O926" s="2491"/>
      <c r="P926" s="2491"/>
      <c r="Q926" s="2491"/>
      <c r="R926" s="2491"/>
      <c r="S926" s="2491"/>
      <c r="T926" s="2491"/>
      <c r="U926" s="2491"/>
      <c r="V926" s="2491"/>
      <c r="W926" s="2491"/>
      <c r="X926" s="2491"/>
      <c r="Y926" s="2491"/>
      <c r="Z926" s="2491"/>
    </row>
    <row r="927" spans="10:26" ht="12.75" customHeight="1">
      <c r="J927" s="2507"/>
      <c r="K927" s="2491"/>
      <c r="L927" s="2491"/>
      <c r="M927" s="2491"/>
      <c r="N927" s="2491"/>
      <c r="O927" s="2491"/>
      <c r="P927" s="2491"/>
      <c r="Q927" s="2491"/>
      <c r="R927" s="2491"/>
      <c r="S927" s="2491"/>
      <c r="T927" s="2491"/>
      <c r="U927" s="2491"/>
      <c r="V927" s="2491"/>
      <c r="W927" s="2491"/>
      <c r="X927" s="2491"/>
      <c r="Y927" s="2491"/>
      <c r="Z927" s="2491"/>
    </row>
    <row r="928" spans="10:26" ht="12.75" customHeight="1">
      <c r="J928" s="2507"/>
      <c r="K928" s="2491"/>
      <c r="L928" s="2491"/>
      <c r="M928" s="2491"/>
      <c r="N928" s="2491"/>
      <c r="O928" s="2491"/>
      <c r="P928" s="2491"/>
      <c r="Q928" s="2491"/>
      <c r="R928" s="2491"/>
      <c r="S928" s="2491"/>
      <c r="T928" s="2491"/>
      <c r="U928" s="2491"/>
      <c r="V928" s="2491"/>
      <c r="W928" s="2491"/>
      <c r="X928" s="2491"/>
      <c r="Y928" s="2491"/>
      <c r="Z928" s="2491"/>
    </row>
    <row r="929" spans="10:26" ht="12.75" customHeight="1">
      <c r="J929" s="2507"/>
      <c r="K929" s="2491"/>
      <c r="L929" s="2491"/>
      <c r="M929" s="2491"/>
      <c r="N929" s="2491"/>
      <c r="O929" s="2491"/>
      <c r="P929" s="2491"/>
      <c r="Q929" s="2491"/>
      <c r="R929" s="2491"/>
      <c r="S929" s="2491"/>
      <c r="T929" s="2491"/>
      <c r="U929" s="2491"/>
      <c r="V929" s="2491"/>
      <c r="W929" s="2491"/>
      <c r="X929" s="2491"/>
      <c r="Y929" s="2491"/>
      <c r="Z929" s="2491"/>
    </row>
    <row r="930" spans="10:26" ht="12.75" customHeight="1">
      <c r="J930" s="2507"/>
      <c r="K930" s="2491"/>
      <c r="L930" s="2491"/>
      <c r="M930" s="2491"/>
      <c r="N930" s="2491"/>
      <c r="O930" s="2491"/>
      <c r="P930" s="2491"/>
      <c r="Q930" s="2491"/>
      <c r="R930" s="2491"/>
      <c r="S930" s="2491"/>
      <c r="T930" s="2491"/>
      <c r="U930" s="2491"/>
      <c r="V930" s="2491"/>
      <c r="W930" s="2491"/>
      <c r="X930" s="2491"/>
      <c r="Y930" s="2491"/>
      <c r="Z930" s="2491"/>
    </row>
    <row r="931" spans="10:26" ht="12.75" customHeight="1">
      <c r="J931" s="2507"/>
      <c r="K931" s="2491"/>
      <c r="L931" s="2491"/>
      <c r="M931" s="2491"/>
      <c r="N931" s="2491"/>
      <c r="O931" s="2491"/>
      <c r="P931" s="2491"/>
      <c r="Q931" s="2491"/>
      <c r="R931" s="2491"/>
      <c r="S931" s="2491"/>
      <c r="T931" s="2491"/>
      <c r="U931" s="2491"/>
      <c r="V931" s="2491"/>
      <c r="W931" s="2491"/>
      <c r="X931" s="2491"/>
      <c r="Y931" s="2491"/>
      <c r="Z931" s="2491"/>
    </row>
    <row r="932" spans="10:26" ht="12.75" customHeight="1">
      <c r="J932" s="2507"/>
      <c r="K932" s="2491"/>
      <c r="L932" s="2491"/>
      <c r="M932" s="2491"/>
      <c r="N932" s="2491"/>
      <c r="O932" s="2491"/>
      <c r="P932" s="2491"/>
      <c r="Q932" s="2491"/>
      <c r="R932" s="2491"/>
      <c r="S932" s="2491"/>
      <c r="T932" s="2491"/>
      <c r="U932" s="2491"/>
      <c r="V932" s="2491"/>
      <c r="W932" s="2491"/>
      <c r="X932" s="2491"/>
      <c r="Y932" s="2491"/>
      <c r="Z932" s="2491"/>
    </row>
    <row r="933" spans="10:26" ht="12.75" customHeight="1">
      <c r="J933" s="2507"/>
      <c r="K933" s="2491"/>
      <c r="L933" s="2491"/>
      <c r="M933" s="2491"/>
      <c r="N933" s="2491"/>
      <c r="O933" s="2491"/>
      <c r="P933" s="2491"/>
      <c r="Q933" s="2491"/>
      <c r="R933" s="2491"/>
      <c r="S933" s="2491"/>
      <c r="T933" s="2491"/>
      <c r="U933" s="2491"/>
      <c r="V933" s="2491"/>
      <c r="W933" s="2491"/>
      <c r="X933" s="2491"/>
      <c r="Y933" s="2491"/>
      <c r="Z933" s="2491"/>
    </row>
    <row r="934" spans="10:26" ht="12.75" customHeight="1">
      <c r="J934" s="2507"/>
      <c r="K934" s="2491"/>
      <c r="L934" s="2491"/>
      <c r="M934" s="2491"/>
      <c r="N934" s="2491"/>
      <c r="O934" s="2491"/>
      <c r="P934" s="2491"/>
      <c r="Q934" s="2491"/>
      <c r="R934" s="2491"/>
      <c r="S934" s="2491"/>
      <c r="T934" s="2491"/>
      <c r="U934" s="2491"/>
      <c r="V934" s="2491"/>
      <c r="W934" s="2491"/>
      <c r="X934" s="2491"/>
      <c r="Y934" s="2491"/>
      <c r="Z934" s="2491"/>
    </row>
    <row r="935" spans="10:26" ht="12.75" customHeight="1">
      <c r="J935" s="2507"/>
      <c r="K935" s="2491"/>
      <c r="L935" s="2491"/>
      <c r="M935" s="2491"/>
      <c r="N935" s="2491"/>
      <c r="O935" s="2491"/>
      <c r="P935" s="2491"/>
      <c r="Q935" s="2491"/>
      <c r="R935" s="2491"/>
      <c r="S935" s="2491"/>
      <c r="T935" s="2491"/>
      <c r="U935" s="2491"/>
      <c r="V935" s="2491"/>
      <c r="W935" s="2491"/>
      <c r="X935" s="2491"/>
      <c r="Y935" s="2491"/>
      <c r="Z935" s="2491"/>
    </row>
    <row r="936" spans="10:26" ht="12.75" customHeight="1">
      <c r="J936" s="2507"/>
      <c r="K936" s="2491"/>
      <c r="L936" s="2491"/>
      <c r="M936" s="2491"/>
      <c r="N936" s="2491"/>
      <c r="O936" s="2491"/>
      <c r="P936" s="2491"/>
      <c r="Q936" s="2491"/>
      <c r="R936" s="2491"/>
      <c r="S936" s="2491"/>
      <c r="T936" s="2491"/>
      <c r="U936" s="2491"/>
      <c r="V936" s="2491"/>
      <c r="W936" s="2491"/>
      <c r="X936" s="2491"/>
      <c r="Y936" s="2491"/>
      <c r="Z936" s="2491"/>
    </row>
    <row r="937" spans="10:26" ht="12.75" customHeight="1">
      <c r="J937" s="2507"/>
      <c r="K937" s="2491"/>
      <c r="L937" s="2491"/>
      <c r="M937" s="2491"/>
      <c r="N937" s="2491"/>
      <c r="O937" s="2491"/>
      <c r="P937" s="2491"/>
      <c r="Q937" s="2491"/>
      <c r="R937" s="2491"/>
      <c r="S937" s="2491"/>
      <c r="T937" s="2491"/>
      <c r="U937" s="2491"/>
      <c r="V937" s="2491"/>
      <c r="W937" s="2491"/>
      <c r="X937" s="2491"/>
      <c r="Y937" s="2491"/>
      <c r="Z937" s="2491"/>
    </row>
    <row r="938" spans="10:26" ht="12.75" customHeight="1">
      <c r="J938" s="2507"/>
      <c r="K938" s="2491"/>
      <c r="L938" s="2491"/>
      <c r="M938" s="2491"/>
      <c r="N938" s="2491"/>
      <c r="O938" s="2491"/>
      <c r="P938" s="2491"/>
      <c r="Q938" s="2491"/>
      <c r="R938" s="2491"/>
      <c r="S938" s="2491"/>
      <c r="T938" s="2491"/>
      <c r="U938" s="2491"/>
      <c r="V938" s="2491"/>
      <c r="W938" s="2491"/>
      <c r="X938" s="2491"/>
      <c r="Y938" s="2491"/>
      <c r="Z938" s="2491"/>
    </row>
    <row r="939" spans="10:26" ht="12.75" customHeight="1">
      <c r="J939" s="2507"/>
      <c r="K939" s="2491"/>
      <c r="L939" s="2491"/>
      <c r="M939" s="2491"/>
      <c r="N939" s="2491"/>
      <c r="O939" s="2491"/>
      <c r="P939" s="2491"/>
      <c r="Q939" s="2491"/>
      <c r="R939" s="2491"/>
      <c r="S939" s="2491"/>
      <c r="T939" s="2491"/>
      <c r="U939" s="2491"/>
      <c r="V939" s="2491"/>
      <c r="W939" s="2491"/>
      <c r="X939" s="2491"/>
      <c r="Y939" s="2491"/>
      <c r="Z939" s="2491"/>
    </row>
    <row r="940" spans="10:26" ht="12.75" customHeight="1">
      <c r="J940" s="2507"/>
      <c r="K940" s="2491"/>
      <c r="L940" s="2491"/>
      <c r="M940" s="2491"/>
      <c r="N940" s="2491"/>
      <c r="O940" s="2491"/>
      <c r="P940" s="2491"/>
      <c r="Q940" s="2491"/>
      <c r="R940" s="2491"/>
      <c r="S940" s="2491"/>
      <c r="T940" s="2491"/>
      <c r="U940" s="2491"/>
      <c r="V940" s="2491"/>
      <c r="W940" s="2491"/>
      <c r="X940" s="2491"/>
      <c r="Y940" s="2491"/>
      <c r="Z940" s="2491"/>
    </row>
    <row r="941" spans="10:26" ht="12.75" customHeight="1">
      <c r="J941" s="2507"/>
      <c r="K941" s="2491"/>
      <c r="L941" s="2491"/>
      <c r="M941" s="2491"/>
      <c r="N941" s="2491"/>
      <c r="O941" s="2491"/>
      <c r="P941" s="2491"/>
      <c r="Q941" s="2491"/>
      <c r="R941" s="2491"/>
      <c r="S941" s="2491"/>
      <c r="T941" s="2491"/>
      <c r="U941" s="2491"/>
      <c r="V941" s="2491"/>
      <c r="W941" s="2491"/>
      <c r="X941" s="2491"/>
      <c r="Y941" s="2491"/>
      <c r="Z941" s="2491"/>
    </row>
    <row r="942" spans="10:26" ht="12.75" customHeight="1">
      <c r="J942" s="2507"/>
      <c r="K942" s="2491"/>
      <c r="L942" s="2491"/>
      <c r="M942" s="2491"/>
      <c r="N942" s="2491"/>
      <c r="O942" s="2491"/>
      <c r="P942" s="2491"/>
      <c r="Q942" s="2491"/>
      <c r="R942" s="2491"/>
      <c r="S942" s="2491"/>
      <c r="T942" s="2491"/>
      <c r="U942" s="2491"/>
      <c r="V942" s="2491"/>
      <c r="W942" s="2491"/>
      <c r="X942" s="2491"/>
      <c r="Y942" s="2491"/>
      <c r="Z942" s="2491"/>
    </row>
    <row r="943" spans="10:26" ht="12.75" customHeight="1">
      <c r="J943" s="2507"/>
      <c r="K943" s="2491"/>
      <c r="L943" s="2491"/>
      <c r="M943" s="2491"/>
      <c r="N943" s="2491"/>
      <c r="O943" s="2491"/>
      <c r="P943" s="2491"/>
      <c r="Q943" s="2491"/>
      <c r="R943" s="2491"/>
      <c r="S943" s="2491"/>
      <c r="T943" s="2491"/>
      <c r="U943" s="2491"/>
      <c r="V943" s="2491"/>
      <c r="W943" s="2491"/>
      <c r="X943" s="2491"/>
      <c r="Y943" s="2491"/>
      <c r="Z943" s="2491"/>
    </row>
    <row r="944" spans="10:26" ht="12.75" customHeight="1">
      <c r="J944" s="2507"/>
      <c r="K944" s="2491"/>
      <c r="L944" s="2491"/>
      <c r="M944" s="2491"/>
      <c r="N944" s="2491"/>
      <c r="O944" s="2491"/>
      <c r="P944" s="2491"/>
      <c r="Q944" s="2491"/>
      <c r="R944" s="2491"/>
      <c r="S944" s="2491"/>
      <c r="T944" s="2491"/>
      <c r="U944" s="2491"/>
      <c r="V944" s="2491"/>
      <c r="W944" s="2491"/>
      <c r="X944" s="2491"/>
      <c r="Y944" s="2491"/>
      <c r="Z944" s="2491"/>
    </row>
    <row r="945" spans="10:26" ht="12.75" customHeight="1">
      <c r="J945" s="2507"/>
      <c r="K945" s="2491"/>
      <c r="L945" s="2491"/>
      <c r="M945" s="2491"/>
      <c r="N945" s="2491"/>
      <c r="O945" s="2491"/>
      <c r="P945" s="2491"/>
      <c r="Q945" s="2491"/>
      <c r="R945" s="2491"/>
      <c r="S945" s="2491"/>
      <c r="T945" s="2491"/>
      <c r="U945" s="2491"/>
      <c r="V945" s="2491"/>
      <c r="W945" s="2491"/>
      <c r="X945" s="2491"/>
      <c r="Y945" s="2491"/>
      <c r="Z945" s="2491"/>
    </row>
    <row r="946" spans="10:26" ht="12.75" customHeight="1">
      <c r="J946" s="2507"/>
      <c r="K946" s="2491"/>
      <c r="L946" s="2491"/>
      <c r="M946" s="2491"/>
      <c r="N946" s="2491"/>
      <c r="O946" s="2491"/>
      <c r="P946" s="2491"/>
      <c r="Q946" s="2491"/>
      <c r="R946" s="2491"/>
      <c r="S946" s="2491"/>
      <c r="T946" s="2491"/>
      <c r="U946" s="2491"/>
      <c r="V946" s="2491"/>
      <c r="W946" s="2491"/>
      <c r="X946" s="2491"/>
      <c r="Y946" s="2491"/>
      <c r="Z946" s="2491"/>
    </row>
    <row r="947" spans="10:26" ht="12.75" customHeight="1">
      <c r="J947" s="2507"/>
      <c r="K947" s="2491"/>
      <c r="L947" s="2491"/>
      <c r="M947" s="2491"/>
      <c r="N947" s="2491"/>
      <c r="O947" s="2491"/>
      <c r="P947" s="2491"/>
      <c r="Q947" s="2491"/>
      <c r="R947" s="2491"/>
      <c r="S947" s="2491"/>
      <c r="T947" s="2491"/>
      <c r="U947" s="2491"/>
      <c r="V947" s="2491"/>
      <c r="W947" s="2491"/>
      <c r="X947" s="2491"/>
      <c r="Y947" s="2491"/>
      <c r="Z947" s="2491"/>
    </row>
    <row r="948" spans="10:26" ht="12.75" customHeight="1">
      <c r="J948" s="2507"/>
      <c r="K948" s="2491"/>
      <c r="L948" s="2491"/>
      <c r="M948" s="2491"/>
      <c r="N948" s="2491"/>
      <c r="O948" s="2491"/>
      <c r="P948" s="2491"/>
      <c r="Q948" s="2491"/>
      <c r="R948" s="2491"/>
      <c r="S948" s="2491"/>
      <c r="T948" s="2491"/>
      <c r="U948" s="2491"/>
      <c r="V948" s="2491"/>
      <c r="W948" s="2491"/>
      <c r="X948" s="2491"/>
      <c r="Y948" s="2491"/>
      <c r="Z948" s="2491"/>
    </row>
    <row r="949" spans="10:26" ht="12.75" customHeight="1">
      <c r="J949" s="2507"/>
      <c r="K949" s="2491"/>
      <c r="L949" s="2491"/>
      <c r="M949" s="2491"/>
      <c r="N949" s="2491"/>
      <c r="O949" s="2491"/>
      <c r="P949" s="2491"/>
      <c r="Q949" s="2491"/>
      <c r="R949" s="2491"/>
      <c r="S949" s="2491"/>
      <c r="T949" s="2491"/>
      <c r="U949" s="2491"/>
      <c r="V949" s="2491"/>
      <c r="W949" s="2491"/>
      <c r="X949" s="2491"/>
      <c r="Y949" s="2491"/>
      <c r="Z949" s="2491"/>
    </row>
    <row r="950" spans="10:26" ht="12.75" customHeight="1">
      <c r="J950" s="2507"/>
      <c r="K950" s="2491"/>
      <c r="L950" s="2491"/>
      <c r="M950" s="2491"/>
      <c r="N950" s="2491"/>
      <c r="O950" s="2491"/>
      <c r="P950" s="2491"/>
      <c r="Q950" s="2491"/>
      <c r="R950" s="2491"/>
      <c r="S950" s="2491"/>
      <c r="T950" s="2491"/>
      <c r="U950" s="2491"/>
      <c r="V950" s="2491"/>
      <c r="W950" s="2491"/>
      <c r="X950" s="2491"/>
      <c r="Y950" s="2491"/>
      <c r="Z950" s="2491"/>
    </row>
    <row r="951" spans="10:26" ht="12.75" customHeight="1">
      <c r="J951" s="2507"/>
      <c r="K951" s="2491"/>
      <c r="L951" s="2491"/>
      <c r="M951" s="2491"/>
      <c r="N951" s="2491"/>
      <c r="O951" s="2491"/>
      <c r="P951" s="2491"/>
      <c r="Q951" s="2491"/>
      <c r="R951" s="2491"/>
      <c r="S951" s="2491"/>
      <c r="T951" s="2491"/>
      <c r="U951" s="2491"/>
      <c r="V951" s="2491"/>
      <c r="W951" s="2491"/>
      <c r="X951" s="2491"/>
      <c r="Y951" s="2491"/>
      <c r="Z951" s="2491"/>
    </row>
    <row r="952" spans="10:26" ht="12.75" customHeight="1">
      <c r="J952" s="2507"/>
      <c r="K952" s="2491"/>
      <c r="L952" s="2491"/>
      <c r="M952" s="2491"/>
      <c r="N952" s="2491"/>
      <c r="O952" s="2491"/>
      <c r="P952" s="2491"/>
      <c r="Q952" s="2491"/>
      <c r="R952" s="2491"/>
      <c r="S952" s="2491"/>
      <c r="T952" s="2491"/>
      <c r="U952" s="2491"/>
      <c r="V952" s="2491"/>
      <c r="W952" s="2491"/>
      <c r="X952" s="2491"/>
      <c r="Y952" s="2491"/>
      <c r="Z952" s="2491"/>
    </row>
    <row r="953" spans="10:26" ht="12.75" customHeight="1">
      <c r="J953" s="2507"/>
      <c r="K953" s="2491"/>
      <c r="L953" s="2491"/>
      <c r="M953" s="2491"/>
      <c r="N953" s="2491"/>
      <c r="O953" s="2491"/>
      <c r="P953" s="2491"/>
      <c r="Q953" s="2491"/>
      <c r="R953" s="2491"/>
      <c r="S953" s="2491"/>
      <c r="T953" s="2491"/>
      <c r="U953" s="2491"/>
      <c r="V953" s="2491"/>
      <c r="W953" s="2491"/>
      <c r="X953" s="2491"/>
      <c r="Y953" s="2491"/>
      <c r="Z953" s="2491"/>
    </row>
    <row r="954" spans="10:26" ht="12.75" customHeight="1">
      <c r="J954" s="2507"/>
      <c r="K954" s="2491"/>
      <c r="L954" s="2491"/>
      <c r="M954" s="2491"/>
      <c r="N954" s="2491"/>
      <c r="O954" s="2491"/>
      <c r="P954" s="2491"/>
      <c r="Q954" s="2491"/>
      <c r="R954" s="2491"/>
      <c r="S954" s="2491"/>
      <c r="T954" s="2491"/>
      <c r="U954" s="2491"/>
      <c r="V954" s="2491"/>
      <c r="W954" s="2491"/>
      <c r="X954" s="2491"/>
      <c r="Y954" s="2491"/>
      <c r="Z954" s="2491"/>
    </row>
    <row r="955" spans="10:26" ht="12.75" customHeight="1">
      <c r="J955" s="2507"/>
      <c r="K955" s="2491"/>
      <c r="L955" s="2491"/>
      <c r="M955" s="2491"/>
      <c r="N955" s="2491"/>
      <c r="O955" s="2491"/>
      <c r="P955" s="2491"/>
      <c r="Q955" s="2491"/>
      <c r="R955" s="2491"/>
      <c r="S955" s="2491"/>
      <c r="T955" s="2491"/>
      <c r="U955" s="2491"/>
      <c r="V955" s="2491"/>
      <c r="W955" s="2491"/>
      <c r="X955" s="2491"/>
      <c r="Y955" s="2491"/>
      <c r="Z955" s="2491"/>
    </row>
    <row r="956" spans="10:26" ht="12.75" customHeight="1">
      <c r="J956" s="2507"/>
      <c r="K956" s="2491"/>
      <c r="L956" s="2491"/>
      <c r="M956" s="2491"/>
      <c r="N956" s="2491"/>
      <c r="O956" s="2491"/>
      <c r="P956" s="2491"/>
      <c r="Q956" s="2491"/>
      <c r="R956" s="2491"/>
      <c r="S956" s="2491"/>
      <c r="T956" s="2491"/>
      <c r="U956" s="2491"/>
      <c r="V956" s="2491"/>
      <c r="W956" s="2491"/>
      <c r="X956" s="2491"/>
      <c r="Y956" s="2491"/>
      <c r="Z956" s="2491"/>
    </row>
    <row r="957" spans="10:26" ht="12.75" customHeight="1">
      <c r="J957" s="2507"/>
      <c r="K957" s="2491"/>
      <c r="L957" s="2491"/>
      <c r="M957" s="2491"/>
      <c r="N957" s="2491"/>
      <c r="O957" s="2491"/>
      <c r="P957" s="2491"/>
      <c r="Q957" s="2491"/>
      <c r="R957" s="2491"/>
      <c r="S957" s="2491"/>
      <c r="T957" s="2491"/>
      <c r="U957" s="2491"/>
      <c r="V957" s="2491"/>
      <c r="W957" s="2491"/>
      <c r="X957" s="2491"/>
      <c r="Y957" s="2491"/>
      <c r="Z957" s="2491"/>
    </row>
    <row r="958" spans="10:26" ht="12.75" customHeight="1">
      <c r="J958" s="2507"/>
      <c r="K958" s="2491"/>
      <c r="L958" s="2491"/>
      <c r="M958" s="2491"/>
      <c r="N958" s="2491"/>
      <c r="O958" s="2491"/>
      <c r="P958" s="2491"/>
      <c r="Q958" s="2491"/>
      <c r="R958" s="2491"/>
      <c r="S958" s="2491"/>
      <c r="T958" s="2491"/>
      <c r="U958" s="2491"/>
      <c r="V958" s="2491"/>
      <c r="W958" s="2491"/>
      <c r="X958" s="2491"/>
      <c r="Y958" s="2491"/>
      <c r="Z958" s="2491"/>
    </row>
    <row r="959" spans="10:26" ht="12.75" customHeight="1">
      <c r="J959" s="2507"/>
      <c r="K959" s="2491"/>
      <c r="L959" s="2491"/>
      <c r="M959" s="2491"/>
      <c r="N959" s="2491"/>
      <c r="O959" s="2491"/>
      <c r="P959" s="2491"/>
      <c r="Q959" s="2491"/>
      <c r="R959" s="2491"/>
      <c r="S959" s="2491"/>
      <c r="T959" s="2491"/>
      <c r="U959" s="2491"/>
      <c r="V959" s="2491"/>
      <c r="W959" s="2491"/>
      <c r="X959" s="2491"/>
      <c r="Y959" s="2491"/>
      <c r="Z959" s="2491"/>
    </row>
    <row r="960" spans="10:26" ht="12.75" customHeight="1">
      <c r="J960" s="2507"/>
      <c r="K960" s="2491"/>
      <c r="L960" s="2491"/>
      <c r="M960" s="2491"/>
      <c r="N960" s="2491"/>
      <c r="O960" s="2491"/>
      <c r="P960" s="2491"/>
      <c r="Q960" s="2491"/>
      <c r="R960" s="2491"/>
      <c r="S960" s="2491"/>
      <c r="T960" s="2491"/>
      <c r="U960" s="2491"/>
      <c r="V960" s="2491"/>
      <c r="W960" s="2491"/>
      <c r="X960" s="2491"/>
      <c r="Y960" s="2491"/>
      <c r="Z960" s="2491"/>
    </row>
    <row r="961" spans="10:26" ht="12.75" customHeight="1">
      <c r="J961" s="2507"/>
      <c r="K961" s="2491"/>
      <c r="L961" s="2491"/>
      <c r="M961" s="2491"/>
      <c r="N961" s="2491"/>
      <c r="O961" s="2491"/>
      <c r="P961" s="2491"/>
      <c r="Q961" s="2491"/>
      <c r="R961" s="2491"/>
      <c r="S961" s="2491"/>
      <c r="T961" s="2491"/>
      <c r="U961" s="2491"/>
      <c r="V961" s="2491"/>
      <c r="W961" s="2491"/>
      <c r="X961" s="2491"/>
      <c r="Y961" s="2491"/>
      <c r="Z961" s="2491"/>
    </row>
    <row r="962" spans="10:26" ht="12.75" customHeight="1">
      <c r="J962" s="2507"/>
      <c r="K962" s="2491"/>
      <c r="L962" s="2491"/>
      <c r="M962" s="2491"/>
      <c r="N962" s="2491"/>
      <c r="O962" s="2491"/>
      <c r="P962" s="2491"/>
      <c r="Q962" s="2491"/>
      <c r="R962" s="2491"/>
      <c r="S962" s="2491"/>
      <c r="T962" s="2491"/>
      <c r="U962" s="2491"/>
      <c r="V962" s="2491"/>
      <c r="W962" s="2491"/>
      <c r="X962" s="2491"/>
      <c r="Y962" s="2491"/>
      <c r="Z962" s="2491"/>
    </row>
    <row r="963" spans="10:26" ht="12.75" customHeight="1">
      <c r="J963" s="2507"/>
      <c r="K963" s="2491"/>
      <c r="L963" s="2491"/>
      <c r="M963" s="2491"/>
      <c r="N963" s="2491"/>
      <c r="O963" s="2491"/>
      <c r="P963" s="2491"/>
      <c r="Q963" s="2491"/>
      <c r="R963" s="2491"/>
      <c r="S963" s="2491"/>
      <c r="T963" s="2491"/>
      <c r="U963" s="2491"/>
      <c r="V963" s="2491"/>
      <c r="W963" s="2491"/>
      <c r="X963" s="2491"/>
      <c r="Y963" s="2491"/>
      <c r="Z963" s="2491"/>
    </row>
    <row r="964" spans="10:26" ht="12.75" customHeight="1">
      <c r="J964" s="2507"/>
      <c r="K964" s="2491"/>
      <c r="L964" s="2491"/>
      <c r="M964" s="2491"/>
      <c r="N964" s="2491"/>
      <c r="O964" s="2491"/>
      <c r="P964" s="2491"/>
      <c r="Q964" s="2491"/>
      <c r="R964" s="2491"/>
      <c r="S964" s="2491"/>
      <c r="T964" s="2491"/>
      <c r="U964" s="2491"/>
      <c r="V964" s="2491"/>
      <c r="W964" s="2491"/>
      <c r="X964" s="2491"/>
      <c r="Y964" s="2491"/>
      <c r="Z964" s="2491"/>
    </row>
    <row r="965" spans="10:26" ht="12.75" customHeight="1">
      <c r="J965" s="2507"/>
      <c r="K965" s="2491"/>
      <c r="L965" s="2491"/>
      <c r="M965" s="2491"/>
      <c r="N965" s="2491"/>
      <c r="O965" s="2491"/>
      <c r="P965" s="2491"/>
      <c r="Q965" s="2491"/>
      <c r="R965" s="2491"/>
      <c r="S965" s="2491"/>
      <c r="T965" s="2491"/>
      <c r="U965" s="2491"/>
      <c r="V965" s="2491"/>
      <c r="W965" s="2491"/>
      <c r="X965" s="2491"/>
      <c r="Y965" s="2491"/>
      <c r="Z965" s="2491"/>
    </row>
    <row r="966" spans="10:26" ht="12.75" customHeight="1">
      <c r="J966" s="2507"/>
      <c r="K966" s="2491"/>
      <c r="L966" s="2491"/>
      <c r="M966" s="2491"/>
      <c r="N966" s="2491"/>
      <c r="O966" s="2491"/>
      <c r="P966" s="2491"/>
      <c r="Q966" s="2491"/>
      <c r="R966" s="2491"/>
      <c r="S966" s="2491"/>
      <c r="T966" s="2491"/>
      <c r="U966" s="2491"/>
      <c r="V966" s="2491"/>
      <c r="W966" s="2491"/>
      <c r="X966" s="2491"/>
      <c r="Y966" s="2491"/>
      <c r="Z966" s="2491"/>
    </row>
    <row r="967" spans="10:26" ht="12.75" customHeight="1">
      <c r="J967" s="2507"/>
      <c r="K967" s="2491"/>
      <c r="L967" s="2491"/>
      <c r="M967" s="2491"/>
      <c r="N967" s="2491"/>
      <c r="O967" s="2491"/>
      <c r="P967" s="2491"/>
      <c r="Q967" s="2491"/>
      <c r="R967" s="2491"/>
      <c r="S967" s="2491"/>
      <c r="T967" s="2491"/>
      <c r="U967" s="2491"/>
      <c r="V967" s="2491"/>
      <c r="W967" s="2491"/>
      <c r="X967" s="2491"/>
      <c r="Y967" s="2491"/>
      <c r="Z967" s="2491"/>
    </row>
    <row r="968" spans="10:26" ht="12.75" customHeight="1">
      <c r="J968" s="2507"/>
      <c r="K968" s="2491"/>
      <c r="L968" s="2491"/>
      <c r="M968" s="2491"/>
      <c r="N968" s="2491"/>
      <c r="O968" s="2491"/>
      <c r="P968" s="2491"/>
      <c r="Q968" s="2491"/>
      <c r="R968" s="2491"/>
      <c r="S968" s="2491"/>
      <c r="T968" s="2491"/>
      <c r="U968" s="2491"/>
      <c r="V968" s="2491"/>
      <c r="W968" s="2491"/>
      <c r="X968" s="2491"/>
      <c r="Y968" s="2491"/>
      <c r="Z968" s="2491"/>
    </row>
    <row r="969" spans="10:26" ht="12.75" customHeight="1">
      <c r="J969" s="2507"/>
      <c r="K969" s="2491"/>
      <c r="L969" s="2491"/>
      <c r="M969" s="2491"/>
      <c r="N969" s="2491"/>
      <c r="O969" s="2491"/>
      <c r="P969" s="2491"/>
      <c r="Q969" s="2491"/>
      <c r="R969" s="2491"/>
      <c r="S969" s="2491"/>
      <c r="T969" s="2491"/>
      <c r="U969" s="2491"/>
      <c r="V969" s="2491"/>
      <c r="W969" s="2491"/>
      <c r="X969" s="2491"/>
      <c r="Y969" s="2491"/>
      <c r="Z969" s="2491"/>
    </row>
    <row r="970" spans="10:26" ht="12.75" customHeight="1">
      <c r="J970" s="2507"/>
      <c r="K970" s="2491"/>
      <c r="L970" s="2491"/>
      <c r="M970" s="2491"/>
      <c r="N970" s="2491"/>
      <c r="O970" s="2491"/>
      <c r="P970" s="2491"/>
      <c r="Q970" s="2491"/>
      <c r="R970" s="2491"/>
      <c r="S970" s="2491"/>
      <c r="T970" s="2491"/>
      <c r="U970" s="2491"/>
      <c r="V970" s="2491"/>
      <c r="W970" s="2491"/>
      <c r="X970" s="2491"/>
      <c r="Y970" s="2491"/>
      <c r="Z970" s="2491"/>
    </row>
    <row r="971" spans="10:26" ht="12.75" customHeight="1">
      <c r="J971" s="2507"/>
      <c r="K971" s="2491"/>
      <c r="L971" s="2491"/>
      <c r="M971" s="2491"/>
      <c r="N971" s="2491"/>
      <c r="O971" s="2491"/>
      <c r="P971" s="2491"/>
      <c r="Q971" s="2491"/>
      <c r="R971" s="2491"/>
      <c r="S971" s="2491"/>
      <c r="T971" s="2491"/>
      <c r="U971" s="2491"/>
      <c r="V971" s="2491"/>
      <c r="W971" s="2491"/>
      <c r="X971" s="2491"/>
      <c r="Y971" s="2491"/>
      <c r="Z971" s="2491"/>
    </row>
    <row r="972" spans="10:26" ht="12.75" customHeight="1">
      <c r="J972" s="2507"/>
      <c r="K972" s="2491"/>
      <c r="L972" s="2491"/>
      <c r="M972" s="2491"/>
      <c r="N972" s="2491"/>
      <c r="O972" s="2491"/>
      <c r="P972" s="2491"/>
      <c r="Q972" s="2491"/>
      <c r="R972" s="2491"/>
      <c r="S972" s="2491"/>
      <c r="T972" s="2491"/>
      <c r="U972" s="2491"/>
      <c r="V972" s="2491"/>
      <c r="W972" s="2491"/>
      <c r="X972" s="2491"/>
      <c r="Y972" s="2491"/>
      <c r="Z972" s="2491"/>
    </row>
    <row r="973" spans="10:26" ht="12.75" customHeight="1">
      <c r="J973" s="2507"/>
      <c r="K973" s="2491"/>
      <c r="L973" s="2491"/>
      <c r="M973" s="2491"/>
      <c r="N973" s="2491"/>
      <c r="O973" s="2491"/>
      <c r="P973" s="2491"/>
      <c r="Q973" s="2491"/>
      <c r="R973" s="2491"/>
      <c r="S973" s="2491"/>
      <c r="T973" s="2491"/>
      <c r="U973" s="2491"/>
      <c r="V973" s="2491"/>
      <c r="W973" s="2491"/>
      <c r="X973" s="2491"/>
      <c r="Y973" s="2491"/>
      <c r="Z973" s="2491"/>
    </row>
    <row r="974" spans="10:26" ht="12.75" customHeight="1">
      <c r="J974" s="2507"/>
      <c r="K974" s="2491"/>
      <c r="L974" s="2491"/>
      <c r="M974" s="2491"/>
      <c r="N974" s="2491"/>
      <c r="O974" s="2491"/>
      <c r="P974" s="2491"/>
      <c r="Q974" s="2491"/>
      <c r="R974" s="2491"/>
      <c r="S974" s="2491"/>
      <c r="T974" s="2491"/>
      <c r="U974" s="2491"/>
      <c r="V974" s="2491"/>
      <c r="W974" s="2491"/>
      <c r="X974" s="2491"/>
      <c r="Y974" s="2491"/>
      <c r="Z974" s="2491"/>
    </row>
    <row r="975" spans="10:26" ht="12.75" customHeight="1">
      <c r="J975" s="2507"/>
      <c r="K975" s="2491"/>
      <c r="L975" s="2491"/>
      <c r="M975" s="2491"/>
      <c r="N975" s="2491"/>
      <c r="O975" s="2491"/>
      <c r="P975" s="2491"/>
      <c r="Q975" s="2491"/>
      <c r="R975" s="2491"/>
      <c r="S975" s="2491"/>
      <c r="T975" s="2491"/>
      <c r="U975" s="2491"/>
      <c r="V975" s="2491"/>
      <c r="W975" s="2491"/>
      <c r="X975" s="2491"/>
      <c r="Y975" s="2491"/>
      <c r="Z975" s="2491"/>
    </row>
    <row r="976" spans="10:26" ht="12.75" customHeight="1">
      <c r="J976" s="2507"/>
      <c r="K976" s="2491"/>
      <c r="L976" s="2491"/>
      <c r="M976" s="2491"/>
      <c r="N976" s="2491"/>
      <c r="O976" s="2491"/>
      <c r="P976" s="2491"/>
      <c r="Q976" s="2491"/>
      <c r="R976" s="2491"/>
      <c r="S976" s="2491"/>
      <c r="T976" s="2491"/>
      <c r="U976" s="2491"/>
      <c r="V976" s="2491"/>
      <c r="W976" s="2491"/>
      <c r="X976" s="2491"/>
      <c r="Y976" s="2491"/>
      <c r="Z976" s="2491"/>
    </row>
    <row r="977" spans="10:26" ht="12.75" customHeight="1">
      <c r="J977" s="2507"/>
      <c r="K977" s="2491"/>
      <c r="L977" s="2491"/>
      <c r="M977" s="2491"/>
      <c r="N977" s="2491"/>
      <c r="O977" s="2491"/>
      <c r="P977" s="2491"/>
      <c r="Q977" s="2491"/>
      <c r="R977" s="2491"/>
      <c r="S977" s="2491"/>
      <c r="T977" s="2491"/>
      <c r="U977" s="2491"/>
      <c r="V977" s="2491"/>
      <c r="W977" s="2491"/>
      <c r="X977" s="2491"/>
      <c r="Y977" s="2491"/>
      <c r="Z977" s="2491"/>
    </row>
    <row r="978" spans="10:26" ht="12.75" customHeight="1">
      <c r="J978" s="2507"/>
      <c r="K978" s="2491"/>
      <c r="L978" s="2491"/>
      <c r="M978" s="2491"/>
      <c r="N978" s="2491"/>
      <c r="O978" s="2491"/>
      <c r="P978" s="2491"/>
      <c r="Q978" s="2491"/>
      <c r="R978" s="2491"/>
      <c r="S978" s="2491"/>
      <c r="T978" s="2491"/>
      <c r="U978" s="2491"/>
      <c r="V978" s="2491"/>
      <c r="W978" s="2491"/>
      <c r="X978" s="2491"/>
      <c r="Y978" s="2491"/>
      <c r="Z978" s="2491"/>
    </row>
    <row r="979" spans="10:26" ht="12.75" customHeight="1">
      <c r="J979" s="2507"/>
      <c r="K979" s="2491"/>
      <c r="L979" s="2491"/>
      <c r="M979" s="2491"/>
      <c r="N979" s="2491"/>
      <c r="O979" s="2491"/>
      <c r="P979" s="2491"/>
      <c r="Q979" s="2491"/>
      <c r="R979" s="2491"/>
      <c r="S979" s="2491"/>
      <c r="T979" s="2491"/>
      <c r="U979" s="2491"/>
      <c r="V979" s="2491"/>
      <c r="W979" s="2491"/>
      <c r="X979" s="2491"/>
      <c r="Y979" s="2491"/>
      <c r="Z979" s="2491"/>
    </row>
    <row r="980" spans="10:26" ht="12.75" customHeight="1">
      <c r="J980" s="2507"/>
      <c r="K980" s="2491"/>
      <c r="L980" s="2491"/>
      <c r="M980" s="2491"/>
      <c r="N980" s="2491"/>
      <c r="O980" s="2491"/>
      <c r="P980" s="2491"/>
      <c r="Q980" s="2491"/>
      <c r="R980" s="2491"/>
      <c r="S980" s="2491"/>
      <c r="T980" s="2491"/>
      <c r="U980" s="2491"/>
      <c r="V980" s="2491"/>
      <c r="W980" s="2491"/>
      <c r="X980" s="2491"/>
      <c r="Y980" s="2491"/>
      <c r="Z980" s="2491"/>
    </row>
    <row r="981" spans="10:26" ht="12.75" customHeight="1">
      <c r="J981" s="2507"/>
      <c r="K981" s="2491"/>
      <c r="L981" s="2491"/>
      <c r="M981" s="2491"/>
      <c r="N981" s="2491"/>
      <c r="O981" s="2491"/>
      <c r="P981" s="2491"/>
      <c r="Q981" s="2491"/>
      <c r="R981" s="2491"/>
      <c r="S981" s="2491"/>
      <c r="T981" s="2491"/>
      <c r="U981" s="2491"/>
      <c r="V981" s="2491"/>
      <c r="W981" s="2491"/>
      <c r="X981" s="2491"/>
      <c r="Y981" s="2491"/>
      <c r="Z981" s="2491"/>
    </row>
    <row r="982" spans="10:26" ht="12.75" customHeight="1">
      <c r="J982" s="2507"/>
      <c r="K982" s="2491"/>
      <c r="L982" s="2491"/>
      <c r="M982" s="2491"/>
      <c r="N982" s="2491"/>
      <c r="O982" s="2491"/>
      <c r="P982" s="2491"/>
      <c r="Q982" s="2491"/>
      <c r="R982" s="2491"/>
      <c r="S982" s="2491"/>
      <c r="T982" s="2491"/>
      <c r="U982" s="2491"/>
      <c r="V982" s="2491"/>
      <c r="W982" s="2491"/>
      <c r="X982" s="2491"/>
      <c r="Y982" s="2491"/>
      <c r="Z982" s="2491"/>
    </row>
    <row r="983" spans="10:26" ht="12.75" customHeight="1">
      <c r="J983" s="2507"/>
      <c r="K983" s="2491"/>
      <c r="L983" s="2491"/>
      <c r="M983" s="2491"/>
      <c r="N983" s="2491"/>
      <c r="O983" s="2491"/>
      <c r="P983" s="2491"/>
      <c r="Q983" s="2491"/>
      <c r="R983" s="2491"/>
      <c r="S983" s="2491"/>
      <c r="T983" s="2491"/>
      <c r="U983" s="2491"/>
      <c r="V983" s="2491"/>
      <c r="W983" s="2491"/>
      <c r="X983" s="2491"/>
      <c r="Y983" s="2491"/>
      <c r="Z983" s="2491"/>
    </row>
    <row r="984" spans="10:26" ht="12.75" customHeight="1">
      <c r="J984" s="2507"/>
      <c r="K984" s="2491"/>
      <c r="L984" s="2491"/>
      <c r="M984" s="2491"/>
      <c r="N984" s="2491"/>
      <c r="O984" s="2491"/>
      <c r="P984" s="2491"/>
      <c r="Q984" s="2491"/>
      <c r="R984" s="2491"/>
      <c r="S984" s="2491"/>
      <c r="T984" s="2491"/>
      <c r="U984" s="2491"/>
      <c r="V984" s="2491"/>
      <c r="W984" s="2491"/>
      <c r="X984" s="2491"/>
      <c r="Y984" s="2491"/>
      <c r="Z984" s="2491"/>
    </row>
    <row r="985" spans="10:26" ht="12.75" customHeight="1">
      <c r="J985" s="2507"/>
      <c r="K985" s="2491"/>
      <c r="L985" s="2491"/>
      <c r="M985" s="2491"/>
      <c r="N985" s="2491"/>
      <c r="O985" s="2491"/>
      <c r="P985" s="2491"/>
      <c r="Q985" s="2491"/>
      <c r="R985" s="2491"/>
      <c r="S985" s="2491"/>
      <c r="T985" s="2491"/>
      <c r="U985" s="2491"/>
      <c r="V985" s="2491"/>
      <c r="W985" s="2491"/>
      <c r="X985" s="2491"/>
      <c r="Y985" s="2491"/>
      <c r="Z985" s="2491"/>
    </row>
    <row r="986" spans="10:26" ht="12.75" customHeight="1">
      <c r="J986" s="2507"/>
      <c r="K986" s="2491"/>
      <c r="L986" s="2491"/>
      <c r="M986" s="2491"/>
      <c r="N986" s="2491"/>
      <c r="O986" s="2491"/>
      <c r="P986" s="2491"/>
      <c r="Q986" s="2491"/>
      <c r="R986" s="2491"/>
      <c r="S986" s="2491"/>
      <c r="T986" s="2491"/>
      <c r="U986" s="2491"/>
      <c r="V986" s="2491"/>
      <c r="W986" s="2491"/>
      <c r="X986" s="2491"/>
      <c r="Y986" s="2491"/>
      <c r="Z986" s="2491"/>
    </row>
    <row r="987" spans="10:26" ht="12.75" customHeight="1">
      <c r="J987" s="2507"/>
      <c r="K987" s="2491"/>
      <c r="L987" s="2491"/>
      <c r="M987" s="2491"/>
      <c r="N987" s="2491"/>
      <c r="O987" s="2491"/>
      <c r="P987" s="2491"/>
      <c r="Q987" s="2491"/>
      <c r="R987" s="2491"/>
      <c r="S987" s="2491"/>
      <c r="T987" s="2491"/>
      <c r="U987" s="2491"/>
      <c r="V987" s="2491"/>
      <c r="W987" s="2491"/>
      <c r="X987" s="2491"/>
      <c r="Y987" s="2491"/>
      <c r="Z987" s="2491"/>
    </row>
    <row r="988" spans="10:26" ht="12.75" customHeight="1">
      <c r="J988" s="2507"/>
      <c r="K988" s="2491"/>
      <c r="L988" s="2491"/>
      <c r="M988" s="2491"/>
      <c r="N988" s="2491"/>
      <c r="O988" s="2491"/>
      <c r="P988" s="2491"/>
      <c r="Q988" s="2491"/>
      <c r="R988" s="2491"/>
      <c r="S988" s="2491"/>
      <c r="T988" s="2491"/>
      <c r="U988" s="2491"/>
      <c r="V988" s="2491"/>
      <c r="W988" s="2491"/>
      <c r="X988" s="2491"/>
      <c r="Y988" s="2491"/>
      <c r="Z988" s="2491"/>
    </row>
    <row r="989" spans="10:26" ht="12.75" customHeight="1">
      <c r="J989" s="2507"/>
      <c r="K989" s="2491"/>
      <c r="L989" s="2491"/>
      <c r="M989" s="2491"/>
      <c r="N989" s="2491"/>
      <c r="O989" s="2491"/>
      <c r="P989" s="2491"/>
      <c r="Q989" s="2491"/>
      <c r="R989" s="2491"/>
      <c r="S989" s="2491"/>
      <c r="T989" s="2491"/>
      <c r="U989" s="2491"/>
      <c r="V989" s="2491"/>
      <c r="W989" s="2491"/>
      <c r="X989" s="2491"/>
      <c r="Y989" s="2491"/>
      <c r="Z989" s="2491"/>
    </row>
    <row r="990" spans="10:26" ht="12.75" customHeight="1">
      <c r="J990" s="2507"/>
      <c r="K990" s="2491"/>
      <c r="L990" s="2491"/>
      <c r="M990" s="2491"/>
      <c r="N990" s="2491"/>
      <c r="O990" s="2491"/>
      <c r="P990" s="2491"/>
      <c r="Q990" s="2491"/>
      <c r="R990" s="2491"/>
      <c r="S990" s="2491"/>
      <c r="T990" s="2491"/>
      <c r="U990" s="2491"/>
      <c r="V990" s="2491"/>
      <c r="W990" s="2491"/>
      <c r="X990" s="2491"/>
      <c r="Y990" s="2491"/>
      <c r="Z990" s="2491"/>
    </row>
    <row r="991" spans="10:26" ht="12.75" customHeight="1">
      <c r="J991" s="2507"/>
      <c r="K991" s="2491"/>
      <c r="L991" s="2491"/>
      <c r="M991" s="2491"/>
      <c r="N991" s="2491"/>
      <c r="O991" s="2491"/>
      <c r="P991" s="2491"/>
      <c r="Q991" s="2491"/>
      <c r="R991" s="2491"/>
      <c r="S991" s="2491"/>
      <c r="T991" s="2491"/>
      <c r="U991" s="2491"/>
      <c r="V991" s="2491"/>
      <c r="W991" s="2491"/>
      <c r="X991" s="2491"/>
      <c r="Y991" s="2491"/>
      <c r="Z991" s="2491"/>
    </row>
    <row r="992" spans="10:26" ht="12.75" customHeight="1">
      <c r="J992" s="2507"/>
      <c r="K992" s="2491"/>
      <c r="L992" s="2491"/>
      <c r="M992" s="2491"/>
      <c r="N992" s="2491"/>
      <c r="O992" s="2491"/>
      <c r="P992" s="2491"/>
      <c r="Q992" s="2491"/>
      <c r="R992" s="2491"/>
      <c r="S992" s="2491"/>
      <c r="T992" s="2491"/>
      <c r="U992" s="2491"/>
      <c r="V992" s="2491"/>
      <c r="W992" s="2491"/>
      <c r="X992" s="2491"/>
      <c r="Y992" s="2491"/>
      <c r="Z992" s="2491"/>
    </row>
    <row r="993" spans="10:26" ht="12.75" customHeight="1">
      <c r="J993" s="2507"/>
      <c r="K993" s="2491"/>
      <c r="L993" s="2491"/>
      <c r="M993" s="2491"/>
      <c r="N993" s="2491"/>
      <c r="O993" s="2491"/>
      <c r="P993" s="2491"/>
      <c r="Q993" s="2491"/>
      <c r="R993" s="2491"/>
      <c r="S993" s="2491"/>
      <c r="T993" s="2491"/>
      <c r="U993" s="2491"/>
      <c r="V993" s="2491"/>
      <c r="W993" s="2491"/>
      <c r="X993" s="2491"/>
      <c r="Y993" s="2491"/>
      <c r="Z993" s="2491"/>
    </row>
    <row r="994" spans="10:26" ht="12.75" customHeight="1">
      <c r="J994" s="2507"/>
      <c r="K994" s="2491"/>
      <c r="L994" s="2491"/>
      <c r="M994" s="2491"/>
      <c r="N994" s="2491"/>
      <c r="O994" s="2491"/>
      <c r="P994" s="2491"/>
      <c r="Q994" s="2491"/>
      <c r="R994" s="2491"/>
      <c r="S994" s="2491"/>
      <c r="T994" s="2491"/>
      <c r="U994" s="2491"/>
      <c r="V994" s="2491"/>
      <c r="W994" s="2491"/>
      <c r="X994" s="2491"/>
      <c r="Y994" s="2491"/>
      <c r="Z994" s="2491"/>
    </row>
    <row r="995" spans="10:26" ht="12.75" customHeight="1">
      <c r="J995" s="2507"/>
      <c r="K995" s="2491"/>
      <c r="L995" s="2491"/>
      <c r="M995" s="2491"/>
      <c r="N995" s="2491"/>
      <c r="O995" s="2491"/>
      <c r="P995" s="2491"/>
      <c r="Q995" s="2491"/>
      <c r="R995" s="2491"/>
      <c r="S995" s="2491"/>
      <c r="T995" s="2491"/>
      <c r="U995" s="2491"/>
      <c r="V995" s="2491"/>
      <c r="W995" s="2491"/>
      <c r="X995" s="2491"/>
      <c r="Y995" s="2491"/>
      <c r="Z995" s="2491"/>
    </row>
    <row r="996" spans="10:26" ht="12.75" customHeight="1">
      <c r="J996" s="2507"/>
      <c r="K996" s="2491"/>
      <c r="L996" s="2491"/>
      <c r="M996" s="2491"/>
      <c r="N996" s="2491"/>
      <c r="O996" s="2491"/>
      <c r="P996" s="2491"/>
      <c r="Q996" s="2491"/>
      <c r="R996" s="2491"/>
      <c r="S996" s="2491"/>
      <c r="T996" s="2491"/>
      <c r="U996" s="2491"/>
      <c r="V996" s="2491"/>
      <c r="W996" s="2491"/>
      <c r="X996" s="2491"/>
      <c r="Y996" s="2491"/>
      <c r="Z996" s="2491"/>
    </row>
    <row r="997" spans="10:26" ht="12.75" customHeight="1">
      <c r="J997" s="2507"/>
      <c r="K997" s="2491"/>
      <c r="L997" s="2491"/>
      <c r="M997" s="2491"/>
      <c r="N997" s="2491"/>
      <c r="O997" s="2491"/>
      <c r="P997" s="2491"/>
      <c r="Q997" s="2491"/>
      <c r="R997" s="2491"/>
      <c r="S997" s="2491"/>
      <c r="T997" s="2491"/>
      <c r="U997" s="2491"/>
      <c r="V997" s="2491"/>
      <c r="W997" s="2491"/>
      <c r="X997" s="2491"/>
      <c r="Y997" s="2491"/>
      <c r="Z997" s="2491"/>
    </row>
    <row r="998" spans="10:26" ht="12.75" customHeight="1">
      <c r="J998" s="2507"/>
      <c r="K998" s="2491"/>
      <c r="L998" s="2491"/>
      <c r="M998" s="2491"/>
      <c r="N998" s="2491"/>
      <c r="O998" s="2491"/>
      <c r="P998" s="2491"/>
      <c r="Q998" s="2491"/>
      <c r="R998" s="2491"/>
      <c r="S998" s="2491"/>
      <c r="T998" s="2491"/>
      <c r="U998" s="2491"/>
      <c r="V998" s="2491"/>
      <c r="W998" s="2491"/>
      <c r="X998" s="2491"/>
      <c r="Y998" s="2491"/>
      <c r="Z998" s="2491"/>
    </row>
    <row r="999" spans="10:26" ht="12.75" customHeight="1">
      <c r="J999" s="2507"/>
      <c r="K999" s="2491"/>
      <c r="L999" s="2491"/>
      <c r="M999" s="2491"/>
      <c r="N999" s="2491"/>
      <c r="O999" s="2491"/>
      <c r="P999" s="2491"/>
      <c r="Q999" s="2491"/>
      <c r="R999" s="2491"/>
      <c r="S999" s="2491"/>
      <c r="T999" s="2491"/>
      <c r="U999" s="2491"/>
      <c r="V999" s="2491"/>
      <c r="W999" s="2491"/>
      <c r="X999" s="2491"/>
      <c r="Y999" s="2491"/>
      <c r="Z999" s="2491"/>
    </row>
    <row r="1000" spans="10:26" ht="12.75" customHeight="1">
      <c r="J1000" s="2507"/>
      <c r="K1000" s="2491"/>
      <c r="L1000" s="2491"/>
      <c r="M1000" s="2491"/>
      <c r="N1000" s="2491"/>
      <c r="O1000" s="2491"/>
      <c r="P1000" s="2491"/>
      <c r="Q1000" s="2491"/>
      <c r="R1000" s="2491"/>
      <c r="S1000" s="2491"/>
      <c r="T1000" s="2491"/>
      <c r="U1000" s="2491"/>
      <c r="V1000" s="2491"/>
      <c r="W1000" s="2491"/>
      <c r="X1000" s="2491"/>
      <c r="Y1000" s="2491"/>
      <c r="Z1000" s="2491"/>
    </row>
    <row r="1001" spans="10:26" ht="12.75" customHeight="1">
      <c r="J1001" s="2507"/>
      <c r="K1001" s="2491"/>
      <c r="L1001" s="2491"/>
      <c r="M1001" s="2491"/>
      <c r="N1001" s="2491"/>
      <c r="O1001" s="2491"/>
      <c r="P1001" s="2491"/>
      <c r="Q1001" s="2491"/>
      <c r="R1001" s="2491"/>
      <c r="S1001" s="2491"/>
      <c r="T1001" s="2491"/>
      <c r="U1001" s="2491"/>
      <c r="V1001" s="2491"/>
      <c r="W1001" s="2491"/>
      <c r="X1001" s="2491"/>
      <c r="Y1001" s="2491"/>
      <c r="Z1001" s="2491"/>
    </row>
    <row r="1002" spans="10:26" ht="12.75" customHeight="1">
      <c r="J1002" s="2507"/>
      <c r="K1002" s="2491"/>
      <c r="L1002" s="2491"/>
      <c r="M1002" s="2491"/>
      <c r="N1002" s="2491"/>
      <c r="O1002" s="2491"/>
      <c r="P1002" s="2491"/>
      <c r="Q1002" s="2491"/>
      <c r="R1002" s="2491"/>
      <c r="S1002" s="2491"/>
      <c r="T1002" s="2491"/>
      <c r="U1002" s="2491"/>
      <c r="V1002" s="2491"/>
      <c r="W1002" s="2491"/>
      <c r="X1002" s="2491"/>
      <c r="Y1002" s="2491"/>
      <c r="Z1002" s="2491"/>
    </row>
    <row r="1003" spans="10:26" ht="12.75" customHeight="1">
      <c r="J1003" s="2507"/>
      <c r="K1003" s="2491"/>
      <c r="L1003" s="2491"/>
      <c r="M1003" s="2491"/>
      <c r="N1003" s="2491"/>
      <c r="O1003" s="2491"/>
      <c r="P1003" s="2491"/>
      <c r="Q1003" s="2491"/>
      <c r="R1003" s="2491"/>
      <c r="S1003" s="2491"/>
      <c r="T1003" s="2491"/>
      <c r="U1003" s="2491"/>
      <c r="V1003" s="2491"/>
      <c r="W1003" s="2491"/>
      <c r="X1003" s="2491"/>
      <c r="Y1003" s="2491"/>
      <c r="Z1003" s="2491"/>
    </row>
    <row r="1004" spans="10:26" ht="12.75" customHeight="1">
      <c r="K1004" s="2496"/>
      <c r="L1004" s="2496"/>
      <c r="M1004" s="2496"/>
      <c r="N1004" s="2496"/>
      <c r="O1004" s="2496"/>
      <c r="P1004" s="2496"/>
      <c r="Q1004" s="2496"/>
      <c r="R1004" s="2496"/>
      <c r="S1004" s="2496"/>
      <c r="T1004" s="2496"/>
      <c r="U1004" s="2496"/>
      <c r="V1004" s="2496"/>
      <c r="W1004" s="2496"/>
      <c r="X1004" s="2496"/>
      <c r="Y1004" s="2496"/>
      <c r="Z1004" s="2496"/>
    </row>
  </sheetData>
  <sortState ref="A641:J691">
    <sortCondition ref="G641:G691"/>
  </sortState>
  <mergeCells count="41">
    <mergeCell ref="A59:F59"/>
    <mergeCell ref="H59:J59"/>
    <mergeCell ref="A58:I58"/>
    <mergeCell ref="F56:F57"/>
    <mergeCell ref="G56:G57"/>
    <mergeCell ref="H56:H57"/>
    <mergeCell ref="I56:I57"/>
    <mergeCell ref="A56:A57"/>
    <mergeCell ref="B56:B57"/>
    <mergeCell ref="C56:C57"/>
    <mergeCell ref="D56:D57"/>
    <mergeCell ref="E56:E57"/>
    <mergeCell ref="J56:J57"/>
    <mergeCell ref="A1:J1"/>
    <mergeCell ref="A2:B2"/>
    <mergeCell ref="C2:D2"/>
    <mergeCell ref="E2:F2"/>
    <mergeCell ref="G2:H3"/>
    <mergeCell ref="I2:J2"/>
    <mergeCell ref="G4:H4"/>
    <mergeCell ref="A5:J5"/>
    <mergeCell ref="A8:F8"/>
    <mergeCell ref="I8:J8"/>
    <mergeCell ref="C35:D35"/>
    <mergeCell ref="I35:J35"/>
    <mergeCell ref="A178:F178"/>
    <mergeCell ref="H178:J178"/>
    <mergeCell ref="A79:F79"/>
    <mergeCell ref="A532:F532"/>
    <mergeCell ref="I532:J532"/>
    <mergeCell ref="F351:F352"/>
    <mergeCell ref="G351:G352"/>
    <mergeCell ref="H351:H352"/>
    <mergeCell ref="I351:I352"/>
    <mergeCell ref="J351:J352"/>
    <mergeCell ref="A351:A352"/>
    <mergeCell ref="B351:B352"/>
    <mergeCell ref="C351:C352"/>
    <mergeCell ref="D351:D352"/>
    <mergeCell ref="E351:E352"/>
    <mergeCell ref="H79:J79"/>
  </mergeCells>
  <printOptions horizontalCentered="1"/>
  <pageMargins left="0.47244094488188998" right="0.23622047244094499" top="0.86614173228346503" bottom="0.23622047244094499" header="0.39370078740157499" footer="0.43307086614173201"/>
  <pageSetup scale="89" firstPageNumber="305" orientation="landscape" useFirstPageNumber="1" r:id="rId1"/>
  <headerFooter>
    <oddHeader>&amp;L&amp;"Arial,Bold"&amp;UCOCHIN UNIVERSITY OF SCIENCE AND TECHNOLOGYBUDGET ESTIMATES: 2022-23&amp;C         &amp;P</oddHeader>
    <oddFooter>&amp;L&amp;C&amp;R</oddFooter>
    <evenHeader>&amp;L&amp;"Arial,Bold"&amp;UCOCHIN UNIVERSITY OF SCIENCE AND TECHNOLOGYBUDGET ESTIMATES: 2016-17&amp;C&amp;P&amp;R</evenHeader>
    <evenFooter>&amp;L&amp;C&amp;R</evenFooter>
  </headerFooter>
  <rowBreaks count="71" manualBreakCount="71">
    <brk id="34" max="9" man="1"/>
    <brk id="58" max="9" man="1"/>
    <brk id="74" max="9" man="1"/>
    <brk id="89" max="9" man="1"/>
    <brk id="98" max="9" man="1"/>
    <brk id="106" max="9" man="1"/>
    <brk id="114" max="9" man="1"/>
    <brk id="125" max="9" man="1"/>
    <brk id="133" max="9" man="1"/>
    <brk id="143" max="9" man="1"/>
    <brk id="152" max="9" man="1"/>
    <brk id="161" max="9" man="1"/>
    <brk id="172" max="9" man="1"/>
    <brk id="182" max="9" man="1"/>
    <brk id="191" max="9" man="1"/>
    <brk id="204" max="9" man="1"/>
    <brk id="216" max="9" man="1"/>
    <brk id="225" max="9" man="1"/>
    <brk id="232" max="9" man="1"/>
    <brk id="237" max="9" man="1"/>
    <brk id="244" max="9" man="1"/>
    <brk id="250" max="9" man="1"/>
    <brk id="257" max="9" man="1"/>
    <brk id="263" max="9" man="1"/>
    <brk id="271" max="9" man="1"/>
    <brk id="276" max="9" man="1"/>
    <brk id="283" max="9" man="1"/>
    <brk id="290" max="9" man="1"/>
    <brk id="296" max="9" man="1"/>
    <brk id="303" max="9" man="1"/>
    <brk id="320" max="9" man="1"/>
    <brk id="329" max="9" man="1"/>
    <brk id="340" max="9" man="1"/>
    <brk id="353" max="9" man="1"/>
    <brk id="362" max="9" man="1"/>
    <brk id="370" max="9" man="1"/>
    <brk id="378" max="9" man="1"/>
    <brk id="385" max="9" man="1"/>
    <brk id="397" max="9" man="1"/>
    <brk id="404" max="9" man="1"/>
    <brk id="414" max="9" man="1"/>
    <brk id="422" max="9" man="1"/>
    <brk id="433" max="9" man="1"/>
    <brk id="442" max="9" man="1"/>
    <brk id="453" max="9" man="1"/>
    <brk id="462" max="9" man="1"/>
    <brk id="473" max="9" man="1"/>
    <brk id="484" max="9" man="1"/>
    <brk id="491" max="9" man="1"/>
    <brk id="502" max="9" man="1"/>
    <brk id="517" max="9" man="1"/>
    <brk id="525" max="9" man="1"/>
    <brk id="532" max="9" man="1"/>
    <brk id="546" max="9" man="1"/>
    <brk id="553" max="9" man="1"/>
    <brk id="559" max="9" man="1"/>
    <brk id="565" max="9" man="1"/>
    <brk id="571" max="9" man="1"/>
    <brk id="580" max="9" man="1"/>
    <brk id="585" max="9" man="1"/>
    <brk id="590" max="9" man="1"/>
    <brk id="597" max="9" man="1"/>
    <brk id="604" max="9" man="1"/>
    <brk id="611" max="9" man="1"/>
    <brk id="618" max="9" man="1"/>
    <brk id="625" max="9" man="1"/>
    <brk id="633" max="9" man="1"/>
    <brk id="644" max="9" man="1"/>
    <brk id="661" max="9" man="1"/>
    <brk id="665" max="9" man="1"/>
    <brk id="672" max="9" man="1"/>
  </rowBreaks>
  <drawing r:id="rId2"/>
  <legacyDrawing r:id="rId3"/>
</worksheet>
</file>

<file path=xl/worksheets/sheet19.xml><?xml version="1.0" encoding="utf-8"?>
<worksheet xmlns="http://schemas.openxmlformats.org/spreadsheetml/2006/main" xmlns:r="http://schemas.openxmlformats.org/officeDocument/2006/relationships">
  <sheetPr>
    <tabColor theme="7" tint="-0.23999755851924193"/>
  </sheetPr>
  <dimension ref="A1:AC97"/>
  <sheetViews>
    <sheetView topLeftCell="A75" zoomScale="115" zoomScaleNormal="115" zoomScaleSheetLayoutView="100" workbookViewId="0">
      <selection activeCell="I78" sqref="I78"/>
    </sheetView>
  </sheetViews>
  <sheetFormatPr defaultColWidth="9" defaultRowHeight="12.75" customHeight="1"/>
  <cols>
    <col min="1" max="1" width="16.42578125" style="2872" customWidth="1"/>
    <col min="2" max="2" width="5" style="2872" customWidth="1"/>
    <col min="3" max="3" width="15" style="2872" customWidth="1"/>
    <col min="4" max="4" width="7.7109375" style="2872" customWidth="1"/>
    <col min="5" max="5" width="14.42578125" style="2872" customWidth="1"/>
    <col min="6" max="6" width="7.5703125" style="2872" customWidth="1"/>
    <col min="7" max="7" width="5.7109375" style="2872" customWidth="1"/>
    <col min="8" max="8" width="33.140625" style="2872" customWidth="1"/>
    <col min="9" max="9" width="15.5703125" style="2872" customWidth="1"/>
    <col min="10" max="10" width="8.85546875" style="2872" customWidth="1"/>
    <col min="11" max="11" width="10.140625" style="2872" customWidth="1"/>
    <col min="12" max="12" width="18.5703125" style="2872" customWidth="1"/>
    <col min="13" max="13" width="13.28515625" style="2872" customWidth="1"/>
    <col min="14" max="100" width="9.140625" style="2872" customWidth="1"/>
    <col min="101" max="16384" width="9" style="2872"/>
  </cols>
  <sheetData>
    <row r="1" spans="1:29" ht="29.25" customHeight="1">
      <c r="A1" s="4841" t="s">
        <v>3001</v>
      </c>
      <c r="B1" s="4841"/>
      <c r="C1" s="4841"/>
      <c r="D1" s="4841"/>
      <c r="E1" s="4841"/>
      <c r="F1" s="4841"/>
      <c r="G1" s="4841"/>
      <c r="H1" s="4841"/>
      <c r="I1" s="4841"/>
      <c r="J1" s="4841"/>
      <c r="K1" s="2874"/>
      <c r="L1" s="2874"/>
      <c r="M1" s="2874"/>
      <c r="N1" s="2874"/>
      <c r="O1" s="2874"/>
      <c r="P1" s="2874"/>
      <c r="Q1" s="2874"/>
      <c r="R1" s="2874"/>
      <c r="S1" s="2874"/>
      <c r="T1" s="2874"/>
      <c r="U1" s="2874"/>
      <c r="V1" s="2874"/>
      <c r="W1" s="2874"/>
      <c r="X1" s="2874"/>
      <c r="Y1" s="2874"/>
      <c r="Z1" s="2874"/>
      <c r="AA1" s="2874"/>
      <c r="AB1" s="2874"/>
      <c r="AC1" s="2874"/>
    </row>
    <row r="2" spans="1:29" ht="18" customHeight="1" thickBot="1">
      <c r="A2" s="2513"/>
      <c r="B2" s="2513"/>
      <c r="C2" s="4842"/>
      <c r="D2" s="4842"/>
      <c r="E2" s="2513"/>
      <c r="F2" s="2513"/>
      <c r="G2" s="2513"/>
      <c r="H2" s="2513"/>
      <c r="I2" s="4842" t="s">
        <v>313</v>
      </c>
      <c r="J2" s="4842"/>
      <c r="K2" s="2874"/>
      <c r="L2" s="2874"/>
      <c r="M2" s="2874"/>
      <c r="N2" s="2874"/>
      <c r="O2" s="2874"/>
      <c r="P2" s="2874"/>
      <c r="Q2" s="2874"/>
      <c r="R2" s="2874"/>
      <c r="S2" s="2874"/>
      <c r="T2" s="2874"/>
      <c r="U2" s="2874"/>
      <c r="V2" s="2874"/>
      <c r="W2" s="2874"/>
      <c r="X2" s="2874"/>
      <c r="Y2" s="2874"/>
      <c r="Z2" s="2874"/>
      <c r="AA2" s="2874"/>
      <c r="AB2" s="2874"/>
      <c r="AC2" s="2874"/>
    </row>
    <row r="3" spans="1:29" s="2412" customFormat="1" ht="38.25" customHeight="1">
      <c r="A3" s="4514" t="s">
        <v>3785</v>
      </c>
      <c r="B3" s="4515"/>
      <c r="C3" s="4516" t="s">
        <v>3783</v>
      </c>
      <c r="D3" s="4515"/>
      <c r="E3" s="4516" t="s">
        <v>3784</v>
      </c>
      <c r="F3" s="4515"/>
      <c r="G3" s="4517" t="s">
        <v>117</v>
      </c>
      <c r="H3" s="4518"/>
      <c r="I3" s="4516" t="s">
        <v>3782</v>
      </c>
      <c r="J3" s="4521"/>
      <c r="K3" s="2413"/>
      <c r="L3" s="2411"/>
      <c r="M3" s="2411"/>
      <c r="N3" s="2411"/>
      <c r="O3" s="2411"/>
      <c r="P3" s="2411"/>
      <c r="Q3" s="2411"/>
      <c r="R3" s="2411"/>
      <c r="S3" s="2411"/>
      <c r="T3" s="2411"/>
      <c r="U3" s="2411"/>
      <c r="V3" s="2411"/>
      <c r="W3" s="2411"/>
      <c r="X3" s="2411"/>
      <c r="Y3" s="2411"/>
      <c r="Z3" s="2411"/>
      <c r="AA3" s="2411"/>
      <c r="AB3" s="2411"/>
      <c r="AC3" s="2411"/>
    </row>
    <row r="4" spans="1:29" s="2414" customFormat="1" ht="36" customHeight="1">
      <c r="A4" s="1430" t="s">
        <v>118</v>
      </c>
      <c r="B4" s="1431" t="s">
        <v>104</v>
      </c>
      <c r="C4" s="1431" t="s">
        <v>118</v>
      </c>
      <c r="D4" s="1431" t="s">
        <v>104</v>
      </c>
      <c r="E4" s="1431" t="s">
        <v>118</v>
      </c>
      <c r="F4" s="1431" t="s">
        <v>104</v>
      </c>
      <c r="G4" s="4519"/>
      <c r="H4" s="4520"/>
      <c r="I4" s="1431" t="s">
        <v>118</v>
      </c>
      <c r="J4" s="1432" t="s">
        <v>104</v>
      </c>
      <c r="K4" s="2413"/>
      <c r="L4" s="2413"/>
      <c r="M4" s="2413"/>
      <c r="N4" s="2413"/>
      <c r="O4" s="2413"/>
      <c r="P4" s="2413"/>
      <c r="Q4" s="2413"/>
      <c r="R4" s="2413"/>
      <c r="S4" s="2413"/>
      <c r="T4" s="2413"/>
      <c r="U4" s="2413"/>
      <c r="V4" s="2413"/>
      <c r="W4" s="2413"/>
      <c r="X4" s="2413"/>
      <c r="Y4" s="2413"/>
      <c r="Z4" s="2413"/>
      <c r="AA4" s="2413"/>
      <c r="AB4" s="2413"/>
      <c r="AC4" s="2413"/>
    </row>
    <row r="5" spans="1:29" s="2514" customFormat="1" ht="28.5" customHeight="1" thickBot="1">
      <c r="A5" s="2146">
        <v>1</v>
      </c>
      <c r="B5" s="2147">
        <v>2</v>
      </c>
      <c r="C5" s="2147">
        <v>3</v>
      </c>
      <c r="D5" s="2147">
        <v>4</v>
      </c>
      <c r="E5" s="2147">
        <v>5</v>
      </c>
      <c r="F5" s="2147">
        <v>6</v>
      </c>
      <c r="G5" s="4586">
        <v>7</v>
      </c>
      <c r="H5" s="4587"/>
      <c r="I5" s="2147">
        <v>8</v>
      </c>
      <c r="J5" s="2148">
        <v>9</v>
      </c>
      <c r="K5" s="2411"/>
      <c r="L5" s="2411"/>
      <c r="M5" s="2411"/>
      <c r="N5" s="2411"/>
      <c r="O5" s="2411"/>
      <c r="P5" s="2411"/>
      <c r="Q5" s="2411"/>
      <c r="R5" s="2411"/>
      <c r="S5" s="2411"/>
      <c r="T5" s="2411"/>
      <c r="U5" s="2411"/>
      <c r="V5" s="2411"/>
      <c r="W5" s="2411"/>
      <c r="X5" s="2411"/>
      <c r="Y5" s="2411"/>
      <c r="Z5" s="2411"/>
      <c r="AA5" s="2411"/>
      <c r="AB5" s="2411"/>
      <c r="AC5" s="2411"/>
    </row>
    <row r="6" spans="1:29" ht="27" customHeight="1">
      <c r="A6" s="4847" t="s">
        <v>318</v>
      </c>
      <c r="B6" s="4848"/>
      <c r="C6" s="4848"/>
      <c r="D6" s="4848"/>
      <c r="E6" s="4848"/>
      <c r="F6" s="4848"/>
      <c r="G6" s="4848"/>
      <c r="H6" s="4848"/>
      <c r="I6" s="4848"/>
      <c r="J6" s="4849"/>
      <c r="K6" s="2874"/>
      <c r="L6" s="2874"/>
      <c r="M6" s="2874"/>
      <c r="N6" s="2874"/>
      <c r="O6" s="2874"/>
      <c r="P6" s="2874"/>
      <c r="Q6" s="2874"/>
      <c r="R6" s="2874"/>
      <c r="S6" s="2874"/>
      <c r="T6" s="2874"/>
      <c r="U6" s="2874"/>
      <c r="V6" s="2874"/>
      <c r="W6" s="2874"/>
      <c r="X6" s="2874"/>
      <c r="Y6" s="2874"/>
      <c r="Z6" s="2874"/>
      <c r="AA6" s="2874"/>
      <c r="AB6" s="2874"/>
      <c r="AC6" s="2874"/>
    </row>
    <row r="7" spans="1:29" ht="27" customHeight="1">
      <c r="A7" s="1816">
        <f t="shared" ref="A7:F7" si="0">A25</f>
        <v>0</v>
      </c>
      <c r="B7" s="1816">
        <f t="shared" si="0"/>
        <v>0</v>
      </c>
      <c r="C7" s="1816">
        <f t="shared" si="0"/>
        <v>29050000</v>
      </c>
      <c r="D7" s="1816">
        <f t="shared" si="0"/>
        <v>0</v>
      </c>
      <c r="E7" s="1816">
        <f t="shared" si="0"/>
        <v>29050000</v>
      </c>
      <c r="F7" s="1816">
        <f t="shared" si="0"/>
        <v>0</v>
      </c>
      <c r="G7" s="2515">
        <v>1</v>
      </c>
      <c r="H7" s="1816" t="s">
        <v>1176</v>
      </c>
      <c r="I7" s="1816">
        <f>I25</f>
        <v>0</v>
      </c>
      <c r="J7" s="1816">
        <f>J25</f>
        <v>0</v>
      </c>
      <c r="K7" s="2874"/>
      <c r="L7" s="2874"/>
      <c r="M7" s="2874"/>
      <c r="N7" s="2874"/>
      <c r="O7" s="2874"/>
      <c r="P7" s="2874"/>
      <c r="Q7" s="2874"/>
      <c r="R7" s="2874"/>
      <c r="S7" s="2874"/>
      <c r="T7" s="2874"/>
      <c r="U7" s="2874"/>
      <c r="V7" s="2874"/>
      <c r="W7" s="2874"/>
      <c r="X7" s="2874"/>
      <c r="Y7" s="2874"/>
      <c r="Z7" s="2874"/>
      <c r="AA7" s="2874"/>
      <c r="AB7" s="2874"/>
      <c r="AC7" s="2874"/>
    </row>
    <row r="8" spans="1:29" ht="42" customHeight="1">
      <c r="A8" s="1816">
        <f t="shared" ref="A8:F8" si="1">A48</f>
        <v>0</v>
      </c>
      <c r="B8" s="1816">
        <f t="shared" si="1"/>
        <v>0</v>
      </c>
      <c r="C8" s="1816">
        <f t="shared" si="1"/>
        <v>370565000</v>
      </c>
      <c r="D8" s="1816">
        <f t="shared" si="1"/>
        <v>0</v>
      </c>
      <c r="E8" s="1816">
        <f t="shared" si="1"/>
        <v>370565000</v>
      </c>
      <c r="F8" s="1816">
        <f t="shared" si="1"/>
        <v>0</v>
      </c>
      <c r="G8" s="2515">
        <v>2</v>
      </c>
      <c r="H8" s="1872" t="s">
        <v>1177</v>
      </c>
      <c r="I8" s="1816">
        <f>I48</f>
        <v>0</v>
      </c>
      <c r="J8" s="1816">
        <f>J48</f>
        <v>0</v>
      </c>
      <c r="K8" s="2874"/>
      <c r="L8" s="2874"/>
      <c r="M8" s="2874"/>
      <c r="N8" s="2874"/>
      <c r="O8" s="2874"/>
      <c r="P8" s="2874"/>
      <c r="Q8" s="2874"/>
      <c r="R8" s="2874"/>
      <c r="S8" s="2874"/>
      <c r="T8" s="2874"/>
      <c r="U8" s="2874"/>
      <c r="V8" s="2874"/>
      <c r="W8" s="2874"/>
      <c r="X8" s="2874"/>
      <c r="Y8" s="2874"/>
      <c r="Z8" s="2874"/>
      <c r="AA8" s="2874"/>
      <c r="AB8" s="2874"/>
      <c r="AC8" s="2874"/>
    </row>
    <row r="9" spans="1:29" ht="33.75" customHeight="1" thickBot="1">
      <c r="A9" s="1816">
        <f t="shared" ref="A9:F9" si="2">A79</f>
        <v>0</v>
      </c>
      <c r="B9" s="1816">
        <f t="shared" si="2"/>
        <v>0</v>
      </c>
      <c r="C9" s="1816">
        <f t="shared" si="2"/>
        <v>242390000</v>
      </c>
      <c r="D9" s="1816">
        <f t="shared" si="2"/>
        <v>0</v>
      </c>
      <c r="E9" s="1816">
        <f t="shared" si="2"/>
        <v>242390000</v>
      </c>
      <c r="F9" s="1816">
        <f t="shared" si="2"/>
        <v>0</v>
      </c>
      <c r="G9" s="2516">
        <v>3</v>
      </c>
      <c r="H9" s="2517" t="s">
        <v>1178</v>
      </c>
      <c r="I9" s="1816">
        <f>I79</f>
        <v>0</v>
      </c>
      <c r="J9" s="1816">
        <f>J79</f>
        <v>0</v>
      </c>
      <c r="K9" s="2874"/>
      <c r="L9" s="2874"/>
      <c r="M9" s="2874"/>
      <c r="N9" s="2874"/>
      <c r="O9" s="2874"/>
      <c r="P9" s="2874"/>
      <c r="Q9" s="2874"/>
      <c r="R9" s="2874"/>
      <c r="S9" s="2874"/>
      <c r="T9" s="2874"/>
      <c r="U9" s="2874"/>
      <c r="V9" s="2874"/>
      <c r="W9" s="2874"/>
      <c r="X9" s="2874"/>
      <c r="Y9" s="2874"/>
      <c r="Z9" s="2874"/>
      <c r="AA9" s="2874"/>
      <c r="AB9" s="2874"/>
      <c r="AC9" s="2874"/>
    </row>
    <row r="10" spans="1:29" s="2521" customFormat="1" ht="33" customHeight="1" thickTop="1" thickBot="1">
      <c r="A10" s="2518">
        <f t="shared" ref="A10:F10" si="3">SUM(A7:A9)</f>
        <v>0</v>
      </c>
      <c r="B10" s="2518">
        <f t="shared" si="3"/>
        <v>0</v>
      </c>
      <c r="C10" s="2518">
        <f t="shared" si="3"/>
        <v>642005000</v>
      </c>
      <c r="D10" s="2518">
        <f t="shared" si="3"/>
        <v>0</v>
      </c>
      <c r="E10" s="2518">
        <f t="shared" si="3"/>
        <v>642005000</v>
      </c>
      <c r="F10" s="2518">
        <f t="shared" si="3"/>
        <v>0</v>
      </c>
      <c r="G10" s="2519"/>
      <c r="H10" s="2520" t="s">
        <v>2271</v>
      </c>
      <c r="I10" s="1911">
        <f>SUM(I7:I9)</f>
        <v>0</v>
      </c>
      <c r="J10" s="1802">
        <f>SUM(J7:J9)</f>
        <v>0</v>
      </c>
      <c r="K10" s="2874"/>
      <c r="L10" s="2874"/>
      <c r="M10" s="2874"/>
      <c r="N10" s="2874"/>
      <c r="O10" s="2874"/>
      <c r="P10" s="2874"/>
      <c r="Q10" s="2874"/>
      <c r="R10" s="2874"/>
      <c r="S10" s="2874"/>
      <c r="T10" s="2874"/>
      <c r="U10" s="2874"/>
      <c r="V10" s="2874"/>
      <c r="W10" s="2874"/>
      <c r="X10" s="2874"/>
      <c r="Y10" s="2874"/>
      <c r="Z10" s="2874"/>
      <c r="AA10" s="2874"/>
      <c r="AB10" s="2874"/>
      <c r="AC10" s="2874"/>
    </row>
    <row r="11" spans="1:29" ht="14.25" customHeight="1">
      <c r="A11" s="1786"/>
      <c r="B11" s="1786"/>
      <c r="C11" s="1786"/>
      <c r="D11" s="1786"/>
      <c r="E11" s="1786"/>
      <c r="F11" s="1786"/>
      <c r="G11" s="2522"/>
      <c r="H11" s="2523"/>
      <c r="I11" s="1786"/>
      <c r="J11" s="1786"/>
      <c r="K11" s="2874"/>
      <c r="L11" s="2874"/>
      <c r="M11" s="2874"/>
      <c r="N11" s="2874"/>
      <c r="O11" s="2874"/>
      <c r="P11" s="2874"/>
      <c r="Q11" s="2874"/>
      <c r="R11" s="2874"/>
      <c r="S11" s="2874"/>
      <c r="T11" s="2874"/>
      <c r="U11" s="2874"/>
      <c r="V11" s="2874"/>
      <c r="W11" s="2874"/>
      <c r="X11" s="2874"/>
      <c r="Y11" s="2874"/>
      <c r="Z11" s="2874"/>
      <c r="AA11" s="2874"/>
      <c r="AB11" s="2874"/>
      <c r="AC11" s="2874"/>
    </row>
    <row r="12" spans="1:29" ht="17.25" customHeight="1">
      <c r="A12" s="4808" t="s">
        <v>625</v>
      </c>
      <c r="B12" s="4808"/>
      <c r="C12" s="4808"/>
      <c r="D12" s="4808"/>
      <c r="E12" s="4808"/>
      <c r="F12" s="4808"/>
      <c r="G12" s="4808"/>
      <c r="H12" s="4808"/>
      <c r="I12" s="4808"/>
      <c r="J12" s="4808"/>
      <c r="K12" s="2874"/>
      <c r="L12" s="2874"/>
      <c r="M12" s="2874"/>
      <c r="N12" s="2874"/>
      <c r="O12" s="2874"/>
      <c r="P12" s="2874"/>
      <c r="Q12" s="2874"/>
      <c r="R12" s="2874"/>
      <c r="S12" s="2874"/>
      <c r="T12" s="2874"/>
      <c r="U12" s="2874"/>
      <c r="V12" s="2874"/>
      <c r="W12" s="2874"/>
      <c r="X12" s="2874"/>
      <c r="Y12" s="2874"/>
      <c r="Z12" s="2874"/>
      <c r="AA12" s="2874"/>
      <c r="AB12" s="2874"/>
      <c r="AC12" s="2874"/>
    </row>
    <row r="13" spans="1:29" ht="17.25" customHeight="1">
      <c r="A13" s="2524" t="s">
        <v>626</v>
      </c>
      <c r="B13" s="2874"/>
      <c r="C13" s="2874"/>
      <c r="D13" s="2874"/>
      <c r="E13" s="2874"/>
      <c r="F13" s="2525"/>
      <c r="G13" s="2525"/>
      <c r="H13" s="2874"/>
      <c r="I13" s="2874"/>
      <c r="J13" s="2874"/>
      <c r="K13" s="2874"/>
      <c r="L13" s="2874"/>
      <c r="M13" s="2874"/>
      <c r="N13" s="2874"/>
      <c r="O13" s="2874"/>
      <c r="P13" s="2874"/>
      <c r="Q13" s="2874"/>
      <c r="R13" s="2874"/>
      <c r="S13" s="2874"/>
      <c r="T13" s="2874"/>
      <c r="U13" s="2874"/>
      <c r="V13" s="2874"/>
      <c r="W13" s="2874"/>
      <c r="X13" s="2874"/>
      <c r="Y13" s="2874"/>
      <c r="Z13" s="2874"/>
      <c r="AA13" s="2874"/>
      <c r="AB13" s="2874"/>
      <c r="AC13" s="2874"/>
    </row>
    <row r="14" spans="1:29" ht="21" customHeight="1">
      <c r="A14" s="4850"/>
      <c r="B14" s="4851"/>
      <c r="C14" s="4851"/>
      <c r="D14" s="4851"/>
      <c r="E14" s="4851"/>
      <c r="F14" s="4852"/>
      <c r="G14" s="2016">
        <v>1</v>
      </c>
      <c r="H14" s="4853" t="s">
        <v>1176</v>
      </c>
      <c r="I14" s="4854"/>
      <c r="J14" s="4855"/>
      <c r="K14" s="2874"/>
      <c r="L14" s="2874"/>
      <c r="M14" s="2874"/>
      <c r="N14" s="2874"/>
      <c r="O14" s="2874"/>
      <c r="P14" s="2874"/>
      <c r="Q14" s="2874"/>
      <c r="R14" s="2874"/>
      <c r="S14" s="2874"/>
      <c r="T14" s="2874"/>
      <c r="U14" s="2874"/>
      <c r="V14" s="2874"/>
      <c r="W14" s="2874"/>
      <c r="X14" s="2874"/>
      <c r="Y14" s="2874"/>
      <c r="Z14" s="2874"/>
      <c r="AA14" s="2874"/>
      <c r="AB14" s="2874"/>
      <c r="AC14" s="2874"/>
    </row>
    <row r="15" spans="1:29" ht="30" customHeight="1">
      <c r="A15" s="1853"/>
      <c r="B15" s="2087"/>
      <c r="C15" s="4167">
        <v>700000</v>
      </c>
      <c r="D15" s="1855">
        <v>0</v>
      </c>
      <c r="E15" s="4167">
        <v>700000</v>
      </c>
      <c r="F15" s="1855">
        <v>0</v>
      </c>
      <c r="G15" s="2097" t="s">
        <v>324</v>
      </c>
      <c r="H15" s="2083" t="s">
        <v>2272</v>
      </c>
      <c r="I15" s="4167"/>
      <c r="J15" s="1855">
        <v>0</v>
      </c>
      <c r="K15" s="2874"/>
      <c r="L15" s="2874"/>
      <c r="M15" s="2874"/>
      <c r="N15" s="2874"/>
      <c r="O15" s="2874"/>
      <c r="P15" s="2874"/>
      <c r="Q15" s="2874"/>
      <c r="R15" s="2874"/>
      <c r="S15" s="2874"/>
      <c r="T15" s="2874"/>
      <c r="U15" s="2874"/>
      <c r="V15" s="2874"/>
      <c r="W15" s="2874"/>
      <c r="X15" s="2874"/>
      <c r="Y15" s="2874"/>
      <c r="Z15" s="2874"/>
      <c r="AA15" s="2874"/>
      <c r="AB15" s="2874"/>
      <c r="AC15" s="2874"/>
    </row>
    <row r="16" spans="1:29" ht="30" customHeight="1">
      <c r="A16" s="1853"/>
      <c r="B16" s="2018"/>
      <c r="C16" s="3921"/>
      <c r="D16" s="1620">
        <v>0</v>
      </c>
      <c r="E16" s="3921"/>
      <c r="F16" s="1620">
        <v>0</v>
      </c>
      <c r="G16" s="2018" t="s">
        <v>326</v>
      </c>
      <c r="H16" s="1851" t="s">
        <v>2273</v>
      </c>
      <c r="I16" s="3921"/>
      <c r="J16" s="1620">
        <v>0</v>
      </c>
      <c r="K16" s="2874"/>
      <c r="L16" s="2874"/>
      <c r="M16" s="2874"/>
      <c r="N16" s="2874"/>
      <c r="O16" s="2874"/>
      <c r="P16" s="2874"/>
      <c r="Q16" s="2874"/>
      <c r="R16" s="2874"/>
      <c r="S16" s="2874"/>
      <c r="T16" s="2874"/>
      <c r="U16" s="2874"/>
      <c r="V16" s="2874"/>
      <c r="W16" s="2874"/>
      <c r="X16" s="2874"/>
      <c r="Y16" s="2874"/>
      <c r="Z16" s="2874"/>
      <c r="AA16" s="2874"/>
      <c r="AB16" s="2874"/>
      <c r="AC16" s="2874"/>
    </row>
    <row r="17" spans="1:29" ht="30" customHeight="1">
      <c r="A17" s="1853"/>
      <c r="B17" s="2015"/>
      <c r="C17" s="4156">
        <v>0</v>
      </c>
      <c r="D17" s="1620">
        <v>0</v>
      </c>
      <c r="E17" s="4156">
        <v>0</v>
      </c>
      <c r="F17" s="1620">
        <v>0</v>
      </c>
      <c r="G17" s="2018" t="s">
        <v>454</v>
      </c>
      <c r="H17" s="1851" t="s">
        <v>2274</v>
      </c>
      <c r="I17" s="4156"/>
      <c r="J17" s="1620">
        <v>0</v>
      </c>
      <c r="K17" s="2874"/>
      <c r="L17" s="2874"/>
      <c r="M17" s="2874"/>
      <c r="N17" s="2874"/>
      <c r="O17" s="2874"/>
      <c r="P17" s="2874"/>
      <c r="Q17" s="2874"/>
      <c r="R17" s="2874"/>
      <c r="S17" s="2874"/>
      <c r="T17" s="2874"/>
      <c r="U17" s="2874"/>
      <c r="V17" s="2874"/>
      <c r="W17" s="2874"/>
      <c r="X17" s="2874"/>
      <c r="Y17" s="2874"/>
      <c r="Z17" s="2874"/>
      <c r="AA17" s="2874"/>
      <c r="AB17" s="2874"/>
      <c r="AC17" s="2874"/>
    </row>
    <row r="18" spans="1:29" ht="18.75" customHeight="1">
      <c r="A18" s="1853"/>
      <c r="B18" s="2015"/>
      <c r="C18" s="2015"/>
      <c r="D18" s="1620">
        <v>0</v>
      </c>
      <c r="E18" s="2015"/>
      <c r="F18" s="1620">
        <v>0</v>
      </c>
      <c r="G18" s="2018" t="s">
        <v>455</v>
      </c>
      <c r="H18" s="1851" t="s">
        <v>2275</v>
      </c>
      <c r="I18" s="2015"/>
      <c r="J18" s="1620">
        <v>0</v>
      </c>
      <c r="K18" s="2874"/>
      <c r="L18" s="2874"/>
      <c r="M18" s="2874"/>
      <c r="N18" s="2874"/>
      <c r="O18" s="2874"/>
      <c r="P18" s="2874"/>
      <c r="Q18" s="2874"/>
      <c r="R18" s="2874"/>
      <c r="S18" s="2874"/>
      <c r="T18" s="2874"/>
      <c r="U18" s="2874"/>
      <c r="V18" s="2874"/>
      <c r="W18" s="2874"/>
      <c r="X18" s="2874"/>
      <c r="Y18" s="2874"/>
      <c r="Z18" s="2874"/>
      <c r="AA18" s="2874"/>
      <c r="AB18" s="2874"/>
      <c r="AC18" s="2874"/>
    </row>
    <row r="19" spans="1:29" ht="30" customHeight="1">
      <c r="A19" s="1853"/>
      <c r="B19" s="2015"/>
      <c r="C19" s="2093">
        <v>28000000</v>
      </c>
      <c r="D19" s="1620">
        <v>0</v>
      </c>
      <c r="E19" s="2093">
        <v>28000000</v>
      </c>
      <c r="F19" s="1620">
        <v>0</v>
      </c>
      <c r="G19" s="2018" t="s">
        <v>697</v>
      </c>
      <c r="H19" s="1851" t="s">
        <v>2276</v>
      </c>
      <c r="I19" s="2093"/>
      <c r="J19" s="1620">
        <v>0</v>
      </c>
      <c r="K19" s="2874"/>
      <c r="L19" s="2874"/>
      <c r="M19" s="2874"/>
      <c r="N19" s="2874"/>
      <c r="O19" s="2874"/>
      <c r="P19" s="2874"/>
      <c r="Q19" s="2874"/>
      <c r="R19" s="2874"/>
      <c r="S19" s="2874"/>
      <c r="T19" s="2874"/>
      <c r="U19" s="2874"/>
      <c r="V19" s="2874"/>
      <c r="W19" s="2874"/>
      <c r="X19" s="2874"/>
      <c r="Y19" s="2874"/>
      <c r="Z19" s="2874"/>
      <c r="AA19" s="2874"/>
      <c r="AB19" s="2874"/>
      <c r="AC19" s="2874"/>
    </row>
    <row r="20" spans="1:29" ht="30" customHeight="1">
      <c r="A20" s="1853"/>
      <c r="B20" s="2015"/>
      <c r="C20" s="3812">
        <v>350000</v>
      </c>
      <c r="D20" s="1620">
        <v>0</v>
      </c>
      <c r="E20" s="3812">
        <v>350000</v>
      </c>
      <c r="F20" s="1620">
        <v>0</v>
      </c>
      <c r="G20" s="2018" t="s">
        <v>699</v>
      </c>
      <c r="H20" s="1851" t="s">
        <v>2277</v>
      </c>
      <c r="I20" s="3812"/>
      <c r="J20" s="1620">
        <v>0</v>
      </c>
      <c r="K20" s="2874"/>
      <c r="L20" s="2874"/>
      <c r="M20" s="2874"/>
      <c r="N20" s="2874"/>
      <c r="O20" s="2874"/>
      <c r="P20" s="2874"/>
      <c r="Q20" s="2874"/>
      <c r="R20" s="2874"/>
      <c r="S20" s="2874"/>
      <c r="T20" s="2874"/>
      <c r="U20" s="2874"/>
      <c r="V20" s="2874"/>
      <c r="W20" s="2874"/>
      <c r="X20" s="2874"/>
      <c r="Y20" s="2874"/>
      <c r="Z20" s="2874"/>
      <c r="AA20" s="2874"/>
      <c r="AB20" s="2874"/>
      <c r="AC20" s="2874"/>
    </row>
    <row r="21" spans="1:29" ht="18.75" customHeight="1">
      <c r="A21" s="1853"/>
      <c r="B21" s="2015"/>
      <c r="C21" s="2015"/>
      <c r="D21" s="1620">
        <v>0</v>
      </c>
      <c r="E21" s="2015"/>
      <c r="F21" s="1620">
        <v>0</v>
      </c>
      <c r="G21" s="2018" t="s">
        <v>701</v>
      </c>
      <c r="H21" s="1851" t="s">
        <v>1186</v>
      </c>
      <c r="I21" s="2015"/>
      <c r="J21" s="1620">
        <v>0</v>
      </c>
      <c r="K21" s="2874"/>
      <c r="L21" s="2874"/>
      <c r="M21" s="2874"/>
      <c r="N21" s="2874"/>
      <c r="O21" s="2874"/>
      <c r="P21" s="2874"/>
      <c r="Q21" s="2874"/>
      <c r="R21" s="2874"/>
      <c r="S21" s="2874"/>
      <c r="T21" s="2874"/>
      <c r="U21" s="2874"/>
      <c r="V21" s="2874"/>
      <c r="W21" s="2874"/>
      <c r="X21" s="2874"/>
      <c r="Y21" s="2874"/>
      <c r="Z21" s="2874"/>
      <c r="AA21" s="2874"/>
      <c r="AB21" s="2874"/>
      <c r="AC21" s="2874"/>
    </row>
    <row r="22" spans="1:29" ht="15.75" customHeight="1">
      <c r="A22" s="1853"/>
      <c r="B22" s="2015"/>
      <c r="C22" s="2015"/>
      <c r="D22" s="1620">
        <v>0</v>
      </c>
      <c r="E22" s="2015"/>
      <c r="F22" s="1620">
        <v>0</v>
      </c>
      <c r="G22" s="2018" t="s">
        <v>703</v>
      </c>
      <c r="H22" s="1851" t="s">
        <v>2278</v>
      </c>
      <c r="I22" s="2015"/>
      <c r="J22" s="1620">
        <v>0</v>
      </c>
      <c r="K22" s="2874"/>
      <c r="L22" s="2874"/>
      <c r="M22" s="2874"/>
      <c r="N22" s="2874"/>
      <c r="O22" s="2874"/>
      <c r="P22" s="2874"/>
      <c r="Q22" s="2874"/>
      <c r="R22" s="2874"/>
      <c r="S22" s="2874"/>
      <c r="T22" s="2874"/>
      <c r="U22" s="2874"/>
      <c r="V22" s="2874"/>
      <c r="W22" s="2874"/>
      <c r="X22" s="2874"/>
      <c r="Y22" s="2874"/>
      <c r="Z22" s="2874"/>
      <c r="AA22" s="2874"/>
      <c r="AB22" s="2874"/>
      <c r="AC22" s="2874"/>
    </row>
    <row r="23" spans="1:29" ht="30" customHeight="1">
      <c r="A23" s="1853"/>
      <c r="B23" s="2018"/>
      <c r="C23" s="4158">
        <v>0</v>
      </c>
      <c r="D23" s="1620">
        <v>0</v>
      </c>
      <c r="E23" s="4158">
        <v>0</v>
      </c>
      <c r="F23" s="1620">
        <v>0</v>
      </c>
      <c r="G23" s="2018" t="s">
        <v>473</v>
      </c>
      <c r="H23" s="1851" t="s">
        <v>2279</v>
      </c>
      <c r="I23" s="4158"/>
      <c r="J23" s="1620">
        <v>0</v>
      </c>
      <c r="K23" s="2874"/>
      <c r="L23" s="2874"/>
      <c r="M23" s="2874"/>
      <c r="N23" s="2874"/>
      <c r="O23" s="2874"/>
      <c r="P23" s="2874"/>
      <c r="Q23" s="2874"/>
      <c r="R23" s="2874"/>
      <c r="S23" s="2874"/>
      <c r="T23" s="2874"/>
      <c r="U23" s="2874"/>
      <c r="V23" s="2874"/>
      <c r="W23" s="2874"/>
      <c r="X23" s="2874"/>
      <c r="Y23" s="2874"/>
      <c r="Z23" s="2874"/>
      <c r="AA23" s="2874"/>
      <c r="AB23" s="2874"/>
      <c r="AC23" s="2874"/>
    </row>
    <row r="24" spans="1:29" s="2421" customFormat="1" ht="32.25" customHeight="1" thickBot="1">
      <c r="A24" s="1853"/>
      <c r="B24" s="1831"/>
      <c r="C24" s="4159">
        <v>0</v>
      </c>
      <c r="D24" s="4168">
        <v>0</v>
      </c>
      <c r="E24" s="4159">
        <v>0</v>
      </c>
      <c r="F24" s="4168">
        <v>0</v>
      </c>
      <c r="G24" s="2044" t="s">
        <v>476</v>
      </c>
      <c r="H24" s="2045" t="s">
        <v>2280</v>
      </c>
      <c r="I24" s="4159">
        <v>0</v>
      </c>
      <c r="J24" s="4168">
        <v>0</v>
      </c>
      <c r="K24" s="2874"/>
      <c r="L24" s="2874"/>
      <c r="M24" s="2874"/>
      <c r="N24" s="2874"/>
      <c r="O24" s="2874"/>
      <c r="P24" s="2874"/>
      <c r="Q24" s="2874"/>
      <c r="R24" s="2874"/>
      <c r="S24" s="2874"/>
      <c r="T24" s="2874"/>
      <c r="U24" s="2874"/>
      <c r="V24" s="2874"/>
      <c r="W24" s="2874"/>
      <c r="X24" s="2874"/>
      <c r="Y24" s="2874"/>
      <c r="Z24" s="2874"/>
      <c r="AA24" s="2874"/>
      <c r="AB24" s="2874"/>
      <c r="AC24" s="2874"/>
    </row>
    <row r="25" spans="1:29" s="2441" customFormat="1" ht="36.75" customHeight="1" thickTop="1" thickBot="1">
      <c r="A25" s="2527">
        <f t="shared" ref="A25:F25" si="4">SUM(A15:A24)</f>
        <v>0</v>
      </c>
      <c r="B25" s="2528">
        <f t="shared" si="4"/>
        <v>0</v>
      </c>
      <c r="C25" s="2528">
        <f>SUM(C15:C24)</f>
        <v>29050000</v>
      </c>
      <c r="D25" s="2529">
        <f t="shared" si="4"/>
        <v>0</v>
      </c>
      <c r="E25" s="2528">
        <f t="shared" si="4"/>
        <v>29050000</v>
      </c>
      <c r="F25" s="2528">
        <f t="shared" si="4"/>
        <v>0</v>
      </c>
      <c r="G25" s="2530"/>
      <c r="H25" s="2531" t="s">
        <v>1190</v>
      </c>
      <c r="I25" s="2528">
        <f>SUM(I15:I24)</f>
        <v>0</v>
      </c>
      <c r="J25" s="2532">
        <f>SUM(J15:J24)</f>
        <v>0</v>
      </c>
      <c r="K25" s="2440"/>
      <c r="L25" s="2440"/>
      <c r="M25" s="2440"/>
      <c r="N25" s="2440"/>
      <c r="O25" s="2440"/>
      <c r="P25" s="2440"/>
      <c r="Q25" s="2440"/>
      <c r="R25" s="2440"/>
      <c r="S25" s="2440"/>
      <c r="T25" s="2440"/>
      <c r="U25" s="2440"/>
      <c r="V25" s="2440"/>
      <c r="W25" s="2440"/>
      <c r="X25" s="2440"/>
      <c r="Y25" s="2440"/>
      <c r="Z25" s="2440"/>
      <c r="AA25" s="2440"/>
      <c r="AB25" s="2440"/>
      <c r="AC25" s="2440"/>
    </row>
    <row r="26" spans="1:29" ht="18.75" customHeight="1" thickBot="1">
      <c r="A26" s="4844"/>
      <c r="B26" s="4844"/>
      <c r="C26" s="4844"/>
      <c r="D26" s="4844"/>
      <c r="E26" s="4844"/>
      <c r="F26" s="4844"/>
      <c r="G26" s="2871">
        <v>2</v>
      </c>
      <c r="H26" s="4845" t="s">
        <v>1177</v>
      </c>
      <c r="I26" s="4845"/>
      <c r="J26" s="4845"/>
      <c r="K26" s="2874"/>
      <c r="L26" s="2874"/>
      <c r="M26" s="2874"/>
      <c r="N26" s="2874"/>
      <c r="O26" s="2874"/>
      <c r="P26" s="2874"/>
      <c r="Q26" s="2874"/>
      <c r="R26" s="2874"/>
      <c r="S26" s="2874"/>
      <c r="T26" s="2874"/>
      <c r="U26" s="2874"/>
      <c r="V26" s="2874"/>
      <c r="W26" s="2874"/>
      <c r="X26" s="2874"/>
      <c r="Y26" s="2874"/>
      <c r="Z26" s="2874"/>
      <c r="AA26" s="2874"/>
      <c r="AB26" s="2874"/>
      <c r="AC26" s="2874"/>
    </row>
    <row r="27" spans="1:29" ht="31.5" customHeight="1">
      <c r="A27" s="4257"/>
      <c r="B27" s="2021"/>
      <c r="C27" s="3914">
        <v>150000000</v>
      </c>
      <c r="D27" s="2533">
        <v>0</v>
      </c>
      <c r="E27" s="3914">
        <v>150000000</v>
      </c>
      <c r="F27" s="2533">
        <v>0</v>
      </c>
      <c r="G27" s="2162">
        <v>100</v>
      </c>
      <c r="H27" s="2164" t="s">
        <v>2281</v>
      </c>
      <c r="I27" s="3914"/>
      <c r="J27" s="2533">
        <v>0</v>
      </c>
      <c r="K27" s="2874"/>
      <c r="L27" s="2874"/>
      <c r="M27" s="2874"/>
      <c r="N27" s="2874"/>
      <c r="O27" s="2874"/>
      <c r="P27" s="2874"/>
      <c r="Q27" s="2874"/>
      <c r="R27" s="2874"/>
      <c r="S27" s="2874"/>
      <c r="T27" s="2874"/>
      <c r="U27" s="2874"/>
      <c r="V27" s="2874"/>
      <c r="W27" s="2874"/>
      <c r="X27" s="2874"/>
      <c r="Y27" s="2874"/>
      <c r="Z27" s="2874"/>
      <c r="AA27" s="2874"/>
      <c r="AB27" s="2874"/>
      <c r="AC27" s="2874"/>
    </row>
    <row r="28" spans="1:29" ht="34.5" customHeight="1">
      <c r="A28" s="4258"/>
      <c r="B28" s="2015"/>
      <c r="C28" s="3915">
        <v>25000000</v>
      </c>
      <c r="D28" s="2017">
        <v>0</v>
      </c>
      <c r="E28" s="3915">
        <v>25000000</v>
      </c>
      <c r="F28" s="2017">
        <v>0</v>
      </c>
      <c r="G28" s="2167">
        <v>102</v>
      </c>
      <c r="H28" s="2169" t="s">
        <v>2282</v>
      </c>
      <c r="I28" s="3915"/>
      <c r="J28" s="2017">
        <v>0</v>
      </c>
      <c r="K28" s="2874"/>
      <c r="L28" s="2874"/>
      <c r="M28" s="2874"/>
      <c r="N28" s="2874"/>
      <c r="O28" s="2874"/>
      <c r="P28" s="2874"/>
      <c r="Q28" s="2874"/>
      <c r="R28" s="2874"/>
      <c r="S28" s="2874"/>
      <c r="T28" s="2874"/>
      <c r="U28" s="2874"/>
      <c r="V28" s="2874"/>
      <c r="W28" s="2874"/>
      <c r="X28" s="2874"/>
      <c r="Y28" s="2874"/>
      <c r="Z28" s="2874"/>
      <c r="AA28" s="2874"/>
      <c r="AB28" s="2874"/>
      <c r="AC28" s="2874"/>
    </row>
    <row r="29" spans="1:29" ht="30" customHeight="1">
      <c r="A29" s="4258"/>
      <c r="B29" s="2015"/>
      <c r="C29" s="3915">
        <v>65000000</v>
      </c>
      <c r="D29" s="2017">
        <v>0</v>
      </c>
      <c r="E29" s="3915">
        <v>65000000</v>
      </c>
      <c r="F29" s="2017">
        <v>0</v>
      </c>
      <c r="G29" s="2167">
        <v>103</v>
      </c>
      <c r="H29" s="2169" t="s">
        <v>2283</v>
      </c>
      <c r="I29" s="3915"/>
      <c r="J29" s="2017">
        <v>0</v>
      </c>
      <c r="K29" s="2874"/>
      <c r="L29" s="2874"/>
      <c r="M29" s="2874"/>
      <c r="N29" s="2874"/>
      <c r="O29" s="2874"/>
      <c r="P29" s="2874"/>
      <c r="Q29" s="2874"/>
      <c r="R29" s="2874"/>
      <c r="S29" s="2874"/>
      <c r="T29" s="2874"/>
      <c r="U29" s="2874"/>
      <c r="V29" s="2874"/>
      <c r="W29" s="2874"/>
      <c r="X29" s="2874"/>
      <c r="Y29" s="2874"/>
      <c r="Z29" s="2874"/>
      <c r="AA29" s="2874"/>
      <c r="AB29" s="2874"/>
      <c r="AC29" s="2874"/>
    </row>
    <row r="30" spans="1:29" ht="27" customHeight="1">
      <c r="A30" s="4258"/>
      <c r="B30" s="2015"/>
      <c r="C30" s="3915">
        <v>70000000</v>
      </c>
      <c r="D30" s="2017">
        <v>0</v>
      </c>
      <c r="E30" s="3915">
        <v>70000000</v>
      </c>
      <c r="F30" s="2017">
        <v>0</v>
      </c>
      <c r="G30" s="2167">
        <v>104</v>
      </c>
      <c r="H30" s="2169" t="s">
        <v>2284</v>
      </c>
      <c r="I30" s="3915"/>
      <c r="J30" s="2017">
        <v>0</v>
      </c>
      <c r="K30" s="2874"/>
      <c r="L30" s="2874"/>
      <c r="M30" s="2874"/>
      <c r="N30" s="2874"/>
      <c r="O30" s="2874"/>
      <c r="P30" s="2874"/>
      <c r="Q30" s="2874"/>
      <c r="R30" s="2874"/>
      <c r="S30" s="2874"/>
      <c r="T30" s="2874"/>
      <c r="U30" s="2874"/>
      <c r="V30" s="2874"/>
      <c r="W30" s="2874"/>
      <c r="X30" s="2874"/>
      <c r="Y30" s="2874"/>
      <c r="Z30" s="2874"/>
      <c r="AA30" s="2874"/>
      <c r="AB30" s="2874"/>
      <c r="AC30" s="2874"/>
    </row>
    <row r="31" spans="1:29" ht="15.75" customHeight="1">
      <c r="A31" s="4258"/>
      <c r="B31" s="2018"/>
      <c r="C31" s="4134">
        <v>240000</v>
      </c>
      <c r="D31" s="2159">
        <v>0</v>
      </c>
      <c r="E31" s="4134">
        <v>240000</v>
      </c>
      <c r="F31" s="2159">
        <v>0</v>
      </c>
      <c r="G31" s="2167">
        <v>105</v>
      </c>
      <c r="H31" s="2169" t="s">
        <v>2285</v>
      </c>
      <c r="I31" s="4134"/>
      <c r="J31" s="2159">
        <v>0</v>
      </c>
      <c r="K31" s="2874"/>
      <c r="L31" s="2874">
        <f>SUM(A28:A31)</f>
        <v>0</v>
      </c>
      <c r="M31" s="2874"/>
      <c r="N31" s="2874"/>
      <c r="O31" s="2874"/>
      <c r="P31" s="2874"/>
      <c r="Q31" s="2874"/>
      <c r="R31" s="2874"/>
      <c r="S31" s="2874"/>
      <c r="T31" s="2874"/>
      <c r="U31" s="2874"/>
      <c r="V31" s="2874"/>
      <c r="W31" s="2874"/>
      <c r="X31" s="2874"/>
      <c r="Y31" s="2874"/>
      <c r="Z31" s="2874"/>
      <c r="AA31" s="2874"/>
      <c r="AB31" s="2874"/>
      <c r="AC31" s="2874"/>
    </row>
    <row r="32" spans="1:29" ht="33.75" customHeight="1">
      <c r="A32" s="1853"/>
      <c r="B32" s="2018"/>
      <c r="C32" s="3915">
        <v>0</v>
      </c>
      <c r="D32" s="2159">
        <v>0</v>
      </c>
      <c r="E32" s="3915">
        <v>0</v>
      </c>
      <c r="F32" s="2159">
        <v>0</v>
      </c>
      <c r="G32" s="2167">
        <v>106</v>
      </c>
      <c r="H32" s="2169" t="s">
        <v>2286</v>
      </c>
      <c r="I32" s="3915"/>
      <c r="J32" s="2159">
        <v>0</v>
      </c>
      <c r="K32" s="2874"/>
      <c r="L32" s="2874">
        <v>144928795</v>
      </c>
      <c r="M32" s="2874"/>
      <c r="N32" s="2874"/>
      <c r="O32" s="2874"/>
      <c r="P32" s="2874"/>
      <c r="Q32" s="2874"/>
      <c r="R32" s="2874"/>
      <c r="S32" s="2874"/>
      <c r="T32" s="2874"/>
      <c r="U32" s="2874"/>
      <c r="V32" s="2874"/>
      <c r="W32" s="2874"/>
      <c r="X32" s="2874"/>
      <c r="Y32" s="2874"/>
      <c r="Z32" s="2874"/>
      <c r="AA32" s="2874"/>
      <c r="AB32" s="2874"/>
      <c r="AC32" s="2874"/>
    </row>
    <row r="33" spans="1:29" ht="30" customHeight="1">
      <c r="A33" s="1853"/>
      <c r="B33" s="2015"/>
      <c r="C33" s="3916">
        <v>30000000</v>
      </c>
      <c r="D33" s="2017">
        <v>0</v>
      </c>
      <c r="E33" s="3916">
        <v>30000000</v>
      </c>
      <c r="F33" s="2017">
        <v>0</v>
      </c>
      <c r="G33" s="2018">
        <v>125</v>
      </c>
      <c r="H33" s="1851" t="s">
        <v>2287</v>
      </c>
      <c r="I33" s="3916"/>
      <c r="J33" s="2017">
        <v>0</v>
      </c>
      <c r="K33" s="2874"/>
      <c r="L33" s="2874">
        <f>L32-L31</f>
        <v>144928795</v>
      </c>
      <c r="M33" s="2874"/>
      <c r="N33" s="2874"/>
      <c r="O33" s="2874"/>
      <c r="P33" s="2874"/>
      <c r="Q33" s="2874"/>
      <c r="R33" s="2874"/>
      <c r="S33" s="2874"/>
      <c r="T33" s="2874"/>
      <c r="U33" s="2874"/>
      <c r="V33" s="2874"/>
      <c r="W33" s="2874"/>
      <c r="X33" s="2874"/>
      <c r="Y33" s="2874"/>
      <c r="Z33" s="2874"/>
      <c r="AA33" s="2874"/>
      <c r="AB33" s="2874"/>
      <c r="AC33" s="2874"/>
    </row>
    <row r="34" spans="1:29" ht="16.5" customHeight="1">
      <c r="A34" s="1853"/>
      <c r="B34" s="2015"/>
      <c r="C34" s="4429"/>
      <c r="D34" s="2017">
        <v>0</v>
      </c>
      <c r="E34" s="4429"/>
      <c r="F34" s="2017">
        <v>0</v>
      </c>
      <c r="G34" s="2018">
        <v>126</v>
      </c>
      <c r="H34" s="1851" t="s">
        <v>2288</v>
      </c>
      <c r="J34" s="2017">
        <v>0</v>
      </c>
      <c r="K34" s="2874"/>
      <c r="L34" s="2874"/>
      <c r="M34" s="2874"/>
      <c r="N34" s="2874"/>
      <c r="O34" s="2874"/>
      <c r="P34" s="2874"/>
      <c r="Q34" s="2874"/>
      <c r="R34" s="2874"/>
      <c r="S34" s="2874"/>
      <c r="T34" s="2874"/>
      <c r="U34" s="2874"/>
      <c r="V34" s="2874"/>
      <c r="W34" s="2874"/>
      <c r="X34" s="2874"/>
      <c r="Y34" s="2874"/>
      <c r="Z34" s="2874"/>
      <c r="AA34" s="2874"/>
      <c r="AB34" s="2874"/>
      <c r="AC34" s="2874"/>
    </row>
    <row r="35" spans="1:29" ht="15" customHeight="1">
      <c r="A35" s="1853"/>
      <c r="B35" s="2015"/>
      <c r="C35" s="2878"/>
      <c r="D35" s="2017">
        <v>0</v>
      </c>
      <c r="E35" s="2878"/>
      <c r="F35" s="2017">
        <v>0</v>
      </c>
      <c r="G35" s="2018">
        <v>127</v>
      </c>
      <c r="H35" s="1851" t="s">
        <v>2289</v>
      </c>
      <c r="I35" s="2878"/>
      <c r="J35" s="2017">
        <v>0</v>
      </c>
      <c r="K35" s="2874"/>
      <c r="L35" s="2874"/>
      <c r="M35" s="2874"/>
      <c r="N35" s="2874"/>
      <c r="O35" s="2874"/>
      <c r="P35" s="2874"/>
      <c r="Q35" s="2874"/>
      <c r="R35" s="2874"/>
      <c r="S35" s="2874"/>
      <c r="T35" s="2874"/>
      <c r="U35" s="2874"/>
      <c r="V35" s="2874"/>
      <c r="W35" s="2874"/>
      <c r="X35" s="2874"/>
      <c r="Y35" s="2874"/>
      <c r="Z35" s="2874"/>
      <c r="AA35" s="2874"/>
      <c r="AB35" s="2874"/>
      <c r="AC35" s="2874"/>
    </row>
    <row r="36" spans="1:29" ht="15" customHeight="1">
      <c r="A36" s="1853"/>
      <c r="B36" s="2018"/>
      <c r="C36" s="2629">
        <v>0</v>
      </c>
      <c r="D36" s="2159">
        <v>0</v>
      </c>
      <c r="E36" s="2629">
        <v>0</v>
      </c>
      <c r="F36" s="2159">
        <v>0</v>
      </c>
      <c r="G36" s="2018">
        <v>129</v>
      </c>
      <c r="H36" s="1851" t="s">
        <v>2290</v>
      </c>
      <c r="I36" s="2629"/>
      <c r="J36" s="2159">
        <v>0</v>
      </c>
      <c r="K36" s="2874"/>
      <c r="L36" s="2874"/>
      <c r="M36" s="2874"/>
      <c r="N36" s="2874"/>
      <c r="O36" s="2874"/>
      <c r="P36" s="2874"/>
      <c r="Q36" s="2874"/>
      <c r="R36" s="2874"/>
      <c r="S36" s="2874"/>
      <c r="T36" s="2874"/>
      <c r="U36" s="2874"/>
      <c r="V36" s="2874"/>
      <c r="W36" s="2874"/>
      <c r="X36" s="2874"/>
      <c r="Y36" s="2874"/>
      <c r="Z36" s="2874"/>
      <c r="AA36" s="2874"/>
      <c r="AB36" s="2874"/>
      <c r="AC36" s="2874"/>
    </row>
    <row r="37" spans="1:29" ht="33.75" customHeight="1">
      <c r="A37" s="1853"/>
      <c r="B37" s="2015"/>
      <c r="C37" s="3916">
        <v>20000000</v>
      </c>
      <c r="D37" s="2017">
        <v>0</v>
      </c>
      <c r="E37" s="3916">
        <v>20000000</v>
      </c>
      <c r="F37" s="2017">
        <v>0</v>
      </c>
      <c r="G37" s="2018">
        <v>130</v>
      </c>
      <c r="H37" s="1851" t="s">
        <v>1200</v>
      </c>
      <c r="I37" s="3916"/>
      <c r="J37" s="2017">
        <v>0</v>
      </c>
      <c r="K37" s="2874"/>
      <c r="L37" s="2874"/>
      <c r="M37" s="2874"/>
      <c r="N37" s="2874"/>
      <c r="O37" s="2874"/>
      <c r="P37" s="2874"/>
      <c r="Q37" s="2874"/>
      <c r="R37" s="2874"/>
      <c r="S37" s="2874"/>
      <c r="T37" s="2874"/>
      <c r="U37" s="2874"/>
      <c r="V37" s="2874"/>
      <c r="W37" s="2874"/>
      <c r="X37" s="2874"/>
      <c r="Y37" s="2874"/>
      <c r="Z37" s="2874"/>
      <c r="AA37" s="2874"/>
      <c r="AB37" s="2874"/>
      <c r="AC37" s="2874"/>
    </row>
    <row r="38" spans="1:29" ht="34.5" customHeight="1" thickBot="1">
      <c r="A38" s="1853"/>
      <c r="B38" s="2534"/>
      <c r="C38" s="2534">
        <v>600000</v>
      </c>
      <c r="D38" s="2537">
        <v>0</v>
      </c>
      <c r="E38" s="2534">
        <v>600000</v>
      </c>
      <c r="F38" s="2537">
        <v>0</v>
      </c>
      <c r="G38" s="2535">
        <v>150</v>
      </c>
      <c r="H38" s="2536" t="s">
        <v>2291</v>
      </c>
      <c r="I38" s="2534"/>
      <c r="J38" s="2537">
        <v>0</v>
      </c>
      <c r="K38" s="2874"/>
      <c r="L38" s="2874"/>
      <c r="M38" s="2874"/>
      <c r="N38" s="2874"/>
      <c r="O38" s="2874"/>
      <c r="P38" s="2874"/>
      <c r="Q38" s="2874"/>
      <c r="R38" s="2874"/>
      <c r="S38" s="2874"/>
      <c r="T38" s="2874"/>
      <c r="U38" s="2874"/>
      <c r="V38" s="2874"/>
      <c r="W38" s="2874"/>
      <c r="X38" s="2874"/>
      <c r="Y38" s="2874"/>
      <c r="Z38" s="2874"/>
      <c r="AA38" s="2874"/>
      <c r="AB38" s="2874"/>
      <c r="AC38" s="2874"/>
    </row>
    <row r="39" spans="1:29" ht="30" customHeight="1">
      <c r="A39" s="1853"/>
      <c r="B39" s="1854"/>
      <c r="C39" s="1854">
        <v>500000</v>
      </c>
      <c r="D39" s="1855">
        <v>0</v>
      </c>
      <c r="E39" s="1854">
        <v>500000</v>
      </c>
      <c r="F39" s="1855">
        <v>0</v>
      </c>
      <c r="G39" s="2097">
        <v>151</v>
      </c>
      <c r="H39" s="2083" t="s">
        <v>2292</v>
      </c>
      <c r="I39" s="1854"/>
      <c r="J39" s="1855">
        <v>0</v>
      </c>
      <c r="K39" s="2874"/>
      <c r="L39" s="2874"/>
      <c r="M39" s="2874"/>
      <c r="N39" s="2874"/>
      <c r="O39" s="2874"/>
      <c r="P39" s="2874"/>
      <c r="Q39" s="2874"/>
      <c r="R39" s="2874"/>
      <c r="S39" s="2874"/>
      <c r="T39" s="2874"/>
      <c r="U39" s="2874"/>
      <c r="V39" s="2874"/>
      <c r="W39" s="2874"/>
      <c r="X39" s="2874"/>
      <c r="Y39" s="2874"/>
      <c r="Z39" s="2874"/>
      <c r="AA39" s="2874"/>
      <c r="AB39" s="2874"/>
      <c r="AC39" s="2874"/>
    </row>
    <row r="40" spans="1:29" ht="33" customHeight="1">
      <c r="A40" s="1853"/>
      <c r="B40" s="2878"/>
      <c r="C40" s="2878">
        <v>500000</v>
      </c>
      <c r="D40" s="1620">
        <v>0</v>
      </c>
      <c r="E40" s="2878">
        <v>500000</v>
      </c>
      <c r="F40" s="1620">
        <v>0</v>
      </c>
      <c r="G40" s="2018">
        <v>152</v>
      </c>
      <c r="H40" s="1851" t="s">
        <v>2293</v>
      </c>
      <c r="I40" s="2878"/>
      <c r="J40" s="1620">
        <v>0</v>
      </c>
      <c r="K40" s="2874"/>
      <c r="L40" s="2874"/>
      <c r="M40" s="2874"/>
      <c r="N40" s="2874"/>
      <c r="O40" s="2874"/>
      <c r="P40" s="2874"/>
      <c r="Q40" s="2874"/>
      <c r="R40" s="2874"/>
      <c r="S40" s="2874"/>
      <c r="T40" s="2874"/>
      <c r="U40" s="2874"/>
      <c r="V40" s="2874"/>
      <c r="W40" s="2874"/>
      <c r="X40" s="2874"/>
      <c r="Y40" s="2874"/>
      <c r="Z40" s="2874"/>
      <c r="AA40" s="2874"/>
      <c r="AB40" s="2874"/>
      <c r="AC40" s="2874"/>
    </row>
    <row r="41" spans="1:29" ht="38.25" customHeight="1">
      <c r="A41" s="1853"/>
      <c r="B41" s="2018"/>
      <c r="C41" s="2878">
        <v>750000</v>
      </c>
      <c r="D41" s="2159">
        <v>0</v>
      </c>
      <c r="E41" s="2878">
        <v>750000</v>
      </c>
      <c r="F41" s="2159">
        <v>0</v>
      </c>
      <c r="G41" s="2018">
        <v>153</v>
      </c>
      <c r="H41" s="1851" t="s">
        <v>2294</v>
      </c>
      <c r="I41" s="2878"/>
      <c r="J41" s="2159">
        <v>0</v>
      </c>
      <c r="K41" s="2874"/>
      <c r="L41" s="2874"/>
      <c r="M41" s="2874"/>
      <c r="N41" s="2874"/>
      <c r="O41" s="2874"/>
      <c r="P41" s="2874"/>
      <c r="Q41" s="2874"/>
      <c r="R41" s="2874"/>
      <c r="S41" s="2874"/>
      <c r="T41" s="2874"/>
      <c r="U41" s="2874"/>
      <c r="V41" s="2874"/>
      <c r="W41" s="2874"/>
      <c r="X41" s="2874"/>
      <c r="Y41" s="2874"/>
      <c r="Z41" s="2874"/>
      <c r="AA41" s="2874"/>
      <c r="AB41" s="2874"/>
      <c r="AC41" s="2874"/>
    </row>
    <row r="42" spans="1:29" ht="32.25" customHeight="1">
      <c r="A42" s="1853"/>
      <c r="B42" s="2015"/>
      <c r="C42" s="2878">
        <v>50000</v>
      </c>
      <c r="D42" s="2017">
        <v>0</v>
      </c>
      <c r="E42" s="2878">
        <v>50000</v>
      </c>
      <c r="F42" s="2017">
        <v>0</v>
      </c>
      <c r="G42" s="2018">
        <v>154</v>
      </c>
      <c r="H42" s="1851" t="s">
        <v>2295</v>
      </c>
      <c r="I42" s="2878"/>
      <c r="J42" s="2017">
        <v>0</v>
      </c>
      <c r="K42" s="2874"/>
      <c r="L42" s="2874"/>
      <c r="M42" s="2874"/>
      <c r="N42" s="2874"/>
      <c r="O42" s="2874"/>
      <c r="P42" s="2874"/>
      <c r="Q42" s="2874"/>
      <c r="R42" s="2874"/>
      <c r="S42" s="2874"/>
      <c r="T42" s="2874"/>
      <c r="U42" s="2874"/>
      <c r="V42" s="2874"/>
      <c r="W42" s="2874"/>
      <c r="X42" s="2874"/>
      <c r="Y42" s="2874"/>
      <c r="Z42" s="2874"/>
      <c r="AA42" s="2874"/>
      <c r="AB42" s="2874"/>
      <c r="AC42" s="2874"/>
    </row>
    <row r="43" spans="1:29" ht="36" customHeight="1">
      <c r="A43" s="1853"/>
      <c r="B43" s="2015"/>
      <c r="C43" s="4291">
        <v>5000000</v>
      </c>
      <c r="D43" s="2017"/>
      <c r="E43" s="4291">
        <v>5000000</v>
      </c>
      <c r="F43" s="2017"/>
      <c r="G43" s="2018">
        <v>155</v>
      </c>
      <c r="H43" s="1851" t="s">
        <v>2296</v>
      </c>
      <c r="I43" s="4291"/>
      <c r="J43" s="2017"/>
      <c r="K43" s="2874"/>
      <c r="L43" s="2874"/>
      <c r="M43" s="2874"/>
      <c r="N43" s="2874"/>
      <c r="O43" s="2874"/>
      <c r="P43" s="2874"/>
      <c r="Q43" s="2874"/>
      <c r="R43" s="2874"/>
      <c r="S43" s="2874"/>
      <c r="T43" s="2874"/>
      <c r="U43" s="2874"/>
      <c r="V43" s="2874"/>
      <c r="W43" s="2874"/>
      <c r="X43" s="2874"/>
      <c r="Y43" s="2874"/>
      <c r="Z43" s="2874"/>
      <c r="AA43" s="2874"/>
      <c r="AB43" s="2874"/>
      <c r="AC43" s="2874"/>
    </row>
    <row r="44" spans="1:29" ht="27" customHeight="1">
      <c r="A44" s="1853"/>
      <c r="B44" s="2087"/>
      <c r="C44" s="1854">
        <v>75000</v>
      </c>
      <c r="D44" s="2082"/>
      <c r="E44" s="1854">
        <v>75000</v>
      </c>
      <c r="F44" s="2082"/>
      <c r="G44" s="2097">
        <v>156</v>
      </c>
      <c r="H44" s="2083" t="s">
        <v>3353</v>
      </c>
      <c r="I44" s="1854"/>
      <c r="J44" s="2082"/>
      <c r="K44" s="2874"/>
      <c r="L44" s="2874"/>
      <c r="M44" s="2874"/>
      <c r="N44" s="2874"/>
      <c r="O44" s="2874"/>
      <c r="P44" s="2874"/>
      <c r="Q44" s="2874"/>
      <c r="R44" s="2874"/>
      <c r="S44" s="2874"/>
      <c r="T44" s="2874"/>
      <c r="U44" s="2874"/>
      <c r="V44" s="2874"/>
      <c r="W44" s="2874"/>
      <c r="X44" s="2874"/>
      <c r="Y44" s="2874"/>
      <c r="Z44" s="2874"/>
      <c r="AA44" s="2874"/>
      <c r="AB44" s="2874"/>
      <c r="AC44" s="2874"/>
    </row>
    <row r="45" spans="1:29" ht="34.5" customHeight="1">
      <c r="A45" s="1853"/>
      <c r="B45" s="1854"/>
      <c r="C45" s="1854">
        <v>350000</v>
      </c>
      <c r="D45" s="1855">
        <v>0</v>
      </c>
      <c r="E45" s="1854">
        <v>350000</v>
      </c>
      <c r="F45" s="1855">
        <v>0</v>
      </c>
      <c r="G45" s="2097">
        <v>175</v>
      </c>
      <c r="H45" s="2083" t="s">
        <v>2297</v>
      </c>
      <c r="I45" s="1854"/>
      <c r="J45" s="1855">
        <v>0</v>
      </c>
      <c r="K45" s="2874"/>
      <c r="L45" s="2874"/>
      <c r="M45" s="2874"/>
      <c r="N45" s="2874"/>
      <c r="O45" s="2874"/>
      <c r="P45" s="2874"/>
      <c r="Q45" s="2874"/>
      <c r="R45" s="2874"/>
      <c r="S45" s="2874"/>
      <c r="T45" s="2874"/>
      <c r="U45" s="2874"/>
      <c r="V45" s="2874"/>
      <c r="W45" s="2874"/>
      <c r="X45" s="2874"/>
      <c r="Y45" s="2874"/>
      <c r="Z45" s="2874"/>
      <c r="AA45" s="2874"/>
      <c r="AB45" s="2874"/>
      <c r="AC45" s="2874"/>
    </row>
    <row r="46" spans="1:29" ht="43.5" customHeight="1">
      <c r="A46" s="1853"/>
      <c r="B46" s="2018"/>
      <c r="C46" s="4291">
        <v>2500000</v>
      </c>
      <c r="D46" s="2159">
        <v>0</v>
      </c>
      <c r="E46" s="4291">
        <v>2500000</v>
      </c>
      <c r="F46" s="2159">
        <v>0</v>
      </c>
      <c r="G46" s="2018">
        <v>176</v>
      </c>
      <c r="H46" s="1851" t="s">
        <v>2298</v>
      </c>
      <c r="I46" s="4291"/>
      <c r="J46" s="2159">
        <v>0</v>
      </c>
      <c r="K46" s="2874"/>
      <c r="L46" s="2874"/>
      <c r="M46" s="2874"/>
      <c r="N46" s="2874"/>
      <c r="O46" s="2874"/>
      <c r="P46" s="2874"/>
      <c r="Q46" s="2874"/>
      <c r="R46" s="2874"/>
      <c r="S46" s="2874"/>
      <c r="T46" s="2874"/>
      <c r="U46" s="2874"/>
      <c r="V46" s="2874"/>
      <c r="W46" s="2874"/>
      <c r="X46" s="2874"/>
      <c r="Y46" s="2874"/>
      <c r="Z46" s="2874"/>
      <c r="AA46" s="2874"/>
      <c r="AB46" s="2874"/>
      <c r="AC46" s="2874"/>
    </row>
    <row r="47" spans="1:29" s="2125" customFormat="1" ht="22.5" customHeight="1" thickBot="1">
      <c r="A47" s="1853"/>
      <c r="B47" s="2023"/>
      <c r="C47" s="2023"/>
      <c r="D47" s="2025">
        <v>0</v>
      </c>
      <c r="E47" s="2023"/>
      <c r="F47" s="2025">
        <v>0</v>
      </c>
      <c r="G47" s="2024">
        <v>177</v>
      </c>
      <c r="H47" s="1920" t="s">
        <v>1209</v>
      </c>
      <c r="I47" s="2023"/>
      <c r="J47" s="2025">
        <v>0</v>
      </c>
    </row>
    <row r="48" spans="1:29" s="2441" customFormat="1" ht="51" customHeight="1" thickTop="1" thickBot="1">
      <c r="A48" s="2538">
        <f t="shared" ref="A48:F48" si="5">SUM(A27:A47)</f>
        <v>0</v>
      </c>
      <c r="B48" s="2539">
        <f t="shared" si="5"/>
        <v>0</v>
      </c>
      <c r="C48" s="2540">
        <f t="shared" si="5"/>
        <v>370565000</v>
      </c>
      <c r="D48" s="2540">
        <f t="shared" si="5"/>
        <v>0</v>
      </c>
      <c r="E48" s="2539">
        <f>SUM(E27:E47)</f>
        <v>370565000</v>
      </c>
      <c r="F48" s="2539">
        <f t="shared" si="5"/>
        <v>0</v>
      </c>
      <c r="G48" s="2541"/>
      <c r="H48" s="2542" t="s">
        <v>1210</v>
      </c>
      <c r="I48" s="2540">
        <f>SUM(I27:I47)</f>
        <v>0</v>
      </c>
      <c r="J48" s="2543">
        <f>SUM(J27:J47)</f>
        <v>0</v>
      </c>
      <c r="K48" s="2440"/>
      <c r="L48" s="2440"/>
      <c r="M48" s="2440"/>
      <c r="N48" s="2440"/>
      <c r="O48" s="2440"/>
      <c r="P48" s="2440"/>
      <c r="Q48" s="2440"/>
      <c r="R48" s="2440"/>
      <c r="S48" s="2440"/>
      <c r="T48" s="2440"/>
      <c r="U48" s="2440"/>
      <c r="V48" s="2440"/>
      <c r="W48" s="2440"/>
      <c r="X48" s="2440"/>
      <c r="Y48" s="2440"/>
      <c r="Z48" s="2440"/>
      <c r="AA48" s="2440"/>
      <c r="AB48" s="2440"/>
      <c r="AC48" s="2440"/>
    </row>
    <row r="49" spans="1:29" ht="15.75" customHeight="1" thickBot="1">
      <c r="A49" s="4843"/>
      <c r="B49" s="4844"/>
      <c r="C49" s="4844"/>
      <c r="D49" s="4844"/>
      <c r="E49" s="4844"/>
      <c r="F49" s="4844"/>
      <c r="G49" s="2871">
        <v>3</v>
      </c>
      <c r="H49" s="4845" t="s">
        <v>1178</v>
      </c>
      <c r="I49" s="4845"/>
      <c r="J49" s="4846"/>
      <c r="K49" s="2874"/>
      <c r="L49" s="2874"/>
      <c r="M49" s="2874"/>
      <c r="N49" s="2874"/>
      <c r="O49" s="2874"/>
      <c r="P49" s="2874"/>
      <c r="Q49" s="2874"/>
      <c r="R49" s="2874"/>
      <c r="S49" s="2874"/>
      <c r="T49" s="2874"/>
      <c r="U49" s="2874"/>
      <c r="V49" s="2874"/>
      <c r="W49" s="2874"/>
      <c r="X49" s="2874"/>
      <c r="Y49" s="2874"/>
      <c r="Z49" s="2874"/>
      <c r="AA49" s="2874"/>
      <c r="AB49" s="2874"/>
      <c r="AC49" s="2874"/>
    </row>
    <row r="50" spans="1:29" ht="21" customHeight="1">
      <c r="A50" s="1853"/>
      <c r="B50" s="2038"/>
      <c r="C50" s="3917">
        <v>150000000</v>
      </c>
      <c r="D50" s="2544">
        <v>0</v>
      </c>
      <c r="E50" s="3917">
        <v>150000000</v>
      </c>
      <c r="F50" s="2544">
        <v>0</v>
      </c>
      <c r="G50" s="2039">
        <v>200</v>
      </c>
      <c r="H50" s="2040" t="s">
        <v>2299</v>
      </c>
      <c r="I50" s="3917"/>
      <c r="J50" s="2544">
        <v>0</v>
      </c>
      <c r="K50" s="2874"/>
      <c r="L50" s="2874"/>
      <c r="M50" s="2874"/>
      <c r="N50" s="2874"/>
      <c r="O50" s="2874"/>
      <c r="P50" s="2874"/>
      <c r="Q50" s="2874"/>
      <c r="R50" s="2874"/>
      <c r="S50" s="2874"/>
      <c r="T50" s="2874"/>
      <c r="U50" s="2874"/>
      <c r="V50" s="2874"/>
      <c r="W50" s="2874"/>
      <c r="X50" s="2874"/>
      <c r="Y50" s="2874"/>
      <c r="Z50" s="2874"/>
      <c r="AA50" s="2874"/>
      <c r="AB50" s="2874"/>
      <c r="AC50" s="2874"/>
    </row>
    <row r="51" spans="1:29" ht="15" customHeight="1">
      <c r="A51" s="1853"/>
      <c r="B51" s="2030"/>
      <c r="C51" s="3812">
        <v>5000000</v>
      </c>
      <c r="D51" s="2545">
        <v>0</v>
      </c>
      <c r="E51" s="3812">
        <v>5000000</v>
      </c>
      <c r="F51" s="2545">
        <v>0</v>
      </c>
      <c r="G51" s="2030">
        <v>201</v>
      </c>
      <c r="H51" s="1233" t="s">
        <v>2300</v>
      </c>
      <c r="I51" s="3812"/>
      <c r="J51" s="2545">
        <v>0</v>
      </c>
      <c r="K51" s="2874"/>
      <c r="L51" s="2874"/>
      <c r="M51" s="2874"/>
      <c r="N51" s="2874"/>
      <c r="O51" s="2874"/>
      <c r="P51" s="2874"/>
      <c r="Q51" s="2874"/>
      <c r="R51" s="2874"/>
      <c r="S51" s="2874"/>
      <c r="T51" s="2874"/>
      <c r="U51" s="2874"/>
      <c r="V51" s="2874"/>
      <c r="W51" s="2874"/>
      <c r="X51" s="2874"/>
      <c r="Y51" s="2874"/>
      <c r="Z51" s="2874"/>
      <c r="AA51" s="2874"/>
      <c r="AB51" s="2874"/>
      <c r="AC51" s="2874"/>
    </row>
    <row r="52" spans="1:29" ht="15" customHeight="1">
      <c r="A52" s="1853"/>
      <c r="B52" s="1788"/>
      <c r="C52" s="3812">
        <v>40000</v>
      </c>
      <c r="D52" s="1789">
        <v>0</v>
      </c>
      <c r="E52" s="3812">
        <v>40000</v>
      </c>
      <c r="F52" s="1789">
        <v>0</v>
      </c>
      <c r="G52" s="2030">
        <v>202</v>
      </c>
      <c r="H52" s="1233" t="s">
        <v>2301</v>
      </c>
      <c r="I52" s="3812"/>
      <c r="J52" s="1789">
        <v>0</v>
      </c>
      <c r="K52" s="2874"/>
      <c r="L52" s="2874"/>
      <c r="M52" s="2874"/>
      <c r="N52" s="2874"/>
      <c r="O52" s="2874"/>
      <c r="P52" s="2874"/>
      <c r="Q52" s="2874"/>
      <c r="R52" s="2874"/>
      <c r="S52" s="2874"/>
      <c r="T52" s="2874"/>
      <c r="U52" s="2874"/>
      <c r="V52" s="2874"/>
      <c r="W52" s="2874"/>
      <c r="X52" s="2874"/>
      <c r="Y52" s="2874"/>
      <c r="Z52" s="2874"/>
      <c r="AA52" s="2874"/>
      <c r="AB52" s="2874"/>
      <c r="AC52" s="2874"/>
    </row>
    <row r="53" spans="1:29" ht="15" customHeight="1">
      <c r="A53" s="1853"/>
      <c r="B53" s="1788"/>
      <c r="C53" s="3812">
        <v>20000000</v>
      </c>
      <c r="D53" s="1789">
        <v>0</v>
      </c>
      <c r="E53" s="3812">
        <v>20000000</v>
      </c>
      <c r="F53" s="1789">
        <v>0</v>
      </c>
      <c r="G53" s="2030">
        <v>203</v>
      </c>
      <c r="H53" s="1233" t="s">
        <v>2302</v>
      </c>
      <c r="I53" s="3812"/>
      <c r="J53" s="1789">
        <v>0</v>
      </c>
      <c r="K53" s="2874"/>
      <c r="L53" s="2874"/>
      <c r="M53" s="2874"/>
      <c r="N53" s="2874"/>
      <c r="O53" s="2874"/>
      <c r="P53" s="2874"/>
      <c r="Q53" s="2874"/>
      <c r="R53" s="2874"/>
      <c r="S53" s="2874"/>
      <c r="T53" s="2874"/>
      <c r="U53" s="2874"/>
      <c r="V53" s="2874"/>
      <c r="W53" s="2874"/>
      <c r="X53" s="2874"/>
      <c r="Y53" s="2874"/>
      <c r="Z53" s="2874"/>
      <c r="AA53" s="2874"/>
      <c r="AB53" s="2874"/>
      <c r="AC53" s="2874"/>
    </row>
    <row r="54" spans="1:29" ht="15" customHeight="1">
      <c r="A54" s="1853"/>
      <c r="B54" s="1788"/>
      <c r="C54" s="3812">
        <v>0</v>
      </c>
      <c r="D54" s="1789">
        <v>0</v>
      </c>
      <c r="E54" s="3812">
        <v>0</v>
      </c>
      <c r="F54" s="1789">
        <v>0</v>
      </c>
      <c r="G54" s="2030">
        <v>204</v>
      </c>
      <c r="H54" s="1233" t="s">
        <v>2303</v>
      </c>
      <c r="I54" s="3812"/>
      <c r="J54" s="1789">
        <v>0</v>
      </c>
      <c r="K54" s="2874"/>
      <c r="L54" s="2874"/>
      <c r="M54" s="2874"/>
      <c r="N54" s="2874"/>
      <c r="O54" s="2874"/>
      <c r="P54" s="2874"/>
      <c r="Q54" s="2874"/>
      <c r="R54" s="2874"/>
      <c r="S54" s="2874"/>
      <c r="T54" s="2874"/>
      <c r="U54" s="2874"/>
      <c r="V54" s="2874"/>
      <c r="W54" s="2874"/>
      <c r="X54" s="2874"/>
      <c r="Y54" s="2874"/>
      <c r="Z54" s="2874"/>
      <c r="AA54" s="2874"/>
      <c r="AB54" s="2874"/>
      <c r="AC54" s="2874"/>
    </row>
    <row r="55" spans="1:29" ht="15" customHeight="1">
      <c r="A55" s="1853"/>
      <c r="B55" s="1788"/>
      <c r="C55" s="3812">
        <v>750000</v>
      </c>
      <c r="D55" s="1789">
        <v>0</v>
      </c>
      <c r="E55" s="3812">
        <v>750000</v>
      </c>
      <c r="F55" s="1789">
        <v>0</v>
      </c>
      <c r="G55" s="2030">
        <v>205</v>
      </c>
      <c r="H55" s="1233" t="s">
        <v>2304</v>
      </c>
      <c r="I55" s="3812"/>
      <c r="J55" s="1789">
        <v>0</v>
      </c>
      <c r="K55" s="2874"/>
      <c r="L55" s="2874"/>
      <c r="M55" s="2874"/>
      <c r="N55" s="2874"/>
      <c r="O55" s="2874"/>
      <c r="P55" s="2874"/>
      <c r="Q55" s="2874"/>
      <c r="R55" s="2874"/>
      <c r="S55" s="2874"/>
      <c r="T55" s="2874"/>
      <c r="U55" s="2874"/>
      <c r="V55" s="2874"/>
      <c r="W55" s="2874"/>
      <c r="X55" s="2874"/>
      <c r="Y55" s="2874"/>
      <c r="Z55" s="2874"/>
      <c r="AA55" s="2874"/>
      <c r="AB55" s="2874"/>
      <c r="AC55" s="2874"/>
    </row>
    <row r="56" spans="1:29" ht="15" customHeight="1">
      <c r="A56" s="1853"/>
      <c r="B56" s="1788"/>
      <c r="C56" s="3812">
        <v>400000</v>
      </c>
      <c r="D56" s="2545">
        <v>0</v>
      </c>
      <c r="E56" s="3812">
        <v>400000</v>
      </c>
      <c r="F56" s="2545">
        <v>0</v>
      </c>
      <c r="G56" s="2030">
        <v>206</v>
      </c>
      <c r="H56" s="1233" t="s">
        <v>2305</v>
      </c>
      <c r="I56" s="3812"/>
      <c r="J56" s="2545">
        <v>0</v>
      </c>
      <c r="K56" s="2874"/>
      <c r="L56" s="2874"/>
      <c r="M56" s="2874"/>
      <c r="N56" s="2874"/>
      <c r="O56" s="2874"/>
      <c r="P56" s="2874"/>
      <c r="Q56" s="2874"/>
      <c r="R56" s="2874"/>
      <c r="S56" s="2874"/>
      <c r="T56" s="2874"/>
      <c r="U56" s="2874"/>
      <c r="V56" s="2874"/>
      <c r="W56" s="2874"/>
      <c r="X56" s="2874"/>
      <c r="Y56" s="2874"/>
      <c r="Z56" s="2874"/>
      <c r="AA56" s="2874"/>
      <c r="AB56" s="2874"/>
      <c r="AC56" s="2874"/>
    </row>
    <row r="57" spans="1:29" ht="17.25" customHeight="1">
      <c r="A57" s="1853"/>
      <c r="B57" s="1788"/>
      <c r="C57" s="1816">
        <v>300000</v>
      </c>
      <c r="D57" s="1789">
        <v>0</v>
      </c>
      <c r="E57" s="1816">
        <v>300000</v>
      </c>
      <c r="F57" s="1789">
        <v>0</v>
      </c>
      <c r="G57" s="2030">
        <v>209</v>
      </c>
      <c r="H57" s="1233" t="s">
        <v>2306</v>
      </c>
      <c r="I57" s="1816"/>
      <c r="J57" s="1789">
        <v>0</v>
      </c>
      <c r="K57" s="2874"/>
      <c r="L57" s="2874"/>
      <c r="M57" s="2874"/>
      <c r="N57" s="2874"/>
      <c r="O57" s="2874"/>
      <c r="P57" s="2874"/>
      <c r="Q57" s="2874"/>
      <c r="R57" s="2874"/>
      <c r="S57" s="2874"/>
      <c r="T57" s="2874"/>
      <c r="U57" s="2874"/>
      <c r="V57" s="2874"/>
      <c r="W57" s="2874"/>
      <c r="X57" s="2874"/>
      <c r="Y57" s="2874"/>
      <c r="Z57" s="2874"/>
      <c r="AA57" s="2874"/>
      <c r="AB57" s="2874"/>
      <c r="AC57" s="2874"/>
    </row>
    <row r="58" spans="1:29" ht="33" customHeight="1">
      <c r="A58" s="1853"/>
      <c r="B58" s="1788"/>
      <c r="C58" s="1788"/>
      <c r="D58" s="1789">
        <v>0</v>
      </c>
      <c r="E58" s="1788"/>
      <c r="F58" s="1789">
        <v>0</v>
      </c>
      <c r="G58" s="2030">
        <v>210</v>
      </c>
      <c r="H58" s="1233" t="s">
        <v>2307</v>
      </c>
      <c r="I58" s="1788"/>
      <c r="J58" s="1789">
        <v>0</v>
      </c>
      <c r="K58" s="2874"/>
      <c r="L58" s="2874"/>
      <c r="M58" s="2874"/>
      <c r="N58" s="2874"/>
      <c r="O58" s="2874"/>
      <c r="P58" s="2874"/>
      <c r="Q58" s="2874"/>
      <c r="R58" s="2874"/>
      <c r="S58" s="2874"/>
      <c r="T58" s="2874"/>
      <c r="U58" s="2874"/>
      <c r="V58" s="2874"/>
      <c r="W58" s="2874"/>
      <c r="X58" s="2874"/>
      <c r="Y58" s="2874"/>
      <c r="Z58" s="2874"/>
      <c r="AA58" s="2874"/>
      <c r="AB58" s="2874"/>
      <c r="AC58" s="2874"/>
    </row>
    <row r="59" spans="1:29" ht="19.5" customHeight="1">
      <c r="A59" s="1853"/>
      <c r="B59" s="2052"/>
      <c r="C59" s="1877"/>
      <c r="D59" s="1900">
        <v>0</v>
      </c>
      <c r="E59" s="1877"/>
      <c r="F59" s="1900">
        <v>0</v>
      </c>
      <c r="G59" s="2053">
        <v>212</v>
      </c>
      <c r="H59" s="2054" t="s">
        <v>2308</v>
      </c>
      <c r="I59" s="1877"/>
      <c r="J59" s="1900">
        <v>0</v>
      </c>
      <c r="K59" s="2874"/>
      <c r="L59" s="2874"/>
      <c r="M59" s="2874"/>
      <c r="N59" s="2874"/>
      <c r="O59" s="2874"/>
      <c r="P59" s="2874"/>
      <c r="Q59" s="2874"/>
      <c r="R59" s="2874"/>
      <c r="S59" s="2874"/>
      <c r="T59" s="2874"/>
      <c r="U59" s="2874"/>
      <c r="V59" s="2874"/>
      <c r="W59" s="2874"/>
      <c r="X59" s="2874"/>
      <c r="Y59" s="2874"/>
      <c r="Z59" s="2874"/>
      <c r="AA59" s="2874"/>
      <c r="AB59" s="2874"/>
      <c r="AC59" s="2874"/>
    </row>
    <row r="60" spans="1:29" ht="15" customHeight="1">
      <c r="A60" s="1853"/>
      <c r="B60" s="2064"/>
      <c r="C60" s="3918">
        <v>600000</v>
      </c>
      <c r="D60" s="2546">
        <v>0</v>
      </c>
      <c r="E60" s="3918">
        <v>600000</v>
      </c>
      <c r="F60" s="2546">
        <v>0</v>
      </c>
      <c r="G60" s="2028">
        <v>213</v>
      </c>
      <c r="H60" s="2042" t="s">
        <v>2309</v>
      </c>
      <c r="I60" s="3918"/>
      <c r="J60" s="2546">
        <v>0</v>
      </c>
      <c r="K60" s="2874"/>
      <c r="L60" s="2874"/>
      <c r="M60" s="2874"/>
      <c r="N60" s="2874"/>
      <c r="O60" s="2874"/>
      <c r="P60" s="2874"/>
      <c r="Q60" s="2874"/>
      <c r="R60" s="2874"/>
      <c r="S60" s="2874"/>
      <c r="T60" s="2874"/>
      <c r="U60" s="2874"/>
      <c r="V60" s="2874"/>
      <c r="W60" s="2874"/>
      <c r="X60" s="2874"/>
      <c r="Y60" s="2874"/>
      <c r="Z60" s="2874"/>
      <c r="AA60" s="2874"/>
      <c r="AB60" s="2874"/>
      <c r="AC60" s="2874"/>
    </row>
    <row r="61" spans="1:29" ht="28.5" customHeight="1">
      <c r="A61" s="1853"/>
      <c r="B61" s="1788"/>
      <c r="C61" s="1816">
        <v>7500000</v>
      </c>
      <c r="D61" s="2545">
        <v>0</v>
      </c>
      <c r="E61" s="1816">
        <v>7500000</v>
      </c>
      <c r="F61" s="2545">
        <v>0</v>
      </c>
      <c r="G61" s="2030">
        <v>214</v>
      </c>
      <c r="H61" s="1233" t="s">
        <v>1222</v>
      </c>
      <c r="I61" s="1816"/>
      <c r="J61" s="2545">
        <v>0</v>
      </c>
      <c r="K61" s="2874"/>
      <c r="L61" s="2874"/>
      <c r="M61" s="2874"/>
      <c r="N61" s="2874"/>
      <c r="O61" s="2874"/>
      <c r="P61" s="2874"/>
      <c r="Q61" s="2874"/>
      <c r="R61" s="2874"/>
      <c r="S61" s="2874"/>
      <c r="T61" s="2874"/>
      <c r="U61" s="2874"/>
      <c r="V61" s="2874"/>
      <c r="W61" s="2874"/>
      <c r="X61" s="2874"/>
      <c r="Y61" s="2874"/>
      <c r="Z61" s="2874"/>
      <c r="AA61" s="2874"/>
      <c r="AB61" s="2874"/>
      <c r="AC61" s="2874"/>
    </row>
    <row r="62" spans="1:29" ht="33.75" customHeight="1">
      <c r="A62" s="1853"/>
      <c r="B62" s="2052"/>
      <c r="C62" s="1877">
        <v>7000000</v>
      </c>
      <c r="D62" s="2547">
        <v>0</v>
      </c>
      <c r="E62" s="1877">
        <v>7000000</v>
      </c>
      <c r="F62" s="2547">
        <v>0</v>
      </c>
      <c r="G62" s="2053">
        <v>215</v>
      </c>
      <c r="H62" s="2054" t="s">
        <v>1223</v>
      </c>
      <c r="I62" s="1877"/>
      <c r="J62" s="2547">
        <v>0</v>
      </c>
      <c r="K62" s="2874"/>
      <c r="L62" s="2874"/>
      <c r="M62" s="2874"/>
      <c r="N62" s="2874"/>
      <c r="O62" s="2874"/>
      <c r="P62" s="2874"/>
      <c r="Q62" s="2874"/>
      <c r="R62" s="2874"/>
      <c r="S62" s="2874"/>
      <c r="T62" s="2874"/>
      <c r="U62" s="2874"/>
      <c r="V62" s="2874"/>
      <c r="W62" s="2874"/>
      <c r="X62" s="2874"/>
      <c r="Y62" s="2874"/>
      <c r="Z62" s="2874"/>
      <c r="AA62" s="2874"/>
      <c r="AB62" s="2874"/>
      <c r="AC62" s="2874"/>
    </row>
    <row r="63" spans="1:29" ht="30" customHeight="1" thickBot="1">
      <c r="A63" s="1853"/>
      <c r="B63" s="2129"/>
      <c r="C63" s="3919">
        <v>800000</v>
      </c>
      <c r="D63" s="2548">
        <v>0</v>
      </c>
      <c r="E63" s="3919">
        <v>800000</v>
      </c>
      <c r="F63" s="2548">
        <v>0</v>
      </c>
      <c r="G63" s="2065">
        <v>216</v>
      </c>
      <c r="H63" s="2066" t="s">
        <v>1224</v>
      </c>
      <c r="I63" s="3919"/>
      <c r="J63" s="2548">
        <v>0</v>
      </c>
      <c r="K63" s="2874"/>
      <c r="L63" s="2874"/>
      <c r="M63" s="2874"/>
      <c r="N63" s="2874"/>
      <c r="O63" s="2874"/>
      <c r="P63" s="2874"/>
      <c r="Q63" s="2874"/>
      <c r="R63" s="2874"/>
      <c r="S63" s="2874"/>
      <c r="T63" s="2874"/>
      <c r="U63" s="2874"/>
      <c r="V63" s="2874"/>
      <c r="W63" s="2874"/>
      <c r="X63" s="2874"/>
      <c r="Y63" s="2874"/>
      <c r="Z63" s="2874"/>
      <c r="AA63" s="2874"/>
      <c r="AB63" s="2874"/>
      <c r="AC63" s="2874"/>
    </row>
    <row r="64" spans="1:29" ht="32.25" customHeight="1">
      <c r="A64" s="1853"/>
      <c r="B64" s="2131"/>
      <c r="C64" s="2132">
        <v>30000000</v>
      </c>
      <c r="D64" s="2549">
        <v>0</v>
      </c>
      <c r="E64" s="2132">
        <v>30000000</v>
      </c>
      <c r="F64" s="2549">
        <v>0</v>
      </c>
      <c r="G64" s="2067">
        <v>217</v>
      </c>
      <c r="H64" s="2068" t="s">
        <v>2310</v>
      </c>
      <c r="I64" s="2132"/>
      <c r="J64" s="2549">
        <v>0</v>
      </c>
      <c r="K64" s="2874"/>
      <c r="L64" s="2874"/>
      <c r="M64" s="2874"/>
      <c r="N64" s="2874"/>
      <c r="O64" s="2874"/>
      <c r="P64" s="2874"/>
      <c r="Q64" s="2874"/>
      <c r="R64" s="2874"/>
      <c r="S64" s="2874"/>
      <c r="T64" s="2874"/>
      <c r="U64" s="2874"/>
      <c r="V64" s="2874"/>
      <c r="W64" s="2874"/>
      <c r="X64" s="2874"/>
      <c r="Y64" s="2874"/>
      <c r="Z64" s="2874"/>
      <c r="AA64" s="2874"/>
      <c r="AB64" s="2874"/>
      <c r="AC64" s="2874"/>
    </row>
    <row r="65" spans="1:29" ht="31.5" customHeight="1">
      <c r="A65" s="1853"/>
      <c r="B65" s="2064"/>
      <c r="C65" s="4160">
        <v>0</v>
      </c>
      <c r="D65" s="2546">
        <v>0</v>
      </c>
      <c r="E65" s="4160">
        <v>0</v>
      </c>
      <c r="F65" s="2546">
        <v>0</v>
      </c>
      <c r="G65" s="2028">
        <v>218</v>
      </c>
      <c r="H65" s="2042" t="s">
        <v>2311</v>
      </c>
      <c r="I65" s="4160"/>
      <c r="J65" s="2546">
        <v>0</v>
      </c>
      <c r="K65" s="2874"/>
      <c r="L65" s="2874"/>
      <c r="M65" s="2874"/>
      <c r="N65" s="2874"/>
      <c r="O65" s="2874"/>
      <c r="P65" s="2874"/>
      <c r="Q65" s="2874"/>
      <c r="R65" s="2874"/>
      <c r="S65" s="2874"/>
      <c r="T65" s="2874"/>
      <c r="U65" s="2874"/>
      <c r="V65" s="2874"/>
      <c r="W65" s="2874"/>
      <c r="X65" s="2874"/>
      <c r="Y65" s="2874"/>
      <c r="Z65" s="2874"/>
      <c r="AA65" s="2874"/>
      <c r="AB65" s="2874"/>
      <c r="AC65" s="2874"/>
    </row>
    <row r="66" spans="1:29" ht="36.75" customHeight="1">
      <c r="A66" s="1853"/>
      <c r="B66" s="2052"/>
      <c r="C66" s="3920">
        <v>500000</v>
      </c>
      <c r="D66" s="2547">
        <v>0</v>
      </c>
      <c r="E66" s="3920">
        <v>500000</v>
      </c>
      <c r="F66" s="2547">
        <v>0</v>
      </c>
      <c r="G66" s="2053">
        <v>219</v>
      </c>
      <c r="H66" s="2054" t="s">
        <v>2312</v>
      </c>
      <c r="I66" s="3920"/>
      <c r="J66" s="2547">
        <v>0</v>
      </c>
      <c r="K66" s="2874"/>
      <c r="L66" s="2874"/>
      <c r="M66" s="2874"/>
      <c r="N66" s="2874"/>
      <c r="O66" s="2874"/>
      <c r="P66" s="2874"/>
      <c r="Q66" s="2874"/>
      <c r="R66" s="2874"/>
      <c r="S66" s="2874"/>
      <c r="T66" s="2874"/>
      <c r="U66" s="2874"/>
      <c r="V66" s="2874"/>
      <c r="W66" s="2874"/>
      <c r="X66" s="2874"/>
      <c r="Y66" s="2874"/>
      <c r="Z66" s="2874"/>
      <c r="AA66" s="2874"/>
      <c r="AB66" s="2874"/>
      <c r="AC66" s="2874"/>
    </row>
    <row r="67" spans="1:29" ht="26.25" customHeight="1">
      <c r="A67" s="1853"/>
      <c r="B67" s="2015"/>
      <c r="C67" s="2878">
        <v>2200000</v>
      </c>
      <c r="D67" s="2018"/>
      <c r="E67" s="2878">
        <v>2200000</v>
      </c>
      <c r="F67" s="2018"/>
      <c r="G67" s="2018">
        <v>247</v>
      </c>
      <c r="H67" s="1851" t="s">
        <v>3356</v>
      </c>
      <c r="I67" s="2878"/>
      <c r="J67" s="2018"/>
      <c r="K67" s="2874"/>
      <c r="L67" s="2874"/>
      <c r="M67" s="2874"/>
      <c r="N67" s="2874"/>
      <c r="O67" s="2874"/>
      <c r="P67" s="2874"/>
      <c r="Q67" s="2874"/>
      <c r="R67" s="2874"/>
      <c r="S67" s="2874"/>
      <c r="T67" s="2874"/>
      <c r="U67" s="2874"/>
      <c r="V67" s="2874"/>
      <c r="W67" s="2874"/>
      <c r="X67" s="2874"/>
      <c r="Y67" s="2874"/>
      <c r="Z67" s="2874"/>
      <c r="AA67" s="2874"/>
      <c r="AB67" s="2874"/>
      <c r="AC67" s="2874"/>
    </row>
    <row r="68" spans="1:29" ht="30.75" customHeight="1">
      <c r="A68" s="1853"/>
      <c r="B68" s="2015"/>
      <c r="C68" s="2878">
        <v>7000000</v>
      </c>
      <c r="D68" s="2018"/>
      <c r="E68" s="2878">
        <v>7000000</v>
      </c>
      <c r="F68" s="2018"/>
      <c r="G68" s="2018">
        <v>248</v>
      </c>
      <c r="H68" s="1851" t="s">
        <v>3264</v>
      </c>
      <c r="I68" s="2878"/>
      <c r="J68" s="2018"/>
      <c r="K68" s="2874"/>
      <c r="L68" s="2874"/>
      <c r="M68" s="2874"/>
      <c r="N68" s="2874"/>
      <c r="O68" s="2874"/>
      <c r="P68" s="2874"/>
      <c r="Q68" s="2874"/>
      <c r="R68" s="2874"/>
      <c r="S68" s="2874"/>
      <c r="T68" s="2874"/>
      <c r="U68" s="2874"/>
      <c r="V68" s="2874"/>
      <c r="W68" s="2874"/>
      <c r="X68" s="2874"/>
      <c r="Y68" s="2874"/>
      <c r="Z68" s="2874"/>
      <c r="AA68" s="2874"/>
      <c r="AB68" s="2874"/>
      <c r="AC68" s="2874"/>
    </row>
    <row r="69" spans="1:29" ht="20.100000000000001" customHeight="1">
      <c r="A69" s="1853"/>
      <c r="B69" s="1854"/>
      <c r="C69" s="1881"/>
      <c r="D69" s="2137">
        <v>0</v>
      </c>
      <c r="E69" s="1881"/>
      <c r="F69" s="2137">
        <v>0</v>
      </c>
      <c r="G69" s="2028">
        <v>249</v>
      </c>
      <c r="H69" s="2042" t="s">
        <v>2957</v>
      </c>
      <c r="I69" s="1881"/>
      <c r="J69" s="2137">
        <v>0</v>
      </c>
      <c r="K69" s="2874"/>
      <c r="L69" s="2874"/>
      <c r="M69" s="2874"/>
      <c r="N69" s="2874"/>
      <c r="O69" s="2874"/>
      <c r="P69" s="2874"/>
      <c r="Q69" s="2874"/>
      <c r="R69" s="2874"/>
      <c r="S69" s="2874"/>
      <c r="T69" s="2874"/>
      <c r="U69" s="2874"/>
      <c r="V69" s="2874"/>
      <c r="W69" s="2874"/>
      <c r="X69" s="2874"/>
      <c r="Y69" s="2874"/>
      <c r="Z69" s="2874"/>
      <c r="AA69" s="2874"/>
      <c r="AB69" s="2874"/>
      <c r="AC69" s="2874"/>
    </row>
    <row r="70" spans="1:29" ht="20.100000000000001" customHeight="1">
      <c r="A70" s="1853"/>
      <c r="B70" s="2064"/>
      <c r="C70" s="1816">
        <v>8000000</v>
      </c>
      <c r="D70" s="1790">
        <v>0</v>
      </c>
      <c r="E70" s="1816">
        <v>8000000</v>
      </c>
      <c r="F70" s="1790">
        <v>0</v>
      </c>
      <c r="G70" s="2030">
        <v>250</v>
      </c>
      <c r="H70" s="1816" t="s">
        <v>2313</v>
      </c>
      <c r="I70" s="1816"/>
      <c r="J70" s="1790">
        <v>0</v>
      </c>
      <c r="K70" s="2874"/>
      <c r="L70" s="2874"/>
      <c r="M70" s="2874"/>
      <c r="N70" s="2874"/>
      <c r="O70" s="2874"/>
      <c r="P70" s="2874"/>
      <c r="Q70" s="2874"/>
      <c r="R70" s="2874"/>
      <c r="S70" s="2874"/>
      <c r="T70" s="2874"/>
      <c r="U70" s="2874"/>
      <c r="V70" s="2874"/>
      <c r="W70" s="2874"/>
      <c r="X70" s="2874"/>
      <c r="Y70" s="2874"/>
      <c r="Z70" s="2874"/>
      <c r="AA70" s="2874"/>
      <c r="AB70" s="2874"/>
      <c r="AC70" s="2874"/>
    </row>
    <row r="71" spans="1:29" ht="20.100000000000001" customHeight="1">
      <c r="A71" s="1853"/>
      <c r="B71" s="1788"/>
      <c r="C71" s="1816"/>
      <c r="D71" s="1789">
        <v>0</v>
      </c>
      <c r="E71" s="1816"/>
      <c r="F71" s="1789">
        <v>0</v>
      </c>
      <c r="G71" s="2030">
        <v>251</v>
      </c>
      <c r="H71" s="1816" t="s">
        <v>2314</v>
      </c>
      <c r="I71" s="1816"/>
      <c r="J71" s="1789">
        <v>0</v>
      </c>
      <c r="K71" s="2874"/>
      <c r="L71" s="2874"/>
      <c r="M71" s="2874"/>
      <c r="N71" s="2874"/>
      <c r="O71" s="2874"/>
      <c r="P71" s="2874"/>
      <c r="Q71" s="2874"/>
      <c r="R71" s="2874"/>
      <c r="S71" s="2874"/>
      <c r="T71" s="2874"/>
      <c r="U71" s="2874"/>
      <c r="V71" s="2874"/>
      <c r="W71" s="2874"/>
      <c r="X71" s="2874"/>
      <c r="Y71" s="2874"/>
      <c r="Z71" s="2874"/>
      <c r="AA71" s="2874"/>
      <c r="AB71" s="2874"/>
      <c r="AC71" s="2874"/>
    </row>
    <row r="72" spans="1:29" ht="20.100000000000001" customHeight="1">
      <c r="A72" s="1853"/>
      <c r="B72" s="1788"/>
      <c r="C72" s="4161">
        <v>1000000</v>
      </c>
      <c r="D72" s="1789">
        <v>0</v>
      </c>
      <c r="E72" s="4161">
        <v>1000000</v>
      </c>
      <c r="F72" s="1789">
        <v>0</v>
      </c>
      <c r="G72" s="2030">
        <v>252</v>
      </c>
      <c r="H72" s="1816" t="s">
        <v>1229</v>
      </c>
      <c r="I72" s="4161"/>
      <c r="J72" s="1789">
        <v>0</v>
      </c>
      <c r="K72" s="2874"/>
      <c r="L72" s="2874"/>
      <c r="M72" s="2874"/>
      <c r="N72" s="2874"/>
      <c r="O72" s="2874"/>
      <c r="P72" s="2874"/>
      <c r="Q72" s="2874"/>
      <c r="R72" s="2874"/>
      <c r="S72" s="2874"/>
      <c r="T72" s="2874"/>
      <c r="U72" s="2874"/>
      <c r="V72" s="2874"/>
      <c r="W72" s="2874"/>
      <c r="X72" s="2874"/>
      <c r="Y72" s="2874"/>
      <c r="Z72" s="2874"/>
      <c r="AA72" s="2874"/>
      <c r="AB72" s="2874"/>
      <c r="AC72" s="2874"/>
    </row>
    <row r="73" spans="1:29" ht="20.100000000000001" customHeight="1">
      <c r="A73" s="1853"/>
      <c r="B73" s="1788"/>
      <c r="C73" s="4161">
        <v>0</v>
      </c>
      <c r="D73" s="1789">
        <v>0</v>
      </c>
      <c r="E73" s="4161">
        <v>0</v>
      </c>
      <c r="F73" s="1789">
        <v>0</v>
      </c>
      <c r="G73" s="2030">
        <v>253</v>
      </c>
      <c r="H73" s="1816" t="s">
        <v>1230</v>
      </c>
      <c r="I73" s="4161"/>
      <c r="J73" s="1789">
        <v>0</v>
      </c>
      <c r="K73" s="2874"/>
      <c r="L73" s="2874"/>
      <c r="M73" s="2874"/>
      <c r="N73" s="2874"/>
      <c r="O73" s="2874"/>
      <c r="P73" s="2874"/>
      <c r="Q73" s="2874"/>
      <c r="R73" s="2874"/>
      <c r="S73" s="2874"/>
      <c r="T73" s="2874"/>
      <c r="U73" s="2874"/>
      <c r="V73" s="2874"/>
      <c r="W73" s="2874"/>
      <c r="X73" s="2874"/>
      <c r="Y73" s="2874"/>
      <c r="Z73" s="2874"/>
      <c r="AA73" s="2874"/>
      <c r="AB73" s="2874"/>
      <c r="AC73" s="2874"/>
    </row>
    <row r="74" spans="1:29" ht="24" customHeight="1">
      <c r="A74" s="1853"/>
      <c r="B74" s="2031"/>
      <c r="C74" s="4162">
        <v>0</v>
      </c>
      <c r="D74" s="2033"/>
      <c r="E74" s="4162">
        <v>0</v>
      </c>
      <c r="F74" s="2033"/>
      <c r="G74" s="2032">
        <v>254</v>
      </c>
      <c r="H74" s="1849" t="s">
        <v>2315</v>
      </c>
      <c r="I74" s="4162"/>
      <c r="J74" s="2033"/>
      <c r="K74" s="2874"/>
      <c r="L74" s="2874"/>
      <c r="M74" s="2874"/>
      <c r="N74" s="2874"/>
      <c r="O74" s="2874"/>
      <c r="P74" s="2874"/>
      <c r="Q74" s="2874"/>
      <c r="R74" s="2874"/>
      <c r="S74" s="2874"/>
      <c r="T74" s="2874"/>
      <c r="U74" s="2874"/>
      <c r="V74" s="2874"/>
      <c r="W74" s="2874"/>
      <c r="X74" s="2874"/>
      <c r="Y74" s="2874"/>
      <c r="Z74" s="2874"/>
      <c r="AA74" s="2874"/>
      <c r="AB74" s="2874"/>
      <c r="AC74" s="2874"/>
    </row>
    <row r="75" spans="1:29" ht="20.25" customHeight="1">
      <c r="A75" s="1853"/>
      <c r="B75" s="2031"/>
      <c r="C75" s="1849"/>
      <c r="D75" s="2033"/>
      <c r="E75" s="1849"/>
      <c r="F75" s="2033"/>
      <c r="G75" s="2032">
        <v>255</v>
      </c>
      <c r="H75" s="1849" t="s">
        <v>3357</v>
      </c>
      <c r="I75" s="1849"/>
      <c r="J75" s="2033"/>
      <c r="K75" s="2874"/>
      <c r="L75" s="2874"/>
      <c r="M75" s="2874"/>
      <c r="N75" s="2874"/>
      <c r="O75" s="2874"/>
      <c r="P75" s="2874"/>
      <c r="Q75" s="2874"/>
      <c r="R75" s="2874"/>
      <c r="S75" s="2874"/>
      <c r="T75" s="2874"/>
      <c r="U75" s="2874"/>
      <c r="V75" s="2874"/>
      <c r="W75" s="2874"/>
      <c r="X75" s="2874"/>
      <c r="Y75" s="2874"/>
      <c r="Z75" s="2874"/>
      <c r="AA75" s="2874"/>
      <c r="AB75" s="2874"/>
      <c r="AC75" s="2874"/>
    </row>
    <row r="76" spans="1:29" ht="20.25" customHeight="1">
      <c r="A76" s="1853"/>
      <c r="B76" s="2031"/>
      <c r="C76" s="1849">
        <v>800000</v>
      </c>
      <c r="D76" s="2033"/>
      <c r="E76" s="1849">
        <v>800000</v>
      </c>
      <c r="F76" s="2033"/>
      <c r="G76" s="2032">
        <v>256</v>
      </c>
      <c r="H76" s="1849" t="s">
        <v>3460</v>
      </c>
      <c r="I76" s="1849"/>
      <c r="J76" s="2033"/>
      <c r="K76" s="2874"/>
      <c r="L76" s="2874"/>
      <c r="M76" s="2874"/>
      <c r="N76" s="2874"/>
      <c r="O76" s="2874"/>
      <c r="P76" s="2874"/>
      <c r="Q76" s="2874"/>
      <c r="R76" s="2874"/>
      <c r="S76" s="2874"/>
      <c r="T76" s="2874"/>
      <c r="U76" s="2874"/>
      <c r="V76" s="2874"/>
      <c r="W76" s="2874"/>
      <c r="X76" s="2874"/>
      <c r="Y76" s="2874"/>
      <c r="Z76" s="2874"/>
      <c r="AA76" s="2874"/>
      <c r="AB76" s="2874"/>
      <c r="AC76" s="2874"/>
    </row>
    <row r="77" spans="1:29" ht="30">
      <c r="A77" s="1853"/>
      <c r="B77" s="2031"/>
      <c r="C77" s="1849">
        <v>0</v>
      </c>
      <c r="D77" s="2033"/>
      <c r="E77" s="1849">
        <v>0</v>
      </c>
      <c r="F77" s="2033"/>
      <c r="G77" s="2032">
        <v>257</v>
      </c>
      <c r="H77" s="2070" t="s">
        <v>3461</v>
      </c>
      <c r="I77" s="1849"/>
      <c r="J77" s="2033"/>
      <c r="K77" s="2874"/>
      <c r="L77" s="2874"/>
      <c r="M77" s="2874"/>
      <c r="N77" s="2874"/>
      <c r="O77" s="2874"/>
      <c r="P77" s="2874"/>
      <c r="Q77" s="2874"/>
      <c r="R77" s="2874"/>
      <c r="S77" s="2874"/>
      <c r="T77" s="2874"/>
      <c r="U77" s="2874"/>
      <c r="V77" s="2874"/>
      <c r="W77" s="2874"/>
      <c r="X77" s="2874"/>
      <c r="Y77" s="2874"/>
      <c r="Z77" s="2874"/>
      <c r="AA77" s="2874"/>
      <c r="AB77" s="2874"/>
      <c r="AC77" s="2874"/>
    </row>
    <row r="78" spans="1:29" s="2421" customFormat="1" ht="20.100000000000001" customHeight="1" thickBot="1">
      <c r="A78" s="1853"/>
      <c r="B78" s="2034"/>
      <c r="C78" s="1862">
        <v>500000</v>
      </c>
      <c r="D78" s="1861">
        <v>0</v>
      </c>
      <c r="E78" s="1862">
        <v>500000</v>
      </c>
      <c r="F78" s="1861">
        <v>0</v>
      </c>
      <c r="G78" s="2035">
        <v>299</v>
      </c>
      <c r="H78" s="1862" t="s">
        <v>2316</v>
      </c>
      <c r="I78" s="1862"/>
      <c r="J78" s="1861">
        <v>0</v>
      </c>
      <c r="K78" s="2874"/>
      <c r="L78" s="2874"/>
      <c r="M78" s="2874"/>
      <c r="N78" s="2874"/>
      <c r="O78" s="2874"/>
      <c r="P78" s="2874"/>
      <c r="Q78" s="2874"/>
      <c r="R78" s="2874"/>
      <c r="S78" s="2874"/>
      <c r="T78" s="2874"/>
      <c r="U78" s="2874"/>
      <c r="V78" s="2874"/>
      <c r="W78" s="2874"/>
      <c r="X78" s="2874"/>
      <c r="Y78" s="2874"/>
      <c r="Z78" s="2874"/>
      <c r="AA78" s="2874"/>
      <c r="AB78" s="2874"/>
      <c r="AC78" s="2874"/>
    </row>
    <row r="79" spans="1:29" s="2461" customFormat="1" ht="30" customHeight="1" thickTop="1" thickBot="1">
      <c r="A79" s="2550">
        <f t="shared" ref="A79:F79" si="6">SUM(A50:A78)</f>
        <v>0</v>
      </c>
      <c r="B79" s="2551">
        <f t="shared" si="6"/>
        <v>0</v>
      </c>
      <c r="C79" s="2551">
        <f t="shared" si="6"/>
        <v>242390000</v>
      </c>
      <c r="D79" s="2551">
        <f t="shared" si="6"/>
        <v>0</v>
      </c>
      <c r="E79" s="2552">
        <f t="shared" si="6"/>
        <v>242390000</v>
      </c>
      <c r="F79" s="2551">
        <f t="shared" si="6"/>
        <v>0</v>
      </c>
      <c r="G79" s="2553"/>
      <c r="H79" s="2554" t="s">
        <v>1232</v>
      </c>
      <c r="I79" s="2551">
        <f>SUM(I50:I78)</f>
        <v>0</v>
      </c>
      <c r="J79" s="2555">
        <f>SUM(J50:J78)</f>
        <v>0</v>
      </c>
      <c r="K79" s="2440"/>
      <c r="L79" s="2440"/>
      <c r="M79" s="2440"/>
      <c r="N79" s="2440"/>
      <c r="O79" s="2440"/>
      <c r="P79" s="2440"/>
      <c r="Q79" s="2440"/>
      <c r="R79" s="2440"/>
      <c r="S79" s="2440"/>
      <c r="T79" s="2440"/>
      <c r="U79" s="2440"/>
      <c r="V79" s="2440"/>
      <c r="W79" s="2440"/>
      <c r="X79" s="2440"/>
      <c r="Y79" s="2440"/>
      <c r="Z79" s="2440"/>
      <c r="AA79" s="2440"/>
      <c r="AB79" s="2440"/>
      <c r="AC79" s="2440"/>
    </row>
    <row r="80" spans="1:29" s="2562" customFormat="1" ht="37.5" customHeight="1" thickTop="1" thickBot="1">
      <c r="A80" s="2556">
        <f t="shared" ref="A80:F80" si="7">SUM(A79,A48,A25)</f>
        <v>0</v>
      </c>
      <c r="B80" s="2557">
        <f t="shared" si="7"/>
        <v>0</v>
      </c>
      <c r="C80" s="2557">
        <f>SUM(C79,C48,C25)</f>
        <v>642005000</v>
      </c>
      <c r="D80" s="2557">
        <f t="shared" si="7"/>
        <v>0</v>
      </c>
      <c r="E80" s="2558">
        <f t="shared" si="7"/>
        <v>642005000</v>
      </c>
      <c r="F80" s="2557">
        <f t="shared" si="7"/>
        <v>0</v>
      </c>
      <c r="G80" s="2559"/>
      <c r="H80" s="2560" t="s">
        <v>2271</v>
      </c>
      <c r="I80" s="2557">
        <f>SUM(I79,I48,I25)</f>
        <v>0</v>
      </c>
      <c r="J80" s="2561">
        <f>SUM(J79,J48,J25)</f>
        <v>0</v>
      </c>
      <c r="K80" s="2440"/>
      <c r="L80" s="2440"/>
      <c r="M80" s="2440"/>
      <c r="N80" s="2440"/>
      <c r="O80" s="2440"/>
      <c r="P80" s="2440"/>
      <c r="Q80" s="2440"/>
      <c r="R80" s="2440"/>
      <c r="S80" s="2440"/>
      <c r="T80" s="2440"/>
      <c r="U80" s="2440"/>
      <c r="V80" s="2440"/>
      <c r="W80" s="2440"/>
      <c r="X80" s="2440"/>
      <c r="Y80" s="2440"/>
      <c r="Z80" s="2440"/>
      <c r="AA80" s="2440"/>
      <c r="AB80" s="2440"/>
      <c r="AC80" s="2440"/>
    </row>
    <row r="81" spans="1:29" s="2562" customFormat="1" ht="15">
      <c r="A81" s="2626"/>
      <c r="B81" s="2626"/>
      <c r="C81" s="2626"/>
      <c r="D81" s="2626"/>
      <c r="E81" s="2626"/>
      <c r="F81" s="2626"/>
      <c r="G81" s="2627"/>
      <c r="H81" s="2628"/>
      <c r="I81" s="2626"/>
      <c r="J81" s="2626"/>
      <c r="K81" s="2440"/>
      <c r="L81" s="2440"/>
      <c r="M81" s="2440"/>
      <c r="N81" s="2440"/>
      <c r="O81" s="2440"/>
      <c r="P81" s="2440"/>
      <c r="Q81" s="2440"/>
      <c r="R81" s="2440"/>
      <c r="S81" s="2440"/>
      <c r="T81" s="2440"/>
      <c r="U81" s="2440"/>
      <c r="V81" s="2440"/>
      <c r="W81" s="2440"/>
      <c r="X81" s="2440"/>
      <c r="Y81" s="2440"/>
      <c r="Z81" s="2440"/>
      <c r="AA81" s="2440"/>
      <c r="AB81" s="2440"/>
      <c r="AC81" s="2440"/>
    </row>
    <row r="82" spans="1:29" ht="26.25" customHeight="1">
      <c r="A82" s="2629">
        <f t="shared" ref="A82:F82" si="8">SUM(A27:A32)</f>
        <v>0</v>
      </c>
      <c r="B82" s="2629">
        <f t="shared" si="8"/>
        <v>0</v>
      </c>
      <c r="C82" s="2629">
        <f>SUM(C27:C32)</f>
        <v>310240000</v>
      </c>
      <c r="D82" s="2629">
        <f t="shared" si="8"/>
        <v>0</v>
      </c>
      <c r="E82" s="2629">
        <f t="shared" si="8"/>
        <v>310240000</v>
      </c>
      <c r="F82" s="2629">
        <f t="shared" si="8"/>
        <v>0</v>
      </c>
      <c r="G82" s="2629"/>
      <c r="H82" s="2625" t="s">
        <v>3450</v>
      </c>
      <c r="I82" s="2629">
        <f>SUM(I27:I32)</f>
        <v>0</v>
      </c>
      <c r="J82" s="2629">
        <f>SUM(J27:J32)</f>
        <v>0</v>
      </c>
      <c r="K82" s="2874"/>
      <c r="L82" s="2874"/>
      <c r="M82" s="2874"/>
      <c r="N82" s="2874"/>
      <c r="O82" s="2874"/>
      <c r="P82" s="2874"/>
      <c r="Q82" s="2874"/>
      <c r="R82" s="2874"/>
      <c r="S82" s="2874"/>
      <c r="T82" s="2874"/>
      <c r="U82" s="2874"/>
      <c r="V82" s="2874"/>
      <c r="W82" s="2874"/>
      <c r="X82" s="2874"/>
      <c r="Y82" s="2874"/>
      <c r="Z82" s="2874"/>
      <c r="AA82" s="2874"/>
      <c r="AB82" s="2874"/>
      <c r="AC82" s="2874"/>
    </row>
    <row r="83" spans="1:29" ht="48.75" customHeight="1" thickBot="1">
      <c r="A83" s="2557">
        <f t="shared" ref="A83:F83" si="9">A80-A82</f>
        <v>0</v>
      </c>
      <c r="B83" s="2557">
        <f t="shared" si="9"/>
        <v>0</v>
      </c>
      <c r="C83" s="2557">
        <f t="shared" si="9"/>
        <v>331765000</v>
      </c>
      <c r="D83" s="2557">
        <f t="shared" si="9"/>
        <v>0</v>
      </c>
      <c r="E83" s="2557">
        <f t="shared" si="9"/>
        <v>331765000</v>
      </c>
      <c r="F83" s="2557">
        <f t="shared" si="9"/>
        <v>0</v>
      </c>
      <c r="G83" s="2557"/>
      <c r="H83" s="2664" t="s">
        <v>3452</v>
      </c>
      <c r="I83" s="2557">
        <f>I80-I82</f>
        <v>0</v>
      </c>
      <c r="J83" s="2557">
        <f>J80-J82</f>
        <v>0</v>
      </c>
      <c r="K83" s="2874"/>
      <c r="L83" s="2874"/>
      <c r="M83" s="2874"/>
      <c r="N83" s="2874"/>
      <c r="O83" s="2874"/>
      <c r="P83" s="2874"/>
      <c r="Q83" s="2874"/>
      <c r="R83" s="2874"/>
      <c r="S83" s="2874"/>
      <c r="T83" s="2874"/>
      <c r="U83" s="2874"/>
      <c r="V83" s="2874"/>
      <c r="W83" s="2874"/>
      <c r="X83" s="2874"/>
      <c r="Y83" s="2874"/>
      <c r="Z83" s="2874"/>
      <c r="AA83" s="2874"/>
      <c r="AB83" s="2874"/>
      <c r="AC83" s="2874"/>
    </row>
    <row r="84" spans="1:29" ht="12.75" customHeight="1">
      <c r="K84" s="2874"/>
      <c r="L84" s="2874"/>
      <c r="M84" s="2874"/>
      <c r="N84" s="2874"/>
      <c r="O84" s="2874"/>
      <c r="P84" s="2874"/>
      <c r="Q84" s="2874"/>
      <c r="R84" s="2874"/>
      <c r="S84" s="2874"/>
      <c r="T84" s="2874"/>
      <c r="U84" s="2874"/>
      <c r="V84" s="2874"/>
      <c r="W84" s="2874"/>
      <c r="X84" s="2874"/>
      <c r="Y84" s="2874"/>
      <c r="Z84" s="2874"/>
      <c r="AA84" s="2874"/>
      <c r="AB84" s="2874"/>
      <c r="AC84" s="2874"/>
    </row>
    <row r="85" spans="1:29" ht="12.75" customHeight="1">
      <c r="K85" s="2874"/>
      <c r="L85" s="2874"/>
      <c r="M85" s="2874"/>
      <c r="N85" s="2874"/>
      <c r="O85" s="2874"/>
      <c r="P85" s="2874"/>
      <c r="Q85" s="2874"/>
      <c r="R85" s="2874"/>
      <c r="S85" s="2874"/>
      <c r="T85" s="2874"/>
      <c r="U85" s="2874"/>
      <c r="V85" s="2874"/>
      <c r="W85" s="2874"/>
      <c r="X85" s="2874"/>
      <c r="Y85" s="2874"/>
      <c r="Z85" s="2874"/>
      <c r="AA85" s="2874"/>
      <c r="AB85" s="2874"/>
      <c r="AC85" s="2874"/>
    </row>
    <row r="86" spans="1:29" ht="12.75" customHeight="1">
      <c r="J86" s="2872">
        <v>0</v>
      </c>
      <c r="K86" s="2874"/>
      <c r="L86" s="2874"/>
      <c r="M86" s="2874"/>
      <c r="N86" s="2874"/>
      <c r="O86" s="2874"/>
      <c r="P86" s="2874"/>
      <c r="Q86" s="2874"/>
      <c r="R86" s="2874"/>
      <c r="S86" s="2874"/>
      <c r="T86" s="2874"/>
      <c r="U86" s="2874"/>
      <c r="V86" s="2874"/>
      <c r="W86" s="2874"/>
      <c r="X86" s="2874"/>
      <c r="Y86" s="2874"/>
      <c r="Z86" s="2874"/>
      <c r="AA86" s="2874"/>
      <c r="AB86" s="2874"/>
      <c r="AC86" s="2874"/>
    </row>
    <row r="87" spans="1:29" ht="12.75" customHeight="1">
      <c r="C87" s="2563"/>
      <c r="I87" s="2563"/>
      <c r="K87" s="2874"/>
      <c r="L87" s="2874"/>
      <c r="M87" s="2874"/>
      <c r="N87" s="2874"/>
      <c r="O87" s="2874"/>
      <c r="P87" s="2874"/>
      <c r="Q87" s="2874"/>
      <c r="R87" s="2874"/>
      <c r="S87" s="2874"/>
      <c r="T87" s="2874"/>
      <c r="U87" s="2874"/>
      <c r="V87" s="2874"/>
      <c r="W87" s="2874"/>
      <c r="X87" s="2874"/>
      <c r="Y87" s="2874"/>
      <c r="Z87" s="2874"/>
      <c r="AA87" s="2874"/>
      <c r="AB87" s="2874"/>
      <c r="AC87" s="2874"/>
    </row>
    <row r="88" spans="1:29" ht="12.75" customHeight="1">
      <c r="J88" s="2872">
        <v>0</v>
      </c>
      <c r="K88" s="2874"/>
      <c r="L88" s="2874"/>
      <c r="M88" s="2874"/>
      <c r="N88" s="2874"/>
      <c r="O88" s="2874"/>
      <c r="P88" s="2874"/>
      <c r="Q88" s="2874"/>
      <c r="R88" s="2874"/>
      <c r="S88" s="2874"/>
      <c r="T88" s="2874"/>
      <c r="U88" s="2874"/>
      <c r="V88" s="2874"/>
      <c r="W88" s="2874"/>
      <c r="X88" s="2874"/>
      <c r="Y88" s="2874"/>
      <c r="Z88" s="2874"/>
      <c r="AA88" s="2874"/>
      <c r="AB88" s="2874"/>
      <c r="AC88" s="2874"/>
    </row>
    <row r="89" spans="1:29" ht="12.75" customHeight="1">
      <c r="C89" s="2564"/>
      <c r="D89" s="2564"/>
      <c r="I89" s="2564"/>
      <c r="J89" s="2564"/>
      <c r="K89" s="2874"/>
      <c r="L89" s="2874"/>
      <c r="M89" s="2874"/>
      <c r="N89" s="2874"/>
      <c r="O89" s="2874"/>
      <c r="P89" s="2874"/>
      <c r="Q89" s="2874"/>
      <c r="R89" s="2874"/>
      <c r="S89" s="2874"/>
      <c r="T89" s="2874"/>
      <c r="U89" s="2874"/>
      <c r="V89" s="2874"/>
      <c r="W89" s="2874"/>
      <c r="X89" s="2874"/>
      <c r="Y89" s="2874"/>
      <c r="Z89" s="2874"/>
      <c r="AA89" s="2874"/>
      <c r="AB89" s="2874"/>
      <c r="AC89" s="2874"/>
    </row>
    <row r="90" spans="1:29" ht="12.75" customHeight="1">
      <c r="K90" s="2874"/>
      <c r="L90" s="2874"/>
      <c r="M90" s="2874"/>
      <c r="N90" s="2874"/>
      <c r="O90" s="2874"/>
      <c r="P90" s="2874"/>
      <c r="Q90" s="2874"/>
      <c r="R90" s="2874"/>
      <c r="S90" s="2874"/>
      <c r="T90" s="2874"/>
      <c r="U90" s="2874"/>
      <c r="V90" s="2874"/>
      <c r="W90" s="2874"/>
      <c r="X90" s="2874"/>
      <c r="Y90" s="2874"/>
      <c r="Z90" s="2874"/>
      <c r="AA90" s="2874"/>
      <c r="AB90" s="2874"/>
      <c r="AC90" s="2874"/>
    </row>
    <row r="91" spans="1:29" ht="12.75" customHeight="1">
      <c r="C91" s="2564"/>
      <c r="I91" s="2564"/>
      <c r="J91" s="2872">
        <v>0</v>
      </c>
      <c r="K91" s="2874"/>
      <c r="L91" s="2874"/>
      <c r="M91" s="2874"/>
      <c r="N91" s="2874"/>
      <c r="O91" s="2874"/>
      <c r="P91" s="2874"/>
      <c r="Q91" s="2874"/>
      <c r="R91" s="2874"/>
      <c r="S91" s="2874"/>
      <c r="T91" s="2874"/>
      <c r="U91" s="2874"/>
      <c r="V91" s="2874"/>
      <c r="W91" s="2874"/>
      <c r="X91" s="2874"/>
      <c r="Y91" s="2874"/>
      <c r="Z91" s="2874"/>
      <c r="AA91" s="2874"/>
      <c r="AB91" s="2874"/>
      <c r="AC91" s="2874"/>
    </row>
    <row r="92" spans="1:29" ht="12.75" customHeight="1">
      <c r="C92" s="2564"/>
      <c r="I92" s="2564"/>
      <c r="J92" s="2872">
        <v>0</v>
      </c>
      <c r="K92" s="2874"/>
      <c r="L92" s="2874"/>
      <c r="M92" s="2874"/>
      <c r="N92" s="2874"/>
      <c r="O92" s="2874"/>
      <c r="P92" s="2874"/>
      <c r="Q92" s="2874"/>
      <c r="R92" s="2874"/>
      <c r="S92" s="2874"/>
      <c r="T92" s="2874"/>
      <c r="U92" s="2874"/>
      <c r="V92" s="2874"/>
      <c r="W92" s="2874"/>
      <c r="X92" s="2874"/>
      <c r="Y92" s="2874"/>
      <c r="Z92" s="2874"/>
      <c r="AA92" s="2874"/>
      <c r="AB92" s="2874"/>
      <c r="AC92" s="2874"/>
    </row>
    <row r="93" spans="1:29" ht="12.75" customHeight="1">
      <c r="K93" s="2874"/>
      <c r="L93" s="2874"/>
      <c r="M93" s="2874"/>
      <c r="N93" s="2874"/>
      <c r="O93" s="2874"/>
      <c r="P93" s="2874"/>
      <c r="Q93" s="2874"/>
      <c r="R93" s="2874"/>
      <c r="S93" s="2874"/>
      <c r="T93" s="2874"/>
      <c r="U93" s="2874"/>
      <c r="V93" s="2874"/>
      <c r="W93" s="2874"/>
      <c r="X93" s="2874"/>
      <c r="Y93" s="2874"/>
      <c r="Z93" s="2874"/>
      <c r="AA93" s="2874"/>
      <c r="AB93" s="2874"/>
      <c r="AC93" s="2874"/>
    </row>
    <row r="94" spans="1:29" ht="12.75" customHeight="1">
      <c r="K94" s="2874"/>
      <c r="L94" s="2874"/>
      <c r="M94" s="2874"/>
      <c r="N94" s="2874"/>
      <c r="O94" s="2874"/>
      <c r="P94" s="2874"/>
      <c r="Q94" s="2874"/>
      <c r="R94" s="2874"/>
      <c r="S94" s="2874"/>
      <c r="T94" s="2874"/>
      <c r="U94" s="2874"/>
      <c r="V94" s="2874"/>
      <c r="W94" s="2874"/>
      <c r="X94" s="2874"/>
      <c r="Y94" s="2874"/>
      <c r="Z94" s="2874"/>
      <c r="AA94" s="2874"/>
      <c r="AB94" s="2874"/>
      <c r="AC94" s="2874"/>
    </row>
    <row r="95" spans="1:29" ht="12.75" customHeight="1">
      <c r="K95" s="2874"/>
      <c r="L95" s="2874"/>
      <c r="M95" s="2874"/>
      <c r="N95" s="2874"/>
      <c r="O95" s="2874"/>
      <c r="P95" s="2874"/>
      <c r="Q95" s="2874"/>
      <c r="R95" s="2874"/>
      <c r="S95" s="2874"/>
      <c r="T95" s="2874"/>
      <c r="U95" s="2874"/>
      <c r="V95" s="2874"/>
      <c r="W95" s="2874"/>
      <c r="X95" s="2874"/>
      <c r="Y95" s="2874"/>
      <c r="Z95" s="2874"/>
      <c r="AA95" s="2874"/>
      <c r="AB95" s="2874"/>
      <c r="AC95" s="2874"/>
    </row>
    <row r="96" spans="1:29" ht="12.75" customHeight="1">
      <c r="K96" s="2874"/>
      <c r="L96" s="2874"/>
      <c r="M96" s="2874"/>
      <c r="N96" s="2874"/>
      <c r="O96" s="2874"/>
      <c r="P96" s="2874"/>
      <c r="Q96" s="2874"/>
      <c r="R96" s="2874"/>
      <c r="S96" s="2874"/>
      <c r="T96" s="2874"/>
      <c r="U96" s="2874"/>
      <c r="V96" s="2874"/>
      <c r="W96" s="2874"/>
      <c r="X96" s="2874"/>
      <c r="Y96" s="2874"/>
      <c r="Z96" s="2874"/>
      <c r="AA96" s="2874"/>
      <c r="AB96" s="2874"/>
      <c r="AC96" s="2874"/>
    </row>
    <row r="97" spans="11:29" ht="12.75" customHeight="1">
      <c r="K97" s="2874"/>
      <c r="L97" s="2874"/>
      <c r="M97" s="2874"/>
      <c r="N97" s="2874"/>
      <c r="O97" s="2874"/>
      <c r="P97" s="2874"/>
      <c r="Q97" s="2874"/>
      <c r="R97" s="2874"/>
      <c r="S97" s="2874"/>
      <c r="T97" s="2874"/>
      <c r="U97" s="2874"/>
      <c r="V97" s="2874"/>
      <c r="W97" s="2874"/>
      <c r="X97" s="2874"/>
      <c r="Y97" s="2874"/>
      <c r="Z97" s="2874"/>
      <c r="AA97" s="2874"/>
      <c r="AB97" s="2874"/>
      <c r="AC97" s="2874"/>
    </row>
  </sheetData>
  <mergeCells count="17">
    <mergeCell ref="A49:F49"/>
    <mergeCell ref="H49:J49"/>
    <mergeCell ref="G5:H5"/>
    <mergeCell ref="A6:J6"/>
    <mergeCell ref="A12:J12"/>
    <mergeCell ref="A14:F14"/>
    <mergeCell ref="H14:J14"/>
    <mergeCell ref="A26:F26"/>
    <mergeCell ref="H26:J26"/>
    <mergeCell ref="A1:J1"/>
    <mergeCell ref="C2:D2"/>
    <mergeCell ref="I2:J2"/>
    <mergeCell ref="A3:B3"/>
    <mergeCell ref="C3:D3"/>
    <mergeCell ref="E3:F3"/>
    <mergeCell ref="G3:H4"/>
    <mergeCell ref="I3:J3"/>
  </mergeCells>
  <printOptions horizontalCentered="1"/>
  <pageMargins left="0.511811023622047" right="0.196850393700787" top="1.33858267716535" bottom="0.511811023622047" header="0.86614173228346503" footer="0.59055118110236204"/>
  <pageSetup scale="91" firstPageNumber="374" orientation="landscape" useFirstPageNumber="1" r:id="rId1"/>
  <headerFooter>
    <oddHeader>&amp;L&amp;"Arial,Bold"&amp;UCOCHIN UNIVERSITY OF SCIENCE AND TECHNOLOGYBUDGET ESTIMATES: 2022-23&amp;C                                 &amp;P</oddHeader>
    <oddFooter>&amp;L&amp;C&amp;R</oddFooter>
    <evenHeader>&amp;L&amp;"Arial,Bold"&amp;UCOCHIN UNIVERSITY OF SCIENCE AND TECHNOLOGYBUDGET ESTIMATES: 2016-17&amp;C&amp;P&amp;R</evenHeader>
    <evenFooter>&amp;L&amp;C&amp;R</evenFooter>
  </headerFooter>
  <rowBreaks count="5" manualBreakCount="5">
    <brk id="12" max="9" man="1"/>
    <brk id="25" max="9" man="1"/>
    <brk id="38" max="9" man="1"/>
    <brk id="48" max="9" man="1"/>
    <brk id="63" max="9" man="1"/>
  </rowBreaks>
</worksheet>
</file>

<file path=xl/worksheets/sheet2.xml><?xml version="1.0" encoding="utf-8"?>
<worksheet xmlns="http://schemas.openxmlformats.org/spreadsheetml/2006/main" xmlns:r="http://schemas.openxmlformats.org/officeDocument/2006/relationships">
  <sheetPr>
    <tabColor rgb="FF7030A0"/>
  </sheetPr>
  <dimension ref="A1:CV134"/>
  <sheetViews>
    <sheetView zoomScaleSheetLayoutView="100" workbookViewId="0">
      <selection activeCell="C8" sqref="C8"/>
    </sheetView>
  </sheetViews>
  <sheetFormatPr defaultColWidth="9" defaultRowHeight="12.75" customHeight="1"/>
  <cols>
    <col min="1" max="1" width="7.28515625" style="69" customWidth="1"/>
    <col min="2" max="2" width="35.85546875" style="49" bestFit="1" customWidth="1"/>
    <col min="3" max="3" width="75.85546875" style="49" customWidth="1"/>
    <col min="4" max="4" width="6.85546875" style="49" customWidth="1"/>
    <col min="5" max="100" width="9.140625" style="49" customWidth="1"/>
    <col min="101" max="16384" width="9" style="2812"/>
  </cols>
  <sheetData>
    <row r="1" spans="1:4" s="83" customFormat="1" ht="35.25" customHeight="1" thickBot="1">
      <c r="A1" s="4446" t="s">
        <v>3781</v>
      </c>
      <c r="B1" s="4446"/>
      <c r="C1" s="4446"/>
      <c r="D1" s="337"/>
    </row>
    <row r="2" spans="1:4" s="873" customFormat="1" ht="27.75" customHeight="1">
      <c r="A2" s="1406" t="s">
        <v>99</v>
      </c>
      <c r="B2" s="2813" t="s">
        <v>114</v>
      </c>
      <c r="C2" s="2814" t="s">
        <v>3005</v>
      </c>
      <c r="D2" s="872"/>
    </row>
    <row r="3" spans="1:4" ht="15.75">
      <c r="A3" s="4443">
        <v>1</v>
      </c>
      <c r="B3" s="4440" t="s">
        <v>3711</v>
      </c>
      <c r="C3" s="4447"/>
      <c r="D3" s="144"/>
    </row>
    <row r="4" spans="1:4" ht="15.75">
      <c r="A4" s="4444"/>
      <c r="B4" s="4441"/>
      <c r="C4" s="4448"/>
      <c r="D4" s="144"/>
    </row>
    <row r="5" spans="1:4" ht="15.75" customHeight="1">
      <c r="A5" s="4444"/>
      <c r="B5" s="4441"/>
      <c r="C5" s="3962"/>
      <c r="D5" s="144"/>
    </row>
    <row r="6" spans="1:4" ht="15.75" customHeight="1">
      <c r="A6" s="4444"/>
      <c r="B6" s="4441"/>
      <c r="C6" s="3962"/>
      <c r="D6" s="144"/>
    </row>
    <row r="7" spans="1:4" ht="15.75" customHeight="1">
      <c r="A7" s="4445"/>
      <c r="B7" s="4442"/>
      <c r="C7" s="3963"/>
      <c r="D7" s="143"/>
    </row>
    <row r="8" spans="1:4" ht="33.75" customHeight="1">
      <c r="A8" s="3964">
        <v>2</v>
      </c>
      <c r="B8" s="3963" t="s">
        <v>3712</v>
      </c>
      <c r="C8" s="3961"/>
      <c r="D8" s="81"/>
    </row>
    <row r="9" spans="1:4" ht="15.75" customHeight="1">
      <c r="A9" s="3964">
        <v>3</v>
      </c>
      <c r="B9" s="3963" t="s">
        <v>3713</v>
      </c>
      <c r="C9" s="3963"/>
      <c r="D9" s="81"/>
    </row>
    <row r="10" spans="1:4" ht="15.75" customHeight="1">
      <c r="A10" s="3964">
        <v>4</v>
      </c>
      <c r="B10" s="3963" t="s">
        <v>3714</v>
      </c>
      <c r="C10" s="3965"/>
      <c r="D10" s="81"/>
    </row>
    <row r="11" spans="1:4" ht="15.75" customHeight="1">
      <c r="A11" s="3964">
        <v>5</v>
      </c>
      <c r="B11" s="3963" t="s">
        <v>3715</v>
      </c>
      <c r="C11" s="3962"/>
      <c r="D11" s="81"/>
    </row>
    <row r="12" spans="1:4" ht="15" customHeight="1">
      <c r="A12" s="4443">
        <v>6</v>
      </c>
      <c r="B12" s="4440" t="s">
        <v>107</v>
      </c>
      <c r="C12" s="3963"/>
      <c r="D12" s="81"/>
    </row>
    <row r="13" spans="1:4" ht="15.75">
      <c r="A13" s="4444"/>
      <c r="B13" s="4441"/>
      <c r="C13" s="3963"/>
      <c r="D13" s="81"/>
    </row>
    <row r="14" spans="1:4" ht="15.75">
      <c r="A14" s="4445"/>
      <c r="B14" s="4442"/>
      <c r="C14" s="3963"/>
      <c r="D14" s="81"/>
    </row>
    <row r="15" spans="1:4" ht="15.75">
      <c r="A15" s="4443">
        <v>7</v>
      </c>
      <c r="B15" s="4440" t="s">
        <v>3716</v>
      </c>
      <c r="C15" s="3963"/>
      <c r="D15" s="81"/>
    </row>
    <row r="16" spans="1:4" ht="15.75">
      <c r="A16" s="4444"/>
      <c r="B16" s="4441"/>
      <c r="C16" s="3963"/>
      <c r="D16" s="81"/>
    </row>
    <row r="17" spans="1:4" ht="15.75">
      <c r="A17" s="4444"/>
      <c r="B17" s="4441"/>
      <c r="C17" s="3963"/>
      <c r="D17" s="81"/>
    </row>
    <row r="18" spans="1:4" ht="15.75">
      <c r="A18" s="4444"/>
      <c r="B18" s="4441"/>
      <c r="C18" s="3963"/>
      <c r="D18" s="81"/>
    </row>
    <row r="19" spans="1:4" ht="15.75">
      <c r="A19" s="4445"/>
      <c r="B19" s="4442"/>
      <c r="C19" s="3963"/>
      <c r="D19" s="81"/>
    </row>
    <row r="20" spans="1:4" ht="15.75">
      <c r="A20" s="4443">
        <v>8</v>
      </c>
      <c r="B20" s="4440" t="s">
        <v>3717</v>
      </c>
      <c r="C20" s="4440"/>
      <c r="D20" s="81"/>
    </row>
    <row r="21" spans="1:4" ht="3.75" customHeight="1">
      <c r="A21" s="4444"/>
      <c r="B21" s="4441"/>
      <c r="C21" s="4442"/>
      <c r="D21" s="81"/>
    </row>
    <row r="22" spans="1:4" ht="15.75">
      <c r="A22" s="4444"/>
      <c r="B22" s="4441"/>
      <c r="C22" s="3963"/>
      <c r="D22" s="81"/>
    </row>
    <row r="23" spans="1:4" ht="15.75">
      <c r="A23" s="4444"/>
      <c r="B23" s="4441"/>
      <c r="C23" s="3962"/>
      <c r="D23" s="81"/>
    </row>
    <row r="24" spans="1:4" ht="15.75">
      <c r="A24" s="4444"/>
      <c r="B24" s="4441"/>
      <c r="C24" s="3963"/>
      <c r="D24" s="81"/>
    </row>
    <row r="25" spans="1:4" ht="15.75">
      <c r="A25" s="4445"/>
      <c r="B25" s="4442"/>
      <c r="C25" s="3963"/>
      <c r="D25" s="81"/>
    </row>
    <row r="26" spans="1:4" ht="18" customHeight="1">
      <c r="A26" s="4443">
        <v>9</v>
      </c>
      <c r="B26" s="4440" t="s">
        <v>3718</v>
      </c>
      <c r="C26" s="3963"/>
      <c r="D26" s="81"/>
    </row>
    <row r="27" spans="1:4" ht="15.75">
      <c r="A27" s="4444"/>
      <c r="B27" s="4441"/>
      <c r="C27" s="3963"/>
      <c r="D27" s="81"/>
    </row>
    <row r="28" spans="1:4" ht="15.75">
      <c r="A28" s="4444"/>
      <c r="B28" s="4441"/>
      <c r="C28" s="3963"/>
      <c r="D28" s="81"/>
    </row>
    <row r="29" spans="1:4" ht="15.75">
      <c r="A29" s="4445"/>
      <c r="B29" s="4442"/>
      <c r="C29" s="3963"/>
      <c r="D29" s="81"/>
    </row>
    <row r="30" spans="1:4" ht="15.75">
      <c r="A30" s="4443">
        <v>10</v>
      </c>
      <c r="B30" s="4440" t="s">
        <v>3719</v>
      </c>
      <c r="C30" s="3963"/>
      <c r="D30" s="81"/>
    </row>
    <row r="31" spans="1:4" ht="15.75">
      <c r="A31" s="4444"/>
      <c r="B31" s="4441"/>
      <c r="C31" s="3966"/>
      <c r="D31" s="81"/>
    </row>
    <row r="32" spans="1:4" ht="30" customHeight="1">
      <c r="A32" s="3964">
        <v>11</v>
      </c>
      <c r="B32" s="3963" t="s">
        <v>3720</v>
      </c>
      <c r="C32" s="3963"/>
      <c r="D32" s="81"/>
    </row>
    <row r="33" spans="1:5" ht="14.25" customHeight="1">
      <c r="A33" s="4443">
        <v>12</v>
      </c>
      <c r="B33" s="4440" t="s">
        <v>3721</v>
      </c>
      <c r="C33" s="3962"/>
      <c r="D33" s="81"/>
    </row>
    <row r="34" spans="1:5" ht="14.25" customHeight="1">
      <c r="A34" s="4444"/>
      <c r="B34" s="4441"/>
      <c r="C34" s="3967"/>
      <c r="D34" s="81"/>
      <c r="E34" s="2815"/>
    </row>
    <row r="35" spans="1:5" ht="15.75">
      <c r="A35" s="4444"/>
      <c r="B35" s="4441"/>
      <c r="C35" s="3962"/>
      <c r="D35" s="81"/>
      <c r="E35" s="2815"/>
    </row>
    <row r="36" spans="1:5" ht="15.75">
      <c r="A36" s="4444"/>
      <c r="B36" s="4441"/>
      <c r="C36" s="3968"/>
      <c r="D36" s="81"/>
      <c r="E36" s="2815"/>
    </row>
    <row r="37" spans="1:5" ht="15.75">
      <c r="A37" s="4445"/>
      <c r="B37" s="4442"/>
      <c r="C37" s="3968"/>
      <c r="D37" s="81"/>
      <c r="E37" s="2815"/>
    </row>
    <row r="38" spans="1:5" ht="15.75">
      <c r="A38" s="3964">
        <v>13</v>
      </c>
      <c r="B38" s="3963" t="s">
        <v>3722</v>
      </c>
      <c r="C38" s="3963"/>
      <c r="D38" s="81"/>
      <c r="E38" s="2815"/>
    </row>
    <row r="39" spans="1:5" ht="15.75">
      <c r="A39" s="3964">
        <v>14</v>
      </c>
      <c r="B39" s="3963" t="s">
        <v>106</v>
      </c>
      <c r="C39" s="3963"/>
      <c r="D39" s="81"/>
      <c r="E39" s="2815"/>
    </row>
    <row r="40" spans="1:5" ht="23.25" customHeight="1">
      <c r="A40" s="4443">
        <v>15</v>
      </c>
      <c r="B40" s="4440" t="s">
        <v>3723</v>
      </c>
      <c r="C40" s="3963"/>
      <c r="D40" s="81"/>
      <c r="E40" s="2815"/>
    </row>
    <row r="41" spans="1:5" ht="54.75" customHeight="1">
      <c r="A41" s="4444"/>
      <c r="B41" s="4441"/>
      <c r="C41" s="3963"/>
      <c r="D41" s="81"/>
      <c r="E41" s="2815"/>
    </row>
    <row r="42" spans="1:5" ht="19.5" customHeight="1">
      <c r="A42" s="4444"/>
      <c r="B42" s="4441"/>
      <c r="C42" s="3963"/>
      <c r="D42" s="81"/>
      <c r="E42" s="2815"/>
    </row>
    <row r="43" spans="1:5" ht="20.25" customHeight="1">
      <c r="A43" s="4444"/>
      <c r="B43" s="4441"/>
      <c r="C43" s="3963"/>
      <c r="D43" s="81"/>
      <c r="E43" s="2815"/>
    </row>
    <row r="44" spans="1:5" ht="18" customHeight="1">
      <c r="A44" s="4444"/>
      <c r="B44" s="4441"/>
      <c r="C44" s="3963"/>
      <c r="D44" s="81"/>
      <c r="E44" s="2815"/>
    </row>
    <row r="45" spans="1:5" ht="15.75">
      <c r="A45" s="4443">
        <v>16</v>
      </c>
      <c r="B45" s="4440" t="s">
        <v>3724</v>
      </c>
      <c r="C45" s="3963"/>
      <c r="D45" s="81"/>
      <c r="E45" s="2815"/>
    </row>
    <row r="46" spans="1:5" ht="15.75">
      <c r="A46" s="4444"/>
      <c r="B46" s="4441"/>
      <c r="C46" s="3963"/>
      <c r="D46" s="81"/>
      <c r="E46" s="2815"/>
    </row>
    <row r="47" spans="1:5" ht="15.75">
      <c r="A47" s="4444"/>
      <c r="B47" s="4441"/>
      <c r="C47" s="3963"/>
      <c r="D47" s="81"/>
      <c r="E47" s="2815"/>
    </row>
    <row r="48" spans="1:5" ht="15.75">
      <c r="A48" s="4444"/>
      <c r="B48" s="4441"/>
      <c r="C48" s="3963"/>
      <c r="D48" s="81"/>
      <c r="E48" s="2815"/>
    </row>
    <row r="49" spans="1:5" ht="15.75">
      <c r="A49" s="4444"/>
      <c r="B49" s="4441"/>
      <c r="C49" s="3963"/>
      <c r="D49" s="81"/>
      <c r="E49" s="2815"/>
    </row>
    <row r="50" spans="1:5" ht="15.75">
      <c r="A50" s="4444"/>
      <c r="B50" s="4441"/>
      <c r="C50" s="3963"/>
      <c r="D50" s="81"/>
      <c r="E50" s="2815"/>
    </row>
    <row r="51" spans="1:5" ht="15.75">
      <c r="A51" s="4445"/>
      <c r="B51" s="4442"/>
      <c r="C51" s="3963"/>
      <c r="D51" s="81"/>
      <c r="E51" s="2815"/>
    </row>
    <row r="52" spans="1:5" ht="15.75">
      <c r="A52" s="4443">
        <v>17</v>
      </c>
      <c r="B52" s="4440" t="s">
        <v>3725</v>
      </c>
      <c r="C52" s="3963"/>
      <c r="D52" s="81"/>
      <c r="E52" s="2815"/>
    </row>
    <row r="53" spans="1:5" ht="15.75">
      <c r="A53" s="4444"/>
      <c r="B53" s="4441"/>
      <c r="C53" s="3962"/>
      <c r="D53" s="81"/>
      <c r="E53" s="2815"/>
    </row>
    <row r="54" spans="1:5" ht="15.75" customHeight="1">
      <c r="A54" s="4444"/>
      <c r="B54" s="4441"/>
      <c r="C54" s="3963"/>
      <c r="D54" s="81"/>
      <c r="E54" s="2815"/>
    </row>
    <row r="55" spans="1:5" ht="18.75" customHeight="1">
      <c r="A55" s="4445"/>
      <c r="B55" s="4442"/>
      <c r="C55" s="3963"/>
      <c r="D55" s="81"/>
      <c r="E55" s="2815"/>
    </row>
    <row r="56" spans="1:5" ht="18.75" customHeight="1">
      <c r="A56" s="3964">
        <v>18</v>
      </c>
      <c r="B56" s="3963" t="s">
        <v>314</v>
      </c>
      <c r="C56" s="3963"/>
      <c r="D56" s="81"/>
    </row>
    <row r="57" spans="1:5" ht="18.75" customHeight="1">
      <c r="A57" s="4443">
        <v>19</v>
      </c>
      <c r="B57" s="4440" t="s">
        <v>3726</v>
      </c>
      <c r="C57" s="3962"/>
      <c r="D57" s="81"/>
    </row>
    <row r="58" spans="1:5" ht="18.75" customHeight="1">
      <c r="A58" s="4445"/>
      <c r="B58" s="4442"/>
      <c r="C58" s="3962"/>
      <c r="D58" s="81"/>
    </row>
    <row r="59" spans="1:5" ht="18.75" customHeight="1">
      <c r="A59" s="4443">
        <v>20</v>
      </c>
      <c r="B59" s="4440" t="s">
        <v>3727</v>
      </c>
      <c r="C59" s="3969"/>
      <c r="D59" s="81"/>
    </row>
    <row r="60" spans="1:5" ht="18.75" customHeight="1">
      <c r="A60" s="4445"/>
      <c r="B60" s="4442"/>
      <c r="C60" s="3970"/>
      <c r="D60" s="81"/>
    </row>
    <row r="61" spans="1:5" ht="18.75" customHeight="1">
      <c r="A61" s="4443">
        <v>21</v>
      </c>
      <c r="B61" s="4440" t="s">
        <v>3728</v>
      </c>
      <c r="C61" s="3971"/>
      <c r="D61" s="81"/>
    </row>
    <row r="62" spans="1:5" ht="18.75" customHeight="1">
      <c r="A62" s="4444"/>
      <c r="B62" s="4441"/>
      <c r="C62" s="3963"/>
      <c r="D62" s="81"/>
    </row>
    <row r="63" spans="1:5" ht="31.5" customHeight="1">
      <c r="A63" s="4444"/>
      <c r="B63" s="4441"/>
      <c r="C63" s="3971"/>
      <c r="D63" s="81"/>
    </row>
    <row r="64" spans="1:5" ht="18.75" customHeight="1">
      <c r="A64" s="4444"/>
      <c r="B64" s="4441"/>
      <c r="C64" s="3971"/>
      <c r="D64" s="81"/>
    </row>
    <row r="65" spans="1:100" ht="18.75" customHeight="1">
      <c r="A65" s="4445"/>
      <c r="B65" s="4442"/>
      <c r="C65" s="3971"/>
      <c r="D65" s="81"/>
    </row>
    <row r="66" spans="1:100" ht="15.75">
      <c r="A66" s="3964">
        <v>22</v>
      </c>
      <c r="B66" s="3963" t="s">
        <v>3729</v>
      </c>
      <c r="C66" s="3963"/>
      <c r="D66" s="81"/>
    </row>
    <row r="67" spans="1:100" ht="50.25" customHeight="1">
      <c r="A67" s="4443">
        <v>23</v>
      </c>
      <c r="B67" s="4449" t="s">
        <v>3730</v>
      </c>
      <c r="C67" s="3967"/>
      <c r="D67" s="81"/>
    </row>
    <row r="68" spans="1:100" ht="18.75" customHeight="1">
      <c r="A68" s="4444"/>
      <c r="B68" s="4450"/>
      <c r="C68" s="3962"/>
      <c r="D68" s="81"/>
    </row>
    <row r="69" spans="1:100" ht="18.75" customHeight="1">
      <c r="A69" s="4444"/>
      <c r="B69" s="4450"/>
      <c r="C69" s="3963"/>
      <c r="D69" s="81"/>
    </row>
    <row r="70" spans="1:100" ht="14.25" customHeight="1">
      <c r="A70" s="4444"/>
      <c r="B70" s="4450"/>
      <c r="C70" s="3963"/>
      <c r="D70" s="81"/>
      <c r="O70" s="2812"/>
      <c r="P70" s="2812"/>
      <c r="Q70" s="2812"/>
      <c r="R70" s="2812"/>
      <c r="S70" s="2812"/>
      <c r="T70" s="2812"/>
      <c r="U70" s="2812"/>
      <c r="V70" s="2812"/>
      <c r="W70" s="2812"/>
      <c r="X70" s="2812"/>
      <c r="Y70" s="2812"/>
      <c r="Z70" s="2812"/>
      <c r="AA70" s="2812"/>
      <c r="AB70" s="2812"/>
      <c r="AC70" s="2812"/>
      <c r="AD70" s="2812"/>
      <c r="AE70" s="2812"/>
      <c r="AF70" s="2812"/>
      <c r="AG70" s="2812"/>
      <c r="AH70" s="2812"/>
      <c r="AI70" s="2812"/>
      <c r="AJ70" s="2812"/>
      <c r="AK70" s="2812"/>
      <c r="AL70" s="2812"/>
      <c r="AM70" s="2812"/>
      <c r="AN70" s="2812"/>
      <c r="AO70" s="2812"/>
      <c r="AP70" s="2812"/>
      <c r="AQ70" s="2812"/>
      <c r="AR70" s="2812"/>
      <c r="AS70" s="2812"/>
      <c r="AT70" s="2812"/>
      <c r="AU70" s="2812"/>
      <c r="AV70" s="2812"/>
      <c r="AW70" s="2812"/>
      <c r="AX70" s="2812"/>
      <c r="AY70" s="2812"/>
      <c r="AZ70" s="2812"/>
      <c r="BA70" s="2812"/>
      <c r="BB70" s="2812"/>
      <c r="BC70" s="2812"/>
      <c r="BD70" s="2812"/>
      <c r="BE70" s="2812"/>
      <c r="BF70" s="2812"/>
      <c r="BG70" s="2812"/>
      <c r="BH70" s="2812"/>
      <c r="BI70" s="2812"/>
      <c r="BJ70" s="2812"/>
      <c r="BK70" s="2812"/>
      <c r="BL70" s="2812"/>
      <c r="BM70" s="2812"/>
      <c r="BN70" s="2812"/>
      <c r="BO70" s="2812"/>
      <c r="BP70" s="2812"/>
      <c r="BQ70" s="2812"/>
      <c r="BR70" s="2812"/>
      <c r="BS70" s="2812"/>
      <c r="BT70" s="2812"/>
      <c r="BU70" s="2812"/>
      <c r="BV70" s="2812"/>
      <c r="BW70" s="2812"/>
      <c r="BX70" s="2812"/>
      <c r="BY70" s="2812"/>
      <c r="BZ70" s="2812"/>
      <c r="CA70" s="2812"/>
      <c r="CB70" s="2812"/>
      <c r="CC70" s="2812"/>
      <c r="CD70" s="2812"/>
      <c r="CE70" s="2812"/>
      <c r="CF70" s="2812"/>
      <c r="CG70" s="2812"/>
      <c r="CH70" s="2812"/>
      <c r="CI70" s="2812"/>
      <c r="CJ70" s="2812"/>
      <c r="CK70" s="2812"/>
      <c r="CL70" s="2812"/>
      <c r="CM70" s="2812"/>
      <c r="CN70" s="2812"/>
      <c r="CO70" s="2812"/>
      <c r="CP70" s="2812"/>
      <c r="CQ70" s="2812"/>
      <c r="CR70" s="2812"/>
      <c r="CS70" s="2812"/>
      <c r="CT70" s="2812"/>
      <c r="CU70" s="2812"/>
      <c r="CV70" s="2812"/>
    </row>
    <row r="71" spans="1:100" ht="34.5" customHeight="1">
      <c r="A71" s="4444"/>
      <c r="B71" s="4450"/>
      <c r="C71" s="3963"/>
      <c r="D71" s="81"/>
      <c r="O71" s="2812"/>
      <c r="P71" s="2812"/>
      <c r="Q71" s="2812"/>
      <c r="R71" s="2812"/>
      <c r="S71" s="2812"/>
      <c r="T71" s="2812"/>
      <c r="U71" s="2812"/>
      <c r="V71" s="2812"/>
      <c r="W71" s="2812"/>
      <c r="X71" s="2812"/>
      <c r="Y71" s="2812"/>
      <c r="Z71" s="2812"/>
      <c r="AA71" s="2812"/>
      <c r="AB71" s="2812"/>
      <c r="AC71" s="2812"/>
      <c r="AD71" s="2812"/>
      <c r="AE71" s="2812"/>
      <c r="AF71" s="2812"/>
      <c r="AG71" s="2812"/>
      <c r="AH71" s="2812"/>
      <c r="AI71" s="2812"/>
      <c r="AJ71" s="2812"/>
      <c r="AK71" s="2812"/>
      <c r="AL71" s="2812"/>
      <c r="AM71" s="2812"/>
      <c r="AN71" s="2812"/>
      <c r="AO71" s="2812"/>
      <c r="AP71" s="2812"/>
      <c r="AQ71" s="2812"/>
      <c r="AR71" s="2812"/>
      <c r="AS71" s="2812"/>
      <c r="AT71" s="2812"/>
      <c r="AU71" s="2812"/>
      <c r="AV71" s="2812"/>
      <c r="AW71" s="2812"/>
      <c r="AX71" s="2812"/>
      <c r="AY71" s="2812"/>
      <c r="AZ71" s="2812"/>
      <c r="BA71" s="2812"/>
      <c r="BB71" s="2812"/>
      <c r="BC71" s="2812"/>
      <c r="BD71" s="2812"/>
      <c r="BE71" s="2812"/>
      <c r="BF71" s="2812"/>
      <c r="BG71" s="2812"/>
      <c r="BH71" s="2812"/>
      <c r="BI71" s="2812"/>
      <c r="BJ71" s="2812"/>
      <c r="BK71" s="2812"/>
      <c r="BL71" s="2812"/>
      <c r="BM71" s="2812"/>
      <c r="BN71" s="2812"/>
      <c r="BO71" s="2812"/>
      <c r="BP71" s="2812"/>
      <c r="BQ71" s="2812"/>
      <c r="BR71" s="2812"/>
      <c r="BS71" s="2812"/>
      <c r="BT71" s="2812"/>
      <c r="BU71" s="2812"/>
      <c r="BV71" s="2812"/>
      <c r="BW71" s="2812"/>
      <c r="BX71" s="2812"/>
      <c r="BY71" s="2812"/>
      <c r="BZ71" s="2812"/>
      <c r="CA71" s="2812"/>
      <c r="CB71" s="2812"/>
      <c r="CC71" s="2812"/>
      <c r="CD71" s="2812"/>
      <c r="CE71" s="2812"/>
      <c r="CF71" s="2812"/>
      <c r="CG71" s="2812"/>
      <c r="CH71" s="2812"/>
      <c r="CI71" s="2812"/>
      <c r="CJ71" s="2812"/>
      <c r="CK71" s="2812"/>
      <c r="CL71" s="2812"/>
      <c r="CM71" s="2812"/>
      <c r="CN71" s="2812"/>
      <c r="CO71" s="2812"/>
      <c r="CP71" s="2812"/>
      <c r="CQ71" s="2812"/>
      <c r="CR71" s="2812"/>
      <c r="CS71" s="2812"/>
      <c r="CT71" s="2812"/>
      <c r="CU71" s="2812"/>
      <c r="CV71" s="2812"/>
    </row>
    <row r="72" spans="1:100" ht="16.5" customHeight="1">
      <c r="A72" s="4444"/>
      <c r="B72" s="4450"/>
      <c r="C72" s="3963"/>
      <c r="D72" s="81"/>
      <c r="O72" s="2812"/>
      <c r="P72" s="2812"/>
      <c r="Q72" s="2812"/>
      <c r="R72" s="2812"/>
      <c r="S72" s="2812"/>
      <c r="T72" s="2812"/>
      <c r="U72" s="2812"/>
      <c r="V72" s="2812"/>
      <c r="W72" s="2812"/>
      <c r="X72" s="2812"/>
      <c r="Y72" s="2812"/>
      <c r="Z72" s="2812"/>
      <c r="AA72" s="2812"/>
      <c r="AB72" s="2812"/>
      <c r="AC72" s="2812"/>
      <c r="AD72" s="2812"/>
      <c r="AE72" s="2812"/>
      <c r="AF72" s="2812"/>
      <c r="AG72" s="2812"/>
      <c r="AH72" s="2812"/>
      <c r="AI72" s="2812"/>
      <c r="AJ72" s="2812"/>
      <c r="AK72" s="2812"/>
      <c r="AL72" s="2812"/>
      <c r="AM72" s="2812"/>
      <c r="AN72" s="2812"/>
      <c r="AO72" s="2812"/>
      <c r="AP72" s="2812"/>
      <c r="AQ72" s="2812"/>
      <c r="AR72" s="2812"/>
      <c r="AS72" s="2812"/>
      <c r="AT72" s="2812"/>
      <c r="AU72" s="2812"/>
      <c r="AV72" s="2812"/>
      <c r="AW72" s="2812"/>
      <c r="AX72" s="2812"/>
      <c r="AY72" s="2812"/>
      <c r="AZ72" s="2812"/>
      <c r="BA72" s="2812"/>
      <c r="BB72" s="2812"/>
      <c r="BC72" s="2812"/>
      <c r="BD72" s="2812"/>
      <c r="BE72" s="2812"/>
      <c r="BF72" s="2812"/>
      <c r="BG72" s="2812"/>
      <c r="BH72" s="2812"/>
      <c r="BI72" s="2812"/>
      <c r="BJ72" s="2812"/>
      <c r="BK72" s="2812"/>
      <c r="BL72" s="2812"/>
      <c r="BM72" s="2812"/>
      <c r="BN72" s="2812"/>
      <c r="BO72" s="2812"/>
      <c r="BP72" s="2812"/>
      <c r="BQ72" s="2812"/>
      <c r="BR72" s="2812"/>
      <c r="BS72" s="2812"/>
      <c r="BT72" s="2812"/>
      <c r="BU72" s="2812"/>
      <c r="BV72" s="2812"/>
      <c r="BW72" s="2812"/>
      <c r="BX72" s="2812"/>
      <c r="BY72" s="2812"/>
      <c r="BZ72" s="2812"/>
      <c r="CA72" s="2812"/>
      <c r="CB72" s="2812"/>
      <c r="CC72" s="2812"/>
      <c r="CD72" s="2812"/>
      <c r="CE72" s="2812"/>
      <c r="CF72" s="2812"/>
      <c r="CG72" s="2812"/>
      <c r="CH72" s="2812"/>
      <c r="CI72" s="2812"/>
      <c r="CJ72" s="2812"/>
      <c r="CK72" s="2812"/>
      <c r="CL72" s="2812"/>
      <c r="CM72" s="2812"/>
      <c r="CN72" s="2812"/>
      <c r="CO72" s="2812"/>
      <c r="CP72" s="2812"/>
      <c r="CQ72" s="2812"/>
      <c r="CR72" s="2812"/>
      <c r="CS72" s="2812"/>
      <c r="CT72" s="2812"/>
      <c r="CU72" s="2812"/>
      <c r="CV72" s="2812"/>
    </row>
    <row r="73" spans="1:100" ht="16.5" customHeight="1">
      <c r="A73" s="4444"/>
      <c r="B73" s="4450"/>
      <c r="C73" s="3963"/>
      <c r="D73" s="81"/>
      <c r="O73" s="2812"/>
      <c r="P73" s="2812"/>
      <c r="Q73" s="2812"/>
      <c r="R73" s="2812"/>
      <c r="S73" s="2812"/>
      <c r="T73" s="2812"/>
      <c r="U73" s="2812"/>
      <c r="V73" s="2812"/>
      <c r="W73" s="2812"/>
      <c r="X73" s="2812"/>
      <c r="Y73" s="2812"/>
      <c r="Z73" s="2812"/>
      <c r="AA73" s="2812"/>
      <c r="AB73" s="2812"/>
      <c r="AC73" s="2812"/>
      <c r="AD73" s="2812"/>
      <c r="AE73" s="2812"/>
      <c r="AF73" s="2812"/>
      <c r="AG73" s="2812"/>
      <c r="AH73" s="2812"/>
      <c r="AI73" s="2812"/>
      <c r="AJ73" s="2812"/>
      <c r="AK73" s="2812"/>
      <c r="AL73" s="2812"/>
      <c r="AM73" s="2812"/>
      <c r="AN73" s="2812"/>
      <c r="AO73" s="2812"/>
      <c r="AP73" s="2812"/>
      <c r="AQ73" s="2812"/>
      <c r="AR73" s="2812"/>
      <c r="AS73" s="2812"/>
      <c r="AT73" s="2812"/>
      <c r="AU73" s="2812"/>
      <c r="AV73" s="2812"/>
      <c r="AW73" s="2812"/>
      <c r="AX73" s="2812"/>
      <c r="AY73" s="2812"/>
      <c r="AZ73" s="2812"/>
      <c r="BA73" s="2812"/>
      <c r="BB73" s="2812"/>
      <c r="BC73" s="2812"/>
      <c r="BD73" s="2812"/>
      <c r="BE73" s="2812"/>
      <c r="BF73" s="2812"/>
      <c r="BG73" s="2812"/>
      <c r="BH73" s="2812"/>
      <c r="BI73" s="2812"/>
      <c r="BJ73" s="2812"/>
      <c r="BK73" s="2812"/>
      <c r="BL73" s="2812"/>
      <c r="BM73" s="2812"/>
      <c r="BN73" s="2812"/>
      <c r="BO73" s="2812"/>
      <c r="BP73" s="2812"/>
      <c r="BQ73" s="2812"/>
      <c r="BR73" s="2812"/>
      <c r="BS73" s="2812"/>
      <c r="BT73" s="2812"/>
      <c r="BU73" s="2812"/>
      <c r="BV73" s="2812"/>
      <c r="BW73" s="2812"/>
      <c r="BX73" s="2812"/>
      <c r="BY73" s="2812"/>
      <c r="BZ73" s="2812"/>
      <c r="CA73" s="2812"/>
      <c r="CB73" s="2812"/>
      <c r="CC73" s="2812"/>
      <c r="CD73" s="2812"/>
      <c r="CE73" s="2812"/>
      <c r="CF73" s="2812"/>
      <c r="CG73" s="2812"/>
      <c r="CH73" s="2812"/>
      <c r="CI73" s="2812"/>
      <c r="CJ73" s="2812"/>
      <c r="CK73" s="2812"/>
      <c r="CL73" s="2812"/>
      <c r="CM73" s="2812"/>
      <c r="CN73" s="2812"/>
      <c r="CO73" s="2812"/>
      <c r="CP73" s="2812"/>
      <c r="CQ73" s="2812"/>
      <c r="CR73" s="2812"/>
      <c r="CS73" s="2812"/>
      <c r="CT73" s="2812"/>
      <c r="CU73" s="2812"/>
      <c r="CV73" s="2812"/>
    </row>
    <row r="74" spans="1:100" ht="16.5" customHeight="1">
      <c r="A74" s="4444"/>
      <c r="B74" s="4450"/>
      <c r="C74" s="3963"/>
      <c r="D74" s="81"/>
      <c r="O74" s="2812"/>
      <c r="P74" s="2812"/>
      <c r="Q74" s="2812"/>
      <c r="R74" s="2812"/>
      <c r="S74" s="2812"/>
      <c r="T74" s="2812"/>
      <c r="U74" s="2812"/>
      <c r="V74" s="2812"/>
      <c r="W74" s="2812"/>
      <c r="X74" s="2812"/>
      <c r="Y74" s="2812"/>
      <c r="Z74" s="2812"/>
      <c r="AA74" s="2812"/>
      <c r="AB74" s="2812"/>
      <c r="AC74" s="2812"/>
      <c r="AD74" s="2812"/>
      <c r="AE74" s="2812"/>
      <c r="AF74" s="2812"/>
      <c r="AG74" s="2812"/>
      <c r="AH74" s="2812"/>
      <c r="AI74" s="2812"/>
      <c r="AJ74" s="2812"/>
      <c r="AK74" s="2812"/>
      <c r="AL74" s="2812"/>
      <c r="AM74" s="2812"/>
      <c r="AN74" s="2812"/>
      <c r="AO74" s="2812"/>
      <c r="AP74" s="2812"/>
      <c r="AQ74" s="2812"/>
      <c r="AR74" s="2812"/>
      <c r="AS74" s="2812"/>
      <c r="AT74" s="2812"/>
      <c r="AU74" s="2812"/>
      <c r="AV74" s="2812"/>
      <c r="AW74" s="2812"/>
      <c r="AX74" s="2812"/>
      <c r="AY74" s="2812"/>
      <c r="AZ74" s="2812"/>
      <c r="BA74" s="2812"/>
      <c r="BB74" s="2812"/>
      <c r="BC74" s="2812"/>
      <c r="BD74" s="2812"/>
      <c r="BE74" s="2812"/>
      <c r="BF74" s="2812"/>
      <c r="BG74" s="2812"/>
      <c r="BH74" s="2812"/>
      <c r="BI74" s="2812"/>
      <c r="BJ74" s="2812"/>
      <c r="BK74" s="2812"/>
      <c r="BL74" s="2812"/>
      <c r="BM74" s="2812"/>
      <c r="BN74" s="2812"/>
      <c r="BO74" s="2812"/>
      <c r="BP74" s="2812"/>
      <c r="BQ74" s="2812"/>
      <c r="BR74" s="2812"/>
      <c r="BS74" s="2812"/>
      <c r="BT74" s="2812"/>
      <c r="BU74" s="2812"/>
      <c r="BV74" s="2812"/>
      <c r="BW74" s="2812"/>
      <c r="BX74" s="2812"/>
      <c r="BY74" s="2812"/>
      <c r="BZ74" s="2812"/>
      <c r="CA74" s="2812"/>
      <c r="CB74" s="2812"/>
      <c r="CC74" s="2812"/>
      <c r="CD74" s="2812"/>
      <c r="CE74" s="2812"/>
      <c r="CF74" s="2812"/>
      <c r="CG74" s="2812"/>
      <c r="CH74" s="2812"/>
      <c r="CI74" s="2812"/>
      <c r="CJ74" s="2812"/>
      <c r="CK74" s="2812"/>
      <c r="CL74" s="2812"/>
      <c r="CM74" s="2812"/>
      <c r="CN74" s="2812"/>
      <c r="CO74" s="2812"/>
      <c r="CP74" s="2812"/>
      <c r="CQ74" s="2812"/>
      <c r="CR74" s="2812"/>
      <c r="CS74" s="2812"/>
      <c r="CT74" s="2812"/>
      <c r="CU74" s="2812"/>
      <c r="CV74" s="2812"/>
    </row>
    <row r="75" spans="1:100" ht="16.5" customHeight="1">
      <c r="A75" s="4444"/>
      <c r="B75" s="4450"/>
      <c r="C75" s="3963"/>
      <c r="D75" s="81"/>
      <c r="O75" s="2812"/>
      <c r="P75" s="2812"/>
      <c r="Q75" s="2812"/>
      <c r="R75" s="2812"/>
      <c r="S75" s="2812"/>
      <c r="T75" s="2812"/>
      <c r="U75" s="2812"/>
      <c r="V75" s="2812"/>
      <c r="W75" s="2812"/>
      <c r="X75" s="2812"/>
      <c r="Y75" s="2812"/>
      <c r="Z75" s="2812"/>
      <c r="AA75" s="2812"/>
      <c r="AB75" s="2812"/>
      <c r="AC75" s="2812"/>
      <c r="AD75" s="2812"/>
      <c r="AE75" s="2812"/>
      <c r="AF75" s="2812"/>
      <c r="AG75" s="2812"/>
      <c r="AH75" s="2812"/>
      <c r="AI75" s="2812"/>
      <c r="AJ75" s="2812"/>
      <c r="AK75" s="2812"/>
      <c r="AL75" s="2812"/>
      <c r="AM75" s="2812"/>
      <c r="AN75" s="2812"/>
      <c r="AO75" s="2812"/>
      <c r="AP75" s="2812"/>
      <c r="AQ75" s="2812"/>
      <c r="AR75" s="2812"/>
      <c r="AS75" s="2812"/>
      <c r="AT75" s="2812"/>
      <c r="AU75" s="2812"/>
      <c r="AV75" s="2812"/>
      <c r="AW75" s="2812"/>
      <c r="AX75" s="2812"/>
      <c r="AY75" s="2812"/>
      <c r="AZ75" s="2812"/>
      <c r="BA75" s="2812"/>
      <c r="BB75" s="2812"/>
      <c r="BC75" s="2812"/>
      <c r="BD75" s="2812"/>
      <c r="BE75" s="2812"/>
      <c r="BF75" s="2812"/>
      <c r="BG75" s="2812"/>
      <c r="BH75" s="2812"/>
      <c r="BI75" s="2812"/>
      <c r="BJ75" s="2812"/>
      <c r="BK75" s="2812"/>
      <c r="BL75" s="2812"/>
      <c r="BM75" s="2812"/>
      <c r="BN75" s="2812"/>
      <c r="BO75" s="2812"/>
      <c r="BP75" s="2812"/>
      <c r="BQ75" s="2812"/>
      <c r="BR75" s="2812"/>
      <c r="BS75" s="2812"/>
      <c r="BT75" s="2812"/>
      <c r="BU75" s="2812"/>
      <c r="BV75" s="2812"/>
      <c r="BW75" s="2812"/>
      <c r="BX75" s="2812"/>
      <c r="BY75" s="2812"/>
      <c r="BZ75" s="2812"/>
      <c r="CA75" s="2812"/>
      <c r="CB75" s="2812"/>
      <c r="CC75" s="2812"/>
      <c r="CD75" s="2812"/>
      <c r="CE75" s="2812"/>
      <c r="CF75" s="2812"/>
      <c r="CG75" s="2812"/>
      <c r="CH75" s="2812"/>
      <c r="CI75" s="2812"/>
      <c r="CJ75" s="2812"/>
      <c r="CK75" s="2812"/>
      <c r="CL75" s="2812"/>
      <c r="CM75" s="2812"/>
      <c r="CN75" s="2812"/>
      <c r="CO75" s="2812"/>
      <c r="CP75" s="2812"/>
      <c r="CQ75" s="2812"/>
      <c r="CR75" s="2812"/>
      <c r="CS75" s="2812"/>
      <c r="CT75" s="2812"/>
      <c r="CU75" s="2812"/>
      <c r="CV75" s="2812"/>
    </row>
    <row r="76" spans="1:100" ht="52.5" customHeight="1">
      <c r="A76" s="4444"/>
      <c r="B76" s="4450"/>
      <c r="C76" s="3963"/>
      <c r="D76" s="81"/>
      <c r="O76" s="2812"/>
      <c r="P76" s="2812"/>
      <c r="Q76" s="2812"/>
      <c r="R76" s="2812"/>
      <c r="S76" s="2812"/>
      <c r="T76" s="2812"/>
      <c r="U76" s="2812"/>
      <c r="V76" s="2812"/>
      <c r="W76" s="2812"/>
      <c r="X76" s="2812"/>
      <c r="Y76" s="2812"/>
      <c r="Z76" s="2812"/>
      <c r="AA76" s="2812"/>
      <c r="AB76" s="2812"/>
      <c r="AC76" s="2812"/>
      <c r="AD76" s="2812"/>
      <c r="AE76" s="2812"/>
      <c r="AF76" s="2812"/>
      <c r="AG76" s="2812"/>
      <c r="AH76" s="2812"/>
      <c r="AI76" s="2812"/>
      <c r="AJ76" s="2812"/>
      <c r="AK76" s="2812"/>
      <c r="AL76" s="2812"/>
      <c r="AM76" s="2812"/>
      <c r="AN76" s="2812"/>
      <c r="AO76" s="2812"/>
      <c r="AP76" s="2812"/>
      <c r="AQ76" s="2812"/>
      <c r="AR76" s="2812"/>
      <c r="AS76" s="2812"/>
      <c r="AT76" s="2812"/>
      <c r="AU76" s="2812"/>
      <c r="AV76" s="2812"/>
      <c r="AW76" s="2812"/>
      <c r="AX76" s="2812"/>
      <c r="AY76" s="2812"/>
      <c r="AZ76" s="2812"/>
      <c r="BA76" s="2812"/>
      <c r="BB76" s="2812"/>
      <c r="BC76" s="2812"/>
      <c r="BD76" s="2812"/>
      <c r="BE76" s="2812"/>
      <c r="BF76" s="2812"/>
      <c r="BG76" s="2812"/>
      <c r="BH76" s="2812"/>
      <c r="BI76" s="2812"/>
      <c r="BJ76" s="2812"/>
      <c r="BK76" s="2812"/>
      <c r="BL76" s="2812"/>
      <c r="BM76" s="2812"/>
      <c r="BN76" s="2812"/>
      <c r="BO76" s="2812"/>
      <c r="BP76" s="2812"/>
      <c r="BQ76" s="2812"/>
      <c r="BR76" s="2812"/>
      <c r="BS76" s="2812"/>
      <c r="BT76" s="2812"/>
      <c r="BU76" s="2812"/>
      <c r="BV76" s="2812"/>
      <c r="BW76" s="2812"/>
      <c r="BX76" s="2812"/>
      <c r="BY76" s="2812"/>
      <c r="BZ76" s="2812"/>
      <c r="CA76" s="2812"/>
      <c r="CB76" s="2812"/>
      <c r="CC76" s="2812"/>
      <c r="CD76" s="2812"/>
      <c r="CE76" s="2812"/>
      <c r="CF76" s="2812"/>
      <c r="CG76" s="2812"/>
      <c r="CH76" s="2812"/>
      <c r="CI76" s="2812"/>
      <c r="CJ76" s="2812"/>
      <c r="CK76" s="2812"/>
      <c r="CL76" s="2812"/>
      <c r="CM76" s="2812"/>
      <c r="CN76" s="2812"/>
      <c r="CO76" s="2812"/>
      <c r="CP76" s="2812"/>
      <c r="CQ76" s="2812"/>
      <c r="CR76" s="2812"/>
      <c r="CS76" s="2812"/>
      <c r="CT76" s="2812"/>
      <c r="CU76" s="2812"/>
      <c r="CV76" s="2812"/>
    </row>
    <row r="77" spans="1:100" ht="18" customHeight="1">
      <c r="A77" s="4444"/>
      <c r="B77" s="4450"/>
      <c r="C77" s="3963"/>
      <c r="D77" s="577"/>
      <c r="E77" s="577"/>
      <c r="F77" s="577"/>
      <c r="G77" s="577"/>
      <c r="H77" s="577"/>
      <c r="I77" s="577"/>
      <c r="J77" s="577"/>
      <c r="K77" s="577"/>
      <c r="L77" s="577"/>
      <c r="M77" s="577"/>
      <c r="N77" s="577"/>
      <c r="O77" s="2812"/>
      <c r="P77" s="2812"/>
      <c r="Q77" s="2812"/>
      <c r="R77" s="2812"/>
      <c r="S77" s="2812"/>
      <c r="T77" s="2812"/>
      <c r="U77" s="2812"/>
      <c r="V77" s="2812"/>
      <c r="W77" s="2812"/>
      <c r="X77" s="2812"/>
      <c r="Y77" s="2812"/>
      <c r="Z77" s="2812"/>
      <c r="AA77" s="2812"/>
      <c r="AB77" s="2812"/>
      <c r="AC77" s="2812"/>
      <c r="AD77" s="2812"/>
      <c r="AE77" s="2812"/>
      <c r="AF77" s="2812"/>
      <c r="AG77" s="2812"/>
      <c r="AH77" s="2812"/>
      <c r="AI77" s="2812"/>
      <c r="AJ77" s="2812"/>
      <c r="AK77" s="2812"/>
      <c r="AL77" s="2812"/>
      <c r="AM77" s="2812"/>
      <c r="AN77" s="2812"/>
      <c r="AO77" s="2812"/>
      <c r="AP77" s="2812"/>
      <c r="AQ77" s="2812"/>
      <c r="AR77" s="2812"/>
      <c r="AS77" s="2812"/>
      <c r="AT77" s="2812"/>
      <c r="AU77" s="2812"/>
      <c r="AV77" s="2812"/>
      <c r="AW77" s="2812"/>
      <c r="AX77" s="2812"/>
      <c r="AY77" s="2812"/>
      <c r="AZ77" s="2812"/>
      <c r="BA77" s="2812"/>
      <c r="BB77" s="2812"/>
      <c r="BC77" s="2812"/>
      <c r="BD77" s="2812"/>
      <c r="BE77" s="2812"/>
      <c r="BF77" s="2812"/>
      <c r="BG77" s="2812"/>
      <c r="BH77" s="2812"/>
      <c r="BI77" s="2812"/>
      <c r="BJ77" s="2812"/>
      <c r="BK77" s="2812"/>
      <c r="BL77" s="2812"/>
      <c r="BM77" s="2812"/>
      <c r="BN77" s="2812"/>
      <c r="BO77" s="2812"/>
      <c r="BP77" s="2812"/>
      <c r="BQ77" s="2812"/>
      <c r="BR77" s="2812"/>
      <c r="BS77" s="2812"/>
      <c r="BT77" s="2812"/>
      <c r="BU77" s="2812"/>
      <c r="BV77" s="2812"/>
      <c r="BW77" s="2812"/>
      <c r="BX77" s="2812"/>
      <c r="BY77" s="2812"/>
      <c r="BZ77" s="2812"/>
      <c r="CA77" s="2812"/>
      <c r="CB77" s="2812"/>
      <c r="CC77" s="2812"/>
      <c r="CD77" s="2812"/>
      <c r="CE77" s="2812"/>
      <c r="CF77" s="2812"/>
      <c r="CG77" s="2812"/>
      <c r="CH77" s="2812"/>
      <c r="CI77" s="2812"/>
      <c r="CJ77" s="2812"/>
      <c r="CK77" s="2812"/>
      <c r="CL77" s="2812"/>
      <c r="CM77" s="2812"/>
      <c r="CN77" s="2812"/>
      <c r="CO77" s="2812"/>
      <c r="CP77" s="2812"/>
      <c r="CQ77" s="2812"/>
      <c r="CR77" s="2812"/>
      <c r="CS77" s="2812"/>
      <c r="CT77" s="2812"/>
      <c r="CU77" s="2812"/>
      <c r="CV77" s="2812"/>
    </row>
    <row r="78" spans="1:100" ht="43.5" customHeight="1">
      <c r="A78" s="4444"/>
      <c r="B78" s="4450"/>
      <c r="C78" s="3963"/>
      <c r="D78" s="577"/>
      <c r="E78" s="577"/>
      <c r="F78" s="577"/>
      <c r="G78" s="577"/>
      <c r="H78" s="577"/>
      <c r="I78" s="577"/>
      <c r="J78" s="577"/>
      <c r="K78" s="577"/>
      <c r="L78" s="577"/>
      <c r="M78" s="577"/>
      <c r="N78" s="577"/>
      <c r="O78" s="2812"/>
      <c r="P78" s="2812"/>
      <c r="Q78" s="2812"/>
      <c r="R78" s="2812"/>
      <c r="S78" s="2812"/>
      <c r="T78" s="2812"/>
      <c r="U78" s="2812"/>
      <c r="V78" s="2812"/>
      <c r="W78" s="2812"/>
      <c r="X78" s="2812"/>
      <c r="Y78" s="2812"/>
      <c r="Z78" s="2812"/>
      <c r="AA78" s="2812"/>
      <c r="AB78" s="2812"/>
      <c r="AC78" s="2812"/>
      <c r="AD78" s="2812"/>
      <c r="AE78" s="2812"/>
      <c r="AF78" s="2812"/>
      <c r="AG78" s="2812"/>
      <c r="AH78" s="2812"/>
      <c r="AI78" s="2812"/>
      <c r="AJ78" s="2812"/>
      <c r="AK78" s="2812"/>
      <c r="AL78" s="2812"/>
      <c r="AM78" s="2812"/>
      <c r="AN78" s="2812"/>
      <c r="AO78" s="2812"/>
      <c r="AP78" s="2812"/>
      <c r="AQ78" s="2812"/>
      <c r="AR78" s="2812"/>
      <c r="AS78" s="2812"/>
      <c r="AT78" s="2812"/>
      <c r="AU78" s="2812"/>
      <c r="AV78" s="2812"/>
      <c r="AW78" s="2812"/>
      <c r="AX78" s="2812"/>
      <c r="AY78" s="2812"/>
      <c r="AZ78" s="2812"/>
      <c r="BA78" s="2812"/>
      <c r="BB78" s="2812"/>
      <c r="BC78" s="2812"/>
      <c r="BD78" s="2812"/>
      <c r="BE78" s="2812"/>
      <c r="BF78" s="2812"/>
      <c r="BG78" s="2812"/>
      <c r="BH78" s="2812"/>
      <c r="BI78" s="2812"/>
      <c r="BJ78" s="2812"/>
      <c r="BK78" s="2812"/>
      <c r="BL78" s="2812"/>
      <c r="BM78" s="2812"/>
      <c r="BN78" s="2812"/>
      <c r="BO78" s="2812"/>
      <c r="BP78" s="2812"/>
      <c r="BQ78" s="2812"/>
      <c r="BR78" s="2812"/>
      <c r="BS78" s="2812"/>
      <c r="BT78" s="2812"/>
      <c r="BU78" s="2812"/>
      <c r="BV78" s="2812"/>
      <c r="BW78" s="2812"/>
      <c r="BX78" s="2812"/>
      <c r="BY78" s="2812"/>
      <c r="BZ78" s="2812"/>
      <c r="CA78" s="2812"/>
      <c r="CB78" s="2812"/>
      <c r="CC78" s="2812"/>
      <c r="CD78" s="2812"/>
      <c r="CE78" s="2812"/>
      <c r="CF78" s="2812"/>
      <c r="CG78" s="2812"/>
      <c r="CH78" s="2812"/>
      <c r="CI78" s="2812"/>
      <c r="CJ78" s="2812"/>
      <c r="CK78" s="2812"/>
      <c r="CL78" s="2812"/>
      <c r="CM78" s="2812"/>
      <c r="CN78" s="2812"/>
      <c r="CO78" s="2812"/>
      <c r="CP78" s="2812"/>
      <c r="CQ78" s="2812"/>
      <c r="CR78" s="2812"/>
      <c r="CS78" s="2812"/>
      <c r="CT78" s="2812"/>
      <c r="CU78" s="2812"/>
      <c r="CV78" s="2812"/>
    </row>
    <row r="79" spans="1:100" ht="18" customHeight="1">
      <c r="A79" s="4444"/>
      <c r="B79" s="4450"/>
      <c r="C79" s="3963"/>
      <c r="D79" s="577"/>
      <c r="E79" s="577"/>
      <c r="F79" s="577"/>
      <c r="G79" s="577"/>
      <c r="H79" s="577"/>
      <c r="I79" s="577"/>
      <c r="J79" s="577"/>
      <c r="K79" s="577"/>
      <c r="L79" s="577"/>
      <c r="M79" s="577"/>
      <c r="N79" s="577"/>
      <c r="O79" s="2812"/>
      <c r="P79" s="2812"/>
      <c r="Q79" s="2812"/>
      <c r="R79" s="2812"/>
      <c r="S79" s="2812"/>
      <c r="T79" s="2812"/>
      <c r="U79" s="2812"/>
      <c r="V79" s="2812"/>
      <c r="W79" s="2812"/>
      <c r="X79" s="2812"/>
      <c r="Y79" s="2812"/>
      <c r="Z79" s="2812"/>
      <c r="AA79" s="2812"/>
      <c r="AB79" s="2812"/>
      <c r="AC79" s="2812"/>
      <c r="AD79" s="2812"/>
      <c r="AE79" s="2812"/>
      <c r="AF79" s="2812"/>
      <c r="AG79" s="2812"/>
      <c r="AH79" s="2812"/>
      <c r="AI79" s="2812"/>
      <c r="AJ79" s="2812"/>
      <c r="AK79" s="2812"/>
      <c r="AL79" s="2812"/>
      <c r="AM79" s="2812"/>
      <c r="AN79" s="2812"/>
      <c r="AO79" s="2812"/>
      <c r="AP79" s="2812"/>
      <c r="AQ79" s="2812"/>
      <c r="AR79" s="2812"/>
      <c r="AS79" s="2812"/>
      <c r="AT79" s="2812"/>
      <c r="AU79" s="2812"/>
      <c r="AV79" s="2812"/>
      <c r="AW79" s="2812"/>
      <c r="AX79" s="2812"/>
      <c r="AY79" s="2812"/>
      <c r="AZ79" s="2812"/>
      <c r="BA79" s="2812"/>
      <c r="BB79" s="2812"/>
      <c r="BC79" s="2812"/>
      <c r="BD79" s="2812"/>
      <c r="BE79" s="2812"/>
      <c r="BF79" s="2812"/>
      <c r="BG79" s="2812"/>
      <c r="BH79" s="2812"/>
      <c r="BI79" s="2812"/>
      <c r="BJ79" s="2812"/>
      <c r="BK79" s="2812"/>
      <c r="BL79" s="2812"/>
      <c r="BM79" s="2812"/>
      <c r="BN79" s="2812"/>
      <c r="BO79" s="2812"/>
      <c r="BP79" s="2812"/>
      <c r="BQ79" s="2812"/>
      <c r="BR79" s="2812"/>
      <c r="BS79" s="2812"/>
      <c r="BT79" s="2812"/>
      <c r="BU79" s="2812"/>
      <c r="BV79" s="2812"/>
      <c r="BW79" s="2812"/>
      <c r="BX79" s="2812"/>
      <c r="BY79" s="2812"/>
      <c r="BZ79" s="2812"/>
      <c r="CA79" s="2812"/>
      <c r="CB79" s="2812"/>
      <c r="CC79" s="2812"/>
      <c r="CD79" s="2812"/>
      <c r="CE79" s="2812"/>
      <c r="CF79" s="2812"/>
      <c r="CG79" s="2812"/>
      <c r="CH79" s="2812"/>
      <c r="CI79" s="2812"/>
      <c r="CJ79" s="2812"/>
      <c r="CK79" s="2812"/>
      <c r="CL79" s="2812"/>
      <c r="CM79" s="2812"/>
      <c r="CN79" s="2812"/>
      <c r="CO79" s="2812"/>
      <c r="CP79" s="2812"/>
      <c r="CQ79" s="2812"/>
      <c r="CR79" s="2812"/>
      <c r="CS79" s="2812"/>
      <c r="CT79" s="2812"/>
      <c r="CU79" s="2812"/>
      <c r="CV79" s="2812"/>
    </row>
    <row r="80" spans="1:100" ht="37.5" customHeight="1">
      <c r="A80" s="4444"/>
      <c r="B80" s="4450"/>
      <c r="C80" s="3963"/>
      <c r="D80" s="577"/>
      <c r="E80" s="577"/>
      <c r="F80" s="577"/>
      <c r="G80" s="577"/>
      <c r="H80" s="577"/>
      <c r="I80" s="577"/>
      <c r="J80" s="577"/>
      <c r="K80" s="577"/>
      <c r="L80" s="577"/>
      <c r="M80" s="577"/>
      <c r="N80" s="577"/>
      <c r="O80" s="2812"/>
      <c r="P80" s="2812"/>
      <c r="Q80" s="2812"/>
      <c r="R80" s="2812"/>
      <c r="S80" s="2812"/>
      <c r="T80" s="2812"/>
      <c r="U80" s="2812"/>
      <c r="V80" s="2812"/>
      <c r="W80" s="2812"/>
      <c r="X80" s="2812"/>
      <c r="Y80" s="2812"/>
      <c r="Z80" s="2812"/>
      <c r="AA80" s="2812"/>
      <c r="AB80" s="2812"/>
      <c r="AC80" s="2812"/>
      <c r="AD80" s="2812"/>
      <c r="AE80" s="2812"/>
      <c r="AF80" s="2812"/>
      <c r="AG80" s="2812"/>
      <c r="AH80" s="2812"/>
      <c r="AI80" s="2812"/>
      <c r="AJ80" s="2812"/>
      <c r="AK80" s="2812"/>
      <c r="AL80" s="2812"/>
      <c r="AM80" s="2812"/>
      <c r="AN80" s="2812"/>
      <c r="AO80" s="2812"/>
      <c r="AP80" s="2812"/>
      <c r="AQ80" s="2812"/>
      <c r="AR80" s="2812"/>
      <c r="AS80" s="2812"/>
      <c r="AT80" s="2812"/>
      <c r="AU80" s="2812"/>
      <c r="AV80" s="2812"/>
      <c r="AW80" s="2812"/>
      <c r="AX80" s="2812"/>
      <c r="AY80" s="2812"/>
      <c r="AZ80" s="2812"/>
      <c r="BA80" s="2812"/>
      <c r="BB80" s="2812"/>
      <c r="BC80" s="2812"/>
      <c r="BD80" s="2812"/>
      <c r="BE80" s="2812"/>
      <c r="BF80" s="2812"/>
      <c r="BG80" s="2812"/>
      <c r="BH80" s="2812"/>
      <c r="BI80" s="2812"/>
      <c r="BJ80" s="2812"/>
      <c r="BK80" s="2812"/>
      <c r="BL80" s="2812"/>
      <c r="BM80" s="2812"/>
      <c r="BN80" s="2812"/>
      <c r="BO80" s="2812"/>
      <c r="BP80" s="2812"/>
      <c r="BQ80" s="2812"/>
      <c r="BR80" s="2812"/>
      <c r="BS80" s="2812"/>
      <c r="BT80" s="2812"/>
      <c r="BU80" s="2812"/>
      <c r="BV80" s="2812"/>
      <c r="BW80" s="2812"/>
      <c r="BX80" s="2812"/>
      <c r="BY80" s="2812"/>
      <c r="BZ80" s="2812"/>
      <c r="CA80" s="2812"/>
      <c r="CB80" s="2812"/>
      <c r="CC80" s="2812"/>
      <c r="CD80" s="2812"/>
      <c r="CE80" s="2812"/>
      <c r="CF80" s="2812"/>
      <c r="CG80" s="2812"/>
      <c r="CH80" s="2812"/>
      <c r="CI80" s="2812"/>
      <c r="CJ80" s="2812"/>
      <c r="CK80" s="2812"/>
      <c r="CL80" s="2812"/>
      <c r="CM80" s="2812"/>
      <c r="CN80" s="2812"/>
      <c r="CO80" s="2812"/>
      <c r="CP80" s="2812"/>
      <c r="CQ80" s="2812"/>
      <c r="CR80" s="2812"/>
      <c r="CS80" s="2812"/>
      <c r="CT80" s="2812"/>
      <c r="CU80" s="2812"/>
      <c r="CV80" s="2812"/>
    </row>
    <row r="81" spans="1:100" ht="27" customHeight="1">
      <c r="A81" s="4444"/>
      <c r="B81" s="4450"/>
      <c r="C81" s="3963"/>
      <c r="D81" s="577"/>
      <c r="E81" s="577"/>
      <c r="F81" s="577"/>
      <c r="G81" s="577"/>
      <c r="H81" s="577"/>
      <c r="I81" s="577"/>
      <c r="J81" s="577"/>
      <c r="K81" s="577"/>
      <c r="L81" s="577"/>
      <c r="M81" s="577"/>
      <c r="N81" s="577"/>
      <c r="O81" s="2812"/>
      <c r="P81" s="2812"/>
      <c r="Q81" s="2812"/>
      <c r="R81" s="2812"/>
      <c r="S81" s="2812"/>
      <c r="T81" s="2812"/>
      <c r="U81" s="2812"/>
      <c r="V81" s="2812"/>
      <c r="W81" s="2812"/>
      <c r="X81" s="2812"/>
      <c r="Y81" s="2812"/>
      <c r="Z81" s="2812"/>
      <c r="AA81" s="2812"/>
      <c r="AB81" s="2812"/>
      <c r="AC81" s="2812"/>
      <c r="AD81" s="2812"/>
      <c r="AE81" s="2812"/>
      <c r="AF81" s="2812"/>
      <c r="AG81" s="2812"/>
      <c r="AH81" s="2812"/>
      <c r="AI81" s="2812"/>
      <c r="AJ81" s="2812"/>
      <c r="AK81" s="2812"/>
      <c r="AL81" s="2812"/>
      <c r="AM81" s="2812"/>
      <c r="AN81" s="2812"/>
      <c r="AO81" s="2812"/>
      <c r="AP81" s="2812"/>
      <c r="AQ81" s="2812"/>
      <c r="AR81" s="2812"/>
      <c r="AS81" s="2812"/>
      <c r="AT81" s="2812"/>
      <c r="AU81" s="2812"/>
      <c r="AV81" s="2812"/>
      <c r="AW81" s="2812"/>
      <c r="AX81" s="2812"/>
      <c r="AY81" s="2812"/>
      <c r="AZ81" s="2812"/>
      <c r="BA81" s="2812"/>
      <c r="BB81" s="2812"/>
      <c r="BC81" s="2812"/>
      <c r="BD81" s="2812"/>
      <c r="BE81" s="2812"/>
      <c r="BF81" s="2812"/>
      <c r="BG81" s="2812"/>
      <c r="BH81" s="2812"/>
      <c r="BI81" s="2812"/>
      <c r="BJ81" s="2812"/>
      <c r="BK81" s="2812"/>
      <c r="BL81" s="2812"/>
      <c r="BM81" s="2812"/>
      <c r="BN81" s="2812"/>
      <c r="BO81" s="2812"/>
      <c r="BP81" s="2812"/>
      <c r="BQ81" s="2812"/>
      <c r="BR81" s="2812"/>
      <c r="BS81" s="2812"/>
      <c r="BT81" s="2812"/>
      <c r="BU81" s="2812"/>
      <c r="BV81" s="2812"/>
      <c r="BW81" s="2812"/>
      <c r="BX81" s="2812"/>
      <c r="BY81" s="2812"/>
      <c r="BZ81" s="2812"/>
      <c r="CA81" s="2812"/>
      <c r="CB81" s="2812"/>
      <c r="CC81" s="2812"/>
      <c r="CD81" s="2812"/>
      <c r="CE81" s="2812"/>
      <c r="CF81" s="2812"/>
      <c r="CG81" s="2812"/>
      <c r="CH81" s="2812"/>
      <c r="CI81" s="2812"/>
      <c r="CJ81" s="2812"/>
      <c r="CK81" s="2812"/>
      <c r="CL81" s="2812"/>
      <c r="CM81" s="2812"/>
      <c r="CN81" s="2812"/>
      <c r="CO81" s="2812"/>
      <c r="CP81" s="2812"/>
      <c r="CQ81" s="2812"/>
      <c r="CR81" s="2812"/>
      <c r="CS81" s="2812"/>
      <c r="CT81" s="2812"/>
      <c r="CU81" s="2812"/>
      <c r="CV81" s="2812"/>
    </row>
    <row r="82" spans="1:100" ht="30" customHeight="1">
      <c r="A82" s="4444"/>
      <c r="B82" s="4450"/>
      <c r="C82" s="3963"/>
      <c r="D82" s="577"/>
      <c r="E82" s="577"/>
      <c r="F82" s="577"/>
      <c r="G82" s="577"/>
      <c r="H82" s="577"/>
      <c r="I82" s="577"/>
      <c r="J82" s="577"/>
      <c r="K82" s="577"/>
      <c r="L82" s="577"/>
      <c r="M82" s="577"/>
      <c r="N82" s="577"/>
      <c r="O82" s="2812"/>
      <c r="P82" s="2812"/>
      <c r="Q82" s="2812"/>
      <c r="R82" s="2812"/>
      <c r="S82" s="2812"/>
      <c r="T82" s="2812"/>
      <c r="U82" s="2812"/>
      <c r="V82" s="2812"/>
      <c r="W82" s="2812"/>
      <c r="X82" s="2812"/>
      <c r="Y82" s="2812"/>
      <c r="Z82" s="2812"/>
      <c r="AA82" s="2812"/>
      <c r="AB82" s="2812"/>
      <c r="AC82" s="2812"/>
      <c r="AD82" s="2812"/>
      <c r="AE82" s="2812"/>
      <c r="AF82" s="2812"/>
      <c r="AG82" s="2812"/>
      <c r="AH82" s="2812"/>
      <c r="AI82" s="2812"/>
      <c r="AJ82" s="2812"/>
      <c r="AK82" s="2812"/>
      <c r="AL82" s="2812"/>
      <c r="AM82" s="2812"/>
      <c r="AN82" s="2812"/>
      <c r="AO82" s="2812"/>
      <c r="AP82" s="2812"/>
      <c r="AQ82" s="2812"/>
      <c r="AR82" s="2812"/>
      <c r="AS82" s="2812"/>
      <c r="AT82" s="2812"/>
      <c r="AU82" s="2812"/>
      <c r="AV82" s="2812"/>
      <c r="AW82" s="2812"/>
      <c r="AX82" s="2812"/>
      <c r="AY82" s="2812"/>
      <c r="AZ82" s="2812"/>
      <c r="BA82" s="2812"/>
      <c r="BB82" s="2812"/>
      <c r="BC82" s="2812"/>
      <c r="BD82" s="2812"/>
      <c r="BE82" s="2812"/>
      <c r="BF82" s="2812"/>
      <c r="BG82" s="2812"/>
      <c r="BH82" s="2812"/>
      <c r="BI82" s="2812"/>
      <c r="BJ82" s="2812"/>
      <c r="BK82" s="2812"/>
      <c r="BL82" s="2812"/>
      <c r="BM82" s="2812"/>
      <c r="BN82" s="2812"/>
      <c r="BO82" s="2812"/>
      <c r="BP82" s="2812"/>
      <c r="BQ82" s="2812"/>
      <c r="BR82" s="2812"/>
      <c r="BS82" s="2812"/>
      <c r="BT82" s="2812"/>
      <c r="BU82" s="2812"/>
      <c r="BV82" s="2812"/>
      <c r="BW82" s="2812"/>
      <c r="BX82" s="2812"/>
      <c r="BY82" s="2812"/>
      <c r="BZ82" s="2812"/>
      <c r="CA82" s="2812"/>
      <c r="CB82" s="2812"/>
      <c r="CC82" s="2812"/>
      <c r="CD82" s="2812"/>
      <c r="CE82" s="2812"/>
      <c r="CF82" s="2812"/>
      <c r="CG82" s="2812"/>
      <c r="CH82" s="2812"/>
      <c r="CI82" s="2812"/>
      <c r="CJ82" s="2812"/>
      <c r="CK82" s="2812"/>
      <c r="CL82" s="2812"/>
      <c r="CM82" s="2812"/>
      <c r="CN82" s="2812"/>
      <c r="CO82" s="2812"/>
      <c r="CP82" s="2812"/>
      <c r="CQ82" s="2812"/>
      <c r="CR82" s="2812"/>
      <c r="CS82" s="2812"/>
      <c r="CT82" s="2812"/>
      <c r="CU82" s="2812"/>
      <c r="CV82" s="2812"/>
    </row>
    <row r="83" spans="1:100" ht="18.75" customHeight="1">
      <c r="A83" s="4444"/>
      <c r="B83" s="4450"/>
      <c r="C83" s="4130"/>
      <c r="D83" s="577"/>
      <c r="E83" s="577"/>
      <c r="F83" s="577"/>
      <c r="G83" s="577"/>
      <c r="H83" s="577"/>
      <c r="I83" s="577"/>
      <c r="J83" s="577"/>
      <c r="K83" s="577"/>
      <c r="L83" s="577"/>
      <c r="M83" s="577"/>
      <c r="N83" s="577"/>
      <c r="O83" s="2812"/>
      <c r="P83" s="2812"/>
      <c r="Q83" s="2812"/>
      <c r="R83" s="2812"/>
      <c r="S83" s="2812"/>
      <c r="T83" s="2812"/>
      <c r="U83" s="2812"/>
      <c r="V83" s="2812"/>
      <c r="W83" s="2812"/>
      <c r="X83" s="2812"/>
      <c r="Y83" s="2812"/>
      <c r="Z83" s="2812"/>
      <c r="AA83" s="2812"/>
      <c r="AB83" s="2812"/>
      <c r="AC83" s="2812"/>
      <c r="AD83" s="2812"/>
      <c r="AE83" s="2812"/>
      <c r="AF83" s="2812"/>
      <c r="AG83" s="2812"/>
      <c r="AH83" s="2812"/>
      <c r="AI83" s="2812"/>
      <c r="AJ83" s="2812"/>
      <c r="AK83" s="2812"/>
      <c r="AL83" s="2812"/>
      <c r="AM83" s="2812"/>
      <c r="AN83" s="2812"/>
      <c r="AO83" s="2812"/>
      <c r="AP83" s="2812"/>
      <c r="AQ83" s="2812"/>
      <c r="AR83" s="2812"/>
      <c r="AS83" s="2812"/>
      <c r="AT83" s="2812"/>
      <c r="AU83" s="2812"/>
      <c r="AV83" s="2812"/>
      <c r="AW83" s="2812"/>
      <c r="AX83" s="2812"/>
      <c r="AY83" s="2812"/>
      <c r="AZ83" s="2812"/>
      <c r="BA83" s="2812"/>
      <c r="BB83" s="2812"/>
      <c r="BC83" s="2812"/>
      <c r="BD83" s="2812"/>
      <c r="BE83" s="2812"/>
      <c r="BF83" s="2812"/>
      <c r="BG83" s="2812"/>
      <c r="BH83" s="2812"/>
      <c r="BI83" s="2812"/>
      <c r="BJ83" s="2812"/>
      <c r="BK83" s="2812"/>
      <c r="BL83" s="2812"/>
      <c r="BM83" s="2812"/>
      <c r="BN83" s="2812"/>
      <c r="BO83" s="2812"/>
      <c r="BP83" s="2812"/>
      <c r="BQ83" s="2812"/>
      <c r="BR83" s="2812"/>
      <c r="BS83" s="2812"/>
      <c r="BT83" s="2812"/>
      <c r="BU83" s="2812"/>
      <c r="BV83" s="2812"/>
      <c r="BW83" s="2812"/>
      <c r="BX83" s="2812"/>
      <c r="BY83" s="2812"/>
      <c r="BZ83" s="2812"/>
      <c r="CA83" s="2812"/>
      <c r="CB83" s="2812"/>
      <c r="CC83" s="2812"/>
      <c r="CD83" s="2812"/>
      <c r="CE83" s="2812"/>
      <c r="CF83" s="2812"/>
      <c r="CG83" s="2812"/>
      <c r="CH83" s="2812"/>
      <c r="CI83" s="2812"/>
      <c r="CJ83" s="2812"/>
      <c r="CK83" s="2812"/>
      <c r="CL83" s="2812"/>
      <c r="CM83" s="2812"/>
      <c r="CN83" s="2812"/>
      <c r="CO83" s="2812"/>
      <c r="CP83" s="2812"/>
      <c r="CQ83" s="2812"/>
      <c r="CR83" s="2812"/>
      <c r="CS83" s="2812"/>
      <c r="CT83" s="2812"/>
      <c r="CU83" s="2812"/>
      <c r="CV83" s="2812"/>
    </row>
    <row r="84" spans="1:100" ht="16.5" customHeight="1">
      <c r="A84" s="4444"/>
      <c r="B84" s="4450"/>
      <c r="C84" s="3963"/>
      <c r="D84" s="577"/>
      <c r="E84" s="577"/>
      <c r="F84" s="577"/>
      <c r="G84" s="577"/>
      <c r="H84" s="577"/>
      <c r="I84" s="577"/>
      <c r="J84" s="577"/>
      <c r="K84" s="577"/>
      <c r="L84" s="577"/>
      <c r="M84" s="577"/>
      <c r="N84" s="577"/>
      <c r="O84" s="2812"/>
      <c r="P84" s="2812"/>
      <c r="Q84" s="2812"/>
      <c r="R84" s="2812"/>
      <c r="S84" s="2812"/>
      <c r="T84" s="2812"/>
      <c r="U84" s="2812"/>
      <c r="V84" s="2812"/>
      <c r="W84" s="2812"/>
      <c r="X84" s="2812"/>
      <c r="Y84" s="2812"/>
      <c r="Z84" s="2812"/>
      <c r="AA84" s="2812"/>
      <c r="AB84" s="2812"/>
      <c r="AC84" s="2812"/>
      <c r="AD84" s="2812"/>
      <c r="AE84" s="2812"/>
      <c r="AF84" s="2812"/>
      <c r="AG84" s="2812"/>
      <c r="AH84" s="2812"/>
      <c r="AI84" s="2812"/>
      <c r="AJ84" s="2812"/>
      <c r="AK84" s="2812"/>
      <c r="AL84" s="2812"/>
      <c r="AM84" s="2812"/>
      <c r="AN84" s="2812"/>
      <c r="AO84" s="2812"/>
      <c r="AP84" s="2812"/>
      <c r="AQ84" s="2812"/>
      <c r="AR84" s="2812"/>
      <c r="AS84" s="2812"/>
      <c r="AT84" s="2812"/>
      <c r="AU84" s="2812"/>
      <c r="AV84" s="2812"/>
      <c r="AW84" s="2812"/>
      <c r="AX84" s="2812"/>
      <c r="AY84" s="2812"/>
      <c r="AZ84" s="2812"/>
      <c r="BA84" s="2812"/>
      <c r="BB84" s="2812"/>
      <c r="BC84" s="2812"/>
      <c r="BD84" s="2812"/>
      <c r="BE84" s="2812"/>
      <c r="BF84" s="2812"/>
      <c r="BG84" s="2812"/>
      <c r="BH84" s="2812"/>
      <c r="BI84" s="2812"/>
      <c r="BJ84" s="2812"/>
      <c r="BK84" s="2812"/>
      <c r="BL84" s="2812"/>
      <c r="BM84" s="2812"/>
      <c r="BN84" s="2812"/>
      <c r="BO84" s="2812"/>
      <c r="BP84" s="2812"/>
      <c r="BQ84" s="2812"/>
      <c r="BR84" s="2812"/>
      <c r="BS84" s="2812"/>
      <c r="BT84" s="2812"/>
      <c r="BU84" s="2812"/>
      <c r="BV84" s="2812"/>
      <c r="BW84" s="2812"/>
      <c r="BX84" s="2812"/>
      <c r="BY84" s="2812"/>
      <c r="BZ84" s="2812"/>
      <c r="CA84" s="2812"/>
      <c r="CB84" s="2812"/>
      <c r="CC84" s="2812"/>
      <c r="CD84" s="2812"/>
      <c r="CE84" s="2812"/>
      <c r="CF84" s="2812"/>
      <c r="CG84" s="2812"/>
      <c r="CH84" s="2812"/>
      <c r="CI84" s="2812"/>
      <c r="CJ84" s="2812"/>
      <c r="CK84" s="2812"/>
      <c r="CL84" s="2812"/>
      <c r="CM84" s="2812"/>
      <c r="CN84" s="2812"/>
      <c r="CO84" s="2812"/>
      <c r="CP84" s="2812"/>
      <c r="CQ84" s="2812"/>
      <c r="CR84" s="2812"/>
      <c r="CS84" s="2812"/>
      <c r="CT84" s="2812"/>
      <c r="CU84" s="2812"/>
      <c r="CV84" s="2812"/>
    </row>
    <row r="85" spans="1:100" ht="27" customHeight="1">
      <c r="A85" s="4444"/>
      <c r="B85" s="4450"/>
      <c r="C85" s="3963"/>
      <c r="D85" s="577"/>
      <c r="E85" s="577"/>
      <c r="F85" s="577"/>
      <c r="G85" s="577"/>
      <c r="H85" s="577"/>
      <c r="I85" s="577"/>
      <c r="J85" s="577"/>
      <c r="K85" s="577"/>
      <c r="L85" s="577"/>
      <c r="M85" s="577"/>
      <c r="N85" s="577"/>
      <c r="O85" s="2812"/>
      <c r="P85" s="2812"/>
      <c r="Q85" s="2812"/>
      <c r="R85" s="2812"/>
      <c r="S85" s="2812"/>
      <c r="T85" s="2812"/>
      <c r="U85" s="2812"/>
      <c r="V85" s="2812"/>
      <c r="W85" s="2812"/>
      <c r="X85" s="2812"/>
      <c r="Y85" s="2812"/>
      <c r="Z85" s="2812"/>
      <c r="AA85" s="2812"/>
      <c r="AB85" s="2812"/>
      <c r="AC85" s="2812"/>
      <c r="AD85" s="2812"/>
      <c r="AE85" s="2812"/>
      <c r="AF85" s="2812"/>
      <c r="AG85" s="2812"/>
      <c r="AH85" s="2812"/>
      <c r="AI85" s="2812"/>
      <c r="AJ85" s="2812"/>
      <c r="AK85" s="2812"/>
      <c r="AL85" s="2812"/>
      <c r="AM85" s="2812"/>
      <c r="AN85" s="2812"/>
      <c r="AO85" s="2812"/>
      <c r="AP85" s="2812"/>
      <c r="AQ85" s="2812"/>
      <c r="AR85" s="2812"/>
      <c r="AS85" s="2812"/>
      <c r="AT85" s="2812"/>
      <c r="AU85" s="2812"/>
      <c r="AV85" s="2812"/>
      <c r="AW85" s="2812"/>
      <c r="AX85" s="2812"/>
      <c r="AY85" s="2812"/>
      <c r="AZ85" s="2812"/>
      <c r="BA85" s="2812"/>
      <c r="BB85" s="2812"/>
      <c r="BC85" s="2812"/>
      <c r="BD85" s="2812"/>
      <c r="BE85" s="2812"/>
      <c r="BF85" s="2812"/>
      <c r="BG85" s="2812"/>
      <c r="BH85" s="2812"/>
      <c r="BI85" s="2812"/>
      <c r="BJ85" s="2812"/>
      <c r="BK85" s="2812"/>
      <c r="BL85" s="2812"/>
      <c r="BM85" s="2812"/>
      <c r="BN85" s="2812"/>
      <c r="BO85" s="2812"/>
      <c r="BP85" s="2812"/>
      <c r="BQ85" s="2812"/>
      <c r="BR85" s="2812"/>
      <c r="BS85" s="2812"/>
      <c r="BT85" s="2812"/>
      <c r="BU85" s="2812"/>
      <c r="BV85" s="2812"/>
      <c r="BW85" s="2812"/>
      <c r="BX85" s="2812"/>
      <c r="BY85" s="2812"/>
      <c r="BZ85" s="2812"/>
      <c r="CA85" s="2812"/>
      <c r="CB85" s="2812"/>
      <c r="CC85" s="2812"/>
      <c r="CD85" s="2812"/>
      <c r="CE85" s="2812"/>
      <c r="CF85" s="2812"/>
      <c r="CG85" s="2812"/>
      <c r="CH85" s="2812"/>
      <c r="CI85" s="2812"/>
      <c r="CJ85" s="2812"/>
      <c r="CK85" s="2812"/>
      <c r="CL85" s="2812"/>
      <c r="CM85" s="2812"/>
      <c r="CN85" s="2812"/>
      <c r="CO85" s="2812"/>
      <c r="CP85" s="2812"/>
      <c r="CQ85" s="2812"/>
      <c r="CR85" s="2812"/>
      <c r="CS85" s="2812"/>
      <c r="CT85" s="2812"/>
      <c r="CU85" s="2812"/>
      <c r="CV85" s="2812"/>
    </row>
    <row r="86" spans="1:100" ht="18" customHeight="1">
      <c r="A86" s="4444"/>
      <c r="B86" s="4450"/>
      <c r="C86" s="3963"/>
      <c r="D86" s="577"/>
      <c r="E86" s="577"/>
      <c r="F86" s="577"/>
      <c r="G86" s="577"/>
      <c r="H86" s="577"/>
      <c r="I86" s="577"/>
      <c r="J86" s="577"/>
      <c r="K86" s="577"/>
      <c r="L86" s="577"/>
      <c r="M86" s="577"/>
      <c r="N86" s="577"/>
      <c r="O86" s="2812"/>
      <c r="P86" s="2812"/>
      <c r="Q86" s="2812"/>
      <c r="R86" s="2812"/>
      <c r="S86" s="2812"/>
      <c r="T86" s="2812"/>
      <c r="U86" s="2812"/>
      <c r="V86" s="2812"/>
      <c r="W86" s="2812"/>
      <c r="X86" s="2812"/>
      <c r="Y86" s="2812"/>
      <c r="Z86" s="2812"/>
      <c r="AA86" s="2812"/>
      <c r="AB86" s="2812"/>
      <c r="AC86" s="2812"/>
      <c r="AD86" s="2812"/>
      <c r="AE86" s="2812"/>
      <c r="AF86" s="2812"/>
      <c r="AG86" s="2812"/>
      <c r="AH86" s="2812"/>
      <c r="AI86" s="2812"/>
      <c r="AJ86" s="2812"/>
      <c r="AK86" s="2812"/>
      <c r="AL86" s="2812"/>
      <c r="AM86" s="2812"/>
      <c r="AN86" s="2812"/>
      <c r="AO86" s="2812"/>
      <c r="AP86" s="2812"/>
      <c r="AQ86" s="2812"/>
      <c r="AR86" s="2812"/>
      <c r="AS86" s="2812"/>
      <c r="AT86" s="2812"/>
      <c r="AU86" s="2812"/>
      <c r="AV86" s="2812"/>
      <c r="AW86" s="2812"/>
      <c r="AX86" s="2812"/>
      <c r="AY86" s="2812"/>
      <c r="AZ86" s="2812"/>
      <c r="BA86" s="2812"/>
      <c r="BB86" s="2812"/>
      <c r="BC86" s="2812"/>
      <c r="BD86" s="2812"/>
      <c r="BE86" s="2812"/>
      <c r="BF86" s="2812"/>
      <c r="BG86" s="2812"/>
      <c r="BH86" s="2812"/>
      <c r="BI86" s="2812"/>
      <c r="BJ86" s="2812"/>
      <c r="BK86" s="2812"/>
      <c r="BL86" s="2812"/>
      <c r="BM86" s="2812"/>
      <c r="BN86" s="2812"/>
      <c r="BO86" s="2812"/>
      <c r="BP86" s="2812"/>
      <c r="BQ86" s="2812"/>
      <c r="BR86" s="2812"/>
      <c r="BS86" s="2812"/>
      <c r="BT86" s="2812"/>
      <c r="BU86" s="2812"/>
      <c r="BV86" s="2812"/>
      <c r="BW86" s="2812"/>
      <c r="BX86" s="2812"/>
      <c r="BY86" s="2812"/>
      <c r="BZ86" s="2812"/>
      <c r="CA86" s="2812"/>
      <c r="CB86" s="2812"/>
      <c r="CC86" s="2812"/>
      <c r="CD86" s="2812"/>
      <c r="CE86" s="2812"/>
      <c r="CF86" s="2812"/>
      <c r="CG86" s="2812"/>
      <c r="CH86" s="2812"/>
      <c r="CI86" s="2812"/>
      <c r="CJ86" s="2812"/>
      <c r="CK86" s="2812"/>
      <c r="CL86" s="2812"/>
      <c r="CM86" s="2812"/>
      <c r="CN86" s="2812"/>
      <c r="CO86" s="2812"/>
      <c r="CP86" s="2812"/>
      <c r="CQ86" s="2812"/>
      <c r="CR86" s="2812"/>
      <c r="CS86" s="2812"/>
      <c r="CT86" s="2812"/>
      <c r="CU86" s="2812"/>
      <c r="CV86" s="2812"/>
    </row>
    <row r="87" spans="1:100" ht="18" customHeight="1">
      <c r="A87" s="4443">
        <v>24</v>
      </c>
      <c r="B87" s="4440" t="s">
        <v>2791</v>
      </c>
      <c r="C87" s="3963"/>
      <c r="D87" s="577"/>
      <c r="E87" s="577"/>
      <c r="F87" s="577"/>
      <c r="G87" s="577"/>
      <c r="H87" s="577"/>
      <c r="I87" s="577"/>
      <c r="J87" s="577"/>
      <c r="K87" s="577"/>
      <c r="L87" s="577"/>
      <c r="M87" s="577"/>
      <c r="N87" s="577"/>
      <c r="O87" s="2812"/>
      <c r="P87" s="2812"/>
      <c r="Q87" s="2812"/>
      <c r="R87" s="2812"/>
      <c r="S87" s="2812"/>
      <c r="T87" s="2812"/>
      <c r="U87" s="2812"/>
      <c r="V87" s="2812"/>
      <c r="W87" s="2812"/>
      <c r="X87" s="2812"/>
      <c r="Y87" s="2812"/>
      <c r="Z87" s="2812"/>
      <c r="AA87" s="2812"/>
      <c r="AB87" s="2812"/>
      <c r="AC87" s="2812"/>
      <c r="AD87" s="2812"/>
      <c r="AE87" s="2812"/>
      <c r="AF87" s="2812"/>
      <c r="AG87" s="2812"/>
      <c r="AH87" s="2812"/>
      <c r="AI87" s="2812"/>
      <c r="AJ87" s="2812"/>
      <c r="AK87" s="2812"/>
      <c r="AL87" s="2812"/>
      <c r="AM87" s="2812"/>
      <c r="AN87" s="2812"/>
      <c r="AO87" s="2812"/>
      <c r="AP87" s="2812"/>
      <c r="AQ87" s="2812"/>
      <c r="AR87" s="2812"/>
      <c r="AS87" s="2812"/>
      <c r="AT87" s="2812"/>
      <c r="AU87" s="2812"/>
      <c r="AV87" s="2812"/>
      <c r="AW87" s="2812"/>
      <c r="AX87" s="2812"/>
      <c r="AY87" s="2812"/>
      <c r="AZ87" s="2812"/>
      <c r="BA87" s="2812"/>
      <c r="BB87" s="2812"/>
      <c r="BC87" s="2812"/>
      <c r="BD87" s="2812"/>
      <c r="BE87" s="2812"/>
      <c r="BF87" s="2812"/>
      <c r="BG87" s="2812"/>
      <c r="BH87" s="2812"/>
      <c r="BI87" s="2812"/>
      <c r="BJ87" s="2812"/>
      <c r="BK87" s="2812"/>
      <c r="BL87" s="2812"/>
      <c r="BM87" s="2812"/>
      <c r="BN87" s="2812"/>
      <c r="BO87" s="2812"/>
      <c r="BP87" s="2812"/>
      <c r="BQ87" s="2812"/>
      <c r="BR87" s="2812"/>
      <c r="BS87" s="2812"/>
      <c r="BT87" s="2812"/>
      <c r="BU87" s="2812"/>
      <c r="BV87" s="2812"/>
      <c r="BW87" s="2812"/>
      <c r="BX87" s="2812"/>
      <c r="BY87" s="2812"/>
      <c r="BZ87" s="2812"/>
      <c r="CA87" s="2812"/>
      <c r="CB87" s="2812"/>
      <c r="CC87" s="2812"/>
      <c r="CD87" s="2812"/>
      <c r="CE87" s="2812"/>
      <c r="CF87" s="2812"/>
      <c r="CG87" s="2812"/>
      <c r="CH87" s="2812"/>
      <c r="CI87" s="2812"/>
      <c r="CJ87" s="2812"/>
      <c r="CK87" s="2812"/>
      <c r="CL87" s="2812"/>
      <c r="CM87" s="2812"/>
      <c r="CN87" s="2812"/>
      <c r="CO87" s="2812"/>
      <c r="CP87" s="2812"/>
      <c r="CQ87" s="2812"/>
      <c r="CR87" s="2812"/>
      <c r="CS87" s="2812"/>
      <c r="CT87" s="2812"/>
      <c r="CU87" s="2812"/>
      <c r="CV87" s="2812"/>
    </row>
    <row r="88" spans="1:100" ht="15.75" customHeight="1">
      <c r="A88" s="4444"/>
      <c r="B88" s="4441"/>
      <c r="C88" s="3963"/>
      <c r="O88" s="2812"/>
      <c r="P88" s="2812"/>
      <c r="Q88" s="2812"/>
      <c r="R88" s="2812"/>
      <c r="S88" s="2812"/>
      <c r="T88" s="2812"/>
      <c r="U88" s="2812"/>
      <c r="V88" s="2812"/>
      <c r="W88" s="2812"/>
      <c r="X88" s="2812"/>
      <c r="Y88" s="2812"/>
      <c r="Z88" s="2812"/>
      <c r="AA88" s="2812"/>
      <c r="AB88" s="2812"/>
      <c r="AC88" s="2812"/>
      <c r="AD88" s="2812"/>
      <c r="AE88" s="2812"/>
      <c r="AF88" s="2812"/>
      <c r="AG88" s="2812"/>
      <c r="AH88" s="2812"/>
      <c r="AI88" s="2812"/>
      <c r="AJ88" s="2812"/>
      <c r="AK88" s="2812"/>
      <c r="AL88" s="2812"/>
      <c r="AM88" s="2812"/>
      <c r="AN88" s="2812"/>
      <c r="AO88" s="2812"/>
      <c r="AP88" s="2812"/>
      <c r="AQ88" s="2812"/>
      <c r="AR88" s="2812"/>
      <c r="AS88" s="2812"/>
      <c r="AT88" s="2812"/>
      <c r="AU88" s="2812"/>
      <c r="AV88" s="2812"/>
      <c r="AW88" s="2812"/>
      <c r="AX88" s="2812"/>
      <c r="AY88" s="2812"/>
      <c r="AZ88" s="2812"/>
      <c r="BA88" s="2812"/>
      <c r="BB88" s="2812"/>
      <c r="BC88" s="2812"/>
      <c r="BD88" s="2812"/>
      <c r="BE88" s="2812"/>
      <c r="BF88" s="2812"/>
      <c r="BG88" s="2812"/>
      <c r="BH88" s="2812"/>
      <c r="BI88" s="2812"/>
      <c r="BJ88" s="2812"/>
      <c r="BK88" s="2812"/>
      <c r="BL88" s="2812"/>
      <c r="BM88" s="2812"/>
      <c r="BN88" s="2812"/>
      <c r="BO88" s="2812"/>
      <c r="BP88" s="2812"/>
      <c r="BQ88" s="2812"/>
      <c r="BR88" s="2812"/>
      <c r="BS88" s="2812"/>
      <c r="BT88" s="2812"/>
      <c r="BU88" s="2812"/>
      <c r="BV88" s="2812"/>
      <c r="BW88" s="2812"/>
      <c r="BX88" s="2812"/>
      <c r="BY88" s="2812"/>
      <c r="BZ88" s="2812"/>
      <c r="CA88" s="2812"/>
      <c r="CB88" s="2812"/>
      <c r="CC88" s="2812"/>
      <c r="CD88" s="2812"/>
      <c r="CE88" s="2812"/>
      <c r="CF88" s="2812"/>
      <c r="CG88" s="2812"/>
      <c r="CH88" s="2812"/>
      <c r="CI88" s="2812"/>
      <c r="CJ88" s="2812"/>
      <c r="CK88" s="2812"/>
      <c r="CL88" s="2812"/>
      <c r="CM88" s="2812"/>
      <c r="CN88" s="2812"/>
      <c r="CO88" s="2812"/>
      <c r="CP88" s="2812"/>
      <c r="CQ88" s="2812"/>
      <c r="CR88" s="2812"/>
      <c r="CS88" s="2812"/>
      <c r="CT88" s="2812"/>
      <c r="CU88" s="2812"/>
      <c r="CV88" s="2812"/>
    </row>
    <row r="89" spans="1:100" ht="15.75" customHeight="1">
      <c r="A89" s="4444"/>
      <c r="B89" s="4441"/>
      <c r="C89" s="3963"/>
      <c r="O89" s="2812"/>
      <c r="P89" s="2812"/>
      <c r="Q89" s="2812"/>
      <c r="R89" s="2812"/>
      <c r="S89" s="2812"/>
      <c r="T89" s="2812"/>
      <c r="U89" s="2812"/>
      <c r="V89" s="2812"/>
      <c r="W89" s="2812"/>
      <c r="X89" s="2812"/>
      <c r="Y89" s="2812"/>
      <c r="Z89" s="2812"/>
      <c r="AA89" s="2812"/>
      <c r="AB89" s="2812"/>
      <c r="AC89" s="2812"/>
      <c r="AD89" s="2812"/>
      <c r="AE89" s="2812"/>
      <c r="AF89" s="2812"/>
      <c r="AG89" s="2812"/>
      <c r="AH89" s="2812"/>
      <c r="AI89" s="2812"/>
      <c r="AJ89" s="2812"/>
      <c r="AK89" s="2812"/>
      <c r="AL89" s="2812"/>
      <c r="AM89" s="2812"/>
      <c r="AN89" s="2812"/>
      <c r="AO89" s="2812"/>
      <c r="AP89" s="2812"/>
      <c r="AQ89" s="2812"/>
      <c r="AR89" s="2812"/>
      <c r="AS89" s="2812"/>
      <c r="AT89" s="2812"/>
      <c r="AU89" s="2812"/>
      <c r="AV89" s="2812"/>
      <c r="AW89" s="2812"/>
      <c r="AX89" s="2812"/>
      <c r="AY89" s="2812"/>
      <c r="AZ89" s="2812"/>
      <c r="BA89" s="2812"/>
      <c r="BB89" s="2812"/>
      <c r="BC89" s="2812"/>
      <c r="BD89" s="2812"/>
      <c r="BE89" s="2812"/>
      <c r="BF89" s="2812"/>
      <c r="BG89" s="2812"/>
      <c r="BH89" s="2812"/>
      <c r="BI89" s="2812"/>
      <c r="BJ89" s="2812"/>
      <c r="BK89" s="2812"/>
      <c r="BL89" s="2812"/>
      <c r="BM89" s="2812"/>
      <c r="BN89" s="2812"/>
      <c r="BO89" s="2812"/>
      <c r="BP89" s="2812"/>
      <c r="BQ89" s="2812"/>
      <c r="BR89" s="2812"/>
      <c r="BS89" s="2812"/>
      <c r="BT89" s="2812"/>
      <c r="BU89" s="2812"/>
      <c r="BV89" s="2812"/>
      <c r="BW89" s="2812"/>
      <c r="BX89" s="2812"/>
      <c r="BY89" s="2812"/>
      <c r="BZ89" s="2812"/>
      <c r="CA89" s="2812"/>
      <c r="CB89" s="2812"/>
      <c r="CC89" s="2812"/>
      <c r="CD89" s="2812"/>
      <c r="CE89" s="2812"/>
      <c r="CF89" s="2812"/>
      <c r="CG89" s="2812"/>
      <c r="CH89" s="2812"/>
      <c r="CI89" s="2812"/>
      <c r="CJ89" s="2812"/>
      <c r="CK89" s="2812"/>
      <c r="CL89" s="2812"/>
      <c r="CM89" s="2812"/>
      <c r="CN89" s="2812"/>
      <c r="CO89" s="2812"/>
      <c r="CP89" s="2812"/>
      <c r="CQ89" s="2812"/>
      <c r="CR89" s="2812"/>
      <c r="CS89" s="2812"/>
      <c r="CT89" s="2812"/>
      <c r="CU89" s="2812"/>
      <c r="CV89" s="2812"/>
    </row>
    <row r="90" spans="1:100" ht="15.75" customHeight="1">
      <c r="A90" s="4444"/>
      <c r="B90" s="4441"/>
      <c r="C90" s="3963"/>
      <c r="O90" s="2812"/>
      <c r="P90" s="2812"/>
      <c r="Q90" s="2812"/>
      <c r="R90" s="2812"/>
      <c r="S90" s="2812"/>
      <c r="T90" s="2812"/>
      <c r="U90" s="2812"/>
      <c r="V90" s="2812"/>
      <c r="W90" s="2812"/>
      <c r="X90" s="2812"/>
      <c r="Y90" s="2812"/>
      <c r="Z90" s="2812"/>
      <c r="AA90" s="2812"/>
      <c r="AB90" s="2812"/>
      <c r="AC90" s="2812"/>
      <c r="AD90" s="2812"/>
      <c r="AE90" s="2812"/>
      <c r="AF90" s="2812"/>
      <c r="AG90" s="2812"/>
      <c r="AH90" s="2812"/>
      <c r="AI90" s="2812"/>
      <c r="AJ90" s="2812"/>
      <c r="AK90" s="2812"/>
      <c r="AL90" s="2812"/>
      <c r="AM90" s="2812"/>
      <c r="AN90" s="2812"/>
      <c r="AO90" s="2812"/>
      <c r="AP90" s="2812"/>
      <c r="AQ90" s="2812"/>
      <c r="AR90" s="2812"/>
      <c r="AS90" s="2812"/>
      <c r="AT90" s="2812"/>
      <c r="AU90" s="2812"/>
      <c r="AV90" s="2812"/>
      <c r="AW90" s="2812"/>
      <c r="AX90" s="2812"/>
      <c r="AY90" s="2812"/>
      <c r="AZ90" s="2812"/>
      <c r="BA90" s="2812"/>
      <c r="BB90" s="2812"/>
      <c r="BC90" s="2812"/>
      <c r="BD90" s="2812"/>
      <c r="BE90" s="2812"/>
      <c r="BF90" s="2812"/>
      <c r="BG90" s="2812"/>
      <c r="BH90" s="2812"/>
      <c r="BI90" s="2812"/>
      <c r="BJ90" s="2812"/>
      <c r="BK90" s="2812"/>
      <c r="BL90" s="2812"/>
      <c r="BM90" s="2812"/>
      <c r="BN90" s="2812"/>
      <c r="BO90" s="2812"/>
      <c r="BP90" s="2812"/>
      <c r="BQ90" s="2812"/>
      <c r="BR90" s="2812"/>
      <c r="BS90" s="2812"/>
      <c r="BT90" s="2812"/>
      <c r="BU90" s="2812"/>
      <c r="BV90" s="2812"/>
      <c r="BW90" s="2812"/>
      <c r="BX90" s="2812"/>
      <c r="BY90" s="2812"/>
      <c r="BZ90" s="2812"/>
      <c r="CA90" s="2812"/>
      <c r="CB90" s="2812"/>
      <c r="CC90" s="2812"/>
      <c r="CD90" s="2812"/>
      <c r="CE90" s="2812"/>
      <c r="CF90" s="2812"/>
      <c r="CG90" s="2812"/>
      <c r="CH90" s="2812"/>
      <c r="CI90" s="2812"/>
      <c r="CJ90" s="2812"/>
      <c r="CK90" s="2812"/>
      <c r="CL90" s="2812"/>
      <c r="CM90" s="2812"/>
      <c r="CN90" s="2812"/>
      <c r="CO90" s="2812"/>
      <c r="CP90" s="2812"/>
      <c r="CQ90" s="2812"/>
      <c r="CR90" s="2812"/>
      <c r="CS90" s="2812"/>
      <c r="CT90" s="2812"/>
      <c r="CU90" s="2812"/>
      <c r="CV90" s="2812"/>
    </row>
    <row r="91" spans="1:100" ht="21" customHeight="1">
      <c r="A91" s="4444"/>
      <c r="B91" s="4441"/>
      <c r="C91" s="3963"/>
      <c r="O91" s="2812"/>
      <c r="P91" s="2812"/>
      <c r="Q91" s="2812"/>
      <c r="R91" s="2812"/>
      <c r="S91" s="2812"/>
      <c r="T91" s="2812"/>
      <c r="U91" s="2812"/>
      <c r="V91" s="2812"/>
      <c r="W91" s="2812"/>
      <c r="X91" s="2812"/>
      <c r="Y91" s="2812"/>
      <c r="Z91" s="2812"/>
      <c r="AA91" s="2812"/>
      <c r="AB91" s="2812"/>
      <c r="AC91" s="2812"/>
      <c r="AD91" s="2812"/>
      <c r="AE91" s="2812"/>
      <c r="AF91" s="2812"/>
      <c r="AG91" s="2812"/>
      <c r="AH91" s="2812"/>
      <c r="AI91" s="2812"/>
      <c r="AJ91" s="2812"/>
      <c r="AK91" s="2812"/>
      <c r="AL91" s="2812"/>
      <c r="AM91" s="2812"/>
      <c r="AN91" s="2812"/>
      <c r="AO91" s="2812"/>
      <c r="AP91" s="2812"/>
      <c r="AQ91" s="2812"/>
      <c r="AR91" s="2812"/>
      <c r="AS91" s="2812"/>
      <c r="AT91" s="2812"/>
      <c r="AU91" s="2812"/>
      <c r="AV91" s="2812"/>
      <c r="AW91" s="2812"/>
      <c r="AX91" s="2812"/>
      <c r="AY91" s="2812"/>
      <c r="AZ91" s="2812"/>
      <c r="BA91" s="2812"/>
      <c r="BB91" s="2812"/>
      <c r="BC91" s="2812"/>
      <c r="BD91" s="2812"/>
      <c r="BE91" s="2812"/>
      <c r="BF91" s="2812"/>
      <c r="BG91" s="2812"/>
      <c r="BH91" s="2812"/>
      <c r="BI91" s="2812"/>
      <c r="BJ91" s="2812"/>
      <c r="BK91" s="2812"/>
      <c r="BL91" s="2812"/>
      <c r="BM91" s="2812"/>
      <c r="BN91" s="2812"/>
      <c r="BO91" s="2812"/>
      <c r="BP91" s="2812"/>
      <c r="BQ91" s="2812"/>
      <c r="BR91" s="2812"/>
      <c r="BS91" s="2812"/>
      <c r="BT91" s="2812"/>
      <c r="BU91" s="2812"/>
      <c r="BV91" s="2812"/>
      <c r="BW91" s="2812"/>
      <c r="BX91" s="2812"/>
      <c r="BY91" s="2812"/>
      <c r="BZ91" s="2812"/>
      <c r="CA91" s="2812"/>
      <c r="CB91" s="2812"/>
      <c r="CC91" s="2812"/>
      <c r="CD91" s="2812"/>
      <c r="CE91" s="2812"/>
      <c r="CF91" s="2812"/>
      <c r="CG91" s="2812"/>
      <c r="CH91" s="2812"/>
      <c r="CI91" s="2812"/>
      <c r="CJ91" s="2812"/>
      <c r="CK91" s="2812"/>
      <c r="CL91" s="2812"/>
      <c r="CM91" s="2812"/>
      <c r="CN91" s="2812"/>
      <c r="CO91" s="2812"/>
      <c r="CP91" s="2812"/>
      <c r="CQ91" s="2812"/>
      <c r="CR91" s="2812"/>
      <c r="CS91" s="2812"/>
      <c r="CT91" s="2812"/>
      <c r="CU91" s="2812"/>
      <c r="CV91" s="2812"/>
    </row>
    <row r="92" spans="1:100" ht="15" customHeight="1">
      <c r="A92" s="4444"/>
      <c r="B92" s="4441"/>
      <c r="C92" s="3963"/>
      <c r="O92" s="2812"/>
      <c r="P92" s="2812"/>
      <c r="Q92" s="2812"/>
      <c r="R92" s="2812"/>
      <c r="S92" s="2812"/>
      <c r="T92" s="2812"/>
      <c r="U92" s="2812"/>
      <c r="V92" s="2812"/>
      <c r="W92" s="2812"/>
      <c r="X92" s="2812"/>
      <c r="Y92" s="2812"/>
      <c r="Z92" s="2812"/>
      <c r="AA92" s="2812"/>
      <c r="AB92" s="2812"/>
      <c r="AC92" s="2812"/>
      <c r="AD92" s="2812"/>
      <c r="AE92" s="2812"/>
      <c r="AF92" s="2812"/>
      <c r="AG92" s="2812"/>
      <c r="AH92" s="2812"/>
      <c r="AI92" s="2812"/>
      <c r="AJ92" s="2812"/>
      <c r="AK92" s="2812"/>
      <c r="AL92" s="2812"/>
      <c r="AM92" s="2812"/>
      <c r="AN92" s="2812"/>
      <c r="AO92" s="2812"/>
      <c r="AP92" s="2812"/>
      <c r="AQ92" s="2812"/>
      <c r="AR92" s="2812"/>
      <c r="AS92" s="2812"/>
      <c r="AT92" s="2812"/>
      <c r="AU92" s="2812"/>
      <c r="AV92" s="2812"/>
      <c r="AW92" s="2812"/>
      <c r="AX92" s="2812"/>
      <c r="AY92" s="2812"/>
      <c r="AZ92" s="2812"/>
      <c r="BA92" s="2812"/>
      <c r="BB92" s="2812"/>
      <c r="BC92" s="2812"/>
      <c r="BD92" s="2812"/>
      <c r="BE92" s="2812"/>
      <c r="BF92" s="2812"/>
      <c r="BG92" s="2812"/>
      <c r="BH92" s="2812"/>
      <c r="BI92" s="2812"/>
      <c r="BJ92" s="2812"/>
      <c r="BK92" s="2812"/>
      <c r="BL92" s="2812"/>
      <c r="BM92" s="2812"/>
      <c r="BN92" s="2812"/>
      <c r="BO92" s="2812"/>
      <c r="BP92" s="2812"/>
      <c r="BQ92" s="2812"/>
      <c r="BR92" s="2812"/>
      <c r="BS92" s="2812"/>
      <c r="BT92" s="2812"/>
      <c r="BU92" s="2812"/>
      <c r="BV92" s="2812"/>
      <c r="BW92" s="2812"/>
      <c r="BX92" s="2812"/>
      <c r="BY92" s="2812"/>
      <c r="BZ92" s="2812"/>
      <c r="CA92" s="2812"/>
      <c r="CB92" s="2812"/>
      <c r="CC92" s="2812"/>
      <c r="CD92" s="2812"/>
      <c r="CE92" s="2812"/>
      <c r="CF92" s="2812"/>
      <c r="CG92" s="2812"/>
      <c r="CH92" s="2812"/>
      <c r="CI92" s="2812"/>
      <c r="CJ92" s="2812"/>
      <c r="CK92" s="2812"/>
      <c r="CL92" s="2812"/>
      <c r="CM92" s="2812"/>
      <c r="CN92" s="2812"/>
      <c r="CO92" s="2812"/>
      <c r="CP92" s="2812"/>
      <c r="CQ92" s="2812"/>
      <c r="CR92" s="2812"/>
      <c r="CS92" s="2812"/>
      <c r="CT92" s="2812"/>
      <c r="CU92" s="2812"/>
      <c r="CV92" s="2812"/>
    </row>
    <row r="93" spans="1:100" ht="15" customHeight="1">
      <c r="A93" s="4444"/>
      <c r="B93" s="4441"/>
      <c r="C93" s="3963"/>
      <c r="O93" s="2812"/>
      <c r="P93" s="2812"/>
      <c r="Q93" s="2812"/>
      <c r="R93" s="2812"/>
      <c r="S93" s="2812"/>
      <c r="T93" s="2812"/>
      <c r="U93" s="2812"/>
      <c r="V93" s="2812"/>
      <c r="W93" s="2812"/>
      <c r="X93" s="2812"/>
      <c r="Y93" s="2812"/>
      <c r="Z93" s="2812"/>
      <c r="AA93" s="2812"/>
      <c r="AB93" s="2812"/>
      <c r="AC93" s="2812"/>
      <c r="AD93" s="2812"/>
      <c r="AE93" s="2812"/>
      <c r="AF93" s="2812"/>
      <c r="AG93" s="2812"/>
      <c r="AH93" s="2812"/>
      <c r="AI93" s="2812"/>
      <c r="AJ93" s="2812"/>
      <c r="AK93" s="2812"/>
      <c r="AL93" s="2812"/>
      <c r="AM93" s="2812"/>
      <c r="AN93" s="2812"/>
      <c r="AO93" s="2812"/>
      <c r="AP93" s="2812"/>
      <c r="AQ93" s="2812"/>
      <c r="AR93" s="2812"/>
      <c r="AS93" s="2812"/>
      <c r="AT93" s="2812"/>
      <c r="AU93" s="2812"/>
      <c r="AV93" s="2812"/>
      <c r="AW93" s="2812"/>
      <c r="AX93" s="2812"/>
      <c r="AY93" s="2812"/>
      <c r="AZ93" s="2812"/>
      <c r="BA93" s="2812"/>
      <c r="BB93" s="2812"/>
      <c r="BC93" s="2812"/>
      <c r="BD93" s="2812"/>
      <c r="BE93" s="2812"/>
      <c r="BF93" s="2812"/>
      <c r="BG93" s="2812"/>
      <c r="BH93" s="2812"/>
      <c r="BI93" s="2812"/>
      <c r="BJ93" s="2812"/>
      <c r="BK93" s="2812"/>
      <c r="BL93" s="2812"/>
      <c r="BM93" s="2812"/>
      <c r="BN93" s="2812"/>
      <c r="BO93" s="2812"/>
      <c r="BP93" s="2812"/>
      <c r="BQ93" s="2812"/>
      <c r="BR93" s="2812"/>
      <c r="BS93" s="2812"/>
      <c r="BT93" s="2812"/>
      <c r="BU93" s="2812"/>
      <c r="BV93" s="2812"/>
      <c r="BW93" s="2812"/>
      <c r="BX93" s="2812"/>
      <c r="BY93" s="2812"/>
      <c r="BZ93" s="2812"/>
      <c r="CA93" s="2812"/>
      <c r="CB93" s="2812"/>
      <c r="CC93" s="2812"/>
      <c r="CD93" s="2812"/>
      <c r="CE93" s="2812"/>
      <c r="CF93" s="2812"/>
      <c r="CG93" s="2812"/>
      <c r="CH93" s="2812"/>
      <c r="CI93" s="2812"/>
      <c r="CJ93" s="2812"/>
      <c r="CK93" s="2812"/>
      <c r="CL93" s="2812"/>
      <c r="CM93" s="2812"/>
      <c r="CN93" s="2812"/>
      <c r="CO93" s="2812"/>
      <c r="CP93" s="2812"/>
      <c r="CQ93" s="2812"/>
      <c r="CR93" s="2812"/>
      <c r="CS93" s="2812"/>
      <c r="CT93" s="2812"/>
      <c r="CU93" s="2812"/>
      <c r="CV93" s="2812"/>
    </row>
    <row r="94" spans="1:100" ht="15" customHeight="1">
      <c r="A94" s="4444"/>
      <c r="B94" s="4441"/>
      <c r="C94" s="3966"/>
      <c r="O94" s="2812"/>
      <c r="P94" s="2812"/>
      <c r="Q94" s="2812"/>
      <c r="R94" s="2812"/>
      <c r="S94" s="2812"/>
      <c r="T94" s="2812"/>
      <c r="U94" s="2812"/>
      <c r="V94" s="2812"/>
      <c r="W94" s="2812"/>
      <c r="X94" s="2812"/>
      <c r="Y94" s="2812"/>
      <c r="Z94" s="2812"/>
      <c r="AA94" s="2812"/>
      <c r="AB94" s="2812"/>
      <c r="AC94" s="2812"/>
      <c r="AD94" s="2812"/>
      <c r="AE94" s="2812"/>
      <c r="AF94" s="2812"/>
      <c r="AG94" s="2812"/>
      <c r="AH94" s="2812"/>
      <c r="AI94" s="2812"/>
      <c r="AJ94" s="2812"/>
      <c r="AK94" s="2812"/>
      <c r="AL94" s="2812"/>
      <c r="AM94" s="2812"/>
      <c r="AN94" s="2812"/>
      <c r="AO94" s="2812"/>
      <c r="AP94" s="2812"/>
      <c r="AQ94" s="2812"/>
      <c r="AR94" s="2812"/>
      <c r="AS94" s="2812"/>
      <c r="AT94" s="2812"/>
      <c r="AU94" s="2812"/>
      <c r="AV94" s="2812"/>
      <c r="AW94" s="2812"/>
      <c r="AX94" s="2812"/>
      <c r="AY94" s="2812"/>
      <c r="AZ94" s="2812"/>
      <c r="BA94" s="2812"/>
      <c r="BB94" s="2812"/>
      <c r="BC94" s="2812"/>
      <c r="BD94" s="2812"/>
      <c r="BE94" s="2812"/>
      <c r="BF94" s="2812"/>
      <c r="BG94" s="2812"/>
      <c r="BH94" s="2812"/>
      <c r="BI94" s="2812"/>
      <c r="BJ94" s="2812"/>
      <c r="BK94" s="2812"/>
      <c r="BL94" s="2812"/>
      <c r="BM94" s="2812"/>
      <c r="BN94" s="2812"/>
      <c r="BO94" s="2812"/>
      <c r="BP94" s="2812"/>
      <c r="BQ94" s="2812"/>
      <c r="BR94" s="2812"/>
      <c r="BS94" s="2812"/>
      <c r="BT94" s="2812"/>
      <c r="BU94" s="2812"/>
      <c r="BV94" s="2812"/>
      <c r="BW94" s="2812"/>
      <c r="BX94" s="2812"/>
      <c r="BY94" s="2812"/>
      <c r="BZ94" s="2812"/>
      <c r="CA94" s="2812"/>
      <c r="CB94" s="2812"/>
      <c r="CC94" s="2812"/>
      <c r="CD94" s="2812"/>
      <c r="CE94" s="2812"/>
      <c r="CF94" s="2812"/>
      <c r="CG94" s="2812"/>
      <c r="CH94" s="2812"/>
      <c r="CI94" s="2812"/>
      <c r="CJ94" s="2812"/>
      <c r="CK94" s="2812"/>
      <c r="CL94" s="2812"/>
      <c r="CM94" s="2812"/>
      <c r="CN94" s="2812"/>
      <c r="CO94" s="2812"/>
      <c r="CP94" s="2812"/>
      <c r="CQ94" s="2812"/>
      <c r="CR94" s="2812"/>
      <c r="CS94" s="2812"/>
      <c r="CT94" s="2812"/>
      <c r="CU94" s="2812"/>
      <c r="CV94" s="2812"/>
    </row>
    <row r="95" spans="1:100" ht="24" customHeight="1">
      <c r="A95" s="4444"/>
      <c r="B95" s="4441"/>
      <c r="C95" s="3962"/>
      <c r="O95" s="2812"/>
      <c r="P95" s="2812"/>
      <c r="Q95" s="2812"/>
      <c r="R95" s="2812"/>
      <c r="S95" s="2812"/>
      <c r="T95" s="2812"/>
      <c r="U95" s="2812"/>
      <c r="V95" s="2812"/>
      <c r="W95" s="2812"/>
      <c r="X95" s="2812"/>
      <c r="Y95" s="2812"/>
      <c r="Z95" s="2812"/>
      <c r="AA95" s="2812"/>
      <c r="AB95" s="2812"/>
      <c r="AC95" s="2812"/>
      <c r="AD95" s="2812"/>
      <c r="AE95" s="2812"/>
      <c r="AF95" s="2812"/>
      <c r="AG95" s="2812"/>
      <c r="AH95" s="2812"/>
      <c r="AI95" s="2812"/>
      <c r="AJ95" s="2812"/>
      <c r="AK95" s="2812"/>
      <c r="AL95" s="2812"/>
      <c r="AM95" s="2812"/>
      <c r="AN95" s="2812"/>
      <c r="AO95" s="2812"/>
      <c r="AP95" s="2812"/>
      <c r="AQ95" s="2812"/>
      <c r="AR95" s="2812"/>
      <c r="AS95" s="2812"/>
      <c r="AT95" s="2812"/>
      <c r="AU95" s="2812"/>
      <c r="AV95" s="2812"/>
      <c r="AW95" s="2812"/>
      <c r="AX95" s="2812"/>
      <c r="AY95" s="2812"/>
      <c r="AZ95" s="2812"/>
      <c r="BA95" s="2812"/>
      <c r="BB95" s="2812"/>
      <c r="BC95" s="2812"/>
      <c r="BD95" s="2812"/>
      <c r="BE95" s="2812"/>
      <c r="BF95" s="2812"/>
      <c r="BG95" s="2812"/>
      <c r="BH95" s="2812"/>
      <c r="BI95" s="2812"/>
      <c r="BJ95" s="2812"/>
      <c r="BK95" s="2812"/>
      <c r="BL95" s="2812"/>
      <c r="BM95" s="2812"/>
      <c r="BN95" s="2812"/>
      <c r="BO95" s="2812"/>
      <c r="BP95" s="2812"/>
      <c r="BQ95" s="2812"/>
      <c r="BR95" s="2812"/>
      <c r="BS95" s="2812"/>
      <c r="BT95" s="2812"/>
      <c r="BU95" s="2812"/>
      <c r="BV95" s="2812"/>
      <c r="BW95" s="2812"/>
      <c r="BX95" s="2812"/>
      <c r="BY95" s="2812"/>
      <c r="BZ95" s="2812"/>
      <c r="CA95" s="2812"/>
      <c r="CB95" s="2812"/>
      <c r="CC95" s="2812"/>
      <c r="CD95" s="2812"/>
      <c r="CE95" s="2812"/>
      <c r="CF95" s="2812"/>
      <c r="CG95" s="2812"/>
      <c r="CH95" s="2812"/>
      <c r="CI95" s="2812"/>
      <c r="CJ95" s="2812"/>
      <c r="CK95" s="2812"/>
      <c r="CL95" s="2812"/>
      <c r="CM95" s="2812"/>
      <c r="CN95" s="2812"/>
      <c r="CO95" s="2812"/>
      <c r="CP95" s="2812"/>
      <c r="CQ95" s="2812"/>
      <c r="CR95" s="2812"/>
      <c r="CS95" s="2812"/>
      <c r="CT95" s="2812"/>
      <c r="CU95" s="2812"/>
      <c r="CV95" s="2812"/>
    </row>
    <row r="96" spans="1:100" ht="15.75">
      <c r="A96" s="4444"/>
      <c r="B96" s="4441"/>
      <c r="C96" s="3972"/>
      <c r="O96" s="2812"/>
      <c r="P96" s="2812"/>
      <c r="Q96" s="2812"/>
      <c r="R96" s="2812"/>
      <c r="S96" s="2812"/>
      <c r="T96" s="2812"/>
      <c r="U96" s="2812"/>
      <c r="V96" s="2812"/>
      <c r="W96" s="2812"/>
      <c r="X96" s="2812"/>
      <c r="Y96" s="2812"/>
      <c r="Z96" s="2812"/>
      <c r="AA96" s="2812"/>
      <c r="AB96" s="2812"/>
      <c r="AC96" s="2812"/>
      <c r="AD96" s="2812"/>
      <c r="AE96" s="2812"/>
      <c r="AF96" s="2812"/>
      <c r="AG96" s="2812"/>
      <c r="AH96" s="2812"/>
      <c r="AI96" s="2812"/>
      <c r="AJ96" s="2812"/>
      <c r="AK96" s="2812"/>
      <c r="AL96" s="2812"/>
      <c r="AM96" s="2812"/>
      <c r="AN96" s="2812"/>
      <c r="AO96" s="2812"/>
      <c r="AP96" s="2812"/>
      <c r="AQ96" s="2812"/>
      <c r="AR96" s="2812"/>
      <c r="AS96" s="2812"/>
      <c r="AT96" s="2812"/>
      <c r="AU96" s="2812"/>
      <c r="AV96" s="2812"/>
      <c r="AW96" s="2812"/>
      <c r="AX96" s="2812"/>
      <c r="AY96" s="2812"/>
      <c r="AZ96" s="2812"/>
      <c r="BA96" s="2812"/>
      <c r="BB96" s="2812"/>
      <c r="BC96" s="2812"/>
      <c r="BD96" s="2812"/>
      <c r="BE96" s="2812"/>
      <c r="BF96" s="2812"/>
      <c r="BG96" s="2812"/>
      <c r="BH96" s="2812"/>
      <c r="BI96" s="2812"/>
      <c r="BJ96" s="2812"/>
      <c r="BK96" s="2812"/>
      <c r="BL96" s="2812"/>
      <c r="BM96" s="2812"/>
      <c r="BN96" s="2812"/>
      <c r="BO96" s="2812"/>
      <c r="BP96" s="2812"/>
      <c r="BQ96" s="2812"/>
      <c r="BR96" s="2812"/>
      <c r="BS96" s="2812"/>
      <c r="BT96" s="2812"/>
      <c r="BU96" s="2812"/>
      <c r="BV96" s="2812"/>
      <c r="BW96" s="2812"/>
      <c r="BX96" s="2812"/>
      <c r="BY96" s="2812"/>
      <c r="BZ96" s="2812"/>
      <c r="CA96" s="2812"/>
      <c r="CB96" s="2812"/>
      <c r="CC96" s="2812"/>
      <c r="CD96" s="2812"/>
      <c r="CE96" s="2812"/>
      <c r="CF96" s="2812"/>
      <c r="CG96" s="2812"/>
      <c r="CH96" s="2812"/>
      <c r="CI96" s="2812"/>
      <c r="CJ96" s="2812"/>
      <c r="CK96" s="2812"/>
      <c r="CL96" s="2812"/>
      <c r="CM96" s="2812"/>
      <c r="CN96" s="2812"/>
      <c r="CO96" s="2812"/>
      <c r="CP96" s="2812"/>
      <c r="CQ96" s="2812"/>
      <c r="CR96" s="2812"/>
      <c r="CS96" s="2812"/>
      <c r="CT96" s="2812"/>
      <c r="CU96" s="2812"/>
      <c r="CV96" s="2812"/>
    </row>
    <row r="97" spans="1:100" ht="15.75" customHeight="1">
      <c r="A97" s="4444"/>
      <c r="B97" s="4441"/>
      <c r="C97" s="3963"/>
      <c r="O97" s="2812"/>
      <c r="P97" s="2812"/>
      <c r="Q97" s="2812"/>
      <c r="R97" s="2812"/>
      <c r="S97" s="2812"/>
      <c r="T97" s="2812"/>
      <c r="U97" s="2812"/>
      <c r="V97" s="2812"/>
      <c r="W97" s="2812"/>
      <c r="X97" s="2812"/>
      <c r="Y97" s="2812"/>
      <c r="Z97" s="2812"/>
      <c r="AA97" s="2812"/>
      <c r="AB97" s="2812"/>
      <c r="AC97" s="2812"/>
      <c r="AD97" s="2812"/>
      <c r="AE97" s="2812"/>
      <c r="AF97" s="2812"/>
      <c r="AG97" s="2812"/>
      <c r="AH97" s="2812"/>
      <c r="AI97" s="2812"/>
      <c r="AJ97" s="2812"/>
      <c r="AK97" s="2812"/>
      <c r="AL97" s="2812"/>
      <c r="AM97" s="2812"/>
      <c r="AN97" s="2812"/>
      <c r="AO97" s="2812"/>
      <c r="AP97" s="2812"/>
      <c r="AQ97" s="2812"/>
      <c r="AR97" s="2812"/>
      <c r="AS97" s="2812"/>
      <c r="AT97" s="2812"/>
      <c r="AU97" s="2812"/>
      <c r="AV97" s="2812"/>
      <c r="AW97" s="2812"/>
      <c r="AX97" s="2812"/>
      <c r="AY97" s="2812"/>
      <c r="AZ97" s="2812"/>
      <c r="BA97" s="2812"/>
      <c r="BB97" s="2812"/>
      <c r="BC97" s="2812"/>
      <c r="BD97" s="2812"/>
      <c r="BE97" s="2812"/>
      <c r="BF97" s="2812"/>
      <c r="BG97" s="2812"/>
      <c r="BH97" s="2812"/>
      <c r="BI97" s="2812"/>
      <c r="BJ97" s="2812"/>
      <c r="BK97" s="2812"/>
      <c r="BL97" s="2812"/>
      <c r="BM97" s="2812"/>
      <c r="BN97" s="2812"/>
      <c r="BO97" s="2812"/>
      <c r="BP97" s="2812"/>
      <c r="BQ97" s="2812"/>
      <c r="BR97" s="2812"/>
      <c r="BS97" s="2812"/>
      <c r="BT97" s="2812"/>
      <c r="BU97" s="2812"/>
      <c r="BV97" s="2812"/>
      <c r="BW97" s="2812"/>
      <c r="BX97" s="2812"/>
      <c r="BY97" s="2812"/>
      <c r="BZ97" s="2812"/>
      <c r="CA97" s="2812"/>
      <c r="CB97" s="2812"/>
      <c r="CC97" s="2812"/>
      <c r="CD97" s="2812"/>
      <c r="CE97" s="2812"/>
      <c r="CF97" s="2812"/>
      <c r="CG97" s="2812"/>
      <c r="CH97" s="2812"/>
      <c r="CI97" s="2812"/>
      <c r="CJ97" s="2812"/>
      <c r="CK97" s="2812"/>
      <c r="CL97" s="2812"/>
      <c r="CM97" s="2812"/>
      <c r="CN97" s="2812"/>
      <c r="CO97" s="2812"/>
      <c r="CP97" s="2812"/>
      <c r="CQ97" s="2812"/>
      <c r="CR97" s="2812"/>
      <c r="CS97" s="2812"/>
      <c r="CT97" s="2812"/>
      <c r="CU97" s="2812"/>
      <c r="CV97" s="2812"/>
    </row>
    <row r="98" spans="1:100" ht="15.75" customHeight="1">
      <c r="A98" s="4444"/>
      <c r="B98" s="4441"/>
      <c r="C98" s="3963"/>
      <c r="O98" s="2812"/>
      <c r="P98" s="2812"/>
      <c r="Q98" s="2812"/>
      <c r="R98" s="2812"/>
      <c r="S98" s="2812"/>
      <c r="T98" s="2812"/>
      <c r="U98" s="2812"/>
      <c r="V98" s="2812"/>
      <c r="W98" s="2812"/>
      <c r="X98" s="2812"/>
      <c r="Y98" s="2812"/>
      <c r="Z98" s="2812"/>
      <c r="AA98" s="2812"/>
      <c r="AB98" s="2812"/>
      <c r="AC98" s="2812"/>
      <c r="AD98" s="2812"/>
      <c r="AE98" s="2812"/>
      <c r="AF98" s="2812"/>
      <c r="AG98" s="2812"/>
      <c r="AH98" s="2812"/>
      <c r="AI98" s="2812"/>
      <c r="AJ98" s="2812"/>
      <c r="AK98" s="2812"/>
      <c r="AL98" s="2812"/>
      <c r="AM98" s="2812"/>
      <c r="AN98" s="2812"/>
      <c r="AO98" s="2812"/>
      <c r="AP98" s="2812"/>
      <c r="AQ98" s="2812"/>
      <c r="AR98" s="2812"/>
      <c r="AS98" s="2812"/>
      <c r="AT98" s="2812"/>
      <c r="AU98" s="2812"/>
      <c r="AV98" s="2812"/>
      <c r="AW98" s="2812"/>
      <c r="AX98" s="2812"/>
      <c r="AY98" s="2812"/>
      <c r="AZ98" s="2812"/>
      <c r="BA98" s="2812"/>
      <c r="BB98" s="2812"/>
      <c r="BC98" s="2812"/>
      <c r="BD98" s="2812"/>
      <c r="BE98" s="2812"/>
      <c r="BF98" s="2812"/>
      <c r="BG98" s="2812"/>
      <c r="BH98" s="2812"/>
      <c r="BI98" s="2812"/>
      <c r="BJ98" s="2812"/>
      <c r="BK98" s="2812"/>
      <c r="BL98" s="2812"/>
      <c r="BM98" s="2812"/>
      <c r="BN98" s="2812"/>
      <c r="BO98" s="2812"/>
      <c r="BP98" s="2812"/>
      <c r="BQ98" s="2812"/>
      <c r="BR98" s="2812"/>
      <c r="BS98" s="2812"/>
      <c r="BT98" s="2812"/>
      <c r="BU98" s="2812"/>
      <c r="BV98" s="2812"/>
      <c r="BW98" s="2812"/>
      <c r="BX98" s="2812"/>
      <c r="BY98" s="2812"/>
      <c r="BZ98" s="2812"/>
      <c r="CA98" s="2812"/>
      <c r="CB98" s="2812"/>
      <c r="CC98" s="2812"/>
      <c r="CD98" s="2812"/>
      <c r="CE98" s="2812"/>
      <c r="CF98" s="2812"/>
      <c r="CG98" s="2812"/>
      <c r="CH98" s="2812"/>
      <c r="CI98" s="2812"/>
      <c r="CJ98" s="2812"/>
      <c r="CK98" s="2812"/>
      <c r="CL98" s="2812"/>
      <c r="CM98" s="2812"/>
      <c r="CN98" s="2812"/>
      <c r="CO98" s="2812"/>
      <c r="CP98" s="2812"/>
      <c r="CQ98" s="2812"/>
      <c r="CR98" s="2812"/>
      <c r="CS98" s="2812"/>
      <c r="CT98" s="2812"/>
      <c r="CU98" s="2812"/>
      <c r="CV98" s="2812"/>
    </row>
    <row r="99" spans="1:100" ht="15" customHeight="1">
      <c r="A99" s="4444"/>
      <c r="B99" s="4441"/>
      <c r="C99" s="3963"/>
      <c r="O99" s="2812"/>
      <c r="P99" s="2812"/>
      <c r="Q99" s="2812"/>
      <c r="R99" s="2812"/>
      <c r="S99" s="2812"/>
      <c r="T99" s="2812"/>
      <c r="U99" s="2812"/>
      <c r="V99" s="2812"/>
      <c r="W99" s="2812"/>
      <c r="X99" s="2812"/>
      <c r="Y99" s="2812"/>
      <c r="Z99" s="2812"/>
      <c r="AA99" s="2812"/>
      <c r="AB99" s="2812"/>
      <c r="AC99" s="2812"/>
      <c r="AD99" s="2812"/>
      <c r="AE99" s="2812"/>
      <c r="AF99" s="2812"/>
      <c r="AG99" s="2812"/>
      <c r="AH99" s="2812"/>
      <c r="AI99" s="2812"/>
      <c r="AJ99" s="2812"/>
      <c r="AK99" s="2812"/>
      <c r="AL99" s="2812"/>
      <c r="AM99" s="2812"/>
      <c r="AN99" s="2812"/>
      <c r="AO99" s="2812"/>
      <c r="AP99" s="2812"/>
      <c r="AQ99" s="2812"/>
      <c r="AR99" s="2812"/>
      <c r="AS99" s="2812"/>
      <c r="AT99" s="2812"/>
      <c r="AU99" s="2812"/>
      <c r="AV99" s="2812"/>
      <c r="AW99" s="2812"/>
      <c r="AX99" s="2812"/>
      <c r="AY99" s="2812"/>
      <c r="AZ99" s="2812"/>
      <c r="BA99" s="2812"/>
      <c r="BB99" s="2812"/>
      <c r="BC99" s="2812"/>
      <c r="BD99" s="2812"/>
      <c r="BE99" s="2812"/>
      <c r="BF99" s="2812"/>
      <c r="BG99" s="2812"/>
      <c r="BH99" s="2812"/>
      <c r="BI99" s="2812"/>
      <c r="BJ99" s="2812"/>
      <c r="BK99" s="2812"/>
      <c r="BL99" s="2812"/>
      <c r="BM99" s="2812"/>
      <c r="BN99" s="2812"/>
      <c r="BO99" s="2812"/>
      <c r="BP99" s="2812"/>
      <c r="BQ99" s="2812"/>
      <c r="BR99" s="2812"/>
      <c r="BS99" s="2812"/>
      <c r="BT99" s="2812"/>
      <c r="BU99" s="2812"/>
      <c r="BV99" s="2812"/>
      <c r="BW99" s="2812"/>
      <c r="BX99" s="2812"/>
      <c r="BY99" s="2812"/>
      <c r="BZ99" s="2812"/>
      <c r="CA99" s="2812"/>
      <c r="CB99" s="2812"/>
      <c r="CC99" s="2812"/>
      <c r="CD99" s="2812"/>
      <c r="CE99" s="2812"/>
      <c r="CF99" s="2812"/>
      <c r="CG99" s="2812"/>
      <c r="CH99" s="2812"/>
      <c r="CI99" s="2812"/>
      <c r="CJ99" s="2812"/>
      <c r="CK99" s="2812"/>
      <c r="CL99" s="2812"/>
      <c r="CM99" s="2812"/>
      <c r="CN99" s="2812"/>
      <c r="CO99" s="2812"/>
      <c r="CP99" s="2812"/>
      <c r="CQ99" s="2812"/>
      <c r="CR99" s="2812"/>
      <c r="CS99" s="2812"/>
      <c r="CT99" s="2812"/>
      <c r="CU99" s="2812"/>
      <c r="CV99" s="2812"/>
    </row>
    <row r="100" spans="1:100" ht="15" customHeight="1">
      <c r="A100" s="4444"/>
      <c r="B100" s="4441"/>
      <c r="C100" s="3963"/>
      <c r="O100" s="2812"/>
      <c r="P100" s="2812"/>
      <c r="Q100" s="2812"/>
      <c r="R100" s="2812"/>
      <c r="S100" s="2812"/>
      <c r="T100" s="2812"/>
      <c r="U100" s="2812"/>
      <c r="V100" s="2812"/>
      <c r="W100" s="2812"/>
      <c r="X100" s="2812"/>
      <c r="Y100" s="2812"/>
      <c r="Z100" s="2812"/>
      <c r="AA100" s="2812"/>
      <c r="AB100" s="2812"/>
      <c r="AC100" s="2812"/>
      <c r="AD100" s="2812"/>
      <c r="AE100" s="2812"/>
      <c r="AF100" s="2812"/>
      <c r="AG100" s="2812"/>
      <c r="AH100" s="2812"/>
      <c r="AI100" s="2812"/>
      <c r="AJ100" s="2812"/>
      <c r="AK100" s="2812"/>
      <c r="AL100" s="2812"/>
      <c r="AM100" s="2812"/>
      <c r="AN100" s="2812"/>
      <c r="AO100" s="2812"/>
      <c r="AP100" s="2812"/>
      <c r="AQ100" s="2812"/>
      <c r="AR100" s="2812"/>
      <c r="AS100" s="2812"/>
      <c r="AT100" s="2812"/>
      <c r="AU100" s="2812"/>
      <c r="AV100" s="2812"/>
      <c r="AW100" s="2812"/>
      <c r="AX100" s="2812"/>
      <c r="AY100" s="2812"/>
      <c r="AZ100" s="2812"/>
      <c r="BA100" s="2812"/>
      <c r="BB100" s="2812"/>
      <c r="BC100" s="2812"/>
      <c r="BD100" s="2812"/>
      <c r="BE100" s="2812"/>
      <c r="BF100" s="2812"/>
      <c r="BG100" s="2812"/>
      <c r="BH100" s="2812"/>
      <c r="BI100" s="2812"/>
      <c r="BJ100" s="2812"/>
      <c r="BK100" s="2812"/>
      <c r="BL100" s="2812"/>
      <c r="BM100" s="2812"/>
      <c r="BN100" s="2812"/>
      <c r="BO100" s="2812"/>
      <c r="BP100" s="2812"/>
      <c r="BQ100" s="2812"/>
      <c r="BR100" s="2812"/>
      <c r="BS100" s="2812"/>
      <c r="BT100" s="2812"/>
      <c r="BU100" s="2812"/>
      <c r="BV100" s="2812"/>
      <c r="BW100" s="2812"/>
      <c r="BX100" s="2812"/>
      <c r="BY100" s="2812"/>
      <c r="BZ100" s="2812"/>
      <c r="CA100" s="2812"/>
      <c r="CB100" s="2812"/>
      <c r="CC100" s="2812"/>
      <c r="CD100" s="2812"/>
      <c r="CE100" s="2812"/>
      <c r="CF100" s="2812"/>
      <c r="CG100" s="2812"/>
      <c r="CH100" s="2812"/>
      <c r="CI100" s="2812"/>
      <c r="CJ100" s="2812"/>
      <c r="CK100" s="2812"/>
      <c r="CL100" s="2812"/>
      <c r="CM100" s="2812"/>
      <c r="CN100" s="2812"/>
      <c r="CO100" s="2812"/>
      <c r="CP100" s="2812"/>
      <c r="CQ100" s="2812"/>
      <c r="CR100" s="2812"/>
      <c r="CS100" s="2812"/>
      <c r="CT100" s="2812"/>
      <c r="CU100" s="2812"/>
      <c r="CV100" s="2812"/>
    </row>
    <row r="101" spans="1:100" ht="15" customHeight="1">
      <c r="A101" s="4444"/>
      <c r="B101" s="4441"/>
      <c r="C101" s="3963"/>
      <c r="O101" s="2812"/>
      <c r="P101" s="2812"/>
      <c r="Q101" s="2812"/>
      <c r="R101" s="2812"/>
      <c r="S101" s="2812"/>
      <c r="T101" s="2812"/>
      <c r="U101" s="2812"/>
      <c r="V101" s="2812"/>
      <c r="W101" s="2812"/>
      <c r="X101" s="2812"/>
      <c r="Y101" s="2812"/>
      <c r="Z101" s="2812"/>
      <c r="AA101" s="2812"/>
      <c r="AB101" s="2812"/>
      <c r="AC101" s="2812"/>
      <c r="AD101" s="2812"/>
      <c r="AE101" s="2812"/>
      <c r="AF101" s="2812"/>
      <c r="AG101" s="2812"/>
      <c r="AH101" s="2812"/>
      <c r="AI101" s="2812"/>
      <c r="AJ101" s="2812"/>
      <c r="AK101" s="2812"/>
      <c r="AL101" s="2812"/>
      <c r="AM101" s="2812"/>
      <c r="AN101" s="2812"/>
      <c r="AO101" s="2812"/>
      <c r="AP101" s="2812"/>
      <c r="AQ101" s="2812"/>
      <c r="AR101" s="2812"/>
      <c r="AS101" s="2812"/>
      <c r="AT101" s="2812"/>
      <c r="AU101" s="2812"/>
      <c r="AV101" s="2812"/>
      <c r="AW101" s="2812"/>
      <c r="AX101" s="2812"/>
      <c r="AY101" s="2812"/>
      <c r="AZ101" s="2812"/>
      <c r="BA101" s="2812"/>
      <c r="BB101" s="2812"/>
      <c r="BC101" s="2812"/>
      <c r="BD101" s="2812"/>
      <c r="BE101" s="2812"/>
      <c r="BF101" s="2812"/>
      <c r="BG101" s="2812"/>
      <c r="BH101" s="2812"/>
      <c r="BI101" s="2812"/>
      <c r="BJ101" s="2812"/>
      <c r="BK101" s="2812"/>
      <c r="BL101" s="2812"/>
      <c r="BM101" s="2812"/>
      <c r="BN101" s="2812"/>
      <c r="BO101" s="2812"/>
      <c r="BP101" s="2812"/>
      <c r="BQ101" s="2812"/>
      <c r="BR101" s="2812"/>
      <c r="BS101" s="2812"/>
      <c r="BT101" s="2812"/>
      <c r="BU101" s="2812"/>
      <c r="BV101" s="2812"/>
      <c r="BW101" s="2812"/>
      <c r="BX101" s="2812"/>
      <c r="BY101" s="2812"/>
      <c r="BZ101" s="2812"/>
      <c r="CA101" s="2812"/>
      <c r="CB101" s="2812"/>
      <c r="CC101" s="2812"/>
      <c r="CD101" s="2812"/>
      <c r="CE101" s="2812"/>
      <c r="CF101" s="2812"/>
      <c r="CG101" s="2812"/>
      <c r="CH101" s="2812"/>
      <c r="CI101" s="2812"/>
      <c r="CJ101" s="2812"/>
      <c r="CK101" s="2812"/>
      <c r="CL101" s="2812"/>
      <c r="CM101" s="2812"/>
      <c r="CN101" s="2812"/>
      <c r="CO101" s="2812"/>
      <c r="CP101" s="2812"/>
      <c r="CQ101" s="2812"/>
      <c r="CR101" s="2812"/>
      <c r="CS101" s="2812"/>
      <c r="CT101" s="2812"/>
      <c r="CU101" s="2812"/>
      <c r="CV101" s="2812"/>
    </row>
    <row r="102" spans="1:100" ht="15" customHeight="1">
      <c r="A102" s="4444"/>
      <c r="B102" s="4441"/>
      <c r="C102" s="3963"/>
      <c r="O102" s="2812"/>
      <c r="P102" s="2812"/>
      <c r="Q102" s="2812"/>
      <c r="R102" s="2812"/>
      <c r="S102" s="2812"/>
      <c r="T102" s="2812"/>
      <c r="U102" s="2812"/>
      <c r="V102" s="2812"/>
      <c r="W102" s="2812"/>
      <c r="X102" s="2812"/>
      <c r="Y102" s="2812"/>
      <c r="Z102" s="2812"/>
      <c r="AA102" s="2812"/>
      <c r="AB102" s="2812"/>
      <c r="AC102" s="2812"/>
      <c r="AD102" s="2812"/>
      <c r="AE102" s="2812"/>
      <c r="AF102" s="2812"/>
      <c r="AG102" s="2812"/>
      <c r="AH102" s="2812"/>
      <c r="AI102" s="2812"/>
      <c r="AJ102" s="2812"/>
      <c r="AK102" s="2812"/>
      <c r="AL102" s="2812"/>
      <c r="AM102" s="2812"/>
      <c r="AN102" s="2812"/>
      <c r="AO102" s="2812"/>
      <c r="AP102" s="2812"/>
      <c r="AQ102" s="2812"/>
      <c r="AR102" s="2812"/>
      <c r="AS102" s="2812"/>
      <c r="AT102" s="2812"/>
      <c r="AU102" s="2812"/>
      <c r="AV102" s="2812"/>
      <c r="AW102" s="2812"/>
      <c r="AX102" s="2812"/>
      <c r="AY102" s="2812"/>
      <c r="AZ102" s="2812"/>
      <c r="BA102" s="2812"/>
      <c r="BB102" s="2812"/>
      <c r="BC102" s="2812"/>
      <c r="BD102" s="2812"/>
      <c r="BE102" s="2812"/>
      <c r="BF102" s="2812"/>
      <c r="BG102" s="2812"/>
      <c r="BH102" s="2812"/>
      <c r="BI102" s="2812"/>
      <c r="BJ102" s="2812"/>
      <c r="BK102" s="2812"/>
      <c r="BL102" s="2812"/>
      <c r="BM102" s="2812"/>
      <c r="BN102" s="2812"/>
      <c r="BO102" s="2812"/>
      <c r="BP102" s="2812"/>
      <c r="BQ102" s="2812"/>
      <c r="BR102" s="2812"/>
      <c r="BS102" s="2812"/>
      <c r="BT102" s="2812"/>
      <c r="BU102" s="2812"/>
      <c r="BV102" s="2812"/>
      <c r="BW102" s="2812"/>
      <c r="BX102" s="2812"/>
      <c r="BY102" s="2812"/>
      <c r="BZ102" s="2812"/>
      <c r="CA102" s="2812"/>
      <c r="CB102" s="2812"/>
      <c r="CC102" s="2812"/>
      <c r="CD102" s="2812"/>
      <c r="CE102" s="2812"/>
      <c r="CF102" s="2812"/>
      <c r="CG102" s="2812"/>
      <c r="CH102" s="2812"/>
      <c r="CI102" s="2812"/>
      <c r="CJ102" s="2812"/>
      <c r="CK102" s="2812"/>
      <c r="CL102" s="2812"/>
      <c r="CM102" s="2812"/>
      <c r="CN102" s="2812"/>
      <c r="CO102" s="2812"/>
      <c r="CP102" s="2812"/>
      <c r="CQ102" s="2812"/>
      <c r="CR102" s="2812"/>
      <c r="CS102" s="2812"/>
      <c r="CT102" s="2812"/>
      <c r="CU102" s="2812"/>
      <c r="CV102" s="2812"/>
    </row>
    <row r="103" spans="1:100" ht="14.25" customHeight="1">
      <c r="A103" s="4444"/>
      <c r="B103" s="4441"/>
      <c r="C103" s="3962"/>
      <c r="D103" s="2812"/>
      <c r="E103" s="2812"/>
      <c r="F103" s="2812"/>
      <c r="G103" s="2812"/>
      <c r="H103" s="2812"/>
      <c r="I103" s="2812"/>
      <c r="J103" s="2812"/>
      <c r="K103" s="2812"/>
      <c r="L103" s="2812"/>
      <c r="M103" s="2812"/>
      <c r="N103" s="2812"/>
      <c r="O103" s="2812"/>
      <c r="P103" s="2812"/>
      <c r="Q103" s="2812"/>
      <c r="R103" s="2812"/>
      <c r="S103" s="2812"/>
      <c r="T103" s="2812"/>
      <c r="U103" s="2812"/>
      <c r="V103" s="2812"/>
      <c r="W103" s="2812"/>
      <c r="X103" s="2812"/>
      <c r="Y103" s="2812"/>
      <c r="Z103" s="2812"/>
      <c r="AA103" s="2812"/>
      <c r="AB103" s="2812"/>
      <c r="AC103" s="2812"/>
      <c r="AD103" s="2812"/>
      <c r="AE103" s="2812"/>
      <c r="AF103" s="2812"/>
      <c r="AG103" s="2812"/>
      <c r="AH103" s="2812"/>
      <c r="AI103" s="2812"/>
      <c r="AJ103" s="2812"/>
      <c r="AK103" s="2812"/>
      <c r="AL103" s="2812"/>
      <c r="AM103" s="2812"/>
      <c r="AN103" s="2812"/>
      <c r="AO103" s="2812"/>
      <c r="AP103" s="2812"/>
      <c r="AQ103" s="2812"/>
      <c r="AR103" s="2812"/>
      <c r="AS103" s="2812"/>
      <c r="AT103" s="2812"/>
      <c r="AU103" s="2812"/>
      <c r="AV103" s="2812"/>
      <c r="AW103" s="2812"/>
      <c r="AX103" s="2812"/>
      <c r="AY103" s="2812"/>
      <c r="AZ103" s="2812"/>
      <c r="BA103" s="2812"/>
      <c r="BB103" s="2812"/>
      <c r="BC103" s="2812"/>
      <c r="BD103" s="2812"/>
      <c r="BE103" s="2812"/>
      <c r="BF103" s="2812"/>
      <c r="BG103" s="2812"/>
      <c r="BH103" s="2812"/>
      <c r="BI103" s="2812"/>
      <c r="BJ103" s="2812"/>
      <c r="BK103" s="2812"/>
      <c r="BL103" s="2812"/>
      <c r="BM103" s="2812"/>
      <c r="BN103" s="2812"/>
      <c r="BO103" s="2812"/>
      <c r="BP103" s="2812"/>
      <c r="BQ103" s="2812"/>
      <c r="BR103" s="2812"/>
      <c r="BS103" s="2812"/>
      <c r="BT103" s="2812"/>
      <c r="BU103" s="2812"/>
      <c r="BV103" s="2812"/>
      <c r="BW103" s="2812"/>
      <c r="BX103" s="2812"/>
      <c r="BY103" s="2812"/>
      <c r="BZ103" s="2812"/>
      <c r="CA103" s="2812"/>
      <c r="CB103" s="2812"/>
      <c r="CC103" s="2812"/>
      <c r="CD103" s="2812"/>
      <c r="CE103" s="2812"/>
      <c r="CF103" s="2812"/>
      <c r="CG103" s="2812"/>
      <c r="CH103" s="2812"/>
      <c r="CI103" s="2812"/>
      <c r="CJ103" s="2812"/>
      <c r="CK103" s="2812"/>
      <c r="CL103" s="2812"/>
      <c r="CM103" s="2812"/>
      <c r="CN103" s="2812"/>
      <c r="CO103" s="2812"/>
      <c r="CP103" s="2812"/>
      <c r="CQ103" s="2812"/>
      <c r="CR103" s="2812"/>
      <c r="CS103" s="2812"/>
      <c r="CT103" s="2812"/>
      <c r="CU103" s="2812"/>
      <c r="CV103" s="2812"/>
    </row>
    <row r="104" spans="1:100" ht="19.5" customHeight="1">
      <c r="A104" s="4444"/>
      <c r="B104" s="4441"/>
      <c r="C104" s="3963"/>
    </row>
    <row r="105" spans="1:100" ht="37.5" customHeight="1">
      <c r="A105" s="4445"/>
      <c r="B105" s="4442"/>
      <c r="C105" s="3962"/>
    </row>
    <row r="106" spans="1:100" ht="20.25" customHeight="1">
      <c r="A106" s="4443">
        <v>25</v>
      </c>
      <c r="B106" s="4449" t="s">
        <v>46</v>
      </c>
      <c r="C106" s="3973"/>
    </row>
    <row r="107" spans="1:100" ht="50.25" customHeight="1">
      <c r="A107" s="4444"/>
      <c r="B107" s="4450"/>
      <c r="C107" s="3963"/>
    </row>
    <row r="108" spans="1:100" ht="19.5" customHeight="1">
      <c r="A108" s="4444"/>
      <c r="B108" s="4450"/>
      <c r="C108" s="3963"/>
    </row>
    <row r="109" spans="1:100" ht="19.5" customHeight="1">
      <c r="A109" s="4445"/>
      <c r="B109" s="4451"/>
      <c r="C109" s="3963"/>
    </row>
    <row r="110" spans="1:100" ht="15" customHeight="1">
      <c r="A110" s="4443">
        <v>26</v>
      </c>
      <c r="B110" s="4440" t="s">
        <v>74</v>
      </c>
      <c r="C110" s="3963"/>
    </row>
    <row r="111" spans="1:100" ht="15" customHeight="1">
      <c r="A111" s="4444"/>
      <c r="B111" s="4441"/>
      <c r="C111" s="3963"/>
    </row>
    <row r="112" spans="1:100" ht="15" customHeight="1">
      <c r="A112" s="4444"/>
      <c r="B112" s="4441"/>
      <c r="C112" s="3963"/>
    </row>
    <row r="113" spans="1:3" ht="15.75">
      <c r="A113" s="4444"/>
      <c r="B113" s="4441"/>
      <c r="C113" s="3963"/>
    </row>
    <row r="114" spans="1:3" ht="15.75">
      <c r="A114" s="4444"/>
      <c r="B114" s="4441"/>
      <c r="C114" s="3963"/>
    </row>
    <row r="115" spans="1:3" ht="15.75">
      <c r="A115" s="4445"/>
      <c r="B115" s="4442"/>
      <c r="C115" s="3963"/>
    </row>
    <row r="116" spans="1:3" ht="15.75">
      <c r="A116" s="3964">
        <v>27</v>
      </c>
      <c r="B116" s="3963" t="s">
        <v>3731</v>
      </c>
      <c r="C116" s="3962"/>
    </row>
    <row r="117" spans="1:3" ht="23.25" customHeight="1">
      <c r="A117" s="4443">
        <v>28</v>
      </c>
      <c r="B117" s="4440" t="s">
        <v>3732</v>
      </c>
      <c r="C117" s="3963"/>
    </row>
    <row r="118" spans="1:3" ht="19.5" customHeight="1">
      <c r="A118" s="4444"/>
      <c r="B118" s="4441"/>
      <c r="C118" s="3963"/>
    </row>
    <row r="119" spans="1:3" ht="24" customHeight="1">
      <c r="A119" s="4444"/>
      <c r="B119" s="4441"/>
      <c r="C119" s="3963"/>
    </row>
    <row r="120" spans="1:3" ht="18" customHeight="1">
      <c r="A120" s="4444"/>
      <c r="B120" s="4441"/>
      <c r="C120" s="3963"/>
    </row>
    <row r="121" spans="1:3" ht="21.75" customHeight="1">
      <c r="A121" s="4444"/>
      <c r="B121" s="4441"/>
      <c r="C121" s="3963"/>
    </row>
    <row r="122" spans="1:3" ht="18" customHeight="1">
      <c r="A122" s="4445"/>
      <c r="B122" s="4442"/>
      <c r="C122" s="3963"/>
    </row>
    <row r="123" spans="1:3" ht="33.75" customHeight="1">
      <c r="A123" s="4443">
        <v>29</v>
      </c>
      <c r="B123" s="4440" t="s">
        <v>3733</v>
      </c>
      <c r="C123" s="3974"/>
    </row>
    <row r="124" spans="1:3" ht="19.5" customHeight="1">
      <c r="A124" s="4445"/>
      <c r="B124" s="4442"/>
      <c r="C124" s="3975"/>
    </row>
    <row r="125" spans="1:3" ht="21" customHeight="1">
      <c r="A125" s="4443">
        <v>30</v>
      </c>
      <c r="B125" s="4440" t="s">
        <v>3734</v>
      </c>
      <c r="C125" s="3963"/>
    </row>
    <row r="126" spans="1:3" ht="15.75" customHeight="1">
      <c r="A126" s="4444"/>
      <c r="B126" s="4441"/>
      <c r="C126" s="3963"/>
    </row>
    <row r="127" spans="1:3" ht="18.75" customHeight="1">
      <c r="A127" s="4444"/>
      <c r="B127" s="4441"/>
      <c r="C127" s="3963"/>
    </row>
    <row r="128" spans="1:3" ht="14.25" customHeight="1">
      <c r="A128" s="4444"/>
      <c r="B128" s="4441"/>
      <c r="C128" s="3963"/>
    </row>
    <row r="129" spans="1:3" ht="21" customHeight="1">
      <c r="A129" s="4444"/>
      <c r="B129" s="4441"/>
      <c r="C129" s="3963"/>
    </row>
    <row r="130" spans="1:3" ht="14.25" customHeight="1">
      <c r="A130" s="4445"/>
      <c r="B130" s="4442"/>
      <c r="C130" s="3963"/>
    </row>
    <row r="131" spans="1:3" ht="32.25" customHeight="1">
      <c r="A131" s="4443">
        <v>31</v>
      </c>
      <c r="B131" s="4440" t="s">
        <v>3735</v>
      </c>
      <c r="C131" s="3963"/>
    </row>
    <row r="132" spans="1:3" ht="18.75" customHeight="1">
      <c r="A132" s="4444"/>
      <c r="B132" s="4441"/>
      <c r="C132" s="3962"/>
    </row>
    <row r="133" spans="1:3" ht="19.5" customHeight="1">
      <c r="A133" s="4444"/>
      <c r="B133" s="4441"/>
      <c r="C133" s="3963"/>
    </row>
    <row r="134" spans="1:3" ht="43.5" customHeight="1">
      <c r="A134" s="4445"/>
      <c r="B134" s="4442"/>
      <c r="C134" s="3963"/>
    </row>
  </sheetData>
  <mergeCells count="45">
    <mergeCell ref="B131:B134"/>
    <mergeCell ref="A131:A134"/>
    <mergeCell ref="B117:B122"/>
    <mergeCell ref="A117:A122"/>
    <mergeCell ref="A123:A124"/>
    <mergeCell ref="B123:B124"/>
    <mergeCell ref="A125:A130"/>
    <mergeCell ref="B125:B130"/>
    <mergeCell ref="A33:A37"/>
    <mergeCell ref="B33:B37"/>
    <mergeCell ref="A40:A44"/>
    <mergeCell ref="B40:B44"/>
    <mergeCell ref="A87:A105"/>
    <mergeCell ref="B87:B105"/>
    <mergeCell ref="B59:B60"/>
    <mergeCell ref="A59:A60"/>
    <mergeCell ref="B61:B65"/>
    <mergeCell ref="A61:A65"/>
    <mergeCell ref="A45:A51"/>
    <mergeCell ref="B45:B51"/>
    <mergeCell ref="A52:A55"/>
    <mergeCell ref="B52:B55"/>
    <mergeCell ref="A57:A58"/>
    <mergeCell ref="B57:B58"/>
    <mergeCell ref="A106:A109"/>
    <mergeCell ref="B106:B109"/>
    <mergeCell ref="A110:A115"/>
    <mergeCell ref="B110:B115"/>
    <mergeCell ref="A67:A86"/>
    <mergeCell ref="B67:B86"/>
    <mergeCell ref="B26:B29"/>
    <mergeCell ref="A26:A29"/>
    <mergeCell ref="A30:A31"/>
    <mergeCell ref="B30:B31"/>
    <mergeCell ref="A1:C1"/>
    <mergeCell ref="B3:B7"/>
    <mergeCell ref="A3:A7"/>
    <mergeCell ref="A12:A14"/>
    <mergeCell ref="B12:B14"/>
    <mergeCell ref="A15:A19"/>
    <mergeCell ref="B15:B19"/>
    <mergeCell ref="A20:A25"/>
    <mergeCell ref="B20:B25"/>
    <mergeCell ref="C3:C4"/>
    <mergeCell ref="C20:C21"/>
  </mergeCells>
  <printOptions horizontalCentered="1"/>
  <pageMargins left="0.78740157480314998" right="0.43307086614173201" top="0.90551181102362199" bottom="0.196850393700787" header="0.27559055118110198" footer="0.196850393700787"/>
  <pageSetup paperSize="9" scale="72" firstPageNumber="11" orientation="landscape" useFirstPageNumber="1" r:id="rId1"/>
  <headerFooter>
    <oddHeader>&amp;L&amp;"Arial,Bold"&amp;UCOCHIN UNIVERSITY OF SCIENCE AND TECHNOLOGYBUDGET ESTIMATES: 2022-23&amp;C &amp;P</oddHeader>
    <oddFooter>&amp;L&amp;C&amp;R</oddFooter>
    <evenHeader>&amp;L&amp;"Arial,Bold"&amp;UCOCHIN UNIVERSITY OF SCIENCE AND TECHNOLOGYBUDGET ESTIMATES: 2016-17&amp;C &amp;P&amp;R</evenHeader>
    <evenFooter>&amp;L&amp;C&amp;R</evenFooter>
  </headerFooter>
  <rowBreaks count="5" manualBreakCount="5">
    <brk id="25" max="2" man="1"/>
    <brk id="51" max="2" man="1"/>
    <brk id="66" max="2" man="1"/>
    <brk id="86" max="2" man="1"/>
    <brk id="122" max="2" man="1"/>
  </rowBreaks>
</worksheet>
</file>

<file path=xl/worksheets/sheet20.xml><?xml version="1.0" encoding="utf-8"?>
<worksheet xmlns="http://schemas.openxmlformats.org/spreadsheetml/2006/main" xmlns:r="http://schemas.openxmlformats.org/officeDocument/2006/relationships">
  <sheetPr>
    <tabColor theme="7" tint="-0.23999755851924193"/>
    <pageSetUpPr fitToPage="1"/>
  </sheetPr>
  <dimension ref="A1:U584"/>
  <sheetViews>
    <sheetView topLeftCell="A51" zoomScaleSheetLayoutView="115" workbookViewId="0">
      <selection activeCell="H10" sqref="H10:J10"/>
    </sheetView>
  </sheetViews>
  <sheetFormatPr defaultColWidth="9" defaultRowHeight="12.75" customHeight="1"/>
  <cols>
    <col min="1" max="1" width="15.5703125" style="2901" customWidth="1"/>
    <col min="2" max="2" width="6.28515625" style="2901" customWidth="1"/>
    <col min="3" max="3" width="15.85546875" style="2901" customWidth="1"/>
    <col min="4" max="4" width="6.85546875" style="2901" customWidth="1"/>
    <col min="5" max="5" width="15" style="2901" customWidth="1"/>
    <col min="6" max="6" width="5.7109375" style="2901" customWidth="1"/>
    <col min="7" max="7" width="5.85546875" style="2901" bestFit="1" customWidth="1"/>
    <col min="8" max="8" width="38.42578125" style="2901" customWidth="1"/>
    <col min="9" max="9" width="15.85546875" style="2901" customWidth="1"/>
    <col min="10" max="10" width="9.140625" style="2901" customWidth="1"/>
    <col min="11" max="11" width="13.5703125" style="2901" customWidth="1"/>
    <col min="12" max="12" width="13.85546875" style="2901" bestFit="1" customWidth="1"/>
    <col min="13" max="13" width="13.140625" style="2901" customWidth="1"/>
    <col min="14" max="14" width="16.5703125" style="2901" customWidth="1"/>
    <col min="15" max="15" width="11.5703125" style="2901" customWidth="1"/>
    <col min="16" max="17" width="10.5703125" style="2901" customWidth="1"/>
    <col min="18" max="18" width="11.42578125" style="2901" customWidth="1"/>
    <col min="19" max="103" width="9.140625" style="2901" customWidth="1"/>
    <col min="104" max="16384" width="9" style="2901"/>
  </cols>
  <sheetData>
    <row r="1" spans="1:17" ht="12.75" customHeight="1">
      <c r="A1" s="2883"/>
      <c r="B1" s="2883"/>
      <c r="C1" s="2883"/>
      <c r="D1" s="2883"/>
      <c r="E1" s="2883"/>
      <c r="F1" s="2883"/>
      <c r="G1" s="2883"/>
      <c r="H1" s="2883"/>
      <c r="I1" s="2883"/>
      <c r="J1" s="2883"/>
      <c r="K1" s="2883"/>
      <c r="L1" s="2883"/>
      <c r="M1" s="2883"/>
      <c r="N1" s="2883"/>
      <c r="O1" s="2883"/>
      <c r="P1" s="2883"/>
      <c r="Q1" s="2883"/>
    </row>
    <row r="2" spans="1:17" ht="20.25" customHeight="1">
      <c r="A2" s="4856" t="s">
        <v>3505</v>
      </c>
      <c r="B2" s="4857"/>
      <c r="C2" s="4857"/>
      <c r="D2" s="4857"/>
      <c r="E2" s="4857"/>
      <c r="F2" s="4857"/>
      <c r="G2" s="4857"/>
      <c r="H2" s="4857"/>
      <c r="I2" s="4857"/>
      <c r="J2" s="4857"/>
      <c r="K2" s="2883"/>
      <c r="L2" s="2883"/>
      <c r="M2" s="2883"/>
      <c r="N2" s="2883"/>
      <c r="O2" s="2883"/>
      <c r="P2" s="2883"/>
      <c r="Q2" s="2883"/>
    </row>
    <row r="3" spans="1:17" ht="2.25" customHeight="1">
      <c r="A3" s="2879"/>
      <c r="B3" s="783"/>
      <c r="C3" s="783"/>
      <c r="D3" s="783"/>
      <c r="E3" s="783"/>
      <c r="F3" s="783"/>
      <c r="G3" s="783"/>
      <c r="H3" s="783"/>
      <c r="I3" s="783"/>
      <c r="J3" s="783"/>
      <c r="K3" s="2883"/>
      <c r="L3" s="2883"/>
      <c r="M3" s="2883"/>
      <c r="N3" s="2883"/>
      <c r="O3" s="2883"/>
      <c r="P3" s="2883"/>
      <c r="Q3" s="2883"/>
    </row>
    <row r="4" spans="1:17" ht="14.25" customHeight="1">
      <c r="A4" s="4858" t="s">
        <v>2317</v>
      </c>
      <c r="B4" s="4858"/>
      <c r="C4" s="4858"/>
      <c r="D4" s="4858"/>
      <c r="E4" s="4858"/>
      <c r="F4" s="4858"/>
      <c r="G4" s="4858"/>
      <c r="H4" s="4858"/>
      <c r="I4" s="4858"/>
      <c r="J4" s="4858"/>
      <c r="K4" s="2883"/>
      <c r="L4" s="2883"/>
      <c r="M4" s="2883"/>
      <c r="N4" s="2883"/>
      <c r="O4" s="2883"/>
      <c r="P4" s="2883"/>
      <c r="Q4" s="2883"/>
    </row>
    <row r="5" spans="1:17" ht="23.25" customHeight="1" thickBot="1">
      <c r="A5" s="2879"/>
      <c r="B5" s="2879"/>
      <c r="C5" s="2879"/>
      <c r="D5" s="2879"/>
      <c r="E5" s="2879"/>
      <c r="F5" s="2879"/>
      <c r="G5" s="2879"/>
      <c r="H5" s="2879"/>
      <c r="I5" s="4859" t="s">
        <v>313</v>
      </c>
      <c r="J5" s="4859"/>
      <c r="K5" s="2883"/>
      <c r="L5" s="2883"/>
      <c r="M5" s="2883"/>
      <c r="N5" s="2883"/>
      <c r="O5" s="2883"/>
      <c r="P5" s="2883"/>
      <c r="Q5" s="2883"/>
    </row>
    <row r="6" spans="1:17" s="370" customFormat="1" ht="29.25" customHeight="1">
      <c r="A6" s="4453" t="s">
        <v>3785</v>
      </c>
      <c r="B6" s="4454"/>
      <c r="C6" s="4455" t="s">
        <v>3783</v>
      </c>
      <c r="D6" s="4454"/>
      <c r="E6" s="4455" t="s">
        <v>3784</v>
      </c>
      <c r="F6" s="4454"/>
      <c r="G6" s="4456" t="s">
        <v>117</v>
      </c>
      <c r="H6" s="4457"/>
      <c r="I6" s="4455" t="s">
        <v>3782</v>
      </c>
      <c r="J6" s="4467"/>
      <c r="K6" s="779"/>
      <c r="L6" s="779"/>
      <c r="M6" s="779"/>
      <c r="N6" s="779"/>
      <c r="O6" s="779"/>
      <c r="P6" s="779"/>
      <c r="Q6" s="779"/>
    </row>
    <row r="7" spans="1:17" s="291" customFormat="1" ht="15" customHeight="1">
      <c r="A7" s="1050" t="s">
        <v>118</v>
      </c>
      <c r="B7" s="2819" t="s">
        <v>104</v>
      </c>
      <c r="C7" s="2819" t="s">
        <v>118</v>
      </c>
      <c r="D7" s="2819" t="s">
        <v>104</v>
      </c>
      <c r="E7" s="2819" t="s">
        <v>118</v>
      </c>
      <c r="F7" s="2819" t="s">
        <v>104</v>
      </c>
      <c r="G7" s="4458"/>
      <c r="H7" s="4459"/>
      <c r="I7" s="2819" t="s">
        <v>118</v>
      </c>
      <c r="J7" s="1051" t="s">
        <v>104</v>
      </c>
      <c r="K7" s="805"/>
      <c r="L7" s="805"/>
      <c r="M7" s="805"/>
      <c r="N7" s="805"/>
      <c r="O7" s="805"/>
      <c r="P7" s="805"/>
      <c r="Q7" s="805"/>
    </row>
    <row r="8" spans="1:17" s="784" customFormat="1" ht="13.5" customHeight="1" thickBot="1">
      <c r="A8" s="1219" t="s">
        <v>1266</v>
      </c>
      <c r="B8" s="2881" t="s">
        <v>3012</v>
      </c>
      <c r="C8" s="2881" t="s">
        <v>2347</v>
      </c>
      <c r="D8" s="2881" t="s">
        <v>3013</v>
      </c>
      <c r="E8" s="2881" t="s">
        <v>1268</v>
      </c>
      <c r="F8" s="2881" t="s">
        <v>3014</v>
      </c>
      <c r="G8" s="4861" t="s">
        <v>3015</v>
      </c>
      <c r="H8" s="4862"/>
      <c r="I8" s="2881" t="s">
        <v>1267</v>
      </c>
      <c r="J8" s="1220" t="s">
        <v>3016</v>
      </c>
      <c r="K8" s="779"/>
      <c r="L8" s="779"/>
      <c r="M8" s="779"/>
      <c r="N8" s="779"/>
      <c r="O8" s="779"/>
      <c r="P8" s="779"/>
      <c r="Q8" s="779"/>
    </row>
    <row r="9" spans="1:17" s="598" customFormat="1" ht="18" customHeight="1" thickTop="1" thickBot="1">
      <c r="A9" s="436"/>
      <c r="B9" s="310">
        <v>0</v>
      </c>
      <c r="C9" s="310">
        <v>-309669903</v>
      </c>
      <c r="D9" s="310">
        <v>0</v>
      </c>
      <c r="E9" s="310">
        <f>A27</f>
        <v>0</v>
      </c>
      <c r="F9" s="310">
        <v>0</v>
      </c>
      <c r="G9" s="294"/>
      <c r="H9" s="233" t="s">
        <v>2318</v>
      </c>
      <c r="I9" s="1221">
        <f>C27</f>
        <v>-472018903</v>
      </c>
      <c r="J9" s="437">
        <v>0</v>
      </c>
      <c r="K9" s="806"/>
      <c r="L9" s="806"/>
      <c r="M9" s="806"/>
      <c r="N9" s="806"/>
      <c r="O9" s="806"/>
      <c r="P9" s="806"/>
      <c r="Q9" s="806"/>
    </row>
    <row r="10" spans="1:17" ht="17.25" customHeight="1" thickTop="1">
      <c r="A10" s="4863"/>
      <c r="B10" s="4864"/>
      <c r="C10" s="4864"/>
      <c r="D10" s="4864"/>
      <c r="E10" s="4864"/>
      <c r="F10" s="4864"/>
      <c r="G10" s="242"/>
      <c r="H10" s="4478" t="s">
        <v>122</v>
      </c>
      <c r="I10" s="4478"/>
      <c r="J10" s="4479"/>
      <c r="K10" s="2883"/>
      <c r="L10" s="2883"/>
      <c r="M10" s="2883"/>
      <c r="N10" s="2883"/>
      <c r="O10" s="2883"/>
      <c r="P10" s="2883"/>
      <c r="Q10" s="2883"/>
    </row>
    <row r="11" spans="1:17" ht="15" customHeight="1">
      <c r="A11" s="375">
        <f>A82</f>
        <v>0</v>
      </c>
      <c r="B11" s="156">
        <v>0</v>
      </c>
      <c r="C11" s="156">
        <f>C82</f>
        <v>244096000</v>
      </c>
      <c r="D11" s="156">
        <v>0</v>
      </c>
      <c r="E11" s="156">
        <f>E82</f>
        <v>244096000</v>
      </c>
      <c r="F11" s="156">
        <v>0</v>
      </c>
      <c r="G11" s="162" t="s">
        <v>3</v>
      </c>
      <c r="H11" s="62" t="s">
        <v>110</v>
      </c>
      <c r="I11" s="156">
        <f>I82</f>
        <v>0</v>
      </c>
      <c r="J11" s="378">
        <v>0</v>
      </c>
      <c r="K11" s="2883"/>
      <c r="L11" s="355"/>
      <c r="M11" s="355"/>
      <c r="N11" s="2883"/>
      <c r="O11" s="2883"/>
      <c r="P11" s="2883"/>
      <c r="Q11" s="2883"/>
    </row>
    <row r="12" spans="1:17" ht="15" customHeight="1">
      <c r="A12" s="375">
        <v>0</v>
      </c>
      <c r="B12" s="156">
        <v>0</v>
      </c>
      <c r="C12" s="156">
        <v>0</v>
      </c>
      <c r="D12" s="156">
        <v>0</v>
      </c>
      <c r="E12" s="156">
        <v>0</v>
      </c>
      <c r="F12" s="156">
        <v>0</v>
      </c>
      <c r="G12" s="162" t="s">
        <v>124</v>
      </c>
      <c r="H12" s="62" t="s">
        <v>212</v>
      </c>
      <c r="I12" s="156">
        <v>0</v>
      </c>
      <c r="J12" s="378">
        <v>0</v>
      </c>
      <c r="K12" s="2883"/>
      <c r="L12" s="355">
        <f>E9+E17-E26</f>
        <v>-162349000</v>
      </c>
      <c r="M12" s="2883"/>
      <c r="N12" s="2883"/>
      <c r="O12" s="2883"/>
      <c r="P12" s="2883"/>
      <c r="Q12" s="2883"/>
    </row>
    <row r="13" spans="1:17" ht="15" customHeight="1">
      <c r="A13" s="375">
        <f>A103</f>
        <v>0</v>
      </c>
      <c r="B13" s="156">
        <v>0</v>
      </c>
      <c r="C13" s="156">
        <v>0</v>
      </c>
      <c r="D13" s="156">
        <v>0</v>
      </c>
      <c r="E13" s="156">
        <v>0</v>
      </c>
      <c r="F13" s="156">
        <v>0</v>
      </c>
      <c r="G13" s="162" t="s">
        <v>128</v>
      </c>
      <c r="H13" s="186" t="s">
        <v>2319</v>
      </c>
      <c r="I13" s="156">
        <v>0</v>
      </c>
      <c r="J13" s="378">
        <v>0</v>
      </c>
      <c r="K13" s="2883"/>
      <c r="L13" s="2883"/>
      <c r="M13" s="2883"/>
      <c r="N13" s="2883"/>
      <c r="O13" s="2883"/>
      <c r="P13" s="2883"/>
      <c r="Q13" s="2883"/>
    </row>
    <row r="14" spans="1:17" ht="15" customHeight="1">
      <c r="A14" s="375">
        <v>0</v>
      </c>
      <c r="B14" s="156">
        <v>0</v>
      </c>
      <c r="C14" s="156">
        <v>0</v>
      </c>
      <c r="D14" s="156">
        <v>0</v>
      </c>
      <c r="E14" s="156">
        <v>0</v>
      </c>
      <c r="F14" s="156">
        <v>0</v>
      </c>
      <c r="G14" s="162" t="s">
        <v>129</v>
      </c>
      <c r="H14" s="62" t="s">
        <v>224</v>
      </c>
      <c r="I14" s="156">
        <v>0</v>
      </c>
      <c r="J14" s="378">
        <v>0</v>
      </c>
      <c r="K14" s="2883"/>
      <c r="L14" s="2883"/>
      <c r="M14" s="2883"/>
      <c r="N14" s="2883"/>
      <c r="O14" s="2883"/>
      <c r="P14" s="2883"/>
      <c r="Q14" s="2883"/>
    </row>
    <row r="15" spans="1:17" ht="15" customHeight="1">
      <c r="A15" s="375">
        <v>0</v>
      </c>
      <c r="B15" s="156">
        <v>0</v>
      </c>
      <c r="C15" s="156">
        <v>0</v>
      </c>
      <c r="D15" s="156">
        <v>0</v>
      </c>
      <c r="E15" s="156">
        <v>0</v>
      </c>
      <c r="F15" s="156">
        <v>0</v>
      </c>
      <c r="G15" s="162" t="s">
        <v>130</v>
      </c>
      <c r="H15" s="62" t="s">
        <v>292</v>
      </c>
      <c r="I15" s="156">
        <v>0</v>
      </c>
      <c r="J15" s="378">
        <v>0</v>
      </c>
      <c r="K15" s="2883"/>
      <c r="L15" s="2883"/>
      <c r="M15" s="2883"/>
      <c r="N15" s="2883"/>
      <c r="O15" s="2883"/>
      <c r="P15" s="2883"/>
      <c r="Q15" s="2883"/>
    </row>
    <row r="16" spans="1:17" s="151" customFormat="1" ht="15" customHeight="1" thickBot="1">
      <c r="A16" s="203">
        <f>A93</f>
        <v>0</v>
      </c>
      <c r="B16" s="203">
        <f>B94</f>
        <v>0</v>
      </c>
      <c r="C16" s="203">
        <f>C94</f>
        <v>2234000</v>
      </c>
      <c r="D16" s="203">
        <f>D94</f>
        <v>0</v>
      </c>
      <c r="E16" s="203">
        <f>E94</f>
        <v>2234000</v>
      </c>
      <c r="F16" s="203">
        <f>F94</f>
        <v>0</v>
      </c>
      <c r="G16" s="229" t="s">
        <v>132</v>
      </c>
      <c r="H16" s="236" t="s">
        <v>232</v>
      </c>
      <c r="I16" s="203">
        <f>I94</f>
        <v>0</v>
      </c>
      <c r="J16" s="433">
        <f>J94</f>
        <v>0</v>
      </c>
      <c r="K16" s="2883"/>
      <c r="L16" s="2883"/>
      <c r="M16" s="2883"/>
      <c r="N16" s="2883"/>
      <c r="O16" s="2883"/>
      <c r="P16" s="2883"/>
      <c r="Q16" s="2883"/>
    </row>
    <row r="17" spans="1:18" s="150" customFormat="1" ht="20.25" customHeight="1" thickTop="1" thickBot="1">
      <c r="A17" s="207">
        <f t="shared" ref="A17:F17" si="0">SUM(A11:A16)</f>
        <v>0</v>
      </c>
      <c r="B17" s="207">
        <f t="shared" si="0"/>
        <v>0</v>
      </c>
      <c r="C17" s="207">
        <f t="shared" si="0"/>
        <v>246330000</v>
      </c>
      <c r="D17" s="207">
        <f t="shared" si="0"/>
        <v>0</v>
      </c>
      <c r="E17" s="207">
        <f t="shared" si="0"/>
        <v>246330000</v>
      </c>
      <c r="F17" s="207">
        <f t="shared" si="0"/>
        <v>0</v>
      </c>
      <c r="G17" s="279"/>
      <c r="H17" s="230" t="s">
        <v>2320</v>
      </c>
      <c r="I17" s="207">
        <f>SUM(I11:I16)</f>
        <v>0</v>
      </c>
      <c r="J17" s="439">
        <f>SUM(J11:J16)</f>
        <v>0</v>
      </c>
      <c r="K17" s="2883"/>
      <c r="L17" s="2883"/>
      <c r="M17" s="2883"/>
      <c r="N17" s="2883"/>
      <c r="O17" s="2883"/>
      <c r="P17" s="2883"/>
      <c r="Q17" s="2883"/>
    </row>
    <row r="18" spans="1:18" ht="17.25" customHeight="1" thickTop="1">
      <c r="A18" s="4863"/>
      <c r="B18" s="4864"/>
      <c r="C18" s="4864"/>
      <c r="D18" s="4864"/>
      <c r="E18" s="4864"/>
      <c r="F18" s="4864"/>
      <c r="G18" s="243"/>
      <c r="H18" s="4478" t="s">
        <v>136</v>
      </c>
      <c r="I18" s="4478"/>
      <c r="J18" s="4479"/>
      <c r="K18" s="2883"/>
      <c r="L18" s="2883"/>
      <c r="M18" s="2883"/>
      <c r="N18" s="2883"/>
      <c r="O18" s="2883"/>
      <c r="P18" s="2883"/>
      <c r="Q18" s="2883"/>
    </row>
    <row r="19" spans="1:18" ht="15" customHeight="1">
      <c r="A19" s="375">
        <f t="shared" ref="A19:F19" si="1">A128</f>
        <v>0</v>
      </c>
      <c r="B19" s="156">
        <f t="shared" si="1"/>
        <v>0</v>
      </c>
      <c r="C19" s="156">
        <f t="shared" si="1"/>
        <v>285665000</v>
      </c>
      <c r="D19" s="156">
        <f t="shared" si="1"/>
        <v>0</v>
      </c>
      <c r="E19" s="156">
        <f t="shared" si="1"/>
        <v>285665000</v>
      </c>
      <c r="F19" s="156">
        <f t="shared" si="1"/>
        <v>0</v>
      </c>
      <c r="G19" s="162" t="s">
        <v>137</v>
      </c>
      <c r="H19" s="919" t="s">
        <v>239</v>
      </c>
      <c r="I19" s="156">
        <f>I128</f>
        <v>0</v>
      </c>
      <c r="J19" s="378">
        <f>J128</f>
        <v>0</v>
      </c>
      <c r="K19" s="2883"/>
      <c r="L19" s="355"/>
      <c r="M19" s="355"/>
      <c r="N19" s="2883"/>
      <c r="O19" s="2883"/>
      <c r="P19" s="2883"/>
      <c r="Q19" s="2883"/>
    </row>
    <row r="20" spans="1:18" ht="30.75" customHeight="1">
      <c r="A20" s="375">
        <f t="shared" ref="A20:F20" si="2">A213</f>
        <v>0</v>
      </c>
      <c r="B20" s="156">
        <f t="shared" si="2"/>
        <v>0</v>
      </c>
      <c r="C20" s="156">
        <f t="shared" si="2"/>
        <v>101280000</v>
      </c>
      <c r="D20" s="156">
        <f t="shared" si="2"/>
        <v>0</v>
      </c>
      <c r="E20" s="156">
        <f t="shared" si="2"/>
        <v>101280000</v>
      </c>
      <c r="F20" s="156">
        <f t="shared" si="2"/>
        <v>0</v>
      </c>
      <c r="G20" s="162" t="s">
        <v>139</v>
      </c>
      <c r="H20" s="186" t="s">
        <v>243</v>
      </c>
      <c r="I20" s="156">
        <f>I213</f>
        <v>0</v>
      </c>
      <c r="J20" s="378">
        <f>J213</f>
        <v>0</v>
      </c>
      <c r="K20" s="2883"/>
      <c r="L20" s="355">
        <f>SUM(A19:A23)</f>
        <v>0</v>
      </c>
      <c r="M20" s="355"/>
      <c r="N20" s="2883"/>
      <c r="O20" s="2883"/>
      <c r="P20" s="2883"/>
      <c r="Q20" s="2883"/>
    </row>
    <row r="21" spans="1:18" ht="15" customHeight="1">
      <c r="A21" s="375">
        <v>0</v>
      </c>
      <c r="B21" s="156">
        <v>0</v>
      </c>
      <c r="C21" s="156">
        <v>0</v>
      </c>
      <c r="D21" s="156">
        <v>0</v>
      </c>
      <c r="E21" s="156">
        <v>0</v>
      </c>
      <c r="F21" s="156">
        <v>0</v>
      </c>
      <c r="G21" s="162" t="s">
        <v>141</v>
      </c>
      <c r="H21" s="62" t="s">
        <v>212</v>
      </c>
      <c r="I21" s="156">
        <v>0</v>
      </c>
      <c r="J21" s="378"/>
      <c r="K21" s="2883"/>
      <c r="L21" s="355">
        <v>1310000</v>
      </c>
      <c r="M21" s="355"/>
      <c r="N21" s="2883"/>
      <c r="O21" s="2883"/>
      <c r="P21" s="2883"/>
      <c r="Q21" s="2883"/>
    </row>
    <row r="22" spans="1:18" ht="15" customHeight="1">
      <c r="A22" s="375">
        <f>A221</f>
        <v>0</v>
      </c>
      <c r="B22" s="156">
        <v>0</v>
      </c>
      <c r="C22" s="156">
        <f>C221</f>
        <v>0</v>
      </c>
      <c r="D22" s="156">
        <v>0</v>
      </c>
      <c r="E22" s="156">
        <v>0</v>
      </c>
      <c r="F22" s="156">
        <v>0</v>
      </c>
      <c r="G22" s="162" t="s">
        <v>142</v>
      </c>
      <c r="H22" s="63" t="s">
        <v>220</v>
      </c>
      <c r="I22" s="156">
        <f>I221</f>
        <v>0</v>
      </c>
      <c r="J22" s="378">
        <f>J217</f>
        <v>0</v>
      </c>
      <c r="K22" s="2883"/>
      <c r="L22" s="355">
        <f>SUM(L20:L21)</f>
        <v>1310000</v>
      </c>
      <c r="M22" s="355"/>
      <c r="N22" s="2883"/>
      <c r="O22" s="2883"/>
      <c r="P22" s="2883"/>
      <c r="Q22" s="2883"/>
    </row>
    <row r="23" spans="1:18" ht="15" customHeight="1">
      <c r="A23" s="375">
        <f t="shared" ref="A23:F23" si="3">A268</f>
        <v>0</v>
      </c>
      <c r="B23" s="156">
        <f t="shared" si="3"/>
        <v>0</v>
      </c>
      <c r="C23" s="156">
        <f t="shared" si="3"/>
        <v>16500000</v>
      </c>
      <c r="D23" s="156">
        <f t="shared" si="3"/>
        <v>0</v>
      </c>
      <c r="E23" s="156">
        <f t="shared" si="3"/>
        <v>16500000</v>
      </c>
      <c r="F23" s="156">
        <f t="shared" si="3"/>
        <v>0</v>
      </c>
      <c r="G23" s="162" t="s">
        <v>143</v>
      </c>
      <c r="H23" s="62" t="s">
        <v>224</v>
      </c>
      <c r="I23" s="156">
        <f>I268</f>
        <v>0</v>
      </c>
      <c r="J23" s="378">
        <f>J268</f>
        <v>0</v>
      </c>
      <c r="K23" s="2883"/>
      <c r="L23" s="2883"/>
      <c r="M23" s="2883"/>
      <c r="N23" s="2883"/>
      <c r="O23" s="2883"/>
      <c r="P23" s="2883"/>
      <c r="Q23" s="2883"/>
    </row>
    <row r="24" spans="1:18" ht="15" customHeight="1">
      <c r="A24" s="375">
        <f t="shared" ref="A24:F24" si="4">A283</f>
        <v>0</v>
      </c>
      <c r="B24" s="156">
        <f t="shared" si="4"/>
        <v>0</v>
      </c>
      <c r="C24" s="156">
        <f t="shared" si="4"/>
        <v>3000000</v>
      </c>
      <c r="D24" s="156">
        <f t="shared" si="4"/>
        <v>0</v>
      </c>
      <c r="E24" s="156">
        <f t="shared" si="4"/>
        <v>3000000</v>
      </c>
      <c r="F24" s="156">
        <f t="shared" si="4"/>
        <v>0</v>
      </c>
      <c r="G24" s="162" t="s">
        <v>144</v>
      </c>
      <c r="H24" s="62" t="s">
        <v>292</v>
      </c>
      <c r="I24" s="156">
        <f>I283</f>
        <v>0</v>
      </c>
      <c r="J24" s="378">
        <f>J283</f>
        <v>0</v>
      </c>
      <c r="K24" s="2883"/>
      <c r="L24" s="2883"/>
      <c r="M24" s="2883"/>
      <c r="N24" s="2883"/>
      <c r="O24" s="2883"/>
      <c r="P24" s="2883"/>
      <c r="Q24" s="2883"/>
    </row>
    <row r="25" spans="1:18" s="151" customFormat="1" ht="15" customHeight="1" thickBot="1">
      <c r="A25" s="413">
        <f t="shared" ref="A25:F25" si="5">A303</f>
        <v>0</v>
      </c>
      <c r="B25" s="203">
        <f t="shared" si="5"/>
        <v>0</v>
      </c>
      <c r="C25" s="203">
        <f t="shared" si="5"/>
        <v>2234000</v>
      </c>
      <c r="D25" s="203">
        <f t="shared" si="5"/>
        <v>0</v>
      </c>
      <c r="E25" s="203">
        <f t="shared" si="5"/>
        <v>2234000</v>
      </c>
      <c r="F25" s="203">
        <f t="shared" si="5"/>
        <v>0</v>
      </c>
      <c r="G25" s="229" t="s">
        <v>145</v>
      </c>
      <c r="H25" s="236" t="s">
        <v>232</v>
      </c>
      <c r="I25" s="203">
        <f>I303</f>
        <v>0</v>
      </c>
      <c r="J25" s="433">
        <f>J303</f>
        <v>0</v>
      </c>
      <c r="K25" s="1046"/>
      <c r="L25" s="2883"/>
      <c r="M25" s="2883"/>
      <c r="N25" s="2883"/>
      <c r="O25" s="2883"/>
      <c r="P25" s="2883"/>
      <c r="Q25" s="2883"/>
    </row>
    <row r="26" spans="1:18" s="150" customFormat="1" ht="20.25" customHeight="1" thickTop="1" thickBot="1">
      <c r="A26" s="438">
        <f t="shared" ref="A26:F26" si="6">SUM(A19:A25)</f>
        <v>0</v>
      </c>
      <c r="B26" s="207">
        <f t="shared" si="6"/>
        <v>0</v>
      </c>
      <c r="C26" s="207">
        <f t="shared" si="6"/>
        <v>408679000</v>
      </c>
      <c r="D26" s="207">
        <f t="shared" si="6"/>
        <v>0</v>
      </c>
      <c r="E26" s="207">
        <f t="shared" si="6"/>
        <v>408679000</v>
      </c>
      <c r="F26" s="207">
        <f t="shared" si="6"/>
        <v>0</v>
      </c>
      <c r="G26" s="279"/>
      <c r="H26" s="230" t="s">
        <v>203</v>
      </c>
      <c r="I26" s="207">
        <f>SUM(I19:I25)</f>
        <v>0</v>
      </c>
      <c r="J26" s="439">
        <f>SUM(J19:J25)</f>
        <v>0</v>
      </c>
      <c r="K26" s="2883"/>
      <c r="L26" s="355">
        <f>+A16-A25</f>
        <v>0</v>
      </c>
      <c r="M26" s="355"/>
      <c r="N26" s="355">
        <f>+C16-C25</f>
        <v>0</v>
      </c>
      <c r="O26" s="355"/>
      <c r="P26" s="355">
        <f>+E16-E25</f>
        <v>0</v>
      </c>
      <c r="Q26" s="355"/>
      <c r="R26" s="1256">
        <f>+I16-I25</f>
        <v>0</v>
      </c>
    </row>
    <row r="27" spans="1:18" s="768" customFormat="1" ht="26.25" customHeight="1" thickTop="1" thickBot="1">
      <c r="A27" s="435">
        <f t="shared" ref="A27:F27" si="7">A9+A17-A26</f>
        <v>0</v>
      </c>
      <c r="B27" s="414">
        <f t="shared" si="7"/>
        <v>0</v>
      </c>
      <c r="C27" s="414">
        <f t="shared" si="7"/>
        <v>-472018903</v>
      </c>
      <c r="D27" s="414">
        <f t="shared" si="7"/>
        <v>0</v>
      </c>
      <c r="E27" s="414">
        <f t="shared" si="7"/>
        <v>-162349000</v>
      </c>
      <c r="F27" s="414">
        <f t="shared" si="7"/>
        <v>0</v>
      </c>
      <c r="G27" s="443"/>
      <c r="H27" s="443" t="s">
        <v>149</v>
      </c>
      <c r="I27" s="414">
        <f>I9+I17-I26</f>
        <v>-472018903</v>
      </c>
      <c r="J27" s="415">
        <f>J9+J17-J26</f>
        <v>0</v>
      </c>
      <c r="K27" s="2816"/>
      <c r="L27" s="2816">
        <v>-309483761</v>
      </c>
      <c r="M27" s="2816"/>
      <c r="N27" s="2789">
        <f>L27-I27</f>
        <v>162535142</v>
      </c>
      <c r="O27" s="2816"/>
      <c r="P27" s="2816"/>
      <c r="Q27" s="2816"/>
    </row>
    <row r="28" spans="1:18" s="1423" customFormat="1" ht="0.75" customHeight="1">
      <c r="A28" s="2903"/>
      <c r="B28" s="2816"/>
      <c r="C28" s="2816"/>
      <c r="D28" s="2816"/>
      <c r="E28" s="2816"/>
      <c r="F28" s="2816"/>
      <c r="G28" s="2816"/>
      <c r="H28" s="2816"/>
      <c r="I28" s="2816"/>
      <c r="J28" s="2816"/>
      <c r="K28" s="2816"/>
      <c r="L28" s="2816"/>
      <c r="M28" s="2816"/>
      <c r="N28" s="2816"/>
      <c r="O28" s="2816"/>
      <c r="P28" s="2816"/>
      <c r="Q28" s="2816"/>
    </row>
    <row r="29" spans="1:18" ht="12.75" customHeight="1">
      <c r="A29" s="4864" t="s">
        <v>625</v>
      </c>
      <c r="B29" s="4864"/>
      <c r="C29" s="4864"/>
      <c r="D29" s="4864"/>
      <c r="E29" s="4864"/>
      <c r="F29" s="4864"/>
      <c r="G29" s="4864"/>
      <c r="H29" s="4864"/>
      <c r="I29" s="4864"/>
      <c r="J29" s="4864"/>
      <c r="K29" s="2883"/>
      <c r="L29" s="2883"/>
      <c r="M29" s="2883"/>
      <c r="N29" s="2883"/>
      <c r="O29" s="2883"/>
      <c r="P29" s="2883"/>
      <c r="Q29" s="2883"/>
    </row>
    <row r="30" spans="1:18" ht="18.75" customHeight="1">
      <c r="A30" s="2883" t="s">
        <v>2971</v>
      </c>
      <c r="B30" s="2816"/>
      <c r="C30" s="2816"/>
      <c r="D30" s="2816"/>
      <c r="E30" s="2816"/>
      <c r="F30" s="2816"/>
      <c r="G30" s="2816"/>
      <c r="H30" s="2883"/>
      <c r="I30" s="2883"/>
      <c r="J30" s="2883"/>
      <c r="K30" s="2883"/>
      <c r="L30" s="2883"/>
      <c r="M30" s="2883"/>
      <c r="N30" s="2883"/>
      <c r="O30" s="2883"/>
      <c r="P30" s="2883"/>
      <c r="Q30" s="2883"/>
    </row>
    <row r="31" spans="1:18" ht="17.25" customHeight="1" thickBot="1">
      <c r="A31" s="4860" t="s">
        <v>2321</v>
      </c>
      <c r="B31" s="4860"/>
      <c r="C31" s="4860"/>
      <c r="D31" s="4860"/>
      <c r="E31" s="4860"/>
      <c r="F31" s="4860"/>
      <c r="G31" s="4860"/>
      <c r="H31" s="4860"/>
      <c r="I31" s="4860"/>
      <c r="J31" s="4860"/>
      <c r="K31" s="2883"/>
      <c r="L31" s="2883"/>
      <c r="M31" s="2883"/>
      <c r="N31" s="2883"/>
      <c r="O31" s="2883"/>
      <c r="P31" s="2883"/>
      <c r="Q31" s="2883"/>
    </row>
    <row r="32" spans="1:18" s="125" customFormat="1" ht="32.25" customHeight="1">
      <c r="A32" s="4453" t="s">
        <v>3785</v>
      </c>
      <c r="B32" s="4454"/>
      <c r="C32" s="4455" t="s">
        <v>3783</v>
      </c>
      <c r="D32" s="4454"/>
      <c r="E32" s="4455" t="s">
        <v>3784</v>
      </c>
      <c r="F32" s="4454"/>
      <c r="G32" s="4456" t="s">
        <v>117</v>
      </c>
      <c r="H32" s="4457"/>
      <c r="I32" s="4455" t="s">
        <v>3782</v>
      </c>
      <c r="J32" s="4467"/>
      <c r="K32" s="2916"/>
      <c r="L32" s="2916"/>
      <c r="M32" s="2916"/>
      <c r="N32" s="2916"/>
      <c r="O32" s="2916"/>
      <c r="P32" s="2916"/>
      <c r="Q32" s="2916"/>
    </row>
    <row r="33" spans="1:17" ht="13.5" customHeight="1">
      <c r="A33" s="1050" t="s">
        <v>118</v>
      </c>
      <c r="B33" s="2819" t="s">
        <v>104</v>
      </c>
      <c r="C33" s="2819" t="s">
        <v>118</v>
      </c>
      <c r="D33" s="2819" t="s">
        <v>104</v>
      </c>
      <c r="E33" s="2819" t="s">
        <v>118</v>
      </c>
      <c r="F33" s="2819" t="s">
        <v>104</v>
      </c>
      <c r="G33" s="4458"/>
      <c r="H33" s="4459"/>
      <c r="I33" s="2819" t="s">
        <v>118</v>
      </c>
      <c r="J33" s="1051" t="s">
        <v>104</v>
      </c>
      <c r="K33" s="2883"/>
      <c r="L33" s="2883"/>
      <c r="M33" s="2883"/>
      <c r="N33" s="2883"/>
      <c r="O33" s="2883"/>
      <c r="P33" s="2883"/>
      <c r="Q33" s="2883"/>
    </row>
    <row r="34" spans="1:17" ht="17.25" customHeight="1" thickBot="1">
      <c r="A34" s="1219" t="s">
        <v>1266</v>
      </c>
      <c r="B34" s="2881" t="s">
        <v>3012</v>
      </c>
      <c r="C34" s="2881" t="s">
        <v>2347</v>
      </c>
      <c r="D34" s="2881" t="s">
        <v>3013</v>
      </c>
      <c r="E34" s="2881" t="s">
        <v>1268</v>
      </c>
      <c r="F34" s="2881" t="s">
        <v>3014</v>
      </c>
      <c r="G34" s="4861" t="s">
        <v>3015</v>
      </c>
      <c r="H34" s="4862"/>
      <c r="I34" s="2881" t="s">
        <v>1267</v>
      </c>
      <c r="J34" s="1220" t="s">
        <v>3016</v>
      </c>
      <c r="K34" s="2883"/>
      <c r="L34" s="2883"/>
      <c r="M34" s="2883"/>
      <c r="N34" s="2883"/>
      <c r="O34" s="2883"/>
      <c r="P34" s="2883"/>
      <c r="Q34" s="2883"/>
    </row>
    <row r="35" spans="1:17" ht="19.5" customHeight="1" thickBot="1">
      <c r="A35" s="4865"/>
      <c r="B35" s="4866"/>
      <c r="C35" s="4866"/>
      <c r="D35" s="4866"/>
      <c r="E35" s="4866"/>
      <c r="F35" s="4866"/>
      <c r="G35" s="807" t="s">
        <v>3</v>
      </c>
      <c r="H35" s="4867" t="s">
        <v>110</v>
      </c>
      <c r="I35" s="4867"/>
      <c r="J35" s="4868"/>
      <c r="K35" s="2883"/>
      <c r="L35" s="2883"/>
      <c r="M35" s="2883"/>
      <c r="N35" s="2883"/>
      <c r="O35" s="2883"/>
      <c r="P35" s="2883"/>
      <c r="Q35" s="2883"/>
    </row>
    <row r="36" spans="1:17" ht="18.75" customHeight="1" thickBot="1">
      <c r="A36" s="4869"/>
      <c r="B36" s="4870"/>
      <c r="C36" s="4870"/>
      <c r="D36" s="4870"/>
      <c r="E36" s="4870"/>
      <c r="F36" s="4870"/>
      <c r="G36" s="1323">
        <v>1</v>
      </c>
      <c r="H36" s="4871" t="s">
        <v>2322</v>
      </c>
      <c r="I36" s="4872"/>
      <c r="J36" s="4873"/>
      <c r="K36" s="2883"/>
      <c r="L36" s="2883"/>
      <c r="M36" s="2883"/>
      <c r="N36" s="2883"/>
      <c r="O36" s="2883"/>
      <c r="P36" s="2883"/>
      <c r="Q36" s="2883"/>
    </row>
    <row r="37" spans="1:17" ht="15" customHeight="1">
      <c r="A37" s="381"/>
      <c r="B37" s="158"/>
      <c r="C37" s="4169">
        <v>0</v>
      </c>
      <c r="D37" s="3330">
        <v>0</v>
      </c>
      <c r="E37" s="4169">
        <v>0</v>
      </c>
      <c r="F37" s="3330">
        <v>0</v>
      </c>
      <c r="G37" s="243" t="s">
        <v>324</v>
      </c>
      <c r="H37" s="201" t="s">
        <v>2323</v>
      </c>
      <c r="I37" s="4169"/>
      <c r="J37" s="3330">
        <v>0</v>
      </c>
      <c r="K37" s="2883"/>
      <c r="L37" s="2883"/>
      <c r="M37" s="2883"/>
      <c r="N37" s="2883"/>
      <c r="O37" s="2883"/>
      <c r="P37" s="2883"/>
      <c r="Q37" s="2883"/>
    </row>
    <row r="38" spans="1:17" ht="15" customHeight="1">
      <c r="A38" s="374"/>
      <c r="B38" s="105"/>
      <c r="C38" s="3079">
        <v>0</v>
      </c>
      <c r="D38" s="3071">
        <v>0</v>
      </c>
      <c r="E38" s="3079">
        <v>0</v>
      </c>
      <c r="F38" s="3071">
        <v>0</v>
      </c>
      <c r="G38" s="162" t="s">
        <v>326</v>
      </c>
      <c r="H38" s="4170" t="s">
        <v>2324</v>
      </c>
      <c r="I38" s="3079"/>
      <c r="J38" s="3071">
        <v>0</v>
      </c>
      <c r="K38" s="2883"/>
      <c r="L38" s="2883"/>
      <c r="M38" s="2883"/>
      <c r="N38" s="2883"/>
      <c r="O38" s="2883"/>
      <c r="P38" s="2883"/>
      <c r="Q38" s="2883"/>
    </row>
    <row r="39" spans="1:17" ht="15" customHeight="1">
      <c r="A39" s="374"/>
      <c r="B39" s="156"/>
      <c r="C39" s="3079">
        <v>67000</v>
      </c>
      <c r="D39" s="3071">
        <v>0</v>
      </c>
      <c r="E39" s="3079">
        <v>67000</v>
      </c>
      <c r="F39" s="3071">
        <v>0</v>
      </c>
      <c r="G39" s="162" t="s">
        <v>455</v>
      </c>
      <c r="H39" s="3084" t="s">
        <v>2325</v>
      </c>
      <c r="I39" s="3079"/>
      <c r="J39" s="3071">
        <v>0</v>
      </c>
      <c r="K39" s="2883"/>
      <c r="L39" s="2883"/>
      <c r="M39" s="2883"/>
      <c r="N39" s="2883"/>
      <c r="O39" s="2883"/>
      <c r="P39" s="2883"/>
      <c r="Q39" s="2883"/>
    </row>
    <row r="40" spans="1:17" ht="15" customHeight="1">
      <c r="A40" s="374"/>
      <c r="B40" s="214"/>
      <c r="C40" s="3079"/>
      <c r="D40" s="3072">
        <v>0</v>
      </c>
      <c r="E40" s="3079"/>
      <c r="F40" s="3072">
        <v>0</v>
      </c>
      <c r="G40" s="162" t="s">
        <v>697</v>
      </c>
      <c r="H40" s="3084" t="s">
        <v>2326</v>
      </c>
      <c r="I40" s="3079"/>
      <c r="J40" s="3072">
        <v>0</v>
      </c>
      <c r="K40" s="2883"/>
      <c r="L40" s="2883"/>
      <c r="M40" s="2883"/>
      <c r="N40" s="2883"/>
      <c r="O40" s="2883"/>
      <c r="P40" s="2883"/>
      <c r="Q40" s="2883"/>
    </row>
    <row r="41" spans="1:17" ht="15" customHeight="1">
      <c r="A41" s="374"/>
      <c r="B41" s="156"/>
      <c r="C41" s="3079">
        <v>189000000</v>
      </c>
      <c r="D41" s="3071">
        <v>0</v>
      </c>
      <c r="E41" s="3079">
        <v>189000000</v>
      </c>
      <c r="F41" s="3071">
        <v>0</v>
      </c>
      <c r="G41" s="162" t="s">
        <v>495</v>
      </c>
      <c r="H41" s="3084" t="s">
        <v>2327</v>
      </c>
      <c r="I41" s="3079"/>
      <c r="J41" s="3071">
        <v>0</v>
      </c>
      <c r="K41" s="2883"/>
      <c r="L41" s="2883"/>
      <c r="M41" s="2883"/>
      <c r="N41" s="2883"/>
      <c r="O41" s="2883"/>
      <c r="P41" s="2883"/>
      <c r="Q41" s="2883"/>
    </row>
    <row r="42" spans="1:17" ht="15" customHeight="1">
      <c r="A42" s="374"/>
      <c r="B42" s="156"/>
      <c r="C42" s="3079">
        <v>1170000</v>
      </c>
      <c r="D42" s="3071">
        <v>0</v>
      </c>
      <c r="E42" s="3079">
        <v>1170000</v>
      </c>
      <c r="F42" s="3071">
        <v>0</v>
      </c>
      <c r="G42" s="162" t="s">
        <v>497</v>
      </c>
      <c r="H42" s="3084" t="s">
        <v>2328</v>
      </c>
      <c r="I42" s="3079"/>
      <c r="J42" s="3071">
        <v>0</v>
      </c>
      <c r="K42" s="2883"/>
      <c r="L42" s="2883"/>
      <c r="M42" s="2883"/>
      <c r="N42" s="2883"/>
      <c r="O42" s="2883"/>
      <c r="P42" s="2883"/>
      <c r="Q42" s="2883"/>
    </row>
    <row r="43" spans="1:17" ht="15" customHeight="1">
      <c r="A43" s="374"/>
      <c r="B43" s="156"/>
      <c r="C43" s="3079">
        <v>1400000</v>
      </c>
      <c r="D43" s="3071">
        <v>0</v>
      </c>
      <c r="E43" s="3079">
        <v>1400000</v>
      </c>
      <c r="F43" s="3071">
        <v>0</v>
      </c>
      <c r="G43" s="162" t="s">
        <v>499</v>
      </c>
      <c r="H43" s="3084" t="s">
        <v>2329</v>
      </c>
      <c r="I43" s="3079"/>
      <c r="J43" s="3071">
        <v>0</v>
      </c>
      <c r="K43" s="2883"/>
      <c r="L43" s="2883"/>
      <c r="M43" s="2883"/>
      <c r="N43" s="2883"/>
      <c r="O43" s="2883"/>
      <c r="P43" s="2883"/>
      <c r="Q43" s="2883"/>
    </row>
    <row r="44" spans="1:17" ht="15" customHeight="1">
      <c r="B44" s="105"/>
      <c r="C44" s="3079">
        <v>178000</v>
      </c>
      <c r="D44" s="3071">
        <v>0</v>
      </c>
      <c r="E44" s="3079">
        <v>178000</v>
      </c>
      <c r="F44" s="3071">
        <v>0</v>
      </c>
      <c r="G44" s="162" t="s">
        <v>501</v>
      </c>
      <c r="H44" s="3084" t="s">
        <v>2330</v>
      </c>
      <c r="I44" s="3079"/>
      <c r="J44" s="3071">
        <v>0</v>
      </c>
      <c r="K44" s="2883"/>
      <c r="L44" s="2883"/>
      <c r="M44" s="2883"/>
      <c r="N44" s="2883"/>
      <c r="O44" s="2883"/>
      <c r="P44" s="2883"/>
      <c r="Q44" s="2883"/>
    </row>
    <row r="45" spans="1:17" ht="15" customHeight="1">
      <c r="A45" s="374"/>
      <c r="B45" s="156"/>
      <c r="C45" s="3079">
        <v>3345000</v>
      </c>
      <c r="D45" s="3071">
        <v>0</v>
      </c>
      <c r="E45" s="3079">
        <v>3345000</v>
      </c>
      <c r="F45" s="3071">
        <v>0</v>
      </c>
      <c r="G45" s="162" t="s">
        <v>503</v>
      </c>
      <c r="H45" s="3084" t="s">
        <v>2331</v>
      </c>
      <c r="I45" s="3079"/>
      <c r="J45" s="3071">
        <v>0</v>
      </c>
      <c r="K45" s="2883"/>
      <c r="L45" s="2883"/>
      <c r="M45" s="2883"/>
      <c r="N45" s="2883"/>
      <c r="O45" s="2883"/>
      <c r="P45" s="2883"/>
      <c r="Q45" s="2883"/>
    </row>
    <row r="46" spans="1:17" ht="15" customHeight="1">
      <c r="A46" s="374"/>
      <c r="B46" s="156"/>
      <c r="C46" s="3079">
        <v>670000</v>
      </c>
      <c r="D46" s="3071">
        <v>0</v>
      </c>
      <c r="E46" s="3079">
        <v>670000</v>
      </c>
      <c r="F46" s="3071">
        <v>0</v>
      </c>
      <c r="G46" s="162" t="s">
        <v>2332</v>
      </c>
      <c r="H46" s="3084" t="s">
        <v>2333</v>
      </c>
      <c r="I46" s="3079"/>
      <c r="J46" s="3071">
        <v>0</v>
      </c>
      <c r="K46" s="2883"/>
      <c r="L46" s="2883"/>
      <c r="M46" s="2883"/>
      <c r="N46" s="2883"/>
      <c r="O46" s="2883"/>
      <c r="P46" s="2883"/>
      <c r="Q46" s="2883"/>
    </row>
    <row r="47" spans="1:17" ht="15" customHeight="1">
      <c r="A47" s="374"/>
      <c r="B47" s="156"/>
      <c r="C47" s="3079">
        <v>414000</v>
      </c>
      <c r="D47" s="3071">
        <v>0</v>
      </c>
      <c r="E47" s="3079">
        <v>414000</v>
      </c>
      <c r="F47" s="3071">
        <v>0</v>
      </c>
      <c r="G47" s="162" t="s">
        <v>506</v>
      </c>
      <c r="H47" s="3084" t="s">
        <v>2334</v>
      </c>
      <c r="I47" s="3079"/>
      <c r="J47" s="3071">
        <v>0</v>
      </c>
      <c r="K47" s="2883"/>
      <c r="L47" s="2883"/>
      <c r="M47" s="2883"/>
      <c r="N47" s="2883"/>
      <c r="O47" s="2883"/>
      <c r="P47" s="2883"/>
      <c r="Q47" s="2883"/>
    </row>
    <row r="48" spans="1:17" ht="15" customHeight="1">
      <c r="B48" s="156"/>
      <c r="C48" s="4308">
        <v>3000000</v>
      </c>
      <c r="D48" s="3071">
        <v>0</v>
      </c>
      <c r="E48" s="4308">
        <v>3000000</v>
      </c>
      <c r="F48" s="3071">
        <v>0</v>
      </c>
      <c r="G48" s="351" t="s">
        <v>632</v>
      </c>
      <c r="H48" s="4170" t="s">
        <v>2963</v>
      </c>
      <c r="I48" s="4308"/>
      <c r="J48" s="3071">
        <v>0</v>
      </c>
      <c r="K48" s="2883"/>
      <c r="L48" s="2883"/>
      <c r="M48" s="2883"/>
      <c r="N48" s="2883"/>
      <c r="O48" s="2883"/>
      <c r="P48" s="2883"/>
      <c r="Q48" s="2883"/>
    </row>
    <row r="49" spans="1:21" ht="15" customHeight="1">
      <c r="A49" s="374"/>
      <c r="B49" s="156"/>
      <c r="C49" s="3079"/>
      <c r="D49" s="3071">
        <v>0</v>
      </c>
      <c r="E49" s="3079"/>
      <c r="F49" s="3071">
        <v>0</v>
      </c>
      <c r="G49" s="162" t="s">
        <v>1034</v>
      </c>
      <c r="H49" s="3084" t="s">
        <v>2335</v>
      </c>
      <c r="I49" s="3079"/>
      <c r="J49" s="3071">
        <v>0</v>
      </c>
      <c r="K49" s="2883"/>
      <c r="L49" s="2883"/>
      <c r="M49" s="2883"/>
      <c r="N49" s="2883"/>
      <c r="O49" s="2883"/>
      <c r="P49" s="2883"/>
      <c r="Q49" s="2883"/>
    </row>
    <row r="50" spans="1:21" ht="15" customHeight="1">
      <c r="A50" s="1356"/>
      <c r="B50" s="156"/>
      <c r="C50" s="3079"/>
      <c r="D50" s="3071">
        <v>0</v>
      </c>
      <c r="E50" s="3079"/>
      <c r="F50" s="3071">
        <v>0</v>
      </c>
      <c r="G50" s="162" t="s">
        <v>1036</v>
      </c>
      <c r="H50" s="3084" t="s">
        <v>2336</v>
      </c>
      <c r="I50" s="3079"/>
      <c r="J50" s="3071">
        <v>0</v>
      </c>
      <c r="K50" s="2883"/>
      <c r="L50" s="2883"/>
      <c r="M50" s="2883"/>
      <c r="N50" s="2883"/>
      <c r="O50" s="2883"/>
      <c r="P50" s="2883"/>
      <c r="Q50" s="2883"/>
    </row>
    <row r="51" spans="1:21" ht="15" customHeight="1">
      <c r="A51" s="374"/>
      <c r="B51" s="156"/>
      <c r="C51" s="3079"/>
      <c r="D51" s="3071">
        <v>0</v>
      </c>
      <c r="E51" s="3079"/>
      <c r="F51" s="3071">
        <v>0</v>
      </c>
      <c r="G51" s="162" t="s">
        <v>522</v>
      </c>
      <c r="H51" s="3084" t="s">
        <v>2337</v>
      </c>
      <c r="I51" s="3079"/>
      <c r="J51" s="3071">
        <v>0</v>
      </c>
      <c r="K51" s="2883"/>
      <c r="L51" s="2883"/>
      <c r="M51" s="2883"/>
      <c r="N51" s="2883"/>
      <c r="O51" s="2883"/>
      <c r="P51" s="2883"/>
      <c r="Q51" s="2883"/>
    </row>
    <row r="52" spans="1:21" ht="15" customHeight="1">
      <c r="A52" s="374"/>
      <c r="B52" s="214"/>
      <c r="C52" s="3079">
        <v>670000</v>
      </c>
      <c r="D52" s="3072">
        <v>0</v>
      </c>
      <c r="E52" s="3079">
        <v>670000</v>
      </c>
      <c r="F52" s="3072">
        <v>0</v>
      </c>
      <c r="G52" s="162" t="s">
        <v>327</v>
      </c>
      <c r="H52" s="3084" t="s">
        <v>2338</v>
      </c>
      <c r="I52" s="3079"/>
      <c r="J52" s="3072">
        <v>0</v>
      </c>
      <c r="K52" s="2883"/>
      <c r="L52" s="2883"/>
      <c r="M52" s="2883"/>
      <c r="N52" s="2883"/>
      <c r="O52" s="2883"/>
      <c r="P52" s="2883"/>
      <c r="Q52" s="2883"/>
      <c r="R52" s="2901" t="s">
        <v>2338</v>
      </c>
      <c r="S52" s="2901" t="s">
        <v>327</v>
      </c>
      <c r="T52" s="2901" t="s">
        <v>2338</v>
      </c>
      <c r="U52" s="2901" t="s">
        <v>327</v>
      </c>
    </row>
    <row r="53" spans="1:21" ht="15" customHeight="1">
      <c r="A53" s="374"/>
      <c r="B53" s="156"/>
      <c r="C53" s="3079">
        <v>19730000</v>
      </c>
      <c r="D53" s="3071">
        <v>0</v>
      </c>
      <c r="E53" s="3079">
        <v>19730000</v>
      </c>
      <c r="F53" s="3071">
        <v>0</v>
      </c>
      <c r="G53" s="162" t="s">
        <v>529</v>
      </c>
      <c r="H53" s="3084" t="s">
        <v>2339</v>
      </c>
      <c r="I53" s="3079"/>
      <c r="J53" s="3071">
        <v>0</v>
      </c>
      <c r="K53" s="2883"/>
      <c r="L53" s="2883"/>
      <c r="M53" s="2883"/>
      <c r="N53" s="2883"/>
      <c r="O53" s="2883"/>
      <c r="P53" s="2883"/>
      <c r="Q53" s="2883"/>
      <c r="R53" s="2901" t="s">
        <v>2339</v>
      </c>
      <c r="S53" s="2901" t="s">
        <v>529</v>
      </c>
      <c r="T53" s="2901" t="s">
        <v>2339</v>
      </c>
      <c r="U53" s="2901" t="s">
        <v>529</v>
      </c>
    </row>
    <row r="54" spans="1:21" s="3832" customFormat="1" ht="15" customHeight="1">
      <c r="A54" s="3874"/>
      <c r="B54" s="3875"/>
      <c r="C54" s="4309">
        <v>1000000</v>
      </c>
      <c r="D54" s="3877"/>
      <c r="E54" s="4309">
        <v>1000000</v>
      </c>
      <c r="F54" s="3877"/>
      <c r="G54" s="3878" t="s">
        <v>1014</v>
      </c>
      <c r="H54" s="4171" t="s">
        <v>3705</v>
      </c>
      <c r="I54" s="4309"/>
      <c r="J54" s="3877"/>
      <c r="K54" s="3830"/>
      <c r="L54" s="3830"/>
      <c r="M54" s="3830"/>
      <c r="N54" s="3830"/>
      <c r="O54" s="3830"/>
      <c r="P54" s="3830"/>
      <c r="Q54" s="3830"/>
    </row>
    <row r="55" spans="1:21" ht="15" customHeight="1">
      <c r="A55" s="374"/>
      <c r="B55" s="156"/>
      <c r="C55" s="3079">
        <v>1205000</v>
      </c>
      <c r="D55" s="3071">
        <v>0</v>
      </c>
      <c r="E55" s="3079">
        <v>1205000</v>
      </c>
      <c r="F55" s="3071">
        <v>0</v>
      </c>
      <c r="G55" s="162" t="s">
        <v>2340</v>
      </c>
      <c r="H55" s="3084" t="s">
        <v>2341</v>
      </c>
      <c r="I55" s="3079"/>
      <c r="J55" s="3071">
        <v>0</v>
      </c>
      <c r="K55" s="2883"/>
      <c r="L55" s="2883"/>
      <c r="M55" s="2883"/>
      <c r="N55" s="2883"/>
      <c r="O55" s="2883"/>
      <c r="P55" s="2883"/>
      <c r="Q55" s="2883"/>
    </row>
    <row r="56" spans="1:21" s="3832" customFormat="1" ht="15" customHeight="1">
      <c r="A56" s="3874"/>
      <c r="B56" s="3875"/>
      <c r="C56" s="4309">
        <v>250000</v>
      </c>
      <c r="D56" s="3877"/>
      <c r="E56" s="4309">
        <v>250000</v>
      </c>
      <c r="F56" s="3877"/>
      <c r="G56" s="3878" t="s">
        <v>3686</v>
      </c>
      <c r="H56" s="4171" t="s">
        <v>3706</v>
      </c>
      <c r="I56" s="4309"/>
      <c r="J56" s="3877"/>
      <c r="K56" s="3830"/>
      <c r="L56" s="3830"/>
      <c r="M56" s="3830"/>
      <c r="N56" s="3830"/>
      <c r="O56" s="3830"/>
      <c r="P56" s="3830"/>
      <c r="Q56" s="3830"/>
    </row>
    <row r="57" spans="1:21" ht="15" customHeight="1">
      <c r="A57" s="374"/>
      <c r="B57" s="105"/>
      <c r="C57" s="3079">
        <v>770000</v>
      </c>
      <c r="D57" s="3071">
        <v>0</v>
      </c>
      <c r="E57" s="3079">
        <v>770000</v>
      </c>
      <c r="F57" s="3071">
        <v>0</v>
      </c>
      <c r="G57" s="162" t="s">
        <v>2342</v>
      </c>
      <c r="H57" s="3084" t="s">
        <v>2343</v>
      </c>
      <c r="I57" s="3079"/>
      <c r="J57" s="3071">
        <v>0</v>
      </c>
      <c r="K57" s="2883"/>
      <c r="L57" s="2883"/>
      <c r="M57" s="2883"/>
      <c r="N57" s="2883"/>
      <c r="O57" s="2883"/>
      <c r="P57" s="2883"/>
      <c r="Q57" s="2883"/>
    </row>
    <row r="58" spans="1:21" ht="15" customHeight="1">
      <c r="A58" s="374"/>
      <c r="B58" s="156"/>
      <c r="C58" s="3079">
        <v>600000</v>
      </c>
      <c r="D58" s="3071">
        <v>0</v>
      </c>
      <c r="E58" s="3079">
        <v>600000</v>
      </c>
      <c r="F58" s="3071">
        <v>0</v>
      </c>
      <c r="G58" s="162" t="s">
        <v>1247</v>
      </c>
      <c r="H58" s="3084" t="s">
        <v>2344</v>
      </c>
      <c r="I58" s="3079"/>
      <c r="J58" s="3071">
        <v>0</v>
      </c>
      <c r="K58" s="2883"/>
      <c r="L58" s="2883"/>
      <c r="M58" s="2883"/>
      <c r="N58" s="2883"/>
      <c r="O58" s="2883"/>
      <c r="P58" s="2883"/>
      <c r="Q58" s="2883"/>
    </row>
    <row r="59" spans="1:21" ht="16.5" customHeight="1">
      <c r="A59" s="548"/>
      <c r="B59" s="540"/>
      <c r="C59" s="3079">
        <v>280000</v>
      </c>
      <c r="D59" s="3093">
        <v>0</v>
      </c>
      <c r="E59" s="3079">
        <v>280000</v>
      </c>
      <c r="F59" s="3093">
        <v>0</v>
      </c>
      <c r="G59" s="568" t="s">
        <v>2345</v>
      </c>
      <c r="H59" s="3084" t="s">
        <v>2346</v>
      </c>
      <c r="I59" s="3079"/>
      <c r="J59" s="3093">
        <v>0</v>
      </c>
      <c r="K59" s="2883"/>
      <c r="L59" s="2883"/>
      <c r="M59" s="2883"/>
      <c r="N59" s="2883"/>
      <c r="O59" s="2883"/>
      <c r="P59" s="2883"/>
      <c r="Q59" s="2883"/>
    </row>
    <row r="60" spans="1:21" ht="18" customHeight="1">
      <c r="A60" s="380"/>
      <c r="B60" s="217"/>
      <c r="C60" s="3079">
        <v>315000</v>
      </c>
      <c r="D60" s="3330">
        <v>0</v>
      </c>
      <c r="E60" s="3079">
        <v>315000</v>
      </c>
      <c r="F60" s="3330">
        <v>0</v>
      </c>
      <c r="G60" s="243">
        <v>107</v>
      </c>
      <c r="H60" s="3084" t="s">
        <v>2348</v>
      </c>
      <c r="I60" s="3079"/>
      <c r="J60" s="3330">
        <v>0</v>
      </c>
      <c r="K60" s="2883"/>
      <c r="L60" s="2883"/>
      <c r="M60" s="2883"/>
      <c r="N60" s="2883"/>
      <c r="O60" s="2883"/>
      <c r="P60" s="2883"/>
      <c r="Q60" s="2883"/>
    </row>
    <row r="61" spans="1:21" ht="18" customHeight="1">
      <c r="A61" s="1251"/>
      <c r="B61" s="2891"/>
      <c r="C61" s="3079"/>
      <c r="D61" s="3331"/>
      <c r="E61" s="3079"/>
      <c r="F61" s="3331"/>
      <c r="G61" s="771"/>
      <c r="H61" s="3084" t="s">
        <v>3478</v>
      </c>
      <c r="I61" s="3079"/>
      <c r="J61" s="3331"/>
      <c r="K61" s="2883"/>
      <c r="L61" s="2883"/>
      <c r="M61" s="2883"/>
      <c r="N61" s="2883"/>
      <c r="O61" s="2883"/>
      <c r="P61" s="2883"/>
      <c r="Q61" s="2883"/>
    </row>
    <row r="62" spans="1:21" ht="34.5" customHeight="1">
      <c r="A62" s="342"/>
      <c r="B62" s="2887"/>
      <c r="C62" s="4137">
        <v>18900000</v>
      </c>
      <c r="D62" s="3332">
        <v>0</v>
      </c>
      <c r="E62" s="4137">
        <v>18900000</v>
      </c>
      <c r="F62" s="3332">
        <v>0</v>
      </c>
      <c r="G62" s="2895"/>
      <c r="H62" s="4172" t="s">
        <v>3404</v>
      </c>
      <c r="I62" s="4137"/>
      <c r="J62" s="3332">
        <v>0</v>
      </c>
      <c r="K62" s="2883"/>
      <c r="L62" s="2883"/>
      <c r="M62" s="2883"/>
      <c r="N62" s="2883"/>
      <c r="O62" s="2883"/>
      <c r="P62" s="2883"/>
      <c r="Q62" s="2883"/>
    </row>
    <row r="63" spans="1:21" ht="17.25" customHeight="1">
      <c r="A63" s="546"/>
      <c r="B63" s="612"/>
      <c r="C63" s="4308">
        <v>300000</v>
      </c>
      <c r="D63" s="3333">
        <v>0</v>
      </c>
      <c r="E63" s="4308">
        <v>300000</v>
      </c>
      <c r="F63" s="3333">
        <v>0</v>
      </c>
      <c r="G63" s="918">
        <v>110</v>
      </c>
      <c r="H63" s="4173" t="s">
        <v>2349</v>
      </c>
      <c r="I63" s="4308"/>
      <c r="J63" s="3333">
        <v>0</v>
      </c>
      <c r="K63" s="2883"/>
      <c r="L63" s="2883"/>
      <c r="M63" s="2883"/>
      <c r="N63" s="2883"/>
      <c r="O63" s="2883"/>
      <c r="P63" s="2883"/>
      <c r="Q63" s="2883"/>
    </row>
    <row r="64" spans="1:21" ht="15.75" customHeight="1">
      <c r="A64" s="2883" t="s">
        <v>2971</v>
      </c>
      <c r="B64" s="2816"/>
      <c r="C64" s="2816"/>
      <c r="D64" s="2816"/>
      <c r="E64" s="2816"/>
      <c r="F64" s="2816"/>
      <c r="G64" s="2816"/>
      <c r="H64" s="2883"/>
      <c r="I64" s="2883"/>
      <c r="J64" s="2883"/>
      <c r="K64" s="2883"/>
      <c r="L64" s="355"/>
      <c r="M64" s="355"/>
      <c r="N64" s="2883"/>
      <c r="O64" s="2883"/>
      <c r="P64" s="2883"/>
      <c r="Q64" s="2883"/>
    </row>
    <row r="65" spans="1:17" ht="17.25" customHeight="1" thickBot="1">
      <c r="A65" s="4860" t="s">
        <v>2321</v>
      </c>
      <c r="B65" s="4860"/>
      <c r="C65" s="4860"/>
      <c r="D65" s="4860"/>
      <c r="E65" s="4860"/>
      <c r="F65" s="4860"/>
      <c r="G65" s="4860"/>
      <c r="H65" s="4860"/>
      <c r="I65" s="4860"/>
      <c r="J65" s="4860"/>
      <c r="K65" s="2883"/>
      <c r="L65" s="355"/>
      <c r="M65" s="355"/>
      <c r="N65" s="2883"/>
      <c r="O65" s="2883"/>
      <c r="P65" s="2883"/>
      <c r="Q65" s="2883"/>
    </row>
    <row r="66" spans="1:17" s="151" customFormat="1" ht="27.75" customHeight="1" thickBot="1">
      <c r="A66" s="4453" t="s">
        <v>3785</v>
      </c>
      <c r="B66" s="4454"/>
      <c r="C66" s="4455" t="s">
        <v>3783</v>
      </c>
      <c r="D66" s="4454"/>
      <c r="E66" s="4455" t="s">
        <v>3784</v>
      </c>
      <c r="F66" s="4454"/>
      <c r="G66" s="4456" t="s">
        <v>117</v>
      </c>
      <c r="H66" s="4457"/>
      <c r="I66" s="4455" t="s">
        <v>3782</v>
      </c>
      <c r="J66" s="4467"/>
      <c r="K66" s="2883"/>
      <c r="L66" s="2883"/>
      <c r="M66" s="2883"/>
      <c r="N66" s="2883"/>
      <c r="O66" s="2883"/>
      <c r="P66" s="2883"/>
      <c r="Q66" s="2883"/>
    </row>
    <row r="67" spans="1:17" s="769" customFormat="1" ht="18" customHeight="1" thickTop="1">
      <c r="A67" s="1050" t="s">
        <v>118</v>
      </c>
      <c r="B67" s="2819" t="s">
        <v>104</v>
      </c>
      <c r="C67" s="2819" t="s">
        <v>118</v>
      </c>
      <c r="D67" s="2819" t="s">
        <v>104</v>
      </c>
      <c r="E67" s="2819" t="s">
        <v>118</v>
      </c>
      <c r="F67" s="2819" t="s">
        <v>104</v>
      </c>
      <c r="G67" s="4458"/>
      <c r="H67" s="4459"/>
      <c r="I67" s="2819" t="s">
        <v>118</v>
      </c>
      <c r="J67" s="1051" t="s">
        <v>104</v>
      </c>
      <c r="K67" s="806"/>
      <c r="L67" s="806"/>
      <c r="M67" s="806"/>
      <c r="N67" s="806"/>
      <c r="O67" s="806"/>
      <c r="P67" s="806"/>
      <c r="Q67" s="806"/>
    </row>
    <row r="68" spans="1:17" ht="13.5" customHeight="1" thickBot="1">
      <c r="A68" s="1219" t="s">
        <v>1266</v>
      </c>
      <c r="B68" s="2881" t="s">
        <v>3012</v>
      </c>
      <c r="C68" s="2881" t="s">
        <v>2347</v>
      </c>
      <c r="D68" s="2881" t="s">
        <v>3013</v>
      </c>
      <c r="E68" s="2881" t="s">
        <v>1268</v>
      </c>
      <c r="F68" s="2881" t="s">
        <v>3014</v>
      </c>
      <c r="G68" s="4861" t="s">
        <v>3015</v>
      </c>
      <c r="H68" s="4862"/>
      <c r="I68" s="2881" t="s">
        <v>1267</v>
      </c>
      <c r="J68" s="1220" t="s">
        <v>3016</v>
      </c>
      <c r="K68" s="2883"/>
      <c r="L68" s="2883"/>
      <c r="M68" s="2883"/>
      <c r="N68" s="2883"/>
      <c r="O68" s="2883"/>
      <c r="P68" s="2883"/>
      <c r="Q68" s="2883"/>
    </row>
    <row r="69" spans="1:17" ht="15.75" customHeight="1">
      <c r="A69" s="4880">
        <v>0</v>
      </c>
      <c r="B69" s="4876">
        <v>0</v>
      </c>
      <c r="C69" s="4882"/>
      <c r="D69" s="4876">
        <v>0</v>
      </c>
      <c r="E69" s="4884">
        <v>0</v>
      </c>
      <c r="F69" s="4876">
        <v>0</v>
      </c>
      <c r="G69" s="4874">
        <v>112</v>
      </c>
      <c r="H69" s="4874" t="s">
        <v>2350</v>
      </c>
      <c r="I69" s="4876">
        <v>0</v>
      </c>
      <c r="J69" s="4878">
        <v>0</v>
      </c>
      <c r="K69" s="2883"/>
      <c r="L69" s="2883"/>
      <c r="M69" s="2883"/>
      <c r="N69" s="2883"/>
      <c r="O69" s="2883"/>
      <c r="P69" s="2883"/>
      <c r="Q69" s="2883"/>
    </row>
    <row r="70" spans="1:17" s="125" customFormat="1" ht="15" customHeight="1" thickBot="1">
      <c r="A70" s="4881"/>
      <c r="B70" s="4877"/>
      <c r="C70" s="4883"/>
      <c r="D70" s="4877"/>
      <c r="E70" s="4885"/>
      <c r="F70" s="4877"/>
      <c r="G70" s="4875"/>
      <c r="H70" s="4875"/>
      <c r="I70" s="4877"/>
      <c r="J70" s="4879"/>
      <c r="K70" s="2916"/>
      <c r="L70" s="2916"/>
      <c r="M70" s="2916"/>
      <c r="N70" s="2916"/>
      <c r="O70" s="2916"/>
      <c r="P70" s="2916"/>
      <c r="Q70" s="2916"/>
    </row>
    <row r="71" spans="1:17" ht="19.5" customHeight="1" thickTop="1" thickBot="1">
      <c r="A71" s="206">
        <f t="shared" ref="A71:F71" si="8">SUM(A69,A37:A63)</f>
        <v>0</v>
      </c>
      <c r="B71" s="206">
        <f t="shared" si="8"/>
        <v>0</v>
      </c>
      <c r="C71" s="206">
        <f>SUM(C69,C37:C63)</f>
        <v>243264000</v>
      </c>
      <c r="D71" s="206">
        <f t="shared" si="8"/>
        <v>0</v>
      </c>
      <c r="E71" s="206">
        <f>SUM(E69,E37:E63)</f>
        <v>243264000</v>
      </c>
      <c r="F71" s="206">
        <f t="shared" si="8"/>
        <v>0</v>
      </c>
      <c r="G71" s="294"/>
      <c r="H71" s="233" t="s">
        <v>2351</v>
      </c>
      <c r="I71" s="206">
        <f>SUM(I69,I37:I63)</f>
        <v>0</v>
      </c>
      <c r="J71" s="206">
        <f>SUM(J37:J70)</f>
        <v>0</v>
      </c>
      <c r="K71" s="2883"/>
      <c r="L71" s="2883"/>
      <c r="M71" s="2883"/>
      <c r="N71" s="2883"/>
      <c r="O71" s="2883"/>
      <c r="P71" s="2883"/>
      <c r="Q71" s="2883"/>
    </row>
    <row r="72" spans="1:17" s="369" customFormat="1" ht="19.5" customHeight="1" thickTop="1">
      <c r="A72" s="4863"/>
      <c r="B72" s="4864"/>
      <c r="C72" s="4864"/>
      <c r="D72" s="4864"/>
      <c r="E72" s="4864"/>
      <c r="F72" s="4864"/>
      <c r="G72" s="224">
        <v>2</v>
      </c>
      <c r="H72" s="4478" t="s">
        <v>321</v>
      </c>
      <c r="I72" s="4478"/>
      <c r="J72" s="4479"/>
      <c r="K72" s="2883"/>
      <c r="L72" s="2883"/>
      <c r="M72" s="2883"/>
      <c r="N72" s="2883"/>
      <c r="O72" s="2883"/>
      <c r="P72" s="2883"/>
      <c r="Q72" s="2883"/>
    </row>
    <row r="73" spans="1:17" s="786" customFormat="1" ht="16.5" customHeight="1" thickBot="1">
      <c r="A73" s="606"/>
      <c r="B73" s="219"/>
      <c r="C73" s="219">
        <v>47000</v>
      </c>
      <c r="D73" s="425"/>
      <c r="E73" s="219">
        <v>47000</v>
      </c>
      <c r="F73" s="218">
        <v>0</v>
      </c>
      <c r="G73" s="254">
        <v>200</v>
      </c>
      <c r="H73" s="64" t="s">
        <v>2352</v>
      </c>
      <c r="I73" s="219"/>
      <c r="J73" s="425">
        <v>0</v>
      </c>
      <c r="K73" s="2883"/>
      <c r="L73" s="2883"/>
      <c r="M73" s="2883"/>
      <c r="N73" s="2883"/>
      <c r="O73" s="2883"/>
      <c r="P73" s="2883"/>
      <c r="Q73" s="2883"/>
    </row>
    <row r="74" spans="1:17" s="768" customFormat="1" ht="15.75" customHeight="1" thickTop="1" thickBot="1">
      <c r="A74" s="4900"/>
      <c r="B74" s="4902"/>
      <c r="C74" s="4897">
        <v>165000</v>
      </c>
      <c r="D74" s="4630"/>
      <c r="E74" s="4897">
        <v>165000</v>
      </c>
      <c r="F74" s="4904">
        <v>0</v>
      </c>
      <c r="G74" s="4866">
        <v>208</v>
      </c>
      <c r="H74" s="4895" t="s">
        <v>3171</v>
      </c>
      <c r="I74" s="4897"/>
      <c r="J74" s="4630">
        <v>0</v>
      </c>
      <c r="K74" s="2816"/>
      <c r="L74" s="2816"/>
      <c r="M74" s="2816"/>
      <c r="N74" s="2816"/>
      <c r="O74" s="2816"/>
      <c r="P74" s="2816"/>
      <c r="Q74" s="2816"/>
    </row>
    <row r="75" spans="1:17" ht="16.5" customHeight="1" thickTop="1">
      <c r="A75" s="4901"/>
      <c r="B75" s="4903"/>
      <c r="C75" s="4897"/>
      <c r="D75" s="4630"/>
      <c r="E75" s="4897"/>
      <c r="F75" s="4904"/>
      <c r="G75" s="4894"/>
      <c r="H75" s="4896"/>
      <c r="I75" s="4897"/>
      <c r="J75" s="4630"/>
      <c r="K75" s="2883"/>
      <c r="L75" s="2883"/>
      <c r="M75" s="2883"/>
      <c r="N75" s="2883"/>
      <c r="O75" s="2883"/>
      <c r="P75" s="2883"/>
      <c r="Q75" s="2883"/>
    </row>
    <row r="76" spans="1:17" ht="16.5" customHeight="1">
      <c r="A76" s="441"/>
      <c r="B76" s="215"/>
      <c r="C76" s="215">
        <v>620000</v>
      </c>
      <c r="D76" s="426"/>
      <c r="E76" s="215">
        <v>620000</v>
      </c>
      <c r="F76" s="215">
        <v>0</v>
      </c>
      <c r="G76" s="243">
        <v>248</v>
      </c>
      <c r="H76" s="242" t="s">
        <v>2354</v>
      </c>
      <c r="I76" s="215"/>
      <c r="J76" s="426">
        <v>0</v>
      </c>
      <c r="K76" s="2883"/>
      <c r="L76" s="2883"/>
      <c r="M76" s="2883"/>
      <c r="N76" s="2883"/>
      <c r="O76" s="2883"/>
      <c r="P76" s="2883"/>
      <c r="Q76" s="2883"/>
    </row>
    <row r="77" spans="1:17" ht="16.5" customHeight="1">
      <c r="A77" s="606"/>
      <c r="B77" s="539"/>
      <c r="C77" s="606"/>
      <c r="D77" s="549"/>
      <c r="E77" s="606"/>
      <c r="F77" s="539">
        <v>0</v>
      </c>
      <c r="G77" s="568">
        <v>249</v>
      </c>
      <c r="H77" s="990" t="s">
        <v>2355</v>
      </c>
      <c r="I77" s="606"/>
      <c r="J77" s="549">
        <v>0</v>
      </c>
      <c r="K77" s="2883"/>
      <c r="L77" s="2883"/>
      <c r="M77" s="2883">
        <v>11959492</v>
      </c>
      <c r="N77" s="2883"/>
      <c r="O77" s="2883"/>
      <c r="P77" s="2883"/>
      <c r="Q77" s="2883"/>
    </row>
    <row r="78" spans="1:17" ht="16.5" customHeight="1">
      <c r="A78" s="884"/>
      <c r="B78" s="606"/>
      <c r="C78" s="606"/>
      <c r="D78" s="885"/>
      <c r="E78" s="606"/>
      <c r="F78" s="606">
        <v>0</v>
      </c>
      <c r="G78" s="1168">
        <v>254</v>
      </c>
      <c r="H78" s="613" t="s">
        <v>2964</v>
      </c>
      <c r="I78" s="606"/>
      <c r="J78" s="885">
        <v>0</v>
      </c>
      <c r="K78" s="2883"/>
      <c r="L78" s="2883"/>
      <c r="M78" s="2883">
        <v>25000</v>
      </c>
      <c r="N78" s="2883"/>
      <c r="O78" s="2883"/>
      <c r="P78" s="2883"/>
      <c r="Q78" s="2883"/>
    </row>
    <row r="79" spans="1:17" ht="16.5" customHeight="1" thickBot="1">
      <c r="A79" s="606"/>
      <c r="B79" s="1335"/>
      <c r="C79" s="606">
        <v>0</v>
      </c>
      <c r="D79" s="1338"/>
      <c r="E79" s="606">
        <v>0</v>
      </c>
      <c r="F79" s="1335"/>
      <c r="G79" s="1336">
        <v>255</v>
      </c>
      <c r="H79" s="1337" t="s">
        <v>3274</v>
      </c>
      <c r="I79" s="606"/>
      <c r="J79" s="1338"/>
      <c r="K79" s="2883"/>
      <c r="L79" s="2883"/>
      <c r="M79" s="2883"/>
      <c r="N79" s="2883"/>
      <c r="O79" s="2883"/>
      <c r="P79" s="2883"/>
      <c r="Q79" s="2883"/>
    </row>
    <row r="80" spans="1:17" ht="19.5" customHeight="1" thickTop="1" thickBot="1">
      <c r="A80" s="438">
        <f>SUM(A73:A79)</f>
        <v>0</v>
      </c>
      <c r="B80" s="207">
        <v>0</v>
      </c>
      <c r="C80" s="207">
        <f>SUM(C73:C79)</f>
        <v>832000</v>
      </c>
      <c r="D80" s="207">
        <f>SUM(D73:D78)</f>
        <v>0</v>
      </c>
      <c r="E80" s="207">
        <f>SUM(E73:E79)</f>
        <v>832000</v>
      </c>
      <c r="F80" s="207">
        <f>SUM(F73:F78)</f>
        <v>0</v>
      </c>
      <c r="G80" s="279"/>
      <c r="H80" s="610" t="s">
        <v>2356</v>
      </c>
      <c r="I80" s="609">
        <f>SUM(I73:I79)</f>
        <v>0</v>
      </c>
      <c r="J80" s="439">
        <f>SUM(J73:J78)</f>
        <v>0</v>
      </c>
      <c r="K80" s="2883"/>
      <c r="L80" s="2883"/>
      <c r="M80" s="2883"/>
      <c r="N80" s="2883"/>
      <c r="O80" s="2883"/>
      <c r="P80" s="2883"/>
      <c r="Q80" s="2883"/>
    </row>
    <row r="81" spans="1:17" ht="19.5" customHeight="1" thickTop="1" thickBot="1">
      <c r="A81" s="594">
        <v>0</v>
      </c>
      <c r="B81" s="216">
        <v>0</v>
      </c>
      <c r="C81" s="216">
        <v>0</v>
      </c>
      <c r="D81" s="216">
        <v>0</v>
      </c>
      <c r="E81" s="216">
        <v>0</v>
      </c>
      <c r="F81" s="216">
        <v>0</v>
      </c>
      <c r="G81" s="313">
        <v>3</v>
      </c>
      <c r="H81" s="316" t="s">
        <v>2357</v>
      </c>
      <c r="I81" s="216">
        <v>0</v>
      </c>
      <c r="J81" s="533">
        <v>0</v>
      </c>
      <c r="K81" s="2883"/>
      <c r="L81" s="2883"/>
      <c r="M81" s="2883"/>
      <c r="N81" s="2883"/>
      <c r="O81" s="2883"/>
      <c r="P81" s="2883"/>
      <c r="Q81" s="2883"/>
    </row>
    <row r="82" spans="1:17" s="125" customFormat="1" ht="19.5" customHeight="1" thickTop="1" thickBot="1">
      <c r="A82" s="570">
        <f t="shared" ref="A82:F82" si="9">SUM(A80,A81,A71)</f>
        <v>0</v>
      </c>
      <c r="B82" s="422">
        <f t="shared" si="9"/>
        <v>0</v>
      </c>
      <c r="C82" s="422">
        <f t="shared" si="9"/>
        <v>244096000</v>
      </c>
      <c r="D82" s="422">
        <f t="shared" si="9"/>
        <v>0</v>
      </c>
      <c r="E82" s="422">
        <f t="shared" si="9"/>
        <v>244096000</v>
      </c>
      <c r="F82" s="422">
        <f t="shared" si="9"/>
        <v>0</v>
      </c>
      <c r="G82" s="571"/>
      <c r="H82" s="571" t="s">
        <v>2358</v>
      </c>
      <c r="I82" s="422">
        <f>SUM(I80,I81,I71)</f>
        <v>0</v>
      </c>
      <c r="J82" s="601">
        <f>SUM(J80,J81,J71)</f>
        <v>0</v>
      </c>
      <c r="K82" s="2916"/>
      <c r="L82" s="2916"/>
      <c r="M82" s="2916"/>
      <c r="N82" s="2916"/>
      <c r="O82" s="2916"/>
      <c r="P82" s="2916"/>
      <c r="Q82" s="2916"/>
    </row>
    <row r="83" spans="1:17" s="151" customFormat="1" ht="17.25" customHeight="1" thickBot="1">
      <c r="A83" s="4886"/>
      <c r="B83" s="4887"/>
      <c r="C83" s="4887"/>
      <c r="D83" s="4887"/>
      <c r="E83" s="4887"/>
      <c r="F83" s="4887"/>
      <c r="G83" s="2921" t="s">
        <v>132</v>
      </c>
      <c r="H83" s="4898" t="s">
        <v>232</v>
      </c>
      <c r="I83" s="4898"/>
      <c r="J83" s="4899"/>
      <c r="K83" s="2883"/>
      <c r="L83" s="2883"/>
      <c r="M83" s="2883"/>
      <c r="N83" s="2883"/>
      <c r="O83" s="2883"/>
      <c r="P83" s="2883"/>
      <c r="Q83" s="2883"/>
    </row>
    <row r="84" spans="1:17" ht="15" customHeight="1" thickTop="1">
      <c r="A84" s="4886"/>
      <c r="B84" s="4887"/>
      <c r="C84" s="4887"/>
      <c r="D84" s="4887"/>
      <c r="E84" s="4887"/>
      <c r="F84" s="4887"/>
      <c r="G84" s="2895"/>
      <c r="H84" s="4888" t="s">
        <v>2361</v>
      </c>
      <c r="I84" s="4888"/>
      <c r="J84" s="4889"/>
      <c r="K84" s="2883"/>
      <c r="L84" s="2883"/>
      <c r="M84" s="2883"/>
      <c r="N84" s="2883"/>
      <c r="O84" s="2883"/>
      <c r="P84" s="2883"/>
      <c r="Q84" s="2883"/>
    </row>
    <row r="85" spans="1:17" s="3909" customFormat="1" ht="16.5" customHeight="1">
      <c r="A85" s="4890"/>
      <c r="B85" s="4891"/>
      <c r="C85" s="4891"/>
      <c r="D85" s="4891"/>
      <c r="E85" s="4891"/>
      <c r="F85" s="4891"/>
      <c r="G85" s="3912"/>
      <c r="H85" s="4892" t="s">
        <v>2362</v>
      </c>
      <c r="I85" s="4892"/>
      <c r="J85" s="4893"/>
      <c r="K85" s="2883"/>
      <c r="L85" s="2883"/>
      <c r="M85" s="2883"/>
      <c r="N85" s="2883"/>
      <c r="O85" s="2883"/>
      <c r="P85" s="2883"/>
      <c r="Q85" s="2883"/>
    </row>
    <row r="86" spans="1:17" s="3860" customFormat="1" ht="16.5" customHeight="1">
      <c r="A86" s="3913">
        <v>0</v>
      </c>
      <c r="B86" s="3913">
        <v>0</v>
      </c>
      <c r="C86" s="215">
        <v>200000</v>
      </c>
      <c r="D86" s="3913">
        <v>0</v>
      </c>
      <c r="E86" s="215">
        <v>200000</v>
      </c>
      <c r="F86" s="3913">
        <v>0</v>
      </c>
      <c r="G86" s="3860">
        <v>149</v>
      </c>
      <c r="H86" s="315" t="s">
        <v>2429</v>
      </c>
      <c r="I86" s="215"/>
      <c r="J86" s="3913">
        <v>0</v>
      </c>
    </row>
    <row r="87" spans="1:17" s="3860" customFormat="1" ht="16.5" customHeight="1">
      <c r="A87" s="3913"/>
      <c r="B87" s="3913"/>
      <c r="C87" s="539">
        <v>267000</v>
      </c>
      <c r="D87" s="3913"/>
      <c r="E87" s="539">
        <v>267000</v>
      </c>
      <c r="F87" s="3913"/>
      <c r="G87" s="3860">
        <v>150</v>
      </c>
      <c r="H87" s="1120" t="s">
        <v>2430</v>
      </c>
      <c r="I87" s="539"/>
      <c r="J87" s="3913"/>
    </row>
    <row r="88" spans="1:17" s="784" customFormat="1" ht="15.75" customHeight="1" thickBot="1">
      <c r="A88" s="441"/>
      <c r="B88" s="195">
        <v>0</v>
      </c>
      <c r="C88" s="195">
        <v>200000</v>
      </c>
      <c r="D88" s="520">
        <v>0</v>
      </c>
      <c r="E88" s="195">
        <v>200000</v>
      </c>
      <c r="F88" s="520">
        <v>0</v>
      </c>
      <c r="G88" s="243">
        <v>151</v>
      </c>
      <c r="H88" s="220" t="s">
        <v>2431</v>
      </c>
      <c r="I88" s="195"/>
      <c r="J88" s="520">
        <v>0</v>
      </c>
      <c r="K88" s="779"/>
      <c r="L88" s="779"/>
      <c r="M88" s="779"/>
      <c r="N88" s="779"/>
      <c r="O88" s="779"/>
      <c r="P88" s="779"/>
      <c r="Q88" s="779"/>
    </row>
    <row r="89" spans="1:17" s="809" customFormat="1" ht="15.75" customHeight="1" thickTop="1" thickBot="1">
      <c r="A89" s="608"/>
      <c r="B89" s="349">
        <v>0</v>
      </c>
      <c r="C89" s="156">
        <v>267000</v>
      </c>
      <c r="D89" s="1355">
        <v>0</v>
      </c>
      <c r="E89" s="156">
        <v>267000</v>
      </c>
      <c r="F89" s="1355">
        <v>0</v>
      </c>
      <c r="G89" s="162">
        <v>153</v>
      </c>
      <c r="H89" s="63" t="s">
        <v>2432</v>
      </c>
      <c r="I89" s="156"/>
      <c r="J89" s="1355">
        <v>0</v>
      </c>
    </row>
    <row r="90" spans="1:17" ht="13.5" customHeight="1" thickTop="1">
      <c r="A90" s="4204">
        <f>SUM(A84:A89)</f>
        <v>0</v>
      </c>
      <c r="B90" s="2793">
        <v>0</v>
      </c>
      <c r="C90" s="2793">
        <f>SUM(C84:C89)</f>
        <v>934000</v>
      </c>
      <c r="D90" s="2793">
        <v>0</v>
      </c>
      <c r="E90" s="2793">
        <f>SUM(E84:E89)</f>
        <v>934000</v>
      </c>
      <c r="F90" s="2793">
        <f>SUM(F84:F89)</f>
        <v>0</v>
      </c>
      <c r="G90" s="4205"/>
      <c r="H90" s="4206" t="s">
        <v>2366</v>
      </c>
      <c r="I90" s="4205">
        <f>SUM(I84:I89)</f>
        <v>0</v>
      </c>
      <c r="J90" s="2793">
        <f>SUM(J84:J89)</f>
        <v>0</v>
      </c>
      <c r="K90" s="2883"/>
      <c r="L90" s="2883"/>
      <c r="M90" s="2883"/>
      <c r="N90" s="2883"/>
      <c r="O90" s="2883"/>
      <c r="P90" s="2883"/>
      <c r="Q90" s="2883"/>
    </row>
    <row r="91" spans="1:17" s="811" customFormat="1" ht="12.75" customHeight="1" thickBot="1">
      <c r="A91" s="4207"/>
      <c r="B91" s="4190"/>
      <c r="C91" s="4190"/>
      <c r="D91" s="4190"/>
      <c r="E91" s="4208"/>
      <c r="F91" s="4190"/>
      <c r="G91" s="4190"/>
      <c r="H91" s="4208"/>
      <c r="I91" s="4190"/>
      <c r="J91" s="4190"/>
    </row>
    <row r="92" spans="1:17" ht="16.5" customHeight="1" thickTop="1">
      <c r="A92" s="2890">
        <v>0</v>
      </c>
      <c r="B92" s="2892">
        <v>0</v>
      </c>
      <c r="C92" s="2892"/>
      <c r="D92" s="2892">
        <v>0</v>
      </c>
      <c r="E92" s="2887">
        <f>CEILING(A92*1.15,1000)</f>
        <v>0</v>
      </c>
      <c r="F92" s="2892"/>
      <c r="G92" s="348">
        <v>3</v>
      </c>
      <c r="H92" s="2908" t="s">
        <v>2367</v>
      </c>
      <c r="I92" s="2892">
        <f>CEILING(A92*1.2,1000)</f>
        <v>0</v>
      </c>
      <c r="J92" s="812">
        <v>0</v>
      </c>
      <c r="K92" s="2883"/>
      <c r="L92" s="2883"/>
      <c r="M92" s="2883"/>
      <c r="N92" s="2883"/>
      <c r="O92" s="2883"/>
      <c r="P92" s="2883"/>
      <c r="Q92" s="2883"/>
    </row>
    <row r="93" spans="1:17" ht="17.25" customHeight="1" thickBot="1">
      <c r="A93" s="594"/>
      <c r="B93" s="216">
        <v>0</v>
      </c>
      <c r="C93" s="4174">
        <v>1300000</v>
      </c>
      <c r="D93" s="216">
        <v>0</v>
      </c>
      <c r="E93" s="4174">
        <v>1300000</v>
      </c>
      <c r="F93" s="216">
        <v>0</v>
      </c>
      <c r="G93" s="250">
        <v>253</v>
      </c>
      <c r="H93" s="293" t="s">
        <v>1230</v>
      </c>
      <c r="I93" s="4174"/>
      <c r="J93" s="533">
        <v>0</v>
      </c>
      <c r="K93" s="2883"/>
      <c r="L93" s="2883"/>
      <c r="M93" s="2883"/>
      <c r="N93" s="2883"/>
      <c r="O93" s="2883"/>
      <c r="P93" s="2883"/>
      <c r="Q93" s="2883"/>
    </row>
    <row r="94" spans="1:17" ht="19.5" customHeight="1" thickTop="1" thickBot="1">
      <c r="A94" s="438">
        <f t="shared" ref="A94:F94" si="10">A90+A93</f>
        <v>0</v>
      </c>
      <c r="B94" s="207">
        <f t="shared" si="10"/>
        <v>0</v>
      </c>
      <c r="C94" s="207">
        <f t="shared" si="10"/>
        <v>2234000</v>
      </c>
      <c r="D94" s="207">
        <f t="shared" si="10"/>
        <v>0</v>
      </c>
      <c r="E94" s="207">
        <f t="shared" si="10"/>
        <v>2234000</v>
      </c>
      <c r="F94" s="232">
        <f t="shared" si="10"/>
        <v>0</v>
      </c>
      <c r="G94" s="279"/>
      <c r="H94" s="921" t="s">
        <v>2368</v>
      </c>
      <c r="I94" s="207">
        <f>I90+I93</f>
        <v>0</v>
      </c>
      <c r="J94" s="428">
        <f>J90+J93</f>
        <v>0</v>
      </c>
      <c r="K94" s="2883"/>
      <c r="L94" s="2883"/>
      <c r="M94" s="2883"/>
      <c r="N94" s="2883"/>
      <c r="O94" s="2883"/>
      <c r="P94" s="2883"/>
      <c r="Q94" s="2883"/>
    </row>
    <row r="95" spans="1:17" s="125" customFormat="1" ht="30" customHeight="1" thickTop="1" thickBot="1">
      <c r="A95" s="435">
        <f>A82+A94</f>
        <v>0</v>
      </c>
      <c r="B95" s="414">
        <f>SUM(B94,B82,B90)</f>
        <v>0</v>
      </c>
      <c r="C95" s="414">
        <f>C82+C94</f>
        <v>246330000</v>
      </c>
      <c r="D95" s="414">
        <f>D82+D94</f>
        <v>0</v>
      </c>
      <c r="E95" s="414">
        <f>E82+E94</f>
        <v>246330000</v>
      </c>
      <c r="F95" s="563">
        <f>F82+F94</f>
        <v>0</v>
      </c>
      <c r="G95" s="442"/>
      <c r="H95" s="920" t="s">
        <v>2369</v>
      </c>
      <c r="I95" s="414">
        <f>I82+I94</f>
        <v>0</v>
      </c>
      <c r="J95" s="564">
        <f>J82+J94</f>
        <v>0</v>
      </c>
      <c r="K95" s="2916"/>
      <c r="L95" s="2916"/>
      <c r="M95" s="2916"/>
      <c r="N95" s="2916"/>
      <c r="O95" s="2916"/>
      <c r="P95" s="2916"/>
      <c r="Q95" s="2916"/>
    </row>
    <row r="96" spans="1:17" ht="9.75" customHeight="1">
      <c r="A96" s="1423"/>
      <c r="B96" s="1423"/>
      <c r="C96" s="1423"/>
      <c r="D96" s="1423"/>
      <c r="E96" s="1423"/>
      <c r="F96" s="1423"/>
      <c r="G96" s="125"/>
      <c r="H96" s="1423"/>
      <c r="I96" s="264"/>
      <c r="J96" s="264"/>
      <c r="K96" s="2883"/>
      <c r="L96" s="2883"/>
      <c r="M96" s="2883"/>
      <c r="N96" s="2883"/>
      <c r="O96" s="2883"/>
      <c r="P96" s="2883"/>
      <c r="Q96" s="2883"/>
    </row>
    <row r="97" spans="1:17" ht="12" hidden="1" customHeight="1">
      <c r="A97" s="4905"/>
      <c r="B97" s="4906"/>
      <c r="C97" s="4906"/>
      <c r="D97" s="4906"/>
      <c r="E97" s="4906"/>
      <c r="F97" s="4906"/>
      <c r="G97" s="348" t="s">
        <v>124</v>
      </c>
      <c r="H97" s="4907" t="s">
        <v>212</v>
      </c>
      <c r="I97" s="4907"/>
      <c r="J97" s="4908"/>
      <c r="K97" s="2883"/>
      <c r="L97" s="2883"/>
      <c r="M97" s="2883"/>
      <c r="N97" s="2883"/>
      <c r="O97" s="2883"/>
      <c r="P97" s="2883"/>
      <c r="Q97" s="2883"/>
    </row>
    <row r="98" spans="1:17" ht="12" hidden="1" customHeight="1">
      <c r="A98" s="2581"/>
      <c r="B98" s="2887"/>
      <c r="C98" s="2887"/>
      <c r="D98" s="2887"/>
      <c r="E98" s="2887"/>
      <c r="F98" s="2887"/>
      <c r="G98" s="2921"/>
      <c r="H98" s="2900"/>
      <c r="I98" s="2887"/>
      <c r="J98" s="387"/>
      <c r="K98" s="2883"/>
      <c r="L98" s="2883"/>
      <c r="M98" s="2883"/>
      <c r="N98" s="2883"/>
      <c r="O98" s="2883"/>
      <c r="P98" s="2883"/>
      <c r="Q98" s="2883"/>
    </row>
    <row r="99" spans="1:17" ht="3.75" hidden="1" customHeight="1">
      <c r="A99" s="4886"/>
      <c r="B99" s="4887"/>
      <c r="C99" s="4887"/>
      <c r="D99" s="4887"/>
      <c r="E99" s="4887"/>
      <c r="F99" s="4887"/>
      <c r="G99" s="2921" t="s">
        <v>126</v>
      </c>
      <c r="H99" s="4910" t="s">
        <v>2359</v>
      </c>
      <c r="I99" s="4910"/>
      <c r="J99" s="4911"/>
      <c r="K99" s="2883"/>
      <c r="L99" s="2883"/>
      <c r="M99" s="2883"/>
      <c r="N99" s="2883"/>
      <c r="O99" s="2883"/>
      <c r="P99" s="2883"/>
      <c r="Q99" s="2883"/>
    </row>
    <row r="100" spans="1:17" ht="12" hidden="1" customHeight="1">
      <c r="A100" s="2581"/>
      <c r="B100" s="2887"/>
      <c r="C100" s="2887"/>
      <c r="D100" s="2887"/>
      <c r="E100" s="2887"/>
      <c r="F100" s="2887"/>
      <c r="G100" s="2921"/>
      <c r="H100" s="2898"/>
      <c r="I100" s="2887"/>
      <c r="J100" s="387"/>
      <c r="K100" s="2883"/>
      <c r="L100" s="2883"/>
      <c r="M100" s="2883"/>
      <c r="N100" s="2883"/>
      <c r="O100" s="2883"/>
      <c r="P100" s="2883"/>
      <c r="Q100" s="2883"/>
    </row>
    <row r="101" spans="1:17" ht="5.25" hidden="1" customHeight="1">
      <c r="A101" s="4886"/>
      <c r="B101" s="4887"/>
      <c r="C101" s="4887"/>
      <c r="D101" s="4887"/>
      <c r="E101" s="4887"/>
      <c r="F101" s="4887"/>
      <c r="G101" s="2921" t="s">
        <v>128</v>
      </c>
      <c r="H101" s="4910" t="s">
        <v>2319</v>
      </c>
      <c r="I101" s="4910"/>
      <c r="J101" s="4911"/>
      <c r="K101" s="2883"/>
      <c r="L101" s="2883"/>
      <c r="M101" s="2883"/>
      <c r="N101" s="2883"/>
      <c r="O101" s="2883"/>
      <c r="P101" s="2883"/>
      <c r="Q101" s="2883"/>
    </row>
    <row r="102" spans="1:17" ht="15" hidden="1" customHeight="1">
      <c r="A102" s="4886"/>
      <c r="B102" s="4887"/>
      <c r="C102" s="4887"/>
      <c r="D102" s="4887"/>
      <c r="E102" s="4887"/>
      <c r="F102" s="4887"/>
      <c r="G102" s="2921">
        <v>4</v>
      </c>
      <c r="H102" s="4888" t="s">
        <v>321</v>
      </c>
      <c r="I102" s="4888"/>
      <c r="J102" s="4889"/>
      <c r="K102" s="2883"/>
      <c r="L102" s="2883"/>
      <c r="M102" s="2883"/>
      <c r="N102" s="2883"/>
      <c r="O102" s="2883"/>
      <c r="P102" s="2883"/>
      <c r="Q102" s="2883"/>
    </row>
    <row r="103" spans="1:17" ht="15" hidden="1" customHeight="1">
      <c r="A103" s="2581">
        <v>0</v>
      </c>
      <c r="B103" s="2887">
        <v>0</v>
      </c>
      <c r="C103" s="2887">
        <v>0</v>
      </c>
      <c r="D103" s="2887">
        <v>0</v>
      </c>
      <c r="E103" s="2887">
        <v>0</v>
      </c>
      <c r="F103" s="2887">
        <v>0</v>
      </c>
      <c r="G103" s="2895">
        <v>350</v>
      </c>
      <c r="H103" s="2899" t="s">
        <v>2360</v>
      </c>
      <c r="I103" s="2887">
        <v>0</v>
      </c>
      <c r="J103" s="387">
        <v>0</v>
      </c>
      <c r="K103" s="2883"/>
      <c r="L103" s="2883"/>
      <c r="M103" s="2883"/>
      <c r="N103" s="2883"/>
      <c r="O103" s="2883"/>
      <c r="P103" s="2883"/>
      <c r="Q103" s="2883"/>
    </row>
    <row r="104" spans="1:17" ht="15" hidden="1" customHeight="1">
      <c r="A104" s="4886"/>
      <c r="B104" s="4887"/>
      <c r="C104" s="4887"/>
      <c r="D104" s="4887"/>
      <c r="E104" s="4887"/>
      <c r="F104" s="4887"/>
      <c r="G104" s="2921" t="s">
        <v>129</v>
      </c>
      <c r="H104" s="4888" t="s">
        <v>224</v>
      </c>
      <c r="I104" s="4888"/>
      <c r="J104" s="4889"/>
      <c r="K104" s="2883"/>
      <c r="L104" s="2883"/>
      <c r="M104" s="2883"/>
      <c r="N104" s="2883"/>
      <c r="O104" s="2883"/>
      <c r="P104" s="2883"/>
      <c r="Q104" s="2883"/>
    </row>
    <row r="105" spans="1:17" ht="12.75" hidden="1" customHeight="1">
      <c r="A105" s="2581"/>
      <c r="B105" s="2887"/>
      <c r="C105" s="2887"/>
      <c r="D105" s="2887"/>
      <c r="E105" s="2887"/>
      <c r="F105" s="2887"/>
      <c r="G105" s="2921"/>
      <c r="H105" s="2900"/>
      <c r="I105" s="2887"/>
      <c r="J105" s="387"/>
      <c r="K105" s="2883"/>
      <c r="L105" s="2883"/>
      <c r="M105" s="2883"/>
      <c r="N105" s="2883"/>
      <c r="O105" s="2883"/>
      <c r="P105" s="2883"/>
      <c r="Q105" s="2883"/>
    </row>
    <row r="106" spans="1:17" ht="20.25" hidden="1" customHeight="1">
      <c r="A106" s="4886"/>
      <c r="B106" s="4887"/>
      <c r="C106" s="4887"/>
      <c r="D106" s="4887"/>
      <c r="E106" s="4887"/>
      <c r="F106" s="4887"/>
      <c r="G106" s="2921" t="s">
        <v>130</v>
      </c>
      <c r="H106" s="4888" t="s">
        <v>292</v>
      </c>
      <c r="I106" s="4888"/>
      <c r="J106" s="4889"/>
      <c r="K106" s="2883"/>
      <c r="L106" s="2883"/>
      <c r="M106" s="2883"/>
      <c r="N106" s="2883"/>
      <c r="O106" s="2883"/>
      <c r="P106" s="2883"/>
      <c r="Q106" s="2883"/>
    </row>
    <row r="107" spans="1:17" ht="15" hidden="1" customHeight="1">
      <c r="A107" s="2581"/>
      <c r="B107" s="2887"/>
      <c r="C107" s="2887"/>
      <c r="D107" s="2887"/>
      <c r="E107" s="2887"/>
      <c r="F107" s="2887"/>
      <c r="G107" s="2921"/>
      <c r="H107" s="2900"/>
      <c r="I107" s="2887"/>
      <c r="J107" s="387"/>
      <c r="K107" s="2883"/>
      <c r="L107" s="2883"/>
      <c r="M107" s="2883"/>
      <c r="N107" s="2883"/>
      <c r="O107" s="2883"/>
      <c r="P107" s="2883"/>
      <c r="Q107" s="2883"/>
    </row>
    <row r="108" spans="1:17" ht="15" customHeight="1">
      <c r="A108" s="2883"/>
      <c r="B108" s="2883"/>
      <c r="C108" s="2883"/>
      <c r="D108" s="2883"/>
      <c r="E108" s="2883"/>
      <c r="F108" s="2883"/>
      <c r="G108" s="2883"/>
      <c r="H108" s="2883"/>
      <c r="I108" s="355"/>
      <c r="J108" s="355"/>
      <c r="K108" s="2883"/>
      <c r="L108" s="2883"/>
      <c r="M108" s="2883"/>
      <c r="N108" s="2883"/>
      <c r="O108" s="2883"/>
      <c r="P108" s="2883"/>
      <c r="Q108" s="2883"/>
    </row>
    <row r="109" spans="1:17" ht="15" customHeight="1">
      <c r="A109" s="4909" t="s">
        <v>2972</v>
      </c>
      <c r="B109" s="4909"/>
      <c r="C109" s="4909"/>
      <c r="D109" s="4909"/>
      <c r="E109" s="4909"/>
      <c r="F109" s="4909"/>
      <c r="G109" s="4909"/>
      <c r="H109" s="4909"/>
      <c r="I109" s="355"/>
      <c r="J109" s="355"/>
      <c r="K109" s="2883"/>
      <c r="L109" s="2883"/>
      <c r="M109" s="2883"/>
      <c r="N109" s="2883"/>
      <c r="O109" s="2883"/>
      <c r="P109" s="2883"/>
      <c r="Q109" s="2883"/>
    </row>
    <row r="110" spans="1:17" ht="19.5" customHeight="1" thickBot="1">
      <c r="A110" s="4860" t="s">
        <v>2370</v>
      </c>
      <c r="B110" s="4860"/>
      <c r="C110" s="4860"/>
      <c r="D110" s="4860"/>
      <c r="E110" s="4860"/>
      <c r="F110" s="4860"/>
      <c r="G110" s="4860"/>
      <c r="H110" s="4860"/>
      <c r="I110" s="4860"/>
      <c r="J110" s="4860"/>
      <c r="K110" s="2883"/>
      <c r="L110" s="2883"/>
      <c r="M110" s="2883"/>
      <c r="N110" s="2883"/>
      <c r="O110" s="2883"/>
      <c r="P110" s="2883"/>
      <c r="Q110" s="2883"/>
    </row>
    <row r="111" spans="1:17" ht="29.25" customHeight="1">
      <c r="A111" s="4453" t="s">
        <v>3785</v>
      </c>
      <c r="B111" s="4454"/>
      <c r="C111" s="4455" t="s">
        <v>3783</v>
      </c>
      <c r="D111" s="4454"/>
      <c r="E111" s="4455" t="s">
        <v>3784</v>
      </c>
      <c r="F111" s="4454"/>
      <c r="G111" s="4456" t="s">
        <v>117</v>
      </c>
      <c r="H111" s="4457"/>
      <c r="I111" s="4455" t="s">
        <v>3782</v>
      </c>
      <c r="J111" s="4467"/>
      <c r="K111" s="2883"/>
      <c r="L111" s="2883"/>
      <c r="M111" s="2883"/>
      <c r="N111" s="2883"/>
      <c r="O111" s="2883"/>
      <c r="P111" s="2883"/>
      <c r="Q111" s="2883"/>
    </row>
    <row r="112" spans="1:17" ht="33" customHeight="1">
      <c r="A112" s="1050" t="s">
        <v>118</v>
      </c>
      <c r="B112" s="2819" t="s">
        <v>104</v>
      </c>
      <c r="C112" s="2819" t="s">
        <v>118</v>
      </c>
      <c r="D112" s="2819" t="s">
        <v>104</v>
      </c>
      <c r="E112" s="2819" t="s">
        <v>118</v>
      </c>
      <c r="F112" s="2819" t="s">
        <v>104</v>
      </c>
      <c r="G112" s="4458"/>
      <c r="H112" s="4459"/>
      <c r="I112" s="2819" t="s">
        <v>118</v>
      </c>
      <c r="J112" s="1051" t="s">
        <v>104</v>
      </c>
      <c r="K112" s="2883"/>
      <c r="L112" s="2883"/>
      <c r="M112" s="2883"/>
      <c r="N112" s="2883"/>
      <c r="O112" s="2883"/>
      <c r="P112" s="2883"/>
      <c r="Q112" s="2883"/>
    </row>
    <row r="113" spans="1:17" s="151" customFormat="1" ht="13.5" customHeight="1" thickBot="1">
      <c r="A113" s="1219" t="s">
        <v>1266</v>
      </c>
      <c r="B113" s="2881" t="s">
        <v>3012</v>
      </c>
      <c r="C113" s="2881" t="s">
        <v>2347</v>
      </c>
      <c r="D113" s="2881" t="s">
        <v>3013</v>
      </c>
      <c r="E113" s="2881" t="s">
        <v>1268</v>
      </c>
      <c r="F113" s="2881" t="s">
        <v>3014</v>
      </c>
      <c r="G113" s="4861" t="s">
        <v>3015</v>
      </c>
      <c r="H113" s="4862"/>
      <c r="I113" s="2881" t="s">
        <v>1267</v>
      </c>
      <c r="J113" s="1220" t="s">
        <v>3016</v>
      </c>
      <c r="K113" s="2883"/>
      <c r="L113" s="2883"/>
      <c r="M113" s="2883"/>
      <c r="N113" s="2883"/>
      <c r="O113" s="2883"/>
      <c r="P113" s="2883"/>
      <c r="Q113" s="2883"/>
    </row>
    <row r="114" spans="1:17" s="597" customFormat="1" ht="15.75" customHeight="1" thickBot="1">
      <c r="A114" s="4912" t="s">
        <v>626</v>
      </c>
      <c r="B114" s="4913"/>
      <c r="C114" s="4913"/>
      <c r="D114" s="4913"/>
      <c r="E114" s="4913"/>
      <c r="F114" s="4913"/>
      <c r="G114" s="4913"/>
      <c r="H114" s="4913"/>
      <c r="I114" s="4913"/>
      <c r="J114" s="4914"/>
      <c r="K114" s="806"/>
      <c r="L114" s="806"/>
      <c r="M114" s="806"/>
      <c r="N114" s="806"/>
      <c r="O114" s="806"/>
      <c r="P114" s="806"/>
      <c r="Q114" s="806"/>
    </row>
    <row r="115" spans="1:17" ht="15.75" customHeight="1" thickTop="1">
      <c r="A115" s="4886"/>
      <c r="B115" s="4887"/>
      <c r="C115" s="4887"/>
      <c r="D115" s="4887"/>
      <c r="E115" s="4887"/>
      <c r="F115" s="4887"/>
      <c r="G115" s="2921" t="s">
        <v>137</v>
      </c>
      <c r="H115" s="4898" t="s">
        <v>239</v>
      </c>
      <c r="I115" s="4898"/>
      <c r="J115" s="4899"/>
      <c r="K115" s="2883"/>
      <c r="L115" s="2883"/>
      <c r="M115" s="2883"/>
      <c r="N115" s="2883"/>
      <c r="O115" s="2883"/>
      <c r="P115" s="2883"/>
      <c r="Q115" s="2883"/>
    </row>
    <row r="116" spans="1:17" ht="15" customHeight="1">
      <c r="A116" s="4886"/>
      <c r="B116" s="4887"/>
      <c r="C116" s="4887"/>
      <c r="D116" s="4887"/>
      <c r="E116" s="4887"/>
      <c r="F116" s="4887"/>
      <c r="G116" s="2921">
        <v>1</v>
      </c>
      <c r="H116" s="4898" t="s">
        <v>1235</v>
      </c>
      <c r="I116" s="4898"/>
      <c r="J116" s="4899"/>
      <c r="K116" s="2883"/>
      <c r="L116" s="2883"/>
      <c r="M116" s="2883"/>
      <c r="N116" s="2883"/>
      <c r="O116" s="2883"/>
      <c r="P116" s="2883"/>
      <c r="Q116" s="2883"/>
    </row>
    <row r="117" spans="1:17" ht="17.100000000000001" customHeight="1">
      <c r="A117" s="375"/>
      <c r="B117" s="156"/>
      <c r="C117" s="3079">
        <v>220000000</v>
      </c>
      <c r="D117" s="378"/>
      <c r="E117" s="3079">
        <v>220000000</v>
      </c>
      <c r="F117" s="156">
        <v>0</v>
      </c>
      <c r="G117" s="162" t="s">
        <v>324</v>
      </c>
      <c r="H117" s="3084" t="s">
        <v>2371</v>
      </c>
      <c r="I117" s="3079"/>
      <c r="J117" s="3071">
        <v>0</v>
      </c>
      <c r="K117" s="2883"/>
      <c r="L117" s="2883"/>
      <c r="M117" s="2883"/>
      <c r="N117" s="2883"/>
      <c r="O117" s="2883"/>
      <c r="P117" s="2883"/>
      <c r="Q117" s="2883"/>
    </row>
    <row r="118" spans="1:17" s="151" customFormat="1" ht="17.100000000000001" customHeight="1" thickBot="1">
      <c r="A118" s="375"/>
      <c r="B118" s="105"/>
      <c r="C118" s="3079">
        <v>15000000</v>
      </c>
      <c r="D118" s="410"/>
      <c r="E118" s="3079">
        <v>15000000</v>
      </c>
      <c r="F118" s="105">
        <v>0</v>
      </c>
      <c r="G118" s="162" t="s">
        <v>327</v>
      </c>
      <c r="H118" s="3084" t="s">
        <v>2372</v>
      </c>
      <c r="I118" s="3079"/>
      <c r="J118" s="3072">
        <v>0</v>
      </c>
      <c r="K118" s="2883"/>
      <c r="L118" s="2883"/>
      <c r="M118" s="2883"/>
      <c r="N118" s="806"/>
      <c r="O118" s="806"/>
      <c r="P118" s="2883"/>
      <c r="Q118" s="2883"/>
    </row>
    <row r="119" spans="1:17" s="597" customFormat="1" ht="17.100000000000001" customHeight="1" thickTop="1" thickBot="1">
      <c r="A119" s="413"/>
      <c r="B119" s="203"/>
      <c r="C119" s="3079">
        <v>45000000</v>
      </c>
      <c r="D119" s="433"/>
      <c r="E119" s="3079">
        <v>45000000</v>
      </c>
      <c r="F119" s="203">
        <v>0</v>
      </c>
      <c r="G119" s="229" t="s">
        <v>1247</v>
      </c>
      <c r="H119" s="3086" t="s">
        <v>2373</v>
      </c>
      <c r="I119" s="3079"/>
      <c r="J119" s="3089">
        <v>0</v>
      </c>
      <c r="K119" s="806"/>
      <c r="L119" s="806"/>
      <c r="M119" s="806"/>
      <c r="N119" s="806"/>
      <c r="O119" s="806"/>
      <c r="P119" s="806"/>
      <c r="Q119" s="806"/>
    </row>
    <row r="120" spans="1:17" s="598" customFormat="1" ht="16.5" thickTop="1" thickBot="1">
      <c r="A120" s="1062">
        <f t="shared" ref="A120:F120" si="11">SUM(A117:A119)</f>
        <v>0</v>
      </c>
      <c r="B120" s="609">
        <f t="shared" si="11"/>
        <v>0</v>
      </c>
      <c r="C120" s="609">
        <f t="shared" si="11"/>
        <v>280000000</v>
      </c>
      <c r="D120" s="609">
        <f t="shared" si="11"/>
        <v>0</v>
      </c>
      <c r="E120" s="609">
        <f t="shared" si="11"/>
        <v>280000000</v>
      </c>
      <c r="F120" s="609">
        <f t="shared" si="11"/>
        <v>0</v>
      </c>
      <c r="G120" s="1127"/>
      <c r="H120" s="610" t="s">
        <v>1249</v>
      </c>
      <c r="I120" s="3334">
        <f>SUM(I117:I119)</f>
        <v>0</v>
      </c>
      <c r="J120" s="1063">
        <f>SUM(J117:J119)</f>
        <v>0</v>
      </c>
      <c r="K120" s="806"/>
      <c r="L120" s="806"/>
      <c r="M120" s="806"/>
      <c r="N120" s="806"/>
      <c r="O120" s="806"/>
      <c r="P120" s="806"/>
      <c r="Q120" s="806"/>
    </row>
    <row r="121" spans="1:17" ht="18" customHeight="1" thickTop="1">
      <c r="A121" s="4863"/>
      <c r="B121" s="4864"/>
      <c r="C121" s="4864"/>
      <c r="D121" s="4864"/>
      <c r="E121" s="4864"/>
      <c r="F121" s="4864"/>
      <c r="G121" s="231">
        <v>2</v>
      </c>
      <c r="H121" s="4478" t="s">
        <v>1236</v>
      </c>
      <c r="I121" s="4478"/>
      <c r="J121" s="4479"/>
      <c r="K121" s="2883"/>
      <c r="L121" s="2883"/>
      <c r="M121" s="2883"/>
      <c r="N121" s="2883"/>
      <c r="O121" s="2883"/>
      <c r="P121" s="2883"/>
      <c r="Q121" s="2883"/>
    </row>
    <row r="122" spans="1:17" ht="17.100000000000001" customHeight="1">
      <c r="A122" s="375"/>
      <c r="B122" s="156"/>
      <c r="C122" s="156">
        <v>15000</v>
      </c>
      <c r="D122" s="378">
        <v>0</v>
      </c>
      <c r="E122" s="156">
        <v>15000</v>
      </c>
      <c r="F122" s="156">
        <v>0</v>
      </c>
      <c r="G122" s="162" t="s">
        <v>2374</v>
      </c>
      <c r="H122" s="62" t="s">
        <v>2375</v>
      </c>
      <c r="I122" s="156"/>
      <c r="J122" s="378">
        <v>0</v>
      </c>
      <c r="K122" s="2883"/>
      <c r="L122" s="2883"/>
      <c r="M122" s="2883"/>
      <c r="N122" s="2883"/>
      <c r="O122" s="2883"/>
      <c r="P122" s="2883"/>
      <c r="Q122" s="2883"/>
    </row>
    <row r="123" spans="1:17" ht="17.100000000000001" customHeight="1">
      <c r="A123" s="375"/>
      <c r="B123" s="156"/>
      <c r="C123" s="156">
        <v>200000</v>
      </c>
      <c r="D123" s="378">
        <v>0</v>
      </c>
      <c r="E123" s="156">
        <v>200000</v>
      </c>
      <c r="F123" s="156"/>
      <c r="G123" s="351" t="s">
        <v>2958</v>
      </c>
      <c r="H123" s="62" t="s">
        <v>1254</v>
      </c>
      <c r="I123" s="156"/>
      <c r="J123" s="378">
        <v>0</v>
      </c>
      <c r="K123" s="2883"/>
      <c r="L123" s="2883"/>
      <c r="M123" s="2883"/>
      <c r="N123" s="2883"/>
      <c r="O123" s="2883"/>
      <c r="P123" s="2883"/>
      <c r="Q123" s="2883"/>
    </row>
    <row r="124" spans="1:17" ht="17.100000000000001" customHeight="1">
      <c r="A124" s="375"/>
      <c r="B124" s="156"/>
      <c r="C124" s="156">
        <v>5000000</v>
      </c>
      <c r="D124" s="378">
        <v>0</v>
      </c>
      <c r="E124" s="156">
        <v>5000000</v>
      </c>
      <c r="F124" s="156">
        <v>0</v>
      </c>
      <c r="G124" s="162" t="s">
        <v>2376</v>
      </c>
      <c r="H124" s="62" t="s">
        <v>2377</v>
      </c>
      <c r="I124" s="156"/>
      <c r="J124" s="378">
        <v>0</v>
      </c>
      <c r="K124" s="2883"/>
      <c r="L124" s="2883"/>
      <c r="M124" s="2883"/>
      <c r="N124" s="2883"/>
      <c r="O124" s="2883"/>
      <c r="P124" s="2883"/>
      <c r="Q124" s="2883"/>
    </row>
    <row r="125" spans="1:17" ht="15">
      <c r="A125" s="573"/>
      <c r="B125" s="540"/>
      <c r="C125" s="156"/>
      <c r="D125" s="773">
        <v>0</v>
      </c>
      <c r="E125" s="156"/>
      <c r="F125" s="540">
        <v>0</v>
      </c>
      <c r="G125" s="568">
        <v>277</v>
      </c>
      <c r="H125" s="541" t="s">
        <v>3405</v>
      </c>
      <c r="I125" s="156"/>
      <c r="J125" s="773">
        <v>0</v>
      </c>
      <c r="K125" s="2883"/>
      <c r="L125" s="2883"/>
      <c r="M125" s="2883"/>
      <c r="N125" s="2883"/>
      <c r="O125" s="2883"/>
      <c r="P125" s="2883"/>
      <c r="Q125" s="2883"/>
    </row>
    <row r="126" spans="1:17" ht="36" customHeight="1" thickBot="1">
      <c r="A126" s="594"/>
      <c r="B126" s="216"/>
      <c r="C126" s="216">
        <v>450000</v>
      </c>
      <c r="D126" s="533">
        <v>0</v>
      </c>
      <c r="E126" s="216">
        <v>450000</v>
      </c>
      <c r="F126" s="216">
        <v>0</v>
      </c>
      <c r="G126" s="250">
        <v>288</v>
      </c>
      <c r="H126" s="241" t="s">
        <v>3347</v>
      </c>
      <c r="I126" s="216"/>
      <c r="J126" s="533">
        <v>0</v>
      </c>
      <c r="K126" s="2883"/>
      <c r="L126" s="2883"/>
      <c r="M126" s="2883"/>
      <c r="N126" s="2883"/>
      <c r="O126" s="2883"/>
      <c r="P126" s="2883"/>
      <c r="Q126" s="2883"/>
    </row>
    <row r="127" spans="1:17" ht="15.75" customHeight="1" thickTop="1">
      <c r="A127" s="816">
        <f t="shared" ref="A127:F127" si="12">SUM(A122:A126)</f>
        <v>0</v>
      </c>
      <c r="B127" s="270">
        <f t="shared" si="12"/>
        <v>0</v>
      </c>
      <c r="C127" s="270">
        <f t="shared" si="12"/>
        <v>5665000</v>
      </c>
      <c r="D127" s="270">
        <f t="shared" si="12"/>
        <v>0</v>
      </c>
      <c r="E127" s="270">
        <f t="shared" si="12"/>
        <v>5665000</v>
      </c>
      <c r="F127" s="270">
        <f t="shared" si="12"/>
        <v>0</v>
      </c>
      <c r="G127" s="284"/>
      <c r="H127" s="285" t="s">
        <v>2378</v>
      </c>
      <c r="I127" s="270">
        <f>SUM(I122:I126)</f>
        <v>0</v>
      </c>
      <c r="J127" s="817">
        <f>SUM(J122:J126)</f>
        <v>0</v>
      </c>
      <c r="K127" s="2883"/>
      <c r="L127" s="2883"/>
      <c r="M127" s="2883"/>
      <c r="N127" s="2883"/>
      <c r="O127" s="2883"/>
      <c r="P127" s="2883"/>
      <c r="Q127" s="2883"/>
    </row>
    <row r="128" spans="1:17" ht="29.25" customHeight="1">
      <c r="A128" s="818">
        <f t="shared" ref="A128:F128" si="13">SUM(A120,A127)</f>
        <v>0</v>
      </c>
      <c r="B128" s="813">
        <f t="shared" si="13"/>
        <v>0</v>
      </c>
      <c r="C128" s="813">
        <f t="shared" si="13"/>
        <v>285665000</v>
      </c>
      <c r="D128" s="813">
        <f t="shared" si="13"/>
        <v>0</v>
      </c>
      <c r="E128" s="813">
        <f t="shared" si="13"/>
        <v>285665000</v>
      </c>
      <c r="F128" s="813">
        <f t="shared" si="13"/>
        <v>0</v>
      </c>
      <c r="G128" s="814"/>
      <c r="H128" s="815" t="s">
        <v>1237</v>
      </c>
      <c r="I128" s="813">
        <f>SUM(I120,I127)</f>
        <v>0</v>
      </c>
      <c r="J128" s="819">
        <f>SUM(J120,J127)</f>
        <v>0</v>
      </c>
      <c r="K128" s="2883"/>
      <c r="L128" s="2883"/>
      <c r="M128" s="2883"/>
      <c r="N128" s="2883"/>
      <c r="O128" s="2883"/>
      <c r="P128" s="2883"/>
      <c r="Q128" s="2883"/>
    </row>
    <row r="129" spans="1:17" ht="15.75" customHeight="1">
      <c r="A129" s="4916"/>
      <c r="B129" s="4917"/>
      <c r="C129" s="4917"/>
      <c r="D129" s="4917"/>
      <c r="E129" s="4917"/>
      <c r="F129" s="4917"/>
      <c r="G129" s="2921" t="s">
        <v>139</v>
      </c>
      <c r="H129" s="4918" t="s">
        <v>243</v>
      </c>
      <c r="I129" s="4918"/>
      <c r="J129" s="4919"/>
      <c r="K129" s="2883"/>
      <c r="L129" s="2883"/>
      <c r="M129" s="2883"/>
      <c r="N129" s="2883"/>
      <c r="O129" s="2883"/>
      <c r="P129" s="2883"/>
      <c r="Q129" s="2883"/>
    </row>
    <row r="130" spans="1:17" ht="15" customHeight="1">
      <c r="A130" s="4916"/>
      <c r="B130" s="4917"/>
      <c r="C130" s="4917"/>
      <c r="D130" s="4917"/>
      <c r="E130" s="4917"/>
      <c r="F130" s="4917"/>
      <c r="G130" s="2921">
        <v>1</v>
      </c>
      <c r="H130" s="4918" t="s">
        <v>1258</v>
      </c>
      <c r="I130" s="4918"/>
      <c r="J130" s="4919"/>
      <c r="K130" s="2883"/>
      <c r="L130" s="2883"/>
      <c r="M130" s="2883"/>
      <c r="N130" s="2883"/>
      <c r="O130" s="2883"/>
      <c r="P130" s="2883"/>
      <c r="Q130" s="2883"/>
    </row>
    <row r="131" spans="1:17" ht="17.100000000000001" customHeight="1">
      <c r="A131" s="156"/>
      <c r="B131" s="158"/>
      <c r="C131" s="195">
        <v>9000000</v>
      </c>
      <c r="D131" s="538">
        <v>0</v>
      </c>
      <c r="E131" s="195">
        <v>9000000</v>
      </c>
      <c r="F131" s="538">
        <v>0</v>
      </c>
      <c r="G131" s="244" t="s">
        <v>324</v>
      </c>
      <c r="H131" s="315" t="s">
        <v>1259</v>
      </c>
      <c r="I131" s="195"/>
      <c r="J131" s="538">
        <v>0</v>
      </c>
      <c r="K131" s="2883"/>
      <c r="L131" s="2883"/>
      <c r="M131" s="2883"/>
      <c r="N131" s="2883"/>
      <c r="O131" s="2883"/>
      <c r="P131" s="2883"/>
      <c r="Q131" s="2883"/>
    </row>
    <row r="132" spans="1:17" ht="17.100000000000001" customHeight="1">
      <c r="A132" s="156"/>
      <c r="B132" s="156"/>
      <c r="C132" s="156">
        <v>25000</v>
      </c>
      <c r="D132" s="378">
        <v>0</v>
      </c>
      <c r="E132" s="156">
        <v>25000</v>
      </c>
      <c r="F132" s="378">
        <v>0</v>
      </c>
      <c r="G132" s="145" t="s">
        <v>326</v>
      </c>
      <c r="H132" s="186" t="s">
        <v>256</v>
      </c>
      <c r="I132" s="156"/>
      <c r="J132" s="378">
        <v>0</v>
      </c>
      <c r="K132" s="2883"/>
      <c r="L132" s="2883"/>
      <c r="M132" s="2883"/>
      <c r="N132" s="2883"/>
      <c r="O132" s="2883"/>
      <c r="P132" s="2883"/>
      <c r="Q132" s="2883"/>
    </row>
    <row r="133" spans="1:17" ht="17.100000000000001" customHeight="1">
      <c r="A133" s="375"/>
      <c r="B133" s="156"/>
      <c r="C133" s="156"/>
      <c r="D133" s="378"/>
      <c r="E133" s="156"/>
      <c r="F133" s="378"/>
      <c r="G133" s="400" t="s">
        <v>455</v>
      </c>
      <c r="H133" s="186" t="s">
        <v>257</v>
      </c>
      <c r="I133" s="156"/>
      <c r="J133" s="378"/>
      <c r="K133" s="2883"/>
      <c r="L133" s="2883"/>
      <c r="M133" s="2883"/>
      <c r="N133" s="2883"/>
      <c r="O133" s="2883"/>
      <c r="P133" s="2883"/>
      <c r="Q133" s="2883"/>
    </row>
    <row r="134" spans="1:17" ht="17.100000000000001" customHeight="1">
      <c r="A134" s="156"/>
      <c r="B134" s="156"/>
      <c r="C134" s="156"/>
      <c r="D134" s="378">
        <v>0</v>
      </c>
      <c r="E134" s="156"/>
      <c r="F134" s="378">
        <v>0</v>
      </c>
      <c r="G134" s="145" t="s">
        <v>697</v>
      </c>
      <c r="H134" s="186" t="s">
        <v>258</v>
      </c>
      <c r="I134" s="156"/>
      <c r="J134" s="378">
        <v>0</v>
      </c>
      <c r="K134" s="2883"/>
      <c r="L134" s="2883"/>
      <c r="M134" s="2883"/>
      <c r="N134" s="2883"/>
      <c r="O134" s="2883"/>
      <c r="P134" s="2883"/>
      <c r="Q134" s="2883"/>
    </row>
    <row r="135" spans="1:17" ht="17.100000000000001" customHeight="1">
      <c r="A135" s="156"/>
      <c r="B135" s="105"/>
      <c r="C135" s="4136">
        <v>600000</v>
      </c>
      <c r="D135" s="410">
        <v>0</v>
      </c>
      <c r="E135" s="4136">
        <v>600000</v>
      </c>
      <c r="F135" s="410">
        <v>0</v>
      </c>
      <c r="G135" s="145" t="s">
        <v>699</v>
      </c>
      <c r="H135" s="186" t="s">
        <v>2379</v>
      </c>
      <c r="I135" s="4136"/>
      <c r="J135" s="410">
        <v>0</v>
      </c>
      <c r="K135" s="2883"/>
      <c r="L135" s="2883"/>
      <c r="M135" s="2883"/>
      <c r="N135" s="2883"/>
      <c r="O135" s="2883"/>
      <c r="P135" s="2883"/>
      <c r="Q135" s="2883"/>
    </row>
    <row r="136" spans="1:17" ht="17.100000000000001" customHeight="1">
      <c r="A136" s="156"/>
      <c r="B136" s="156"/>
      <c r="C136" s="156">
        <v>4500000</v>
      </c>
      <c r="D136" s="378">
        <v>0</v>
      </c>
      <c r="E136" s="156">
        <v>4500000</v>
      </c>
      <c r="F136" s="378">
        <v>0</v>
      </c>
      <c r="G136" s="145" t="s">
        <v>701</v>
      </c>
      <c r="H136" s="186" t="s">
        <v>2380</v>
      </c>
      <c r="I136" s="156"/>
      <c r="J136" s="378">
        <v>0</v>
      </c>
      <c r="K136" s="2883"/>
      <c r="L136" s="2883"/>
      <c r="M136" s="2883"/>
      <c r="N136" s="2883"/>
      <c r="O136" s="2883"/>
      <c r="P136" s="2883"/>
      <c r="Q136" s="2883"/>
    </row>
    <row r="137" spans="1:17" ht="15" customHeight="1">
      <c r="A137" s="4909" t="s">
        <v>2972</v>
      </c>
      <c r="B137" s="4909"/>
      <c r="C137" s="4909"/>
      <c r="D137" s="4909"/>
      <c r="E137" s="4909"/>
      <c r="F137" s="4909"/>
      <c r="G137" s="4909"/>
      <c r="H137" s="4909"/>
      <c r="I137" s="355"/>
      <c r="J137" s="355"/>
      <c r="K137" s="2883"/>
      <c r="L137" s="2883"/>
      <c r="M137" s="2883"/>
      <c r="N137" s="2883"/>
      <c r="O137" s="2883"/>
      <c r="P137" s="2883"/>
      <c r="Q137" s="2883"/>
    </row>
    <row r="138" spans="1:17" ht="18" customHeight="1">
      <c r="A138" s="4860" t="s">
        <v>2370</v>
      </c>
      <c r="B138" s="4860"/>
      <c r="C138" s="4860"/>
      <c r="D138" s="4860"/>
      <c r="E138" s="4860"/>
      <c r="F138" s="4860"/>
      <c r="G138" s="4860"/>
      <c r="H138" s="4860"/>
      <c r="I138" s="4860"/>
      <c r="J138" s="4860"/>
      <c r="K138" s="2883"/>
      <c r="L138" s="2883"/>
      <c r="M138" s="2883"/>
      <c r="N138" s="2883"/>
      <c r="O138" s="2883"/>
      <c r="P138" s="2883"/>
      <c r="Q138" s="2883"/>
    </row>
    <row r="139" spans="1:17" ht="14.25" customHeight="1" thickBot="1">
      <c r="A139" s="2883"/>
      <c r="B139" s="2883"/>
      <c r="C139" s="2880"/>
      <c r="D139" s="2880"/>
      <c r="E139" s="2883"/>
      <c r="F139" s="2883"/>
      <c r="G139" s="2883"/>
      <c r="H139" s="2883"/>
      <c r="I139" s="4915" t="s">
        <v>313</v>
      </c>
      <c r="J139" s="4915"/>
      <c r="K139" s="2883"/>
      <c r="L139" s="2883"/>
      <c r="M139" s="2883"/>
      <c r="N139" s="2883"/>
      <c r="O139" s="2883"/>
      <c r="P139" s="2883"/>
      <c r="Q139" s="2883"/>
    </row>
    <row r="140" spans="1:17" ht="29.25" customHeight="1">
      <c r="A140" s="4453" t="s">
        <v>3785</v>
      </c>
      <c r="B140" s="4454"/>
      <c r="C140" s="4455" t="s">
        <v>3783</v>
      </c>
      <c r="D140" s="4454"/>
      <c r="E140" s="4455" t="s">
        <v>3784</v>
      </c>
      <c r="F140" s="4454"/>
      <c r="G140" s="4456" t="s">
        <v>117</v>
      </c>
      <c r="H140" s="4457"/>
      <c r="I140" s="4455" t="s">
        <v>3782</v>
      </c>
      <c r="J140" s="4467"/>
      <c r="K140" s="2883"/>
      <c r="L140" s="2883"/>
      <c r="M140" s="2883"/>
      <c r="N140" s="2883"/>
      <c r="O140" s="2883"/>
      <c r="P140" s="2883"/>
      <c r="Q140" s="2883"/>
    </row>
    <row r="141" spans="1:17" s="125" customFormat="1" ht="20.25" customHeight="1">
      <c r="A141" s="1050" t="s">
        <v>118</v>
      </c>
      <c r="B141" s="2819" t="s">
        <v>104</v>
      </c>
      <c r="C141" s="2819" t="s">
        <v>118</v>
      </c>
      <c r="D141" s="2819" t="s">
        <v>104</v>
      </c>
      <c r="E141" s="2819" t="s">
        <v>118</v>
      </c>
      <c r="F141" s="2819" t="s">
        <v>104</v>
      </c>
      <c r="G141" s="4458"/>
      <c r="H141" s="4459"/>
      <c r="I141" s="2819" t="s">
        <v>118</v>
      </c>
      <c r="J141" s="1051" t="s">
        <v>104</v>
      </c>
      <c r="K141" s="2916"/>
      <c r="L141" s="2916"/>
      <c r="M141" s="2916"/>
      <c r="N141" s="2916"/>
      <c r="O141" s="2916"/>
      <c r="P141" s="2916"/>
      <c r="Q141" s="2916"/>
    </row>
    <row r="142" spans="1:17" ht="17.25" customHeight="1" thickBot="1">
      <c r="A142" s="1219" t="s">
        <v>1266</v>
      </c>
      <c r="B142" s="2881" t="s">
        <v>3012</v>
      </c>
      <c r="C142" s="2881" t="s">
        <v>2347</v>
      </c>
      <c r="D142" s="2881" t="s">
        <v>3013</v>
      </c>
      <c r="E142" s="2881" t="s">
        <v>1268</v>
      </c>
      <c r="F142" s="2881" t="s">
        <v>3014</v>
      </c>
      <c r="G142" s="4861" t="s">
        <v>3015</v>
      </c>
      <c r="H142" s="4862"/>
      <c r="I142" s="2881" t="s">
        <v>1267</v>
      </c>
      <c r="J142" s="1220" t="s">
        <v>3016</v>
      </c>
      <c r="K142" s="2883"/>
      <c r="L142" s="2883"/>
      <c r="M142" s="2883"/>
      <c r="N142" s="2883"/>
      <c r="O142" s="2883"/>
      <c r="P142" s="2883"/>
      <c r="Q142" s="2883"/>
    </row>
    <row r="143" spans="1:17" s="151" customFormat="1" ht="17.100000000000001" customHeight="1" thickBot="1">
      <c r="A143" s="374"/>
      <c r="B143" s="156"/>
      <c r="C143" s="156">
        <v>0</v>
      </c>
      <c r="D143" s="378">
        <v>0</v>
      </c>
      <c r="E143" s="156">
        <v>0</v>
      </c>
      <c r="F143" s="378">
        <v>0</v>
      </c>
      <c r="G143" s="2753" t="s">
        <v>703</v>
      </c>
      <c r="H143" s="186" t="s">
        <v>260</v>
      </c>
      <c r="I143" s="156">
        <v>0</v>
      </c>
      <c r="J143" s="378">
        <v>0</v>
      </c>
      <c r="K143" s="2883"/>
      <c r="L143" s="2883"/>
      <c r="M143" s="2883"/>
      <c r="N143" s="2883"/>
      <c r="O143" s="2883"/>
      <c r="P143" s="2883"/>
      <c r="Q143" s="2883"/>
    </row>
    <row r="144" spans="1:17" s="769" customFormat="1" ht="17.100000000000001" customHeight="1" thickTop="1">
      <c r="A144" s="156"/>
      <c r="B144" s="540"/>
      <c r="C144" s="540">
        <v>400000</v>
      </c>
      <c r="D144" s="773">
        <v>0</v>
      </c>
      <c r="E144" s="540">
        <v>400000</v>
      </c>
      <c r="F144" s="773">
        <v>0</v>
      </c>
      <c r="G144" s="2754" t="s">
        <v>473</v>
      </c>
      <c r="H144" s="1120" t="s">
        <v>1504</v>
      </c>
      <c r="I144" s="540"/>
      <c r="J144" s="773">
        <v>0</v>
      </c>
      <c r="K144" s="806"/>
      <c r="L144" s="806"/>
      <c r="M144" s="806"/>
      <c r="N144" s="806"/>
      <c r="O144" s="806"/>
      <c r="P144" s="806"/>
      <c r="Q144" s="806"/>
    </row>
    <row r="145" spans="1:17" ht="17.100000000000001" customHeight="1">
      <c r="A145" s="156"/>
      <c r="B145" s="195"/>
      <c r="C145" s="195">
        <v>20000</v>
      </c>
      <c r="D145" s="432">
        <v>0</v>
      </c>
      <c r="E145" s="195">
        <v>20000</v>
      </c>
      <c r="F145" s="432">
        <v>0</v>
      </c>
      <c r="G145" s="2755" t="s">
        <v>476</v>
      </c>
      <c r="H145" s="315" t="s">
        <v>2381</v>
      </c>
      <c r="I145" s="195"/>
      <c r="J145" s="432">
        <v>0</v>
      </c>
      <c r="K145" s="2883"/>
      <c r="L145" s="2883"/>
      <c r="M145" s="2883"/>
      <c r="N145" s="2883"/>
      <c r="O145" s="2883"/>
      <c r="P145" s="2883"/>
      <c r="Q145" s="2883"/>
    </row>
    <row r="146" spans="1:17" ht="17.100000000000001" customHeight="1">
      <c r="A146" s="156"/>
      <c r="B146" s="156"/>
      <c r="C146" s="156">
        <v>15000</v>
      </c>
      <c r="D146" s="378">
        <v>0</v>
      </c>
      <c r="E146" s="156">
        <v>15000</v>
      </c>
      <c r="F146" s="378">
        <v>0</v>
      </c>
      <c r="G146" s="2753" t="s">
        <v>1264</v>
      </c>
      <c r="H146" s="186" t="s">
        <v>262</v>
      </c>
      <c r="I146" s="156"/>
      <c r="J146" s="378">
        <v>0</v>
      </c>
      <c r="K146" s="2883"/>
      <c r="L146" s="2883"/>
      <c r="M146" s="2883"/>
      <c r="N146" s="2883"/>
      <c r="O146" s="2883"/>
      <c r="P146" s="2883"/>
      <c r="Q146" s="2883"/>
    </row>
    <row r="147" spans="1:17" ht="17.100000000000001" customHeight="1">
      <c r="A147" s="156"/>
      <c r="B147" s="156"/>
      <c r="C147" s="156">
        <v>50000</v>
      </c>
      <c r="D147" s="378"/>
      <c r="E147" s="156">
        <v>50000</v>
      </c>
      <c r="F147" s="378"/>
      <c r="G147" s="2753">
        <v>23</v>
      </c>
      <c r="H147" s="186" t="s">
        <v>3502</v>
      </c>
      <c r="I147" s="156"/>
      <c r="J147" s="378"/>
      <c r="K147" s="2883"/>
      <c r="L147" s="2883"/>
      <c r="M147" s="2883"/>
      <c r="N147" s="2883"/>
      <c r="O147" s="2883"/>
      <c r="P147" s="2883"/>
      <c r="Q147" s="2883"/>
    </row>
    <row r="148" spans="1:17" ht="32.25" customHeight="1">
      <c r="A148" s="156"/>
      <c r="B148" s="156"/>
      <c r="C148" s="156">
        <v>700000</v>
      </c>
      <c r="D148" s="378">
        <v>0</v>
      </c>
      <c r="E148" s="156">
        <v>700000</v>
      </c>
      <c r="F148" s="378">
        <v>0</v>
      </c>
      <c r="G148" s="2753">
        <v>25</v>
      </c>
      <c r="H148" s="186" t="s">
        <v>3490</v>
      </c>
      <c r="I148" s="156"/>
      <c r="J148" s="378">
        <v>0</v>
      </c>
      <c r="K148" s="2883"/>
      <c r="L148" s="2883"/>
      <c r="M148" s="2883"/>
      <c r="N148" s="2883"/>
      <c r="O148" s="2883"/>
      <c r="P148" s="2883"/>
      <c r="Q148" s="2883"/>
    </row>
    <row r="149" spans="1:17" ht="18" customHeight="1">
      <c r="A149" s="156"/>
      <c r="B149" s="156"/>
      <c r="C149" s="156">
        <v>60000</v>
      </c>
      <c r="D149" s="378"/>
      <c r="E149" s="156">
        <v>60000</v>
      </c>
      <c r="F149" s="378"/>
      <c r="G149" s="2756" t="s">
        <v>497</v>
      </c>
      <c r="H149" s="186" t="s">
        <v>2984</v>
      </c>
      <c r="I149" s="156"/>
      <c r="J149" s="378"/>
      <c r="K149" s="2883"/>
      <c r="L149" s="2883"/>
      <c r="M149" s="2883"/>
      <c r="N149" s="2883"/>
      <c r="O149" s="2883"/>
      <c r="P149" s="2883"/>
      <c r="Q149" s="2883"/>
    </row>
    <row r="150" spans="1:17" ht="18" customHeight="1">
      <c r="A150" s="156"/>
      <c r="B150" s="156"/>
      <c r="C150" s="156">
        <v>500000</v>
      </c>
      <c r="D150" s="378"/>
      <c r="E150" s="156">
        <v>500000</v>
      </c>
      <c r="F150" s="378"/>
      <c r="G150" s="2756">
        <v>29</v>
      </c>
      <c r="H150" s="186" t="s">
        <v>3489</v>
      </c>
      <c r="I150" s="156"/>
      <c r="J150" s="378"/>
      <c r="K150" s="2883"/>
      <c r="L150" s="2883"/>
      <c r="M150" s="2883"/>
      <c r="N150" s="2883"/>
      <c r="O150" s="2883"/>
      <c r="P150" s="2883"/>
      <c r="Q150" s="2883"/>
    </row>
    <row r="151" spans="1:17" ht="18.75" customHeight="1">
      <c r="A151" s="156"/>
      <c r="B151" s="105"/>
      <c r="C151" s="156">
        <v>800000</v>
      </c>
      <c r="D151" s="410">
        <v>0</v>
      </c>
      <c r="E151" s="156">
        <v>800000</v>
      </c>
      <c r="F151" s="410">
        <v>0</v>
      </c>
      <c r="G151" s="2753" t="s">
        <v>510</v>
      </c>
      <c r="H151" s="186" t="s">
        <v>1269</v>
      </c>
      <c r="I151" s="156"/>
      <c r="J151" s="410">
        <v>0</v>
      </c>
      <c r="K151" s="2883"/>
      <c r="L151" s="2883"/>
      <c r="M151" s="2883"/>
      <c r="N151" s="2883"/>
      <c r="O151" s="2883"/>
      <c r="P151" s="2883"/>
      <c r="Q151" s="2883"/>
    </row>
    <row r="152" spans="1:17" ht="20.25" customHeight="1" thickBot="1">
      <c r="A152" s="156"/>
      <c r="B152" s="203"/>
      <c r="C152" s="163"/>
      <c r="D152" s="433">
        <v>0</v>
      </c>
      <c r="E152" s="163"/>
      <c r="F152" s="433">
        <v>0</v>
      </c>
      <c r="G152" s="2757" t="s">
        <v>1593</v>
      </c>
      <c r="H152" s="308" t="s">
        <v>2382</v>
      </c>
      <c r="I152" s="163"/>
      <c r="J152" s="433">
        <v>0</v>
      </c>
      <c r="K152" s="2883"/>
      <c r="L152" s="2883"/>
      <c r="M152" s="2883"/>
      <c r="N152" s="2883"/>
      <c r="O152" s="2883"/>
      <c r="P152" s="2883"/>
      <c r="Q152" s="2883"/>
    </row>
    <row r="153" spans="1:17" ht="19.5" customHeight="1" thickTop="1" thickBot="1">
      <c r="A153" s="427">
        <f t="shared" ref="A153:F153" si="14">SUM(A131:A136)+SUM(A143:A152)</f>
        <v>0</v>
      </c>
      <c r="B153" s="427">
        <f t="shared" si="14"/>
        <v>0</v>
      </c>
      <c r="C153" s="427">
        <f t="shared" si="14"/>
        <v>16670000</v>
      </c>
      <c r="D153" s="433">
        <v>0</v>
      </c>
      <c r="E153" s="207">
        <f t="shared" si="14"/>
        <v>16670000</v>
      </c>
      <c r="F153" s="207">
        <f t="shared" si="14"/>
        <v>0</v>
      </c>
      <c r="G153" s="279"/>
      <c r="H153" s="230" t="s">
        <v>1505</v>
      </c>
      <c r="I153" s="207">
        <f>SUM(I131:I136)+SUM(I143:I152)</f>
        <v>0</v>
      </c>
      <c r="J153" s="207">
        <f>SUM(J131:J136)+SUM(J143:J152)</f>
        <v>0</v>
      </c>
      <c r="K153" s="2883"/>
      <c r="L153" s="2883"/>
      <c r="M153" s="2883"/>
      <c r="N153" s="2883"/>
      <c r="O153" s="2883"/>
      <c r="P153" s="2883"/>
      <c r="Q153" s="2883"/>
    </row>
    <row r="154" spans="1:17" ht="15" customHeight="1" thickTop="1">
      <c r="A154" s="4863"/>
      <c r="B154" s="4864"/>
      <c r="C154" s="4864"/>
      <c r="D154" s="4864"/>
      <c r="E154" s="4864"/>
      <c r="F154" s="4864"/>
      <c r="G154" s="231">
        <v>2</v>
      </c>
      <c r="H154" s="4478" t="s">
        <v>1271</v>
      </c>
      <c r="I154" s="4478"/>
      <c r="J154" s="4479"/>
      <c r="K154" s="2883"/>
      <c r="L154" s="2883"/>
      <c r="M154" s="2883"/>
      <c r="N154" s="2883"/>
      <c r="O154" s="2883"/>
      <c r="P154" s="2883"/>
      <c r="Q154" s="2883"/>
    </row>
    <row r="155" spans="1:17" ht="15" customHeight="1">
      <c r="A155" s="156"/>
      <c r="B155" s="156"/>
      <c r="C155" s="267">
        <v>0</v>
      </c>
      <c r="D155" s="378">
        <v>0</v>
      </c>
      <c r="E155" s="267">
        <v>0</v>
      </c>
      <c r="F155" s="378">
        <v>0</v>
      </c>
      <c r="G155" s="145">
        <v>100</v>
      </c>
      <c r="H155" s="186" t="s">
        <v>1272</v>
      </c>
      <c r="I155" s="267">
        <v>0</v>
      </c>
      <c r="J155" s="378">
        <v>0</v>
      </c>
      <c r="K155" s="2883"/>
      <c r="L155" s="2883"/>
      <c r="M155" s="2883"/>
      <c r="N155" s="2883"/>
      <c r="O155" s="2883"/>
      <c r="P155" s="2883"/>
      <c r="Q155" s="2883"/>
    </row>
    <row r="156" spans="1:17" ht="15" customHeight="1">
      <c r="A156" s="156"/>
      <c r="B156" s="156"/>
      <c r="C156" s="4175">
        <v>1000000</v>
      </c>
      <c r="D156" s="378"/>
      <c r="E156" s="4175">
        <v>1000000</v>
      </c>
      <c r="F156" s="378"/>
      <c r="G156" s="145">
        <v>103</v>
      </c>
      <c r="H156" s="186" t="s">
        <v>3491</v>
      </c>
      <c r="I156" s="4175"/>
      <c r="J156" s="378"/>
      <c r="K156" s="2883"/>
      <c r="L156" s="2883"/>
      <c r="M156" s="2883"/>
      <c r="N156" s="2883"/>
      <c r="O156" s="2883"/>
      <c r="P156" s="2883"/>
      <c r="Q156" s="2883"/>
    </row>
    <row r="157" spans="1:17" ht="15" customHeight="1">
      <c r="A157" s="156"/>
      <c r="B157" s="156"/>
      <c r="C157" s="156">
        <v>900000</v>
      </c>
      <c r="D157" s="378">
        <v>0</v>
      </c>
      <c r="E157" s="156">
        <v>900000</v>
      </c>
      <c r="F157" s="378">
        <v>0</v>
      </c>
      <c r="G157" s="145">
        <v>104</v>
      </c>
      <c r="H157" s="186" t="s">
        <v>3492</v>
      </c>
      <c r="I157" s="156"/>
      <c r="J157" s="378">
        <v>0</v>
      </c>
      <c r="K157" s="2883"/>
      <c r="L157" s="2883"/>
      <c r="M157" s="2883"/>
      <c r="N157" s="2883"/>
      <c r="O157" s="2883"/>
      <c r="P157" s="2883"/>
      <c r="Q157" s="2883"/>
    </row>
    <row r="158" spans="1:17" ht="15" customHeight="1">
      <c r="A158" s="156"/>
      <c r="B158" s="156"/>
      <c r="C158" s="156">
        <v>350000</v>
      </c>
      <c r="D158" s="378">
        <v>0</v>
      </c>
      <c r="E158" s="156">
        <v>350000</v>
      </c>
      <c r="F158" s="378">
        <v>0</v>
      </c>
      <c r="G158" s="145">
        <v>105</v>
      </c>
      <c r="H158" s="186" t="s">
        <v>268</v>
      </c>
      <c r="I158" s="156"/>
      <c r="J158" s="378">
        <v>0</v>
      </c>
      <c r="K158" s="2883"/>
      <c r="L158" s="2883"/>
      <c r="M158" s="2883"/>
      <c r="N158" s="2883"/>
      <c r="O158" s="2883"/>
      <c r="P158" s="2883"/>
      <c r="Q158" s="2883"/>
    </row>
    <row r="159" spans="1:17" ht="15" customHeight="1">
      <c r="A159" s="156"/>
      <c r="B159" s="105"/>
      <c r="C159" s="105"/>
      <c r="D159" s="560">
        <v>0</v>
      </c>
      <c r="E159" s="105"/>
      <c r="F159" s="560">
        <v>0</v>
      </c>
      <c r="G159" s="145">
        <v>106</v>
      </c>
      <c r="H159" s="186" t="s">
        <v>2384</v>
      </c>
      <c r="I159" s="105"/>
      <c r="J159" s="560">
        <v>0</v>
      </c>
      <c r="K159" s="2883"/>
      <c r="L159" s="2883"/>
      <c r="M159" s="2883"/>
      <c r="N159" s="2883"/>
      <c r="O159" s="2883"/>
      <c r="P159" s="2883"/>
      <c r="Q159" s="2883"/>
    </row>
    <row r="160" spans="1:17" s="151" customFormat="1" ht="15" customHeight="1" thickBot="1">
      <c r="A160" s="156"/>
      <c r="B160" s="156"/>
      <c r="C160" s="156">
        <v>100000</v>
      </c>
      <c r="D160" s="378">
        <v>0</v>
      </c>
      <c r="E160" s="156">
        <v>100000</v>
      </c>
      <c r="F160" s="378">
        <v>0</v>
      </c>
      <c r="G160" s="145">
        <v>125</v>
      </c>
      <c r="H160" s="186" t="s">
        <v>269</v>
      </c>
      <c r="I160" s="156"/>
      <c r="J160" s="378">
        <v>0</v>
      </c>
      <c r="K160" s="2883"/>
      <c r="L160" s="2883"/>
      <c r="M160" s="2883"/>
      <c r="N160" s="2883"/>
      <c r="O160" s="2883"/>
      <c r="P160" s="2883"/>
      <c r="Q160" s="2883"/>
    </row>
    <row r="161" spans="1:17" s="769" customFormat="1" ht="18" customHeight="1" thickTop="1">
      <c r="A161" s="156"/>
      <c r="B161" s="156"/>
      <c r="C161" s="156">
        <v>350000</v>
      </c>
      <c r="D161" s="378">
        <v>0</v>
      </c>
      <c r="E161" s="156">
        <v>350000</v>
      </c>
      <c r="F161" s="378">
        <v>0</v>
      </c>
      <c r="G161" s="145">
        <v>135</v>
      </c>
      <c r="H161" s="923" t="s">
        <v>2385</v>
      </c>
      <c r="I161" s="156"/>
      <c r="J161" s="378">
        <v>0</v>
      </c>
      <c r="K161" s="806"/>
      <c r="L161" s="806"/>
      <c r="M161" s="806"/>
      <c r="N161" s="806"/>
      <c r="O161" s="806"/>
      <c r="P161" s="806"/>
      <c r="Q161" s="806"/>
    </row>
    <row r="162" spans="1:17" ht="16.5" customHeight="1">
      <c r="A162" s="156"/>
      <c r="B162" s="156"/>
      <c r="C162" s="156">
        <v>150000</v>
      </c>
      <c r="D162" s="378">
        <v>0</v>
      </c>
      <c r="E162" s="156">
        <v>150000</v>
      </c>
      <c r="F162" s="378">
        <v>0</v>
      </c>
      <c r="G162" s="145">
        <v>140</v>
      </c>
      <c r="H162" s="62" t="s">
        <v>1557</v>
      </c>
      <c r="I162" s="156"/>
      <c r="J162" s="378">
        <v>0</v>
      </c>
      <c r="K162" s="2883"/>
      <c r="L162" s="2883"/>
      <c r="M162" s="2883"/>
      <c r="N162" s="2883"/>
      <c r="O162" s="2883"/>
      <c r="P162" s="2883"/>
      <c r="Q162" s="2883"/>
    </row>
    <row r="163" spans="1:17" ht="15" customHeight="1">
      <c r="A163" s="156"/>
      <c r="B163" s="156"/>
      <c r="C163" s="156"/>
      <c r="D163" s="378">
        <v>0</v>
      </c>
      <c r="E163" s="156"/>
      <c r="F163" s="378">
        <v>0</v>
      </c>
      <c r="G163" s="145">
        <v>143</v>
      </c>
      <c r="H163" s="186" t="s">
        <v>2386</v>
      </c>
      <c r="I163" s="156"/>
      <c r="J163" s="378">
        <v>0</v>
      </c>
      <c r="K163" s="2883"/>
      <c r="L163" s="2883"/>
      <c r="M163" s="2883"/>
      <c r="N163" s="2883"/>
      <c r="O163" s="2883"/>
      <c r="P163" s="2883"/>
      <c r="Q163" s="2883"/>
    </row>
    <row r="164" spans="1:17" ht="15" customHeight="1">
      <c r="A164" s="156"/>
      <c r="B164" s="156"/>
      <c r="C164" s="156">
        <v>100000</v>
      </c>
      <c r="D164" s="378">
        <v>0</v>
      </c>
      <c r="E164" s="156">
        <v>100000</v>
      </c>
      <c r="F164" s="378">
        <v>0</v>
      </c>
      <c r="G164" s="145">
        <v>144</v>
      </c>
      <c r="H164" s="186" t="s">
        <v>271</v>
      </c>
      <c r="I164" s="156"/>
      <c r="J164" s="378">
        <v>0</v>
      </c>
      <c r="K164" s="2883"/>
      <c r="L164" s="2883"/>
      <c r="M164" s="2883"/>
      <c r="N164" s="2883"/>
      <c r="O164" s="2883"/>
      <c r="P164" s="2883"/>
      <c r="Q164" s="2883"/>
    </row>
    <row r="165" spans="1:17" ht="18.75" customHeight="1" thickBot="1">
      <c r="A165" s="156"/>
      <c r="B165" s="203"/>
      <c r="C165" s="203">
        <v>300000</v>
      </c>
      <c r="D165" s="433">
        <v>0</v>
      </c>
      <c r="E165" s="203">
        <v>300000</v>
      </c>
      <c r="F165" s="433">
        <v>0</v>
      </c>
      <c r="G165" s="235">
        <v>146</v>
      </c>
      <c r="H165" s="308" t="s">
        <v>1570</v>
      </c>
      <c r="I165" s="203"/>
      <c r="J165" s="433">
        <v>0</v>
      </c>
      <c r="K165" s="2883"/>
      <c r="L165" s="2883"/>
      <c r="M165" s="2883"/>
      <c r="N165" s="2883"/>
      <c r="O165" s="2883"/>
      <c r="P165" s="2883"/>
      <c r="Q165" s="2883"/>
    </row>
    <row r="166" spans="1:17" s="125" customFormat="1" ht="22.5" customHeight="1" thickTop="1" thickBot="1">
      <c r="A166" s="1062">
        <f t="shared" ref="A166:F166" si="15">SUM(A155:A165)</f>
        <v>0</v>
      </c>
      <c r="B166" s="609">
        <f t="shared" si="15"/>
        <v>0</v>
      </c>
      <c r="C166" s="609">
        <f t="shared" si="15"/>
        <v>3250000</v>
      </c>
      <c r="D166" s="609">
        <f t="shared" si="15"/>
        <v>0</v>
      </c>
      <c r="E166" s="609">
        <f t="shared" si="15"/>
        <v>3250000</v>
      </c>
      <c r="F166" s="609">
        <f t="shared" si="15"/>
        <v>0</v>
      </c>
      <c r="G166" s="1127"/>
      <c r="H166" s="610" t="s">
        <v>1513</v>
      </c>
      <c r="I166" s="609">
        <f>SUM(I155:I165)</f>
        <v>0</v>
      </c>
      <c r="J166" s="1063">
        <f>SUM(J155:J165)</f>
        <v>0</v>
      </c>
      <c r="K166" s="2916"/>
      <c r="L166" s="2916"/>
      <c r="M166" s="2916"/>
      <c r="N166" s="2916"/>
      <c r="O166" s="2916"/>
      <c r="P166" s="2916"/>
      <c r="Q166" s="2916"/>
    </row>
    <row r="167" spans="1:17" ht="16.5" customHeight="1" thickTop="1">
      <c r="A167" s="4909" t="s">
        <v>2972</v>
      </c>
      <c r="B167" s="4909"/>
      <c r="C167" s="4909"/>
      <c r="D167" s="4909"/>
      <c r="E167" s="4909"/>
      <c r="F167" s="4909"/>
      <c r="G167" s="4909"/>
      <c r="H167" s="4909"/>
      <c r="I167" s="355"/>
      <c r="J167" s="355"/>
      <c r="K167" s="2883"/>
      <c r="L167" s="2883"/>
      <c r="M167" s="2883"/>
      <c r="N167" s="2883"/>
      <c r="O167" s="2883"/>
      <c r="P167" s="2883"/>
      <c r="Q167" s="2883"/>
    </row>
    <row r="168" spans="1:17" ht="15.75" customHeight="1">
      <c r="A168" s="4860" t="s">
        <v>2370</v>
      </c>
      <c r="B168" s="4860"/>
      <c r="C168" s="4860"/>
      <c r="D168" s="4860"/>
      <c r="E168" s="4860"/>
      <c r="F168" s="4860"/>
      <c r="G168" s="4860"/>
      <c r="H168" s="4860"/>
      <c r="I168" s="4860"/>
      <c r="J168" s="4860"/>
      <c r="K168" s="2883"/>
      <c r="L168" s="2883"/>
      <c r="M168" s="2883"/>
      <c r="N168" s="2883"/>
      <c r="O168" s="2883"/>
      <c r="P168" s="2883"/>
      <c r="Q168" s="2883"/>
    </row>
    <row r="169" spans="1:17" ht="12.75" customHeight="1" thickBot="1">
      <c r="A169" s="2883"/>
      <c r="B169" s="2883"/>
      <c r="C169" s="2880"/>
      <c r="D169" s="2880"/>
      <c r="E169" s="2883"/>
      <c r="F169" s="2883"/>
      <c r="G169" s="2883"/>
      <c r="H169" s="2883"/>
      <c r="I169" s="4915" t="s">
        <v>313</v>
      </c>
      <c r="J169" s="4915"/>
      <c r="K169" s="2883"/>
      <c r="L169" s="2883"/>
      <c r="M169" s="2883"/>
      <c r="N169" s="2883"/>
      <c r="O169" s="2883"/>
      <c r="P169" s="2883"/>
      <c r="Q169" s="2883"/>
    </row>
    <row r="170" spans="1:17" ht="29.25" customHeight="1">
      <c r="A170" s="4453" t="s">
        <v>3785</v>
      </c>
      <c r="B170" s="4454"/>
      <c r="C170" s="4455" t="s">
        <v>3783</v>
      </c>
      <c r="D170" s="4454"/>
      <c r="E170" s="4455" t="s">
        <v>3784</v>
      </c>
      <c r="F170" s="4454"/>
      <c r="G170" s="4456" t="s">
        <v>117</v>
      </c>
      <c r="H170" s="4457"/>
      <c r="I170" s="4455" t="s">
        <v>3782</v>
      </c>
      <c r="J170" s="4467"/>
      <c r="K170" s="2883"/>
      <c r="L170" s="2883"/>
      <c r="M170" s="2883"/>
      <c r="N170" s="2883"/>
      <c r="O170" s="2883"/>
      <c r="P170" s="2883"/>
      <c r="Q170" s="2883"/>
    </row>
    <row r="171" spans="1:17" ht="21.75" customHeight="1">
      <c r="A171" s="1050" t="s">
        <v>118</v>
      </c>
      <c r="B171" s="2819" t="s">
        <v>104</v>
      </c>
      <c r="C171" s="2819" t="s">
        <v>118</v>
      </c>
      <c r="D171" s="2819" t="s">
        <v>104</v>
      </c>
      <c r="E171" s="2819" t="s">
        <v>118</v>
      </c>
      <c r="F171" s="2819" t="s">
        <v>104</v>
      </c>
      <c r="G171" s="4458"/>
      <c r="H171" s="4459"/>
      <c r="I171" s="2819" t="s">
        <v>118</v>
      </c>
      <c r="J171" s="1051" t="s">
        <v>104</v>
      </c>
      <c r="K171" s="2883"/>
      <c r="L171" s="2883"/>
      <c r="M171" s="2883"/>
      <c r="N171" s="2883"/>
      <c r="O171" s="2883"/>
      <c r="P171" s="2883"/>
      <c r="Q171" s="2883"/>
    </row>
    <row r="172" spans="1:17" ht="13.5" customHeight="1" thickBot="1">
      <c r="A172" s="1219" t="s">
        <v>1266</v>
      </c>
      <c r="B172" s="2881" t="s">
        <v>3012</v>
      </c>
      <c r="C172" s="2881" t="s">
        <v>2347</v>
      </c>
      <c r="D172" s="2881" t="s">
        <v>3013</v>
      </c>
      <c r="E172" s="2881" t="s">
        <v>1268</v>
      </c>
      <c r="F172" s="2881" t="s">
        <v>3014</v>
      </c>
      <c r="G172" s="4861" t="s">
        <v>3015</v>
      </c>
      <c r="H172" s="4862"/>
      <c r="I172" s="2881" t="s">
        <v>1267</v>
      </c>
      <c r="J172" s="1220" t="s">
        <v>3016</v>
      </c>
      <c r="K172" s="2883"/>
      <c r="L172" s="2883"/>
      <c r="M172" s="2883"/>
      <c r="N172" s="2883"/>
      <c r="O172" s="2883"/>
      <c r="P172" s="2883"/>
      <c r="Q172" s="2883"/>
    </row>
    <row r="173" spans="1:17" ht="17.25" customHeight="1">
      <c r="A173" s="4863"/>
      <c r="B173" s="4864"/>
      <c r="C173" s="4864"/>
      <c r="D173" s="4864"/>
      <c r="E173" s="4864"/>
      <c r="F173" s="4864"/>
      <c r="G173" s="231">
        <v>3</v>
      </c>
      <c r="H173" s="4478" t="s">
        <v>1282</v>
      </c>
      <c r="I173" s="4478"/>
      <c r="J173" s="4479"/>
      <c r="K173" s="2883"/>
      <c r="L173" s="2883"/>
      <c r="M173" s="2883"/>
      <c r="N173" s="2883"/>
      <c r="O173" s="2883"/>
      <c r="P173" s="2883"/>
      <c r="Q173" s="2883"/>
    </row>
    <row r="174" spans="1:17" s="151" customFormat="1" ht="15" customHeight="1" thickBot="1">
      <c r="A174" s="156"/>
      <c r="B174" s="156">
        <v>0</v>
      </c>
      <c r="C174" s="156">
        <v>150000</v>
      </c>
      <c r="D174" s="378">
        <v>0</v>
      </c>
      <c r="E174" s="156">
        <v>150000</v>
      </c>
      <c r="F174" s="378">
        <v>0</v>
      </c>
      <c r="G174" s="162">
        <v>208</v>
      </c>
      <c r="H174" s="62" t="s">
        <v>2387</v>
      </c>
      <c r="I174" s="156"/>
      <c r="J174" s="378">
        <v>0</v>
      </c>
      <c r="K174" s="2883"/>
      <c r="L174" s="2883"/>
      <c r="M174" s="2883"/>
      <c r="N174" s="2883"/>
      <c r="O174" s="2883"/>
      <c r="P174" s="2883"/>
      <c r="Q174" s="2883"/>
    </row>
    <row r="175" spans="1:17" s="151" customFormat="1" ht="15" customHeight="1" thickTop="1" thickBot="1">
      <c r="A175" s="3875"/>
      <c r="B175" s="3875"/>
      <c r="C175" s="3875"/>
      <c r="D175" s="3910"/>
      <c r="E175" s="3875"/>
      <c r="F175" s="3910"/>
      <c r="G175" s="3846">
        <v>225</v>
      </c>
      <c r="H175" s="3911" t="s">
        <v>3708</v>
      </c>
      <c r="I175" s="3875"/>
      <c r="J175" s="3910"/>
      <c r="K175" s="3909"/>
      <c r="L175" s="3909"/>
      <c r="M175" s="3909"/>
      <c r="N175" s="3909"/>
      <c r="O175" s="3909"/>
      <c r="P175" s="3909"/>
      <c r="Q175" s="3909"/>
    </row>
    <row r="176" spans="1:17" s="598" customFormat="1" ht="15" customHeight="1" thickTop="1" thickBot="1">
      <c r="A176" s="156"/>
      <c r="B176" s="156">
        <v>0</v>
      </c>
      <c r="C176" s="156">
        <v>30000</v>
      </c>
      <c r="D176" s="378">
        <v>0</v>
      </c>
      <c r="E176" s="156">
        <v>30000</v>
      </c>
      <c r="F176" s="378">
        <v>0</v>
      </c>
      <c r="G176" s="162">
        <v>230</v>
      </c>
      <c r="H176" s="62" t="s">
        <v>1473</v>
      </c>
      <c r="I176" s="156"/>
      <c r="J176" s="378">
        <v>0</v>
      </c>
      <c r="K176" s="806"/>
      <c r="L176" s="806"/>
      <c r="M176" s="806"/>
      <c r="N176" s="806"/>
      <c r="O176" s="806"/>
      <c r="P176" s="806"/>
      <c r="Q176" s="806"/>
    </row>
    <row r="177" spans="1:17" ht="18" customHeight="1" thickTop="1">
      <c r="A177" s="156"/>
      <c r="B177" s="105">
        <v>0</v>
      </c>
      <c r="C177" s="4176">
        <v>315000</v>
      </c>
      <c r="D177" s="410">
        <v>0</v>
      </c>
      <c r="E177" s="4176">
        <v>315000</v>
      </c>
      <c r="F177" s="410">
        <v>0</v>
      </c>
      <c r="G177" s="162">
        <v>250</v>
      </c>
      <c r="H177" s="63" t="s">
        <v>2388</v>
      </c>
      <c r="I177" s="4176"/>
      <c r="J177" s="410">
        <v>0</v>
      </c>
      <c r="K177" s="2883"/>
      <c r="L177" s="2883"/>
      <c r="M177" s="2883"/>
      <c r="N177" s="2883"/>
      <c r="O177" s="2883"/>
      <c r="P177" s="2883"/>
      <c r="Q177" s="2883"/>
    </row>
    <row r="178" spans="1:17" ht="15.75" customHeight="1">
      <c r="A178" s="156"/>
      <c r="B178" s="156">
        <v>0</v>
      </c>
      <c r="C178" s="4310"/>
      <c r="D178" s="378">
        <v>0</v>
      </c>
      <c r="E178" s="4310"/>
      <c r="F178" s="378">
        <v>0</v>
      </c>
      <c r="G178" s="162">
        <v>252</v>
      </c>
      <c r="H178" s="62" t="s">
        <v>2389</v>
      </c>
      <c r="I178" s="4310"/>
      <c r="J178" s="378">
        <v>0</v>
      </c>
      <c r="K178" s="2883"/>
      <c r="L178" s="2883"/>
      <c r="M178" s="2883"/>
      <c r="N178" s="2883"/>
      <c r="O178" s="2883"/>
      <c r="P178" s="2883"/>
      <c r="Q178" s="2883"/>
    </row>
    <row r="179" spans="1:17" ht="18" customHeight="1" thickBot="1">
      <c r="A179" s="156"/>
      <c r="B179" s="203">
        <v>0</v>
      </c>
      <c r="C179" s="203">
        <v>100000</v>
      </c>
      <c r="D179" s="433">
        <v>0</v>
      </c>
      <c r="E179" s="203">
        <v>100000</v>
      </c>
      <c r="F179" s="433">
        <v>0</v>
      </c>
      <c r="G179" s="229">
        <v>289</v>
      </c>
      <c r="H179" s="236" t="s">
        <v>281</v>
      </c>
      <c r="I179" s="203"/>
      <c r="J179" s="433">
        <v>0</v>
      </c>
      <c r="K179" s="2883"/>
      <c r="L179" s="2883"/>
      <c r="M179" s="2883"/>
      <c r="N179" s="2883"/>
      <c r="O179" s="2883"/>
      <c r="P179" s="2883"/>
      <c r="Q179" s="2883"/>
    </row>
    <row r="180" spans="1:17" ht="19.5" customHeight="1" thickTop="1" thickBot="1">
      <c r="A180" s="438">
        <f>SUM(A174:A179)</f>
        <v>0</v>
      </c>
      <c r="B180" s="207">
        <f>SUM(B174:B179)</f>
        <v>0</v>
      </c>
      <c r="C180" s="207">
        <f>SUM(C174:C179)</f>
        <v>595000</v>
      </c>
      <c r="D180" s="207">
        <f t="shared" ref="D180:F180" si="16">SUM(D174:D179)</f>
        <v>0</v>
      </c>
      <c r="E180" s="207">
        <f t="shared" si="16"/>
        <v>595000</v>
      </c>
      <c r="F180" s="207">
        <f t="shared" si="16"/>
        <v>0</v>
      </c>
      <c r="G180" s="279"/>
      <c r="H180" s="230" t="s">
        <v>1374</v>
      </c>
      <c r="I180" s="207">
        <f>SUM(I174:I179)</f>
        <v>0</v>
      </c>
      <c r="J180" s="439">
        <f>SUM(J174:J179)</f>
        <v>0</v>
      </c>
      <c r="K180" s="2883"/>
      <c r="L180" s="2883"/>
      <c r="M180" s="2883"/>
      <c r="N180" s="2883"/>
      <c r="O180" s="2883"/>
      <c r="P180" s="2883"/>
      <c r="Q180" s="2883"/>
    </row>
    <row r="181" spans="1:17" s="151" customFormat="1" ht="15" customHeight="1" thickTop="1" thickBot="1">
      <c r="A181" s="4863"/>
      <c r="B181" s="4864"/>
      <c r="C181" s="4864"/>
      <c r="D181" s="4864"/>
      <c r="E181" s="4864"/>
      <c r="F181" s="4864"/>
      <c r="G181" s="162">
        <v>4</v>
      </c>
      <c r="H181" s="4478" t="s">
        <v>1241</v>
      </c>
      <c r="I181" s="4478"/>
      <c r="J181" s="4479"/>
      <c r="K181" s="2883"/>
      <c r="L181" s="2883"/>
      <c r="M181" s="2883"/>
      <c r="N181" s="2883"/>
      <c r="O181" s="2883"/>
      <c r="P181" s="2883"/>
      <c r="Q181" s="2883"/>
    </row>
    <row r="182" spans="1:17" s="598" customFormat="1" ht="15" customHeight="1" thickTop="1" thickBot="1">
      <c r="A182" s="156"/>
      <c r="B182" s="156"/>
      <c r="C182" s="4311">
        <v>100000</v>
      </c>
      <c r="D182" s="378">
        <v>0</v>
      </c>
      <c r="E182" s="4311">
        <v>100000</v>
      </c>
      <c r="F182" s="378">
        <v>0</v>
      </c>
      <c r="G182" s="162">
        <v>300</v>
      </c>
      <c r="H182" s="62" t="s">
        <v>284</v>
      </c>
      <c r="I182" s="4311"/>
      <c r="J182" s="378">
        <v>0</v>
      </c>
      <c r="K182" s="806"/>
      <c r="L182" s="806"/>
      <c r="M182" s="806"/>
      <c r="N182" s="806"/>
      <c r="O182" s="806"/>
      <c r="P182" s="806"/>
      <c r="Q182" s="806"/>
    </row>
    <row r="183" spans="1:17" s="593" customFormat="1" ht="15.75" customHeight="1" thickTop="1">
      <c r="A183" s="156"/>
      <c r="B183" s="156"/>
      <c r="C183" s="156">
        <v>450000</v>
      </c>
      <c r="D183" s="378">
        <v>0</v>
      </c>
      <c r="E183" s="156">
        <v>450000</v>
      </c>
      <c r="F183" s="378">
        <v>0</v>
      </c>
      <c r="G183" s="265">
        <v>301</v>
      </c>
      <c r="H183" s="260" t="s">
        <v>1297</v>
      </c>
      <c r="I183" s="156"/>
      <c r="J183" s="378">
        <v>0</v>
      </c>
      <c r="K183" s="806"/>
      <c r="L183" s="806"/>
      <c r="M183" s="806"/>
      <c r="N183" s="806"/>
      <c r="O183" s="806"/>
      <c r="P183" s="806"/>
      <c r="Q183" s="806"/>
    </row>
    <row r="184" spans="1:17" s="593" customFormat="1" ht="15.75" customHeight="1">
      <c r="A184" s="156"/>
      <c r="B184" s="156"/>
      <c r="C184" s="572">
        <v>5000000</v>
      </c>
      <c r="D184" s="378">
        <v>0</v>
      </c>
      <c r="E184" s="572">
        <v>5000000</v>
      </c>
      <c r="F184" s="378">
        <v>0</v>
      </c>
      <c r="G184" s="265">
        <v>302</v>
      </c>
      <c r="H184" s="821" t="s">
        <v>1299</v>
      </c>
      <c r="I184" s="572"/>
      <c r="J184" s="378">
        <v>0</v>
      </c>
      <c r="K184" s="806"/>
      <c r="L184" s="806"/>
      <c r="M184" s="806"/>
      <c r="N184" s="806"/>
      <c r="O184" s="806"/>
      <c r="P184" s="806"/>
      <c r="Q184" s="806"/>
    </row>
    <row r="185" spans="1:17" s="593" customFormat="1" ht="15.75" customHeight="1">
      <c r="A185" s="156"/>
      <c r="B185" s="156"/>
      <c r="C185" s="572">
        <v>6000000</v>
      </c>
      <c r="D185" s="378">
        <v>0</v>
      </c>
      <c r="E185" s="572">
        <v>6000000</v>
      </c>
      <c r="F185" s="378">
        <v>0</v>
      </c>
      <c r="G185" s="265">
        <v>304</v>
      </c>
      <c r="H185" s="821" t="s">
        <v>1301</v>
      </c>
      <c r="I185" s="572"/>
      <c r="J185" s="378">
        <v>0</v>
      </c>
      <c r="K185" s="806"/>
      <c r="L185" s="806"/>
      <c r="M185" s="806"/>
      <c r="N185" s="806"/>
      <c r="O185" s="806"/>
      <c r="P185" s="806"/>
      <c r="Q185" s="806"/>
    </row>
    <row r="186" spans="1:17" ht="16.5" customHeight="1">
      <c r="A186" s="156"/>
      <c r="B186" s="156"/>
      <c r="C186" s="572"/>
      <c r="D186" s="378">
        <v>0</v>
      </c>
      <c r="E186" s="572"/>
      <c r="F186" s="378">
        <v>0</v>
      </c>
      <c r="G186" s="162">
        <v>305</v>
      </c>
      <c r="H186" s="922" t="s">
        <v>2390</v>
      </c>
      <c r="I186" s="572"/>
      <c r="J186" s="378">
        <v>0</v>
      </c>
      <c r="K186" s="2883"/>
      <c r="L186" s="2883"/>
      <c r="M186" s="2883"/>
      <c r="N186" s="2883"/>
      <c r="O186" s="2883"/>
      <c r="P186" s="2883"/>
      <c r="Q186" s="2883"/>
    </row>
    <row r="187" spans="1:17" ht="17.25" customHeight="1">
      <c r="A187" s="156"/>
      <c r="B187" s="105"/>
      <c r="C187" s="572"/>
      <c r="D187" s="410">
        <v>0</v>
      </c>
      <c r="E187" s="572"/>
      <c r="F187" s="410">
        <v>0</v>
      </c>
      <c r="G187" s="162">
        <v>307</v>
      </c>
      <c r="H187" s="922" t="s">
        <v>2391</v>
      </c>
      <c r="I187" s="572"/>
      <c r="J187" s="410">
        <v>0</v>
      </c>
      <c r="K187" s="2883"/>
      <c r="L187" s="2883"/>
      <c r="M187" s="2883"/>
      <c r="N187" s="2883"/>
      <c r="O187" s="2883"/>
      <c r="P187" s="2883"/>
      <c r="Q187" s="2883"/>
    </row>
    <row r="188" spans="1:17" ht="30" customHeight="1">
      <c r="A188" s="156"/>
      <c r="B188" s="105"/>
      <c r="C188" s="572">
        <v>3500000</v>
      </c>
      <c r="D188" s="410">
        <v>0</v>
      </c>
      <c r="E188" s="572">
        <v>3500000</v>
      </c>
      <c r="F188" s="410">
        <v>0</v>
      </c>
      <c r="G188" s="162">
        <v>311</v>
      </c>
      <c r="H188" s="823" t="s">
        <v>3170</v>
      </c>
      <c r="I188" s="572"/>
      <c r="J188" s="410">
        <v>0</v>
      </c>
      <c r="K188" s="2883"/>
      <c r="L188" s="2883"/>
      <c r="M188" s="2883"/>
      <c r="N188" s="2883"/>
      <c r="O188" s="2883"/>
      <c r="P188" s="2883"/>
      <c r="Q188" s="2883"/>
    </row>
    <row r="189" spans="1:17" ht="15" customHeight="1">
      <c r="A189" s="156"/>
      <c r="B189" s="105"/>
      <c r="C189" s="4176">
        <v>25000000</v>
      </c>
      <c r="D189" s="410">
        <v>0</v>
      </c>
      <c r="E189" s="4176">
        <v>25000000</v>
      </c>
      <c r="F189" s="410">
        <v>0</v>
      </c>
      <c r="G189" s="162">
        <v>315</v>
      </c>
      <c r="H189" s="822" t="s">
        <v>286</v>
      </c>
      <c r="I189" s="4176"/>
      <c r="J189" s="410">
        <v>0</v>
      </c>
      <c r="K189" s="2883"/>
      <c r="L189" s="2883"/>
      <c r="M189" s="2883"/>
      <c r="N189" s="2883"/>
      <c r="O189" s="2883"/>
      <c r="P189" s="2883"/>
      <c r="Q189" s="2883"/>
    </row>
    <row r="190" spans="1:17" ht="15" customHeight="1">
      <c r="A190" s="156"/>
      <c r="B190" s="160"/>
      <c r="C190" s="825">
        <v>6000000</v>
      </c>
      <c r="D190" s="558">
        <v>0</v>
      </c>
      <c r="E190" s="825">
        <v>6000000</v>
      </c>
      <c r="F190" s="558">
        <v>0</v>
      </c>
      <c r="G190" s="254">
        <v>316</v>
      </c>
      <c r="H190" s="824" t="s">
        <v>287</v>
      </c>
      <c r="I190" s="825"/>
      <c r="J190" s="558">
        <v>0</v>
      </c>
      <c r="K190" s="2883"/>
      <c r="L190" s="2883"/>
      <c r="M190" s="2883"/>
      <c r="N190" s="2883"/>
      <c r="O190" s="2883"/>
      <c r="P190" s="2883"/>
      <c r="Q190" s="2883"/>
    </row>
    <row r="191" spans="1:17" ht="30" customHeight="1">
      <c r="A191" s="156"/>
      <c r="B191" s="160"/>
      <c r="C191" s="825">
        <v>500000</v>
      </c>
      <c r="D191" s="558">
        <v>0</v>
      </c>
      <c r="E191" s="825">
        <v>500000</v>
      </c>
      <c r="F191" s="558">
        <v>0</v>
      </c>
      <c r="G191" s="254">
        <v>317</v>
      </c>
      <c r="H191" s="826" t="s">
        <v>2392</v>
      </c>
      <c r="I191" s="825"/>
      <c r="J191" s="558">
        <v>0</v>
      </c>
      <c r="K191" s="2883"/>
      <c r="L191" s="2883"/>
      <c r="M191" s="2883"/>
      <c r="N191" s="2883"/>
      <c r="O191" s="2883"/>
      <c r="P191" s="2883"/>
      <c r="Q191" s="2883"/>
    </row>
    <row r="192" spans="1:17" ht="19.5" customHeight="1" thickBot="1">
      <c r="A192" s="156"/>
      <c r="B192" s="203"/>
      <c r="C192" s="203">
        <v>0</v>
      </c>
      <c r="D192" s="433">
        <v>0</v>
      </c>
      <c r="E192" s="203">
        <v>0</v>
      </c>
      <c r="F192" s="433">
        <v>0</v>
      </c>
      <c r="G192" s="229">
        <v>399</v>
      </c>
      <c r="H192" s="223" t="s">
        <v>2393</v>
      </c>
      <c r="I192" s="203">
        <v>0</v>
      </c>
      <c r="J192" s="433">
        <v>0</v>
      </c>
      <c r="K192" s="2883"/>
      <c r="L192" s="2883"/>
      <c r="M192" s="2883"/>
      <c r="N192" s="2883"/>
      <c r="O192" s="2883"/>
      <c r="P192" s="2883"/>
      <c r="Q192" s="2883"/>
    </row>
    <row r="193" spans="1:17" ht="23.25" customHeight="1" thickTop="1" thickBot="1">
      <c r="A193" s="570">
        <f>SUM(A182:A192)</f>
        <v>0</v>
      </c>
      <c r="B193" s="422">
        <f t="array" ref="B193">SUM(B182:B192)</f>
        <v>0</v>
      </c>
      <c r="C193" s="422">
        <f t="array" ref="C193">SUM(C182:C192)</f>
        <v>46550000</v>
      </c>
      <c r="D193" s="422">
        <f t="array" ref="D193">SUM(D182:D192)</f>
        <v>0</v>
      </c>
      <c r="E193" s="422">
        <f>SUM(E182:E192)</f>
        <v>46550000</v>
      </c>
      <c r="F193" s="422">
        <f t="array" ref="F193">SUM(F182:F192)</f>
        <v>0</v>
      </c>
      <c r="G193" s="820"/>
      <c r="H193" s="571" t="s">
        <v>1376</v>
      </c>
      <c r="I193" s="422">
        <f>SUM(I182:I192)</f>
        <v>0</v>
      </c>
      <c r="J193" s="601">
        <f t="array" ref="J193">SUM(J182:J192)</f>
        <v>0</v>
      </c>
      <c r="K193" s="2883"/>
      <c r="L193" s="2883"/>
      <c r="M193" s="2883"/>
      <c r="N193" s="2883"/>
      <c r="O193" s="2883"/>
      <c r="P193" s="2883"/>
      <c r="Q193" s="2883"/>
    </row>
    <row r="194" spans="1:17" ht="18.75" customHeight="1">
      <c r="A194" s="4909" t="s">
        <v>2972</v>
      </c>
      <c r="B194" s="4909"/>
      <c r="C194" s="4909"/>
      <c r="D194" s="4909"/>
      <c r="E194" s="4909"/>
      <c r="F194" s="4909"/>
      <c r="G194" s="4909"/>
      <c r="H194" s="4909"/>
      <c r="I194" s="355"/>
      <c r="J194" s="355"/>
      <c r="K194" s="2883"/>
      <c r="L194" s="2883"/>
      <c r="M194" s="2883"/>
      <c r="N194" s="2883"/>
      <c r="O194" s="2883"/>
      <c r="P194" s="2883"/>
      <c r="Q194" s="2883"/>
    </row>
    <row r="195" spans="1:17" ht="18.75" customHeight="1" thickBot="1">
      <c r="A195" s="4860" t="s">
        <v>2370</v>
      </c>
      <c r="B195" s="4860"/>
      <c r="C195" s="4860"/>
      <c r="D195" s="4860"/>
      <c r="E195" s="4860"/>
      <c r="F195" s="4860"/>
      <c r="G195" s="4860"/>
      <c r="H195" s="4860"/>
      <c r="I195" s="4860"/>
      <c r="J195" s="4860"/>
      <c r="K195" s="2883"/>
      <c r="L195" s="2883"/>
      <c r="M195" s="2883"/>
      <c r="N195" s="2883"/>
      <c r="O195" s="2883"/>
      <c r="P195" s="2883"/>
      <c r="Q195" s="2883"/>
    </row>
    <row r="196" spans="1:17" ht="37.5" customHeight="1">
      <c r="A196" s="4453" t="s">
        <v>3785</v>
      </c>
      <c r="B196" s="4454"/>
      <c r="C196" s="4455" t="s">
        <v>3783</v>
      </c>
      <c r="D196" s="4454"/>
      <c r="E196" s="4455" t="s">
        <v>3784</v>
      </c>
      <c r="F196" s="4454"/>
      <c r="G196" s="4456" t="s">
        <v>117</v>
      </c>
      <c r="H196" s="4457"/>
      <c r="I196" s="4455" t="s">
        <v>3782</v>
      </c>
      <c r="J196" s="4467"/>
      <c r="K196" s="2883"/>
      <c r="L196" s="2883"/>
      <c r="M196" s="2883"/>
      <c r="N196" s="2883"/>
      <c r="O196" s="2883"/>
      <c r="P196" s="2883"/>
      <c r="Q196" s="2883"/>
    </row>
    <row r="197" spans="1:17" ht="18.75" customHeight="1">
      <c r="A197" s="1050" t="s">
        <v>118</v>
      </c>
      <c r="B197" s="2819" t="s">
        <v>104</v>
      </c>
      <c r="C197" s="2819" t="s">
        <v>118</v>
      </c>
      <c r="D197" s="2819" t="s">
        <v>104</v>
      </c>
      <c r="E197" s="2819" t="s">
        <v>118</v>
      </c>
      <c r="F197" s="2819" t="s">
        <v>104</v>
      </c>
      <c r="G197" s="4458"/>
      <c r="H197" s="4459"/>
      <c r="I197" s="2819" t="s">
        <v>118</v>
      </c>
      <c r="J197" s="1051" t="s">
        <v>104</v>
      </c>
      <c r="K197" s="2883"/>
      <c r="L197" s="2883"/>
      <c r="M197" s="2883"/>
      <c r="N197" s="2883"/>
      <c r="O197" s="2883"/>
      <c r="P197" s="2883"/>
      <c r="Q197" s="2883"/>
    </row>
    <row r="198" spans="1:17" ht="18.75" customHeight="1" thickBot="1">
      <c r="A198" s="1219" t="s">
        <v>1266</v>
      </c>
      <c r="B198" s="2881" t="s">
        <v>3012</v>
      </c>
      <c r="C198" s="2881" t="s">
        <v>2347</v>
      </c>
      <c r="D198" s="2881" t="s">
        <v>3013</v>
      </c>
      <c r="E198" s="2881" t="s">
        <v>1268</v>
      </c>
      <c r="F198" s="2881" t="s">
        <v>3014</v>
      </c>
      <c r="G198" s="4861" t="s">
        <v>3015</v>
      </c>
      <c r="H198" s="4862"/>
      <c r="I198" s="2881" t="s">
        <v>1267</v>
      </c>
      <c r="J198" s="1220" t="s">
        <v>3016</v>
      </c>
      <c r="K198" s="2883"/>
      <c r="L198" s="2883"/>
      <c r="M198" s="2883"/>
      <c r="N198" s="2883"/>
      <c r="O198" s="2883"/>
      <c r="P198" s="2883"/>
      <c r="Q198" s="2883"/>
    </row>
    <row r="199" spans="1:17" ht="15" customHeight="1">
      <c r="A199" s="4921"/>
      <c r="B199" s="4922"/>
      <c r="C199" s="4922"/>
      <c r="D199" s="4922"/>
      <c r="E199" s="4922"/>
      <c r="F199" s="4922"/>
      <c r="G199" s="1134">
        <v>5</v>
      </c>
      <c r="H199" s="4923" t="s">
        <v>321</v>
      </c>
      <c r="I199" s="4923"/>
      <c r="J199" s="4924"/>
      <c r="K199" s="2883"/>
      <c r="L199" s="2883"/>
      <c r="M199" s="2883"/>
      <c r="N199" s="2883"/>
      <c r="O199" s="2883"/>
      <c r="P199" s="2883"/>
      <c r="Q199" s="2883"/>
    </row>
    <row r="200" spans="1:17" ht="15" customHeight="1">
      <c r="A200" s="537"/>
      <c r="B200" s="158"/>
      <c r="C200" s="4174">
        <v>2000000</v>
      </c>
      <c r="D200" s="538">
        <v>0</v>
      </c>
      <c r="E200" s="4174">
        <v>2000000</v>
      </c>
      <c r="F200" s="538">
        <v>0</v>
      </c>
      <c r="G200" s="243">
        <v>400</v>
      </c>
      <c r="H200" s="242" t="s">
        <v>1314</v>
      </c>
      <c r="I200" s="4174"/>
      <c r="J200" s="538">
        <v>0</v>
      </c>
      <c r="K200" s="2883"/>
      <c r="L200" s="2883"/>
      <c r="M200" s="2883"/>
      <c r="N200" s="2883"/>
      <c r="O200" s="2883"/>
      <c r="P200" s="2883"/>
      <c r="Q200" s="2883"/>
    </row>
    <row r="201" spans="1:17" ht="16.5" customHeight="1">
      <c r="A201" s="375"/>
      <c r="B201" s="156"/>
      <c r="C201" s="4176">
        <v>15000</v>
      </c>
      <c r="D201" s="378">
        <v>0</v>
      </c>
      <c r="E201" s="4176">
        <v>15000</v>
      </c>
      <c r="F201" s="378">
        <v>0</v>
      </c>
      <c r="G201" s="162">
        <v>401</v>
      </c>
      <c r="H201" s="62" t="s">
        <v>1316</v>
      </c>
      <c r="I201" s="4176"/>
      <c r="J201" s="378">
        <v>0</v>
      </c>
      <c r="K201" s="2883"/>
      <c r="L201" s="2883"/>
      <c r="M201" s="2883"/>
      <c r="N201" s="2883"/>
      <c r="O201" s="2883"/>
      <c r="P201" s="2883"/>
      <c r="Q201" s="2883"/>
    </row>
    <row r="202" spans="1:17" s="125" customFormat="1" ht="20.25" customHeight="1">
      <c r="A202" s="156"/>
      <c r="B202" s="105"/>
      <c r="C202" s="156">
        <v>50000</v>
      </c>
      <c r="D202" s="378">
        <v>0</v>
      </c>
      <c r="E202" s="156">
        <v>50000</v>
      </c>
      <c r="F202" s="378">
        <v>0</v>
      </c>
      <c r="G202" s="162">
        <v>402</v>
      </c>
      <c r="H202" s="63" t="s">
        <v>3166</v>
      </c>
      <c r="I202" s="156"/>
      <c r="J202" s="378">
        <v>0</v>
      </c>
      <c r="K202" s="2916"/>
      <c r="L202" s="2916"/>
      <c r="M202" s="2916"/>
      <c r="N202" s="2916"/>
      <c r="O202" s="2916"/>
      <c r="P202" s="2916"/>
      <c r="Q202" s="2916"/>
    </row>
    <row r="203" spans="1:17" ht="17.25" customHeight="1">
      <c r="A203" s="156"/>
      <c r="B203" s="105"/>
      <c r="C203" s="156">
        <v>100000</v>
      </c>
      <c r="D203" s="378">
        <v>0</v>
      </c>
      <c r="E203" s="156">
        <v>100000</v>
      </c>
      <c r="F203" s="378">
        <v>0</v>
      </c>
      <c r="G203" s="162">
        <v>430</v>
      </c>
      <c r="H203" s="62" t="s">
        <v>2395</v>
      </c>
      <c r="I203" s="156"/>
      <c r="J203" s="378">
        <v>0</v>
      </c>
      <c r="K203" s="2883"/>
      <c r="L203" s="2883"/>
      <c r="M203" s="2883"/>
      <c r="N203" s="2883"/>
      <c r="O203" s="2883"/>
      <c r="P203" s="2883"/>
      <c r="Q203" s="2883"/>
    </row>
    <row r="204" spans="1:17" ht="19.5" customHeight="1">
      <c r="A204" s="156"/>
      <c r="B204" s="105"/>
      <c r="C204" s="156">
        <v>300000</v>
      </c>
      <c r="D204" s="378">
        <v>0</v>
      </c>
      <c r="E204" s="156">
        <v>300000</v>
      </c>
      <c r="F204" s="378">
        <v>0</v>
      </c>
      <c r="G204" s="162">
        <v>431</v>
      </c>
      <c r="H204" s="62" t="s">
        <v>2396</v>
      </c>
      <c r="I204" s="156"/>
      <c r="J204" s="378">
        <v>0</v>
      </c>
      <c r="K204" s="2883"/>
      <c r="L204" s="2883"/>
      <c r="M204" s="2883"/>
      <c r="N204" s="2883"/>
      <c r="O204" s="2883"/>
      <c r="P204" s="2883"/>
      <c r="Q204" s="2883"/>
    </row>
    <row r="205" spans="1:17" ht="16.5" customHeight="1">
      <c r="A205" s="156"/>
      <c r="B205" s="156"/>
      <c r="C205" s="156">
        <v>5000000</v>
      </c>
      <c r="D205" s="378">
        <v>0</v>
      </c>
      <c r="E205" s="156">
        <v>5000000</v>
      </c>
      <c r="F205" s="378">
        <v>0</v>
      </c>
      <c r="G205" s="162">
        <v>450</v>
      </c>
      <c r="H205" s="62" t="s">
        <v>1320</v>
      </c>
      <c r="I205" s="156"/>
      <c r="J205" s="378">
        <v>0</v>
      </c>
      <c r="K205" s="2883"/>
      <c r="L205" s="2883"/>
      <c r="M205" s="2883"/>
      <c r="N205" s="2883"/>
      <c r="O205" s="2883"/>
      <c r="P205" s="2883"/>
      <c r="Q205" s="2883"/>
    </row>
    <row r="206" spans="1:17" ht="19.5" customHeight="1">
      <c r="A206" s="156"/>
      <c r="B206" s="156"/>
      <c r="C206" s="156"/>
      <c r="D206" s="410">
        <v>0</v>
      </c>
      <c r="E206" s="156"/>
      <c r="F206" s="410">
        <v>0</v>
      </c>
      <c r="G206" s="162">
        <v>490</v>
      </c>
      <c r="H206" s="63" t="s">
        <v>2397</v>
      </c>
      <c r="I206" s="156"/>
      <c r="J206" s="410">
        <v>0</v>
      </c>
      <c r="K206" s="2883"/>
      <c r="L206" s="2883"/>
      <c r="M206" s="2883"/>
      <c r="N206" s="2883"/>
      <c r="O206" s="2883"/>
      <c r="P206" s="2883"/>
      <c r="Q206" s="2883"/>
    </row>
    <row r="207" spans="1:17" ht="15" customHeight="1">
      <c r="A207" s="156"/>
      <c r="B207" s="156"/>
      <c r="C207" s="4176">
        <v>20000000</v>
      </c>
      <c r="D207" s="378">
        <v>0</v>
      </c>
      <c r="E207" s="4176">
        <v>20000000</v>
      </c>
      <c r="F207" s="378">
        <v>0</v>
      </c>
      <c r="G207" s="162">
        <v>491</v>
      </c>
      <c r="H207" s="63" t="s">
        <v>2398</v>
      </c>
      <c r="I207" s="4176"/>
      <c r="J207" s="378">
        <v>0</v>
      </c>
      <c r="K207" s="2883"/>
      <c r="L207" s="2883"/>
      <c r="M207" s="2883"/>
      <c r="N207" s="2883"/>
      <c r="O207" s="2883"/>
      <c r="P207" s="2883"/>
      <c r="Q207" s="2883"/>
    </row>
    <row r="208" spans="1:17" ht="15">
      <c r="A208" s="156"/>
      <c r="B208" s="105"/>
      <c r="C208" s="4176">
        <v>2000000</v>
      </c>
      <c r="D208" s="378">
        <v>0</v>
      </c>
      <c r="E208" s="4176">
        <v>2000000</v>
      </c>
      <c r="F208" s="378">
        <v>0</v>
      </c>
      <c r="G208" s="162">
        <v>492</v>
      </c>
      <c r="H208" s="62" t="s">
        <v>2399</v>
      </c>
      <c r="I208" s="4176"/>
      <c r="J208" s="378">
        <v>0</v>
      </c>
      <c r="K208" s="2883"/>
      <c r="L208" s="2883"/>
      <c r="M208" s="2883"/>
      <c r="N208" s="2883"/>
      <c r="O208" s="2883"/>
      <c r="P208" s="2883"/>
      <c r="Q208" s="2883"/>
    </row>
    <row r="209" spans="1:17" ht="33.75" customHeight="1">
      <c r="A209" s="156"/>
      <c r="B209" s="105"/>
      <c r="C209" s="156"/>
      <c r="D209" s="378">
        <v>0</v>
      </c>
      <c r="E209" s="156"/>
      <c r="F209" s="378">
        <v>0</v>
      </c>
      <c r="G209" s="162">
        <v>493</v>
      </c>
      <c r="H209" s="63" t="s">
        <v>2400</v>
      </c>
      <c r="I209" s="156"/>
      <c r="J209" s="378">
        <v>0</v>
      </c>
      <c r="K209" s="2883"/>
      <c r="L209" s="2883"/>
      <c r="M209" s="2883"/>
      <c r="N209" s="2883"/>
      <c r="O209" s="2883"/>
      <c r="P209" s="2883"/>
      <c r="Q209" s="2883"/>
    </row>
    <row r="210" spans="1:17" ht="16.5" customHeight="1">
      <c r="A210" s="156"/>
      <c r="B210" s="160"/>
      <c r="C210" s="4177">
        <v>4500000</v>
      </c>
      <c r="D210" s="523">
        <v>0</v>
      </c>
      <c r="E210" s="4177">
        <v>4500000</v>
      </c>
      <c r="F210" s="523">
        <v>0</v>
      </c>
      <c r="G210" s="352" t="s">
        <v>2959</v>
      </c>
      <c r="H210" s="252" t="s">
        <v>2960</v>
      </c>
      <c r="I210" s="4177"/>
      <c r="J210" s="523">
        <v>0</v>
      </c>
      <c r="K210" s="2883"/>
      <c r="L210" s="2883"/>
      <c r="M210" s="2883"/>
      <c r="N210" s="2883"/>
      <c r="O210" s="2883"/>
      <c r="P210" s="2883"/>
      <c r="Q210" s="2883"/>
    </row>
    <row r="211" spans="1:17" ht="15.75" customHeight="1" thickBot="1">
      <c r="A211" s="156"/>
      <c r="B211" s="203"/>
      <c r="C211" s="203">
        <v>250000</v>
      </c>
      <c r="D211" s="433">
        <v>0</v>
      </c>
      <c r="E211" s="203">
        <v>250000</v>
      </c>
      <c r="F211" s="433">
        <v>0</v>
      </c>
      <c r="G211" s="229">
        <v>499</v>
      </c>
      <c r="H211" s="236" t="s">
        <v>1454</v>
      </c>
      <c r="I211" s="203"/>
      <c r="J211" s="433">
        <v>0</v>
      </c>
      <c r="K211" s="2883"/>
      <c r="L211" s="2883"/>
      <c r="M211" s="2883"/>
      <c r="N211" s="2883"/>
      <c r="O211" s="2883"/>
      <c r="P211" s="2883"/>
      <c r="Q211" s="2883"/>
    </row>
    <row r="212" spans="1:17" ht="18" customHeight="1" thickTop="1" thickBot="1">
      <c r="A212" s="438">
        <f>SUM(A200:A211)</f>
        <v>0</v>
      </c>
      <c r="B212" s="207">
        <f>SUM(B206:B211)</f>
        <v>0</v>
      </c>
      <c r="C212" s="207">
        <f>SUM(C200:C211)</f>
        <v>34215000</v>
      </c>
      <c r="D212" s="207"/>
      <c r="E212" s="207">
        <f>SUM(E200:E211)</f>
        <v>34215000</v>
      </c>
      <c r="F212" s="207">
        <f>SUM(F200:F211)</f>
        <v>0</v>
      </c>
      <c r="G212" s="279"/>
      <c r="H212" s="230" t="s">
        <v>2401</v>
      </c>
      <c r="I212" s="207">
        <f>SUM(I200:I211)</f>
        <v>0</v>
      </c>
      <c r="J212" s="439">
        <f>SUM(J200:J211)</f>
        <v>0</v>
      </c>
      <c r="K212" s="2883"/>
      <c r="L212" s="2883"/>
      <c r="M212" s="2883"/>
      <c r="N212" s="2883"/>
      <c r="O212" s="2883"/>
      <c r="P212" s="2883"/>
      <c r="Q212" s="2883"/>
    </row>
    <row r="213" spans="1:17" ht="31.5" customHeight="1" thickTop="1" thickBot="1">
      <c r="A213" s="1062">
        <f t="shared" ref="A213:F213" si="17">SUM(A212,A193,A180,A166,A153)</f>
        <v>0</v>
      </c>
      <c r="B213" s="609">
        <f t="shared" si="17"/>
        <v>0</v>
      </c>
      <c r="C213" s="609">
        <f t="shared" si="17"/>
        <v>101280000</v>
      </c>
      <c r="D213" s="609">
        <f t="shared" si="17"/>
        <v>0</v>
      </c>
      <c r="E213" s="609">
        <f t="shared" si="17"/>
        <v>101280000</v>
      </c>
      <c r="F213" s="609">
        <f t="shared" si="17"/>
        <v>0</v>
      </c>
      <c r="G213" s="1127"/>
      <c r="H213" s="1064" t="s">
        <v>2402</v>
      </c>
      <c r="I213" s="609">
        <f>SUM(I212,I193,I180,I166,I153)</f>
        <v>0</v>
      </c>
      <c r="J213" s="1063">
        <f>SUM(J212,J193,J180,J166,J153)</f>
        <v>0</v>
      </c>
      <c r="K213" s="2883"/>
      <c r="L213" s="2883"/>
      <c r="M213" s="2883"/>
      <c r="N213" s="2883"/>
      <c r="O213" s="2883"/>
      <c r="P213" s="2883"/>
      <c r="Q213" s="2883"/>
    </row>
    <row r="214" spans="1:17" ht="12.75" hidden="1" customHeight="1">
      <c r="A214" s="4920"/>
      <c r="B214" s="4920"/>
      <c r="C214" s="4920"/>
      <c r="D214" s="4920"/>
      <c r="E214" s="4920"/>
      <c r="F214" s="4920"/>
      <c r="G214" s="231" t="s">
        <v>141</v>
      </c>
      <c r="H214" s="4920" t="s">
        <v>212</v>
      </c>
      <c r="I214" s="4920"/>
      <c r="J214" s="4920"/>
      <c r="K214" s="2883"/>
      <c r="L214" s="2883"/>
      <c r="M214" s="2883"/>
      <c r="N214" s="2883"/>
      <c r="O214" s="2883"/>
      <c r="P214" s="2883"/>
      <c r="Q214" s="2883"/>
    </row>
    <row r="215" spans="1:17" ht="12.75" hidden="1" customHeight="1">
      <c r="A215" s="4920"/>
      <c r="B215" s="4920"/>
      <c r="C215" s="4920"/>
      <c r="D215" s="4920"/>
      <c r="E215" s="4920"/>
      <c r="F215" s="4920"/>
      <c r="G215" s="224" t="s">
        <v>142</v>
      </c>
      <c r="H215" s="4920" t="s">
        <v>291</v>
      </c>
      <c r="I215" s="4920"/>
      <c r="J215" s="4920"/>
      <c r="K215" s="2883"/>
      <c r="L215" s="2883"/>
      <c r="M215" s="2883"/>
      <c r="N215" s="2883"/>
      <c r="O215" s="2883"/>
      <c r="P215" s="2883"/>
      <c r="Q215" s="2883"/>
    </row>
    <row r="216" spans="1:17" s="151" customFormat="1" ht="20.25" hidden="1" customHeight="1">
      <c r="A216" s="4920"/>
      <c r="B216" s="4920"/>
      <c r="C216" s="4920"/>
      <c r="D216" s="4920"/>
      <c r="E216" s="4920"/>
      <c r="F216" s="4920"/>
      <c r="G216" s="224">
        <v>4</v>
      </c>
      <c r="H216" s="4920" t="s">
        <v>321</v>
      </c>
      <c r="I216" s="4920"/>
      <c r="J216" s="4920"/>
      <c r="K216" s="2883"/>
      <c r="L216" s="2883"/>
      <c r="M216" s="2883"/>
      <c r="N216" s="2883"/>
      <c r="O216" s="2883"/>
      <c r="P216" s="2883"/>
      <c r="Q216" s="2883"/>
    </row>
    <row r="217" spans="1:17" s="598" customFormat="1" ht="18" hidden="1" customHeight="1">
      <c r="A217" s="788">
        <v>0</v>
      </c>
      <c r="B217" s="194">
        <v>0</v>
      </c>
      <c r="C217" s="194">
        <v>0</v>
      </c>
      <c r="D217" s="194">
        <v>0</v>
      </c>
      <c r="E217" s="194">
        <v>0</v>
      </c>
      <c r="F217" s="194">
        <v>0</v>
      </c>
      <c r="G217" s="254">
        <v>350</v>
      </c>
      <c r="H217" s="64" t="s">
        <v>2403</v>
      </c>
      <c r="I217" s="199">
        <v>0</v>
      </c>
      <c r="J217" s="804">
        <v>0</v>
      </c>
      <c r="K217" s="806"/>
      <c r="L217" s="806"/>
      <c r="M217" s="806"/>
      <c r="N217" s="806"/>
      <c r="O217" s="806"/>
      <c r="P217" s="806"/>
      <c r="Q217" s="806"/>
    </row>
    <row r="218" spans="1:17" ht="15.75" customHeight="1" thickTop="1">
      <c r="A218" s="4916"/>
      <c r="B218" s="4917"/>
      <c r="C218" s="4917"/>
      <c r="D218" s="4917"/>
      <c r="E218" s="4917"/>
      <c r="F218" s="4917"/>
      <c r="G218" s="2921" t="s">
        <v>142</v>
      </c>
      <c r="H218" s="4918" t="s">
        <v>291</v>
      </c>
      <c r="I218" s="4918"/>
      <c r="J218" s="4919"/>
      <c r="K218" s="2883"/>
      <c r="L218" s="2883"/>
      <c r="M218" s="2883"/>
      <c r="N218" s="2883"/>
      <c r="O218" s="2883"/>
      <c r="P218" s="2883"/>
      <c r="Q218" s="2883"/>
    </row>
    <row r="219" spans="1:17" ht="17.25" customHeight="1">
      <c r="A219" s="4916"/>
      <c r="B219" s="4917"/>
      <c r="C219" s="4917"/>
      <c r="D219" s="4917"/>
      <c r="E219" s="4917"/>
      <c r="F219" s="4917"/>
      <c r="G219" s="2921">
        <v>1</v>
      </c>
      <c r="H219" s="4918" t="s">
        <v>105</v>
      </c>
      <c r="I219" s="4918"/>
      <c r="J219" s="4919"/>
      <c r="K219" s="2883"/>
      <c r="L219" s="2883"/>
      <c r="M219" s="2883"/>
      <c r="N219" s="2883"/>
      <c r="O219" s="2883"/>
      <c r="P219" s="2883"/>
      <c r="Q219" s="2883"/>
    </row>
    <row r="220" spans="1:17" s="810" customFormat="1" ht="29.25" customHeight="1" thickBot="1">
      <c r="A220" s="836">
        <v>0</v>
      </c>
      <c r="B220" s="832">
        <v>0</v>
      </c>
      <c r="C220" s="1222"/>
      <c r="D220" s="832">
        <v>0</v>
      </c>
      <c r="E220" s="1222"/>
      <c r="F220" s="832">
        <v>0</v>
      </c>
      <c r="G220" s="831" t="s">
        <v>708</v>
      </c>
      <c r="H220" s="840" t="s">
        <v>2404</v>
      </c>
      <c r="I220" s="4178">
        <v>0</v>
      </c>
      <c r="J220" s="837">
        <v>0</v>
      </c>
    </row>
    <row r="221" spans="1:17" s="835" customFormat="1" ht="47.25" customHeight="1" thickTop="1" thickBot="1">
      <c r="A221" s="838">
        <f t="shared" ref="A221:F221" si="18">SUM(A220)</f>
        <v>0</v>
      </c>
      <c r="B221" s="833">
        <f t="shared" si="18"/>
        <v>0</v>
      </c>
      <c r="C221" s="833">
        <f t="shared" si="18"/>
        <v>0</v>
      </c>
      <c r="D221" s="833">
        <f t="shared" si="18"/>
        <v>0</v>
      </c>
      <c r="E221" s="1363">
        <f t="shared" si="18"/>
        <v>0</v>
      </c>
      <c r="F221" s="833">
        <f t="shared" si="18"/>
        <v>0</v>
      </c>
      <c r="G221" s="834"/>
      <c r="H221" s="1128" t="s">
        <v>3167</v>
      </c>
      <c r="I221" s="1363">
        <f>SUM(I220)</f>
        <v>0</v>
      </c>
      <c r="J221" s="839">
        <f>SUM(J220)</f>
        <v>0</v>
      </c>
    </row>
    <row r="222" spans="1:17" ht="17.25" customHeight="1" thickTop="1">
      <c r="A222" s="4909" t="s">
        <v>2972</v>
      </c>
      <c r="B222" s="4909"/>
      <c r="C222" s="4909"/>
      <c r="D222" s="4909"/>
      <c r="E222" s="4909"/>
      <c r="F222" s="4909"/>
      <c r="G222" s="4909"/>
      <c r="H222" s="4909"/>
      <c r="I222" s="355"/>
      <c r="J222" s="355"/>
      <c r="K222" s="2883"/>
      <c r="L222" s="2883"/>
      <c r="M222" s="2883"/>
      <c r="N222" s="2883"/>
      <c r="O222" s="2883"/>
      <c r="P222" s="2883"/>
      <c r="Q222" s="2883"/>
    </row>
    <row r="223" spans="1:17" ht="16.5" customHeight="1">
      <c r="A223" s="4860" t="s">
        <v>2370</v>
      </c>
      <c r="B223" s="4860"/>
      <c r="C223" s="4860"/>
      <c r="D223" s="4860"/>
      <c r="E223" s="4860"/>
      <c r="F223" s="4860"/>
      <c r="G223" s="4860"/>
      <c r="H223" s="4860"/>
      <c r="I223" s="4860"/>
      <c r="J223" s="4860"/>
      <c r="K223" s="2883"/>
      <c r="L223" s="2883"/>
      <c r="M223" s="2883"/>
      <c r="N223" s="2883"/>
      <c r="O223" s="2883"/>
      <c r="P223" s="2883"/>
      <c r="Q223" s="2883"/>
    </row>
    <row r="224" spans="1:17" ht="15" customHeight="1" thickBot="1">
      <c r="A224" s="2883"/>
      <c r="B224" s="2883"/>
      <c r="C224" s="2880"/>
      <c r="D224" s="2880"/>
      <c r="E224" s="2883"/>
      <c r="F224" s="2883"/>
      <c r="G224" s="2883"/>
      <c r="H224" s="2883"/>
      <c r="I224" s="4915" t="s">
        <v>313</v>
      </c>
      <c r="J224" s="4915"/>
      <c r="K224" s="2883"/>
      <c r="L224" s="2883"/>
      <c r="M224" s="2883"/>
      <c r="N224" s="2883"/>
      <c r="O224" s="2883"/>
      <c r="P224" s="2883"/>
      <c r="Q224" s="2883"/>
    </row>
    <row r="225" spans="1:17" s="151" customFormat="1" ht="29.25" customHeight="1" thickBot="1">
      <c r="A225" s="4453" t="s">
        <v>3785</v>
      </c>
      <c r="B225" s="4454"/>
      <c r="C225" s="4455" t="s">
        <v>3783</v>
      </c>
      <c r="D225" s="4454"/>
      <c r="E225" s="4455" t="s">
        <v>3784</v>
      </c>
      <c r="F225" s="4454"/>
      <c r="G225" s="4456" t="s">
        <v>117</v>
      </c>
      <c r="H225" s="4457"/>
      <c r="I225" s="4455" t="s">
        <v>3782</v>
      </c>
      <c r="J225" s="4467"/>
      <c r="K225" s="2883"/>
      <c r="L225" s="2883"/>
      <c r="M225" s="2883"/>
      <c r="N225" s="2883"/>
      <c r="O225" s="2883"/>
      <c r="P225" s="2883"/>
      <c r="Q225" s="2883"/>
    </row>
    <row r="226" spans="1:17" s="598" customFormat="1" ht="16.5" customHeight="1" thickTop="1" thickBot="1">
      <c r="A226" s="1050" t="s">
        <v>118</v>
      </c>
      <c r="B226" s="2819" t="s">
        <v>104</v>
      </c>
      <c r="C226" s="2819" t="s">
        <v>118</v>
      </c>
      <c r="D226" s="2819" t="s">
        <v>104</v>
      </c>
      <c r="E226" s="2819" t="s">
        <v>118</v>
      </c>
      <c r="F226" s="2819" t="s">
        <v>104</v>
      </c>
      <c r="G226" s="4458"/>
      <c r="H226" s="4459"/>
      <c r="I226" s="2819" t="s">
        <v>118</v>
      </c>
      <c r="J226" s="1051" t="s">
        <v>104</v>
      </c>
      <c r="K226" s="806"/>
      <c r="L226" s="806"/>
      <c r="M226" s="806"/>
      <c r="N226" s="806"/>
      <c r="O226" s="806"/>
      <c r="P226" s="806"/>
      <c r="Q226" s="806"/>
    </row>
    <row r="227" spans="1:17" s="129" customFormat="1" ht="15.75" customHeight="1" thickTop="1" thickBot="1">
      <c r="A227" s="1219" t="s">
        <v>1266</v>
      </c>
      <c r="B227" s="2881" t="s">
        <v>3012</v>
      </c>
      <c r="C227" s="2881" t="s">
        <v>2347</v>
      </c>
      <c r="D227" s="2881" t="s">
        <v>3013</v>
      </c>
      <c r="E227" s="2881" t="s">
        <v>1268</v>
      </c>
      <c r="F227" s="2881" t="s">
        <v>3014</v>
      </c>
      <c r="G227" s="4861" t="s">
        <v>3015</v>
      </c>
      <c r="H227" s="4862"/>
      <c r="I227" s="2881" t="s">
        <v>1267</v>
      </c>
      <c r="J227" s="1220" t="s">
        <v>3016</v>
      </c>
      <c r="K227" s="2883"/>
      <c r="L227" s="2883"/>
      <c r="M227" s="2883"/>
      <c r="N227" s="2883"/>
      <c r="O227" s="2883"/>
      <c r="P227" s="2883"/>
      <c r="Q227" s="2883"/>
    </row>
    <row r="228" spans="1:17" ht="16.5" customHeight="1">
      <c r="A228" s="4925"/>
      <c r="B228" s="4926"/>
      <c r="C228" s="4926"/>
      <c r="D228" s="4926"/>
      <c r="E228" s="4926"/>
      <c r="F228" s="4927"/>
      <c r="G228" s="388" t="s">
        <v>143</v>
      </c>
      <c r="H228" s="4928" t="s">
        <v>224</v>
      </c>
      <c r="I228" s="4928"/>
      <c r="J228" s="4929"/>
      <c r="K228" s="2883"/>
      <c r="L228" s="2883"/>
      <c r="M228" s="2883"/>
      <c r="N228" s="2883"/>
      <c r="O228" s="2883"/>
      <c r="P228" s="2883"/>
      <c r="Q228" s="2883"/>
    </row>
    <row r="229" spans="1:17" s="151" customFormat="1" ht="17.25" customHeight="1" thickBot="1">
      <c r="A229" s="4930"/>
      <c r="B229" s="4931"/>
      <c r="C229" s="4931"/>
      <c r="D229" s="4931"/>
      <c r="E229" s="4931"/>
      <c r="F229" s="4931"/>
      <c r="G229" s="2921">
        <v>1</v>
      </c>
      <c r="H229" s="4898" t="s">
        <v>622</v>
      </c>
      <c r="I229" s="4898"/>
      <c r="J229" s="4899"/>
      <c r="K229" s="2883"/>
      <c r="L229" s="2883"/>
      <c r="M229" s="2883"/>
      <c r="N229" s="2883"/>
      <c r="O229" s="2883"/>
      <c r="P229" s="2883"/>
      <c r="Q229" s="2883"/>
    </row>
    <row r="230" spans="1:17" s="150" customFormat="1" ht="18" customHeight="1" thickTop="1" thickBot="1">
      <c r="A230" s="375">
        <v>0</v>
      </c>
      <c r="B230" s="105">
        <v>0</v>
      </c>
      <c r="C230" s="156">
        <v>0</v>
      </c>
      <c r="D230" s="105">
        <v>0</v>
      </c>
      <c r="E230" s="156">
        <v>0</v>
      </c>
      <c r="F230" s="156">
        <v>0</v>
      </c>
      <c r="G230" s="62">
        <v>375</v>
      </c>
      <c r="H230" s="62" t="s">
        <v>2405</v>
      </c>
      <c r="I230" s="572">
        <v>0</v>
      </c>
      <c r="J230" s="378">
        <v>0</v>
      </c>
      <c r="K230" s="2883" t="s">
        <v>3249</v>
      </c>
      <c r="L230" s="2883"/>
      <c r="M230" s="2883"/>
      <c r="N230" s="2883"/>
      <c r="O230" s="2883"/>
      <c r="P230" s="2883"/>
      <c r="Q230" s="2883"/>
    </row>
    <row r="231" spans="1:17" ht="18.75" customHeight="1" thickTop="1">
      <c r="A231" s="375">
        <v>0</v>
      </c>
      <c r="B231" s="156">
        <v>0</v>
      </c>
      <c r="C231" s="157">
        <v>0</v>
      </c>
      <c r="D231" s="157">
        <v>0</v>
      </c>
      <c r="E231" s="157">
        <v>0</v>
      </c>
      <c r="F231" s="156">
        <v>0</v>
      </c>
      <c r="G231" s="62">
        <v>381</v>
      </c>
      <c r="H231" s="1049" t="s">
        <v>2406</v>
      </c>
      <c r="I231" s="1254">
        <v>0</v>
      </c>
      <c r="J231" s="378">
        <v>0</v>
      </c>
      <c r="K231" s="2883"/>
      <c r="L231" s="2883"/>
      <c r="M231" s="2883"/>
      <c r="N231" s="2883"/>
      <c r="O231" s="2883"/>
      <c r="P231" s="2883"/>
      <c r="Q231" s="2883"/>
    </row>
    <row r="232" spans="1:17" ht="18" customHeight="1">
      <c r="A232" s="374">
        <v>0</v>
      </c>
      <c r="B232" s="105">
        <v>0</v>
      </c>
      <c r="C232" s="157">
        <v>0</v>
      </c>
      <c r="D232" s="105">
        <v>0</v>
      </c>
      <c r="E232" s="157">
        <v>0</v>
      </c>
      <c r="F232" s="156">
        <v>0</v>
      </c>
      <c r="G232" s="62">
        <v>383</v>
      </c>
      <c r="H232" s="1049" t="s">
        <v>2407</v>
      </c>
      <c r="I232" s="1254">
        <v>0</v>
      </c>
      <c r="J232" s="378">
        <v>0</v>
      </c>
      <c r="K232" s="2883"/>
      <c r="L232" s="2883"/>
      <c r="M232" s="2883"/>
      <c r="N232" s="2883"/>
      <c r="O232" s="2883"/>
      <c r="P232" s="2883"/>
      <c r="Q232" s="2883"/>
    </row>
    <row r="233" spans="1:17" ht="19.5" customHeight="1">
      <c r="A233" s="375">
        <v>0</v>
      </c>
      <c r="B233" s="156">
        <v>0</v>
      </c>
      <c r="C233" s="157">
        <v>0</v>
      </c>
      <c r="D233" s="157">
        <v>0</v>
      </c>
      <c r="E233" s="157">
        <v>0</v>
      </c>
      <c r="F233" s="156">
        <v>0</v>
      </c>
      <c r="G233" s="62">
        <v>386</v>
      </c>
      <c r="H233" s="1049" t="s">
        <v>2408</v>
      </c>
      <c r="I233" s="1254">
        <v>0</v>
      </c>
      <c r="J233" s="378">
        <v>0</v>
      </c>
      <c r="K233" s="2883"/>
      <c r="L233" s="2883"/>
      <c r="M233" s="2883"/>
      <c r="N233" s="2883"/>
      <c r="O233" s="2883"/>
      <c r="P233" s="2883"/>
      <c r="Q233" s="2883"/>
    </row>
    <row r="234" spans="1:17" ht="15" customHeight="1">
      <c r="A234" s="375">
        <v>0</v>
      </c>
      <c r="B234" s="156">
        <v>0</v>
      </c>
      <c r="C234" s="157">
        <v>0</v>
      </c>
      <c r="D234" s="157">
        <v>0</v>
      </c>
      <c r="E234" s="157">
        <v>0</v>
      </c>
      <c r="F234" s="156">
        <v>0</v>
      </c>
      <c r="G234" s="62">
        <v>387</v>
      </c>
      <c r="H234" s="62" t="s">
        <v>2409</v>
      </c>
      <c r="I234" s="1254">
        <v>0</v>
      </c>
      <c r="J234" s="378">
        <v>0</v>
      </c>
      <c r="K234" s="2883"/>
      <c r="L234" s="2883"/>
      <c r="M234" s="2883"/>
      <c r="N234" s="2883"/>
      <c r="O234" s="2883"/>
      <c r="P234" s="2883"/>
      <c r="Q234" s="2883"/>
    </row>
    <row r="235" spans="1:17" ht="15" customHeight="1">
      <c r="A235" s="375">
        <v>0</v>
      </c>
      <c r="B235" s="105">
        <v>0</v>
      </c>
      <c r="C235" s="157">
        <v>0</v>
      </c>
      <c r="D235" s="157"/>
      <c r="E235" s="157">
        <v>0</v>
      </c>
      <c r="F235" s="156">
        <v>0</v>
      </c>
      <c r="G235" s="62">
        <v>389</v>
      </c>
      <c r="H235" s="62" t="s">
        <v>2410</v>
      </c>
      <c r="I235" s="1254">
        <v>0</v>
      </c>
      <c r="J235" s="378">
        <v>0</v>
      </c>
      <c r="K235" s="2883"/>
      <c r="L235" s="2883"/>
      <c r="M235" s="2883"/>
      <c r="N235" s="2883"/>
      <c r="O235" s="2883"/>
      <c r="P235" s="2883"/>
      <c r="Q235" s="2883"/>
    </row>
    <row r="236" spans="1:17" ht="15" customHeight="1">
      <c r="A236" s="375">
        <v>0</v>
      </c>
      <c r="B236" s="105">
        <v>0</v>
      </c>
      <c r="C236" s="157">
        <v>0</v>
      </c>
      <c r="D236" s="157">
        <v>0</v>
      </c>
      <c r="E236" s="157">
        <v>0</v>
      </c>
      <c r="F236" s="156">
        <v>0</v>
      </c>
      <c r="G236" s="62">
        <v>390</v>
      </c>
      <c r="H236" s="63" t="s">
        <v>2411</v>
      </c>
      <c r="I236" s="1254">
        <v>0</v>
      </c>
      <c r="J236" s="378">
        <v>0</v>
      </c>
      <c r="K236" s="2883"/>
      <c r="L236" s="2883"/>
      <c r="M236" s="2883"/>
      <c r="N236" s="2883"/>
      <c r="O236" s="2883"/>
      <c r="P236" s="2883"/>
      <c r="Q236" s="2883"/>
    </row>
    <row r="237" spans="1:17" s="151" customFormat="1" ht="15" customHeight="1" thickBot="1">
      <c r="A237" s="375">
        <v>0</v>
      </c>
      <c r="B237" s="156">
        <v>0</v>
      </c>
      <c r="C237" s="156">
        <v>0</v>
      </c>
      <c r="D237" s="157">
        <v>0</v>
      </c>
      <c r="E237" s="156">
        <v>0</v>
      </c>
      <c r="F237" s="156">
        <v>0</v>
      </c>
      <c r="G237" s="62">
        <v>391</v>
      </c>
      <c r="H237" s="62" t="s">
        <v>2412</v>
      </c>
      <c r="I237" s="572">
        <v>0</v>
      </c>
      <c r="J237" s="378">
        <v>0</v>
      </c>
      <c r="K237" s="2883"/>
      <c r="L237" s="2883"/>
      <c r="M237" s="2883"/>
      <c r="N237" s="2883"/>
      <c r="O237" s="2883"/>
      <c r="P237" s="2883"/>
      <c r="Q237" s="2883"/>
    </row>
    <row r="238" spans="1:17" s="598" customFormat="1" ht="30" customHeight="1" thickTop="1" thickBot="1">
      <c r="A238" s="375">
        <v>0</v>
      </c>
      <c r="B238" s="156">
        <v>0</v>
      </c>
      <c r="C238" s="1281">
        <v>10000000</v>
      </c>
      <c r="D238" s="157">
        <v>0</v>
      </c>
      <c r="E238" s="1281">
        <v>10000000</v>
      </c>
      <c r="F238" s="156">
        <v>0</v>
      </c>
      <c r="G238" s="62">
        <v>392</v>
      </c>
      <c r="H238" s="63" t="s">
        <v>2413</v>
      </c>
      <c r="I238" s="1281"/>
      <c r="J238" s="378">
        <v>0</v>
      </c>
      <c r="K238" s="806"/>
      <c r="L238" s="806"/>
      <c r="M238" s="806"/>
      <c r="N238" s="806"/>
      <c r="O238" s="806"/>
      <c r="P238" s="806"/>
      <c r="Q238" s="806"/>
    </row>
    <row r="239" spans="1:17" s="593" customFormat="1" ht="21" customHeight="1" thickTop="1" thickBot="1">
      <c r="A239" s="594">
        <v>0</v>
      </c>
      <c r="B239" s="216">
        <v>0</v>
      </c>
      <c r="C239" s="1257">
        <v>5000000</v>
      </c>
      <c r="D239" s="256">
        <v>0</v>
      </c>
      <c r="E239" s="1257">
        <v>5000000</v>
      </c>
      <c r="F239" s="216">
        <v>0</v>
      </c>
      <c r="G239" s="293">
        <v>394</v>
      </c>
      <c r="H239" s="241" t="s">
        <v>3710</v>
      </c>
      <c r="I239" s="1257"/>
      <c r="J239" s="533"/>
      <c r="K239" s="806"/>
      <c r="L239" s="806"/>
      <c r="M239" s="806"/>
      <c r="N239" s="806"/>
      <c r="O239" s="806"/>
      <c r="P239" s="806"/>
      <c r="Q239" s="806"/>
    </row>
    <row r="240" spans="1:17" s="769" customFormat="1" ht="19.5" customHeight="1" thickTop="1" thickBot="1">
      <c r="A240" s="1062">
        <f t="shared" ref="A240:F240" si="19">SUM(A230:A239)</f>
        <v>0</v>
      </c>
      <c r="B240" s="609">
        <f t="shared" si="19"/>
        <v>0</v>
      </c>
      <c r="C240" s="609">
        <f t="shared" si="19"/>
        <v>15000000</v>
      </c>
      <c r="D240" s="609">
        <f t="shared" si="19"/>
        <v>0</v>
      </c>
      <c r="E240" s="609">
        <f t="shared" si="19"/>
        <v>15000000</v>
      </c>
      <c r="F240" s="609">
        <f t="shared" si="19"/>
        <v>0</v>
      </c>
      <c r="G240" s="1127"/>
      <c r="H240" s="992" t="s">
        <v>2414</v>
      </c>
      <c r="I240" s="609">
        <f>SUM(I230:I239)</f>
        <v>0</v>
      </c>
      <c r="J240" s="1063">
        <f>SUM(J230:J238)</f>
        <v>0</v>
      </c>
      <c r="K240" s="806"/>
      <c r="L240" s="806"/>
      <c r="M240" s="806"/>
      <c r="N240" s="806"/>
      <c r="O240" s="806"/>
      <c r="P240" s="806"/>
      <c r="Q240" s="806"/>
    </row>
    <row r="241" spans="1:17" s="806" customFormat="1" ht="8.25" customHeight="1" thickTop="1">
      <c r="A241" s="1122"/>
      <c r="B241" s="1123"/>
      <c r="C241" s="1123"/>
      <c r="D241" s="1123"/>
      <c r="E241" s="1123"/>
      <c r="F241" s="1123"/>
      <c r="G241" s="1124"/>
      <c r="H241" s="1125"/>
      <c r="I241" s="1123"/>
      <c r="J241" s="1126"/>
    </row>
    <row r="242" spans="1:17" ht="16.5" customHeight="1">
      <c r="A242" s="4863"/>
      <c r="B242" s="4864"/>
      <c r="C242" s="4864"/>
      <c r="D242" s="4864"/>
      <c r="E242" s="4864"/>
      <c r="F242" s="4864"/>
      <c r="G242" s="231">
        <v>2</v>
      </c>
      <c r="H242" s="4478" t="s">
        <v>623</v>
      </c>
      <c r="I242" s="4478"/>
      <c r="J242" s="4479"/>
      <c r="K242" s="2883"/>
      <c r="L242" s="2883"/>
      <c r="M242" s="2883"/>
      <c r="N242" s="2883"/>
      <c r="O242" s="2883"/>
      <c r="P242" s="2883"/>
      <c r="Q242" s="2883"/>
    </row>
    <row r="243" spans="1:17" ht="15" customHeight="1">
      <c r="A243" s="375">
        <v>0</v>
      </c>
      <c r="B243" s="156">
        <v>0</v>
      </c>
      <c r="C243" s="157">
        <v>0</v>
      </c>
      <c r="D243" s="105">
        <v>0</v>
      </c>
      <c r="E243" s="156">
        <v>0</v>
      </c>
      <c r="F243" s="156">
        <v>0</v>
      </c>
      <c r="G243" s="162">
        <v>475</v>
      </c>
      <c r="H243" s="62" t="s">
        <v>2415</v>
      </c>
      <c r="I243" s="157">
        <v>0</v>
      </c>
      <c r="J243" s="410">
        <v>0</v>
      </c>
      <c r="K243" s="2883"/>
      <c r="L243" s="2883"/>
      <c r="M243" s="2883"/>
      <c r="N243" s="2883"/>
      <c r="O243" s="2883"/>
      <c r="P243" s="2883"/>
      <c r="Q243" s="2883"/>
    </row>
    <row r="244" spans="1:17" ht="15" customHeight="1">
      <c r="A244" s="375"/>
      <c r="B244" s="156">
        <v>0</v>
      </c>
      <c r="C244" s="156">
        <v>0</v>
      </c>
      <c r="D244" s="156">
        <v>0</v>
      </c>
      <c r="E244" s="156">
        <v>0</v>
      </c>
      <c r="F244" s="156">
        <v>0</v>
      </c>
      <c r="G244" s="162">
        <v>476</v>
      </c>
      <c r="H244" s="62" t="s">
        <v>2416</v>
      </c>
      <c r="I244" s="1281">
        <v>0</v>
      </c>
      <c r="J244" s="378">
        <v>0</v>
      </c>
      <c r="K244" s="2883"/>
      <c r="L244" s="2883"/>
      <c r="M244" s="2883"/>
      <c r="N244" s="2883"/>
      <c r="O244" s="2883"/>
      <c r="P244" s="2883"/>
      <c r="Q244" s="2883"/>
    </row>
    <row r="245" spans="1:17" ht="33.75" customHeight="1" thickBot="1">
      <c r="A245" s="413">
        <v>0</v>
      </c>
      <c r="B245" s="203">
        <v>0</v>
      </c>
      <c r="C245" s="203"/>
      <c r="D245" s="203">
        <v>0</v>
      </c>
      <c r="E245" s="203">
        <v>0</v>
      </c>
      <c r="F245" s="203">
        <v>0</v>
      </c>
      <c r="G245" s="229">
        <v>477</v>
      </c>
      <c r="H245" s="223" t="s">
        <v>2417</v>
      </c>
      <c r="I245" s="203">
        <v>0</v>
      </c>
      <c r="J245" s="433">
        <v>0</v>
      </c>
      <c r="K245" s="2883"/>
      <c r="L245" s="2883"/>
      <c r="M245" s="2883"/>
      <c r="N245" s="2883"/>
      <c r="O245" s="2883"/>
      <c r="P245" s="2883"/>
      <c r="Q245" s="2883"/>
    </row>
    <row r="246" spans="1:17" s="125" customFormat="1" ht="20.25" customHeight="1" thickTop="1" thickBot="1">
      <c r="A246" s="438">
        <f t="shared" ref="A246:F246" si="20">SUM(A243:A245)</f>
        <v>0</v>
      </c>
      <c r="B246" s="207">
        <f t="shared" si="20"/>
        <v>0</v>
      </c>
      <c r="C246" s="207">
        <f t="shared" si="20"/>
        <v>0</v>
      </c>
      <c r="D246" s="207">
        <f t="shared" si="20"/>
        <v>0</v>
      </c>
      <c r="E246" s="207">
        <f t="shared" si="20"/>
        <v>0</v>
      </c>
      <c r="F246" s="207">
        <f t="shared" si="20"/>
        <v>0</v>
      </c>
      <c r="G246" s="279"/>
      <c r="H246" s="230" t="s">
        <v>642</v>
      </c>
      <c r="I246" s="207">
        <f>SUM(I243:I245)</f>
        <v>0</v>
      </c>
      <c r="J246" s="439">
        <f>SUM(J243:J245)</f>
        <v>0</v>
      </c>
      <c r="K246" s="2916"/>
      <c r="L246" s="2916"/>
      <c r="M246" s="2916"/>
      <c r="N246" s="2916"/>
      <c r="O246" s="2916"/>
      <c r="P246" s="2916"/>
      <c r="Q246" s="2916"/>
    </row>
    <row r="247" spans="1:17" ht="16.5" customHeight="1" thickTop="1">
      <c r="A247" s="4863"/>
      <c r="B247" s="4864"/>
      <c r="C247" s="4864"/>
      <c r="D247" s="4864"/>
      <c r="E247" s="4864"/>
      <c r="F247" s="4864"/>
      <c r="G247" s="231">
        <v>3</v>
      </c>
      <c r="H247" s="4478" t="s">
        <v>1418</v>
      </c>
      <c r="I247" s="4478"/>
      <c r="J247" s="4479"/>
      <c r="K247" s="2883"/>
      <c r="L247" s="2883"/>
      <c r="M247" s="2883"/>
      <c r="N247" s="2883"/>
      <c r="O247" s="2883"/>
      <c r="P247" s="2883"/>
      <c r="Q247" s="2883"/>
    </row>
    <row r="248" spans="1:17" ht="15.75" customHeight="1">
      <c r="A248" s="552">
        <v>0</v>
      </c>
      <c r="B248" s="105">
        <v>0</v>
      </c>
      <c r="C248" s="210"/>
      <c r="D248" s="105">
        <v>0</v>
      </c>
      <c r="E248" s="210">
        <v>0</v>
      </c>
      <c r="F248" s="105">
        <v>0</v>
      </c>
      <c r="G248" s="162">
        <v>550</v>
      </c>
      <c r="H248" s="197" t="s">
        <v>2418</v>
      </c>
      <c r="I248" s="210">
        <v>0</v>
      </c>
      <c r="J248" s="410">
        <v>0</v>
      </c>
      <c r="K248" s="2883"/>
      <c r="L248" s="2883"/>
      <c r="M248" s="2883"/>
      <c r="N248" s="2883"/>
      <c r="O248" s="2883"/>
      <c r="P248" s="2883"/>
      <c r="Q248" s="2883"/>
    </row>
    <row r="249" spans="1:17" ht="15.75" customHeight="1" thickBot="1">
      <c r="A249" s="531">
        <v>0</v>
      </c>
      <c r="B249" s="204">
        <v>0</v>
      </c>
      <c r="C249" s="275"/>
      <c r="D249" s="204">
        <v>0</v>
      </c>
      <c r="E249" s="275">
        <v>0</v>
      </c>
      <c r="F249" s="204">
        <v>0</v>
      </c>
      <c r="G249" s="229">
        <v>551</v>
      </c>
      <c r="H249" s="205" t="s">
        <v>2419</v>
      </c>
      <c r="I249" s="275">
        <v>0</v>
      </c>
      <c r="J249" s="440">
        <v>0</v>
      </c>
      <c r="K249" s="2883"/>
      <c r="L249" s="2883"/>
      <c r="M249" s="2883"/>
      <c r="N249" s="2883"/>
      <c r="O249" s="2883"/>
      <c r="P249" s="2883"/>
      <c r="Q249" s="2883"/>
    </row>
    <row r="250" spans="1:17" ht="18.75" customHeight="1" thickTop="1" thickBot="1">
      <c r="A250" s="421">
        <f t="shared" ref="A250:F250" si="21">SUM(A248:A249)</f>
        <v>0</v>
      </c>
      <c r="B250" s="422">
        <f t="shared" si="21"/>
        <v>0</v>
      </c>
      <c r="C250" s="422">
        <f t="shared" si="21"/>
        <v>0</v>
      </c>
      <c r="D250" s="422">
        <f t="shared" si="21"/>
        <v>0</v>
      </c>
      <c r="E250" s="422">
        <f t="shared" si="21"/>
        <v>0</v>
      </c>
      <c r="F250" s="422">
        <f t="shared" si="21"/>
        <v>0</v>
      </c>
      <c r="G250" s="820"/>
      <c r="H250" s="571" t="s">
        <v>645</v>
      </c>
      <c r="I250" s="422">
        <f>SUM(I248:I249)</f>
        <v>0</v>
      </c>
      <c r="J250" s="601">
        <f>SUM(J248:J249)</f>
        <v>0</v>
      </c>
      <c r="K250" s="2883"/>
      <c r="L250" s="2883"/>
      <c r="M250" s="2883"/>
      <c r="N250" s="2883"/>
      <c r="O250" s="2883"/>
      <c r="P250" s="2883"/>
      <c r="Q250" s="2883"/>
    </row>
    <row r="251" spans="1:17" ht="17.25" customHeight="1">
      <c r="A251" s="4909" t="s">
        <v>2972</v>
      </c>
      <c r="B251" s="4909"/>
      <c r="C251" s="4909"/>
      <c r="D251" s="4909"/>
      <c r="E251" s="4909"/>
      <c r="F251" s="4909"/>
      <c r="G251" s="4909"/>
      <c r="H251" s="4909"/>
      <c r="I251" s="355"/>
      <c r="J251" s="355"/>
      <c r="K251" s="2883"/>
      <c r="L251" s="2883"/>
      <c r="M251" s="2883"/>
      <c r="N251" s="2883"/>
      <c r="O251" s="2883"/>
      <c r="P251" s="2883"/>
      <c r="Q251" s="2883"/>
    </row>
    <row r="252" spans="1:17" ht="15.75" customHeight="1">
      <c r="A252" s="4860" t="s">
        <v>2370</v>
      </c>
      <c r="B252" s="4860"/>
      <c r="C252" s="4860"/>
      <c r="D252" s="4860"/>
      <c r="E252" s="4860"/>
      <c r="F252" s="4860"/>
      <c r="G252" s="4860"/>
      <c r="H252" s="4860"/>
      <c r="I252" s="4860"/>
      <c r="J252" s="4860"/>
      <c r="K252" s="2883"/>
      <c r="L252" s="2883"/>
      <c r="M252" s="2883"/>
      <c r="N252" s="2883"/>
      <c r="O252" s="2883"/>
      <c r="P252" s="2883"/>
      <c r="Q252" s="2883"/>
    </row>
    <row r="253" spans="1:17" ht="15" customHeight="1" thickBot="1">
      <c r="A253" s="2883"/>
      <c r="B253" s="2883"/>
      <c r="C253" s="2880"/>
      <c r="D253" s="2880"/>
      <c r="E253" s="2883"/>
      <c r="F253" s="2883"/>
      <c r="G253" s="2883"/>
      <c r="H253" s="2883"/>
      <c r="I253" s="4915" t="s">
        <v>313</v>
      </c>
      <c r="J253" s="4915"/>
      <c r="K253" s="2883"/>
      <c r="L253" s="2883"/>
      <c r="M253" s="2883"/>
      <c r="N253" s="2883"/>
      <c r="O253" s="2883"/>
      <c r="P253" s="2883"/>
      <c r="Q253" s="2883"/>
    </row>
    <row r="254" spans="1:17" ht="29.25" customHeight="1">
      <c r="A254" s="4453" t="s">
        <v>3785</v>
      </c>
      <c r="B254" s="4454"/>
      <c r="C254" s="4455" t="s">
        <v>3783</v>
      </c>
      <c r="D254" s="4454"/>
      <c r="E254" s="4455" t="s">
        <v>3784</v>
      </c>
      <c r="F254" s="4454"/>
      <c r="G254" s="4456" t="s">
        <v>117</v>
      </c>
      <c r="H254" s="4457"/>
      <c r="I254" s="4455" t="s">
        <v>3782</v>
      </c>
      <c r="J254" s="4467"/>
      <c r="K254" s="2883"/>
      <c r="L254" s="2883"/>
      <c r="M254" s="2883"/>
      <c r="N254" s="2883"/>
      <c r="O254" s="2883"/>
      <c r="P254" s="2883"/>
      <c r="Q254" s="2883"/>
    </row>
    <row r="255" spans="1:17" ht="18" customHeight="1">
      <c r="A255" s="1050" t="s">
        <v>118</v>
      </c>
      <c r="B255" s="2819" t="s">
        <v>104</v>
      </c>
      <c r="C255" s="2819" t="s">
        <v>118</v>
      </c>
      <c r="D255" s="2819" t="s">
        <v>104</v>
      </c>
      <c r="E255" s="2819" t="s">
        <v>118</v>
      </c>
      <c r="F255" s="2819" t="s">
        <v>104</v>
      </c>
      <c r="G255" s="4458"/>
      <c r="H255" s="4459"/>
      <c r="I255" s="2819" t="s">
        <v>118</v>
      </c>
      <c r="J255" s="1051" t="s">
        <v>104</v>
      </c>
      <c r="K255" s="2883"/>
      <c r="L255" s="2883"/>
      <c r="M255" s="2883"/>
      <c r="N255" s="2883"/>
      <c r="O255" s="2883"/>
      <c r="P255" s="2883"/>
      <c r="Q255" s="2883"/>
    </row>
    <row r="256" spans="1:17" s="151" customFormat="1" ht="16.5" customHeight="1" thickBot="1">
      <c r="A256" s="1219" t="s">
        <v>1266</v>
      </c>
      <c r="B256" s="2881" t="s">
        <v>3012</v>
      </c>
      <c r="C256" s="2881" t="s">
        <v>2347</v>
      </c>
      <c r="D256" s="2881" t="s">
        <v>3013</v>
      </c>
      <c r="E256" s="2881" t="s">
        <v>1268</v>
      </c>
      <c r="F256" s="2881" t="s">
        <v>3014</v>
      </c>
      <c r="G256" s="4861" t="s">
        <v>3015</v>
      </c>
      <c r="H256" s="4862"/>
      <c r="I256" s="2881" t="s">
        <v>1267</v>
      </c>
      <c r="J256" s="1220" t="s">
        <v>3016</v>
      </c>
      <c r="K256" s="2883"/>
      <c r="L256" s="2883"/>
      <c r="M256" s="2883"/>
      <c r="N256" s="2883"/>
      <c r="O256" s="2883"/>
      <c r="P256" s="2883"/>
      <c r="Q256" s="2883"/>
    </row>
    <row r="257" spans="1:17" s="2883" customFormat="1" ht="16.5" customHeight="1">
      <c r="A257" s="4932"/>
      <c r="B257" s="4933"/>
      <c r="C257" s="4933"/>
      <c r="D257" s="4933"/>
      <c r="E257" s="4933"/>
      <c r="F257" s="4934"/>
      <c r="G257" s="1129">
        <v>4</v>
      </c>
      <c r="H257" s="4935" t="s">
        <v>321</v>
      </c>
      <c r="I257" s="4936"/>
      <c r="J257" s="4937"/>
    </row>
    <row r="258" spans="1:17" ht="17.100000000000001" customHeight="1">
      <c r="A258" s="156"/>
      <c r="B258" s="156">
        <v>0</v>
      </c>
      <c r="C258" s="156">
        <v>0</v>
      </c>
      <c r="D258" s="156">
        <v>0</v>
      </c>
      <c r="E258" s="156"/>
      <c r="F258" s="156">
        <v>0</v>
      </c>
      <c r="G258" s="162">
        <v>600</v>
      </c>
      <c r="H258" s="62" t="s">
        <v>1835</v>
      </c>
      <c r="I258" s="572">
        <v>0</v>
      </c>
      <c r="J258" s="378">
        <v>0</v>
      </c>
      <c r="K258" s="2883"/>
      <c r="L258" s="2883"/>
      <c r="M258" s="2883"/>
      <c r="N258" s="2883"/>
      <c r="O258" s="2883"/>
      <c r="P258" s="2883"/>
      <c r="Q258" s="2883"/>
    </row>
    <row r="259" spans="1:17" ht="17.100000000000001" customHeight="1">
      <c r="A259" s="156"/>
      <c r="B259" s="156">
        <v>0</v>
      </c>
      <c r="C259" s="156">
        <v>0</v>
      </c>
      <c r="D259" s="156">
        <v>0</v>
      </c>
      <c r="E259" s="156"/>
      <c r="F259" s="105">
        <v>0</v>
      </c>
      <c r="G259" s="162">
        <v>601</v>
      </c>
      <c r="H259" s="62" t="s">
        <v>2420</v>
      </c>
      <c r="I259" s="572">
        <v>0</v>
      </c>
      <c r="J259" s="410">
        <v>0</v>
      </c>
      <c r="K259" s="2883"/>
      <c r="L259" s="2883"/>
      <c r="M259" s="2883"/>
      <c r="N259" s="2883"/>
      <c r="O259" s="2883"/>
      <c r="P259" s="2883"/>
      <c r="Q259" s="2883"/>
    </row>
    <row r="260" spans="1:17" ht="17.100000000000001" customHeight="1">
      <c r="A260" s="156"/>
      <c r="B260" s="156">
        <v>0</v>
      </c>
      <c r="C260" s="156">
        <v>0</v>
      </c>
      <c r="D260" s="156">
        <v>0</v>
      </c>
      <c r="E260" s="156"/>
      <c r="F260" s="105">
        <v>0</v>
      </c>
      <c r="G260" s="162">
        <v>606</v>
      </c>
      <c r="H260" s="62" t="s">
        <v>648</v>
      </c>
      <c r="I260" s="572">
        <v>0</v>
      </c>
      <c r="J260" s="410">
        <v>0</v>
      </c>
      <c r="K260" s="2883"/>
      <c r="L260" s="2883"/>
      <c r="M260" s="2883"/>
      <c r="N260" s="2883"/>
      <c r="O260" s="2883"/>
      <c r="P260" s="2883"/>
      <c r="Q260" s="2883"/>
    </row>
    <row r="261" spans="1:17" ht="17.100000000000001" customHeight="1">
      <c r="A261" s="156"/>
      <c r="B261" s="156">
        <v>0</v>
      </c>
      <c r="C261" s="156">
        <v>0</v>
      </c>
      <c r="D261" s="156">
        <v>0</v>
      </c>
      <c r="E261" s="156"/>
      <c r="F261" s="156">
        <v>0</v>
      </c>
      <c r="G261" s="162">
        <v>615</v>
      </c>
      <c r="H261" s="62" t="s">
        <v>2421</v>
      </c>
      <c r="I261" s="572">
        <v>0</v>
      </c>
      <c r="J261" s="378">
        <v>0</v>
      </c>
      <c r="K261" s="2883"/>
      <c r="L261" s="2883"/>
      <c r="M261" s="2883"/>
      <c r="N261" s="2883"/>
      <c r="O261" s="2883"/>
      <c r="P261" s="2883"/>
      <c r="Q261" s="2883"/>
    </row>
    <row r="262" spans="1:17" ht="17.100000000000001" customHeight="1">
      <c r="A262" s="156"/>
      <c r="B262" s="156">
        <v>0</v>
      </c>
      <c r="C262" s="156">
        <v>0</v>
      </c>
      <c r="D262" s="156">
        <v>0</v>
      </c>
      <c r="E262" s="156"/>
      <c r="F262" s="156">
        <v>0</v>
      </c>
      <c r="G262" s="162">
        <v>630</v>
      </c>
      <c r="H262" s="62" t="s">
        <v>2422</v>
      </c>
      <c r="I262" s="572">
        <v>0</v>
      </c>
      <c r="J262" s="378">
        <v>0</v>
      </c>
      <c r="K262" s="2883"/>
      <c r="L262" s="2883"/>
      <c r="M262" s="2883"/>
      <c r="N262" s="2883"/>
      <c r="O262" s="2883"/>
      <c r="P262" s="2883"/>
      <c r="Q262" s="2883"/>
    </row>
    <row r="263" spans="1:17" ht="29.25" customHeight="1">
      <c r="A263" s="156"/>
      <c r="B263" s="199">
        <v>0</v>
      </c>
      <c r="C263" s="199">
        <v>0</v>
      </c>
      <c r="D263" s="199">
        <v>0</v>
      </c>
      <c r="E263" s="199"/>
      <c r="F263" s="199"/>
      <c r="G263" s="254">
        <v>649</v>
      </c>
      <c r="H263" s="252" t="s">
        <v>2985</v>
      </c>
      <c r="I263" s="825">
        <v>0</v>
      </c>
      <c r="J263" s="523">
        <v>0</v>
      </c>
      <c r="K263" s="2883"/>
      <c r="L263" s="2883"/>
      <c r="M263" s="2883"/>
      <c r="N263" s="2883"/>
      <c r="O263" s="2883"/>
      <c r="P263" s="2883"/>
      <c r="Q263" s="2883"/>
    </row>
    <row r="264" spans="1:17" ht="22.5" customHeight="1">
      <c r="A264" s="156"/>
      <c r="B264" s="199"/>
      <c r="C264" s="199">
        <v>0</v>
      </c>
      <c r="D264" s="199"/>
      <c r="E264" s="199"/>
      <c r="F264" s="199"/>
      <c r="G264" s="254"/>
      <c r="H264" s="252" t="s">
        <v>3250</v>
      </c>
      <c r="I264" s="825">
        <v>0</v>
      </c>
      <c r="J264" s="523"/>
      <c r="K264" s="2883"/>
      <c r="L264" s="2883"/>
      <c r="M264" s="2883"/>
      <c r="N264" s="2883"/>
      <c r="O264" s="2883"/>
      <c r="P264" s="2883"/>
      <c r="Q264" s="2883"/>
    </row>
    <row r="265" spans="1:17" ht="29.25" customHeight="1">
      <c r="A265" s="156"/>
      <c r="B265" s="199">
        <v>0</v>
      </c>
      <c r="C265" s="199"/>
      <c r="D265" s="199">
        <v>0</v>
      </c>
      <c r="E265" s="199"/>
      <c r="F265" s="199"/>
      <c r="G265" s="254">
        <v>650</v>
      </c>
      <c r="H265" s="252" t="s">
        <v>2986</v>
      </c>
      <c r="I265" s="1331">
        <v>0</v>
      </c>
      <c r="J265" s="523">
        <v>0</v>
      </c>
      <c r="K265" s="2883"/>
      <c r="L265" s="2883"/>
      <c r="M265" s="2883"/>
      <c r="N265" s="2883"/>
      <c r="O265" s="2883"/>
      <c r="P265" s="2883"/>
      <c r="Q265" s="2883"/>
    </row>
    <row r="266" spans="1:17" ht="15.75" customHeight="1" thickBot="1">
      <c r="A266" s="413"/>
      <c r="B266" s="204">
        <v>0</v>
      </c>
      <c r="C266" s="1253">
        <v>1500000</v>
      </c>
      <c r="D266" s="204">
        <v>0</v>
      </c>
      <c r="E266" s="1253">
        <v>1500000</v>
      </c>
      <c r="F266" s="203">
        <v>0</v>
      </c>
      <c r="G266" s="229">
        <v>999</v>
      </c>
      <c r="H266" s="236" t="s">
        <v>2423</v>
      </c>
      <c r="I266" s="1253"/>
      <c r="J266" s="433">
        <v>0</v>
      </c>
      <c r="K266" s="2883"/>
      <c r="L266" s="2883"/>
      <c r="M266" s="2883"/>
      <c r="N266" s="2883"/>
      <c r="O266" s="2883"/>
      <c r="P266" s="2883"/>
      <c r="Q266" s="2883"/>
    </row>
    <row r="267" spans="1:17" ht="18.75" customHeight="1" thickTop="1" thickBot="1">
      <c r="A267" s="438">
        <f t="shared" ref="A267:F267" si="22">SUM(A258:A266)</f>
        <v>0</v>
      </c>
      <c r="B267" s="207">
        <f t="shared" si="22"/>
        <v>0</v>
      </c>
      <c r="C267" s="207">
        <f t="shared" si="22"/>
        <v>1500000</v>
      </c>
      <c r="D267" s="207">
        <f t="shared" si="22"/>
        <v>0</v>
      </c>
      <c r="E267" s="207">
        <f t="shared" si="22"/>
        <v>1500000</v>
      </c>
      <c r="F267" s="207">
        <f t="shared" si="22"/>
        <v>0</v>
      </c>
      <c r="G267" s="279"/>
      <c r="H267" s="230" t="s">
        <v>470</v>
      </c>
      <c r="I267" s="207">
        <f>SUM(I258:I266)</f>
        <v>0</v>
      </c>
      <c r="J267" s="439">
        <f>SUM(J258:J266)</f>
        <v>0</v>
      </c>
      <c r="K267" s="2883"/>
      <c r="L267" s="2883"/>
      <c r="M267" s="2883"/>
      <c r="N267" s="2883"/>
      <c r="O267" s="2883"/>
      <c r="P267" s="2883"/>
      <c r="Q267" s="2883"/>
    </row>
    <row r="268" spans="1:17" ht="21.75" customHeight="1" thickTop="1" thickBot="1">
      <c r="A268" s="438">
        <f>SUM(A267,A250,A246,A240)</f>
        <v>0</v>
      </c>
      <c r="B268" s="207">
        <f>SUM(B267,B247,B246,B240)</f>
        <v>0</v>
      </c>
      <c r="C268" s="232">
        <f>SUM(C267,C250,C246,C240)</f>
        <v>16500000</v>
      </c>
      <c r="D268" s="207">
        <f>SUM(D267,D247,D246,D240)</f>
        <v>0</v>
      </c>
      <c r="E268" s="232">
        <f>SUM(E267,E250,E246,E240)</f>
        <v>16500000</v>
      </c>
      <c r="F268" s="207">
        <f>SUM(F267,F247,F246,F240)</f>
        <v>0</v>
      </c>
      <c r="G268" s="314"/>
      <c r="H268" s="230" t="s">
        <v>2424</v>
      </c>
      <c r="I268" s="207">
        <f>SUM(I267,I250,I246,I240)</f>
        <v>0</v>
      </c>
      <c r="J268" s="439">
        <f>SUM(J267,J247,J246,J240)</f>
        <v>0</v>
      </c>
      <c r="K268" s="2883"/>
      <c r="L268" s="2883"/>
      <c r="M268" s="2883"/>
      <c r="N268" s="2883"/>
      <c r="O268" s="2883"/>
      <c r="P268" s="2883"/>
      <c r="Q268" s="2883"/>
    </row>
    <row r="269" spans="1:17" s="598" customFormat="1" ht="35.25" hidden="1" customHeight="1">
      <c r="A269" s="4863" t="s">
        <v>2370</v>
      </c>
      <c r="B269" s="4864"/>
      <c r="C269" s="4864"/>
      <c r="D269" s="4864"/>
      <c r="E269" s="4864"/>
      <c r="F269" s="4864"/>
      <c r="G269" s="4864"/>
      <c r="H269" s="4864"/>
      <c r="I269" s="4864"/>
      <c r="J269" s="4938"/>
      <c r="K269" s="806"/>
      <c r="L269" s="806"/>
      <c r="M269" s="806"/>
      <c r="N269" s="806"/>
      <c r="O269" s="806"/>
      <c r="P269" s="806"/>
      <c r="Q269" s="806"/>
    </row>
    <row r="270" spans="1:17" ht="13.5" hidden="1" customHeight="1">
      <c r="A270" s="2882"/>
      <c r="B270" s="2883"/>
      <c r="C270" s="2880"/>
      <c r="D270" s="2880"/>
      <c r="E270" s="2883"/>
      <c r="F270" s="2883"/>
      <c r="G270" s="2883"/>
      <c r="H270" s="2883"/>
      <c r="I270" s="4864" t="s">
        <v>313</v>
      </c>
      <c r="J270" s="4938"/>
      <c r="K270" s="2883"/>
      <c r="L270" s="2883"/>
      <c r="M270" s="2883"/>
      <c r="N270" s="2883"/>
      <c r="O270" s="2883"/>
      <c r="P270" s="2883"/>
      <c r="Q270" s="2883"/>
    </row>
    <row r="271" spans="1:17" ht="15" hidden="1" customHeight="1">
      <c r="A271" s="4863" t="s">
        <v>2425</v>
      </c>
      <c r="B271" s="4864"/>
      <c r="C271" s="4864" t="s">
        <v>2426</v>
      </c>
      <c r="D271" s="4864"/>
      <c r="E271" s="4864" t="s">
        <v>2427</v>
      </c>
      <c r="F271" s="4864"/>
      <c r="G271" s="4864" t="s">
        <v>117</v>
      </c>
      <c r="H271" s="4864"/>
      <c r="I271" s="4864" t="s">
        <v>1265</v>
      </c>
      <c r="J271" s="4938"/>
      <c r="K271" s="2883"/>
      <c r="L271" s="2883"/>
      <c r="M271" s="2883"/>
      <c r="N271" s="2883"/>
      <c r="O271" s="2883"/>
      <c r="P271" s="2883"/>
      <c r="Q271" s="2883"/>
    </row>
    <row r="272" spans="1:17" s="151" customFormat="1" ht="15.75" hidden="1" customHeight="1">
      <c r="A272" s="841" t="s">
        <v>118</v>
      </c>
      <c r="B272" s="246" t="s">
        <v>104</v>
      </c>
      <c r="C272" s="246" t="s">
        <v>118</v>
      </c>
      <c r="D272" s="246" t="s">
        <v>104</v>
      </c>
      <c r="E272" s="246" t="s">
        <v>118</v>
      </c>
      <c r="F272" s="246" t="s">
        <v>104</v>
      </c>
      <c r="G272" s="4864"/>
      <c r="H272" s="4864"/>
      <c r="I272" s="246" t="s">
        <v>118</v>
      </c>
      <c r="J272" s="842" t="s">
        <v>104</v>
      </c>
      <c r="K272" s="2883"/>
      <c r="L272" s="2883"/>
      <c r="M272" s="2883"/>
      <c r="N272" s="2883"/>
      <c r="O272" s="2883"/>
      <c r="P272" s="2883"/>
      <c r="Q272" s="2883"/>
    </row>
    <row r="273" spans="1:17" s="598" customFormat="1" ht="18" hidden="1" customHeight="1">
      <c r="A273" s="843">
        <v>1</v>
      </c>
      <c r="B273" s="391">
        <v>2</v>
      </c>
      <c r="C273" s="391">
        <v>3</v>
      </c>
      <c r="D273" s="391">
        <v>4</v>
      </c>
      <c r="E273" s="391">
        <v>5</v>
      </c>
      <c r="F273" s="391">
        <v>6</v>
      </c>
      <c r="G273" s="4864">
        <v>7</v>
      </c>
      <c r="H273" s="4864"/>
      <c r="I273" s="391">
        <v>8</v>
      </c>
      <c r="J273" s="844">
        <v>9</v>
      </c>
      <c r="K273" s="806"/>
      <c r="L273" s="806"/>
      <c r="M273" s="806"/>
      <c r="N273" s="806"/>
      <c r="O273" s="806"/>
      <c r="P273" s="806"/>
      <c r="Q273" s="806"/>
    </row>
    <row r="274" spans="1:17" s="593" customFormat="1" ht="17.25" customHeight="1" thickTop="1">
      <c r="A274" s="4916"/>
      <c r="B274" s="4917"/>
      <c r="C274" s="4917"/>
      <c r="D274" s="4917"/>
      <c r="E274" s="4917"/>
      <c r="F274" s="4917"/>
      <c r="G274" s="2921" t="s">
        <v>144</v>
      </c>
      <c r="H274" s="4918" t="s">
        <v>292</v>
      </c>
      <c r="I274" s="4918"/>
      <c r="J274" s="4919"/>
      <c r="K274" s="806"/>
      <c r="L274" s="806"/>
      <c r="M274" s="806"/>
      <c r="N274" s="806"/>
      <c r="O274" s="806"/>
      <c r="P274" s="806"/>
      <c r="Q274" s="806"/>
    </row>
    <row r="275" spans="1:17" ht="15" hidden="1" customHeight="1">
      <c r="A275" s="4916"/>
      <c r="B275" s="4917"/>
      <c r="C275" s="4917"/>
      <c r="D275" s="4917"/>
      <c r="E275" s="4917"/>
      <c r="F275" s="4917"/>
      <c r="G275" s="2899"/>
      <c r="H275" s="4918" t="s">
        <v>1420</v>
      </c>
      <c r="I275" s="4918"/>
      <c r="J275" s="4919"/>
      <c r="K275" s="2883"/>
      <c r="L275" s="2883"/>
      <c r="M275" s="2883"/>
      <c r="N275" s="2883"/>
      <c r="O275" s="2883"/>
      <c r="P275" s="2883"/>
      <c r="Q275" s="2883"/>
    </row>
    <row r="276" spans="1:17" ht="15" hidden="1" customHeight="1">
      <c r="A276" s="2581"/>
      <c r="B276" s="2887"/>
      <c r="C276" s="2887"/>
      <c r="D276" s="2887"/>
      <c r="E276" s="2887"/>
      <c r="F276" s="2887"/>
      <c r="G276" s="2899"/>
      <c r="H276" s="2900"/>
      <c r="I276" s="1065"/>
      <c r="J276" s="1130"/>
      <c r="K276" s="2883"/>
      <c r="L276" s="2883"/>
      <c r="M276" s="2883"/>
      <c r="N276" s="2883"/>
      <c r="O276" s="2883"/>
      <c r="P276" s="2883"/>
      <c r="Q276" s="2883"/>
    </row>
    <row r="277" spans="1:17" ht="15" hidden="1" customHeight="1">
      <c r="A277" s="4916"/>
      <c r="B277" s="4917"/>
      <c r="C277" s="4917"/>
      <c r="D277" s="4917"/>
      <c r="E277" s="4917"/>
      <c r="F277" s="4917"/>
      <c r="G277" s="2899"/>
      <c r="H277" s="4918" t="s">
        <v>1421</v>
      </c>
      <c r="I277" s="4918"/>
      <c r="J277" s="4919"/>
      <c r="K277" s="2883"/>
      <c r="L277" s="2883"/>
      <c r="M277" s="2883"/>
      <c r="N277" s="2883"/>
      <c r="O277" s="2883"/>
      <c r="P277" s="2883"/>
      <c r="Q277" s="2883"/>
    </row>
    <row r="278" spans="1:17" ht="21.75" hidden="1" customHeight="1">
      <c r="A278" s="2581"/>
      <c r="B278" s="2887"/>
      <c r="C278" s="2887"/>
      <c r="D278" s="2887"/>
      <c r="E278" s="2887"/>
      <c r="F278" s="2887"/>
      <c r="G278" s="2899"/>
      <c r="H278" s="2900"/>
      <c r="I278" s="1065"/>
      <c r="J278" s="1130"/>
      <c r="K278" s="2883"/>
      <c r="L278" s="2883"/>
      <c r="M278" s="2883"/>
      <c r="N278" s="2883"/>
      <c r="O278" s="2883"/>
      <c r="P278" s="2883"/>
      <c r="Q278" s="2883"/>
    </row>
    <row r="279" spans="1:17" ht="15" hidden="1" customHeight="1">
      <c r="A279" s="4916"/>
      <c r="B279" s="4917"/>
      <c r="C279" s="4917"/>
      <c r="D279" s="4917"/>
      <c r="E279" s="4917"/>
      <c r="F279" s="4917"/>
      <c r="G279" s="2899"/>
      <c r="H279" s="4918" t="s">
        <v>1422</v>
      </c>
      <c r="I279" s="4918"/>
      <c r="J279" s="4919"/>
      <c r="K279" s="2883"/>
      <c r="L279" s="2883"/>
      <c r="M279" s="2883"/>
      <c r="N279" s="2883"/>
      <c r="O279" s="2883"/>
      <c r="P279" s="2883"/>
      <c r="Q279" s="2883"/>
    </row>
    <row r="280" spans="1:17" ht="15" hidden="1" customHeight="1">
      <c r="A280" s="2581"/>
      <c r="B280" s="2887"/>
      <c r="C280" s="2887"/>
      <c r="D280" s="2887"/>
      <c r="E280" s="2887"/>
      <c r="F280" s="2887"/>
      <c r="G280" s="2899"/>
      <c r="H280" s="2900"/>
      <c r="I280" s="1065"/>
      <c r="J280" s="1130"/>
      <c r="K280" s="2883"/>
      <c r="L280" s="2883"/>
      <c r="M280" s="2883"/>
      <c r="N280" s="2883"/>
      <c r="O280" s="2883"/>
      <c r="P280" s="2883"/>
      <c r="Q280" s="2883"/>
    </row>
    <row r="281" spans="1:17" ht="16.5" customHeight="1">
      <c r="A281" s="4916"/>
      <c r="B281" s="4917"/>
      <c r="C281" s="4917"/>
      <c r="D281" s="4917"/>
      <c r="E281" s="4917"/>
      <c r="F281" s="4917"/>
      <c r="G281" s="2921">
        <v>4</v>
      </c>
      <c r="H281" s="4918" t="s">
        <v>321</v>
      </c>
      <c r="I281" s="4918"/>
      <c r="J281" s="4919"/>
      <c r="K281" s="2883"/>
      <c r="L281" s="2883"/>
      <c r="M281" s="2883"/>
      <c r="N281" s="2883"/>
      <c r="O281" s="2883"/>
      <c r="P281" s="2883"/>
      <c r="Q281" s="2883"/>
    </row>
    <row r="282" spans="1:17" ht="15.75" customHeight="1" thickBot="1">
      <c r="A282" s="594">
        <v>0</v>
      </c>
      <c r="B282" s="216">
        <v>0</v>
      </c>
      <c r="C282" s="1330">
        <v>3000000</v>
      </c>
      <c r="D282" s="216"/>
      <c r="E282" s="1330">
        <v>3000000</v>
      </c>
      <c r="F282" s="216">
        <v>0</v>
      </c>
      <c r="G282" s="1329">
        <v>999</v>
      </c>
      <c r="H282" s="1329" t="s">
        <v>1171</v>
      </c>
      <c r="I282" s="1330"/>
      <c r="J282" s="533">
        <v>0</v>
      </c>
      <c r="K282" s="2883"/>
      <c r="L282" s="2883"/>
      <c r="M282" s="2883"/>
      <c r="N282" s="2883"/>
      <c r="O282" s="2883"/>
      <c r="P282" s="2883"/>
      <c r="Q282" s="2883"/>
    </row>
    <row r="283" spans="1:17" ht="23.25" customHeight="1" thickTop="1" thickBot="1">
      <c r="A283" s="438">
        <f t="shared" ref="A283:F283" si="23">SUM(A282)</f>
        <v>0</v>
      </c>
      <c r="B283" s="207">
        <f t="shared" si="23"/>
        <v>0</v>
      </c>
      <c r="C283" s="207">
        <f>SUM(C282)</f>
        <v>3000000</v>
      </c>
      <c r="D283" s="207">
        <f t="shared" si="23"/>
        <v>0</v>
      </c>
      <c r="E283" s="207">
        <f t="shared" si="23"/>
        <v>3000000</v>
      </c>
      <c r="F283" s="207">
        <f t="shared" si="23"/>
        <v>0</v>
      </c>
      <c r="G283" s="279"/>
      <c r="H283" s="230" t="s">
        <v>2428</v>
      </c>
      <c r="I283" s="207">
        <f>SUM(I282)</f>
        <v>0</v>
      </c>
      <c r="J283" s="439">
        <f>SUM(J282)</f>
        <v>0</v>
      </c>
      <c r="K283" s="2883"/>
      <c r="L283" s="2883"/>
      <c r="M283" s="2883"/>
      <c r="N283" s="2883"/>
      <c r="O283" s="2883"/>
      <c r="P283" s="2883"/>
      <c r="Q283" s="2883"/>
    </row>
    <row r="284" spans="1:17" s="125" customFormat="1" ht="20.25" customHeight="1" thickTop="1">
      <c r="A284" s="4863"/>
      <c r="B284" s="4864"/>
      <c r="C284" s="4864"/>
      <c r="D284" s="4864"/>
      <c r="E284" s="4864"/>
      <c r="F284" s="4864"/>
      <c r="G284" s="389" t="s">
        <v>145</v>
      </c>
      <c r="H284" s="390" t="s">
        <v>232</v>
      </c>
      <c r="I284" s="217"/>
      <c r="J284" s="534"/>
      <c r="K284" s="2916"/>
      <c r="L284" s="2916"/>
      <c r="M284" s="2916"/>
      <c r="N284" s="2916"/>
      <c r="O284" s="2916"/>
      <c r="P284" s="2916"/>
      <c r="Q284" s="2916"/>
    </row>
    <row r="285" spans="1:17" s="129" customFormat="1" ht="16.5" customHeight="1">
      <c r="A285" s="4916"/>
      <c r="B285" s="4917"/>
      <c r="C285" s="4917"/>
      <c r="D285" s="4917"/>
      <c r="E285" s="4917"/>
      <c r="F285" s="4917"/>
      <c r="G285" s="2921">
        <v>1</v>
      </c>
      <c r="H285" s="4918" t="s">
        <v>3168</v>
      </c>
      <c r="I285" s="4918"/>
      <c r="J285" s="4919"/>
      <c r="K285" s="2883"/>
      <c r="L285" s="2883"/>
      <c r="M285" s="2883"/>
      <c r="N285" s="2883"/>
      <c r="O285" s="2883"/>
      <c r="P285" s="2883"/>
      <c r="Q285" s="2883"/>
    </row>
    <row r="286" spans="1:17" ht="17.25" customHeight="1">
      <c r="A286" s="4916"/>
      <c r="B286" s="4917"/>
      <c r="C286" s="4917"/>
      <c r="D286" s="4917"/>
      <c r="E286" s="4917"/>
      <c r="F286" s="4917"/>
      <c r="G286" s="2921">
        <v>2</v>
      </c>
      <c r="H286" s="4918" t="s">
        <v>3169</v>
      </c>
      <c r="I286" s="4918"/>
      <c r="J286" s="4919"/>
      <c r="K286" s="2883"/>
      <c r="L286" s="2883"/>
      <c r="M286" s="2883"/>
      <c r="N286" s="2883"/>
      <c r="O286" s="2883"/>
      <c r="P286" s="2883"/>
      <c r="Q286" s="2883"/>
    </row>
    <row r="287" spans="1:17" ht="30.75" customHeight="1">
      <c r="A287" s="156"/>
      <c r="B287" s="158"/>
      <c r="C287" s="215">
        <v>200000</v>
      </c>
      <c r="D287" s="158"/>
      <c r="E287" s="215">
        <v>200000</v>
      </c>
      <c r="F287" s="195">
        <v>0</v>
      </c>
      <c r="G287" s="242">
        <v>149</v>
      </c>
      <c r="H287" s="315" t="s">
        <v>2429</v>
      </c>
      <c r="I287" s="4174"/>
      <c r="J287" s="432">
        <v>0</v>
      </c>
      <c r="K287" s="2883"/>
      <c r="L287" s="2883"/>
      <c r="M287" s="2883"/>
      <c r="N287" s="2883"/>
      <c r="O287" s="2883"/>
      <c r="P287" s="2883"/>
      <c r="Q287" s="2883"/>
    </row>
    <row r="288" spans="1:17" s="129" customFormat="1" ht="30.75" customHeight="1">
      <c r="A288" s="156"/>
      <c r="B288" s="542"/>
      <c r="C288" s="539">
        <v>267000</v>
      </c>
      <c r="D288" s="542"/>
      <c r="E288" s="539">
        <v>267000</v>
      </c>
      <c r="F288" s="540">
        <v>0</v>
      </c>
      <c r="G288" s="568">
        <v>150</v>
      </c>
      <c r="H288" s="1120" t="s">
        <v>2430</v>
      </c>
      <c r="I288" s="4179"/>
      <c r="J288" s="773">
        <v>0</v>
      </c>
      <c r="K288" s="2883"/>
      <c r="L288" s="2883"/>
      <c r="M288" s="2883"/>
      <c r="N288" s="2883"/>
      <c r="O288" s="2883"/>
      <c r="P288" s="2883"/>
      <c r="Q288" s="2883"/>
    </row>
    <row r="289" spans="1:17" ht="21" customHeight="1">
      <c r="A289" s="4909" t="s">
        <v>2972</v>
      </c>
      <c r="B289" s="4909"/>
      <c r="C289" s="4909"/>
      <c r="D289" s="4909"/>
      <c r="E289" s="4909"/>
      <c r="F289" s="4909"/>
      <c r="G289" s="4909"/>
      <c r="H289" s="4909"/>
      <c r="I289" s="355"/>
      <c r="J289" s="355"/>
      <c r="K289" s="2883"/>
      <c r="L289" s="2883"/>
      <c r="M289" s="2883"/>
      <c r="N289" s="2883"/>
      <c r="O289" s="2883"/>
      <c r="P289" s="2883"/>
      <c r="Q289" s="2883"/>
    </row>
    <row r="290" spans="1:17" ht="15" customHeight="1">
      <c r="A290" s="4860" t="s">
        <v>2370</v>
      </c>
      <c r="B290" s="4860"/>
      <c r="C290" s="4860"/>
      <c r="D290" s="4860"/>
      <c r="E290" s="4860"/>
      <c r="F290" s="4860"/>
      <c r="G290" s="4860"/>
      <c r="H290" s="4860"/>
      <c r="I290" s="4860"/>
      <c r="J290" s="4860"/>
      <c r="K290" s="2883"/>
      <c r="L290" s="2883"/>
      <c r="M290" s="2883"/>
      <c r="N290" s="2883"/>
      <c r="O290" s="2883"/>
      <c r="P290" s="2883"/>
      <c r="Q290" s="2883"/>
    </row>
    <row r="291" spans="1:17" ht="12" customHeight="1" thickBot="1">
      <c r="A291" s="2883"/>
      <c r="B291" s="2883"/>
      <c r="C291" s="2880"/>
      <c r="D291" s="2880"/>
      <c r="E291" s="2883"/>
      <c r="F291" s="2883"/>
      <c r="G291" s="2883"/>
      <c r="H291" s="2883"/>
      <c r="I291" s="4915" t="s">
        <v>313</v>
      </c>
      <c r="J291" s="4915"/>
      <c r="K291" s="2883"/>
      <c r="L291" s="2883"/>
      <c r="M291" s="2883"/>
      <c r="N291" s="2883"/>
      <c r="O291" s="2883"/>
      <c r="P291" s="2883"/>
      <c r="Q291" s="2883"/>
    </row>
    <row r="292" spans="1:17" ht="29.25" customHeight="1">
      <c r="A292" s="4453" t="s">
        <v>3785</v>
      </c>
      <c r="B292" s="4454"/>
      <c r="C292" s="4455" t="s">
        <v>3783</v>
      </c>
      <c r="D292" s="4454"/>
      <c r="E292" s="4455" t="s">
        <v>3784</v>
      </c>
      <c r="F292" s="4454"/>
      <c r="G292" s="4456" t="s">
        <v>117</v>
      </c>
      <c r="H292" s="4457"/>
      <c r="I292" s="4455" t="s">
        <v>3782</v>
      </c>
      <c r="J292" s="4467"/>
      <c r="K292" s="2883"/>
      <c r="L292" s="2883"/>
      <c r="M292" s="2883"/>
      <c r="N292" s="2883"/>
      <c r="O292" s="2883"/>
      <c r="P292" s="2883"/>
      <c r="Q292" s="2883"/>
    </row>
    <row r="293" spans="1:17" ht="27.75" customHeight="1">
      <c r="A293" s="1050" t="s">
        <v>118</v>
      </c>
      <c r="B293" s="2819" t="s">
        <v>104</v>
      </c>
      <c r="C293" s="2819" t="s">
        <v>118</v>
      </c>
      <c r="D293" s="2819" t="s">
        <v>104</v>
      </c>
      <c r="E293" s="2819" t="s">
        <v>118</v>
      </c>
      <c r="F293" s="2819" t="s">
        <v>104</v>
      </c>
      <c r="G293" s="4458"/>
      <c r="H293" s="4459"/>
      <c r="I293" s="2819" t="s">
        <v>118</v>
      </c>
      <c r="J293" s="1051" t="s">
        <v>104</v>
      </c>
      <c r="K293" s="2883"/>
      <c r="L293" s="2883"/>
      <c r="M293" s="2883"/>
      <c r="N293" s="2883"/>
      <c r="O293" s="2883"/>
      <c r="P293" s="2883"/>
      <c r="Q293" s="2883"/>
    </row>
    <row r="294" spans="1:17" ht="18" customHeight="1" thickBot="1">
      <c r="A294" s="1219" t="s">
        <v>1266</v>
      </c>
      <c r="B294" s="2881" t="s">
        <v>3012</v>
      </c>
      <c r="C294" s="2881" t="s">
        <v>2347</v>
      </c>
      <c r="D294" s="2881" t="s">
        <v>3013</v>
      </c>
      <c r="E294" s="2881" t="s">
        <v>1268</v>
      </c>
      <c r="F294" s="2881" t="s">
        <v>3014</v>
      </c>
      <c r="G294" s="4861" t="s">
        <v>3015</v>
      </c>
      <c r="H294" s="4862"/>
      <c r="I294" s="2881" t="s">
        <v>1267</v>
      </c>
      <c r="J294" s="1220" t="s">
        <v>3016</v>
      </c>
      <c r="K294" s="2883"/>
      <c r="L294" s="2883"/>
      <c r="M294" s="2883"/>
      <c r="N294" s="2883"/>
      <c r="O294" s="2883"/>
      <c r="P294" s="2883"/>
      <c r="Q294" s="2883"/>
    </row>
    <row r="295" spans="1:17" ht="20.25" customHeight="1">
      <c r="A295" s="441"/>
      <c r="B295" s="195"/>
      <c r="C295" s="195">
        <v>200000</v>
      </c>
      <c r="D295" s="195"/>
      <c r="E295" s="195">
        <v>200000</v>
      </c>
      <c r="F295" s="195">
        <v>0</v>
      </c>
      <c r="G295" s="243">
        <v>151</v>
      </c>
      <c r="H295" s="220" t="s">
        <v>2431</v>
      </c>
      <c r="I295" s="195"/>
      <c r="J295" s="432">
        <v>0</v>
      </c>
      <c r="K295" s="2883"/>
      <c r="L295" s="2883"/>
      <c r="M295" s="2883"/>
      <c r="N295" s="2883"/>
      <c r="O295" s="2883"/>
      <c r="P295" s="2883"/>
      <c r="Q295" s="2883"/>
    </row>
    <row r="296" spans="1:17" ht="20.25" customHeight="1">
      <c r="A296" s="409"/>
      <c r="B296" s="156"/>
      <c r="C296" s="156">
        <v>267000</v>
      </c>
      <c r="D296" s="156"/>
      <c r="E296" s="156">
        <v>267000</v>
      </c>
      <c r="F296" s="105">
        <v>0</v>
      </c>
      <c r="G296" s="162">
        <v>153</v>
      </c>
      <c r="H296" s="63" t="s">
        <v>2432</v>
      </c>
      <c r="I296" s="156"/>
      <c r="J296" s="410">
        <v>0</v>
      </c>
      <c r="K296" s="2883"/>
      <c r="L296" s="2883"/>
      <c r="M296" s="2883"/>
      <c r="N296" s="2883"/>
      <c r="O296" s="2883"/>
      <c r="P296" s="2883"/>
      <c r="Q296" s="2883"/>
    </row>
    <row r="297" spans="1:17" ht="21.75" customHeight="1">
      <c r="A297" s="375"/>
      <c r="B297" s="105"/>
      <c r="C297" s="156"/>
      <c r="D297" s="105"/>
      <c r="E297" s="156"/>
      <c r="F297" s="156">
        <v>0</v>
      </c>
      <c r="G297" s="162">
        <v>154</v>
      </c>
      <c r="H297" s="63" t="s">
        <v>2433</v>
      </c>
      <c r="I297" s="156">
        <v>0</v>
      </c>
      <c r="J297" s="378">
        <v>0</v>
      </c>
      <c r="K297" s="2883"/>
      <c r="L297" s="2883"/>
      <c r="M297" s="2883"/>
      <c r="N297" s="2883"/>
      <c r="O297" s="2883"/>
      <c r="P297" s="2883"/>
      <c r="Q297" s="2883"/>
    </row>
    <row r="298" spans="1:17" ht="31.5" customHeight="1" thickBot="1">
      <c r="A298" s="532"/>
      <c r="B298" s="203"/>
      <c r="C298" s="203"/>
      <c r="D298" s="203"/>
      <c r="E298" s="203"/>
      <c r="F298" s="204">
        <v>0</v>
      </c>
      <c r="G298" s="229">
        <v>175</v>
      </c>
      <c r="H298" s="308" t="s">
        <v>2434</v>
      </c>
      <c r="I298" s="203">
        <v>0</v>
      </c>
      <c r="J298" s="440">
        <v>0</v>
      </c>
      <c r="K298" s="2883"/>
      <c r="L298" s="2883"/>
      <c r="M298" s="2883"/>
      <c r="N298" s="2883"/>
      <c r="O298" s="2883"/>
      <c r="P298" s="2883"/>
      <c r="Q298" s="2883"/>
    </row>
    <row r="299" spans="1:17" ht="34.5" customHeight="1" thickTop="1" thickBot="1">
      <c r="A299" s="891">
        <f t="shared" ref="A299:F299" si="24">SUM(A287:A288)+SUM(A295:A298)</f>
        <v>0</v>
      </c>
      <c r="B299" s="609">
        <f t="shared" si="24"/>
        <v>0</v>
      </c>
      <c r="C299" s="609">
        <f t="shared" si="24"/>
        <v>934000</v>
      </c>
      <c r="D299" s="609">
        <f t="shared" si="24"/>
        <v>0</v>
      </c>
      <c r="E299" s="609">
        <f t="shared" si="24"/>
        <v>934000</v>
      </c>
      <c r="F299" s="609">
        <f t="shared" si="24"/>
        <v>0</v>
      </c>
      <c r="G299" s="994"/>
      <c r="H299" s="1064" t="s">
        <v>1210</v>
      </c>
      <c r="I299" s="609">
        <f>SUM(I287:I288)+SUM(I295:I298)</f>
        <v>0</v>
      </c>
      <c r="J299" s="1063">
        <f>SUM(J287:J288)+SUM(J295:J298)</f>
        <v>0</v>
      </c>
      <c r="K299" s="2883"/>
      <c r="L299" s="2883"/>
      <c r="M299" s="2883"/>
      <c r="N299" s="2883"/>
      <c r="O299" s="2883"/>
      <c r="P299" s="2883"/>
      <c r="Q299" s="2883"/>
    </row>
    <row r="300" spans="1:17" ht="18.75" customHeight="1" thickTop="1">
      <c r="A300" s="4863"/>
      <c r="B300" s="4864"/>
      <c r="C300" s="4864"/>
      <c r="D300" s="4864"/>
      <c r="E300" s="4864"/>
      <c r="F300" s="4864"/>
      <c r="G300" s="231">
        <v>3</v>
      </c>
      <c r="H300" s="4864" t="s">
        <v>2435</v>
      </c>
      <c r="I300" s="4864"/>
      <c r="J300" s="4938"/>
      <c r="K300" s="2883"/>
      <c r="L300" s="2883"/>
      <c r="M300" s="2883"/>
      <c r="N300" s="2883"/>
      <c r="O300" s="2883"/>
      <c r="P300" s="2883"/>
      <c r="Q300" s="2883"/>
    </row>
    <row r="301" spans="1:17" ht="18.75" customHeight="1" thickBot="1">
      <c r="A301" s="4135"/>
      <c r="B301" s="203">
        <v>0</v>
      </c>
      <c r="C301" s="4180">
        <v>1300000</v>
      </c>
      <c r="D301" s="203">
        <v>0</v>
      </c>
      <c r="E301" s="4180">
        <v>1300000</v>
      </c>
      <c r="F301" s="203">
        <v>0</v>
      </c>
      <c r="G301" s="229">
        <v>253</v>
      </c>
      <c r="H301" s="236" t="s">
        <v>1230</v>
      </c>
      <c r="I301" s="4180"/>
      <c r="J301" s="433">
        <v>0</v>
      </c>
      <c r="K301" s="2883"/>
      <c r="L301" s="2883"/>
      <c r="M301" s="2883"/>
      <c r="N301" s="2883"/>
      <c r="O301" s="2883"/>
      <c r="P301" s="2883"/>
      <c r="Q301" s="2883"/>
    </row>
    <row r="302" spans="1:17" ht="20.25" customHeight="1" thickTop="1" thickBot="1">
      <c r="A302" s="605">
        <f t="shared" ref="A302:F302" si="25">SUM(A301)</f>
        <v>0</v>
      </c>
      <c r="B302" s="206">
        <f t="shared" si="25"/>
        <v>0</v>
      </c>
      <c r="C302" s="206">
        <f t="shared" si="25"/>
        <v>1300000</v>
      </c>
      <c r="D302" s="206">
        <f t="shared" si="25"/>
        <v>0</v>
      </c>
      <c r="E302" s="206">
        <f t="shared" si="25"/>
        <v>1300000</v>
      </c>
      <c r="F302" s="206">
        <f t="shared" si="25"/>
        <v>0</v>
      </c>
      <c r="G302" s="248"/>
      <c r="H302" s="233" t="s">
        <v>2436</v>
      </c>
      <c r="I302" s="206">
        <f>SUM(I301)</f>
        <v>0</v>
      </c>
      <c r="J302" s="437">
        <v>0</v>
      </c>
      <c r="K302" s="2883"/>
      <c r="L302" s="2883"/>
      <c r="M302" s="2883"/>
      <c r="N302" s="2883"/>
      <c r="O302" s="2883"/>
      <c r="P302" s="2883"/>
      <c r="Q302" s="2883"/>
    </row>
    <row r="303" spans="1:17" ht="21.75" customHeight="1" thickTop="1" thickBot="1">
      <c r="A303" s="438">
        <f>SUM(A299,A300,A302)</f>
        <v>0</v>
      </c>
      <c r="B303" s="207">
        <f>SUM(B299,B300,B302)</f>
        <v>0</v>
      </c>
      <c r="C303" s="207">
        <f>SUM(C299,C300,C302)</f>
        <v>2234000</v>
      </c>
      <c r="D303" s="207">
        <f>SUM(D299,D300,D302)</f>
        <v>0</v>
      </c>
      <c r="E303" s="207">
        <f>SUM(E299,E302)</f>
        <v>2234000</v>
      </c>
      <c r="F303" s="207">
        <f>SUM(F299,F300,F302)</f>
        <v>0</v>
      </c>
      <c r="G303" s="279"/>
      <c r="H303" s="230" t="s">
        <v>2437</v>
      </c>
      <c r="I303" s="207">
        <f>SUM(I299,I300,I302)</f>
        <v>0</v>
      </c>
      <c r="J303" s="439">
        <f>SUM(J299,J300)</f>
        <v>0</v>
      </c>
      <c r="K303" s="2883"/>
      <c r="L303" s="2883"/>
      <c r="M303" s="2883"/>
      <c r="N303" s="2883"/>
      <c r="O303" s="2883"/>
      <c r="P303" s="2883"/>
      <c r="Q303" s="2883"/>
    </row>
    <row r="304" spans="1:17" ht="46.5" customHeight="1" thickTop="1" thickBot="1">
      <c r="A304" s="429">
        <f t="shared" ref="A304:F304" si="26">SUM(A303,A283,A268,A221,A215,A214,A217,A213,A128)</f>
        <v>0</v>
      </c>
      <c r="B304" s="429">
        <f t="shared" si="26"/>
        <v>0</v>
      </c>
      <c r="C304" s="429">
        <f t="shared" si="26"/>
        <v>408679000</v>
      </c>
      <c r="D304" s="429">
        <f t="shared" si="26"/>
        <v>0</v>
      </c>
      <c r="E304" s="429">
        <f t="shared" si="26"/>
        <v>408679000</v>
      </c>
      <c r="F304" s="429">
        <f t="shared" si="26"/>
        <v>0</v>
      </c>
      <c r="G304" s="429"/>
      <c r="H304" s="920" t="s">
        <v>2438</v>
      </c>
      <c r="I304" s="429">
        <f>SUM(I303,I283,I268,I221,I215,I214,I217,I213,I128)</f>
        <v>0</v>
      </c>
      <c r="J304" s="430">
        <f>SUM(J303,J283,J268,,J217,J214,J213,J128)</f>
        <v>0</v>
      </c>
      <c r="K304" s="2883"/>
      <c r="L304" s="2883"/>
      <c r="M304" s="2883"/>
      <c r="N304" s="2883"/>
      <c r="O304" s="2883"/>
      <c r="P304" s="2883"/>
      <c r="Q304" s="2883"/>
    </row>
    <row r="305" spans="1:17" s="369" customFormat="1" ht="19.5" customHeight="1">
      <c r="A305" s="2901"/>
      <c r="B305" s="2901"/>
      <c r="C305" s="2901"/>
      <c r="D305" s="2901"/>
      <c r="E305" s="2901"/>
      <c r="F305" s="2901"/>
      <c r="G305" s="2901"/>
      <c r="H305" s="2901"/>
      <c r="I305" s="2901"/>
      <c r="J305" s="2901"/>
      <c r="K305" s="2883"/>
      <c r="L305" s="2883"/>
      <c r="M305" s="2883"/>
      <c r="N305" s="2883"/>
      <c r="O305" s="2883"/>
      <c r="P305" s="2883"/>
      <c r="Q305" s="2883"/>
    </row>
    <row r="306" spans="1:17" ht="12.75" customHeight="1">
      <c r="E306" s="1423"/>
      <c r="K306" s="2883"/>
      <c r="L306" s="2883"/>
      <c r="M306" s="2883"/>
      <c r="N306" s="2883"/>
      <c r="O306" s="2883"/>
      <c r="P306" s="2883"/>
      <c r="Q306" s="2883"/>
    </row>
    <row r="307" spans="1:17" ht="30" customHeight="1">
      <c r="K307" s="2883"/>
      <c r="L307" s="2883"/>
      <c r="M307" s="2883"/>
      <c r="N307" s="2883"/>
      <c r="O307" s="2883"/>
      <c r="P307" s="2883"/>
      <c r="Q307" s="2883"/>
    </row>
    <row r="308" spans="1:17" ht="12.75" customHeight="1">
      <c r="K308" s="2883"/>
      <c r="L308" s="2883"/>
      <c r="M308" s="2883"/>
      <c r="N308" s="2883"/>
      <c r="O308" s="2883"/>
      <c r="P308" s="2883"/>
      <c r="Q308" s="2883"/>
    </row>
    <row r="309" spans="1:17" ht="29.25" customHeight="1">
      <c r="K309" s="2883"/>
      <c r="L309" s="2883"/>
      <c r="M309" s="2883"/>
      <c r="N309" s="2883"/>
      <c r="O309" s="2883"/>
      <c r="P309" s="2883"/>
      <c r="Q309" s="2883"/>
    </row>
    <row r="310" spans="1:17" s="125" customFormat="1" ht="20.25" customHeight="1">
      <c r="A310" s="2901"/>
      <c r="B310" s="2901"/>
      <c r="C310" s="2901"/>
      <c r="D310" s="2901"/>
      <c r="E310" s="2901"/>
      <c r="F310" s="2901"/>
      <c r="G310" s="2901"/>
      <c r="H310" s="2901"/>
      <c r="I310" s="2901"/>
      <c r="J310" s="2901"/>
      <c r="K310" s="2916"/>
      <c r="L310" s="2916"/>
      <c r="M310" s="2916"/>
      <c r="N310" s="2916"/>
      <c r="O310" s="2916"/>
      <c r="P310" s="2916"/>
      <c r="Q310" s="2916"/>
    </row>
    <row r="311" spans="1:17" s="129" customFormat="1" ht="16.5" customHeight="1">
      <c r="A311" s="4920"/>
      <c r="B311" s="4920"/>
      <c r="C311" s="4920"/>
      <c r="D311" s="4920"/>
      <c r="E311" s="4920"/>
      <c r="F311" s="4920"/>
      <c r="G311" s="4920"/>
      <c r="H311" s="4920"/>
      <c r="I311" s="4920"/>
      <c r="J311" s="4920"/>
      <c r="K311" s="2883"/>
      <c r="L311" s="2883"/>
      <c r="M311" s="2883"/>
      <c r="N311" s="2883"/>
      <c r="O311" s="2883"/>
      <c r="P311" s="2883"/>
      <c r="Q311" s="2883"/>
    </row>
    <row r="312" spans="1:17" ht="15" customHeight="1">
      <c r="E312" s="1423"/>
      <c r="I312" s="4920"/>
      <c r="J312" s="4920"/>
      <c r="K312" s="2883"/>
      <c r="L312" s="2883"/>
      <c r="M312" s="2883"/>
      <c r="N312" s="2883"/>
      <c r="O312" s="2883"/>
      <c r="P312" s="2883"/>
      <c r="Q312" s="2883"/>
    </row>
    <row r="313" spans="1:17" ht="15" customHeight="1">
      <c r="A313" s="4920"/>
      <c r="B313" s="4920"/>
      <c r="C313" s="4920"/>
      <c r="D313" s="4920"/>
      <c r="E313" s="4920"/>
      <c r="F313" s="4920"/>
      <c r="G313" s="125"/>
      <c r="H313" s="125"/>
      <c r="I313" s="4920"/>
      <c r="J313" s="4920"/>
      <c r="K313" s="2883"/>
      <c r="L313" s="2883"/>
      <c r="M313" s="2883"/>
      <c r="N313" s="2883"/>
      <c r="O313" s="2883"/>
      <c r="P313" s="2883"/>
      <c r="Q313" s="2883"/>
    </row>
    <row r="314" spans="1:17" ht="15" customHeight="1">
      <c r="A314" s="125"/>
      <c r="B314" s="125"/>
      <c r="C314" s="125"/>
      <c r="D314" s="125"/>
      <c r="E314" s="125"/>
      <c r="F314" s="125"/>
      <c r="G314" s="125"/>
      <c r="H314" s="125"/>
      <c r="I314" s="125"/>
      <c r="J314" s="125"/>
      <c r="K314" s="2883"/>
      <c r="L314" s="2883"/>
      <c r="M314" s="2883"/>
      <c r="N314" s="2883"/>
      <c r="O314" s="2883"/>
      <c r="P314" s="2883"/>
      <c r="Q314" s="2883"/>
    </row>
    <row r="315" spans="1:17" ht="15" customHeight="1">
      <c r="A315" s="126"/>
      <c r="B315" s="126"/>
      <c r="C315" s="126"/>
      <c r="D315" s="126"/>
      <c r="E315" s="126"/>
      <c r="F315" s="126"/>
      <c r="G315" s="126"/>
      <c r="H315" s="126"/>
      <c r="I315" s="126"/>
      <c r="J315" s="126"/>
      <c r="K315" s="2883"/>
      <c r="L315" s="2883"/>
      <c r="M315" s="2883"/>
      <c r="N315" s="2883"/>
      <c r="O315" s="2883"/>
      <c r="P315" s="2883"/>
      <c r="Q315" s="2883"/>
    </row>
    <row r="316" spans="1:17" ht="12.75" customHeight="1">
      <c r="A316" s="128"/>
      <c r="B316" s="125"/>
      <c r="C316" s="125"/>
      <c r="D316" s="125"/>
      <c r="E316" s="125"/>
      <c r="F316" s="125"/>
      <c r="G316" s="125"/>
      <c r="H316" s="125"/>
      <c r="I316" s="125"/>
      <c r="J316" s="125"/>
      <c r="K316" s="2883"/>
      <c r="L316" s="2883"/>
      <c r="M316" s="2883"/>
      <c r="N316" s="2883"/>
      <c r="O316" s="2883"/>
      <c r="P316" s="2883"/>
      <c r="Q316" s="2883"/>
    </row>
    <row r="317" spans="1:17" ht="10.5" customHeight="1">
      <c r="A317" s="125"/>
      <c r="B317" s="125"/>
      <c r="C317" s="125"/>
      <c r="D317" s="125"/>
      <c r="E317" s="125"/>
      <c r="F317" s="125"/>
      <c r="G317" s="125"/>
      <c r="H317" s="125"/>
      <c r="I317" s="125"/>
      <c r="J317" s="125"/>
      <c r="K317" s="2883"/>
      <c r="L317" s="2883"/>
      <c r="M317" s="2883"/>
      <c r="N317" s="2883"/>
      <c r="O317" s="2883"/>
      <c r="P317" s="2883"/>
      <c r="Q317" s="2883"/>
    </row>
    <row r="318" spans="1:17" ht="10.5" customHeight="1">
      <c r="G318" s="125"/>
      <c r="H318" s="1423"/>
      <c r="K318" s="2883"/>
      <c r="L318" s="2883"/>
      <c r="M318" s="2883"/>
      <c r="N318" s="2883"/>
      <c r="O318" s="2883"/>
      <c r="P318" s="2883"/>
      <c r="Q318" s="2883"/>
    </row>
    <row r="319" spans="1:17" ht="15" customHeight="1">
      <c r="G319" s="125"/>
      <c r="H319" s="1423"/>
      <c r="K319" s="2883"/>
      <c r="L319" s="2883"/>
      <c r="M319" s="2883"/>
      <c r="N319" s="2883"/>
      <c r="O319" s="2883"/>
      <c r="P319" s="2883"/>
      <c r="Q319" s="2883"/>
    </row>
    <row r="320" spans="1:17" ht="15" customHeight="1">
      <c r="A320" s="4920"/>
      <c r="B320" s="4920"/>
      <c r="C320" s="4920"/>
      <c r="D320" s="4920"/>
      <c r="E320" s="4920"/>
      <c r="F320" s="4920"/>
      <c r="G320" s="125"/>
      <c r="H320" s="1423"/>
      <c r="I320" s="4920"/>
      <c r="J320" s="4920"/>
      <c r="K320" s="2883"/>
      <c r="L320" s="2883"/>
      <c r="M320" s="2883"/>
      <c r="N320" s="2883"/>
      <c r="O320" s="2883"/>
      <c r="P320" s="2883"/>
      <c r="Q320" s="2883"/>
    </row>
    <row r="321" spans="1:17" ht="12.75" customHeight="1">
      <c r="G321" s="125"/>
      <c r="K321" s="2883"/>
      <c r="L321" s="2883"/>
      <c r="M321" s="2883"/>
      <c r="N321" s="2883"/>
      <c r="O321" s="2883"/>
      <c r="P321" s="2883"/>
      <c r="Q321" s="2883"/>
    </row>
    <row r="322" spans="1:17" ht="15" customHeight="1">
      <c r="G322" s="125"/>
      <c r="K322" s="2883"/>
      <c r="L322" s="2883"/>
      <c r="M322" s="2883"/>
      <c r="N322" s="2883"/>
      <c r="O322" s="2883"/>
      <c r="P322" s="2883"/>
      <c r="Q322" s="2883"/>
    </row>
    <row r="323" spans="1:17" ht="15" customHeight="1">
      <c r="G323" s="125"/>
      <c r="K323" s="2883"/>
      <c r="L323" s="2883"/>
      <c r="M323" s="2883"/>
      <c r="N323" s="2883"/>
      <c r="O323" s="2883"/>
      <c r="P323" s="2883"/>
      <c r="Q323" s="2883"/>
    </row>
    <row r="324" spans="1:17" ht="15" customHeight="1">
      <c r="G324" s="125"/>
      <c r="K324" s="2883"/>
      <c r="L324" s="2883"/>
      <c r="M324" s="2883"/>
      <c r="N324" s="2883"/>
      <c r="O324" s="2883"/>
      <c r="P324" s="2883"/>
      <c r="Q324" s="2883"/>
    </row>
    <row r="325" spans="1:17" ht="15" customHeight="1">
      <c r="G325" s="125"/>
      <c r="H325" s="130"/>
      <c r="K325" s="2883"/>
      <c r="L325" s="2883"/>
      <c r="M325" s="2883"/>
      <c r="N325" s="2883"/>
      <c r="O325" s="2883"/>
      <c r="P325" s="2883"/>
      <c r="Q325" s="2883"/>
    </row>
    <row r="326" spans="1:17" ht="15" customHeight="1">
      <c r="G326" s="125"/>
      <c r="K326" s="2883"/>
      <c r="L326" s="2883"/>
      <c r="M326" s="2883"/>
      <c r="N326" s="2883"/>
      <c r="O326" s="2883"/>
      <c r="P326" s="2883"/>
      <c r="Q326" s="2883"/>
    </row>
    <row r="327" spans="1:17" ht="15" customHeight="1">
      <c r="G327" s="125"/>
      <c r="H327" s="130"/>
      <c r="K327" s="2883"/>
      <c r="L327" s="2883"/>
      <c r="M327" s="2883"/>
      <c r="N327" s="2883"/>
      <c r="O327" s="2883"/>
      <c r="P327" s="2883"/>
      <c r="Q327" s="2883"/>
    </row>
    <row r="328" spans="1:17" ht="21" customHeight="1">
      <c r="G328" s="125"/>
      <c r="H328" s="130"/>
      <c r="K328" s="2883"/>
      <c r="L328" s="2883"/>
      <c r="M328" s="2883"/>
      <c r="N328" s="2883"/>
      <c r="O328" s="2883"/>
      <c r="P328" s="2883"/>
      <c r="Q328" s="2883"/>
    </row>
    <row r="329" spans="1:17" s="786" customFormat="1" ht="24" customHeight="1" thickBot="1">
      <c r="A329" s="2901"/>
      <c r="B329" s="2901"/>
      <c r="C329" s="2901"/>
      <c r="D329" s="2901"/>
      <c r="E329" s="2901"/>
      <c r="F329" s="2901"/>
      <c r="G329" s="125"/>
      <c r="H329" s="2901"/>
      <c r="I329" s="2901"/>
      <c r="J329" s="2901"/>
      <c r="K329" s="2883"/>
      <c r="L329" s="2883"/>
      <c r="M329" s="2883"/>
      <c r="N329" s="2883"/>
      <c r="O329" s="2883"/>
      <c r="P329" s="2883"/>
      <c r="Q329" s="2883"/>
    </row>
    <row r="330" spans="1:17" ht="15.75" customHeight="1" thickTop="1">
      <c r="G330" s="125"/>
      <c r="K330" s="2883"/>
      <c r="L330" s="2883"/>
      <c r="M330" s="2883"/>
      <c r="N330" s="2883"/>
      <c r="O330" s="2883"/>
      <c r="P330" s="2883"/>
      <c r="Q330" s="2883"/>
    </row>
    <row r="331" spans="1:17" ht="16.5" customHeight="1">
      <c r="G331" s="125"/>
      <c r="K331" s="2883"/>
      <c r="L331" s="2883"/>
      <c r="M331" s="2883"/>
      <c r="N331" s="2883"/>
      <c r="O331" s="2883"/>
      <c r="P331" s="2883"/>
      <c r="Q331" s="2883"/>
    </row>
    <row r="332" spans="1:17" ht="18" customHeight="1">
      <c r="G332" s="125"/>
      <c r="K332" s="2883"/>
      <c r="L332" s="2883"/>
      <c r="M332" s="2883"/>
      <c r="N332" s="2883"/>
      <c r="O332" s="2883"/>
      <c r="P332" s="2883"/>
      <c r="Q332" s="2883"/>
    </row>
    <row r="333" spans="1:17" ht="24.75" customHeight="1">
      <c r="G333" s="125"/>
      <c r="K333" s="2883"/>
      <c r="L333" s="2883"/>
      <c r="M333" s="2883"/>
      <c r="N333" s="2883"/>
      <c r="O333" s="2883"/>
      <c r="P333" s="2883"/>
      <c r="Q333" s="2883"/>
    </row>
    <row r="334" spans="1:17" s="125" customFormat="1" ht="20.25" customHeight="1">
      <c r="A334" s="2901"/>
      <c r="B334" s="2901"/>
      <c r="C334" s="2901"/>
      <c r="D334" s="2901"/>
      <c r="E334" s="2901"/>
      <c r="F334" s="2901"/>
      <c r="H334" s="2901"/>
      <c r="I334" s="2901"/>
      <c r="J334" s="2901"/>
      <c r="K334" s="2916"/>
      <c r="L334" s="2916"/>
      <c r="M334" s="2916"/>
      <c r="N334" s="2916"/>
      <c r="O334" s="2916"/>
      <c r="P334" s="2916"/>
      <c r="Q334" s="2916"/>
    </row>
    <row r="335" spans="1:17" ht="16.5" customHeight="1">
      <c r="A335" s="1423"/>
      <c r="B335" s="1423"/>
      <c r="C335" s="1423"/>
      <c r="D335" s="1423"/>
      <c r="E335" s="1423"/>
      <c r="F335" s="1423"/>
      <c r="G335" s="125"/>
      <c r="H335" s="1423"/>
      <c r="I335" s="1423"/>
      <c r="J335" s="1423"/>
      <c r="K335" s="2883"/>
      <c r="L335" s="2883"/>
      <c r="M335" s="2883"/>
      <c r="N335" s="2883"/>
      <c r="O335" s="2883"/>
      <c r="P335" s="2883"/>
      <c r="Q335" s="2883"/>
    </row>
    <row r="336" spans="1:17" ht="12.75" customHeight="1">
      <c r="A336" s="1423"/>
      <c r="B336" s="1423"/>
      <c r="C336" s="1423"/>
      <c r="D336" s="1423"/>
      <c r="E336" s="1423"/>
      <c r="F336" s="1423"/>
      <c r="G336" s="125"/>
      <c r="H336" s="1423"/>
      <c r="I336" s="1423"/>
      <c r="J336" s="1423"/>
      <c r="K336" s="2883"/>
      <c r="L336" s="2883"/>
      <c r="M336" s="2883"/>
      <c r="N336" s="2883"/>
      <c r="O336" s="2883"/>
      <c r="P336" s="2883"/>
      <c r="Q336" s="2883"/>
    </row>
    <row r="337" spans="1:17" s="129" customFormat="1" ht="15" customHeight="1">
      <c r="A337" s="4920"/>
      <c r="B337" s="4920"/>
      <c r="C337" s="4920"/>
      <c r="D337" s="4920"/>
      <c r="E337" s="4920"/>
      <c r="F337" s="4920"/>
      <c r="G337" s="4920"/>
      <c r="H337" s="4920"/>
      <c r="I337" s="4920"/>
      <c r="J337" s="4920"/>
      <c r="K337" s="2883"/>
      <c r="L337" s="2883"/>
      <c r="M337" s="2883"/>
      <c r="N337" s="2883"/>
      <c r="O337" s="2883"/>
      <c r="P337" s="2883"/>
      <c r="Q337" s="2883"/>
    </row>
    <row r="338" spans="1:17" ht="15" customHeight="1">
      <c r="E338" s="1423"/>
      <c r="I338" s="4920"/>
      <c r="J338" s="4920"/>
      <c r="K338" s="2883"/>
      <c r="L338" s="2883"/>
      <c r="M338" s="2883"/>
      <c r="N338" s="2883"/>
      <c r="O338" s="2883"/>
      <c r="P338" s="2883"/>
      <c r="Q338" s="2883"/>
    </row>
    <row r="339" spans="1:17" ht="15" customHeight="1">
      <c r="A339" s="4920"/>
      <c r="B339" s="4920"/>
      <c r="C339" s="4920"/>
      <c r="D339" s="4920"/>
      <c r="E339" s="4920"/>
      <c r="F339" s="4920"/>
      <c r="G339" s="125"/>
      <c r="H339" s="125"/>
      <c r="I339" s="4920"/>
      <c r="J339" s="4920"/>
      <c r="K339" s="2883"/>
      <c r="L339" s="2883"/>
      <c r="M339" s="2883"/>
      <c r="N339" s="2883"/>
      <c r="O339" s="2883"/>
      <c r="P339" s="2883"/>
      <c r="Q339" s="2883"/>
    </row>
    <row r="340" spans="1:17" ht="15" customHeight="1">
      <c r="A340" s="125"/>
      <c r="B340" s="125"/>
      <c r="C340" s="125"/>
      <c r="D340" s="125"/>
      <c r="E340" s="125"/>
      <c r="F340" s="125"/>
      <c r="G340" s="125"/>
      <c r="H340" s="125"/>
      <c r="I340" s="125"/>
      <c r="J340" s="125"/>
      <c r="K340" s="2883"/>
      <c r="L340" s="2883"/>
      <c r="M340" s="2883"/>
      <c r="N340" s="2883"/>
      <c r="O340" s="2883"/>
      <c r="P340" s="2883"/>
      <c r="Q340" s="2883"/>
    </row>
    <row r="341" spans="1:17" ht="15" customHeight="1">
      <c r="A341" s="126"/>
      <c r="B341" s="126"/>
      <c r="C341" s="126"/>
      <c r="D341" s="126"/>
      <c r="E341" s="126"/>
      <c r="F341" s="126"/>
      <c r="G341" s="126"/>
      <c r="H341" s="126"/>
      <c r="I341" s="126"/>
      <c r="J341" s="126"/>
      <c r="K341" s="2883"/>
      <c r="L341" s="2883"/>
      <c r="M341" s="2883"/>
      <c r="N341" s="2883"/>
      <c r="O341" s="2883"/>
      <c r="P341" s="2883"/>
      <c r="Q341" s="2883"/>
    </row>
    <row r="342" spans="1:17" ht="12.75" customHeight="1">
      <c r="A342" s="4920"/>
      <c r="B342" s="4920"/>
      <c r="G342" s="125"/>
      <c r="K342" s="2883"/>
      <c r="L342" s="2883"/>
      <c r="M342" s="2883"/>
      <c r="N342" s="2883"/>
      <c r="O342" s="2883"/>
      <c r="P342" s="2883"/>
      <c r="Q342" s="2883"/>
    </row>
    <row r="343" spans="1:17" ht="12.75" customHeight="1">
      <c r="A343" s="4920"/>
      <c r="B343" s="4920"/>
      <c r="C343" s="4920"/>
      <c r="D343" s="4920"/>
      <c r="E343" s="4920"/>
      <c r="F343" s="4920"/>
      <c r="G343" s="125"/>
      <c r="H343" s="1423"/>
      <c r="I343" s="4920"/>
      <c r="J343" s="4920"/>
      <c r="K343" s="2883"/>
      <c r="L343" s="2883"/>
      <c r="M343" s="2883"/>
      <c r="N343" s="2883"/>
      <c r="O343" s="2883"/>
      <c r="P343" s="2883"/>
      <c r="Q343" s="2883"/>
    </row>
    <row r="344" spans="1:17" ht="12.75" customHeight="1">
      <c r="G344" s="125"/>
      <c r="K344" s="2883"/>
      <c r="L344" s="2883"/>
      <c r="M344" s="2883"/>
      <c r="N344" s="2883"/>
      <c r="O344" s="2883"/>
      <c r="P344" s="2883"/>
      <c r="Q344" s="2883"/>
    </row>
    <row r="345" spans="1:17" ht="12.75" customHeight="1">
      <c r="G345" s="125"/>
      <c r="K345" s="2883"/>
      <c r="L345" s="2883"/>
      <c r="M345" s="2883"/>
      <c r="N345" s="2883"/>
      <c r="O345" s="2883"/>
      <c r="P345" s="2883"/>
      <c r="Q345" s="2883"/>
    </row>
    <row r="346" spans="1:17" ht="12.75" customHeight="1">
      <c r="G346" s="125"/>
      <c r="H346" s="4920"/>
      <c r="I346" s="4920"/>
      <c r="J346" s="4920"/>
      <c r="K346" s="2883"/>
      <c r="L346" s="2883"/>
      <c r="M346" s="2883"/>
      <c r="N346" s="2883"/>
      <c r="O346" s="2883"/>
      <c r="P346" s="2883"/>
      <c r="Q346" s="2883"/>
    </row>
    <row r="347" spans="1:17" ht="12.75" customHeight="1">
      <c r="G347" s="125"/>
      <c r="H347" s="4920"/>
      <c r="I347" s="4920"/>
      <c r="J347" s="4920"/>
    </row>
    <row r="348" spans="1:17" ht="12.75" customHeight="1">
      <c r="G348" s="125"/>
      <c r="H348" s="130"/>
    </row>
    <row r="349" spans="1:17" ht="12.75" customHeight="1">
      <c r="G349" s="125"/>
    </row>
    <row r="350" spans="1:17" ht="12.75" customHeight="1">
      <c r="G350" s="125"/>
    </row>
    <row r="351" spans="1:17" ht="12.75" customHeight="1">
      <c r="G351" s="125"/>
      <c r="H351" s="123"/>
    </row>
    <row r="352" spans="1:17" ht="12.75" customHeight="1">
      <c r="G352" s="125"/>
      <c r="H352" s="123"/>
    </row>
    <row r="353" spans="1:11" ht="12.75" customHeight="1">
      <c r="G353" s="125"/>
    </row>
    <row r="354" spans="1:11" ht="12.75" customHeight="1">
      <c r="G354" s="125"/>
    </row>
    <row r="355" spans="1:11" ht="12.75" customHeight="1">
      <c r="G355" s="125"/>
    </row>
    <row r="356" spans="1:11" ht="12.75" customHeight="1">
      <c r="G356" s="125"/>
    </row>
    <row r="357" spans="1:11" ht="12.75" customHeight="1">
      <c r="G357" s="125"/>
    </row>
    <row r="358" spans="1:11" ht="27" customHeight="1">
      <c r="A358" s="789"/>
      <c r="B358" s="789"/>
      <c r="C358" s="789"/>
      <c r="D358" s="789"/>
      <c r="E358" s="789"/>
      <c r="F358" s="789"/>
      <c r="G358" s="785"/>
      <c r="H358" s="790"/>
      <c r="I358" s="789"/>
      <c r="J358" s="790"/>
    </row>
    <row r="359" spans="1:11" s="369" customFormat="1" ht="19.5" customHeight="1" thickBot="1">
      <c r="A359" s="768"/>
      <c r="B359" s="768"/>
      <c r="C359" s="768"/>
      <c r="D359" s="768"/>
      <c r="E359" s="768"/>
      <c r="F359" s="768"/>
      <c r="G359" s="786"/>
      <c r="H359" s="791"/>
      <c r="I359" s="768"/>
      <c r="J359" s="791"/>
    </row>
    <row r="360" spans="1:11" ht="16.5" customHeight="1" thickTop="1"/>
    <row r="361" spans="1:11" ht="18" customHeight="1">
      <c r="A361" s="4920"/>
      <c r="B361" s="4920"/>
      <c r="C361" s="4920"/>
      <c r="D361" s="4920"/>
      <c r="E361" s="4920"/>
      <c r="F361" s="4920"/>
      <c r="G361" s="4920"/>
      <c r="H361" s="4920"/>
      <c r="I361" s="4920"/>
      <c r="J361" s="4920"/>
    </row>
    <row r="362" spans="1:11" ht="24.75" customHeight="1">
      <c r="A362" s="123"/>
      <c r="B362" s="123"/>
      <c r="C362" s="123"/>
      <c r="D362" s="287"/>
      <c r="E362" s="4920"/>
      <c r="F362" s="4920"/>
      <c r="G362" s="4920"/>
      <c r="H362" s="4920"/>
      <c r="I362" s="4920"/>
      <c r="J362" s="4920"/>
      <c r="K362" s="785"/>
    </row>
    <row r="363" spans="1:11" s="125" customFormat="1" ht="20.25" customHeight="1">
      <c r="A363" s="4920"/>
      <c r="B363" s="4920"/>
      <c r="C363" s="4920"/>
      <c r="D363" s="4920"/>
      <c r="E363" s="4920"/>
      <c r="F363" s="4920"/>
      <c r="G363" s="127"/>
      <c r="H363" s="127"/>
      <c r="I363" s="4920"/>
      <c r="J363" s="4920"/>
      <c r="K363" s="127"/>
    </row>
    <row r="364" spans="1:11" ht="16.5" customHeight="1">
      <c r="A364" s="127"/>
      <c r="B364" s="127"/>
      <c r="C364" s="127"/>
      <c r="D364" s="127"/>
      <c r="E364" s="127"/>
      <c r="F364" s="127"/>
      <c r="G364" s="127"/>
      <c r="H364" s="127"/>
      <c r="I364" s="127"/>
      <c r="J364" s="127"/>
      <c r="K364" s="129"/>
    </row>
    <row r="365" spans="1:11" ht="12.75" customHeight="1">
      <c r="A365" s="127"/>
      <c r="B365" s="127"/>
      <c r="C365" s="127"/>
      <c r="D365" s="127"/>
      <c r="E365" s="127"/>
      <c r="F365" s="127"/>
      <c r="G365" s="127"/>
      <c r="H365" s="127"/>
      <c r="I365" s="127"/>
      <c r="J365" s="127"/>
    </row>
    <row r="366" spans="1:11" ht="12.75" customHeight="1">
      <c r="A366" s="125"/>
      <c r="B366" s="125"/>
      <c r="C366" s="125"/>
      <c r="D366" s="125"/>
      <c r="E366" s="125"/>
      <c r="F366" s="125"/>
      <c r="I366" s="125"/>
      <c r="J366" s="125"/>
    </row>
    <row r="367" spans="1:11" ht="13.5" customHeight="1">
      <c r="A367" s="4920"/>
      <c r="B367" s="4920"/>
      <c r="C367" s="4920"/>
      <c r="D367" s="4920"/>
      <c r="E367" s="4920"/>
      <c r="F367" s="4920"/>
      <c r="G367" s="792"/>
      <c r="H367" s="792"/>
      <c r="I367" s="4920"/>
      <c r="J367" s="4920"/>
    </row>
    <row r="368" spans="1:11" ht="12.75" customHeight="1">
      <c r="A368" s="125"/>
      <c r="B368" s="125"/>
      <c r="C368" s="125"/>
      <c r="D368" s="125"/>
      <c r="E368" s="125"/>
      <c r="F368" s="125"/>
      <c r="G368" s="1423"/>
      <c r="H368" s="1423"/>
      <c r="I368" s="125"/>
      <c r="J368" s="125"/>
    </row>
    <row r="369" spans="1:10" ht="12.75" customHeight="1">
      <c r="A369" s="125"/>
      <c r="B369" s="125"/>
      <c r="C369" s="125"/>
      <c r="D369" s="125"/>
      <c r="E369" s="125"/>
      <c r="F369" s="125"/>
      <c r="G369" s="596"/>
      <c r="H369" s="1423"/>
      <c r="I369" s="125"/>
      <c r="J369" s="125"/>
    </row>
    <row r="370" spans="1:10" ht="12.75" customHeight="1">
      <c r="G370" s="125"/>
    </row>
    <row r="371" spans="1:10" s="369" customFormat="1" ht="19.5" customHeight="1">
      <c r="A371" s="2901"/>
      <c r="B371" s="2901"/>
      <c r="C371" s="2901"/>
      <c r="D371" s="2901"/>
      <c r="E371" s="2901"/>
      <c r="F371" s="2901"/>
      <c r="G371" s="125"/>
      <c r="H371" s="2901"/>
      <c r="I371" s="2901"/>
      <c r="J371" s="2901"/>
    </row>
    <row r="372" spans="1:10" s="369" customFormat="1" ht="18.75" customHeight="1">
      <c r="A372" s="2901"/>
      <c r="B372" s="2901"/>
      <c r="C372" s="2901"/>
      <c r="D372" s="2901"/>
      <c r="E372" s="2901"/>
      <c r="F372" s="2901"/>
      <c r="G372" s="125"/>
      <c r="H372" s="2901"/>
      <c r="I372" s="2901"/>
      <c r="J372" s="2901"/>
    </row>
    <row r="373" spans="1:10" s="786" customFormat="1" ht="23.25" customHeight="1" thickBot="1">
      <c r="A373" s="2901"/>
      <c r="B373" s="2901"/>
      <c r="C373" s="2901"/>
      <c r="D373" s="2901"/>
      <c r="E373" s="2901"/>
      <c r="F373" s="2901"/>
      <c r="G373" s="125"/>
      <c r="H373" s="2901"/>
      <c r="I373" s="2901"/>
      <c r="J373" s="2901"/>
    </row>
    <row r="374" spans="1:10" ht="13.5" customHeight="1" thickTop="1">
      <c r="G374" s="125"/>
    </row>
    <row r="375" spans="1:10" ht="12.75" customHeight="1">
      <c r="G375" s="125"/>
    </row>
    <row r="376" spans="1:10" ht="12.75" customHeight="1">
      <c r="G376" s="125"/>
    </row>
    <row r="377" spans="1:10" ht="12.75" customHeight="1">
      <c r="G377" s="125"/>
    </row>
    <row r="378" spans="1:10" ht="12.75" customHeight="1">
      <c r="G378" s="125"/>
    </row>
    <row r="379" spans="1:10" s="369" customFormat="1" ht="19.5" customHeight="1">
      <c r="A379" s="2901"/>
      <c r="B379" s="2901"/>
      <c r="C379" s="2901"/>
      <c r="D379" s="2901"/>
      <c r="E379" s="2901"/>
      <c r="F379" s="2901"/>
      <c r="G379" s="125"/>
      <c r="H379" s="2901"/>
      <c r="I379" s="2901"/>
      <c r="J379" s="2901"/>
    </row>
    <row r="380" spans="1:10" ht="12.75" customHeight="1">
      <c r="G380" s="125"/>
    </row>
    <row r="381" spans="1:10" ht="12.75" customHeight="1">
      <c r="G381" s="125"/>
    </row>
    <row r="382" spans="1:10" ht="12.75" customHeight="1">
      <c r="G382" s="125"/>
    </row>
    <row r="383" spans="1:10" ht="12.75" customHeight="1">
      <c r="G383" s="125"/>
    </row>
    <row r="384" spans="1:10" ht="12.75" customHeight="1">
      <c r="G384" s="125"/>
    </row>
    <row r="385" spans="1:11" ht="12.75" customHeight="1">
      <c r="G385" s="125"/>
    </row>
    <row r="386" spans="1:11" s="369" customFormat="1" ht="29.25" customHeight="1">
      <c r="A386" s="2901"/>
      <c r="B386" s="2901"/>
      <c r="C386" s="2901"/>
      <c r="D386" s="2901"/>
      <c r="E386" s="2901"/>
      <c r="F386" s="2901"/>
      <c r="G386" s="125"/>
      <c r="H386" s="2901"/>
      <c r="I386" s="2901"/>
      <c r="J386" s="2901"/>
    </row>
    <row r="387" spans="1:11" ht="16.5" customHeight="1">
      <c r="G387" s="125"/>
    </row>
    <row r="388" spans="1:11" ht="18" customHeight="1">
      <c r="G388" s="125"/>
      <c r="H388" s="130"/>
      <c r="I388" s="320"/>
      <c r="J388" s="125"/>
    </row>
    <row r="389" spans="1:11" ht="24.75" customHeight="1">
      <c r="A389" s="789"/>
      <c r="B389" s="789"/>
      <c r="C389" s="789"/>
      <c r="D389" s="789"/>
      <c r="E389" s="789"/>
      <c r="F389" s="789"/>
      <c r="G389" s="369"/>
      <c r="H389" s="789"/>
      <c r="I389" s="789"/>
      <c r="J389" s="789"/>
      <c r="K389" s="785"/>
    </row>
    <row r="390" spans="1:11" s="125" customFormat="1" ht="20.25" customHeight="1">
      <c r="A390" s="4920"/>
      <c r="B390" s="4920"/>
      <c r="C390" s="4920"/>
      <c r="D390" s="4920"/>
      <c r="E390" s="4920"/>
      <c r="F390" s="4920"/>
      <c r="G390" s="4920"/>
      <c r="H390" s="4920"/>
      <c r="I390" s="4920"/>
      <c r="J390" s="4920"/>
      <c r="K390" s="127"/>
    </row>
    <row r="391" spans="1:11" ht="16.5" customHeight="1">
      <c r="A391" s="123"/>
      <c r="B391" s="123"/>
      <c r="C391" s="123"/>
      <c r="D391" s="287"/>
      <c r="E391" s="4920"/>
      <c r="F391" s="4920"/>
      <c r="G391" s="4920"/>
      <c r="H391" s="4920"/>
      <c r="I391" s="4920"/>
      <c r="J391" s="4920"/>
      <c r="K391" s="129"/>
    </row>
    <row r="392" spans="1:11" ht="27.75" customHeight="1">
      <c r="A392" s="4920"/>
      <c r="B392" s="4920"/>
      <c r="C392" s="4920"/>
      <c r="D392" s="4920"/>
      <c r="E392" s="4920"/>
      <c r="F392" s="4920"/>
      <c r="G392" s="127"/>
      <c r="H392" s="127"/>
      <c r="I392" s="4920"/>
      <c r="J392" s="4920"/>
    </row>
    <row r="393" spans="1:11" ht="12" customHeight="1">
      <c r="A393" s="127"/>
      <c r="B393" s="127"/>
      <c r="C393" s="127"/>
      <c r="D393" s="127"/>
      <c r="E393" s="127"/>
      <c r="F393" s="127"/>
      <c r="G393" s="127"/>
      <c r="H393" s="127"/>
      <c r="I393" s="127"/>
      <c r="J393" s="127"/>
    </row>
    <row r="394" spans="1:11" ht="12.75" customHeight="1">
      <c r="A394" s="127"/>
      <c r="B394" s="127"/>
      <c r="C394" s="127"/>
      <c r="D394" s="127"/>
      <c r="E394" s="127"/>
      <c r="F394" s="127"/>
      <c r="G394" s="127"/>
      <c r="H394" s="127"/>
      <c r="I394" s="127"/>
      <c r="J394" s="127"/>
    </row>
    <row r="395" spans="1:11" ht="12.75" customHeight="1">
      <c r="A395" s="4920"/>
      <c r="B395" s="4920"/>
      <c r="C395" s="4920"/>
      <c r="D395" s="4920"/>
      <c r="E395" s="4920"/>
      <c r="F395" s="4920"/>
      <c r="G395" s="596"/>
      <c r="H395" s="1423"/>
      <c r="I395" s="4920"/>
      <c r="J395" s="4920"/>
    </row>
    <row r="396" spans="1:11" ht="12.75" customHeight="1">
      <c r="A396" s="320"/>
      <c r="B396" s="320"/>
      <c r="C396" s="320"/>
      <c r="D396" s="320"/>
      <c r="E396" s="320"/>
      <c r="F396" s="320"/>
      <c r="G396" s="125"/>
    </row>
    <row r="397" spans="1:11" ht="12.75" customHeight="1">
      <c r="A397" s="4920"/>
      <c r="B397" s="4920"/>
      <c r="C397" s="4920"/>
      <c r="D397" s="4920"/>
      <c r="E397" s="4920"/>
      <c r="F397" s="4920"/>
      <c r="G397" s="4920"/>
      <c r="H397" s="4920"/>
      <c r="I397" s="4920"/>
      <c r="J397" s="4920"/>
    </row>
    <row r="398" spans="1:11" ht="12.75" customHeight="1">
      <c r="A398" s="4920"/>
      <c r="B398" s="4920"/>
      <c r="C398" s="4920"/>
      <c r="D398" s="4920"/>
      <c r="E398" s="4920"/>
      <c r="F398" s="4920"/>
      <c r="G398" s="4920"/>
      <c r="H398" s="4920"/>
      <c r="I398" s="4920"/>
      <c r="J398" s="4920"/>
    </row>
    <row r="399" spans="1:11" ht="12.75" customHeight="1">
      <c r="A399" s="320"/>
      <c r="B399" s="320"/>
      <c r="C399" s="320"/>
      <c r="D399" s="320"/>
      <c r="E399" s="320"/>
      <c r="F399" s="320"/>
      <c r="G399" s="125"/>
    </row>
    <row r="400" spans="1:11" ht="12.75" customHeight="1">
      <c r="A400" s="320"/>
      <c r="B400" s="320"/>
      <c r="C400" s="320"/>
      <c r="D400" s="320"/>
      <c r="E400" s="320"/>
      <c r="F400" s="320"/>
      <c r="G400" s="125"/>
    </row>
    <row r="401" spans="1:11" ht="12.75" customHeight="1">
      <c r="A401" s="789"/>
      <c r="B401" s="789"/>
      <c r="C401" s="789"/>
      <c r="D401" s="789"/>
      <c r="E401" s="789"/>
      <c r="F401" s="789"/>
      <c r="G401" s="369"/>
      <c r="H401" s="789"/>
      <c r="I401" s="789"/>
      <c r="J401" s="789"/>
    </row>
    <row r="402" spans="1:11" ht="12.75" customHeight="1">
      <c r="A402" s="793"/>
      <c r="B402" s="793"/>
      <c r="C402" s="793"/>
      <c r="D402" s="793"/>
      <c r="E402" s="793"/>
      <c r="F402" s="793"/>
      <c r="G402" s="794"/>
      <c r="H402" s="789"/>
      <c r="I402" s="369"/>
      <c r="J402" s="369"/>
    </row>
    <row r="403" spans="1:11" ht="13.5" customHeight="1" thickBot="1">
      <c r="A403" s="795"/>
      <c r="B403" s="795"/>
      <c r="C403" s="795"/>
      <c r="D403" s="795"/>
      <c r="E403" s="795"/>
      <c r="F403" s="795"/>
      <c r="G403" s="796"/>
      <c r="H403" s="791"/>
      <c r="I403" s="791"/>
      <c r="J403" s="791"/>
    </row>
    <row r="404" spans="1:11" ht="24.75" customHeight="1" thickTop="1">
      <c r="A404" s="320"/>
      <c r="B404" s="320"/>
      <c r="C404" s="320"/>
      <c r="D404" s="320"/>
      <c r="E404" s="320"/>
      <c r="F404" s="320"/>
      <c r="G404" s="596"/>
      <c r="H404" s="1423"/>
    </row>
    <row r="405" spans="1:11" ht="12.75" customHeight="1">
      <c r="A405" s="320"/>
      <c r="B405" s="320"/>
      <c r="C405" s="320"/>
      <c r="D405" s="320"/>
      <c r="E405" s="320"/>
      <c r="F405" s="320"/>
      <c r="G405" s="596"/>
      <c r="H405" s="1423"/>
    </row>
    <row r="406" spans="1:11" ht="12.75" customHeight="1">
      <c r="A406" s="4920"/>
      <c r="B406" s="4920"/>
      <c r="C406" s="4920"/>
      <c r="D406" s="4920"/>
      <c r="E406" s="4920"/>
      <c r="F406" s="4920"/>
      <c r="G406" s="596"/>
      <c r="H406" s="1423"/>
      <c r="I406" s="4920"/>
      <c r="J406" s="4920"/>
    </row>
    <row r="407" spans="1:11" s="785" customFormat="1" ht="37.5" customHeight="1">
      <c r="A407" s="320"/>
      <c r="B407" s="320"/>
      <c r="C407" s="320"/>
      <c r="D407" s="320"/>
      <c r="E407" s="320"/>
      <c r="F407" s="320"/>
      <c r="G407" s="125"/>
      <c r="H407" s="2901"/>
      <c r="I407" s="2901"/>
      <c r="J407" s="2901"/>
    </row>
    <row r="408" spans="1:11" s="369" customFormat="1" ht="20.25" customHeight="1">
      <c r="A408" s="2901"/>
      <c r="B408" s="2901"/>
      <c r="C408" s="2901"/>
      <c r="D408" s="2901"/>
      <c r="E408" s="2901"/>
      <c r="F408" s="2901"/>
      <c r="G408" s="125"/>
      <c r="H408" s="2901"/>
      <c r="I408" s="2901"/>
      <c r="J408" s="2901"/>
    </row>
    <row r="409" spans="1:11" s="369" customFormat="1" ht="19.5" customHeight="1">
      <c r="A409" s="789"/>
      <c r="B409" s="789"/>
      <c r="C409" s="789"/>
      <c r="D409" s="789"/>
      <c r="E409" s="789"/>
      <c r="F409" s="789"/>
      <c r="H409" s="789"/>
      <c r="I409" s="789"/>
      <c r="J409" s="789"/>
    </row>
    <row r="410" spans="1:11" s="786" customFormat="1" ht="69" customHeight="1" thickBot="1">
      <c r="A410" s="2901"/>
      <c r="B410" s="2901"/>
      <c r="C410" s="2901"/>
      <c r="D410" s="2901"/>
      <c r="E410" s="2901"/>
      <c r="F410" s="2901"/>
      <c r="G410" s="596"/>
      <c r="H410" s="1423"/>
      <c r="I410" s="2901"/>
      <c r="J410" s="2901"/>
    </row>
    <row r="411" spans="1:11" ht="13.5" customHeight="1" thickTop="1">
      <c r="G411" s="596"/>
      <c r="H411" s="1423"/>
    </row>
    <row r="412" spans="1:11" ht="16.5" customHeight="1">
      <c r="G412" s="596"/>
      <c r="H412" s="1423"/>
    </row>
    <row r="413" spans="1:11" ht="12.75" customHeight="1">
      <c r="G413" s="596"/>
      <c r="H413" s="1423"/>
    </row>
    <row r="414" spans="1:11" ht="24.75" customHeight="1">
      <c r="G414" s="596"/>
      <c r="H414" s="1423"/>
      <c r="K414" s="785"/>
    </row>
    <row r="415" spans="1:11" s="125" customFormat="1" ht="20.25" customHeight="1">
      <c r="A415" s="2901"/>
      <c r="B415" s="2901"/>
      <c r="C415" s="2901"/>
      <c r="D415" s="2901"/>
      <c r="E415" s="2901"/>
      <c r="F415" s="2901"/>
      <c r="G415" s="596"/>
      <c r="H415" s="1423"/>
      <c r="I415" s="2901"/>
      <c r="J415" s="2901"/>
      <c r="K415" s="127"/>
    </row>
    <row r="416" spans="1:11" ht="16.5" customHeight="1">
      <c r="A416" s="789"/>
      <c r="B416" s="789"/>
      <c r="C416" s="789"/>
      <c r="D416" s="789"/>
      <c r="E416" s="789"/>
      <c r="F416" s="789"/>
      <c r="G416" s="794"/>
      <c r="H416" s="789"/>
      <c r="I416" s="789"/>
      <c r="J416" s="789"/>
      <c r="K416" s="129"/>
    </row>
    <row r="417" spans="1:10" ht="12.75" customHeight="1">
      <c r="A417" s="4920"/>
      <c r="B417" s="4920"/>
      <c r="C417" s="4920"/>
      <c r="D417" s="4920"/>
      <c r="E417" s="4920"/>
      <c r="F417" s="4920"/>
      <c r="G417" s="4920"/>
      <c r="H417" s="4920"/>
      <c r="I417" s="4920"/>
      <c r="J417" s="4920"/>
    </row>
    <row r="418" spans="1:10" ht="12.75" customHeight="1">
      <c r="A418" s="123"/>
      <c r="B418" s="123"/>
      <c r="C418" s="123"/>
      <c r="D418" s="287"/>
      <c r="E418" s="4920"/>
      <c r="F418" s="4920"/>
      <c r="G418" s="4920"/>
      <c r="H418" s="4920"/>
      <c r="I418" s="4920"/>
      <c r="J418" s="4920"/>
    </row>
    <row r="419" spans="1:10" ht="12.75" customHeight="1">
      <c r="A419" s="4920"/>
      <c r="B419" s="4920"/>
      <c r="C419" s="4920"/>
      <c r="D419" s="4920"/>
      <c r="E419" s="4920"/>
      <c r="F419" s="4920"/>
      <c r="G419" s="127"/>
      <c r="H419" s="127"/>
      <c r="I419" s="4920"/>
      <c r="J419" s="4920"/>
    </row>
    <row r="420" spans="1:10" ht="12.75" customHeight="1">
      <c r="A420" s="127"/>
      <c r="B420" s="127"/>
      <c r="C420" s="127"/>
      <c r="D420" s="127"/>
      <c r="E420" s="127"/>
      <c r="F420" s="127"/>
      <c r="G420" s="127"/>
      <c r="H420" s="127"/>
      <c r="I420" s="127"/>
      <c r="J420" s="127"/>
    </row>
    <row r="421" spans="1:10" ht="12.75" customHeight="1">
      <c r="A421" s="127"/>
      <c r="B421" s="127"/>
      <c r="C421" s="127"/>
      <c r="D421" s="127"/>
      <c r="E421" s="127"/>
      <c r="F421" s="127"/>
      <c r="G421" s="127"/>
      <c r="H421" s="127"/>
      <c r="I421" s="127"/>
      <c r="J421" s="127"/>
    </row>
    <row r="422" spans="1:10" ht="12.75" customHeight="1">
      <c r="G422" s="596"/>
      <c r="H422" s="287"/>
    </row>
    <row r="423" spans="1:10" s="369" customFormat="1" ht="19.5" customHeight="1">
      <c r="A423" s="2901"/>
      <c r="B423" s="2901"/>
      <c r="C423" s="2901"/>
      <c r="D423" s="2901"/>
      <c r="E423" s="2901"/>
      <c r="F423" s="2901"/>
      <c r="G423" s="596"/>
      <c r="H423" s="287"/>
      <c r="I423" s="2901"/>
      <c r="J423" s="2901"/>
    </row>
    <row r="424" spans="1:10" ht="12.75" customHeight="1">
      <c r="G424" s="596"/>
      <c r="H424" s="287"/>
    </row>
    <row r="425" spans="1:10" ht="12.75" customHeight="1">
      <c r="G425" s="596"/>
      <c r="H425" s="287"/>
    </row>
    <row r="426" spans="1:10" ht="12.75" customHeight="1">
      <c r="G426" s="596"/>
      <c r="H426" s="1423"/>
    </row>
    <row r="427" spans="1:10" ht="12.75" customHeight="1">
      <c r="G427" s="596"/>
      <c r="H427" s="1423"/>
    </row>
    <row r="428" spans="1:10" s="369" customFormat="1" ht="19.5" customHeight="1">
      <c r="A428" s="2901"/>
      <c r="B428" s="2901"/>
      <c r="C428" s="2901"/>
      <c r="D428" s="2901"/>
      <c r="E428" s="2901"/>
      <c r="F428" s="2901"/>
      <c r="G428" s="596"/>
      <c r="H428" s="1423"/>
      <c r="I428" s="2901"/>
      <c r="J428" s="2901"/>
    </row>
    <row r="429" spans="1:10" s="369" customFormat="1" ht="25.5" customHeight="1">
      <c r="A429" s="2901"/>
      <c r="B429" s="2901"/>
      <c r="C429" s="2901"/>
      <c r="D429" s="2901"/>
      <c r="E429" s="2901"/>
      <c r="F429" s="2901"/>
      <c r="G429" s="596"/>
      <c r="H429" s="1423"/>
      <c r="I429" s="2901"/>
      <c r="J429" s="2901"/>
    </row>
    <row r="430" spans="1:10" ht="12.75" customHeight="1">
      <c r="A430" s="4920"/>
      <c r="B430" s="4920"/>
      <c r="C430" s="4920"/>
      <c r="D430" s="4920"/>
      <c r="E430" s="4920"/>
      <c r="F430" s="4920"/>
      <c r="G430" s="596"/>
      <c r="H430" s="1423"/>
      <c r="I430" s="4920"/>
      <c r="J430" s="4920"/>
    </row>
    <row r="431" spans="1:10" ht="12.75" customHeight="1">
      <c r="H431" s="1423"/>
    </row>
    <row r="432" spans="1:10" ht="12.75" customHeight="1">
      <c r="A432" s="4920"/>
      <c r="B432" s="4920"/>
      <c r="C432" s="4920"/>
      <c r="D432" s="4920"/>
      <c r="E432" s="4920"/>
      <c r="F432" s="4920"/>
      <c r="H432" s="4920"/>
      <c r="I432" s="4920"/>
      <c r="J432" s="4920"/>
    </row>
    <row r="433" spans="1:11" ht="12.75" customHeight="1">
      <c r="A433" s="4920"/>
      <c r="B433" s="4920"/>
      <c r="C433" s="4920"/>
      <c r="D433" s="4920"/>
      <c r="E433" s="4920"/>
      <c r="F433" s="4920"/>
      <c r="H433" s="4920"/>
      <c r="I433" s="4920"/>
      <c r="J433" s="4920"/>
    </row>
    <row r="434" spans="1:11" ht="12.75" customHeight="1">
      <c r="A434" s="320"/>
      <c r="B434" s="320"/>
      <c r="C434" s="320"/>
      <c r="D434" s="125"/>
      <c r="E434" s="320"/>
      <c r="F434" s="125"/>
      <c r="G434" s="125"/>
      <c r="H434" s="130"/>
      <c r="I434" s="320"/>
      <c r="J434" s="125"/>
    </row>
    <row r="435" spans="1:11" ht="12.75" customHeight="1">
      <c r="G435" s="125"/>
    </row>
    <row r="436" spans="1:11" ht="12.75" customHeight="1">
      <c r="G436" s="125"/>
    </row>
    <row r="437" spans="1:11" ht="12.75" customHeight="1">
      <c r="A437" s="790"/>
      <c r="B437" s="790"/>
      <c r="C437" s="790"/>
      <c r="D437" s="790"/>
      <c r="E437" s="790"/>
      <c r="F437" s="790"/>
      <c r="G437" s="797"/>
      <c r="H437" s="798"/>
      <c r="I437" s="799"/>
      <c r="J437" s="799"/>
    </row>
    <row r="438" spans="1:11" ht="12.75" customHeight="1">
      <c r="A438" s="369"/>
      <c r="B438" s="369"/>
      <c r="C438" s="369"/>
      <c r="D438" s="369"/>
      <c r="E438" s="369"/>
      <c r="F438" s="369"/>
      <c r="G438" s="794"/>
      <c r="H438" s="789"/>
      <c r="I438" s="369"/>
      <c r="J438" s="369"/>
    </row>
    <row r="439" spans="1:11" ht="12.75" customHeight="1">
      <c r="A439" s="789"/>
      <c r="B439" s="789"/>
      <c r="C439" s="789"/>
      <c r="D439" s="789"/>
      <c r="E439" s="789"/>
      <c r="F439" s="789"/>
      <c r="G439" s="369"/>
      <c r="H439" s="789"/>
      <c r="I439" s="789"/>
      <c r="J439" s="789"/>
    </row>
    <row r="440" spans="1:11" ht="13.5" customHeight="1" thickBot="1">
      <c r="A440" s="795"/>
      <c r="B440" s="791"/>
      <c r="C440" s="795"/>
      <c r="D440" s="795"/>
      <c r="E440" s="795"/>
      <c r="F440" s="791"/>
      <c r="G440" s="786"/>
      <c r="H440" s="800"/>
      <c r="I440" s="791"/>
      <c r="J440" s="791"/>
    </row>
    <row r="441" spans="1:11" ht="13.5" customHeight="1" thickTop="1">
      <c r="A441" s="596"/>
      <c r="B441" s="1423"/>
      <c r="C441" s="596"/>
      <c r="D441" s="1423"/>
      <c r="E441" s="1423"/>
      <c r="F441" s="1423"/>
      <c r="H441" s="249"/>
      <c r="I441" s="1423"/>
      <c r="J441" s="1423"/>
    </row>
    <row r="442" spans="1:11" ht="12.75" customHeight="1">
      <c r="A442" s="4920"/>
      <c r="B442" s="4920"/>
      <c r="C442" s="4920"/>
      <c r="D442" s="4920"/>
      <c r="E442" s="4920"/>
      <c r="F442" s="4920"/>
      <c r="G442" s="4920"/>
      <c r="H442" s="4920"/>
      <c r="I442" s="4920"/>
      <c r="J442" s="4920"/>
    </row>
    <row r="443" spans="1:11" ht="12.75" customHeight="1">
      <c r="E443" s="4920"/>
      <c r="F443" s="4920"/>
      <c r="G443" s="4920"/>
      <c r="H443" s="4920"/>
      <c r="I443" s="4920"/>
      <c r="J443" s="4920"/>
    </row>
    <row r="444" spans="1:11" ht="12.75" customHeight="1">
      <c r="A444" s="4920"/>
      <c r="B444" s="4920"/>
      <c r="C444" s="4920"/>
      <c r="D444" s="4920"/>
      <c r="E444" s="4920"/>
      <c r="F444" s="4920"/>
      <c r="G444" s="127"/>
      <c r="H444" s="127"/>
      <c r="I444" s="4920"/>
      <c r="J444" s="4920"/>
    </row>
    <row r="445" spans="1:11" s="369" customFormat="1" ht="19.5" customHeight="1">
      <c r="A445" s="127"/>
      <c r="B445" s="127"/>
      <c r="C445" s="127"/>
      <c r="D445" s="127"/>
      <c r="E445" s="127"/>
      <c r="F445" s="127"/>
      <c r="G445" s="127"/>
      <c r="H445" s="127"/>
      <c r="I445" s="127"/>
      <c r="J445" s="127"/>
    </row>
    <row r="446" spans="1:11" ht="16.5" customHeight="1">
      <c r="A446" s="127"/>
      <c r="B446" s="127"/>
      <c r="C446" s="127"/>
      <c r="D446" s="127"/>
      <c r="E446" s="127"/>
      <c r="F446" s="127"/>
      <c r="G446" s="127"/>
      <c r="H446" s="127"/>
      <c r="I446" s="127"/>
      <c r="J446" s="127"/>
    </row>
    <row r="447" spans="1:11" ht="12.75" customHeight="1">
      <c r="A447" s="801"/>
    </row>
    <row r="448" spans="1:11" ht="22.5" customHeight="1">
      <c r="A448" s="4920"/>
      <c r="B448" s="4920"/>
      <c r="C448" s="4920"/>
      <c r="D448" s="4920"/>
      <c r="E448" s="4920"/>
      <c r="F448" s="4920"/>
      <c r="G448" s="596"/>
      <c r="H448" s="1423"/>
      <c r="I448" s="4920"/>
      <c r="J448" s="4920"/>
      <c r="K448" s="785"/>
    </row>
    <row r="449" spans="1:11" s="125" customFormat="1" ht="16.5" customHeight="1">
      <c r="A449" s="4920"/>
      <c r="B449" s="4920"/>
      <c r="C449" s="4920"/>
      <c r="D449" s="4920"/>
      <c r="E449" s="4920"/>
      <c r="F449" s="4920"/>
      <c r="G449" s="596"/>
      <c r="H449" s="1423"/>
      <c r="I449" s="4920"/>
      <c r="J449" s="4920"/>
      <c r="K449" s="127"/>
    </row>
    <row r="450" spans="1:11" ht="11.25" customHeight="1">
      <c r="G450" s="125"/>
      <c r="K450" s="129"/>
    </row>
    <row r="451" spans="1:11" ht="12.75" customHeight="1">
      <c r="G451" s="125"/>
    </row>
    <row r="452" spans="1:11" ht="12.75" customHeight="1">
      <c r="G452" s="125"/>
    </row>
    <row r="453" spans="1:11" ht="12.75" customHeight="1">
      <c r="A453" s="789"/>
      <c r="B453" s="789"/>
      <c r="C453" s="789"/>
      <c r="D453" s="789"/>
      <c r="E453" s="789"/>
      <c r="F453" s="789"/>
      <c r="G453" s="369"/>
      <c r="H453" s="789"/>
      <c r="I453" s="789"/>
      <c r="J453" s="789"/>
    </row>
    <row r="454" spans="1:11" ht="12.75" customHeight="1">
      <c r="A454" s="4920"/>
      <c r="B454" s="4920"/>
      <c r="C454" s="4920"/>
      <c r="D454" s="4920"/>
      <c r="E454" s="4920"/>
      <c r="F454" s="4920"/>
      <c r="G454" s="596"/>
      <c r="H454" s="1423"/>
      <c r="I454" s="4920"/>
      <c r="J454" s="4920"/>
    </row>
    <row r="455" spans="1:11" ht="12.75" customHeight="1">
      <c r="G455" s="125"/>
    </row>
    <row r="456" spans="1:11" ht="12.75" customHeight="1">
      <c r="G456" s="125"/>
    </row>
    <row r="457" spans="1:11" ht="12.75" customHeight="1">
      <c r="G457" s="125"/>
    </row>
    <row r="458" spans="1:11" ht="12.75" customHeight="1">
      <c r="A458" s="789"/>
      <c r="B458" s="789"/>
      <c r="C458" s="789"/>
      <c r="D458" s="789"/>
      <c r="E458" s="789"/>
      <c r="F458" s="789"/>
      <c r="G458" s="369"/>
      <c r="H458" s="789"/>
      <c r="I458" s="789"/>
      <c r="J458" s="789"/>
    </row>
    <row r="459" spans="1:11" ht="12.75" customHeight="1">
      <c r="A459" s="789"/>
      <c r="B459" s="789"/>
      <c r="C459" s="789"/>
      <c r="D459" s="789"/>
      <c r="E459" s="789"/>
      <c r="F459" s="789"/>
      <c r="G459" s="127"/>
      <c r="H459" s="802"/>
      <c r="I459" s="803"/>
      <c r="J459" s="803"/>
    </row>
    <row r="460" spans="1:11" ht="12.75" customHeight="1">
      <c r="G460" s="596"/>
      <c r="H460" s="287"/>
      <c r="I460" s="4920"/>
      <c r="J460" s="4920"/>
    </row>
    <row r="461" spans="1:11" s="369" customFormat="1" ht="19.5" customHeight="1">
      <c r="A461" s="125"/>
      <c r="B461" s="125"/>
      <c r="C461" s="125"/>
      <c r="D461" s="125"/>
      <c r="E461" s="125"/>
      <c r="F461" s="125"/>
      <c r="G461" s="596"/>
      <c r="H461" s="287"/>
      <c r="I461" s="125"/>
      <c r="J461" s="125"/>
    </row>
    <row r="462" spans="1:11" ht="12.75" customHeight="1">
      <c r="G462" s="125"/>
      <c r="H462" s="130"/>
    </row>
    <row r="463" spans="1:11" ht="12.75" customHeight="1">
      <c r="G463" s="125"/>
      <c r="H463" s="130"/>
    </row>
    <row r="464" spans="1:11" ht="12.75" customHeight="1">
      <c r="G464" s="125"/>
      <c r="H464" s="130"/>
    </row>
    <row r="465" spans="1:10" ht="12.75" customHeight="1">
      <c r="G465" s="125"/>
      <c r="H465" s="130"/>
    </row>
    <row r="466" spans="1:10" s="369" customFormat="1" ht="14.25" customHeight="1">
      <c r="A466" s="2901"/>
      <c r="B466" s="2901"/>
      <c r="C466" s="2901"/>
      <c r="D466" s="2901"/>
      <c r="E466" s="2901"/>
      <c r="F466" s="2901"/>
      <c r="G466" s="125"/>
      <c r="H466" s="130"/>
      <c r="I466" s="2901"/>
      <c r="J466" s="2901"/>
    </row>
    <row r="467" spans="1:10" ht="12.75" customHeight="1">
      <c r="G467" s="125"/>
      <c r="H467" s="130"/>
    </row>
    <row r="468" spans="1:10" ht="12.75" customHeight="1">
      <c r="G468" s="125"/>
      <c r="H468" s="130"/>
    </row>
    <row r="469" spans="1:10" ht="12.75" customHeight="1">
      <c r="G469" s="125"/>
      <c r="H469" s="130"/>
    </row>
    <row r="470" spans="1:10" ht="12.75" customHeight="1">
      <c r="G470" s="125"/>
      <c r="H470" s="130"/>
    </row>
    <row r="471" spans="1:10" ht="12.75" customHeight="1">
      <c r="G471" s="125"/>
      <c r="H471" s="130"/>
    </row>
    <row r="472" spans="1:10" s="369" customFormat="1" ht="12" customHeight="1">
      <c r="A472" s="2901"/>
      <c r="B472" s="2901"/>
      <c r="C472" s="2901"/>
      <c r="D472" s="2901"/>
      <c r="E472" s="2901"/>
      <c r="F472" s="2901"/>
      <c r="G472" s="125"/>
      <c r="H472" s="130"/>
      <c r="I472" s="2901"/>
      <c r="J472" s="2901"/>
    </row>
    <row r="473" spans="1:10" ht="12.75" customHeight="1">
      <c r="G473" s="125"/>
      <c r="H473" s="130"/>
    </row>
    <row r="474" spans="1:10" ht="12.75" customHeight="1">
      <c r="G474" s="125"/>
      <c r="H474" s="130"/>
    </row>
    <row r="475" spans="1:10" ht="12.75" customHeight="1">
      <c r="A475" s="789"/>
      <c r="B475" s="789"/>
      <c r="C475" s="789"/>
      <c r="D475" s="789"/>
      <c r="E475" s="789"/>
      <c r="F475" s="789"/>
      <c r="G475" s="369"/>
      <c r="H475" s="789"/>
      <c r="I475" s="789"/>
      <c r="J475" s="789"/>
    </row>
    <row r="476" spans="1:10" ht="12.75" customHeight="1">
      <c r="A476" s="4920"/>
      <c r="B476" s="4920"/>
      <c r="C476" s="4920"/>
      <c r="D476" s="4920"/>
      <c r="E476" s="4920"/>
      <c r="F476" s="4920"/>
      <c r="G476" s="4920"/>
      <c r="H476" s="4920"/>
      <c r="I476" s="4920"/>
      <c r="J476" s="4920"/>
    </row>
    <row r="477" spans="1:10" ht="12.75" customHeight="1">
      <c r="E477" s="4920"/>
      <c r="F477" s="4920"/>
      <c r="G477" s="4920"/>
      <c r="H477" s="4920"/>
      <c r="I477" s="4920"/>
      <c r="J477" s="4920"/>
    </row>
    <row r="478" spans="1:10" ht="12.75" customHeight="1">
      <c r="A478" s="4920"/>
      <c r="B478" s="4920"/>
      <c r="C478" s="4920"/>
      <c r="D478" s="4920"/>
      <c r="E478" s="4920"/>
      <c r="F478" s="4920"/>
      <c r="G478" s="127"/>
      <c r="H478" s="127"/>
      <c r="I478" s="4920"/>
      <c r="J478" s="4920"/>
    </row>
    <row r="479" spans="1:10" ht="12.75" customHeight="1">
      <c r="A479" s="127"/>
      <c r="B479" s="127"/>
      <c r="C479" s="127"/>
      <c r="D479" s="127"/>
      <c r="E479" s="127"/>
      <c r="F479" s="127"/>
      <c r="G479" s="127"/>
      <c r="H479" s="127"/>
      <c r="I479" s="127"/>
      <c r="J479" s="127"/>
    </row>
    <row r="480" spans="1:10" ht="12.75" customHeight="1">
      <c r="A480" s="127"/>
      <c r="B480" s="127"/>
      <c r="C480" s="127"/>
      <c r="D480" s="127"/>
      <c r="E480" s="127"/>
      <c r="F480" s="127"/>
      <c r="G480" s="127"/>
      <c r="H480" s="127"/>
      <c r="I480" s="127"/>
      <c r="J480" s="127"/>
    </row>
    <row r="481" spans="1:11" ht="12.75" customHeight="1">
      <c r="A481" s="4920"/>
      <c r="B481" s="4920"/>
      <c r="C481" s="4920"/>
      <c r="D481" s="4920"/>
      <c r="E481" s="4920"/>
      <c r="F481" s="4920"/>
      <c r="G481" s="596"/>
      <c r="H481" s="1423"/>
      <c r="I481" s="4920"/>
      <c r="J481" s="4920"/>
    </row>
    <row r="482" spans="1:11" s="369" customFormat="1" ht="19.5" customHeight="1">
      <c r="A482" s="2901"/>
      <c r="B482" s="2901"/>
      <c r="C482" s="2901"/>
      <c r="D482" s="2901"/>
      <c r="E482" s="2901"/>
      <c r="F482" s="2901"/>
      <c r="G482" s="125"/>
      <c r="H482" s="130"/>
      <c r="I482" s="2901"/>
      <c r="J482" s="2901"/>
    </row>
    <row r="483" spans="1:11" s="785" customFormat="1" ht="27.75" customHeight="1">
      <c r="A483" s="2901"/>
      <c r="B483" s="2901"/>
      <c r="C483" s="2901"/>
      <c r="D483" s="2901"/>
      <c r="E483" s="2901"/>
      <c r="F483" s="2901"/>
      <c r="G483" s="125"/>
      <c r="H483" s="130"/>
      <c r="I483" s="2901"/>
      <c r="J483" s="2901"/>
    </row>
    <row r="484" spans="1:11" ht="16.5" customHeight="1">
      <c r="G484" s="125"/>
      <c r="H484" s="130"/>
    </row>
    <row r="485" spans="1:11" ht="12.75" customHeight="1">
      <c r="G485" s="125"/>
      <c r="H485" s="130"/>
    </row>
    <row r="486" spans="1:11" ht="24.75" customHeight="1">
      <c r="G486" s="125"/>
      <c r="H486" s="130"/>
      <c r="K486" s="785"/>
    </row>
    <row r="487" spans="1:11" s="125" customFormat="1" ht="20.25" customHeight="1">
      <c r="A487" s="2901"/>
      <c r="B487" s="2901"/>
      <c r="C487" s="2901"/>
      <c r="D487" s="2901"/>
      <c r="E487" s="2901"/>
      <c r="F487" s="2901"/>
      <c r="H487" s="130"/>
      <c r="I487" s="2901"/>
      <c r="J487" s="2901"/>
      <c r="K487" s="127"/>
    </row>
    <row r="488" spans="1:11" ht="16.5" customHeight="1">
      <c r="G488" s="125"/>
      <c r="H488" s="130"/>
      <c r="K488" s="129"/>
    </row>
    <row r="489" spans="1:11" ht="12.75" customHeight="1">
      <c r="G489" s="125"/>
    </row>
    <row r="490" spans="1:11" ht="12.75" customHeight="1">
      <c r="G490" s="125"/>
      <c r="H490" s="130"/>
    </row>
    <row r="491" spans="1:11" ht="12.75" customHeight="1">
      <c r="A491" s="789"/>
      <c r="B491" s="789"/>
      <c r="C491" s="789"/>
      <c r="D491" s="789"/>
      <c r="E491" s="789"/>
      <c r="F491" s="789"/>
      <c r="G491" s="369"/>
      <c r="H491" s="789"/>
      <c r="I491" s="789"/>
      <c r="J491" s="789"/>
    </row>
    <row r="492" spans="1:11" ht="12.75" customHeight="1">
      <c r="A492" s="4920"/>
      <c r="B492" s="4920"/>
      <c r="C492" s="4920"/>
      <c r="D492" s="4920"/>
      <c r="E492" s="4920"/>
      <c r="F492" s="4920"/>
      <c r="G492" s="596"/>
      <c r="H492" s="1423"/>
      <c r="I492" s="4920"/>
      <c r="J492" s="4920"/>
    </row>
    <row r="493" spans="1:11" ht="12.75" customHeight="1">
      <c r="G493" s="125"/>
    </row>
    <row r="494" spans="1:11" ht="12.75" customHeight="1">
      <c r="G494" s="125"/>
    </row>
    <row r="495" spans="1:11" ht="12.75" customHeight="1">
      <c r="G495" s="125"/>
    </row>
    <row r="496" spans="1:11" ht="12.75" customHeight="1">
      <c r="A496" s="789"/>
      <c r="B496" s="789"/>
      <c r="C496" s="789"/>
      <c r="D496" s="789"/>
      <c r="E496" s="789"/>
      <c r="F496" s="789"/>
      <c r="G496" s="369"/>
      <c r="H496" s="789"/>
      <c r="I496" s="789"/>
      <c r="J496" s="789"/>
    </row>
    <row r="497" spans="1:13" ht="12.75" customHeight="1">
      <c r="A497" s="4920"/>
      <c r="B497" s="4920"/>
      <c r="C497" s="4920"/>
      <c r="D497" s="4920"/>
      <c r="E497" s="4920"/>
      <c r="F497" s="4920"/>
      <c r="G497" s="596"/>
      <c r="H497" s="1423"/>
      <c r="I497" s="4920"/>
      <c r="J497" s="4920"/>
    </row>
    <row r="498" spans="1:13" ht="12.75" customHeight="1">
      <c r="G498" s="125"/>
    </row>
    <row r="499" spans="1:13" ht="12.75" customHeight="1">
      <c r="G499" s="125"/>
    </row>
    <row r="500" spans="1:13" ht="12.75" customHeight="1">
      <c r="G500" s="125"/>
    </row>
    <row r="501" spans="1:13" ht="24.75" customHeight="1">
      <c r="G501" s="125"/>
    </row>
    <row r="502" spans="1:13" ht="12.75" customHeight="1">
      <c r="A502" s="789"/>
      <c r="B502" s="789"/>
      <c r="C502" s="789"/>
      <c r="D502" s="789"/>
      <c r="E502" s="789"/>
      <c r="F502" s="789"/>
      <c r="G502" s="369"/>
      <c r="H502" s="789"/>
      <c r="I502" s="789"/>
      <c r="J502" s="789"/>
    </row>
    <row r="503" spans="1:13" ht="24.75" customHeight="1">
      <c r="A503" s="4920"/>
      <c r="B503" s="4920"/>
      <c r="C503" s="4920"/>
      <c r="D503" s="4920"/>
      <c r="E503" s="4920"/>
      <c r="F503" s="4920"/>
      <c r="G503" s="596"/>
      <c r="H503" s="1423"/>
      <c r="I503" s="4920"/>
      <c r="J503" s="4920"/>
    </row>
    <row r="504" spans="1:13" ht="12.75" customHeight="1">
      <c r="A504" s="125"/>
      <c r="B504" s="125"/>
      <c r="C504" s="125"/>
      <c r="D504" s="125"/>
      <c r="E504" s="125"/>
      <c r="F504" s="125"/>
      <c r="G504" s="125"/>
      <c r="I504" s="125"/>
      <c r="J504" s="125"/>
    </row>
    <row r="505" spans="1:13" s="369" customFormat="1" ht="19.5" customHeight="1">
      <c r="A505" s="2901"/>
      <c r="B505" s="2901"/>
      <c r="C505" s="2901"/>
      <c r="D505" s="2901"/>
      <c r="E505" s="2901"/>
      <c r="F505" s="2901"/>
      <c r="G505" s="125"/>
      <c r="H505" s="2901"/>
      <c r="I505" s="2901"/>
      <c r="J505" s="2901"/>
    </row>
    <row r="506" spans="1:13" ht="12.75" customHeight="1">
      <c r="G506" s="125"/>
    </row>
    <row r="507" spans="1:13" ht="12.75" customHeight="1">
      <c r="G507" s="125"/>
    </row>
    <row r="508" spans="1:13" ht="12.75" customHeight="1">
      <c r="G508" s="125"/>
      <c r="H508" s="123"/>
    </row>
    <row r="509" spans="1:13" s="369" customFormat="1" ht="19.5" customHeight="1">
      <c r="A509" s="2901"/>
      <c r="B509" s="2901"/>
      <c r="C509" s="2901"/>
      <c r="D509" s="2901"/>
      <c r="E509" s="2901"/>
      <c r="F509" s="2901"/>
      <c r="G509" s="125"/>
      <c r="H509" s="123"/>
      <c r="I509" s="2901"/>
      <c r="J509" s="2901"/>
    </row>
    <row r="510" spans="1:13" ht="12.75" customHeight="1">
      <c r="G510" s="125"/>
      <c r="K510" s="125"/>
      <c r="L510" s="125"/>
      <c r="M510" s="125"/>
    </row>
    <row r="511" spans="1:13" ht="12.75" customHeight="1">
      <c r="G511" s="125"/>
      <c r="K511" s="125"/>
      <c r="L511" s="125"/>
      <c r="M511" s="125"/>
    </row>
    <row r="512" spans="1:13" ht="12.75" customHeight="1">
      <c r="A512" s="789"/>
      <c r="B512" s="789"/>
      <c r="C512" s="789"/>
      <c r="D512" s="789"/>
      <c r="E512" s="789"/>
      <c r="F512" s="789"/>
      <c r="G512" s="369"/>
      <c r="H512" s="789"/>
      <c r="I512" s="789"/>
      <c r="J512" s="789"/>
      <c r="K512" s="125"/>
      <c r="L512" s="125"/>
      <c r="M512" s="125"/>
    </row>
    <row r="513" spans="1:11" s="369" customFormat="1" ht="19.5" customHeight="1">
      <c r="A513" s="789"/>
      <c r="B513" s="789"/>
      <c r="C513" s="789"/>
      <c r="D513" s="789"/>
      <c r="E513" s="789"/>
      <c r="F513" s="789"/>
      <c r="H513" s="802"/>
      <c r="I513" s="803"/>
      <c r="J513" s="803"/>
    </row>
    <row r="514" spans="1:11" ht="16.5" customHeight="1">
      <c r="A514" s="4920"/>
      <c r="B514" s="4920"/>
      <c r="C514" s="4920"/>
      <c r="D514" s="4920"/>
      <c r="E514" s="4920"/>
      <c r="F514" s="4920"/>
      <c r="G514" s="4920"/>
      <c r="H514" s="4920"/>
      <c r="I514" s="4920"/>
      <c r="J514" s="4920"/>
    </row>
    <row r="515" spans="1:11" ht="12.75" customHeight="1">
      <c r="E515" s="4920"/>
      <c r="F515" s="4920"/>
      <c r="G515" s="4920"/>
      <c r="H515" s="4920"/>
      <c r="I515" s="4920"/>
      <c r="J515" s="4920"/>
    </row>
    <row r="516" spans="1:11" ht="24.75" customHeight="1">
      <c r="A516" s="4920"/>
      <c r="B516" s="4920"/>
      <c r="C516" s="4920"/>
      <c r="D516" s="4920"/>
      <c r="E516" s="4920"/>
      <c r="F516" s="4920"/>
      <c r="G516" s="127"/>
      <c r="H516" s="127"/>
      <c r="I516" s="4920"/>
      <c r="J516" s="4920"/>
      <c r="K516" s="785"/>
    </row>
    <row r="517" spans="1:11" s="125" customFormat="1" ht="20.25" customHeight="1">
      <c r="A517" s="127"/>
      <c r="B517" s="127"/>
      <c r="C517" s="127"/>
      <c r="D517" s="127"/>
      <c r="E517" s="127"/>
      <c r="F517" s="127"/>
      <c r="G517" s="127"/>
      <c r="H517" s="127"/>
      <c r="I517" s="127"/>
      <c r="J517" s="127"/>
      <c r="K517" s="127"/>
    </row>
    <row r="518" spans="1:11" ht="16.5" customHeight="1">
      <c r="A518" s="127"/>
      <c r="B518" s="127"/>
      <c r="C518" s="127"/>
      <c r="D518" s="127"/>
      <c r="E518" s="127"/>
      <c r="F518" s="127"/>
      <c r="G518" s="127"/>
      <c r="H518" s="127"/>
      <c r="I518" s="127"/>
      <c r="J518" s="127"/>
      <c r="K518" s="129"/>
    </row>
    <row r="519" spans="1:11" ht="12.75" customHeight="1">
      <c r="G519" s="596"/>
      <c r="H519" s="1423"/>
    </row>
    <row r="520" spans="1:11" ht="12.75" customHeight="1">
      <c r="G520" s="596"/>
      <c r="H520" s="1423"/>
    </row>
    <row r="521" spans="1:11" ht="12.75" customHeight="1">
      <c r="G521" s="596"/>
      <c r="H521" s="1423"/>
    </row>
    <row r="522" spans="1:11" ht="12.75" customHeight="1">
      <c r="G522" s="596"/>
      <c r="H522" s="1423"/>
    </row>
    <row r="523" spans="1:11" ht="12.75" customHeight="1">
      <c r="G523" s="596"/>
      <c r="H523" s="1423"/>
    </row>
    <row r="524" spans="1:11" ht="12.75" customHeight="1">
      <c r="G524" s="596"/>
      <c r="H524" s="1423"/>
    </row>
    <row r="525" spans="1:11" ht="12.75" customHeight="1">
      <c r="A525" s="4920"/>
      <c r="B525" s="4920"/>
      <c r="C525" s="4920"/>
      <c r="D525" s="4920"/>
      <c r="E525" s="4920"/>
      <c r="F525" s="4920"/>
      <c r="G525" s="596"/>
      <c r="H525" s="1423"/>
      <c r="I525" s="4920"/>
      <c r="J525" s="4920"/>
    </row>
    <row r="526" spans="1:11" s="369" customFormat="1" ht="19.5" customHeight="1">
      <c r="A526" s="125"/>
      <c r="B526" s="125"/>
      <c r="C526" s="2901"/>
      <c r="D526" s="125"/>
      <c r="E526" s="125"/>
      <c r="F526" s="125"/>
      <c r="G526" s="125"/>
      <c r="H526" s="2901"/>
      <c r="I526" s="320"/>
      <c r="J526" s="125"/>
    </row>
    <row r="527" spans="1:11" s="369" customFormat="1" ht="18.75" customHeight="1">
      <c r="A527" s="1423"/>
      <c r="B527" s="2901"/>
      <c r="C527" s="2901"/>
      <c r="D527" s="2901"/>
      <c r="E527" s="2901"/>
      <c r="F527" s="2901"/>
      <c r="G527" s="125"/>
      <c r="H527" s="2901"/>
      <c r="I527" s="2901"/>
      <c r="J527" s="2901"/>
    </row>
    <row r="528" spans="1:11" ht="12.75" customHeight="1">
      <c r="G528" s="125"/>
    </row>
    <row r="529" spans="1:11" ht="12.75" customHeight="1">
      <c r="G529" s="125"/>
      <c r="H529" s="123"/>
    </row>
    <row r="530" spans="1:11" ht="12.75" customHeight="1">
      <c r="G530" s="125"/>
      <c r="H530" s="123"/>
    </row>
    <row r="531" spans="1:11" ht="12.75" customHeight="1">
      <c r="G531" s="125"/>
      <c r="H531" s="123"/>
    </row>
    <row r="532" spans="1:11" ht="12.75" customHeight="1">
      <c r="G532" s="125"/>
      <c r="H532" s="123"/>
    </row>
    <row r="533" spans="1:11" s="129" customFormat="1" ht="12.75" customHeight="1">
      <c r="A533" s="2901"/>
      <c r="B533" s="2901"/>
      <c r="C533" s="2901"/>
      <c r="D533" s="2901"/>
      <c r="E533" s="2901"/>
      <c r="F533" s="2901"/>
      <c r="G533" s="125"/>
      <c r="H533" s="123"/>
      <c r="I533" s="2901"/>
      <c r="J533" s="2901"/>
    </row>
    <row r="534" spans="1:11" s="369" customFormat="1" ht="18.75" customHeight="1">
      <c r="A534" s="2901"/>
      <c r="B534" s="2901"/>
      <c r="C534" s="2901"/>
      <c r="D534" s="2901"/>
      <c r="E534" s="2901"/>
      <c r="F534" s="2901"/>
      <c r="G534" s="125"/>
      <c r="H534" s="123"/>
      <c r="I534" s="2901"/>
      <c r="J534" s="2901"/>
    </row>
    <row r="535" spans="1:11" ht="12.75" customHeight="1">
      <c r="A535" s="789"/>
      <c r="B535" s="789"/>
      <c r="C535" s="789"/>
      <c r="D535" s="789"/>
      <c r="E535" s="789"/>
      <c r="F535" s="789"/>
      <c r="G535" s="369"/>
      <c r="H535" s="789"/>
      <c r="I535" s="789"/>
      <c r="J535" s="789"/>
    </row>
    <row r="536" spans="1:11" ht="16.5" customHeight="1">
      <c r="A536" s="4920"/>
      <c r="B536" s="4920"/>
      <c r="C536" s="4920"/>
      <c r="D536" s="4920"/>
      <c r="E536" s="4920"/>
      <c r="F536" s="4920"/>
      <c r="G536" s="596"/>
      <c r="H536" s="1423"/>
      <c r="I536" s="4920"/>
      <c r="J536" s="4920"/>
    </row>
    <row r="537" spans="1:11" ht="12.75" customHeight="1">
      <c r="G537" s="125"/>
    </row>
    <row r="538" spans="1:11" ht="24.75" customHeight="1">
      <c r="G538" s="125"/>
      <c r="K538" s="785"/>
    </row>
    <row r="539" spans="1:11" s="125" customFormat="1" ht="20.25" customHeight="1">
      <c r="A539" s="789"/>
      <c r="B539" s="789"/>
      <c r="C539" s="789"/>
      <c r="D539" s="789"/>
      <c r="E539" s="789"/>
      <c r="F539" s="789"/>
      <c r="G539" s="369"/>
      <c r="H539" s="789"/>
      <c r="I539" s="789"/>
      <c r="J539" s="789"/>
      <c r="K539" s="127"/>
    </row>
    <row r="540" spans="1:11" ht="16.5" customHeight="1">
      <c r="A540" s="4920"/>
      <c r="B540" s="4920"/>
      <c r="C540" s="4920"/>
      <c r="D540" s="4920"/>
      <c r="E540" s="4920"/>
      <c r="F540" s="4920"/>
      <c r="G540" s="596"/>
      <c r="H540" s="1423"/>
      <c r="I540" s="125"/>
      <c r="J540" s="125"/>
      <c r="K540" s="129"/>
    </row>
    <row r="541" spans="1:11" ht="12.75" customHeight="1">
      <c r="A541" s="125"/>
      <c r="B541" s="125"/>
      <c r="C541" s="125"/>
      <c r="D541" s="125"/>
      <c r="E541" s="125"/>
      <c r="F541" s="125"/>
      <c r="G541" s="125"/>
      <c r="I541" s="125"/>
      <c r="J541" s="125"/>
    </row>
    <row r="542" spans="1:11" ht="12.75" customHeight="1">
      <c r="A542" s="125"/>
      <c r="B542" s="125"/>
      <c r="C542" s="125"/>
      <c r="D542" s="125"/>
      <c r="E542" s="125"/>
      <c r="F542" s="125"/>
      <c r="G542" s="125"/>
      <c r="I542" s="125"/>
      <c r="J542" s="125"/>
    </row>
    <row r="543" spans="1:11" ht="12.75" customHeight="1">
      <c r="A543" s="789"/>
      <c r="B543" s="789"/>
      <c r="C543" s="789"/>
      <c r="D543" s="789"/>
      <c r="E543" s="789"/>
      <c r="F543" s="789"/>
      <c r="G543" s="369"/>
      <c r="H543" s="789"/>
      <c r="I543" s="789"/>
      <c r="J543" s="789"/>
    </row>
    <row r="544" spans="1:11" ht="24" customHeight="1">
      <c r="A544" s="4920"/>
      <c r="B544" s="4920"/>
      <c r="C544" s="4920"/>
      <c r="D544" s="4920"/>
      <c r="E544" s="4920"/>
      <c r="F544" s="4920"/>
      <c r="G544" s="4920"/>
      <c r="H544" s="4920"/>
      <c r="I544" s="4920"/>
      <c r="J544" s="4920"/>
    </row>
    <row r="545" spans="1:10" ht="12.75" customHeight="1">
      <c r="E545" s="4920"/>
      <c r="F545" s="4920"/>
      <c r="G545" s="4920"/>
      <c r="H545" s="4920"/>
      <c r="I545" s="4920"/>
      <c r="J545" s="4920"/>
    </row>
    <row r="546" spans="1:10" ht="12.75" customHeight="1">
      <c r="A546" s="4920"/>
      <c r="B546" s="4920"/>
      <c r="C546" s="4920"/>
      <c r="D546" s="4920"/>
      <c r="E546" s="4920"/>
      <c r="F546" s="4920"/>
      <c r="G546" s="127"/>
      <c r="H546" s="127"/>
      <c r="I546" s="4920"/>
      <c r="J546" s="4920"/>
    </row>
    <row r="547" spans="1:10" ht="12.75" customHeight="1">
      <c r="A547" s="127"/>
      <c r="B547" s="127"/>
      <c r="C547" s="127"/>
      <c r="D547" s="127"/>
      <c r="E547" s="127"/>
      <c r="F547" s="127"/>
      <c r="G547" s="127"/>
      <c r="H547" s="127"/>
      <c r="I547" s="127"/>
      <c r="J547" s="127"/>
    </row>
    <row r="548" spans="1:10" ht="12.75" customHeight="1">
      <c r="A548" s="127"/>
      <c r="B548" s="127"/>
      <c r="C548" s="127"/>
      <c r="D548" s="127"/>
      <c r="E548" s="127"/>
      <c r="F548" s="127"/>
      <c r="G548" s="127"/>
      <c r="H548" s="127"/>
      <c r="I548" s="127"/>
      <c r="J548" s="127"/>
    </row>
    <row r="549" spans="1:10" ht="12.75" customHeight="1">
      <c r="A549" s="4920"/>
      <c r="B549" s="4920"/>
      <c r="C549" s="4920"/>
      <c r="D549" s="4920"/>
      <c r="E549" s="4920"/>
      <c r="F549" s="4920"/>
      <c r="G549" s="596"/>
      <c r="H549" s="1423"/>
      <c r="I549" s="4920"/>
      <c r="J549" s="4920"/>
    </row>
    <row r="550" spans="1:10" s="785" customFormat="1" ht="12.75" customHeight="1">
      <c r="A550" s="2901"/>
      <c r="B550" s="2901"/>
      <c r="C550" s="2901"/>
      <c r="D550" s="2901"/>
      <c r="E550" s="2901"/>
      <c r="F550" s="2901"/>
      <c r="G550" s="125"/>
      <c r="H550" s="2901"/>
      <c r="I550" s="2901"/>
      <c r="J550" s="2901"/>
    </row>
    <row r="551" spans="1:10" s="129" customFormat="1" ht="12.75" customHeight="1">
      <c r="A551" s="2901"/>
      <c r="B551" s="2901"/>
      <c r="C551" s="2901"/>
      <c r="D551" s="2901"/>
      <c r="E551" s="2901"/>
      <c r="F551" s="2901"/>
      <c r="G551" s="125"/>
      <c r="H551" s="2901"/>
      <c r="I551" s="2901"/>
      <c r="J551" s="2901"/>
    </row>
    <row r="552" spans="1:10" ht="21" customHeight="1">
      <c r="G552" s="125"/>
    </row>
    <row r="553" spans="1:10" s="369" customFormat="1" ht="18.75" customHeight="1">
      <c r="A553" s="2901"/>
      <c r="B553" s="2901"/>
      <c r="C553" s="2901"/>
      <c r="D553" s="2901"/>
      <c r="E553" s="2901"/>
      <c r="F553" s="2901"/>
      <c r="G553" s="125"/>
      <c r="H553" s="2901"/>
      <c r="I553" s="2901"/>
      <c r="J553" s="2901"/>
    </row>
    <row r="554" spans="1:10" ht="69" customHeight="1">
      <c r="G554" s="125"/>
    </row>
    <row r="555" spans="1:10" ht="12.75" customHeight="1">
      <c r="G555" s="125"/>
    </row>
    <row r="556" spans="1:10" ht="12.75" customHeight="1">
      <c r="A556" s="789"/>
      <c r="B556" s="789"/>
      <c r="C556" s="789"/>
      <c r="D556" s="789"/>
      <c r="E556" s="789"/>
      <c r="F556" s="789"/>
      <c r="G556" s="369"/>
      <c r="H556" s="789"/>
      <c r="I556" s="789"/>
      <c r="J556" s="789"/>
    </row>
    <row r="557" spans="1:10" ht="12.75" customHeight="1">
      <c r="A557" s="789"/>
      <c r="B557" s="789"/>
      <c r="C557" s="789"/>
      <c r="D557" s="789"/>
      <c r="E557" s="789"/>
      <c r="F557" s="789"/>
      <c r="G557" s="127"/>
      <c r="H557" s="789"/>
      <c r="I557" s="789"/>
      <c r="J557" s="789"/>
    </row>
    <row r="558" spans="1:10" ht="12.75" customHeight="1">
      <c r="A558" s="4920"/>
      <c r="B558" s="4920"/>
      <c r="C558" s="4920"/>
      <c r="D558" s="4920"/>
      <c r="E558" s="4920"/>
      <c r="F558" s="4920"/>
      <c r="G558" s="596"/>
      <c r="H558" s="1423"/>
      <c r="I558" s="4920"/>
      <c r="J558" s="4920"/>
    </row>
    <row r="559" spans="1:10" ht="16.5" customHeight="1">
      <c r="H559" s="1423"/>
    </row>
    <row r="560" spans="1:10" ht="12.75" customHeight="1">
      <c r="H560" s="1423"/>
    </row>
    <row r="561" spans="1:11" ht="21" customHeight="1">
      <c r="H561" s="1423"/>
    </row>
    <row r="562" spans="1:11" ht="30.75" customHeight="1">
      <c r="A562" s="4920"/>
      <c r="B562" s="4920"/>
      <c r="C562" s="4920"/>
      <c r="D562" s="4920"/>
      <c r="E562" s="4920"/>
      <c r="F562" s="4920"/>
      <c r="H562" s="1423"/>
      <c r="I562" s="4920"/>
      <c r="J562" s="4920"/>
      <c r="K562" s="785"/>
    </row>
    <row r="563" spans="1:11" s="125" customFormat="1" ht="20.25" customHeight="1">
      <c r="A563" s="129"/>
      <c r="B563" s="129"/>
      <c r="C563" s="129"/>
      <c r="D563" s="129"/>
      <c r="E563" s="129"/>
      <c r="F563" s="129"/>
      <c r="G563" s="126"/>
      <c r="H563" s="129"/>
      <c r="I563" s="129"/>
      <c r="J563" s="129"/>
      <c r="K563" s="127"/>
    </row>
    <row r="564" spans="1:11" ht="16.5" customHeight="1">
      <c r="A564" s="789"/>
      <c r="B564" s="789"/>
      <c r="C564" s="789"/>
      <c r="D564" s="789"/>
      <c r="E564" s="789"/>
      <c r="F564" s="789"/>
      <c r="G564" s="127"/>
      <c r="H564" s="789"/>
      <c r="I564" s="789"/>
      <c r="J564" s="789"/>
      <c r="K564" s="129"/>
    </row>
    <row r="566" spans="1:11" s="129" customFormat="1" ht="12.75" customHeight="1">
      <c r="A566" s="4920"/>
      <c r="B566" s="4920"/>
      <c r="C566" s="4920"/>
      <c r="D566" s="4920"/>
      <c r="E566" s="4920"/>
      <c r="F566" s="4920"/>
      <c r="G566" s="4920"/>
      <c r="H566" s="4920"/>
      <c r="I566" s="4920"/>
      <c r="J566" s="4920"/>
    </row>
    <row r="567" spans="1:11" ht="12.75" customHeight="1">
      <c r="E567" s="4920"/>
      <c r="F567" s="4920"/>
      <c r="G567" s="4920"/>
      <c r="H567" s="4920"/>
      <c r="I567" s="4920"/>
      <c r="J567" s="4920"/>
    </row>
    <row r="568" spans="1:11" ht="12.75" customHeight="1">
      <c r="A568" s="4920"/>
      <c r="B568" s="4920"/>
      <c r="C568" s="4920"/>
      <c r="D568" s="4920"/>
      <c r="E568" s="4920"/>
      <c r="F568" s="4920"/>
      <c r="G568" s="127"/>
      <c r="H568" s="127"/>
      <c r="I568" s="4920"/>
      <c r="J568" s="4920"/>
    </row>
    <row r="569" spans="1:11" ht="12.75" customHeight="1">
      <c r="A569" s="127"/>
      <c r="B569" s="127"/>
      <c r="C569" s="127"/>
      <c r="D569" s="127"/>
      <c r="E569" s="127"/>
      <c r="F569" s="127"/>
      <c r="G569" s="127"/>
      <c r="H569" s="127"/>
      <c r="I569" s="127"/>
      <c r="J569" s="127"/>
    </row>
    <row r="570" spans="1:11" ht="16.5" customHeight="1">
      <c r="A570" s="127"/>
      <c r="B570" s="127"/>
      <c r="C570" s="127"/>
      <c r="D570" s="127"/>
      <c r="E570" s="127"/>
      <c r="F570" s="127"/>
      <c r="G570" s="127"/>
      <c r="H570" s="127"/>
      <c r="I570" s="127"/>
      <c r="J570" s="127"/>
    </row>
    <row r="571" spans="1:11" ht="18.75" customHeight="1">
      <c r="A571" s="4920"/>
      <c r="B571" s="4920"/>
      <c r="C571" s="4920"/>
      <c r="D571" s="4920"/>
      <c r="E571" s="4920"/>
      <c r="F571" s="4920"/>
      <c r="G571" s="596"/>
      <c r="H571" s="1423"/>
      <c r="I571" s="4920"/>
      <c r="J571" s="4920"/>
    </row>
    <row r="572" spans="1:11" ht="12.75" customHeight="1">
      <c r="A572" s="4920"/>
      <c r="B572" s="4920"/>
      <c r="C572" s="4920"/>
      <c r="D572" s="4920"/>
      <c r="E572" s="4920"/>
      <c r="F572" s="4920"/>
      <c r="H572" s="4920"/>
      <c r="I572" s="4920"/>
      <c r="J572" s="4920"/>
    </row>
    <row r="573" spans="1:11" ht="12.75" customHeight="1">
      <c r="A573" s="4920"/>
      <c r="B573" s="4920"/>
      <c r="C573" s="4920"/>
      <c r="D573" s="4920"/>
      <c r="E573" s="4920"/>
      <c r="F573" s="4920"/>
      <c r="H573" s="4920"/>
      <c r="I573" s="4920"/>
      <c r="J573" s="4920"/>
    </row>
    <row r="574" spans="1:11" ht="15" customHeight="1">
      <c r="A574" s="271"/>
      <c r="B574" s="271"/>
      <c r="C574" s="271"/>
      <c r="D574" s="271"/>
      <c r="E574" s="271"/>
      <c r="F574" s="271"/>
      <c r="G574" s="162"/>
      <c r="H574" s="186"/>
      <c r="I574" s="271"/>
      <c r="J574" s="271"/>
    </row>
    <row r="575" spans="1:11" ht="15" customHeight="1">
      <c r="A575" s="62"/>
      <c r="B575" s="62"/>
      <c r="C575" s="62"/>
      <c r="D575" s="62"/>
      <c r="E575" s="62"/>
      <c r="F575" s="62"/>
      <c r="G575" s="162"/>
      <c r="H575" s="62"/>
      <c r="I575" s="62"/>
      <c r="J575" s="62"/>
    </row>
    <row r="576" spans="1:11" ht="15" customHeight="1">
      <c r="A576" s="62"/>
      <c r="B576" s="62"/>
      <c r="C576" s="62"/>
      <c r="D576" s="62"/>
      <c r="E576" s="62"/>
      <c r="F576" s="62"/>
      <c r="G576" s="162"/>
      <c r="H576" s="62"/>
      <c r="I576" s="62"/>
      <c r="J576" s="62"/>
    </row>
    <row r="577" spans="1:10" ht="15" customHeight="1">
      <c r="A577" s="62"/>
      <c r="B577" s="62"/>
      <c r="C577" s="62"/>
      <c r="D577" s="62"/>
      <c r="E577" s="62"/>
      <c r="F577" s="62"/>
      <c r="G577" s="162"/>
      <c r="H577" s="62"/>
      <c r="I577" s="62"/>
      <c r="J577" s="62"/>
    </row>
    <row r="578" spans="1:10" ht="15" customHeight="1">
      <c r="A578" s="4920"/>
      <c r="B578" s="4920"/>
      <c r="C578" s="4920"/>
      <c r="D578" s="4920"/>
      <c r="E578" s="4920"/>
      <c r="F578" s="4920"/>
      <c r="G578" s="162"/>
      <c r="H578" s="4920"/>
      <c r="I578" s="4920"/>
      <c r="J578" s="4920"/>
    </row>
    <row r="579" spans="1:10" ht="15" customHeight="1">
      <c r="A579" s="4920"/>
      <c r="B579" s="4920"/>
      <c r="C579" s="4920"/>
      <c r="D579" s="4920"/>
      <c r="E579" s="4920"/>
      <c r="F579" s="4920"/>
      <c r="G579" s="62"/>
      <c r="H579" s="4920"/>
      <c r="I579" s="4920"/>
      <c r="J579" s="4920"/>
    </row>
    <row r="580" spans="1:10" ht="15" customHeight="1">
      <c r="A580" s="228"/>
      <c r="B580" s="228"/>
      <c r="C580" s="228"/>
      <c r="D580" s="228"/>
      <c r="E580" s="228"/>
      <c r="F580" s="228"/>
      <c r="G580" s="62"/>
      <c r="H580" s="4920"/>
      <c r="I580" s="4920"/>
      <c r="J580" s="4920"/>
    </row>
    <row r="581" spans="1:10" ht="15" customHeight="1">
      <c r="A581" s="228"/>
      <c r="B581" s="228"/>
      <c r="C581" s="228"/>
      <c r="D581" s="228"/>
      <c r="E581" s="228"/>
      <c r="F581" s="228"/>
      <c r="G581" s="62"/>
      <c r="H581" s="4920"/>
      <c r="I581" s="4920"/>
      <c r="J581" s="4920"/>
    </row>
    <row r="582" spans="1:10" ht="15" customHeight="1">
      <c r="A582" s="62"/>
      <c r="B582" s="62"/>
      <c r="C582" s="62"/>
      <c r="D582" s="62"/>
      <c r="E582" s="62"/>
      <c r="F582" s="62"/>
      <c r="G582" s="224"/>
      <c r="H582" s="228"/>
      <c r="I582" s="62"/>
      <c r="J582" s="62"/>
    </row>
    <row r="583" spans="1:10" ht="15" customHeight="1">
      <c r="A583" s="228"/>
      <c r="B583" s="228"/>
      <c r="C583" s="228"/>
      <c r="D583" s="228"/>
      <c r="E583" s="228"/>
      <c r="F583" s="228"/>
      <c r="G583" s="162"/>
      <c r="H583" s="228"/>
      <c r="I583" s="228"/>
      <c r="J583" s="228"/>
    </row>
    <row r="584" spans="1:10" ht="15" customHeight="1">
      <c r="A584" s="228"/>
      <c r="B584" s="228"/>
      <c r="C584" s="228"/>
      <c r="D584" s="228"/>
      <c r="E584" s="228"/>
      <c r="F584" s="228"/>
      <c r="G584" s="62"/>
      <c r="H584" s="307"/>
      <c r="I584" s="297"/>
      <c r="J584" s="297"/>
    </row>
  </sheetData>
  <mergeCells count="336">
    <mergeCell ref="H578:H579"/>
    <mergeCell ref="I578:I579"/>
    <mergeCell ref="J578:J579"/>
    <mergeCell ref="H580:H581"/>
    <mergeCell ref="I580:I581"/>
    <mergeCell ref="J580:J581"/>
    <mergeCell ref="A571:F571"/>
    <mergeCell ref="I571:J571"/>
    <mergeCell ref="A572:F573"/>
    <mergeCell ref="H572:J573"/>
    <mergeCell ref="A578:A579"/>
    <mergeCell ref="B578:B579"/>
    <mergeCell ref="C578:C579"/>
    <mergeCell ref="D578:D579"/>
    <mergeCell ref="E578:E579"/>
    <mergeCell ref="F578:F579"/>
    <mergeCell ref="A566:J566"/>
    <mergeCell ref="E567:H567"/>
    <mergeCell ref="I567:J567"/>
    <mergeCell ref="A568:B568"/>
    <mergeCell ref="C568:D568"/>
    <mergeCell ref="E568:F568"/>
    <mergeCell ref="I568:J568"/>
    <mergeCell ref="A549:F549"/>
    <mergeCell ref="I549:J549"/>
    <mergeCell ref="A558:F558"/>
    <mergeCell ref="I558:J558"/>
    <mergeCell ref="A562:F562"/>
    <mergeCell ref="I562:J562"/>
    <mergeCell ref="E545:H545"/>
    <mergeCell ref="I545:J545"/>
    <mergeCell ref="A546:B546"/>
    <mergeCell ref="C546:D546"/>
    <mergeCell ref="E546:F546"/>
    <mergeCell ref="I546:J546"/>
    <mergeCell ref="A525:F525"/>
    <mergeCell ref="I525:J525"/>
    <mergeCell ref="A536:F536"/>
    <mergeCell ref="I536:J536"/>
    <mergeCell ref="A540:F540"/>
    <mergeCell ref="A544:J544"/>
    <mergeCell ref="A503:F503"/>
    <mergeCell ref="I503:J503"/>
    <mergeCell ref="A514:J514"/>
    <mergeCell ref="E515:H515"/>
    <mergeCell ref="I515:J515"/>
    <mergeCell ref="A516:B516"/>
    <mergeCell ref="C516:D516"/>
    <mergeCell ref="E516:F516"/>
    <mergeCell ref="I516:J516"/>
    <mergeCell ref="A481:F481"/>
    <mergeCell ref="I481:J481"/>
    <mergeCell ref="A492:F492"/>
    <mergeCell ref="I492:J492"/>
    <mergeCell ref="A497:F497"/>
    <mergeCell ref="I497:J497"/>
    <mergeCell ref="E477:H477"/>
    <mergeCell ref="I477:J477"/>
    <mergeCell ref="A478:B478"/>
    <mergeCell ref="C478:D478"/>
    <mergeCell ref="E478:F478"/>
    <mergeCell ref="I478:J478"/>
    <mergeCell ref="A449:F449"/>
    <mergeCell ref="I449:J449"/>
    <mergeCell ref="A454:F454"/>
    <mergeCell ref="I454:J454"/>
    <mergeCell ref="I460:J460"/>
    <mergeCell ref="A476:J476"/>
    <mergeCell ref="A444:B444"/>
    <mergeCell ref="C444:D444"/>
    <mergeCell ref="E444:F444"/>
    <mergeCell ref="I444:J444"/>
    <mergeCell ref="A448:F448"/>
    <mergeCell ref="I448:J448"/>
    <mergeCell ref="A432:F433"/>
    <mergeCell ref="H432:H433"/>
    <mergeCell ref="I432:J433"/>
    <mergeCell ref="A442:J442"/>
    <mergeCell ref="E443:H443"/>
    <mergeCell ref="I443:J443"/>
    <mergeCell ref="A419:B419"/>
    <mergeCell ref="C419:D419"/>
    <mergeCell ref="E419:F419"/>
    <mergeCell ref="I419:J419"/>
    <mergeCell ref="A430:F430"/>
    <mergeCell ref="I430:J430"/>
    <mergeCell ref="I397:I398"/>
    <mergeCell ref="J397:J398"/>
    <mergeCell ref="A406:F406"/>
    <mergeCell ref="I406:J406"/>
    <mergeCell ref="A417:J417"/>
    <mergeCell ref="E418:H418"/>
    <mergeCell ref="I418:J418"/>
    <mergeCell ref="A395:F395"/>
    <mergeCell ref="I395:J395"/>
    <mergeCell ref="A397:A398"/>
    <mergeCell ref="B397:B398"/>
    <mergeCell ref="C397:C398"/>
    <mergeCell ref="D397:D398"/>
    <mergeCell ref="E397:E398"/>
    <mergeCell ref="F397:F398"/>
    <mergeCell ref="G397:G398"/>
    <mergeCell ref="H397:H398"/>
    <mergeCell ref="A367:F367"/>
    <mergeCell ref="I367:J367"/>
    <mergeCell ref="A390:J390"/>
    <mergeCell ref="E391:H391"/>
    <mergeCell ref="I391:J391"/>
    <mergeCell ref="A392:B392"/>
    <mergeCell ref="C392:D392"/>
    <mergeCell ref="E392:F392"/>
    <mergeCell ref="I392:J392"/>
    <mergeCell ref="A361:J361"/>
    <mergeCell ref="E362:H362"/>
    <mergeCell ref="I362:J362"/>
    <mergeCell ref="A363:B363"/>
    <mergeCell ref="C363:D363"/>
    <mergeCell ref="E363:F363"/>
    <mergeCell ref="I363:J363"/>
    <mergeCell ref="A342:B342"/>
    <mergeCell ref="A343:F343"/>
    <mergeCell ref="I343:J343"/>
    <mergeCell ref="H346:H347"/>
    <mergeCell ref="I346:I347"/>
    <mergeCell ref="J346:J347"/>
    <mergeCell ref="A320:F320"/>
    <mergeCell ref="I320:J320"/>
    <mergeCell ref="A337:J337"/>
    <mergeCell ref="I338:J338"/>
    <mergeCell ref="A339:B339"/>
    <mergeCell ref="C339:D339"/>
    <mergeCell ref="E339:F339"/>
    <mergeCell ref="I339:J339"/>
    <mergeCell ref="G294:H294"/>
    <mergeCell ref="A300:F300"/>
    <mergeCell ref="H300:J300"/>
    <mergeCell ref="A311:J311"/>
    <mergeCell ref="I312:J312"/>
    <mergeCell ref="A313:B313"/>
    <mergeCell ref="C313:D313"/>
    <mergeCell ref="E313:F313"/>
    <mergeCell ref="I313:J313"/>
    <mergeCell ref="A286:F286"/>
    <mergeCell ref="H286:J286"/>
    <mergeCell ref="A289:H289"/>
    <mergeCell ref="A290:J290"/>
    <mergeCell ref="I291:J291"/>
    <mergeCell ref="A292:B292"/>
    <mergeCell ref="C292:D292"/>
    <mergeCell ref="E292:F292"/>
    <mergeCell ref="G292:H293"/>
    <mergeCell ref="I292:J292"/>
    <mergeCell ref="A279:F279"/>
    <mergeCell ref="H279:J279"/>
    <mergeCell ref="A281:F281"/>
    <mergeCell ref="H281:J281"/>
    <mergeCell ref="A284:F284"/>
    <mergeCell ref="A285:F285"/>
    <mergeCell ref="H285:J285"/>
    <mergeCell ref="G273:H273"/>
    <mergeCell ref="A274:F274"/>
    <mergeCell ref="H274:J274"/>
    <mergeCell ref="A275:F275"/>
    <mergeCell ref="H275:J275"/>
    <mergeCell ref="A277:F277"/>
    <mergeCell ref="H277:J277"/>
    <mergeCell ref="G256:H256"/>
    <mergeCell ref="A257:F257"/>
    <mergeCell ref="H257:J257"/>
    <mergeCell ref="A269:J269"/>
    <mergeCell ref="I270:J270"/>
    <mergeCell ref="A271:B271"/>
    <mergeCell ref="C271:D271"/>
    <mergeCell ref="E271:F271"/>
    <mergeCell ref="G271:H272"/>
    <mergeCell ref="I271:J271"/>
    <mergeCell ref="A247:F247"/>
    <mergeCell ref="H247:J247"/>
    <mergeCell ref="A251:H251"/>
    <mergeCell ref="A252:J252"/>
    <mergeCell ref="I253:J253"/>
    <mergeCell ref="A254:B254"/>
    <mergeCell ref="C254:D254"/>
    <mergeCell ref="E254:F254"/>
    <mergeCell ref="G254:H255"/>
    <mergeCell ref="I254:J254"/>
    <mergeCell ref="G227:H227"/>
    <mergeCell ref="A228:F228"/>
    <mergeCell ref="H228:J228"/>
    <mergeCell ref="A229:F229"/>
    <mergeCell ref="H229:J229"/>
    <mergeCell ref="A242:F242"/>
    <mergeCell ref="H242:J242"/>
    <mergeCell ref="A222:H222"/>
    <mergeCell ref="A223:J223"/>
    <mergeCell ref="I224:J224"/>
    <mergeCell ref="A225:B225"/>
    <mergeCell ref="C225:D225"/>
    <mergeCell ref="E225:F225"/>
    <mergeCell ref="G225:H226"/>
    <mergeCell ref="I225:J225"/>
    <mergeCell ref="A216:F216"/>
    <mergeCell ref="H216:J216"/>
    <mergeCell ref="A218:F218"/>
    <mergeCell ref="H218:J218"/>
    <mergeCell ref="A219:F219"/>
    <mergeCell ref="H219:J219"/>
    <mergeCell ref="A199:F199"/>
    <mergeCell ref="H199:J199"/>
    <mergeCell ref="A214:F214"/>
    <mergeCell ref="H214:J214"/>
    <mergeCell ref="A215:F215"/>
    <mergeCell ref="H215:J215"/>
    <mergeCell ref="A196:B196"/>
    <mergeCell ref="C196:D196"/>
    <mergeCell ref="E196:F196"/>
    <mergeCell ref="G196:H197"/>
    <mergeCell ref="I196:J196"/>
    <mergeCell ref="G198:H198"/>
    <mergeCell ref="A173:F173"/>
    <mergeCell ref="H173:J173"/>
    <mergeCell ref="A181:F181"/>
    <mergeCell ref="H181:J181"/>
    <mergeCell ref="A194:H194"/>
    <mergeCell ref="A195:J195"/>
    <mergeCell ref="A170:B170"/>
    <mergeCell ref="C170:D170"/>
    <mergeCell ref="E170:F170"/>
    <mergeCell ref="G170:H171"/>
    <mergeCell ref="I170:J170"/>
    <mergeCell ref="G172:H172"/>
    <mergeCell ref="G142:H142"/>
    <mergeCell ref="A154:F154"/>
    <mergeCell ref="H154:J154"/>
    <mergeCell ref="A167:H167"/>
    <mergeCell ref="A168:J168"/>
    <mergeCell ref="I169:J169"/>
    <mergeCell ref="I139:J139"/>
    <mergeCell ref="A140:B140"/>
    <mergeCell ref="C140:D140"/>
    <mergeCell ref="E140:F140"/>
    <mergeCell ref="G140:H141"/>
    <mergeCell ref="I140:J140"/>
    <mergeCell ref="A129:F129"/>
    <mergeCell ref="H129:J129"/>
    <mergeCell ref="A130:F130"/>
    <mergeCell ref="H130:J130"/>
    <mergeCell ref="A137:H137"/>
    <mergeCell ref="A138:J138"/>
    <mergeCell ref="A114:J114"/>
    <mergeCell ref="A115:F115"/>
    <mergeCell ref="H115:J115"/>
    <mergeCell ref="A116:F116"/>
    <mergeCell ref="H116:J116"/>
    <mergeCell ref="A121:F121"/>
    <mergeCell ref="H121:J121"/>
    <mergeCell ref="A111:B111"/>
    <mergeCell ref="C111:D111"/>
    <mergeCell ref="E111:F111"/>
    <mergeCell ref="G111:H112"/>
    <mergeCell ref="I111:J111"/>
    <mergeCell ref="G113:H113"/>
    <mergeCell ref="A97:F97"/>
    <mergeCell ref="H97:J97"/>
    <mergeCell ref="A104:F104"/>
    <mergeCell ref="H104:J104"/>
    <mergeCell ref="A106:F106"/>
    <mergeCell ref="H106:J106"/>
    <mergeCell ref="A109:H109"/>
    <mergeCell ref="A110:J110"/>
    <mergeCell ref="A99:F99"/>
    <mergeCell ref="H99:J99"/>
    <mergeCell ref="A101:F101"/>
    <mergeCell ref="H101:J101"/>
    <mergeCell ref="A102:F102"/>
    <mergeCell ref="H102:J102"/>
    <mergeCell ref="A84:F84"/>
    <mergeCell ref="H84:J84"/>
    <mergeCell ref="A85:F85"/>
    <mergeCell ref="H85:J85"/>
    <mergeCell ref="G74:G75"/>
    <mergeCell ref="H74:H75"/>
    <mergeCell ref="I74:I75"/>
    <mergeCell ref="J74:J75"/>
    <mergeCell ref="A83:F83"/>
    <mergeCell ref="H83:J83"/>
    <mergeCell ref="A74:A75"/>
    <mergeCell ref="B74:B75"/>
    <mergeCell ref="C74:C75"/>
    <mergeCell ref="D74:D75"/>
    <mergeCell ref="E74:E75"/>
    <mergeCell ref="F74:F75"/>
    <mergeCell ref="G69:G70"/>
    <mergeCell ref="H69:H70"/>
    <mergeCell ref="I69:I70"/>
    <mergeCell ref="J69:J70"/>
    <mergeCell ref="A72:F72"/>
    <mergeCell ref="H72:J72"/>
    <mergeCell ref="A69:A70"/>
    <mergeCell ref="B69:B70"/>
    <mergeCell ref="C69:C70"/>
    <mergeCell ref="D69:D70"/>
    <mergeCell ref="E69:E70"/>
    <mergeCell ref="F69:F70"/>
    <mergeCell ref="A66:B66"/>
    <mergeCell ref="C66:D66"/>
    <mergeCell ref="E66:F66"/>
    <mergeCell ref="G66:H67"/>
    <mergeCell ref="I66:J66"/>
    <mergeCell ref="G68:H68"/>
    <mergeCell ref="G34:H34"/>
    <mergeCell ref="A35:F35"/>
    <mergeCell ref="H35:J35"/>
    <mergeCell ref="A36:F36"/>
    <mergeCell ref="H36:J36"/>
    <mergeCell ref="A65:J65"/>
    <mergeCell ref="A32:B32"/>
    <mergeCell ref="C32:D32"/>
    <mergeCell ref="E32:F32"/>
    <mergeCell ref="G32:H33"/>
    <mergeCell ref="I32:J32"/>
    <mergeCell ref="G8:H8"/>
    <mergeCell ref="A10:F10"/>
    <mergeCell ref="H10:J10"/>
    <mergeCell ref="A18:F18"/>
    <mergeCell ref="H18:J18"/>
    <mergeCell ref="A29:J29"/>
    <mergeCell ref="A2:J2"/>
    <mergeCell ref="A4:J4"/>
    <mergeCell ref="I5:J5"/>
    <mergeCell ref="A6:B6"/>
    <mergeCell ref="C6:D6"/>
    <mergeCell ref="E6:F6"/>
    <mergeCell ref="G6:H7"/>
    <mergeCell ref="I6:J6"/>
    <mergeCell ref="A31:J31"/>
  </mergeCells>
  <printOptions horizontalCentered="1"/>
  <pageMargins left="0.74803149606299202" right="0.23622047244094499" top="0.82677165354330695" bottom="0.35433070866141703" header="0.43307086614173201" footer="0.511811023622047"/>
  <pageSetup scale="96" firstPageNumber="380" fitToHeight="0" orientation="landscape" useFirstPageNumber="1" r:id="rId1"/>
  <headerFooter>
    <oddHeader>&amp;L&amp;"Arial,Bold"&amp;UCOCHIN UNIVERSITY OF SCIENCE AND TECHNOLOGYBUDGET ESTIMATES: 2022-23&amp;C                                 &amp;P</oddHeader>
    <oddFooter>&amp;L&amp;C&amp;R</oddFooter>
    <evenHeader>&amp;L&amp;"Arial,Bold"&amp;UCOCHIN UNIVERSITY OF SCIENCE AND TECHNOLOGYBUDGET ESTIMATES: 2016-17&amp;C&amp;P&amp;R</evenHeader>
    <evenFooter>&amp;L&amp;C&amp;R</evenFooter>
  </headerFooter>
  <rowBreaks count="9" manualBreakCount="9">
    <brk id="29" min="2" max="9" man="1"/>
    <brk id="63" min="2" max="9" man="1"/>
    <brk id="107" min="2" max="9" man="1"/>
    <brk id="136" min="2" max="9" man="1"/>
    <brk id="166" min="2" max="9" man="1"/>
    <brk id="193" min="2" max="9" man="1"/>
    <brk id="221" min="2" max="9" man="1"/>
    <brk id="250" min="2" max="9" man="1"/>
    <brk id="288" min="2" max="9" man="1"/>
  </rowBreaks>
</worksheet>
</file>

<file path=xl/worksheets/sheet21.xml><?xml version="1.0" encoding="utf-8"?>
<worksheet xmlns="http://schemas.openxmlformats.org/spreadsheetml/2006/main" xmlns:r="http://schemas.openxmlformats.org/officeDocument/2006/relationships">
  <sheetPr>
    <tabColor rgb="FFFF0000"/>
  </sheetPr>
  <dimension ref="A1:O68"/>
  <sheetViews>
    <sheetView topLeftCell="A55" workbookViewId="0">
      <selection activeCell="F15" sqref="F15:M17"/>
    </sheetView>
  </sheetViews>
  <sheetFormatPr defaultColWidth="10.28515625" defaultRowHeight="12.75"/>
  <cols>
    <col min="1" max="1" width="6.140625" style="1273" customWidth="1"/>
    <col min="2" max="2" width="30.5703125" style="1273" customWidth="1"/>
    <col min="3" max="3" width="12.5703125" style="1273" customWidth="1"/>
    <col min="4" max="4" width="13.140625" style="1273" customWidth="1"/>
    <col min="5" max="5" width="9.140625" style="1273"/>
    <col min="6" max="6" width="9.140625" style="1273" customWidth="1"/>
    <col min="7" max="7" width="12.85546875" style="1273" customWidth="1"/>
    <col min="8" max="8" width="11" style="1273" customWidth="1"/>
    <col min="9" max="9" width="9.42578125" style="1273" bestFit="1" customWidth="1"/>
    <col min="10" max="12" width="9.140625" style="1273"/>
    <col min="13" max="13" width="17.42578125" style="1273" customWidth="1"/>
    <col min="14" max="14" width="9.140625" style="1273"/>
    <col min="15" max="15" width="10.85546875" style="1273" bestFit="1" customWidth="1"/>
    <col min="16" max="16384" width="10.28515625" style="1273"/>
  </cols>
  <sheetData>
    <row r="1" spans="1:15" s="1285" customFormat="1" ht="25.5" customHeight="1" thickBot="1">
      <c r="A1" s="4939" t="s">
        <v>3295</v>
      </c>
      <c r="B1" s="4939"/>
      <c r="C1" s="4939"/>
      <c r="D1" s="4939"/>
    </row>
    <row r="2" spans="1:15" ht="15" thickBot="1">
      <c r="A2" s="4456" t="s">
        <v>117</v>
      </c>
      <c r="B2" s="4457"/>
      <c r="C2" s="4455" t="s">
        <v>3399</v>
      </c>
      <c r="D2" s="4467"/>
    </row>
    <row r="3" spans="1:15" ht="15" thickBot="1">
      <c r="A3" s="4458"/>
      <c r="B3" s="4459"/>
      <c r="C3" s="1274" t="s">
        <v>118</v>
      </c>
      <c r="D3" s="1051" t="s">
        <v>104</v>
      </c>
      <c r="F3" s="1278"/>
      <c r="G3" s="1279"/>
      <c r="H3" s="1289" t="s">
        <v>3273</v>
      </c>
    </row>
    <row r="4" spans="1:15" ht="15" thickBot="1">
      <c r="A4" s="4861" t="s">
        <v>3015</v>
      </c>
      <c r="B4" s="4862"/>
      <c r="C4" s="1276" t="s">
        <v>1267</v>
      </c>
      <c r="D4" s="1220" t="s">
        <v>3016</v>
      </c>
      <c r="F4" s="1290" t="s">
        <v>3272</v>
      </c>
      <c r="G4" s="1277"/>
      <c r="H4" s="1280"/>
      <c r="M4" s="1293" t="s">
        <v>3287</v>
      </c>
      <c r="N4" s="1279"/>
      <c r="O4" s="1294"/>
    </row>
    <row r="5" spans="1:15" ht="15.75" customHeight="1">
      <c r="A5" s="1308" t="s">
        <v>139</v>
      </c>
      <c r="B5" s="4940" t="s">
        <v>243</v>
      </c>
      <c r="C5" s="4940"/>
      <c r="D5" s="4941"/>
      <c r="F5" s="1291" t="s">
        <v>299</v>
      </c>
      <c r="G5" s="1287">
        <v>30022458</v>
      </c>
      <c r="H5" s="1280"/>
      <c r="M5" s="1295" t="s">
        <v>3278</v>
      </c>
      <c r="N5" s="1277"/>
      <c r="O5" s="1296">
        <v>20.010000000000002</v>
      </c>
    </row>
    <row r="6" spans="1:15" ht="15">
      <c r="A6" s="926">
        <v>1</v>
      </c>
      <c r="B6" s="4918" t="s">
        <v>1258</v>
      </c>
      <c r="C6" s="4918"/>
      <c r="D6" s="4919"/>
      <c r="F6" s="1291" t="s">
        <v>298</v>
      </c>
      <c r="G6" s="1287">
        <v>24575346</v>
      </c>
      <c r="H6" s="1292">
        <f>+G5+G6</f>
        <v>54597804</v>
      </c>
      <c r="M6" s="1295" t="s">
        <v>3279</v>
      </c>
      <c r="N6" s="1277"/>
      <c r="O6" s="1296">
        <v>1057.78</v>
      </c>
    </row>
    <row r="7" spans="1:15" ht="15">
      <c r="A7" s="1309" t="s">
        <v>324</v>
      </c>
      <c r="B7" s="315" t="s">
        <v>1259</v>
      </c>
      <c r="C7" s="195">
        <v>9000000</v>
      </c>
      <c r="D7" s="538">
        <v>0</v>
      </c>
      <c r="F7" s="1291" t="s">
        <v>297</v>
      </c>
      <c r="G7" s="1287">
        <v>18153540.800000001</v>
      </c>
      <c r="H7" s="1292">
        <f>+H6+G7</f>
        <v>72751344.799999997</v>
      </c>
      <c r="M7" s="1295" t="s">
        <v>3280</v>
      </c>
      <c r="N7" s="1277"/>
      <c r="O7" s="1296">
        <v>716.4</v>
      </c>
    </row>
    <row r="8" spans="1:15" ht="15">
      <c r="A8" s="501" t="s">
        <v>326</v>
      </c>
      <c r="B8" s="186" t="s">
        <v>256</v>
      </c>
      <c r="C8" s="156">
        <v>25000</v>
      </c>
      <c r="D8" s="378">
        <v>0</v>
      </c>
      <c r="F8" s="1304" t="s">
        <v>296</v>
      </c>
      <c r="G8" s="1284">
        <v>17949161</v>
      </c>
      <c r="H8" s="1292">
        <f>+H7+G8</f>
        <v>90700505.799999997</v>
      </c>
      <c r="M8" s="1295" t="s">
        <v>3281</v>
      </c>
      <c r="N8" s="1277"/>
      <c r="O8" s="1296">
        <f>+O5-O6-O7</f>
        <v>-1754.17</v>
      </c>
    </row>
    <row r="9" spans="1:15" ht="15.75" thickBot="1">
      <c r="A9" s="1310" t="s">
        <v>455</v>
      </c>
      <c r="B9" s="186" t="s">
        <v>257</v>
      </c>
      <c r="C9" s="156"/>
      <c r="D9" s="378"/>
      <c r="F9" s="1302" t="s">
        <v>295</v>
      </c>
      <c r="G9" s="1303">
        <v>15077587</v>
      </c>
      <c r="H9" s="1305">
        <f>+H8+G9</f>
        <v>105778092.8</v>
      </c>
      <c r="M9" s="1295" t="s">
        <v>3276</v>
      </c>
      <c r="N9" s="1277"/>
      <c r="O9" s="1296">
        <f>+O5-O8</f>
        <v>1774.18</v>
      </c>
    </row>
    <row r="10" spans="1:15" ht="15">
      <c r="A10" s="501" t="s">
        <v>697</v>
      </c>
      <c r="B10" s="186" t="s">
        <v>258</v>
      </c>
      <c r="C10" s="157">
        <v>0</v>
      </c>
      <c r="D10" s="378">
        <v>0</v>
      </c>
      <c r="M10" s="1295" t="s">
        <v>3282</v>
      </c>
      <c r="N10" s="1277"/>
      <c r="O10" s="1296">
        <v>2500</v>
      </c>
    </row>
    <row r="11" spans="1:15" ht="15.75" thickBot="1">
      <c r="A11" s="501" t="s">
        <v>699</v>
      </c>
      <c r="B11" s="186" t="s">
        <v>2379</v>
      </c>
      <c r="C11" s="156">
        <v>0</v>
      </c>
      <c r="D11" s="410">
        <v>0</v>
      </c>
      <c r="M11" s="1297" t="s">
        <v>3283</v>
      </c>
      <c r="N11" s="991"/>
      <c r="O11" s="1298">
        <f>+O10-O9</f>
        <v>725.81999999999994</v>
      </c>
    </row>
    <row r="12" spans="1:15" ht="15">
      <c r="A12" s="501" t="s">
        <v>701</v>
      </c>
      <c r="B12" s="186" t="s">
        <v>2380</v>
      </c>
      <c r="C12" s="156">
        <v>4000000</v>
      </c>
      <c r="D12" s="378">
        <v>0</v>
      </c>
      <c r="F12" s="1288"/>
      <c r="I12" s="13"/>
      <c r="O12" s="13"/>
    </row>
    <row r="13" spans="1:15" ht="15.75" thickBot="1">
      <c r="A13" s="501" t="s">
        <v>703</v>
      </c>
      <c r="B13" s="186" t="s">
        <v>260</v>
      </c>
      <c r="C13" s="156">
        <v>0</v>
      </c>
      <c r="D13" s="378">
        <v>0</v>
      </c>
      <c r="H13" s="13"/>
    </row>
    <row r="14" spans="1:15" ht="15">
      <c r="A14" s="1311" t="s">
        <v>473</v>
      </c>
      <c r="B14" s="1120" t="s">
        <v>1504</v>
      </c>
      <c r="C14" s="540">
        <v>350000</v>
      </c>
      <c r="D14" s="773">
        <v>0</v>
      </c>
      <c r="F14" s="1293" t="s">
        <v>3277</v>
      </c>
      <c r="G14" s="1286"/>
      <c r="H14" s="1286"/>
      <c r="I14" s="1286"/>
      <c r="J14" s="1286"/>
      <c r="K14" s="1286"/>
      <c r="L14" s="1286"/>
      <c r="M14" s="1294"/>
    </row>
    <row r="15" spans="1:15" ht="15" customHeight="1">
      <c r="A15" s="1309" t="s">
        <v>476</v>
      </c>
      <c r="B15" s="315" t="s">
        <v>2381</v>
      </c>
      <c r="C15" s="195">
        <v>0</v>
      </c>
      <c r="D15" s="432">
        <v>0</v>
      </c>
      <c r="F15" s="4942" t="s">
        <v>3285</v>
      </c>
      <c r="G15" s="4943"/>
      <c r="H15" s="4943"/>
      <c r="I15" s="4943"/>
      <c r="J15" s="4943"/>
      <c r="K15" s="4943"/>
      <c r="L15" s="4943"/>
      <c r="M15" s="4944"/>
      <c r="N15" s="1299"/>
    </row>
    <row r="16" spans="1:15" ht="15">
      <c r="A16" s="501" t="s">
        <v>1264</v>
      </c>
      <c r="B16" s="186" t="s">
        <v>262</v>
      </c>
      <c r="C16" s="156">
        <v>30000</v>
      </c>
      <c r="D16" s="378">
        <v>0</v>
      </c>
      <c r="F16" s="4942"/>
      <c r="G16" s="4943"/>
      <c r="H16" s="4943"/>
      <c r="I16" s="4943"/>
      <c r="J16" s="4943"/>
      <c r="K16" s="4943"/>
      <c r="L16" s="4943"/>
      <c r="M16" s="4944"/>
      <c r="N16" s="1299"/>
    </row>
    <row r="17" spans="1:14" ht="30">
      <c r="A17" s="501" t="s">
        <v>495</v>
      </c>
      <c r="B17" s="186" t="s">
        <v>2983</v>
      </c>
      <c r="C17" s="156">
        <v>500000</v>
      </c>
      <c r="D17" s="378">
        <v>0</v>
      </c>
      <c r="F17" s="4945"/>
      <c r="G17" s="4946"/>
      <c r="H17" s="4946"/>
      <c r="I17" s="4946"/>
      <c r="J17" s="4946"/>
      <c r="K17" s="4946"/>
      <c r="L17" s="4946"/>
      <c r="M17" s="4947"/>
      <c r="N17" s="1299"/>
    </row>
    <row r="18" spans="1:14" ht="15" customHeight="1">
      <c r="A18" s="1310" t="s">
        <v>497</v>
      </c>
      <c r="B18" s="186" t="s">
        <v>2984</v>
      </c>
      <c r="C18" s="156">
        <v>50000</v>
      </c>
      <c r="D18" s="378"/>
      <c r="F18" s="4948" t="s">
        <v>3286</v>
      </c>
      <c r="G18" s="4949"/>
      <c r="H18" s="4949"/>
      <c r="I18" s="4949"/>
      <c r="J18" s="4949"/>
      <c r="K18" s="4949"/>
      <c r="L18" s="4949"/>
      <c r="M18" s="4950"/>
      <c r="N18" s="1300"/>
    </row>
    <row r="19" spans="1:14" ht="15">
      <c r="A19" s="501" t="s">
        <v>510</v>
      </c>
      <c r="B19" s="186" t="s">
        <v>1269</v>
      </c>
      <c r="C19" s="156">
        <v>850000</v>
      </c>
      <c r="D19" s="410">
        <v>0</v>
      </c>
      <c r="F19" s="4951"/>
      <c r="G19" s="4952"/>
      <c r="H19" s="4952"/>
      <c r="I19" s="4952"/>
      <c r="J19" s="4952"/>
      <c r="K19" s="4952"/>
      <c r="L19" s="4952"/>
      <c r="M19" s="4953"/>
      <c r="N19" s="1300"/>
    </row>
    <row r="20" spans="1:14" ht="15.75" thickBot="1">
      <c r="A20" s="502" t="s">
        <v>1593</v>
      </c>
      <c r="B20" s="308" t="s">
        <v>2382</v>
      </c>
      <c r="C20" s="163">
        <v>0</v>
      </c>
      <c r="D20" s="433">
        <v>0</v>
      </c>
      <c r="F20" s="4954"/>
      <c r="G20" s="4955"/>
      <c r="H20" s="4955"/>
      <c r="I20" s="4955"/>
      <c r="J20" s="4955"/>
      <c r="K20" s="4955"/>
      <c r="L20" s="4955"/>
      <c r="M20" s="4956"/>
      <c r="N20" s="1300"/>
    </row>
    <row r="21" spans="1:14" ht="23.25" customHeight="1" thickTop="1" thickBot="1">
      <c r="A21" s="1312"/>
      <c r="B21" s="230" t="s">
        <v>1505</v>
      </c>
      <c r="C21" s="207">
        <f>SUM(C7:C20)</f>
        <v>14805000</v>
      </c>
      <c r="D21" s="439">
        <f>SUM(D7:D20)</f>
        <v>0</v>
      </c>
      <c r="F21" s="1320" t="s">
        <v>3284</v>
      </c>
      <c r="G21" s="1321"/>
      <c r="H21" s="1321"/>
      <c r="I21" s="1321"/>
      <c r="J21" s="1321"/>
      <c r="K21" s="1321"/>
      <c r="L21" s="1321"/>
      <c r="M21" s="1322"/>
      <c r="N21" s="1301"/>
    </row>
    <row r="22" spans="1:14" ht="15.75" thickTop="1" thickBot="1">
      <c r="A22" s="960">
        <v>2</v>
      </c>
      <c r="B22" s="4478" t="s">
        <v>1271</v>
      </c>
      <c r="C22" s="4478"/>
      <c r="D22" s="4479"/>
    </row>
    <row r="23" spans="1:14" ht="15">
      <c r="A23" s="501">
        <v>100</v>
      </c>
      <c r="B23" s="186" t="s">
        <v>1272</v>
      </c>
      <c r="C23" s="267">
        <v>0</v>
      </c>
      <c r="D23" s="378">
        <v>0</v>
      </c>
      <c r="F23" s="1293" t="s">
        <v>3288</v>
      </c>
      <c r="G23" s="1279"/>
      <c r="H23" s="1279"/>
      <c r="I23" s="1294"/>
    </row>
    <row r="24" spans="1:14" ht="15">
      <c r="A24" s="501">
        <v>104</v>
      </c>
      <c r="B24" s="186" t="s">
        <v>2383</v>
      </c>
      <c r="C24" s="156">
        <v>1000000</v>
      </c>
      <c r="D24" s="378">
        <v>0</v>
      </c>
      <c r="F24" s="1295" t="s">
        <v>3289</v>
      </c>
      <c r="G24" s="1277"/>
      <c r="H24" s="1277"/>
      <c r="I24" s="1296">
        <v>-870.19</v>
      </c>
    </row>
    <row r="25" spans="1:14" ht="15" customHeight="1">
      <c r="A25" s="501">
        <v>105</v>
      </c>
      <c r="B25" s="186" t="s">
        <v>268</v>
      </c>
      <c r="C25" s="156">
        <v>500000</v>
      </c>
      <c r="D25" s="378">
        <v>0</v>
      </c>
      <c r="F25" s="1295" t="s">
        <v>3290</v>
      </c>
      <c r="G25" s="1277"/>
      <c r="H25" s="1277"/>
      <c r="I25" s="1296">
        <f>+O6</f>
        <v>1057.78</v>
      </c>
    </row>
    <row r="26" spans="1:14" ht="15">
      <c r="A26" s="501">
        <v>106</v>
      </c>
      <c r="B26" s="186" t="s">
        <v>2384</v>
      </c>
      <c r="C26" s="105">
        <v>0</v>
      </c>
      <c r="D26" s="560">
        <v>0</v>
      </c>
      <c r="F26" s="1295" t="s">
        <v>3291</v>
      </c>
      <c r="G26" s="1277"/>
      <c r="H26" s="1277"/>
      <c r="I26" s="1296">
        <f>+O7</f>
        <v>716.4</v>
      </c>
    </row>
    <row r="27" spans="1:14" ht="15">
      <c r="A27" s="501">
        <v>125</v>
      </c>
      <c r="B27" s="186" t="s">
        <v>269</v>
      </c>
      <c r="C27" s="156">
        <v>200000</v>
      </c>
      <c r="D27" s="378">
        <v>0</v>
      </c>
      <c r="F27" s="1295" t="s">
        <v>3292</v>
      </c>
      <c r="G27" s="1277"/>
      <c r="H27" s="1277"/>
      <c r="I27" s="1296">
        <v>4</v>
      </c>
    </row>
    <row r="28" spans="1:14" ht="15">
      <c r="A28" s="501">
        <v>135</v>
      </c>
      <c r="B28" s="923" t="s">
        <v>2385</v>
      </c>
      <c r="C28" s="156">
        <v>500000</v>
      </c>
      <c r="D28" s="378">
        <v>0</v>
      </c>
      <c r="F28" s="1295" t="s">
        <v>3293</v>
      </c>
      <c r="G28" s="1277"/>
      <c r="H28" s="1277"/>
      <c r="I28" s="1306">
        <v>600</v>
      </c>
    </row>
    <row r="29" spans="1:14" ht="15.75" thickBot="1">
      <c r="A29" s="501">
        <v>140</v>
      </c>
      <c r="B29" s="62" t="s">
        <v>1557</v>
      </c>
      <c r="C29" s="156">
        <v>300000</v>
      </c>
      <c r="D29" s="378">
        <v>0</v>
      </c>
      <c r="F29" s="1307" t="s">
        <v>3294</v>
      </c>
      <c r="G29" s="991"/>
      <c r="H29" s="991"/>
      <c r="I29" s="1319">
        <f>I24+I25+I26-I27-I28</f>
        <v>299.9899999999999</v>
      </c>
    </row>
    <row r="30" spans="1:14" ht="15">
      <c r="A30" s="501">
        <v>143</v>
      </c>
      <c r="B30" s="186" t="s">
        <v>2386</v>
      </c>
      <c r="C30" s="156">
        <v>0</v>
      </c>
      <c r="D30" s="378">
        <v>0</v>
      </c>
      <c r="I30" s="13"/>
    </row>
    <row r="31" spans="1:14" ht="15">
      <c r="A31" s="501">
        <v>144</v>
      </c>
      <c r="B31" s="186" t="s">
        <v>271</v>
      </c>
      <c r="C31" s="156">
        <v>25000</v>
      </c>
      <c r="D31" s="378">
        <v>0</v>
      </c>
      <c r="I31" s="13"/>
    </row>
    <row r="32" spans="1:14" ht="23.25" customHeight="1" thickBot="1">
      <c r="A32" s="502">
        <v>146</v>
      </c>
      <c r="B32" s="308" t="s">
        <v>1570</v>
      </c>
      <c r="C32" s="203">
        <v>350000</v>
      </c>
      <c r="D32" s="433">
        <v>0</v>
      </c>
      <c r="I32" s="13"/>
    </row>
    <row r="33" spans="1:4" ht="24" customHeight="1" thickTop="1" thickBot="1">
      <c r="A33" s="1313"/>
      <c r="B33" s="610" t="s">
        <v>1513</v>
      </c>
      <c r="C33" s="609">
        <f>SUM(C23:C32)</f>
        <v>2875000</v>
      </c>
      <c r="D33" s="1063">
        <f>SUM(D23:D32)</f>
        <v>0</v>
      </c>
    </row>
    <row r="34" spans="1:4" ht="15" thickTop="1">
      <c r="A34" s="960">
        <v>3</v>
      </c>
      <c r="B34" s="4478" t="s">
        <v>1282</v>
      </c>
      <c r="C34" s="4478"/>
      <c r="D34" s="4479"/>
    </row>
    <row r="35" spans="1:4" ht="15">
      <c r="A35" s="501">
        <v>208</v>
      </c>
      <c r="B35" s="62" t="s">
        <v>2387</v>
      </c>
      <c r="C35" s="156">
        <v>50000</v>
      </c>
      <c r="D35" s="378">
        <v>0</v>
      </c>
    </row>
    <row r="36" spans="1:4" ht="15">
      <c r="A36" s="501">
        <v>230</v>
      </c>
      <c r="B36" s="62" t="s">
        <v>1473</v>
      </c>
      <c r="C36" s="156">
        <v>10000</v>
      </c>
      <c r="D36" s="378">
        <v>0</v>
      </c>
    </row>
    <row r="37" spans="1:4" ht="30">
      <c r="A37" s="501">
        <v>250</v>
      </c>
      <c r="B37" s="63" t="s">
        <v>2388</v>
      </c>
      <c r="C37" s="156">
        <v>700000</v>
      </c>
      <c r="D37" s="410">
        <v>0</v>
      </c>
    </row>
    <row r="38" spans="1:4" ht="15">
      <c r="A38" s="501">
        <v>252</v>
      </c>
      <c r="B38" s="62" t="s">
        <v>2389</v>
      </c>
      <c r="C38" s="156">
        <v>0</v>
      </c>
      <c r="D38" s="378">
        <v>0</v>
      </c>
    </row>
    <row r="39" spans="1:4" ht="15.75" thickBot="1">
      <c r="A39" s="502">
        <v>289</v>
      </c>
      <c r="B39" s="236" t="s">
        <v>281</v>
      </c>
      <c r="C39" s="203">
        <v>350000</v>
      </c>
      <c r="D39" s="433">
        <v>0</v>
      </c>
    </row>
    <row r="40" spans="1:4" ht="26.25" customHeight="1" thickTop="1" thickBot="1">
      <c r="A40" s="1312"/>
      <c r="B40" s="230" t="s">
        <v>1374</v>
      </c>
      <c r="C40" s="207">
        <f>SUM(C35:C39)</f>
        <v>1110000</v>
      </c>
      <c r="D40" s="439">
        <f>SUM(D35:D39)</f>
        <v>0</v>
      </c>
    </row>
    <row r="41" spans="1:4" ht="15.75" thickTop="1">
      <c r="A41" s="501">
        <v>4</v>
      </c>
      <c r="B41" s="4478" t="s">
        <v>1241</v>
      </c>
      <c r="C41" s="4478"/>
      <c r="D41" s="4479"/>
    </row>
    <row r="42" spans="1:4" ht="15">
      <c r="A42" s="501">
        <v>300</v>
      </c>
      <c r="B42" s="62" t="s">
        <v>284</v>
      </c>
      <c r="C42" s="105">
        <v>0</v>
      </c>
      <c r="D42" s="378">
        <v>0</v>
      </c>
    </row>
    <row r="43" spans="1:4" ht="15">
      <c r="A43" s="1314">
        <v>301</v>
      </c>
      <c r="B43" s="260" t="s">
        <v>1297</v>
      </c>
      <c r="C43" s="1281">
        <v>500000</v>
      </c>
      <c r="D43" s="378">
        <v>0</v>
      </c>
    </row>
    <row r="44" spans="1:4" ht="15">
      <c r="A44" s="1314">
        <v>302</v>
      </c>
      <c r="B44" s="821" t="s">
        <v>1299</v>
      </c>
      <c r="C44" s="1281">
        <v>6000000</v>
      </c>
      <c r="D44" s="378">
        <v>0</v>
      </c>
    </row>
    <row r="45" spans="1:4" ht="15">
      <c r="A45" s="1314">
        <v>304</v>
      </c>
      <c r="B45" s="821" t="s">
        <v>1301</v>
      </c>
      <c r="C45" s="1281">
        <v>1400000</v>
      </c>
      <c r="D45" s="378">
        <v>0</v>
      </c>
    </row>
    <row r="46" spans="1:4" ht="30">
      <c r="A46" s="501">
        <v>305</v>
      </c>
      <c r="B46" s="922" t="s">
        <v>2390</v>
      </c>
      <c r="C46" s="572">
        <v>0</v>
      </c>
      <c r="D46" s="378">
        <v>0</v>
      </c>
    </row>
    <row r="47" spans="1:4" ht="30">
      <c r="A47" s="501">
        <v>307</v>
      </c>
      <c r="B47" s="922" t="s">
        <v>2391</v>
      </c>
      <c r="C47" s="572">
        <v>0</v>
      </c>
      <c r="D47" s="410">
        <v>0</v>
      </c>
    </row>
    <row r="48" spans="1:4" ht="30">
      <c r="A48" s="501">
        <v>311</v>
      </c>
      <c r="B48" s="823" t="s">
        <v>3170</v>
      </c>
      <c r="C48" s="1281">
        <v>2000000</v>
      </c>
      <c r="D48" s="410">
        <v>0</v>
      </c>
    </row>
    <row r="49" spans="1:4" ht="15">
      <c r="A49" s="501">
        <v>315</v>
      </c>
      <c r="B49" s="822" t="s">
        <v>286</v>
      </c>
      <c r="C49" s="1281">
        <v>0</v>
      </c>
      <c r="D49" s="410">
        <v>0</v>
      </c>
    </row>
    <row r="50" spans="1:4" ht="15">
      <c r="A50" s="1315">
        <v>316</v>
      </c>
      <c r="B50" s="824" t="s">
        <v>287</v>
      </c>
      <c r="C50" s="1282">
        <v>2000000</v>
      </c>
      <c r="D50" s="558">
        <v>0</v>
      </c>
    </row>
    <row r="51" spans="1:4" ht="30">
      <c r="A51" s="1315">
        <v>317</v>
      </c>
      <c r="B51" s="826" t="s">
        <v>2392</v>
      </c>
      <c r="C51" s="1282">
        <v>120000</v>
      </c>
      <c r="D51" s="558">
        <v>0</v>
      </c>
    </row>
    <row r="52" spans="1:4" ht="30.75" thickBot="1">
      <c r="A52" s="502">
        <v>399</v>
      </c>
      <c r="B52" s="223" t="s">
        <v>2393</v>
      </c>
      <c r="C52" s="203">
        <v>0</v>
      </c>
      <c r="D52" s="433">
        <v>0</v>
      </c>
    </row>
    <row r="53" spans="1:4" ht="28.5" customHeight="1" thickTop="1" thickBot="1">
      <c r="A53" s="1316"/>
      <c r="B53" s="571" t="s">
        <v>1376</v>
      </c>
      <c r="C53" s="422"/>
      <c r="D53" s="601"/>
    </row>
    <row r="54" spans="1:4" ht="14.25">
      <c r="A54" s="1317">
        <v>5</v>
      </c>
      <c r="B54" s="4923" t="s">
        <v>321</v>
      </c>
      <c r="C54" s="4923"/>
      <c r="D54" s="4924"/>
    </row>
    <row r="55" spans="1:4" ht="17.25" customHeight="1">
      <c r="A55" s="1309">
        <v>400</v>
      </c>
      <c r="B55" s="242" t="s">
        <v>1314</v>
      </c>
      <c r="C55" s="1283">
        <v>5000000</v>
      </c>
      <c r="D55" s="538">
        <v>0</v>
      </c>
    </row>
    <row r="56" spans="1:4" ht="15">
      <c r="A56" s="501">
        <v>401</v>
      </c>
      <c r="B56" s="62" t="s">
        <v>1316</v>
      </c>
      <c r="C56" s="156">
        <v>0</v>
      </c>
      <c r="D56" s="378">
        <v>0</v>
      </c>
    </row>
    <row r="57" spans="1:4" ht="30">
      <c r="A57" s="501">
        <v>402</v>
      </c>
      <c r="B57" s="63" t="s">
        <v>3166</v>
      </c>
      <c r="C57" s="156">
        <v>50000</v>
      </c>
      <c r="D57" s="378">
        <v>0</v>
      </c>
    </row>
    <row r="58" spans="1:4" ht="15">
      <c r="A58" s="501">
        <v>430</v>
      </c>
      <c r="B58" s="62" t="s">
        <v>2395</v>
      </c>
      <c r="C58" s="156">
        <v>50000</v>
      </c>
      <c r="D58" s="378">
        <v>0</v>
      </c>
    </row>
    <row r="59" spans="1:4" ht="15">
      <c r="A59" s="501">
        <v>431</v>
      </c>
      <c r="B59" s="62" t="s">
        <v>2396</v>
      </c>
      <c r="C59" s="156">
        <v>250000</v>
      </c>
      <c r="D59" s="378">
        <v>0</v>
      </c>
    </row>
    <row r="60" spans="1:4" ht="15">
      <c r="A60" s="501">
        <v>450</v>
      </c>
      <c r="B60" s="62" t="s">
        <v>1320</v>
      </c>
      <c r="C60" s="572">
        <v>30000000</v>
      </c>
      <c r="D60" s="378">
        <v>0</v>
      </c>
    </row>
    <row r="61" spans="1:4" ht="30">
      <c r="A61" s="501">
        <v>490</v>
      </c>
      <c r="B61" s="63" t="s">
        <v>2397</v>
      </c>
      <c r="C61" s="156">
        <v>0</v>
      </c>
      <c r="D61" s="410">
        <v>0</v>
      </c>
    </row>
    <row r="62" spans="1:4" ht="15">
      <c r="A62" s="501">
        <v>491</v>
      </c>
      <c r="B62" s="63" t="s">
        <v>2398</v>
      </c>
      <c r="C62" s="572">
        <v>20000000</v>
      </c>
      <c r="D62" s="378">
        <v>0</v>
      </c>
    </row>
    <row r="63" spans="1:4" ht="15">
      <c r="A63" s="501">
        <v>492</v>
      </c>
      <c r="B63" s="62" t="s">
        <v>2399</v>
      </c>
      <c r="C63" s="572">
        <v>2400000</v>
      </c>
      <c r="D63" s="378">
        <v>0</v>
      </c>
    </row>
    <row r="64" spans="1:4" ht="30">
      <c r="A64" s="501">
        <v>493</v>
      </c>
      <c r="B64" s="63" t="s">
        <v>2400</v>
      </c>
      <c r="C64" s="156">
        <v>0</v>
      </c>
      <c r="D64" s="378">
        <v>0</v>
      </c>
    </row>
    <row r="65" spans="1:4" ht="15">
      <c r="A65" s="1318" t="s">
        <v>2959</v>
      </c>
      <c r="B65" s="252" t="s">
        <v>2960</v>
      </c>
      <c r="C65" s="199">
        <v>0</v>
      </c>
      <c r="D65" s="523">
        <v>0</v>
      </c>
    </row>
    <row r="66" spans="1:4" ht="15.75" thickBot="1">
      <c r="A66" s="502">
        <v>499</v>
      </c>
      <c r="B66" s="236" t="s">
        <v>1454</v>
      </c>
      <c r="C66" s="203">
        <v>100000</v>
      </c>
      <c r="D66" s="433">
        <v>0</v>
      </c>
    </row>
    <row r="67" spans="1:4" ht="24.75" customHeight="1" thickTop="1" thickBot="1">
      <c r="A67" s="1312"/>
      <c r="B67" s="230" t="s">
        <v>2401</v>
      </c>
      <c r="C67" s="207">
        <f>SUM(C55:C66)-C55</f>
        <v>52850000</v>
      </c>
      <c r="D67" s="439">
        <f>SUM(D55:D66)</f>
        <v>0</v>
      </c>
    </row>
    <row r="68" spans="1:4" ht="48.75" customHeight="1" thickTop="1" thickBot="1">
      <c r="A68" s="1316"/>
      <c r="B68" s="600" t="s">
        <v>2402</v>
      </c>
      <c r="C68" s="422">
        <f>SUM(C67,C53,C40,C33,C21)</f>
        <v>71640000</v>
      </c>
      <c r="D68" s="601">
        <f>SUM(D67,D48,D35,D22,D10)</f>
        <v>0</v>
      </c>
    </row>
  </sheetData>
  <mergeCells count="12">
    <mergeCell ref="F15:M17"/>
    <mergeCell ref="F18:M20"/>
    <mergeCell ref="A2:B3"/>
    <mergeCell ref="C2:D2"/>
    <mergeCell ref="A4:B4"/>
    <mergeCell ref="A1:D1"/>
    <mergeCell ref="B22:D22"/>
    <mergeCell ref="B34:D34"/>
    <mergeCell ref="B41:D41"/>
    <mergeCell ref="B54:D54"/>
    <mergeCell ref="B5:D5"/>
    <mergeCell ref="B6:D6"/>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theme="7" tint="-0.23999755851924193"/>
  </sheetPr>
  <dimension ref="A1:R294"/>
  <sheetViews>
    <sheetView zoomScaleSheetLayoutView="100" workbookViewId="0">
      <selection activeCell="H9" sqref="H9:J9"/>
    </sheetView>
  </sheetViews>
  <sheetFormatPr defaultColWidth="9" defaultRowHeight="12.75" customHeight="1"/>
  <cols>
    <col min="1" max="1" width="17.28515625" style="2901" customWidth="1"/>
    <col min="2" max="2" width="7.5703125" style="2901" customWidth="1"/>
    <col min="3" max="3" width="14.85546875" style="2901" customWidth="1"/>
    <col min="4" max="4" width="6.28515625" style="2901" customWidth="1"/>
    <col min="5" max="5" width="16.5703125" style="2901" customWidth="1"/>
    <col min="6" max="6" width="8" style="2901" customWidth="1"/>
    <col min="7" max="7" width="4.85546875" style="2901" customWidth="1"/>
    <col min="8" max="8" width="31.85546875" style="2901" customWidth="1"/>
    <col min="9" max="9" width="17" style="2901" customWidth="1"/>
    <col min="10" max="10" width="7.28515625" style="2901" customWidth="1"/>
    <col min="11" max="11" width="11.28515625" style="2901" customWidth="1"/>
    <col min="12" max="12" width="11.5703125" style="2901" customWidth="1"/>
    <col min="13" max="13" width="11" style="2901" customWidth="1"/>
    <col min="14" max="14" width="9.85546875" style="2901" customWidth="1"/>
    <col min="15" max="15" width="9.140625" style="2901" customWidth="1"/>
    <col min="16" max="16" width="9.5703125" style="2901" bestFit="1" customWidth="1"/>
    <col min="17" max="18" width="9.140625" style="2901" customWidth="1"/>
    <col min="19" max="19" width="11.140625" style="2901" customWidth="1"/>
    <col min="20" max="100" width="9.140625" style="2901" customWidth="1"/>
    <col min="101" max="16384" width="9" style="2901"/>
  </cols>
  <sheetData>
    <row r="1" spans="1:15" ht="12.75" customHeight="1">
      <c r="K1" s="2883"/>
      <c r="L1" s="2883"/>
      <c r="M1" s="2883"/>
      <c r="N1" s="2883"/>
      <c r="O1" s="2883"/>
    </row>
    <row r="2" spans="1:15" ht="33.75" customHeight="1">
      <c r="A2" s="4957" t="s">
        <v>3506</v>
      </c>
      <c r="B2" s="4958"/>
      <c r="C2" s="4958"/>
      <c r="D2" s="4958"/>
      <c r="E2" s="4958"/>
      <c r="F2" s="4958"/>
      <c r="G2" s="4958"/>
      <c r="H2" s="4958"/>
      <c r="I2" s="4958"/>
      <c r="J2" s="4958"/>
      <c r="K2" s="361"/>
      <c r="L2" s="4864"/>
      <c r="M2" s="4864"/>
      <c r="N2" s="2883"/>
      <c r="O2" s="2883"/>
    </row>
    <row r="3" spans="1:15" ht="18" customHeight="1">
      <c r="A3" s="4959" t="s">
        <v>2317</v>
      </c>
      <c r="B3" s="4959"/>
      <c r="C3" s="4959"/>
      <c r="D3" s="4959"/>
      <c r="E3" s="4959"/>
      <c r="F3" s="4959"/>
      <c r="G3" s="4959"/>
      <c r="H3" s="4959"/>
      <c r="I3" s="4959"/>
      <c r="J3" s="4959"/>
      <c r="K3" s="361"/>
      <c r="L3" s="2916"/>
      <c r="M3" s="2916"/>
      <c r="N3" s="2883"/>
      <c r="O3" s="2883"/>
    </row>
    <row r="4" spans="1:15" ht="18" customHeight="1" thickBot="1">
      <c r="A4" s="2902"/>
      <c r="B4" s="2902"/>
      <c r="C4" s="2902"/>
      <c r="D4" s="2902"/>
      <c r="E4" s="2902"/>
      <c r="F4" s="2902"/>
      <c r="G4" s="2902"/>
      <c r="H4" s="2902"/>
      <c r="I4" s="4859" t="s">
        <v>313</v>
      </c>
      <c r="J4" s="4859"/>
      <c r="K4" s="2883"/>
      <c r="L4" s="2883"/>
      <c r="M4" s="2883"/>
      <c r="N4" s="2883"/>
      <c r="O4" s="2883"/>
    </row>
    <row r="5" spans="1:15" s="370" customFormat="1" ht="29.25" customHeight="1">
      <c r="A5" s="4453" t="s">
        <v>3785</v>
      </c>
      <c r="B5" s="4454"/>
      <c r="C5" s="4455" t="s">
        <v>3783</v>
      </c>
      <c r="D5" s="4454"/>
      <c r="E5" s="4455" t="s">
        <v>3784</v>
      </c>
      <c r="F5" s="4454"/>
      <c r="G5" s="4456" t="s">
        <v>117</v>
      </c>
      <c r="H5" s="4457"/>
      <c r="I5" s="4455" t="s">
        <v>3782</v>
      </c>
      <c r="J5" s="4467"/>
      <c r="K5" s="4864"/>
      <c r="L5" s="4864"/>
      <c r="M5" s="805"/>
      <c r="N5" s="779"/>
      <c r="O5" s="779"/>
    </row>
    <row r="6" spans="1:15" s="370" customFormat="1" ht="15" customHeight="1">
      <c r="A6" s="1050" t="s">
        <v>118</v>
      </c>
      <c r="B6" s="2819" t="s">
        <v>104</v>
      </c>
      <c r="C6" s="2819" t="s">
        <v>118</v>
      </c>
      <c r="D6" s="2819" t="s">
        <v>104</v>
      </c>
      <c r="E6" s="2819" t="s">
        <v>118</v>
      </c>
      <c r="F6" s="2819" t="s">
        <v>104</v>
      </c>
      <c r="G6" s="4458"/>
      <c r="H6" s="4459"/>
      <c r="I6" s="2819" t="s">
        <v>118</v>
      </c>
      <c r="J6" s="1051" t="s">
        <v>104</v>
      </c>
      <c r="K6" s="805"/>
      <c r="L6" s="805"/>
      <c r="M6" s="805"/>
      <c r="N6" s="805"/>
      <c r="O6" s="805"/>
    </row>
    <row r="7" spans="1:15" s="370" customFormat="1" ht="13.5" customHeight="1" thickBot="1">
      <c r="A7" s="1219" t="s">
        <v>1266</v>
      </c>
      <c r="B7" s="2881" t="s">
        <v>3012</v>
      </c>
      <c r="C7" s="2881" t="s">
        <v>2347</v>
      </c>
      <c r="D7" s="2881" t="s">
        <v>3013</v>
      </c>
      <c r="E7" s="2881" t="s">
        <v>1268</v>
      </c>
      <c r="F7" s="2881" t="s">
        <v>3014</v>
      </c>
      <c r="G7" s="4965" t="s">
        <v>3015</v>
      </c>
      <c r="H7" s="4966"/>
      <c r="I7" s="2881" t="s">
        <v>1267</v>
      </c>
      <c r="J7" s="1220" t="s">
        <v>3016</v>
      </c>
      <c r="K7" s="805"/>
      <c r="L7" s="805"/>
      <c r="M7" s="805"/>
      <c r="N7" s="779"/>
      <c r="O7" s="779"/>
    </row>
    <row r="8" spans="1:15" ht="18.75" customHeight="1" thickBot="1">
      <c r="A8" s="1376"/>
      <c r="B8" s="1138"/>
      <c r="C8" s="1138">
        <v>78124158</v>
      </c>
      <c r="D8" s="1138"/>
      <c r="E8" s="1138">
        <f>A27</f>
        <v>0</v>
      </c>
      <c r="F8" s="1138"/>
      <c r="G8" s="1139"/>
      <c r="H8" s="1140" t="s">
        <v>2318</v>
      </c>
      <c r="I8" s="1138">
        <v>86959558</v>
      </c>
      <c r="J8" s="1141"/>
      <c r="K8" s="2883"/>
      <c r="L8" s="2883"/>
      <c r="M8" s="2883"/>
      <c r="N8" s="2883"/>
      <c r="O8" s="2883"/>
    </row>
    <row r="9" spans="1:15" ht="18" customHeight="1" thickTop="1">
      <c r="A9" s="4863"/>
      <c r="B9" s="4864"/>
      <c r="C9" s="4864"/>
      <c r="D9" s="4864"/>
      <c r="E9" s="4864"/>
      <c r="F9" s="4864"/>
      <c r="G9" s="243"/>
      <c r="H9" s="4478" t="s">
        <v>122</v>
      </c>
      <c r="I9" s="4478"/>
      <c r="J9" s="4479"/>
      <c r="K9" s="2883"/>
      <c r="L9" s="2883"/>
      <c r="M9" s="2883"/>
      <c r="N9" s="2883"/>
      <c r="O9" s="2883"/>
    </row>
    <row r="10" spans="1:15" ht="15" customHeight="1">
      <c r="A10" s="375">
        <f t="shared" ref="A10:F10" si="0">A83</f>
        <v>0</v>
      </c>
      <c r="B10" s="375">
        <f t="shared" si="0"/>
        <v>0</v>
      </c>
      <c r="C10" s="375">
        <f t="shared" si="0"/>
        <v>78065400</v>
      </c>
      <c r="D10" s="375">
        <f t="shared" si="0"/>
        <v>0</v>
      </c>
      <c r="E10" s="375">
        <f t="shared" si="0"/>
        <v>78065400</v>
      </c>
      <c r="F10" s="375">
        <f t="shared" si="0"/>
        <v>0</v>
      </c>
      <c r="G10" s="162" t="s">
        <v>3</v>
      </c>
      <c r="H10" s="62" t="s">
        <v>110</v>
      </c>
      <c r="I10" s="375">
        <f>I83</f>
        <v>0</v>
      </c>
      <c r="J10" s="378">
        <v>0</v>
      </c>
      <c r="K10" s="2883"/>
      <c r="L10" s="2883"/>
      <c r="M10" s="2883"/>
      <c r="N10" s="2883"/>
      <c r="O10" s="2883"/>
    </row>
    <row r="11" spans="1:15" ht="15" customHeight="1">
      <c r="A11" s="375">
        <v>0</v>
      </c>
      <c r="B11" s="375">
        <v>0</v>
      </c>
      <c r="C11" s="375">
        <v>0</v>
      </c>
      <c r="D11" s="375">
        <v>0</v>
      </c>
      <c r="E11" s="375">
        <v>0</v>
      </c>
      <c r="F11" s="375">
        <v>0</v>
      </c>
      <c r="G11" s="162" t="s">
        <v>124</v>
      </c>
      <c r="H11" s="62" t="s">
        <v>212</v>
      </c>
      <c r="I11" s="375">
        <v>0</v>
      </c>
      <c r="J11" s="378">
        <v>0</v>
      </c>
      <c r="K11" s="2883"/>
      <c r="L11" s="2883"/>
      <c r="M11" s="2883"/>
      <c r="N11" s="2883"/>
      <c r="O11" s="2883"/>
    </row>
    <row r="12" spans="1:15" ht="15" customHeight="1">
      <c r="A12" s="375">
        <v>0</v>
      </c>
      <c r="B12" s="375">
        <v>0</v>
      </c>
      <c r="C12" s="375">
        <v>0</v>
      </c>
      <c r="D12" s="375">
        <v>0</v>
      </c>
      <c r="E12" s="375">
        <v>0</v>
      </c>
      <c r="F12" s="375">
        <v>0</v>
      </c>
      <c r="G12" s="162" t="s">
        <v>126</v>
      </c>
      <c r="H12" s="186" t="s">
        <v>3416</v>
      </c>
      <c r="I12" s="375">
        <v>0</v>
      </c>
      <c r="J12" s="378">
        <v>0</v>
      </c>
      <c r="K12" s="2883"/>
      <c r="L12" s="2883"/>
      <c r="M12" s="2883"/>
      <c r="N12" s="2883"/>
      <c r="O12" s="2883"/>
    </row>
    <row r="13" spans="1:15" ht="15" customHeight="1">
      <c r="A13" s="375">
        <v>0</v>
      </c>
      <c r="B13" s="375">
        <v>0</v>
      </c>
      <c r="C13" s="375">
        <v>0</v>
      </c>
      <c r="D13" s="375">
        <v>0</v>
      </c>
      <c r="E13" s="375">
        <v>0</v>
      </c>
      <c r="F13" s="375">
        <v>0</v>
      </c>
      <c r="G13" s="162" t="s">
        <v>128</v>
      </c>
      <c r="H13" s="186" t="s">
        <v>2319</v>
      </c>
      <c r="I13" s="375">
        <v>0</v>
      </c>
      <c r="J13" s="378">
        <v>0</v>
      </c>
      <c r="K13" s="2883"/>
      <c r="L13" s="2883"/>
      <c r="M13" s="2883"/>
      <c r="N13" s="2883"/>
      <c r="O13" s="2883"/>
    </row>
    <row r="14" spans="1:15" ht="15" customHeight="1">
      <c r="A14" s="375">
        <v>0</v>
      </c>
      <c r="B14" s="375">
        <v>0</v>
      </c>
      <c r="C14" s="375">
        <v>0</v>
      </c>
      <c r="D14" s="375">
        <v>0</v>
      </c>
      <c r="E14" s="375">
        <v>0</v>
      </c>
      <c r="F14" s="375">
        <v>0</v>
      </c>
      <c r="G14" s="162" t="s">
        <v>129</v>
      </c>
      <c r="H14" s="62" t="s">
        <v>224</v>
      </c>
      <c r="I14" s="375">
        <v>0</v>
      </c>
      <c r="J14" s="378">
        <v>0</v>
      </c>
      <c r="K14" s="2883"/>
      <c r="L14" s="2883"/>
      <c r="M14" s="2883"/>
      <c r="N14" s="2883"/>
      <c r="O14" s="2883"/>
    </row>
    <row r="15" spans="1:15" ht="15" customHeight="1">
      <c r="A15" s="375">
        <v>0</v>
      </c>
      <c r="B15" s="375">
        <v>0</v>
      </c>
      <c r="C15" s="375">
        <v>0</v>
      </c>
      <c r="D15" s="375">
        <v>0</v>
      </c>
      <c r="E15" s="375">
        <v>0</v>
      </c>
      <c r="F15" s="375">
        <v>0</v>
      </c>
      <c r="G15" s="162" t="s">
        <v>130</v>
      </c>
      <c r="H15" s="62" t="s">
        <v>292</v>
      </c>
      <c r="I15" s="375">
        <v>0</v>
      </c>
      <c r="J15" s="378">
        <v>0</v>
      </c>
      <c r="K15" s="2883"/>
      <c r="L15" s="2883"/>
      <c r="M15" s="2883"/>
      <c r="N15" s="2883"/>
      <c r="O15" s="2883"/>
    </row>
    <row r="16" spans="1:15" ht="15" customHeight="1" thickBot="1">
      <c r="A16" s="413">
        <f t="shared" ref="A16:F16" si="1">A118</f>
        <v>0</v>
      </c>
      <c r="B16" s="413">
        <f t="shared" si="1"/>
        <v>0</v>
      </c>
      <c r="C16" s="413">
        <f>C118</f>
        <v>1222040</v>
      </c>
      <c r="D16" s="413">
        <f t="shared" si="1"/>
        <v>0</v>
      </c>
      <c r="E16" s="413">
        <f t="shared" si="1"/>
        <v>1222040</v>
      </c>
      <c r="F16" s="413">
        <f t="shared" si="1"/>
        <v>0</v>
      </c>
      <c r="G16" s="229" t="s">
        <v>132</v>
      </c>
      <c r="H16" s="236" t="s">
        <v>232</v>
      </c>
      <c r="I16" s="413">
        <f>I118</f>
        <v>0</v>
      </c>
      <c r="J16" s="433">
        <f>J118</f>
        <v>0</v>
      </c>
      <c r="K16" s="2883"/>
      <c r="L16" s="2883"/>
      <c r="M16" s="2883"/>
      <c r="N16" s="2883"/>
      <c r="O16" s="2883"/>
    </row>
    <row r="17" spans="1:18" ht="20.25" customHeight="1" thickTop="1" thickBot="1">
      <c r="A17" s="438">
        <f t="shared" ref="A17:F17" si="2">SUM(A10:A16)</f>
        <v>0</v>
      </c>
      <c r="B17" s="207">
        <f t="shared" si="2"/>
        <v>0</v>
      </c>
      <c r="C17" s="207">
        <f t="shared" si="2"/>
        <v>79287440</v>
      </c>
      <c r="D17" s="207">
        <f t="shared" si="2"/>
        <v>0</v>
      </c>
      <c r="E17" s="207">
        <f t="shared" si="2"/>
        <v>79287440</v>
      </c>
      <c r="F17" s="207">
        <f t="shared" si="2"/>
        <v>0</v>
      </c>
      <c r="G17" s="239"/>
      <c r="H17" s="230" t="s">
        <v>2320</v>
      </c>
      <c r="I17" s="207">
        <f>SUM(I10:I16)</f>
        <v>0</v>
      </c>
      <c r="J17" s="439">
        <f>SUM(J10:J16)</f>
        <v>0</v>
      </c>
      <c r="K17" s="2883"/>
      <c r="L17" s="2883"/>
      <c r="M17" s="2883"/>
      <c r="N17" s="2883"/>
      <c r="O17" s="2883"/>
    </row>
    <row r="18" spans="1:18" ht="20.25" customHeight="1" thickTop="1">
      <c r="A18" s="4863"/>
      <c r="B18" s="4864"/>
      <c r="C18" s="4864"/>
      <c r="D18" s="4864"/>
      <c r="E18" s="4864"/>
      <c r="F18" s="4864"/>
      <c r="G18" s="243"/>
      <c r="H18" s="4478" t="s">
        <v>136</v>
      </c>
      <c r="I18" s="4478"/>
      <c r="J18" s="4479"/>
      <c r="K18" s="2883"/>
      <c r="L18" s="2883"/>
      <c r="M18" s="2883"/>
      <c r="N18" s="2883"/>
      <c r="O18" s="2883"/>
    </row>
    <row r="19" spans="1:18" ht="15" customHeight="1">
      <c r="A19" s="375">
        <f t="shared" ref="A19:F19" si="3">A139</f>
        <v>0</v>
      </c>
      <c r="B19" s="375">
        <f t="shared" si="3"/>
        <v>0</v>
      </c>
      <c r="C19" s="375">
        <f t="shared" si="3"/>
        <v>42220000</v>
      </c>
      <c r="D19" s="375">
        <f t="shared" si="3"/>
        <v>0</v>
      </c>
      <c r="E19" s="375">
        <f t="shared" si="3"/>
        <v>42220000</v>
      </c>
      <c r="F19" s="375">
        <f t="shared" si="3"/>
        <v>0</v>
      </c>
      <c r="G19" s="162" t="s">
        <v>137</v>
      </c>
      <c r="H19" s="62" t="s">
        <v>239</v>
      </c>
      <c r="I19" s="375">
        <f>I139</f>
        <v>0</v>
      </c>
      <c r="J19" s="378">
        <f>J139</f>
        <v>0</v>
      </c>
      <c r="K19" s="2883"/>
      <c r="L19" s="355"/>
      <c r="M19" s="2883"/>
      <c r="N19" s="2883"/>
      <c r="O19" s="2883"/>
    </row>
    <row r="20" spans="1:18" ht="15" customHeight="1">
      <c r="A20" s="375">
        <f t="shared" ref="A20:F20" si="4">A226</f>
        <v>0</v>
      </c>
      <c r="B20" s="375">
        <f t="shared" si="4"/>
        <v>0</v>
      </c>
      <c r="C20" s="375">
        <f t="shared" si="4"/>
        <v>22510000</v>
      </c>
      <c r="D20" s="375">
        <f t="shared" si="4"/>
        <v>0</v>
      </c>
      <c r="E20" s="375">
        <f t="shared" si="4"/>
        <v>22510000</v>
      </c>
      <c r="F20" s="375">
        <f t="shared" si="4"/>
        <v>0</v>
      </c>
      <c r="G20" s="162" t="s">
        <v>139</v>
      </c>
      <c r="H20" s="186" t="s">
        <v>243</v>
      </c>
      <c r="I20" s="375">
        <f>I226</f>
        <v>0</v>
      </c>
      <c r="J20" s="378">
        <f>J226</f>
        <v>0</v>
      </c>
      <c r="K20" s="2883"/>
      <c r="L20" s="355"/>
      <c r="M20" s="2883"/>
      <c r="N20" s="2883"/>
      <c r="O20" s="2883"/>
    </row>
    <row r="21" spans="1:18" ht="15" customHeight="1">
      <c r="A21" s="375">
        <v>0</v>
      </c>
      <c r="B21" s="375">
        <v>0</v>
      </c>
      <c r="C21" s="375">
        <v>0</v>
      </c>
      <c r="D21" s="375">
        <v>0</v>
      </c>
      <c r="E21" s="375">
        <v>0</v>
      </c>
      <c r="F21" s="375">
        <v>0</v>
      </c>
      <c r="G21" s="162" t="s">
        <v>141</v>
      </c>
      <c r="H21" s="62" t="s">
        <v>212</v>
      </c>
      <c r="I21" s="375">
        <v>0</v>
      </c>
      <c r="J21" s="378">
        <v>0</v>
      </c>
      <c r="K21" s="2883"/>
      <c r="L21" s="355"/>
      <c r="M21" s="2883"/>
      <c r="N21" s="2883"/>
      <c r="O21" s="2883"/>
    </row>
    <row r="22" spans="1:18" ht="15" customHeight="1">
      <c r="A22" s="375">
        <v>0</v>
      </c>
      <c r="B22" s="375">
        <v>0</v>
      </c>
      <c r="C22" s="375">
        <v>0</v>
      </c>
      <c r="D22" s="375">
        <v>0</v>
      </c>
      <c r="E22" s="375">
        <v>0</v>
      </c>
      <c r="F22" s="375">
        <v>0</v>
      </c>
      <c r="G22" s="162" t="s">
        <v>142</v>
      </c>
      <c r="H22" s="63" t="s">
        <v>220</v>
      </c>
      <c r="I22" s="375">
        <v>0</v>
      </c>
      <c r="J22" s="378">
        <v>0</v>
      </c>
      <c r="K22" s="2883"/>
      <c r="L22" s="355"/>
      <c r="M22" s="2883"/>
      <c r="N22" s="2883"/>
      <c r="O22" s="2883"/>
    </row>
    <row r="23" spans="1:18" ht="15" customHeight="1">
      <c r="A23" s="375">
        <f t="shared" ref="A23:F23" si="5">A255</f>
        <v>0</v>
      </c>
      <c r="B23" s="375">
        <f t="shared" si="5"/>
        <v>0</v>
      </c>
      <c r="C23" s="375">
        <f t="shared" si="5"/>
        <v>2000000</v>
      </c>
      <c r="D23" s="375">
        <f t="shared" si="5"/>
        <v>0</v>
      </c>
      <c r="E23" s="375">
        <f t="shared" si="5"/>
        <v>2000000</v>
      </c>
      <c r="F23" s="375">
        <f t="shared" si="5"/>
        <v>0</v>
      </c>
      <c r="G23" s="162" t="s">
        <v>143</v>
      </c>
      <c r="H23" s="62" t="s">
        <v>224</v>
      </c>
      <c r="I23" s="375">
        <f>I255</f>
        <v>0</v>
      </c>
      <c r="J23" s="378">
        <f>J255</f>
        <v>0</v>
      </c>
      <c r="K23" s="2883"/>
      <c r="L23" s="2883"/>
      <c r="M23" s="2883"/>
      <c r="N23" s="2883"/>
      <c r="O23" s="2883"/>
    </row>
    <row r="24" spans="1:18" ht="15" customHeight="1">
      <c r="A24" s="375">
        <f t="shared" ref="A24:F24" si="6">A259</f>
        <v>0</v>
      </c>
      <c r="B24" s="375">
        <f t="shared" si="6"/>
        <v>0</v>
      </c>
      <c r="C24" s="375">
        <f t="shared" si="6"/>
        <v>2500000</v>
      </c>
      <c r="D24" s="375">
        <f t="shared" si="6"/>
        <v>0</v>
      </c>
      <c r="E24" s="375">
        <f t="shared" si="6"/>
        <v>2500000</v>
      </c>
      <c r="F24" s="375">
        <f t="shared" si="6"/>
        <v>0</v>
      </c>
      <c r="G24" s="162" t="s">
        <v>144</v>
      </c>
      <c r="H24" s="62" t="s">
        <v>292</v>
      </c>
      <c r="I24" s="375">
        <f>I259</f>
        <v>0</v>
      </c>
      <c r="J24" s="378">
        <f>J259</f>
        <v>0</v>
      </c>
      <c r="K24" s="2883"/>
      <c r="L24" s="2883"/>
      <c r="M24" s="2883"/>
      <c r="N24" s="2883"/>
      <c r="O24" s="2883"/>
    </row>
    <row r="25" spans="1:18" ht="15" customHeight="1" thickBot="1">
      <c r="A25" s="413">
        <f t="shared" ref="A25:F25" si="7">A285</f>
        <v>0</v>
      </c>
      <c r="B25" s="413">
        <f t="shared" si="7"/>
        <v>0</v>
      </c>
      <c r="C25" s="413">
        <f t="shared" si="7"/>
        <v>1222040</v>
      </c>
      <c r="D25" s="413">
        <f t="shared" si="7"/>
        <v>0</v>
      </c>
      <c r="E25" s="413">
        <f t="shared" si="7"/>
        <v>1222040</v>
      </c>
      <c r="F25" s="413">
        <f t="shared" si="7"/>
        <v>0</v>
      </c>
      <c r="G25" s="229" t="s">
        <v>145</v>
      </c>
      <c r="H25" s="236" t="s">
        <v>232</v>
      </c>
      <c r="I25" s="413">
        <f>I285</f>
        <v>0</v>
      </c>
      <c r="J25" s="433">
        <v>0</v>
      </c>
      <c r="K25" s="355"/>
      <c r="L25" s="355">
        <f>+A16-A25</f>
        <v>0</v>
      </c>
      <c r="M25" s="2883"/>
      <c r="N25" s="355">
        <f>+C16-C25</f>
        <v>0</v>
      </c>
      <c r="O25" s="2883"/>
      <c r="P25" s="355">
        <f>+E16-E25</f>
        <v>0</v>
      </c>
      <c r="R25" s="355">
        <f>+I16-I25</f>
        <v>0</v>
      </c>
    </row>
    <row r="26" spans="1:18" s="151" customFormat="1" ht="20.25" customHeight="1" thickTop="1" thickBot="1">
      <c r="A26" s="1062">
        <f t="shared" ref="A26:F26" si="8">SUM(A19:A25)</f>
        <v>0</v>
      </c>
      <c r="B26" s="609">
        <f t="shared" si="8"/>
        <v>0</v>
      </c>
      <c r="C26" s="609">
        <f t="shared" si="8"/>
        <v>70452040</v>
      </c>
      <c r="D26" s="609">
        <f t="shared" si="8"/>
        <v>0</v>
      </c>
      <c r="E26" s="609">
        <f t="shared" si="8"/>
        <v>70452040</v>
      </c>
      <c r="F26" s="609">
        <f t="shared" si="8"/>
        <v>0</v>
      </c>
      <c r="G26" s="1127"/>
      <c r="H26" s="610" t="s">
        <v>203</v>
      </c>
      <c r="I26" s="609">
        <f>SUM(I19:I25)</f>
        <v>0</v>
      </c>
      <c r="J26" s="1063"/>
      <c r="K26" s="2883"/>
      <c r="L26" s="2883"/>
      <c r="M26" s="2883"/>
      <c r="N26" s="2883"/>
      <c r="O26" s="2883"/>
    </row>
    <row r="27" spans="1:18" ht="22.5" customHeight="1" thickTop="1" thickBot="1">
      <c r="A27" s="435">
        <f t="shared" ref="A27:B27" si="9">A8+A17-A26</f>
        <v>0</v>
      </c>
      <c r="B27" s="414">
        <f t="shared" si="9"/>
        <v>0</v>
      </c>
      <c r="C27" s="414">
        <f>C8+C17-C26</f>
        <v>86959558</v>
      </c>
      <c r="D27" s="414">
        <f>D8+D17-D26</f>
        <v>0</v>
      </c>
      <c r="E27" s="414">
        <f>E8+E17-E26</f>
        <v>8835400</v>
      </c>
      <c r="F27" s="414">
        <f>F8+F17-F26</f>
        <v>0</v>
      </c>
      <c r="G27" s="442"/>
      <c r="H27" s="443" t="s">
        <v>149</v>
      </c>
      <c r="I27" s="414">
        <f>I8+I17-I26</f>
        <v>86959558</v>
      </c>
      <c r="J27" s="415">
        <f>J8+J17-J26</f>
        <v>0</v>
      </c>
      <c r="K27" s="2883"/>
      <c r="L27" s="2883"/>
      <c r="M27" s="2883"/>
      <c r="N27" s="2883"/>
      <c r="O27" s="2883"/>
    </row>
    <row r="28" spans="1:18" ht="7.5" customHeight="1">
      <c r="A28" s="845"/>
      <c r="B28" s="488"/>
      <c r="C28" s="845"/>
      <c r="D28" s="845"/>
      <c r="E28" s="845"/>
      <c r="F28" s="488"/>
      <c r="G28" s="2883"/>
      <c r="H28" s="2816"/>
      <c r="I28" s="845"/>
      <c r="J28" s="488"/>
      <c r="K28" s="2883"/>
      <c r="L28" s="2883"/>
      <c r="M28" s="2883"/>
      <c r="N28" s="2883"/>
      <c r="O28" s="2883"/>
    </row>
    <row r="29" spans="1:18" ht="17.25" customHeight="1">
      <c r="A29" s="4864" t="s">
        <v>625</v>
      </c>
      <c r="B29" s="4864"/>
      <c r="C29" s="4864"/>
      <c r="D29" s="4864"/>
      <c r="E29" s="4864"/>
      <c r="F29" s="4864"/>
      <c r="G29" s="4864"/>
      <c r="H29" s="4864"/>
      <c r="I29" s="4864"/>
      <c r="J29" s="2883"/>
      <c r="K29" s="2883"/>
      <c r="L29" s="2883"/>
      <c r="M29" s="2883"/>
      <c r="N29" s="2883"/>
      <c r="O29" s="2883"/>
    </row>
    <row r="30" spans="1:18" ht="18.75" customHeight="1">
      <c r="A30" s="4960" t="s">
        <v>2973</v>
      </c>
      <c r="B30" s="4909"/>
      <c r="C30" s="4909"/>
      <c r="D30" s="4909"/>
      <c r="E30" s="4909"/>
      <c r="F30" s="4909"/>
      <c r="G30" s="4909"/>
      <c r="H30" s="4909"/>
      <c r="I30" s="4909"/>
      <c r="J30" s="4961"/>
      <c r="K30" s="396"/>
      <c r="L30" s="4864"/>
      <c r="M30" s="4864"/>
      <c r="N30" s="2883"/>
      <c r="O30" s="2883"/>
    </row>
    <row r="31" spans="1:18" ht="17.25" customHeight="1">
      <c r="A31" s="4962" t="s">
        <v>2321</v>
      </c>
      <c r="B31" s="4478"/>
      <c r="C31" s="4478"/>
      <c r="D31" s="4478"/>
      <c r="E31" s="4478"/>
      <c r="F31" s="4478"/>
      <c r="G31" s="4478"/>
      <c r="H31" s="4478"/>
      <c r="I31" s="4478"/>
      <c r="J31" s="4479"/>
      <c r="K31" s="2883"/>
      <c r="L31" s="2883"/>
      <c r="M31" s="2883"/>
      <c r="N31" s="2883"/>
      <c r="O31" s="2883"/>
    </row>
    <row r="32" spans="1:18" ht="14.25" customHeight="1" thickBot="1">
      <c r="A32" s="1135"/>
      <c r="B32" s="361"/>
      <c r="C32" s="361"/>
      <c r="D32" s="2904"/>
      <c r="E32" s="4963"/>
      <c r="F32" s="4963"/>
      <c r="G32" s="4963"/>
      <c r="H32" s="4963"/>
      <c r="I32" s="4859" t="s">
        <v>313</v>
      </c>
      <c r="J32" s="4964"/>
      <c r="K32" s="4864"/>
      <c r="L32" s="4864"/>
      <c r="M32" s="2916"/>
      <c r="N32" s="2883"/>
      <c r="O32" s="2883"/>
    </row>
    <row r="33" spans="1:15" ht="29.25" customHeight="1">
      <c r="A33" s="4453" t="s">
        <v>3785</v>
      </c>
      <c r="B33" s="4454"/>
      <c r="C33" s="4455" t="s">
        <v>3783</v>
      </c>
      <c r="D33" s="4454"/>
      <c r="E33" s="4455" t="s">
        <v>3784</v>
      </c>
      <c r="F33" s="4454"/>
      <c r="G33" s="4456" t="s">
        <v>117</v>
      </c>
      <c r="H33" s="4457"/>
      <c r="I33" s="4455" t="s">
        <v>3782</v>
      </c>
      <c r="J33" s="4467"/>
      <c r="K33" s="2916"/>
      <c r="L33" s="2916"/>
      <c r="M33" s="2916"/>
      <c r="N33" s="2916"/>
      <c r="O33" s="2916"/>
    </row>
    <row r="34" spans="1:15" ht="15" customHeight="1">
      <c r="A34" s="1050" t="s">
        <v>118</v>
      </c>
      <c r="B34" s="2819" t="s">
        <v>104</v>
      </c>
      <c r="C34" s="2819" t="s">
        <v>118</v>
      </c>
      <c r="D34" s="2819" t="s">
        <v>104</v>
      </c>
      <c r="E34" s="2819" t="s">
        <v>118</v>
      </c>
      <c r="F34" s="2819" t="s">
        <v>104</v>
      </c>
      <c r="G34" s="4458"/>
      <c r="H34" s="4459"/>
      <c r="I34" s="2819" t="s">
        <v>118</v>
      </c>
      <c r="J34" s="1051" t="s">
        <v>104</v>
      </c>
      <c r="K34" s="2916"/>
      <c r="L34" s="2916"/>
      <c r="M34" s="2916"/>
      <c r="N34" s="2883"/>
      <c r="O34" s="2883"/>
    </row>
    <row r="35" spans="1:15" ht="13.5" customHeight="1" thickBot="1">
      <c r="A35" s="1219" t="s">
        <v>1266</v>
      </c>
      <c r="B35" s="2881" t="s">
        <v>3012</v>
      </c>
      <c r="C35" s="2881" t="s">
        <v>2347</v>
      </c>
      <c r="D35" s="2881" t="s">
        <v>3013</v>
      </c>
      <c r="E35" s="2881" t="s">
        <v>1268</v>
      </c>
      <c r="F35" s="2881" t="s">
        <v>3014</v>
      </c>
      <c r="G35" s="4965" t="s">
        <v>3015</v>
      </c>
      <c r="H35" s="4966"/>
      <c r="I35" s="2881" t="s">
        <v>1267</v>
      </c>
      <c r="J35" s="1220" t="s">
        <v>3016</v>
      </c>
      <c r="K35" s="2883"/>
      <c r="L35" s="2883"/>
      <c r="M35" s="2883"/>
      <c r="N35" s="2883"/>
      <c r="O35" s="2883"/>
    </row>
    <row r="36" spans="1:15" ht="17.25" customHeight="1">
      <c r="A36" s="4967"/>
      <c r="B36" s="4894"/>
      <c r="C36" s="4894"/>
      <c r="D36" s="4894"/>
      <c r="E36" s="4894"/>
      <c r="F36" s="4894"/>
      <c r="G36" s="348" t="s">
        <v>3</v>
      </c>
      <c r="H36" s="4968" t="s">
        <v>110</v>
      </c>
      <c r="I36" s="4968"/>
      <c r="J36" s="4969"/>
      <c r="K36" s="2883"/>
      <c r="L36" s="2883"/>
      <c r="M36" s="2883"/>
      <c r="N36" s="2883"/>
      <c r="O36" s="2883"/>
    </row>
    <row r="37" spans="1:15" ht="17.25" customHeight="1">
      <c r="A37" s="4930"/>
      <c r="B37" s="4931"/>
      <c r="C37" s="4931"/>
      <c r="D37" s="4931"/>
      <c r="E37" s="4931"/>
      <c r="F37" s="4931"/>
      <c r="G37" s="2921">
        <v>1</v>
      </c>
      <c r="H37" s="4898" t="s">
        <v>2322</v>
      </c>
      <c r="I37" s="4898"/>
      <c r="J37" s="4899"/>
      <c r="K37" s="2883"/>
      <c r="L37" s="2883"/>
      <c r="M37" s="2883"/>
      <c r="N37" s="2883"/>
      <c r="O37" s="2883"/>
    </row>
    <row r="38" spans="1:15" ht="15" customHeight="1">
      <c r="A38" s="374"/>
      <c r="B38" s="105"/>
      <c r="C38" s="339"/>
      <c r="D38" s="410">
        <v>0</v>
      </c>
      <c r="E38" s="339"/>
      <c r="F38" s="410">
        <v>0</v>
      </c>
      <c r="G38" s="162" t="s">
        <v>324</v>
      </c>
      <c r="H38" s="62" t="s">
        <v>2323</v>
      </c>
      <c r="I38" s="339"/>
      <c r="J38" s="410">
        <v>0</v>
      </c>
      <c r="K38" s="2883"/>
      <c r="L38" s="2883"/>
      <c r="M38" s="2883"/>
      <c r="N38" s="2883"/>
      <c r="O38" s="2883"/>
    </row>
    <row r="39" spans="1:15" ht="15" customHeight="1">
      <c r="A39" s="375"/>
      <c r="B39" s="156"/>
      <c r="C39" s="3335">
        <v>1276200</v>
      </c>
      <c r="D39" s="378">
        <v>0</v>
      </c>
      <c r="E39" s="3335">
        <v>1276200</v>
      </c>
      <c r="F39" s="378">
        <v>0</v>
      </c>
      <c r="G39" s="162" t="s">
        <v>326</v>
      </c>
      <c r="H39" s="62" t="s">
        <v>2324</v>
      </c>
      <c r="I39" s="3335"/>
      <c r="J39" s="378">
        <v>0</v>
      </c>
      <c r="K39" s="2883"/>
      <c r="L39" s="2883"/>
      <c r="M39" s="2883"/>
      <c r="N39" s="2883"/>
      <c r="O39" s="2883"/>
    </row>
    <row r="40" spans="1:15" ht="15" customHeight="1">
      <c r="A40" s="375"/>
      <c r="B40" s="156"/>
      <c r="C40" s="3335">
        <v>26400</v>
      </c>
      <c r="D40" s="378">
        <v>0</v>
      </c>
      <c r="E40" s="3335">
        <v>26400</v>
      </c>
      <c r="F40" s="378">
        <v>0</v>
      </c>
      <c r="G40" s="162" t="s">
        <v>455</v>
      </c>
      <c r="H40" s="62" t="s">
        <v>2325</v>
      </c>
      <c r="I40" s="3335"/>
      <c r="J40" s="378">
        <v>0</v>
      </c>
      <c r="K40" s="2883"/>
      <c r="L40" s="2883"/>
      <c r="M40" s="2883"/>
      <c r="N40" s="2883"/>
      <c r="O40" s="2883"/>
    </row>
    <row r="41" spans="1:15" ht="24" customHeight="1">
      <c r="A41" s="375"/>
      <c r="B41" s="156"/>
      <c r="C41" s="3335">
        <v>135000</v>
      </c>
      <c r="D41" s="378">
        <v>0</v>
      </c>
      <c r="E41" s="3335">
        <v>135000</v>
      </c>
      <c r="F41" s="378">
        <v>0</v>
      </c>
      <c r="G41" s="162" t="s">
        <v>697</v>
      </c>
      <c r="H41" s="63" t="s">
        <v>2326</v>
      </c>
      <c r="I41" s="3335"/>
      <c r="J41" s="378">
        <v>0</v>
      </c>
      <c r="K41" s="2883"/>
      <c r="L41" s="2883"/>
      <c r="M41" s="2883"/>
      <c r="N41" s="2883"/>
      <c r="O41" s="2883"/>
    </row>
    <row r="42" spans="1:15" ht="15" customHeight="1">
      <c r="A42" s="375"/>
      <c r="B42" s="156"/>
      <c r="C42" s="4181">
        <v>0</v>
      </c>
      <c r="D42" s="378">
        <v>0</v>
      </c>
      <c r="E42" s="4181">
        <v>0</v>
      </c>
      <c r="F42" s="378">
        <v>0</v>
      </c>
      <c r="G42" s="162" t="s">
        <v>478</v>
      </c>
      <c r="H42" s="62" t="s">
        <v>2441</v>
      </c>
      <c r="I42" s="4181"/>
      <c r="J42" s="378">
        <v>0</v>
      </c>
      <c r="K42" s="2883"/>
      <c r="L42" s="355"/>
      <c r="M42" s="355"/>
      <c r="N42" s="355"/>
      <c r="O42" s="2883"/>
    </row>
    <row r="43" spans="1:15" ht="15" customHeight="1">
      <c r="A43" s="375"/>
      <c r="B43" s="156"/>
      <c r="C43" s="3335">
        <v>510800</v>
      </c>
      <c r="D43" s="378">
        <v>0</v>
      </c>
      <c r="E43" s="3335">
        <v>510800</v>
      </c>
      <c r="F43" s="378">
        <v>0</v>
      </c>
      <c r="G43" s="162" t="s">
        <v>493</v>
      </c>
      <c r="H43" s="62" t="s">
        <v>2442</v>
      </c>
      <c r="I43" s="3335"/>
      <c r="J43" s="378">
        <v>0</v>
      </c>
      <c r="K43" s="2883"/>
      <c r="L43" s="355"/>
      <c r="M43" s="355"/>
      <c r="N43" s="355"/>
      <c r="O43" s="2883"/>
    </row>
    <row r="44" spans="1:15" ht="15" customHeight="1">
      <c r="A44" s="375"/>
      <c r="B44" s="156"/>
      <c r="C44" s="3335">
        <v>50200000</v>
      </c>
      <c r="D44" s="378">
        <v>0</v>
      </c>
      <c r="E44" s="3335">
        <v>50200000</v>
      </c>
      <c r="F44" s="378">
        <v>0</v>
      </c>
      <c r="G44" s="162" t="s">
        <v>495</v>
      </c>
      <c r="H44" s="62" t="s">
        <v>2327</v>
      </c>
      <c r="I44" s="3335"/>
      <c r="J44" s="378">
        <v>0</v>
      </c>
      <c r="K44" s="2883"/>
      <c r="L44" s="355"/>
      <c r="M44" s="355"/>
      <c r="N44" s="355"/>
      <c r="O44" s="2883"/>
    </row>
    <row r="45" spans="1:15" ht="15" customHeight="1">
      <c r="A45" s="375"/>
      <c r="B45" s="156"/>
      <c r="C45" s="3335">
        <v>60000</v>
      </c>
      <c r="D45" s="378">
        <v>0</v>
      </c>
      <c r="E45" s="3335">
        <v>60000</v>
      </c>
      <c r="F45" s="378">
        <v>0</v>
      </c>
      <c r="G45" s="162" t="s">
        <v>497</v>
      </c>
      <c r="H45" s="62" t="s">
        <v>2328</v>
      </c>
      <c r="I45" s="3335"/>
      <c r="J45" s="378">
        <v>0</v>
      </c>
      <c r="K45" s="2883"/>
      <c r="L45" s="355"/>
      <c r="M45" s="355"/>
      <c r="N45" s="355"/>
      <c r="O45" s="2883"/>
    </row>
    <row r="46" spans="1:15" ht="15" customHeight="1">
      <c r="A46" s="375"/>
      <c r="B46" s="156"/>
      <c r="C46" s="3335">
        <v>290000</v>
      </c>
      <c r="D46" s="378">
        <v>0</v>
      </c>
      <c r="E46" s="3335">
        <v>290000</v>
      </c>
      <c r="F46" s="378">
        <v>0</v>
      </c>
      <c r="G46" s="162" t="s">
        <v>499</v>
      </c>
      <c r="H46" s="62" t="s">
        <v>2329</v>
      </c>
      <c r="I46" s="3335"/>
      <c r="J46" s="378">
        <v>0</v>
      </c>
      <c r="K46" s="2883"/>
      <c r="L46" s="355"/>
      <c r="M46" s="355"/>
      <c r="N46" s="355"/>
      <c r="O46" s="2883"/>
    </row>
    <row r="47" spans="1:15" ht="15" customHeight="1">
      <c r="A47" s="375"/>
      <c r="B47" s="156"/>
      <c r="C47" s="3335">
        <v>50000</v>
      </c>
      <c r="D47" s="378">
        <v>0</v>
      </c>
      <c r="E47" s="3335">
        <v>50000</v>
      </c>
      <c r="F47" s="378">
        <v>0</v>
      </c>
      <c r="G47" s="162" t="s">
        <v>501</v>
      </c>
      <c r="H47" s="62" t="s">
        <v>2330</v>
      </c>
      <c r="I47" s="3335"/>
      <c r="J47" s="378">
        <v>0</v>
      </c>
      <c r="K47" s="2883"/>
      <c r="L47" s="355"/>
      <c r="M47" s="355"/>
      <c r="N47" s="355"/>
      <c r="O47" s="2883"/>
    </row>
    <row r="48" spans="1:15" ht="15" customHeight="1">
      <c r="A48" s="375"/>
      <c r="B48" s="156"/>
      <c r="C48" s="3335">
        <v>215000</v>
      </c>
      <c r="D48" s="378">
        <v>0</v>
      </c>
      <c r="E48" s="3335">
        <v>215000</v>
      </c>
      <c r="F48" s="378">
        <v>0</v>
      </c>
      <c r="G48" s="162" t="s">
        <v>503</v>
      </c>
      <c r="H48" s="62" t="s">
        <v>2331</v>
      </c>
      <c r="I48" s="3335"/>
      <c r="J48" s="378">
        <v>0</v>
      </c>
      <c r="K48" s="2883"/>
      <c r="L48" s="355"/>
      <c r="M48" s="355"/>
      <c r="N48" s="355"/>
      <c r="O48" s="2883"/>
    </row>
    <row r="49" spans="1:15" ht="15" customHeight="1">
      <c r="A49" s="375"/>
      <c r="B49" s="156"/>
      <c r="C49" s="3335"/>
      <c r="D49" s="378">
        <v>0</v>
      </c>
      <c r="E49" s="3335"/>
      <c r="F49" s="378">
        <v>0</v>
      </c>
      <c r="G49" s="162" t="s">
        <v>505</v>
      </c>
      <c r="H49" s="62" t="s">
        <v>2333</v>
      </c>
      <c r="I49" s="3335"/>
      <c r="J49" s="378">
        <v>0</v>
      </c>
      <c r="K49" s="2883"/>
      <c r="L49" s="355"/>
      <c r="M49" s="355"/>
      <c r="N49" s="355"/>
      <c r="O49" s="2883"/>
    </row>
    <row r="50" spans="1:15" ht="15" customHeight="1">
      <c r="A50" s="375"/>
      <c r="B50" s="156"/>
      <c r="C50" s="3335">
        <v>45000</v>
      </c>
      <c r="D50" s="378">
        <v>0</v>
      </c>
      <c r="E50" s="3335">
        <v>45000</v>
      </c>
      <c r="F50" s="378">
        <v>0</v>
      </c>
      <c r="G50" s="162" t="s">
        <v>506</v>
      </c>
      <c r="H50" s="62" t="s">
        <v>2334</v>
      </c>
      <c r="I50" s="3335"/>
      <c r="J50" s="378">
        <v>0</v>
      </c>
      <c r="K50" s="2883"/>
      <c r="L50" s="355"/>
      <c r="M50" s="355"/>
      <c r="N50" s="355"/>
      <c r="O50" s="2883"/>
    </row>
    <row r="51" spans="1:15" ht="15" customHeight="1">
      <c r="A51" s="375"/>
      <c r="B51" s="156"/>
      <c r="C51" s="3335"/>
      <c r="D51" s="378">
        <v>0</v>
      </c>
      <c r="E51" s="3335"/>
      <c r="F51" s="378">
        <v>0</v>
      </c>
      <c r="G51" s="162" t="s">
        <v>1034</v>
      </c>
      <c r="H51" s="62" t="s">
        <v>2335</v>
      </c>
      <c r="I51" s="3335"/>
      <c r="J51" s="378">
        <v>0</v>
      </c>
      <c r="K51" s="2883"/>
      <c r="L51" s="355"/>
      <c r="M51" s="355"/>
      <c r="N51" s="355"/>
      <c r="O51" s="2883"/>
    </row>
    <row r="52" spans="1:15" ht="15" customHeight="1">
      <c r="A52" s="375"/>
      <c r="B52" s="156"/>
      <c r="C52" s="3335">
        <v>35000</v>
      </c>
      <c r="D52" s="378">
        <v>0</v>
      </c>
      <c r="E52" s="3335">
        <v>35000</v>
      </c>
      <c r="F52" s="378">
        <v>0</v>
      </c>
      <c r="G52" s="162" t="s">
        <v>1036</v>
      </c>
      <c r="H52" s="62" t="s">
        <v>2443</v>
      </c>
      <c r="I52" s="3335"/>
      <c r="J52" s="378">
        <v>0</v>
      </c>
      <c r="K52" s="2883"/>
      <c r="L52" s="355"/>
      <c r="M52" s="355"/>
      <c r="N52" s="355"/>
      <c r="O52" s="2883"/>
    </row>
    <row r="53" spans="1:15" ht="15" customHeight="1">
      <c r="A53" s="375"/>
      <c r="B53" s="156"/>
      <c r="C53" s="3335"/>
      <c r="D53" s="378">
        <v>0</v>
      </c>
      <c r="E53" s="3335"/>
      <c r="F53" s="378">
        <v>0</v>
      </c>
      <c r="G53" s="162" t="s">
        <v>522</v>
      </c>
      <c r="H53" s="62" t="s">
        <v>2337</v>
      </c>
      <c r="I53" s="3335"/>
      <c r="J53" s="378">
        <v>0</v>
      </c>
      <c r="K53" s="2883"/>
      <c r="L53" s="355"/>
      <c r="M53" s="355"/>
      <c r="N53" s="355"/>
      <c r="O53" s="2883"/>
    </row>
    <row r="54" spans="1:15" ht="15" customHeight="1">
      <c r="A54" s="375"/>
      <c r="B54" s="156"/>
      <c r="C54" s="3335">
        <v>40000</v>
      </c>
      <c r="D54" s="378">
        <v>0</v>
      </c>
      <c r="E54" s="3335">
        <v>40000</v>
      </c>
      <c r="F54" s="378">
        <v>0</v>
      </c>
      <c r="G54" s="162" t="s">
        <v>327</v>
      </c>
      <c r="H54" s="63" t="s">
        <v>2338</v>
      </c>
      <c r="I54" s="3335"/>
      <c r="J54" s="378">
        <v>0</v>
      </c>
      <c r="K54" s="2883"/>
      <c r="L54" s="355"/>
      <c r="M54" s="355"/>
      <c r="N54" s="355"/>
      <c r="O54" s="2883"/>
    </row>
    <row r="55" spans="1:15" ht="15" customHeight="1">
      <c r="A55" s="375"/>
      <c r="B55" s="156"/>
      <c r="C55" s="3335">
        <v>1750000</v>
      </c>
      <c r="D55" s="378">
        <v>0</v>
      </c>
      <c r="E55" s="3335">
        <v>1750000</v>
      </c>
      <c r="F55" s="378">
        <v>0</v>
      </c>
      <c r="G55" s="162" t="s">
        <v>529</v>
      </c>
      <c r="H55" s="62" t="s">
        <v>2339</v>
      </c>
      <c r="I55" s="3335"/>
      <c r="J55" s="378">
        <v>0</v>
      </c>
      <c r="K55" s="2883"/>
      <c r="L55" s="355"/>
      <c r="M55" s="355"/>
      <c r="N55" s="355"/>
      <c r="O55" s="2883"/>
    </row>
    <row r="56" spans="1:15" ht="15" customHeight="1">
      <c r="A56" s="375"/>
      <c r="B56" s="156"/>
      <c r="C56" s="3335">
        <v>1600000</v>
      </c>
      <c r="D56" s="378">
        <v>0</v>
      </c>
      <c r="E56" s="3335">
        <v>1600000</v>
      </c>
      <c r="F56" s="378">
        <v>0</v>
      </c>
      <c r="G56" s="162" t="s">
        <v>539</v>
      </c>
      <c r="H56" s="62" t="s">
        <v>2444</v>
      </c>
      <c r="I56" s="3335"/>
      <c r="J56" s="378">
        <v>0</v>
      </c>
      <c r="K56" s="2883"/>
      <c r="L56" s="355"/>
      <c r="M56" s="355"/>
      <c r="N56" s="355"/>
      <c r="O56" s="2883"/>
    </row>
    <row r="57" spans="1:15" ht="15" customHeight="1">
      <c r="A57" s="375"/>
      <c r="B57" s="156"/>
      <c r="C57" s="3335">
        <v>1550000</v>
      </c>
      <c r="D57" s="378">
        <v>0</v>
      </c>
      <c r="E57" s="3335">
        <v>1550000</v>
      </c>
      <c r="F57" s="378">
        <v>0</v>
      </c>
      <c r="G57" s="162" t="s">
        <v>541</v>
      </c>
      <c r="H57" s="62" t="s">
        <v>2445</v>
      </c>
      <c r="I57" s="3335"/>
      <c r="J57" s="378">
        <v>0</v>
      </c>
      <c r="K57" s="2883"/>
      <c r="L57" s="355"/>
      <c r="M57" s="2883"/>
      <c r="N57" s="355"/>
      <c r="O57" s="2883"/>
    </row>
    <row r="58" spans="1:15" ht="17.25" customHeight="1" thickBot="1">
      <c r="A58" s="573"/>
      <c r="B58" s="540"/>
      <c r="C58" s="3335">
        <v>60000</v>
      </c>
      <c r="D58" s="773">
        <v>0</v>
      </c>
      <c r="E58" s="3335">
        <v>60000</v>
      </c>
      <c r="F58" s="773">
        <v>0</v>
      </c>
      <c r="G58" s="568" t="s">
        <v>2340</v>
      </c>
      <c r="H58" s="990" t="s">
        <v>2341</v>
      </c>
      <c r="I58" s="3335"/>
      <c r="J58" s="773">
        <v>0</v>
      </c>
      <c r="K58" s="2883"/>
      <c r="L58" s="355"/>
      <c r="M58" s="2883"/>
      <c r="N58" s="355"/>
      <c r="O58" s="2883"/>
    </row>
    <row r="59" spans="1:15" s="787" customFormat="1" ht="15" customHeight="1" thickTop="1" thickBot="1">
      <c r="A59" s="441"/>
      <c r="B59" s="195"/>
      <c r="C59" s="3335">
        <v>60000</v>
      </c>
      <c r="D59" s="432">
        <v>0</v>
      </c>
      <c r="E59" s="3335">
        <v>60000</v>
      </c>
      <c r="F59" s="432">
        <v>0</v>
      </c>
      <c r="G59" s="243" t="s">
        <v>2342</v>
      </c>
      <c r="H59" s="1136" t="s">
        <v>2343</v>
      </c>
      <c r="I59" s="3335"/>
      <c r="J59" s="432">
        <v>0</v>
      </c>
      <c r="K59" s="779"/>
      <c r="L59" s="779"/>
      <c r="M59" s="779"/>
      <c r="N59" s="779"/>
      <c r="O59" s="779"/>
    </row>
    <row r="60" spans="1:15" ht="18.75" customHeight="1" thickTop="1" thickBot="1">
      <c r="A60" s="521"/>
      <c r="B60" s="417"/>
      <c r="C60" s="3335">
        <v>310000</v>
      </c>
      <c r="D60" s="418">
        <v>0</v>
      </c>
      <c r="E60" s="3335">
        <v>310000</v>
      </c>
      <c r="F60" s="418">
        <v>0</v>
      </c>
      <c r="G60" s="561" t="s">
        <v>1247</v>
      </c>
      <c r="H60" s="543" t="s">
        <v>2344</v>
      </c>
      <c r="I60" s="3335"/>
      <c r="J60" s="418">
        <v>0</v>
      </c>
      <c r="K60" s="396"/>
      <c r="L60" s="4864"/>
      <c r="M60" s="4864"/>
      <c r="N60" s="2883"/>
      <c r="O60" s="2883"/>
    </row>
    <row r="61" spans="1:15" ht="17.25" customHeight="1">
      <c r="A61" s="4909" t="s">
        <v>2973</v>
      </c>
      <c r="B61" s="4909"/>
      <c r="C61" s="4909"/>
      <c r="D61" s="4909"/>
      <c r="E61" s="4909"/>
      <c r="F61" s="4909"/>
      <c r="G61" s="4909"/>
      <c r="H61" s="4909"/>
      <c r="I61" s="4909"/>
      <c r="J61" s="4909"/>
      <c r="K61" s="2883"/>
      <c r="L61" s="355"/>
      <c r="M61" s="2883"/>
      <c r="N61" s="355"/>
      <c r="O61" s="2883"/>
    </row>
    <row r="62" spans="1:15" ht="14.25" customHeight="1">
      <c r="A62" s="4478" t="s">
        <v>2321</v>
      </c>
      <c r="B62" s="4478"/>
      <c r="C62" s="4478"/>
      <c r="D62" s="4478"/>
      <c r="E62" s="4478"/>
      <c r="F62" s="4478"/>
      <c r="G62" s="4478"/>
      <c r="H62" s="4478"/>
      <c r="I62" s="4478"/>
      <c r="J62" s="4478"/>
      <c r="K62" s="2883"/>
      <c r="L62" s="355"/>
      <c r="M62" s="2883"/>
      <c r="N62" s="355"/>
      <c r="O62" s="2883"/>
    </row>
    <row r="63" spans="1:15" ht="14.25" customHeight="1" thickBot="1">
      <c r="A63" s="361"/>
      <c r="B63" s="361"/>
      <c r="C63" s="361"/>
      <c r="D63" s="2904"/>
      <c r="E63" s="4963"/>
      <c r="F63" s="4963"/>
      <c r="G63" s="4963"/>
      <c r="H63" s="4963"/>
      <c r="I63" s="4859" t="s">
        <v>313</v>
      </c>
      <c r="J63" s="4859"/>
      <c r="K63" s="2883"/>
      <c r="L63" s="355"/>
      <c r="M63" s="2883"/>
      <c r="N63" s="355"/>
      <c r="O63" s="2883"/>
    </row>
    <row r="64" spans="1:15" ht="29.25" customHeight="1">
      <c r="A64" s="4453" t="s">
        <v>3785</v>
      </c>
      <c r="B64" s="4454"/>
      <c r="C64" s="4455" t="s">
        <v>3783</v>
      </c>
      <c r="D64" s="4454"/>
      <c r="E64" s="4455" t="s">
        <v>3784</v>
      </c>
      <c r="F64" s="4454"/>
      <c r="G64" s="4456" t="s">
        <v>117</v>
      </c>
      <c r="H64" s="4457"/>
      <c r="I64" s="4455" t="s">
        <v>3782</v>
      </c>
      <c r="J64" s="4467"/>
      <c r="K64" s="2883"/>
      <c r="L64" s="355"/>
      <c r="M64" s="355"/>
      <c r="N64" s="355"/>
      <c r="O64" s="2883"/>
    </row>
    <row r="65" spans="1:15" ht="15" customHeight="1">
      <c r="A65" s="1050" t="s">
        <v>118</v>
      </c>
      <c r="B65" s="2819" t="s">
        <v>104</v>
      </c>
      <c r="C65" s="2819" t="s">
        <v>118</v>
      </c>
      <c r="D65" s="2819" t="s">
        <v>104</v>
      </c>
      <c r="E65" s="2819" t="s">
        <v>118</v>
      </c>
      <c r="F65" s="2819" t="s">
        <v>104</v>
      </c>
      <c r="G65" s="4458"/>
      <c r="H65" s="4459"/>
      <c r="I65" s="2819" t="s">
        <v>118</v>
      </c>
      <c r="J65" s="1051" t="s">
        <v>104</v>
      </c>
      <c r="K65" s="2883"/>
      <c r="L65" s="2883"/>
      <c r="M65" s="2883"/>
      <c r="N65" s="2883"/>
      <c r="O65" s="2883"/>
    </row>
    <row r="66" spans="1:15" s="151" customFormat="1" ht="13.5" customHeight="1" thickBot="1">
      <c r="A66" s="1219" t="s">
        <v>1266</v>
      </c>
      <c r="B66" s="2881" t="s">
        <v>3012</v>
      </c>
      <c r="C66" s="2881" t="s">
        <v>2347</v>
      </c>
      <c r="D66" s="2881" t="s">
        <v>3013</v>
      </c>
      <c r="E66" s="2881" t="s">
        <v>1268</v>
      </c>
      <c r="F66" s="2881" t="s">
        <v>3014</v>
      </c>
      <c r="G66" s="4965" t="s">
        <v>3015</v>
      </c>
      <c r="H66" s="4966"/>
      <c r="I66" s="1368" t="s">
        <v>1267</v>
      </c>
      <c r="J66" s="1220" t="s">
        <v>3016</v>
      </c>
      <c r="K66" s="2883"/>
      <c r="L66" s="2883"/>
      <c r="M66" s="2883"/>
      <c r="N66" s="2883"/>
      <c r="O66" s="2883"/>
    </row>
    <row r="67" spans="1:15" ht="15" customHeight="1">
      <c r="A67" s="524"/>
      <c r="B67" s="383"/>
      <c r="C67" s="3340">
        <v>30000</v>
      </c>
      <c r="D67" s="1367">
        <v>0</v>
      </c>
      <c r="E67" s="3340">
        <v>30000</v>
      </c>
      <c r="F67" s="1367">
        <v>0</v>
      </c>
      <c r="G67" s="559" t="s">
        <v>2345</v>
      </c>
      <c r="H67" s="1364" t="s">
        <v>2346</v>
      </c>
      <c r="I67" s="3340"/>
      <c r="J67" s="1367">
        <v>0</v>
      </c>
      <c r="K67" s="2883"/>
      <c r="L67" s="2883"/>
      <c r="M67" s="2883"/>
      <c r="N67" s="2883"/>
      <c r="O67" s="2883"/>
    </row>
    <row r="68" spans="1:15" ht="15" customHeight="1">
      <c r="A68" s="375"/>
      <c r="B68" s="156"/>
      <c r="C68" s="4182">
        <v>5500000</v>
      </c>
      <c r="D68" s="420">
        <v>0</v>
      </c>
      <c r="E68" s="4182">
        <v>5500000</v>
      </c>
      <c r="F68" s="420">
        <v>0</v>
      </c>
      <c r="G68" s="162" t="s">
        <v>1275</v>
      </c>
      <c r="H68" s="1365" t="s">
        <v>2446</v>
      </c>
      <c r="I68" s="4182"/>
      <c r="J68" s="420">
        <v>0</v>
      </c>
      <c r="K68" s="4864"/>
      <c r="L68" s="4864"/>
      <c r="M68" s="2916"/>
      <c r="N68" s="2883"/>
      <c r="O68" s="2883"/>
    </row>
    <row r="69" spans="1:15" ht="15" customHeight="1">
      <c r="A69" s="375"/>
      <c r="B69" s="156"/>
      <c r="C69" s="3340">
        <v>90000</v>
      </c>
      <c r="D69" s="420">
        <v>0</v>
      </c>
      <c r="E69" s="3340">
        <v>90000</v>
      </c>
      <c r="F69" s="420">
        <v>0</v>
      </c>
      <c r="G69" s="162">
        <v>107</v>
      </c>
      <c r="H69" s="1365" t="s">
        <v>2348</v>
      </c>
      <c r="I69" s="3340"/>
      <c r="J69" s="420">
        <v>0</v>
      </c>
      <c r="K69" s="2916"/>
      <c r="L69" s="2916"/>
      <c r="M69" s="2916"/>
      <c r="N69" s="2916"/>
      <c r="O69" s="2916"/>
    </row>
    <row r="70" spans="1:15" s="3832" customFormat="1" ht="15" customHeight="1">
      <c r="A70" s="3879"/>
      <c r="B70" s="3875"/>
      <c r="C70" s="3880"/>
      <c r="D70" s="3877"/>
      <c r="E70" s="3880"/>
      <c r="F70" s="3877"/>
      <c r="G70" s="3846"/>
      <c r="H70" s="3876" t="s">
        <v>3707</v>
      </c>
      <c r="I70" s="3880"/>
      <c r="J70" s="3877"/>
      <c r="K70" s="3833"/>
      <c r="L70" s="3833"/>
      <c r="M70" s="3833"/>
      <c r="N70" s="3833"/>
      <c r="O70" s="3833"/>
    </row>
    <row r="71" spans="1:15" ht="15" customHeight="1">
      <c r="A71" s="375"/>
      <c r="B71" s="156"/>
      <c r="C71" s="3340">
        <v>170000</v>
      </c>
      <c r="D71" s="420">
        <v>0</v>
      </c>
      <c r="E71" s="3340">
        <v>170000</v>
      </c>
      <c r="F71" s="420">
        <v>0</v>
      </c>
      <c r="G71" s="162">
        <v>110</v>
      </c>
      <c r="H71" s="1365" t="s">
        <v>2349</v>
      </c>
      <c r="I71" s="3340"/>
      <c r="J71" s="420">
        <v>0</v>
      </c>
      <c r="K71" s="2916"/>
      <c r="L71" s="2916"/>
      <c r="M71" s="2916"/>
      <c r="N71" s="2883"/>
      <c r="O71" s="2883"/>
    </row>
    <row r="72" spans="1:15" ht="30.75" thickBot="1">
      <c r="A72" s="377"/>
      <c r="B72" s="203"/>
      <c r="C72" s="4142">
        <v>10466000</v>
      </c>
      <c r="D72" s="203">
        <v>0</v>
      </c>
      <c r="E72" s="4142">
        <v>10466000</v>
      </c>
      <c r="F72" s="203">
        <v>0</v>
      </c>
      <c r="G72" s="254"/>
      <c r="H72" s="1366" t="s">
        <v>3479</v>
      </c>
      <c r="I72" s="4142"/>
      <c r="J72" s="203">
        <v>0</v>
      </c>
      <c r="K72" s="2916"/>
      <c r="L72" s="2916"/>
      <c r="M72" s="2916"/>
      <c r="N72" s="2883"/>
      <c r="O72" s="2883"/>
    </row>
    <row r="73" spans="1:15" ht="30.75" customHeight="1" thickTop="1" thickBot="1">
      <c r="A73" s="413"/>
      <c r="B73" s="203"/>
      <c r="C73" s="1137">
        <v>1520000</v>
      </c>
      <c r="D73" s="433">
        <v>0</v>
      </c>
      <c r="E73" s="1137">
        <v>1520000</v>
      </c>
      <c r="F73" s="433">
        <v>0</v>
      </c>
      <c r="G73" s="229">
        <v>112</v>
      </c>
      <c r="H73" s="308" t="s">
        <v>2350</v>
      </c>
      <c r="I73" s="1137"/>
      <c r="J73" s="433">
        <v>0</v>
      </c>
      <c r="K73" s="2883"/>
      <c r="L73" s="2883"/>
      <c r="M73" s="2883"/>
      <c r="N73" s="2883"/>
      <c r="O73" s="2883"/>
    </row>
    <row r="74" spans="1:15" ht="16.5" customHeight="1" thickTop="1" thickBot="1">
      <c r="A74" s="427">
        <f t="shared" ref="A74:F74" si="10">SUM(A38:A60)+SUM(A67:A73)</f>
        <v>0</v>
      </c>
      <c r="B74" s="427">
        <f t="shared" si="10"/>
        <v>0</v>
      </c>
      <c r="C74" s="427">
        <f t="shared" si="10"/>
        <v>75989400</v>
      </c>
      <c r="D74" s="427">
        <f t="shared" si="10"/>
        <v>0</v>
      </c>
      <c r="E74" s="427">
        <f t="shared" si="10"/>
        <v>75989400</v>
      </c>
      <c r="F74" s="427">
        <f t="shared" si="10"/>
        <v>0</v>
      </c>
      <c r="G74" s="279"/>
      <c r="H74" s="230" t="s">
        <v>2351</v>
      </c>
      <c r="I74" s="427">
        <f>SUM(I38:I60)+SUM(I67:I73)</f>
        <v>0</v>
      </c>
      <c r="J74" s="427">
        <f>SUM(J38:J60)+SUM(J67:J73)</f>
        <v>0</v>
      </c>
      <c r="K74" s="2883"/>
      <c r="L74" s="2883"/>
      <c r="M74" s="2883"/>
      <c r="N74" s="2883"/>
      <c r="O74" s="2883"/>
    </row>
    <row r="75" spans="1:15" ht="15.75" customHeight="1" thickTop="1">
      <c r="A75" s="4863"/>
      <c r="B75" s="4864"/>
      <c r="C75" s="4864"/>
      <c r="D75" s="4864"/>
      <c r="E75" s="4864"/>
      <c r="F75" s="4864"/>
      <c r="G75" s="224">
        <v>2</v>
      </c>
      <c r="H75" s="4478" t="s">
        <v>321</v>
      </c>
      <c r="I75" s="4478"/>
      <c r="J75" s="4479"/>
      <c r="K75" s="2883"/>
      <c r="L75" s="2883"/>
      <c r="M75" s="2883"/>
      <c r="N75" s="2883"/>
      <c r="O75" s="2883"/>
    </row>
    <row r="76" spans="1:15" ht="15.75" customHeight="1">
      <c r="A76" s="409"/>
      <c r="B76" s="105"/>
      <c r="C76" s="3335">
        <v>1000</v>
      </c>
      <c r="D76" s="410">
        <v>0</v>
      </c>
      <c r="E76" s="3335">
        <v>1000</v>
      </c>
      <c r="F76" s="410">
        <v>0</v>
      </c>
      <c r="G76" s="162">
        <v>200</v>
      </c>
      <c r="H76" s="62" t="s">
        <v>2352</v>
      </c>
      <c r="I76" s="3335"/>
      <c r="J76" s="410">
        <v>0</v>
      </c>
      <c r="K76" s="2883"/>
      <c r="L76" s="2883"/>
      <c r="M76" s="2883"/>
      <c r="N76" s="2883"/>
      <c r="O76" s="2883"/>
    </row>
    <row r="77" spans="1:15" ht="30.75" customHeight="1" thickBot="1">
      <c r="A77" s="409"/>
      <c r="B77" s="105"/>
      <c r="C77" s="4181">
        <v>800000</v>
      </c>
      <c r="D77" s="203">
        <v>0</v>
      </c>
      <c r="E77" s="4181">
        <v>800000</v>
      </c>
      <c r="F77" s="203">
        <v>0</v>
      </c>
      <c r="G77" s="162">
        <v>208</v>
      </c>
      <c r="H77" s="186" t="s">
        <v>2353</v>
      </c>
      <c r="I77" s="4181"/>
      <c r="J77" s="203">
        <v>0</v>
      </c>
      <c r="K77" s="2883"/>
      <c r="L77" s="2883"/>
      <c r="M77" s="2883"/>
      <c r="N77" s="2883"/>
      <c r="O77" s="2883"/>
    </row>
    <row r="78" spans="1:15" ht="15" customHeight="1" thickTop="1" thickBot="1">
      <c r="A78" s="375"/>
      <c r="B78" s="105"/>
      <c r="C78" s="3335">
        <v>1000000</v>
      </c>
      <c r="D78" s="203">
        <v>0</v>
      </c>
      <c r="E78" s="3335">
        <v>1000000</v>
      </c>
      <c r="F78" s="203">
        <v>0</v>
      </c>
      <c r="G78" s="162">
        <v>217</v>
      </c>
      <c r="H78" s="186" t="s">
        <v>2447</v>
      </c>
      <c r="I78" s="3335"/>
      <c r="J78" s="203">
        <v>0</v>
      </c>
      <c r="K78" s="2883"/>
      <c r="L78" s="2883"/>
      <c r="M78" s="2883"/>
      <c r="N78" s="2883"/>
      <c r="O78" s="2883"/>
    </row>
    <row r="79" spans="1:15" ht="15" customHeight="1" thickTop="1" thickBot="1">
      <c r="A79" s="375"/>
      <c r="B79" s="105"/>
      <c r="C79" s="3335">
        <v>275000</v>
      </c>
      <c r="D79" s="203">
        <v>0</v>
      </c>
      <c r="E79" s="3335">
        <v>275000</v>
      </c>
      <c r="F79" s="203">
        <v>0</v>
      </c>
      <c r="G79" s="162">
        <v>248</v>
      </c>
      <c r="H79" s="62" t="s">
        <v>2354</v>
      </c>
      <c r="I79" s="3335"/>
      <c r="J79" s="203">
        <v>0</v>
      </c>
      <c r="K79" s="2883"/>
      <c r="L79" s="2883"/>
      <c r="M79" s="2883"/>
      <c r="N79" s="2883"/>
      <c r="O79" s="2883"/>
    </row>
    <row r="80" spans="1:15" ht="15.75" customHeight="1" thickTop="1" thickBot="1">
      <c r="A80" s="413"/>
      <c r="B80" s="204"/>
      <c r="C80" s="338"/>
      <c r="D80" s="440">
        <v>0</v>
      </c>
      <c r="E80" s="338"/>
      <c r="F80" s="440">
        <v>0</v>
      </c>
      <c r="G80" s="229">
        <v>249</v>
      </c>
      <c r="H80" s="236" t="s">
        <v>2355</v>
      </c>
      <c r="I80" s="338"/>
      <c r="J80" s="440">
        <v>0</v>
      </c>
      <c r="K80" s="2883"/>
      <c r="L80" s="2883"/>
      <c r="M80" s="2883"/>
      <c r="N80" s="2883"/>
      <c r="O80" s="2883"/>
    </row>
    <row r="81" spans="1:15" ht="18.75" customHeight="1" thickTop="1" thickBot="1">
      <c r="A81" s="438">
        <f t="shared" ref="A81:F81" si="11">SUM(A76:A80)</f>
        <v>0</v>
      </c>
      <c r="B81" s="438">
        <f t="shared" si="11"/>
        <v>0</v>
      </c>
      <c r="C81" s="438">
        <f t="shared" si="11"/>
        <v>2076000</v>
      </c>
      <c r="D81" s="438">
        <f t="shared" si="11"/>
        <v>0</v>
      </c>
      <c r="E81" s="438">
        <f t="shared" si="11"/>
        <v>2076000</v>
      </c>
      <c r="F81" s="438">
        <f t="shared" si="11"/>
        <v>0</v>
      </c>
      <c r="G81" s="279"/>
      <c r="H81" s="230" t="s">
        <v>2356</v>
      </c>
      <c r="I81" s="438">
        <f>SUM(I76:I80)</f>
        <v>0</v>
      </c>
      <c r="J81" s="438">
        <f>SUM(J76:J80)</f>
        <v>0</v>
      </c>
      <c r="K81" s="2883"/>
      <c r="L81" s="2883"/>
      <c r="M81" s="2883"/>
      <c r="N81" s="2883"/>
      <c r="O81" s="2883"/>
    </row>
    <row r="82" spans="1:15" ht="18.75" customHeight="1" thickTop="1" thickBot="1">
      <c r="A82" s="4863"/>
      <c r="B82" s="4864"/>
      <c r="C82" s="4864"/>
      <c r="D82" s="4864"/>
      <c r="E82" s="4864"/>
      <c r="F82" s="4864"/>
      <c r="G82" s="306">
        <v>3</v>
      </c>
      <c r="H82" s="4478" t="s">
        <v>2357</v>
      </c>
      <c r="I82" s="4478"/>
      <c r="J82" s="4479"/>
      <c r="K82" s="2883"/>
      <c r="L82" s="2883"/>
      <c r="M82" s="2883"/>
      <c r="N82" s="2883"/>
      <c r="O82" s="2883"/>
    </row>
    <row r="83" spans="1:15" ht="24" customHeight="1" thickTop="1" thickBot="1">
      <c r="A83" s="570">
        <f>SUM(A81,A82,A74)</f>
        <v>0</v>
      </c>
      <c r="B83" s="422">
        <f>SUM(B81,B74)</f>
        <v>0</v>
      </c>
      <c r="C83" s="422">
        <f>SUM(C81,C82,C74)</f>
        <v>78065400</v>
      </c>
      <c r="D83" s="422">
        <f>SUM(D81,D82,D74)</f>
        <v>0</v>
      </c>
      <c r="E83" s="422">
        <f>SUM(E81,E82,E74)</f>
        <v>78065400</v>
      </c>
      <c r="F83" s="422">
        <f>SUM(F81,F82,F74)</f>
        <v>0</v>
      </c>
      <c r="G83" s="423"/>
      <c r="H83" s="614" t="s">
        <v>2448</v>
      </c>
      <c r="I83" s="422">
        <f>SUM(I81,I82,I74)</f>
        <v>0</v>
      </c>
      <c r="J83" s="601">
        <f>SUM(J81,J82,J74)</f>
        <v>0</v>
      </c>
      <c r="K83" s="2883"/>
      <c r="L83" s="2883"/>
      <c r="M83" s="2883"/>
      <c r="N83" s="2883"/>
      <c r="O83" s="2883"/>
    </row>
    <row r="84" spans="1:15" ht="16.5" hidden="1" customHeight="1">
      <c r="A84" s="4863"/>
      <c r="B84" s="4864"/>
      <c r="C84" s="4864"/>
      <c r="D84" s="4864"/>
      <c r="E84" s="4864"/>
      <c r="F84" s="4864"/>
      <c r="G84" s="231" t="s">
        <v>124</v>
      </c>
      <c r="H84" s="4864" t="s">
        <v>212</v>
      </c>
      <c r="I84" s="4864"/>
      <c r="J84" s="4938"/>
      <c r="K84" s="2883"/>
      <c r="L84" s="2883"/>
      <c r="M84" s="2883"/>
      <c r="N84" s="2883"/>
      <c r="O84" s="2883"/>
    </row>
    <row r="85" spans="1:15" ht="16.5" hidden="1" customHeight="1">
      <c r="A85" s="4863"/>
      <c r="B85" s="4864"/>
      <c r="C85" s="4864"/>
      <c r="D85" s="4864"/>
      <c r="E85" s="4864"/>
      <c r="F85" s="4864"/>
      <c r="G85" s="224">
        <v>1</v>
      </c>
      <c r="H85" s="4864" t="s">
        <v>319</v>
      </c>
      <c r="I85" s="4864"/>
      <c r="J85" s="4938"/>
      <c r="K85" s="2883"/>
      <c r="L85" s="2883"/>
      <c r="M85" s="2883"/>
      <c r="N85" s="2883"/>
      <c r="O85" s="2883"/>
    </row>
    <row r="86" spans="1:15" ht="33" hidden="1" customHeight="1">
      <c r="A86" s="374">
        <v>0</v>
      </c>
      <c r="B86" s="157">
        <v>0</v>
      </c>
      <c r="C86" s="157">
        <v>0</v>
      </c>
      <c r="D86" s="157">
        <v>0</v>
      </c>
      <c r="E86" s="157">
        <v>0</v>
      </c>
      <c r="F86" s="157">
        <v>0</v>
      </c>
      <c r="G86" s="162" t="s">
        <v>324</v>
      </c>
      <c r="H86" s="62" t="s">
        <v>2449</v>
      </c>
      <c r="I86" s="157">
        <v>0</v>
      </c>
      <c r="J86" s="376">
        <v>0</v>
      </c>
      <c r="K86" s="396"/>
      <c r="L86" s="4864"/>
      <c r="M86" s="4864"/>
      <c r="N86" s="2883"/>
      <c r="O86" s="2883"/>
    </row>
    <row r="87" spans="1:15" ht="15" hidden="1" customHeight="1">
      <c r="A87" s="375">
        <v>0</v>
      </c>
      <c r="B87" s="156">
        <v>0</v>
      </c>
      <c r="C87" s="156">
        <v>0</v>
      </c>
      <c r="D87" s="156">
        <v>0</v>
      </c>
      <c r="E87" s="156">
        <v>0</v>
      </c>
      <c r="F87" s="156">
        <v>0</v>
      </c>
      <c r="G87" s="162" t="s">
        <v>327</v>
      </c>
      <c r="H87" s="62" t="s">
        <v>2450</v>
      </c>
      <c r="I87" s="156">
        <v>0</v>
      </c>
      <c r="J87" s="378">
        <v>0</v>
      </c>
      <c r="K87" s="2883"/>
      <c r="L87" s="2883"/>
      <c r="M87" s="2883"/>
      <c r="N87" s="2883"/>
      <c r="O87" s="2883"/>
    </row>
    <row r="88" spans="1:15" ht="27" hidden="1" customHeight="1">
      <c r="A88" s="411">
        <v>0</v>
      </c>
      <c r="B88" s="227">
        <v>0</v>
      </c>
      <c r="C88" s="227">
        <v>0</v>
      </c>
      <c r="D88" s="227">
        <v>0</v>
      </c>
      <c r="E88" s="227">
        <v>0</v>
      </c>
      <c r="F88" s="227">
        <v>0</v>
      </c>
      <c r="G88" s="62"/>
      <c r="H88" s="228" t="s">
        <v>2451</v>
      </c>
      <c r="I88" s="227">
        <v>0</v>
      </c>
      <c r="J88" s="412">
        <v>0</v>
      </c>
      <c r="K88" s="4864"/>
      <c r="L88" s="4864"/>
      <c r="M88" s="2916"/>
      <c r="N88" s="2883"/>
      <c r="O88" s="2883"/>
    </row>
    <row r="89" spans="1:15" ht="15" hidden="1" customHeight="1">
      <c r="A89" s="4863"/>
      <c r="B89" s="4864"/>
      <c r="C89" s="4864"/>
      <c r="D89" s="4864"/>
      <c r="E89" s="4864"/>
      <c r="F89" s="4864"/>
      <c r="G89" s="224">
        <v>2</v>
      </c>
      <c r="H89" s="4864" t="s">
        <v>2452</v>
      </c>
      <c r="I89" s="4864"/>
      <c r="J89" s="4938"/>
      <c r="K89" s="2916"/>
      <c r="L89" s="2916"/>
      <c r="M89" s="2916"/>
      <c r="N89" s="2916"/>
      <c r="O89" s="2916"/>
    </row>
    <row r="90" spans="1:15" ht="15" hidden="1" customHeight="1">
      <c r="A90" s="4863"/>
      <c r="B90" s="4864"/>
      <c r="C90" s="4864"/>
      <c r="D90" s="4864"/>
      <c r="E90" s="4864"/>
      <c r="F90" s="4864"/>
      <c r="G90" s="224">
        <v>3</v>
      </c>
      <c r="H90" s="4864" t="s">
        <v>320</v>
      </c>
      <c r="I90" s="4864"/>
      <c r="J90" s="4938"/>
      <c r="K90" s="2916"/>
      <c r="L90" s="2916"/>
      <c r="M90" s="2916"/>
      <c r="N90" s="2883"/>
      <c r="O90" s="2883"/>
    </row>
    <row r="91" spans="1:15" ht="15.75" hidden="1" customHeight="1">
      <c r="A91" s="4863"/>
      <c r="B91" s="4864"/>
      <c r="C91" s="4864"/>
      <c r="D91" s="4864"/>
      <c r="E91" s="4864"/>
      <c r="F91" s="4864"/>
      <c r="G91" s="224">
        <v>4</v>
      </c>
      <c r="H91" s="4864" t="s">
        <v>321</v>
      </c>
      <c r="I91" s="4864"/>
      <c r="J91" s="4938"/>
      <c r="K91" s="2883"/>
      <c r="L91" s="2883"/>
      <c r="M91" s="2883"/>
      <c r="N91" s="2883"/>
      <c r="O91" s="2883"/>
    </row>
    <row r="92" spans="1:15" ht="13.5" hidden="1" customHeight="1">
      <c r="A92" s="860"/>
      <c r="B92" s="255"/>
      <c r="C92" s="255"/>
      <c r="D92" s="255"/>
      <c r="E92" s="255"/>
      <c r="F92" s="255"/>
      <c r="G92" s="247"/>
      <c r="H92" s="288" t="s">
        <v>2453</v>
      </c>
      <c r="I92" s="255"/>
      <c r="J92" s="861"/>
      <c r="K92" s="2883"/>
      <c r="L92" s="2883"/>
      <c r="M92" s="2883"/>
      <c r="N92" s="2883"/>
      <c r="O92" s="2883"/>
    </row>
    <row r="93" spans="1:15" ht="15" hidden="1" customHeight="1">
      <c r="A93" s="4863" t="s">
        <v>2440</v>
      </c>
      <c r="B93" s="4864"/>
      <c r="C93" s="4864"/>
      <c r="D93" s="4864"/>
      <c r="E93" s="4864"/>
      <c r="F93" s="4864"/>
      <c r="G93" s="4864"/>
      <c r="H93" s="4864"/>
      <c r="I93" s="4864"/>
      <c r="J93" s="4938"/>
      <c r="K93" s="2883"/>
      <c r="L93" s="2883"/>
      <c r="M93" s="2883"/>
      <c r="N93" s="2883"/>
      <c r="O93" s="2883"/>
    </row>
    <row r="94" spans="1:15" ht="13.5" hidden="1" customHeight="1">
      <c r="A94" s="1135"/>
      <c r="B94" s="361"/>
      <c r="C94" s="361"/>
      <c r="D94" s="2904"/>
      <c r="E94" s="4864"/>
      <c r="F94" s="4864"/>
      <c r="G94" s="4864"/>
      <c r="H94" s="4864"/>
      <c r="I94" s="4864" t="s">
        <v>313</v>
      </c>
      <c r="J94" s="4938"/>
      <c r="K94" s="2883"/>
      <c r="L94" s="2883"/>
      <c r="M94" s="2883"/>
      <c r="N94" s="2883"/>
      <c r="O94" s="2883"/>
    </row>
    <row r="95" spans="1:15" ht="14.25" hidden="1" customHeight="1">
      <c r="A95" s="4863" t="s">
        <v>2425</v>
      </c>
      <c r="B95" s="4864"/>
      <c r="C95" s="4864" t="s">
        <v>2426</v>
      </c>
      <c r="D95" s="4864"/>
      <c r="E95" s="4864" t="s">
        <v>2427</v>
      </c>
      <c r="F95" s="4864"/>
      <c r="G95" s="4864" t="s">
        <v>117</v>
      </c>
      <c r="H95" s="4864"/>
      <c r="I95" s="4864" t="s">
        <v>1265</v>
      </c>
      <c r="J95" s="4938"/>
      <c r="K95" s="2883"/>
      <c r="L95" s="2883"/>
      <c r="M95" s="2883"/>
      <c r="N95" s="2883"/>
      <c r="O95" s="2883"/>
    </row>
    <row r="96" spans="1:15" ht="14.25" hidden="1" customHeight="1">
      <c r="A96" s="841" t="s">
        <v>118</v>
      </c>
      <c r="B96" s="246" t="s">
        <v>104</v>
      </c>
      <c r="C96" s="246" t="s">
        <v>118</v>
      </c>
      <c r="D96" s="246" t="s">
        <v>104</v>
      </c>
      <c r="E96" s="246" t="s">
        <v>118</v>
      </c>
      <c r="F96" s="246" t="s">
        <v>104</v>
      </c>
      <c r="G96" s="4864"/>
      <c r="H96" s="4864"/>
      <c r="I96" s="246" t="s">
        <v>118</v>
      </c>
      <c r="J96" s="842" t="s">
        <v>104</v>
      </c>
      <c r="K96" s="2883"/>
      <c r="L96" s="2883"/>
      <c r="M96" s="2883"/>
      <c r="N96" s="2883"/>
      <c r="O96" s="2883"/>
    </row>
    <row r="97" spans="1:15" ht="12.75" hidden="1" customHeight="1">
      <c r="A97" s="841">
        <v>1</v>
      </c>
      <c r="B97" s="224">
        <v>2</v>
      </c>
      <c r="C97" s="224">
        <v>3</v>
      </c>
      <c r="D97" s="224">
        <v>4</v>
      </c>
      <c r="E97" s="224">
        <v>5</v>
      </c>
      <c r="F97" s="224">
        <v>6</v>
      </c>
      <c r="G97" s="4864">
        <v>7</v>
      </c>
      <c r="H97" s="4864"/>
      <c r="I97" s="224">
        <v>8</v>
      </c>
      <c r="J97" s="866">
        <v>9</v>
      </c>
      <c r="K97" s="2883"/>
      <c r="L97" s="2883"/>
      <c r="M97" s="2883"/>
      <c r="N97" s="2883"/>
      <c r="O97" s="2883"/>
    </row>
    <row r="98" spans="1:15" ht="4.5" hidden="1" customHeight="1">
      <c r="A98" s="4863"/>
      <c r="B98" s="4864"/>
      <c r="C98" s="4864"/>
      <c r="D98" s="4864"/>
      <c r="E98" s="4864"/>
      <c r="F98" s="4864"/>
      <c r="G98" s="224" t="s">
        <v>126</v>
      </c>
      <c r="H98" s="4864" t="s">
        <v>2359</v>
      </c>
      <c r="I98" s="4864"/>
      <c r="J98" s="4938"/>
      <c r="K98" s="2883"/>
      <c r="L98" s="2883"/>
      <c r="M98" s="2883"/>
      <c r="N98" s="2883"/>
      <c r="O98" s="2883"/>
    </row>
    <row r="99" spans="1:15" ht="15" hidden="1" customHeight="1">
      <c r="A99" s="4863"/>
      <c r="B99" s="4864"/>
      <c r="C99" s="4864"/>
      <c r="D99" s="4864"/>
      <c r="E99" s="4864"/>
      <c r="F99" s="4864"/>
      <c r="G99" s="224" t="s">
        <v>128</v>
      </c>
      <c r="H99" s="4864" t="s">
        <v>2319</v>
      </c>
      <c r="I99" s="4864"/>
      <c r="J99" s="4938"/>
      <c r="K99" s="2883"/>
      <c r="L99" s="2883"/>
      <c r="M99" s="2883"/>
      <c r="N99" s="2883"/>
      <c r="O99" s="2883"/>
    </row>
    <row r="100" spans="1:15" ht="12.75" hidden="1" customHeight="1">
      <c r="A100" s="4863"/>
      <c r="B100" s="4864"/>
      <c r="C100" s="4864"/>
      <c r="D100" s="4864"/>
      <c r="E100" s="4864"/>
      <c r="F100" s="4864"/>
      <c r="G100" s="224" t="s">
        <v>129</v>
      </c>
      <c r="H100" s="4864" t="s">
        <v>224</v>
      </c>
      <c r="I100" s="4864"/>
      <c r="J100" s="4938"/>
      <c r="K100" s="2883"/>
      <c r="L100" s="2883"/>
      <c r="M100" s="2883"/>
      <c r="N100" s="2883"/>
      <c r="O100" s="2883"/>
    </row>
    <row r="101" spans="1:15" ht="15" hidden="1" customHeight="1">
      <c r="A101" s="4863"/>
      <c r="B101" s="4864"/>
      <c r="C101" s="4864"/>
      <c r="D101" s="4864"/>
      <c r="E101" s="4864"/>
      <c r="F101" s="4864"/>
      <c r="G101" s="224" t="s">
        <v>130</v>
      </c>
      <c r="H101" s="4864" t="s">
        <v>292</v>
      </c>
      <c r="I101" s="4864"/>
      <c r="J101" s="4938"/>
      <c r="K101" s="2883"/>
      <c r="L101" s="2883"/>
      <c r="M101" s="2883"/>
      <c r="N101" s="2883"/>
      <c r="O101" s="2883"/>
    </row>
    <row r="102" spans="1:15" ht="15.75" customHeight="1">
      <c r="A102" s="4886"/>
      <c r="B102" s="4887"/>
      <c r="C102" s="4887"/>
      <c r="D102" s="4887"/>
      <c r="E102" s="4887"/>
      <c r="F102" s="4887"/>
      <c r="G102" s="2921" t="s">
        <v>132</v>
      </c>
      <c r="H102" s="4898" t="s">
        <v>232</v>
      </c>
      <c r="I102" s="4898"/>
      <c r="J102" s="4899"/>
      <c r="K102" s="2816"/>
      <c r="L102" s="2816"/>
      <c r="M102" s="2883"/>
      <c r="N102" s="2883"/>
      <c r="O102" s="2883"/>
    </row>
    <row r="103" spans="1:15" ht="18" customHeight="1">
      <c r="A103" s="4886"/>
      <c r="B103" s="4887"/>
      <c r="C103" s="4887"/>
      <c r="D103" s="4887"/>
      <c r="E103" s="4887"/>
      <c r="F103" s="4887"/>
      <c r="G103" s="2899"/>
      <c r="H103" s="4888" t="s">
        <v>2974</v>
      </c>
      <c r="I103" s="4888"/>
      <c r="J103" s="4889"/>
      <c r="K103" s="396"/>
      <c r="L103" s="4864"/>
      <c r="M103" s="4864"/>
      <c r="N103" s="2883"/>
      <c r="O103" s="2883"/>
    </row>
    <row r="104" spans="1:15" ht="19.5" customHeight="1">
      <c r="A104" s="4970"/>
      <c r="B104" s="4971"/>
      <c r="C104" s="4971"/>
      <c r="D104" s="4971"/>
      <c r="E104" s="4971"/>
      <c r="F104" s="4972"/>
      <c r="G104" s="2895"/>
      <c r="H104" s="4973" t="s">
        <v>2454</v>
      </c>
      <c r="I104" s="4974"/>
      <c r="J104" s="4975"/>
      <c r="K104" s="2883"/>
      <c r="L104" s="2883"/>
      <c r="M104" s="2883"/>
      <c r="N104" s="2883"/>
      <c r="O104" s="2883"/>
    </row>
    <row r="105" spans="1:15" ht="33" customHeight="1" thickBot="1">
      <c r="A105" s="384">
        <v>0</v>
      </c>
      <c r="B105" s="518">
        <v>0</v>
      </c>
      <c r="C105" s="3342">
        <v>510800</v>
      </c>
      <c r="D105" s="518">
        <v>0</v>
      </c>
      <c r="E105" s="3342">
        <v>510800</v>
      </c>
      <c r="F105" s="518">
        <v>0</v>
      </c>
      <c r="G105" s="561">
        <v>149</v>
      </c>
      <c r="H105" s="536" t="s">
        <v>2455</v>
      </c>
      <c r="I105" s="3342"/>
      <c r="J105" s="1142">
        <v>0</v>
      </c>
      <c r="K105" s="2916"/>
      <c r="L105" s="2916"/>
      <c r="M105" s="2916"/>
      <c r="N105" s="2916"/>
      <c r="O105" s="2916"/>
    </row>
    <row r="106" spans="1:15" ht="18" customHeight="1">
      <c r="A106" s="4909" t="s">
        <v>2973</v>
      </c>
      <c r="B106" s="4909"/>
      <c r="C106" s="4909"/>
      <c r="D106" s="4909"/>
      <c r="E106" s="4909"/>
      <c r="F106" s="4909"/>
      <c r="G106" s="4909"/>
      <c r="H106" s="4909"/>
      <c r="I106" s="4909"/>
      <c r="J106" s="4909"/>
      <c r="K106" s="2883"/>
      <c r="L106" s="2883"/>
      <c r="M106" s="2883"/>
      <c r="N106" s="2883"/>
      <c r="O106" s="2883"/>
    </row>
    <row r="107" spans="1:15" ht="15.75" customHeight="1">
      <c r="A107" s="4478" t="s">
        <v>2321</v>
      </c>
      <c r="B107" s="4478"/>
      <c r="C107" s="4478"/>
      <c r="D107" s="4478"/>
      <c r="E107" s="4478"/>
      <c r="F107" s="4478"/>
      <c r="G107" s="4478"/>
      <c r="H107" s="4478"/>
      <c r="I107" s="4478"/>
      <c r="J107" s="4478"/>
      <c r="K107" s="2883"/>
      <c r="L107" s="2883"/>
      <c r="M107" s="2883"/>
      <c r="N107" s="2883"/>
      <c r="O107" s="2883"/>
    </row>
    <row r="108" spans="1:15" ht="9" customHeight="1" thickBot="1">
      <c r="A108" s="361"/>
      <c r="B108" s="361"/>
      <c r="C108" s="361"/>
      <c r="D108" s="2904"/>
      <c r="E108" s="4963"/>
      <c r="F108" s="4963"/>
      <c r="G108" s="4963"/>
      <c r="H108" s="4963"/>
      <c r="I108" s="4859" t="s">
        <v>313</v>
      </c>
      <c r="J108" s="4859"/>
      <c r="K108" s="2883"/>
      <c r="L108" s="2883"/>
      <c r="M108" s="2883"/>
      <c r="N108" s="2883"/>
      <c r="O108" s="2883"/>
    </row>
    <row r="109" spans="1:15" s="151" customFormat="1" ht="29.25" customHeight="1" thickBot="1">
      <c r="A109" s="4453" t="s">
        <v>3785</v>
      </c>
      <c r="B109" s="4454"/>
      <c r="C109" s="4455" t="s">
        <v>3783</v>
      </c>
      <c r="D109" s="4454"/>
      <c r="E109" s="4455" t="s">
        <v>3784</v>
      </c>
      <c r="F109" s="4454"/>
      <c r="G109" s="4456" t="s">
        <v>117</v>
      </c>
      <c r="H109" s="4457"/>
      <c r="I109" s="4455" t="s">
        <v>3782</v>
      </c>
      <c r="J109" s="4467"/>
      <c r="K109" s="2883"/>
      <c r="L109" s="2883"/>
      <c r="M109" s="2883"/>
      <c r="N109" s="2883"/>
      <c r="O109" s="2883"/>
    </row>
    <row r="110" spans="1:15" s="787" customFormat="1" ht="15" customHeight="1" thickTop="1" thickBot="1">
      <c r="A110" s="1050" t="s">
        <v>118</v>
      </c>
      <c r="B110" s="2819" t="s">
        <v>104</v>
      </c>
      <c r="C110" s="2819" t="s">
        <v>118</v>
      </c>
      <c r="D110" s="2819" t="s">
        <v>104</v>
      </c>
      <c r="E110" s="2819" t="s">
        <v>118</v>
      </c>
      <c r="F110" s="2819" t="s">
        <v>104</v>
      </c>
      <c r="G110" s="4458"/>
      <c r="H110" s="4459"/>
      <c r="I110" s="2819" t="s">
        <v>118</v>
      </c>
      <c r="J110" s="1051" t="s">
        <v>104</v>
      </c>
      <c r="K110" s="779"/>
      <c r="L110" s="779"/>
      <c r="M110" s="779"/>
      <c r="N110" s="779"/>
      <c r="O110" s="779"/>
    </row>
    <row r="111" spans="1:15" s="370" customFormat="1" ht="13.5" customHeight="1" thickTop="1" thickBot="1">
      <c r="A111" s="1219" t="s">
        <v>1266</v>
      </c>
      <c r="B111" s="2881" t="s">
        <v>3012</v>
      </c>
      <c r="C111" s="2881" t="s">
        <v>2347</v>
      </c>
      <c r="D111" s="2881" t="s">
        <v>3013</v>
      </c>
      <c r="E111" s="2881" t="s">
        <v>1268</v>
      </c>
      <c r="F111" s="2881" t="s">
        <v>3014</v>
      </c>
      <c r="G111" s="4965" t="s">
        <v>3015</v>
      </c>
      <c r="H111" s="4966"/>
      <c r="I111" s="2881" t="s">
        <v>1267</v>
      </c>
      <c r="J111" s="1220" t="s">
        <v>3016</v>
      </c>
      <c r="K111" s="849"/>
      <c r="L111" s="849"/>
      <c r="M111" s="779"/>
      <c r="N111" s="779"/>
      <c r="O111" s="779"/>
    </row>
    <row r="112" spans="1:15" ht="30" customHeight="1">
      <c r="A112" s="379"/>
      <c r="B112" s="372"/>
      <c r="C112" s="3335">
        <v>510800</v>
      </c>
      <c r="D112" s="808">
        <v>0</v>
      </c>
      <c r="E112" s="3335">
        <v>510800</v>
      </c>
      <c r="F112" s="808">
        <v>0</v>
      </c>
      <c r="G112" s="559">
        <v>150</v>
      </c>
      <c r="H112" s="1143" t="s">
        <v>2363</v>
      </c>
      <c r="I112" s="3335"/>
      <c r="J112" s="808">
        <v>0</v>
      </c>
      <c r="K112" s="2916"/>
      <c r="L112" s="2916"/>
      <c r="M112" s="2916"/>
      <c r="N112" s="2883"/>
      <c r="O112" s="2883"/>
    </row>
    <row r="113" spans="1:15" ht="30.75" customHeight="1">
      <c r="A113" s="409"/>
      <c r="B113" s="105"/>
      <c r="C113" s="3335">
        <v>23220</v>
      </c>
      <c r="D113" s="410">
        <v>0</v>
      </c>
      <c r="E113" s="3335">
        <v>23220</v>
      </c>
      <c r="F113" s="410">
        <v>0</v>
      </c>
      <c r="G113" s="162">
        <v>151</v>
      </c>
      <c r="H113" s="63" t="s">
        <v>2364</v>
      </c>
      <c r="I113" s="3335"/>
      <c r="J113" s="410">
        <v>0</v>
      </c>
      <c r="K113" s="2883"/>
      <c r="L113" s="2883"/>
      <c r="M113" s="2883"/>
      <c r="N113" s="2883"/>
      <c r="O113" s="2883"/>
    </row>
    <row r="114" spans="1:15" ht="33" customHeight="1" thickBot="1">
      <c r="A114" s="532"/>
      <c r="B114" s="204"/>
      <c r="C114" s="3335">
        <v>23220</v>
      </c>
      <c r="D114" s="433">
        <v>0</v>
      </c>
      <c r="E114" s="3335">
        <v>23220</v>
      </c>
      <c r="F114" s="433">
        <v>0</v>
      </c>
      <c r="G114" s="229">
        <v>153</v>
      </c>
      <c r="H114" s="223" t="s">
        <v>2365</v>
      </c>
      <c r="I114" s="3335"/>
      <c r="J114" s="433">
        <v>0</v>
      </c>
      <c r="K114" s="2883"/>
      <c r="L114" s="2883"/>
      <c r="M114" s="2883"/>
      <c r="N114" s="2883"/>
      <c r="O114" s="2883"/>
    </row>
    <row r="115" spans="1:15" ht="31.5" customHeight="1" thickTop="1" thickBot="1">
      <c r="A115" s="556">
        <f>SUM(A105:A114)</f>
        <v>0</v>
      </c>
      <c r="B115" s="238">
        <f>SUM(B105)+ SUM(B112:B114)</f>
        <v>0</v>
      </c>
      <c r="C115" s="238">
        <f>SUM(C105:C114)</f>
        <v>1068040</v>
      </c>
      <c r="D115" s="238">
        <f>SUM(D105)+ SUM(D112:D114)</f>
        <v>0</v>
      </c>
      <c r="E115" s="238">
        <f>SUM(E105:E114)</f>
        <v>1068040</v>
      </c>
      <c r="F115" s="238">
        <f>SUM(F105)+ SUM(F112:F114)</f>
        <v>0</v>
      </c>
      <c r="G115" s="239"/>
      <c r="H115" s="240" t="s">
        <v>2366</v>
      </c>
      <c r="I115" s="238">
        <f>SUM(I105:I114)</f>
        <v>0</v>
      </c>
      <c r="J115" s="592">
        <f>SUM(J105)+ SUM(J112:J114)</f>
        <v>0</v>
      </c>
      <c r="K115" s="2883"/>
      <c r="L115" s="2883"/>
      <c r="M115" s="2883"/>
      <c r="N115" s="2883"/>
      <c r="O115" s="2883"/>
    </row>
    <row r="116" spans="1:15" ht="21.75" customHeight="1" thickTop="1">
      <c r="A116" s="4863"/>
      <c r="B116" s="4864"/>
      <c r="C116" s="4864"/>
      <c r="D116" s="4864"/>
      <c r="E116" s="4864"/>
      <c r="F116" s="4864"/>
      <c r="G116" s="231">
        <v>3</v>
      </c>
      <c r="H116" s="4976" t="s">
        <v>2456</v>
      </c>
      <c r="I116" s="4976"/>
      <c r="J116" s="4977"/>
      <c r="K116" s="2883"/>
      <c r="L116" s="2883"/>
      <c r="M116" s="2883"/>
      <c r="N116" s="2883"/>
      <c r="O116" s="2883"/>
    </row>
    <row r="117" spans="1:15" ht="18.75" customHeight="1" thickBot="1">
      <c r="A117" s="382"/>
      <c r="B117" s="203">
        <v>0</v>
      </c>
      <c r="C117" s="3343">
        <v>154000</v>
      </c>
      <c r="D117" s="203">
        <v>0</v>
      </c>
      <c r="E117" s="3343">
        <v>154000</v>
      </c>
      <c r="F117" s="203">
        <v>0</v>
      </c>
      <c r="G117" s="229">
        <v>253</v>
      </c>
      <c r="H117" s="236" t="s">
        <v>1230</v>
      </c>
      <c r="I117" s="3343"/>
      <c r="J117" s="433">
        <v>0</v>
      </c>
      <c r="K117" s="2883"/>
      <c r="L117" s="2883"/>
      <c r="M117" s="2883"/>
      <c r="N117" s="2883"/>
      <c r="O117" s="2883"/>
    </row>
    <row r="118" spans="1:15" s="151" customFormat="1" ht="33" customHeight="1" thickTop="1" thickBot="1">
      <c r="A118" s="438">
        <f>SUM(A117,A115,A103)</f>
        <v>0</v>
      </c>
      <c r="B118" s="207">
        <f>SUM(B117,B115)</f>
        <v>0</v>
      </c>
      <c r="C118" s="207">
        <f>SUM(C117,C115,C103)</f>
        <v>1222040</v>
      </c>
      <c r="D118" s="207">
        <f>SUM(D116,D115,D103)</f>
        <v>0</v>
      </c>
      <c r="E118" s="207">
        <f>SUM(E117,E115,E103)</f>
        <v>1222040</v>
      </c>
      <c r="F118" s="207">
        <f>SUM(F116,F115,F103)</f>
        <v>0</v>
      </c>
      <c r="G118" s="279"/>
      <c r="H118" s="259" t="s">
        <v>2368</v>
      </c>
      <c r="I118" s="591">
        <f>SUM(I117,I115,I103)</f>
        <v>0</v>
      </c>
      <c r="J118" s="1149">
        <f>SUM(J117,J115,J103)</f>
        <v>0</v>
      </c>
      <c r="K118" s="2883"/>
      <c r="L118" s="2883"/>
      <c r="M118" s="2883"/>
      <c r="N118" s="2883"/>
      <c r="O118" s="2883"/>
    </row>
    <row r="119" spans="1:15" s="598" customFormat="1" ht="65.25" customHeight="1" thickTop="1" thickBot="1">
      <c r="A119" s="554">
        <f t="shared" ref="A119:F119" si="12">SUM(A118,A101,A100,A99,A98,A92,A83)</f>
        <v>0</v>
      </c>
      <c r="B119" s="422">
        <f t="shared" si="12"/>
        <v>0</v>
      </c>
      <c r="C119" s="555">
        <f t="shared" si="12"/>
        <v>79287440</v>
      </c>
      <c r="D119" s="555">
        <f t="shared" si="12"/>
        <v>0</v>
      </c>
      <c r="E119" s="555">
        <f t="shared" si="12"/>
        <v>79287440</v>
      </c>
      <c r="F119" s="422">
        <f t="shared" si="12"/>
        <v>0</v>
      </c>
      <c r="G119" s="820"/>
      <c r="H119" s="424" t="s">
        <v>2457</v>
      </c>
      <c r="I119" s="422">
        <f>SUM(I118,I101,I100,I99,I98,I92,I83)</f>
        <v>0</v>
      </c>
      <c r="J119" s="601">
        <f>SUM(J118,J101,J100,J99,J98,J92,J83)</f>
        <v>0</v>
      </c>
      <c r="K119" s="806"/>
      <c r="L119" s="806"/>
      <c r="M119" s="806"/>
      <c r="N119" s="806"/>
      <c r="O119" s="806"/>
    </row>
    <row r="120" spans="1:15" ht="9.75" customHeight="1">
      <c r="A120" s="596"/>
      <c r="B120" s="1423"/>
      <c r="C120" s="596"/>
      <c r="D120" s="1423"/>
      <c r="E120" s="1423"/>
      <c r="F120" s="1423"/>
      <c r="H120" s="249"/>
      <c r="I120" s="1423"/>
      <c r="J120" s="1423"/>
      <c r="K120" s="2883"/>
      <c r="L120" s="2883"/>
      <c r="M120" s="2883"/>
      <c r="N120" s="2883"/>
      <c r="O120" s="2883"/>
    </row>
    <row r="121" spans="1:15" ht="15" customHeight="1">
      <c r="A121" s="4909" t="s">
        <v>3361</v>
      </c>
      <c r="B121" s="4909"/>
      <c r="C121" s="4909"/>
      <c r="D121" s="4909"/>
      <c r="E121" s="4909"/>
      <c r="F121" s="4909"/>
      <c r="G121" s="4909"/>
      <c r="H121" s="4909"/>
      <c r="I121" s="4909"/>
      <c r="J121" s="4909"/>
      <c r="K121" s="2883"/>
      <c r="L121" s="2883"/>
      <c r="M121" s="2883"/>
      <c r="N121" s="2883"/>
      <c r="O121" s="2883"/>
    </row>
    <row r="122" spans="1:15" ht="13.5" customHeight="1">
      <c r="A122" s="4478" t="s">
        <v>2370</v>
      </c>
      <c r="B122" s="4478"/>
      <c r="C122" s="4478"/>
      <c r="D122" s="4478"/>
      <c r="E122" s="4478"/>
      <c r="F122" s="4478"/>
      <c r="G122" s="4478"/>
      <c r="H122" s="4478"/>
      <c r="I122" s="4478"/>
      <c r="J122" s="4478"/>
      <c r="K122" s="2883"/>
      <c r="L122" s="2883"/>
      <c r="M122" s="2883"/>
      <c r="N122" s="2883"/>
      <c r="O122" s="2883"/>
    </row>
    <row r="123" spans="1:15" s="151" customFormat="1" ht="29.25" customHeight="1" thickBot="1">
      <c r="A123" s="361"/>
      <c r="B123" s="361"/>
      <c r="C123" s="361"/>
      <c r="D123" s="2904"/>
      <c r="E123" s="4963"/>
      <c r="F123" s="4963"/>
      <c r="G123" s="4963"/>
      <c r="H123" s="4963"/>
      <c r="I123" s="4859" t="s">
        <v>313</v>
      </c>
      <c r="J123" s="4859"/>
      <c r="K123" s="2883"/>
      <c r="L123" s="2883"/>
      <c r="M123" s="2883"/>
      <c r="N123" s="2883"/>
      <c r="O123" s="2883"/>
    </row>
    <row r="124" spans="1:15" s="598" customFormat="1" ht="36" customHeight="1" thickTop="1" thickBot="1">
      <c r="A124" s="4453" t="s">
        <v>3785</v>
      </c>
      <c r="B124" s="4454"/>
      <c r="C124" s="4455" t="s">
        <v>3783</v>
      </c>
      <c r="D124" s="4454"/>
      <c r="E124" s="4455" t="s">
        <v>3784</v>
      </c>
      <c r="F124" s="4454"/>
      <c r="G124" s="4456" t="s">
        <v>117</v>
      </c>
      <c r="H124" s="4457"/>
      <c r="I124" s="4455" t="s">
        <v>3782</v>
      </c>
      <c r="J124" s="4467"/>
      <c r="K124" s="806"/>
      <c r="L124" s="806"/>
      <c r="M124" s="806"/>
      <c r="N124" s="806"/>
      <c r="O124" s="806"/>
    </row>
    <row r="125" spans="1:15" s="593" customFormat="1" ht="13.5" customHeight="1" thickTop="1">
      <c r="A125" s="1050" t="s">
        <v>118</v>
      </c>
      <c r="B125" s="2819" t="s">
        <v>104</v>
      </c>
      <c r="C125" s="2819" t="s">
        <v>118</v>
      </c>
      <c r="D125" s="2819" t="s">
        <v>104</v>
      </c>
      <c r="E125" s="2819" t="s">
        <v>118</v>
      </c>
      <c r="F125" s="2819" t="s">
        <v>104</v>
      </c>
      <c r="G125" s="4458"/>
      <c r="H125" s="4459"/>
      <c r="I125" s="2819" t="s">
        <v>118</v>
      </c>
      <c r="J125" s="1051" t="s">
        <v>104</v>
      </c>
      <c r="K125" s="806"/>
      <c r="L125" s="806"/>
      <c r="M125" s="806"/>
      <c r="N125" s="806"/>
      <c r="O125" s="806"/>
    </row>
    <row r="126" spans="1:15" s="846" customFormat="1" ht="18" customHeight="1" thickBot="1">
      <c r="A126" s="1219" t="s">
        <v>1266</v>
      </c>
      <c r="B126" s="2881" t="s">
        <v>3012</v>
      </c>
      <c r="C126" s="2881" t="s">
        <v>2347</v>
      </c>
      <c r="D126" s="2881" t="s">
        <v>3013</v>
      </c>
      <c r="E126" s="2881" t="s">
        <v>1268</v>
      </c>
      <c r="F126" s="2881" t="s">
        <v>3014</v>
      </c>
      <c r="G126" s="4965" t="s">
        <v>3015</v>
      </c>
      <c r="H126" s="4966"/>
      <c r="I126" s="2881" t="s">
        <v>1267</v>
      </c>
      <c r="J126" s="1220" t="s">
        <v>3016</v>
      </c>
      <c r="K126" s="850"/>
      <c r="L126" s="850"/>
      <c r="M126" s="850"/>
      <c r="N126" s="850"/>
      <c r="O126" s="850"/>
    </row>
    <row r="127" spans="1:15" s="846" customFormat="1" ht="18.75" customHeight="1">
      <c r="A127" s="4979"/>
      <c r="B127" s="4940"/>
      <c r="C127" s="4940"/>
      <c r="D127" s="4940"/>
      <c r="E127" s="4940"/>
      <c r="F127" s="4940"/>
      <c r="G127" s="615" t="s">
        <v>137</v>
      </c>
      <c r="H127" s="4940" t="s">
        <v>239</v>
      </c>
      <c r="I127" s="4940"/>
      <c r="J127" s="4941"/>
      <c r="K127" s="850"/>
      <c r="L127" s="850"/>
      <c r="M127" s="850"/>
      <c r="N127" s="850"/>
      <c r="O127" s="850"/>
    </row>
    <row r="128" spans="1:15" s="846" customFormat="1" ht="16.5" customHeight="1">
      <c r="A128" s="4978"/>
      <c r="B128" s="4918"/>
      <c r="C128" s="4918"/>
      <c r="D128" s="4918"/>
      <c r="E128" s="4918"/>
      <c r="F128" s="4918"/>
      <c r="G128" s="2921">
        <v>1</v>
      </c>
      <c r="H128" s="4918" t="s">
        <v>1235</v>
      </c>
      <c r="I128" s="4918"/>
      <c r="J128" s="4919"/>
      <c r="K128" s="850"/>
      <c r="L128" s="850"/>
      <c r="M128" s="850"/>
      <c r="N128" s="850"/>
      <c r="O128" s="850"/>
    </row>
    <row r="129" spans="1:15" s="846" customFormat="1" ht="15" customHeight="1">
      <c r="A129" s="441"/>
      <c r="B129" s="158"/>
      <c r="C129" s="195">
        <v>23000000</v>
      </c>
      <c r="D129" s="432">
        <v>0</v>
      </c>
      <c r="E129" s="195">
        <v>23000000</v>
      </c>
      <c r="F129" s="432">
        <v>0</v>
      </c>
      <c r="G129" s="243" t="s">
        <v>324</v>
      </c>
      <c r="H129" s="242" t="s">
        <v>2371</v>
      </c>
      <c r="I129" s="195"/>
      <c r="J129" s="432">
        <v>0</v>
      </c>
      <c r="K129" s="850"/>
      <c r="L129" s="4864"/>
      <c r="M129" s="4864"/>
      <c r="N129" s="4864"/>
      <c r="O129" s="4864"/>
    </row>
    <row r="130" spans="1:15" s="846" customFormat="1" ht="15" customHeight="1">
      <c r="A130" s="375"/>
      <c r="B130" s="105"/>
      <c r="C130" s="3336">
        <v>5050000</v>
      </c>
      <c r="D130" s="378">
        <v>0</v>
      </c>
      <c r="E130" s="3336">
        <v>5050000</v>
      </c>
      <c r="F130" s="378">
        <v>0</v>
      </c>
      <c r="G130" s="162" t="s">
        <v>327</v>
      </c>
      <c r="H130" s="62" t="s">
        <v>2372</v>
      </c>
      <c r="I130" s="3336"/>
      <c r="J130" s="378">
        <v>0</v>
      </c>
      <c r="K130" s="850"/>
      <c r="L130" s="4864"/>
      <c r="M130" s="4864"/>
      <c r="N130" s="4864"/>
      <c r="O130" s="4864"/>
    </row>
    <row r="131" spans="1:15" s="846" customFormat="1" ht="15.75" customHeight="1" thickBot="1">
      <c r="A131" s="413"/>
      <c r="B131" s="204"/>
      <c r="C131" s="3343">
        <v>8000000</v>
      </c>
      <c r="D131" s="433">
        <v>0</v>
      </c>
      <c r="E131" s="3343">
        <v>8000000</v>
      </c>
      <c r="F131" s="433">
        <v>0</v>
      </c>
      <c r="G131" s="229" t="s">
        <v>1247</v>
      </c>
      <c r="H131" s="236" t="s">
        <v>2373</v>
      </c>
      <c r="I131" s="3343"/>
      <c r="J131" s="433">
        <v>0</v>
      </c>
      <c r="K131" s="850"/>
      <c r="L131" s="4864"/>
      <c r="M131" s="4864"/>
      <c r="N131" s="4864"/>
      <c r="O131" s="4864"/>
    </row>
    <row r="132" spans="1:15" ht="18.75" customHeight="1" thickTop="1" thickBot="1">
      <c r="A132" s="438">
        <f t="shared" ref="A132:F132" si="13">SUM(A129:A131)</f>
        <v>0</v>
      </c>
      <c r="B132" s="207">
        <f t="shared" si="13"/>
        <v>0</v>
      </c>
      <c r="C132" s="207">
        <f t="shared" si="13"/>
        <v>36050000</v>
      </c>
      <c r="D132" s="207">
        <f t="shared" si="13"/>
        <v>0</v>
      </c>
      <c r="E132" s="207">
        <f t="shared" si="13"/>
        <v>36050000</v>
      </c>
      <c r="F132" s="207">
        <f t="shared" si="13"/>
        <v>0</v>
      </c>
      <c r="G132" s="279"/>
      <c r="H132" s="230" t="s">
        <v>1249</v>
      </c>
      <c r="I132" s="207">
        <f>SUM(I129:I131)</f>
        <v>0</v>
      </c>
      <c r="J132" s="439">
        <f>SUM(J129:J131)</f>
        <v>0</v>
      </c>
      <c r="K132" s="2883"/>
      <c r="L132" s="2883"/>
      <c r="M132" s="2883"/>
      <c r="N132" s="2883"/>
      <c r="O132" s="2883"/>
    </row>
    <row r="133" spans="1:15" s="846" customFormat="1" ht="18" customHeight="1" thickTop="1">
      <c r="A133" s="4863"/>
      <c r="B133" s="4864"/>
      <c r="C133" s="4864"/>
      <c r="D133" s="4864"/>
      <c r="E133" s="4864"/>
      <c r="F133" s="4864"/>
      <c r="G133" s="231">
        <v>2</v>
      </c>
      <c r="H133" s="4478" t="s">
        <v>1236</v>
      </c>
      <c r="I133" s="4478"/>
      <c r="J133" s="4479"/>
      <c r="K133" s="850"/>
      <c r="L133" s="850"/>
      <c r="M133" s="850"/>
      <c r="N133" s="850"/>
      <c r="O133" s="850"/>
    </row>
    <row r="134" spans="1:15" s="846" customFormat="1" ht="18.75" customHeight="1">
      <c r="A134" s="375"/>
      <c r="B134" s="156"/>
      <c r="C134" s="3336">
        <v>20000</v>
      </c>
      <c r="D134" s="378">
        <v>0</v>
      </c>
      <c r="E134" s="3336">
        <v>20000</v>
      </c>
      <c r="F134" s="378">
        <v>0</v>
      </c>
      <c r="G134" s="162" t="s">
        <v>2374</v>
      </c>
      <c r="H134" s="62" t="s">
        <v>2375</v>
      </c>
      <c r="I134" s="3336"/>
      <c r="J134" s="378">
        <v>0</v>
      </c>
      <c r="K134" s="850"/>
      <c r="L134" s="850"/>
      <c r="M134" s="850"/>
      <c r="N134" s="850"/>
      <c r="O134" s="850"/>
    </row>
    <row r="135" spans="1:15" s="846" customFormat="1" ht="14.25" customHeight="1">
      <c r="A135" s="375"/>
      <c r="B135" s="156"/>
      <c r="C135" s="3336">
        <v>50000</v>
      </c>
      <c r="D135" s="378">
        <v>0</v>
      </c>
      <c r="E135" s="3336">
        <v>50000</v>
      </c>
      <c r="F135" s="378">
        <v>0</v>
      </c>
      <c r="G135" s="162">
        <v>249</v>
      </c>
      <c r="H135" s="62" t="s">
        <v>2458</v>
      </c>
      <c r="I135" s="3336"/>
      <c r="J135" s="378">
        <v>0</v>
      </c>
      <c r="K135" s="850"/>
      <c r="L135" s="850"/>
      <c r="M135" s="850"/>
      <c r="N135" s="850"/>
      <c r="O135" s="850"/>
    </row>
    <row r="136" spans="1:15" s="846" customFormat="1" ht="14.25" customHeight="1">
      <c r="A136" s="377"/>
      <c r="B136" s="199"/>
      <c r="C136" s="3096">
        <v>100000</v>
      </c>
      <c r="D136" s="523">
        <v>0</v>
      </c>
      <c r="E136" s="3096">
        <v>100000</v>
      </c>
      <c r="F136" s="523">
        <v>0</v>
      </c>
      <c r="G136" s="352" t="s">
        <v>2958</v>
      </c>
      <c r="H136" s="64" t="s">
        <v>1254</v>
      </c>
      <c r="I136" s="3096"/>
      <c r="J136" s="523">
        <v>0</v>
      </c>
      <c r="K136" s="850"/>
      <c r="L136" s="850"/>
      <c r="M136" s="850"/>
      <c r="N136" s="850"/>
      <c r="O136" s="850"/>
    </row>
    <row r="137" spans="1:15" s="846" customFormat="1" ht="15.75" customHeight="1" thickBot="1">
      <c r="A137" s="413"/>
      <c r="B137" s="203"/>
      <c r="C137" s="3343">
        <v>6000000</v>
      </c>
      <c r="D137" s="433">
        <v>0</v>
      </c>
      <c r="E137" s="3343">
        <v>6000000</v>
      </c>
      <c r="F137" s="433">
        <v>0</v>
      </c>
      <c r="G137" s="229" t="s">
        <v>2376</v>
      </c>
      <c r="H137" s="236" t="s">
        <v>2459</v>
      </c>
      <c r="I137" s="3343"/>
      <c r="J137" s="433">
        <v>0</v>
      </c>
      <c r="K137" s="850"/>
      <c r="L137" s="850"/>
      <c r="M137" s="850"/>
      <c r="N137" s="850"/>
      <c r="O137" s="850"/>
    </row>
    <row r="138" spans="1:15" ht="18.75" customHeight="1" thickTop="1" thickBot="1">
      <c r="A138" s="438">
        <f t="shared" ref="A138:F138" si="14">SUM(A134:A137)</f>
        <v>0</v>
      </c>
      <c r="B138" s="207">
        <f t="shared" si="14"/>
        <v>0</v>
      </c>
      <c r="C138" s="207">
        <f t="shared" si="14"/>
        <v>6170000</v>
      </c>
      <c r="D138" s="207">
        <f t="shared" si="14"/>
        <v>0</v>
      </c>
      <c r="E138" s="207">
        <f t="shared" si="14"/>
        <v>6170000</v>
      </c>
      <c r="F138" s="207">
        <f t="shared" si="14"/>
        <v>0</v>
      </c>
      <c r="G138" s="279"/>
      <c r="H138" s="230" t="s">
        <v>2378</v>
      </c>
      <c r="I138" s="207">
        <f>SUM(I134:I137)</f>
        <v>0</v>
      </c>
      <c r="J138" s="439">
        <f>SUM(J134:J137)</f>
        <v>0</v>
      </c>
      <c r="K138" s="2883"/>
      <c r="L138" s="2883"/>
      <c r="M138" s="2883"/>
      <c r="N138" s="2883"/>
      <c r="O138" s="2883"/>
    </row>
    <row r="139" spans="1:15" ht="36" customHeight="1" thickTop="1">
      <c r="A139" s="854">
        <f t="shared" ref="A139:F139" si="15">SUM(A132,A138)</f>
        <v>0</v>
      </c>
      <c r="B139" s="269">
        <f t="shared" si="15"/>
        <v>0</v>
      </c>
      <c r="C139" s="852">
        <f t="shared" si="15"/>
        <v>42220000</v>
      </c>
      <c r="D139" s="269">
        <f t="shared" si="15"/>
        <v>0</v>
      </c>
      <c r="E139" s="269">
        <f t="shared" si="15"/>
        <v>42220000</v>
      </c>
      <c r="F139" s="269">
        <f t="shared" si="15"/>
        <v>0</v>
      </c>
      <c r="G139" s="345"/>
      <c r="H139" s="853" t="s">
        <v>1237</v>
      </c>
      <c r="I139" s="852">
        <f>SUM(I132,I138)</f>
        <v>0</v>
      </c>
      <c r="J139" s="855">
        <f>SUM(J132,J138)</f>
        <v>0</v>
      </c>
      <c r="K139" s="2883"/>
      <c r="L139" s="2883"/>
      <c r="M139" s="2883"/>
      <c r="N139" s="2883"/>
      <c r="O139" s="2883"/>
    </row>
    <row r="140" spans="1:15" ht="17.25" customHeight="1">
      <c r="A140" s="4978"/>
      <c r="B140" s="4918"/>
      <c r="C140" s="4918"/>
      <c r="D140" s="4918"/>
      <c r="E140" s="4918"/>
      <c r="F140" s="4918"/>
      <c r="G140" s="2921" t="s">
        <v>139</v>
      </c>
      <c r="H140" s="4918" t="s">
        <v>243</v>
      </c>
      <c r="I140" s="4918"/>
      <c r="J140" s="4919"/>
      <c r="K140" s="2883"/>
      <c r="L140" s="2883"/>
      <c r="M140" s="2883"/>
      <c r="N140" s="2883"/>
      <c r="O140" s="2883"/>
    </row>
    <row r="141" spans="1:15" ht="17.25" customHeight="1">
      <c r="A141" s="4978"/>
      <c r="B141" s="4918"/>
      <c r="C141" s="4918"/>
      <c r="D141" s="4918"/>
      <c r="E141" s="4918"/>
      <c r="F141" s="4918"/>
      <c r="G141" s="2921">
        <v>1</v>
      </c>
      <c r="H141" s="4918" t="s">
        <v>1258</v>
      </c>
      <c r="I141" s="4918"/>
      <c r="J141" s="4919"/>
      <c r="K141" s="2883"/>
      <c r="L141" s="2883"/>
      <c r="M141" s="2883"/>
      <c r="N141" s="2883"/>
      <c r="O141" s="2883"/>
    </row>
    <row r="142" spans="1:15" ht="15" customHeight="1">
      <c r="A142" s="441"/>
      <c r="B142" s="195"/>
      <c r="C142" s="1378">
        <v>3000000</v>
      </c>
      <c r="D142" s="520">
        <v>0</v>
      </c>
      <c r="E142" s="1378">
        <v>3000000</v>
      </c>
      <c r="F142" s="520">
        <v>0</v>
      </c>
      <c r="G142" s="243" t="s">
        <v>324</v>
      </c>
      <c r="H142" s="209" t="s">
        <v>1259</v>
      </c>
      <c r="I142" s="1378"/>
      <c r="J142" s="520">
        <v>0</v>
      </c>
      <c r="K142" s="2883"/>
      <c r="L142" s="2883"/>
      <c r="M142" s="2883"/>
      <c r="N142" s="2883"/>
      <c r="O142" s="2883"/>
    </row>
    <row r="143" spans="1:15" ht="15" customHeight="1">
      <c r="A143" s="375"/>
      <c r="B143" s="105"/>
      <c r="C143" s="3083">
        <v>30000</v>
      </c>
      <c r="D143" s="560">
        <v>0</v>
      </c>
      <c r="E143" s="3083">
        <v>30000</v>
      </c>
      <c r="F143" s="560">
        <v>0</v>
      </c>
      <c r="G143" s="162" t="s">
        <v>326</v>
      </c>
      <c r="H143" s="198" t="s">
        <v>256</v>
      </c>
      <c r="I143" s="3083"/>
      <c r="J143" s="560">
        <v>0</v>
      </c>
      <c r="K143" s="2883"/>
      <c r="L143" s="2883"/>
      <c r="M143" s="2883"/>
      <c r="N143" s="2883"/>
      <c r="O143" s="2883"/>
    </row>
    <row r="144" spans="1:15" ht="15" customHeight="1">
      <c r="A144" s="375"/>
      <c r="B144" s="105"/>
      <c r="C144" s="342"/>
      <c r="D144" s="560">
        <v>0</v>
      </c>
      <c r="E144" s="342"/>
      <c r="F144" s="560">
        <v>0</v>
      </c>
      <c r="G144" s="162" t="s">
        <v>455</v>
      </c>
      <c r="H144" s="198" t="s">
        <v>257</v>
      </c>
      <c r="I144" s="342"/>
      <c r="J144" s="560">
        <v>0</v>
      </c>
      <c r="K144" s="2883"/>
      <c r="L144" s="2883"/>
      <c r="M144" s="2883"/>
      <c r="N144" s="2883"/>
      <c r="O144" s="2883"/>
    </row>
    <row r="145" spans="1:15" ht="15" customHeight="1">
      <c r="A145" s="374"/>
      <c r="B145" s="105"/>
      <c r="C145" s="342"/>
      <c r="D145" s="560">
        <v>0</v>
      </c>
      <c r="E145" s="342"/>
      <c r="F145" s="560">
        <v>0</v>
      </c>
      <c r="G145" s="162" t="s">
        <v>697</v>
      </c>
      <c r="H145" s="198" t="s">
        <v>258</v>
      </c>
      <c r="I145" s="342"/>
      <c r="J145" s="560">
        <v>0</v>
      </c>
      <c r="K145" s="2883"/>
      <c r="L145" s="2883"/>
      <c r="M145" s="2883"/>
      <c r="N145" s="2883"/>
      <c r="O145" s="2883"/>
    </row>
    <row r="146" spans="1:15" ht="15" customHeight="1">
      <c r="A146" s="375"/>
      <c r="B146" s="105"/>
      <c r="C146" s="4141">
        <v>400000</v>
      </c>
      <c r="D146" s="560">
        <v>0</v>
      </c>
      <c r="E146" s="4141">
        <v>400000</v>
      </c>
      <c r="F146" s="560">
        <v>0</v>
      </c>
      <c r="G146" s="162" t="s">
        <v>699</v>
      </c>
      <c r="H146" s="198" t="s">
        <v>2379</v>
      </c>
      <c r="I146" s="4141"/>
      <c r="J146" s="560">
        <v>0</v>
      </c>
      <c r="K146" s="2883"/>
      <c r="L146" s="2883"/>
      <c r="M146" s="2883"/>
      <c r="N146" s="2883"/>
      <c r="O146" s="2883"/>
    </row>
    <row r="147" spans="1:15" ht="15" customHeight="1" thickBot="1">
      <c r="A147" s="521">
        <v>0</v>
      </c>
      <c r="B147" s="518">
        <v>0</v>
      </c>
      <c r="C147" s="4140">
        <v>1200000</v>
      </c>
      <c r="D147" s="562">
        <v>0</v>
      </c>
      <c r="E147" s="4140">
        <v>1200000</v>
      </c>
      <c r="F147" s="562">
        <v>0</v>
      </c>
      <c r="G147" s="561" t="s">
        <v>701</v>
      </c>
      <c r="H147" s="589" t="s">
        <v>2380</v>
      </c>
      <c r="I147" s="4140"/>
      <c r="J147" s="562">
        <v>0</v>
      </c>
      <c r="K147" s="2883"/>
      <c r="L147" s="2883"/>
      <c r="M147" s="2883"/>
      <c r="N147" s="2883"/>
      <c r="O147" s="2883"/>
    </row>
    <row r="148" spans="1:15" ht="15" customHeight="1">
      <c r="A148" s="4909" t="s">
        <v>3361</v>
      </c>
      <c r="B148" s="4909"/>
      <c r="C148" s="4909"/>
      <c r="D148" s="4909"/>
      <c r="E148" s="4909"/>
      <c r="F148" s="4909"/>
      <c r="G148" s="4909"/>
      <c r="H148" s="4909"/>
      <c r="I148" s="4909"/>
      <c r="J148" s="4909"/>
      <c r="K148" s="2883"/>
      <c r="L148" s="2883"/>
      <c r="M148" s="2883"/>
      <c r="N148" s="2883"/>
      <c r="O148" s="2883"/>
    </row>
    <row r="149" spans="1:15" ht="15.75" customHeight="1">
      <c r="A149" s="4478" t="s">
        <v>2370</v>
      </c>
      <c r="B149" s="4478"/>
      <c r="C149" s="4478"/>
      <c r="D149" s="4478"/>
      <c r="E149" s="4478"/>
      <c r="F149" s="4478"/>
      <c r="G149" s="4478"/>
      <c r="H149" s="4478"/>
      <c r="I149" s="4478"/>
      <c r="J149" s="4478"/>
      <c r="K149" s="2883"/>
      <c r="L149" s="2883"/>
      <c r="M149" s="2883"/>
      <c r="N149" s="2883"/>
      <c r="O149" s="2883"/>
    </row>
    <row r="150" spans="1:15" s="151" customFormat="1" ht="15" customHeight="1" thickBot="1">
      <c r="A150" s="361"/>
      <c r="B150" s="361"/>
      <c r="C150" s="361"/>
      <c r="D150" s="2904"/>
      <c r="E150" s="4963"/>
      <c r="F150" s="4963"/>
      <c r="G150" s="4963"/>
      <c r="H150" s="4963"/>
      <c r="I150" s="4859" t="s">
        <v>313</v>
      </c>
      <c r="J150" s="4859"/>
      <c r="K150" s="2883"/>
      <c r="L150" s="2883"/>
      <c r="M150" s="2883"/>
      <c r="N150" s="2883"/>
      <c r="O150" s="2883"/>
    </row>
    <row r="151" spans="1:15" s="593" customFormat="1" ht="29.25" customHeight="1" thickTop="1">
      <c r="A151" s="4453" t="s">
        <v>3785</v>
      </c>
      <c r="B151" s="4454"/>
      <c r="C151" s="4455" t="s">
        <v>3783</v>
      </c>
      <c r="D151" s="4454"/>
      <c r="E151" s="4455" t="s">
        <v>3784</v>
      </c>
      <c r="F151" s="4454"/>
      <c r="G151" s="4456" t="s">
        <v>117</v>
      </c>
      <c r="H151" s="4457"/>
      <c r="I151" s="4455" t="s">
        <v>3782</v>
      </c>
      <c r="J151" s="4467"/>
      <c r="K151" s="806"/>
      <c r="L151" s="806"/>
      <c r="M151" s="806"/>
      <c r="N151" s="806"/>
      <c r="O151" s="806"/>
    </row>
    <row r="152" spans="1:15" ht="21" customHeight="1">
      <c r="A152" s="1050" t="s">
        <v>118</v>
      </c>
      <c r="B152" s="2819" t="s">
        <v>104</v>
      </c>
      <c r="C152" s="2819" t="s">
        <v>118</v>
      </c>
      <c r="D152" s="2819" t="s">
        <v>104</v>
      </c>
      <c r="E152" s="2819" t="s">
        <v>118</v>
      </c>
      <c r="F152" s="2819" t="s">
        <v>104</v>
      </c>
      <c r="G152" s="4458"/>
      <c r="H152" s="4459"/>
      <c r="I152" s="2819" t="s">
        <v>118</v>
      </c>
      <c r="J152" s="1051" t="s">
        <v>104</v>
      </c>
      <c r="K152" s="396"/>
      <c r="L152" s="4864"/>
      <c r="M152" s="4864"/>
      <c r="N152" s="2883"/>
      <c r="O152" s="2883"/>
    </row>
    <row r="153" spans="1:15" ht="18" customHeight="1" thickBot="1">
      <c r="A153" s="1219" t="s">
        <v>1266</v>
      </c>
      <c r="B153" s="2881" t="s">
        <v>3012</v>
      </c>
      <c r="C153" s="2881" t="s">
        <v>2347</v>
      </c>
      <c r="D153" s="2881" t="s">
        <v>3013</v>
      </c>
      <c r="E153" s="2881" t="s">
        <v>1268</v>
      </c>
      <c r="F153" s="2881" t="s">
        <v>3014</v>
      </c>
      <c r="G153" s="4965" t="s">
        <v>3015</v>
      </c>
      <c r="H153" s="4966"/>
      <c r="I153" s="2881" t="s">
        <v>1267</v>
      </c>
      <c r="J153" s="1220" t="s">
        <v>3016</v>
      </c>
      <c r="K153" s="2883"/>
      <c r="L153" s="2883"/>
      <c r="M153" s="2883"/>
      <c r="N153" s="2883"/>
      <c r="O153" s="2883"/>
    </row>
    <row r="154" spans="1:15" ht="15" customHeight="1">
      <c r="A154" s="524">
        <v>0</v>
      </c>
      <c r="B154" s="372">
        <v>0</v>
      </c>
      <c r="C154" s="373">
        <v>0</v>
      </c>
      <c r="D154" s="808">
        <v>0</v>
      </c>
      <c r="E154" s="373">
        <v>0</v>
      </c>
      <c r="F154" s="808">
        <v>0</v>
      </c>
      <c r="G154" s="2758" t="s">
        <v>703</v>
      </c>
      <c r="H154" s="1143" t="s">
        <v>260</v>
      </c>
      <c r="I154" s="373">
        <v>0</v>
      </c>
      <c r="J154" s="808">
        <v>0</v>
      </c>
      <c r="K154" s="4864"/>
      <c r="L154" s="4864"/>
      <c r="M154" s="2916"/>
      <c r="N154" s="2883"/>
      <c r="O154" s="2883"/>
    </row>
    <row r="155" spans="1:15" ht="15" customHeight="1">
      <c r="A155" s="375"/>
      <c r="B155" s="105"/>
      <c r="C155" s="3341">
        <v>150000</v>
      </c>
      <c r="D155" s="410">
        <v>0</v>
      </c>
      <c r="E155" s="3341">
        <v>150000</v>
      </c>
      <c r="F155" s="410">
        <v>0</v>
      </c>
      <c r="G155" s="2687" t="s">
        <v>473</v>
      </c>
      <c r="H155" s="186" t="s">
        <v>1504</v>
      </c>
      <c r="I155" s="3341"/>
      <c r="J155" s="410">
        <v>0</v>
      </c>
      <c r="K155" s="2916"/>
      <c r="L155" s="2916"/>
      <c r="M155" s="2916"/>
      <c r="N155" s="2916"/>
      <c r="O155" s="2916"/>
    </row>
    <row r="156" spans="1:15" ht="15" customHeight="1">
      <c r="A156" s="375"/>
      <c r="B156" s="105"/>
      <c r="C156" s="3341"/>
      <c r="D156" s="410">
        <v>0</v>
      </c>
      <c r="E156" s="3341"/>
      <c r="F156" s="410">
        <v>0</v>
      </c>
      <c r="G156" s="2687" t="s">
        <v>476</v>
      </c>
      <c r="H156" s="186" t="s">
        <v>2381</v>
      </c>
      <c r="I156" s="3341"/>
      <c r="J156" s="410">
        <v>0</v>
      </c>
      <c r="K156" s="2916"/>
      <c r="L156" s="2916"/>
      <c r="M156" s="2916"/>
      <c r="N156" s="2883"/>
      <c r="O156" s="2883"/>
    </row>
    <row r="157" spans="1:15" ht="15" customHeight="1">
      <c r="A157" s="375"/>
      <c r="B157" s="105"/>
      <c r="C157" s="3341">
        <v>10000</v>
      </c>
      <c r="D157" s="410">
        <v>0</v>
      </c>
      <c r="E157" s="3341">
        <v>10000</v>
      </c>
      <c r="F157" s="410">
        <v>0</v>
      </c>
      <c r="G157" s="2687" t="s">
        <v>1264</v>
      </c>
      <c r="H157" s="186" t="s">
        <v>262</v>
      </c>
      <c r="I157" s="3341"/>
      <c r="J157" s="410">
        <v>0</v>
      </c>
      <c r="K157" s="2883"/>
      <c r="L157" s="2883"/>
      <c r="M157" s="2883"/>
      <c r="N157" s="2883"/>
      <c r="O157" s="2883"/>
    </row>
    <row r="158" spans="1:15" ht="15" customHeight="1">
      <c r="A158" s="375"/>
      <c r="B158" s="105"/>
      <c r="C158" s="3341"/>
      <c r="D158" s="410"/>
      <c r="E158" s="3341"/>
      <c r="F158" s="410"/>
      <c r="G158" s="2687">
        <v>23</v>
      </c>
      <c r="H158" s="186" t="s">
        <v>3502</v>
      </c>
      <c r="I158" s="3341"/>
      <c r="J158" s="410"/>
      <c r="K158" s="2883"/>
      <c r="L158" s="2883"/>
      <c r="M158" s="2883"/>
      <c r="N158" s="2883"/>
      <c r="O158" s="2883"/>
    </row>
    <row r="159" spans="1:15" ht="15" customHeight="1">
      <c r="A159" s="375"/>
      <c r="B159" s="105"/>
      <c r="C159" s="3341">
        <v>700000</v>
      </c>
      <c r="D159" s="410"/>
      <c r="E159" s="3341">
        <v>700000</v>
      </c>
      <c r="F159" s="410"/>
      <c r="G159" s="2687">
        <v>25</v>
      </c>
      <c r="H159" s="186" t="s">
        <v>3496</v>
      </c>
      <c r="I159" s="3341"/>
      <c r="J159" s="410"/>
      <c r="K159" s="2883"/>
      <c r="L159" s="2883"/>
      <c r="M159" s="2883"/>
      <c r="N159" s="2883"/>
      <c r="O159" s="2883"/>
    </row>
    <row r="160" spans="1:15" ht="15" customHeight="1">
      <c r="A160" s="375"/>
      <c r="B160" s="105"/>
      <c r="C160" s="3341"/>
      <c r="D160" s="410">
        <v>0</v>
      </c>
      <c r="E160" s="3341"/>
      <c r="F160" s="410">
        <v>0</v>
      </c>
      <c r="G160" s="2687">
        <v>29</v>
      </c>
      <c r="H160" s="186" t="s">
        <v>3489</v>
      </c>
      <c r="I160" s="3341"/>
      <c r="J160" s="410">
        <v>0</v>
      </c>
      <c r="K160" s="2883"/>
      <c r="L160" s="2883"/>
      <c r="M160" s="2883"/>
      <c r="N160" s="2883"/>
      <c r="O160" s="2883"/>
    </row>
    <row r="161" spans="1:15" ht="15" customHeight="1">
      <c r="A161" s="375"/>
      <c r="B161" s="105"/>
      <c r="C161" s="3341"/>
      <c r="D161" s="410">
        <v>0</v>
      </c>
      <c r="E161" s="3341"/>
      <c r="F161" s="410">
        <v>0</v>
      </c>
      <c r="G161" s="2687" t="s">
        <v>510</v>
      </c>
      <c r="H161" s="186" t="s">
        <v>1269</v>
      </c>
      <c r="I161" s="3341"/>
      <c r="J161" s="410">
        <v>0</v>
      </c>
      <c r="K161" s="2883"/>
      <c r="L161" s="2883"/>
      <c r="M161" s="2883"/>
      <c r="N161" s="2883"/>
      <c r="O161" s="2883"/>
    </row>
    <row r="162" spans="1:15" ht="15" customHeight="1">
      <c r="A162" s="375"/>
      <c r="B162" s="105"/>
      <c r="C162" s="3341">
        <v>2500000</v>
      </c>
      <c r="D162" s="410">
        <v>0</v>
      </c>
      <c r="E162" s="3341">
        <v>2500000</v>
      </c>
      <c r="F162" s="410">
        <v>0</v>
      </c>
      <c r="G162" s="2687" t="s">
        <v>1593</v>
      </c>
      <c r="H162" s="186" t="s">
        <v>2382</v>
      </c>
      <c r="I162" s="3341"/>
      <c r="J162" s="410">
        <v>0</v>
      </c>
      <c r="K162" s="2883"/>
      <c r="L162" s="2883"/>
      <c r="M162" s="2883"/>
      <c r="N162" s="2883"/>
      <c r="O162" s="2883"/>
    </row>
    <row r="163" spans="1:15" ht="15" customHeight="1">
      <c r="A163" s="375"/>
      <c r="B163" s="105"/>
      <c r="C163" s="3341">
        <v>400000</v>
      </c>
      <c r="D163" s="410">
        <v>0</v>
      </c>
      <c r="E163" s="3341">
        <v>400000</v>
      </c>
      <c r="F163" s="410">
        <v>0</v>
      </c>
      <c r="G163" s="2687" t="s">
        <v>1806</v>
      </c>
      <c r="H163" s="186" t="s">
        <v>2447</v>
      </c>
      <c r="I163" s="3341"/>
      <c r="J163" s="410">
        <v>0</v>
      </c>
      <c r="K163" s="2883"/>
      <c r="L163" s="2883"/>
      <c r="M163" s="2883"/>
      <c r="N163" s="2883"/>
      <c r="O163" s="2883"/>
    </row>
    <row r="164" spans="1:15" ht="15" customHeight="1">
      <c r="A164" s="375"/>
      <c r="B164" s="105"/>
      <c r="C164" s="3341">
        <v>500000</v>
      </c>
      <c r="D164" s="410">
        <v>0</v>
      </c>
      <c r="E164" s="3341">
        <v>500000</v>
      </c>
      <c r="F164" s="410">
        <v>0</v>
      </c>
      <c r="G164" s="2687" t="s">
        <v>632</v>
      </c>
      <c r="H164" s="186" t="s">
        <v>2460</v>
      </c>
      <c r="I164" s="3341"/>
      <c r="J164" s="410">
        <v>0</v>
      </c>
      <c r="K164" s="2883"/>
      <c r="L164" s="2883"/>
      <c r="M164" s="2883"/>
      <c r="N164" s="2883"/>
      <c r="O164" s="2883"/>
    </row>
    <row r="165" spans="1:15" ht="15" customHeight="1">
      <c r="A165" s="375"/>
      <c r="B165" s="105"/>
      <c r="C165" s="3341"/>
      <c r="D165" s="410">
        <v>0</v>
      </c>
      <c r="E165" s="3341"/>
      <c r="F165" s="410">
        <v>0</v>
      </c>
      <c r="G165" s="2687" t="s">
        <v>1809</v>
      </c>
      <c r="H165" s="186" t="s">
        <v>2461</v>
      </c>
      <c r="I165" s="3341"/>
      <c r="J165" s="410">
        <v>0</v>
      </c>
      <c r="K165" s="2883"/>
      <c r="L165" s="2883"/>
      <c r="M165" s="2883"/>
      <c r="N165" s="2883"/>
      <c r="O165" s="2883"/>
    </row>
    <row r="166" spans="1:15" ht="15.75" customHeight="1" thickBot="1">
      <c r="A166" s="413"/>
      <c r="B166" s="204"/>
      <c r="C166" s="3339">
        <v>300000</v>
      </c>
      <c r="D166" s="440">
        <v>0</v>
      </c>
      <c r="E166" s="3339">
        <v>300000</v>
      </c>
      <c r="F166" s="440">
        <v>0</v>
      </c>
      <c r="G166" s="2759" t="s">
        <v>1811</v>
      </c>
      <c r="H166" s="308" t="s">
        <v>2462</v>
      </c>
      <c r="I166" s="3339"/>
      <c r="J166" s="440">
        <v>0</v>
      </c>
      <c r="K166" s="2883"/>
      <c r="L166" s="2883"/>
      <c r="M166" s="2883"/>
      <c r="N166" s="2883"/>
      <c r="O166" s="2883"/>
    </row>
    <row r="167" spans="1:15" ht="20.25" customHeight="1" thickTop="1" thickBot="1">
      <c r="A167" s="427">
        <f t="shared" ref="A167:F167" si="16">SUM(A142:A147)+SUM(A154:A166)</f>
        <v>0</v>
      </c>
      <c r="B167" s="207">
        <f t="shared" si="16"/>
        <v>0</v>
      </c>
      <c r="C167" s="207">
        <f t="shared" si="16"/>
        <v>9190000</v>
      </c>
      <c r="D167" s="207">
        <f t="shared" si="16"/>
        <v>0</v>
      </c>
      <c r="E167" s="207">
        <f t="shared" si="16"/>
        <v>9190000</v>
      </c>
      <c r="F167" s="207">
        <f t="shared" si="16"/>
        <v>0</v>
      </c>
      <c r="G167" s="279"/>
      <c r="H167" s="230" t="s">
        <v>1505</v>
      </c>
      <c r="I167" s="207">
        <f>SUM(I142:I147)+SUM(I154:I166)</f>
        <v>0</v>
      </c>
      <c r="J167" s="439">
        <f>SUM(J142:J147)+SUM(J154:J166)</f>
        <v>0</v>
      </c>
      <c r="K167" s="2883"/>
      <c r="L167" s="2883"/>
      <c r="M167" s="2883"/>
      <c r="N167" s="2883"/>
      <c r="O167" s="2883"/>
    </row>
    <row r="168" spans="1:15" ht="15.75" customHeight="1" thickTop="1">
      <c r="A168" s="4863"/>
      <c r="B168" s="4864"/>
      <c r="C168" s="4864"/>
      <c r="D168" s="4864"/>
      <c r="E168" s="4864"/>
      <c r="F168" s="4864"/>
      <c r="G168" s="231">
        <v>2</v>
      </c>
      <c r="H168" s="4478" t="s">
        <v>1271</v>
      </c>
      <c r="I168" s="4478"/>
      <c r="J168" s="4479"/>
      <c r="K168" s="2883"/>
      <c r="L168" s="2883"/>
      <c r="M168" s="2883"/>
      <c r="N168" s="2883"/>
      <c r="O168" s="2883"/>
    </row>
    <row r="169" spans="1:15" ht="15" customHeight="1">
      <c r="A169" s="375">
        <v>0</v>
      </c>
      <c r="B169" s="156">
        <v>0</v>
      </c>
      <c r="C169" s="156">
        <v>0</v>
      </c>
      <c r="D169" s="378">
        <v>0</v>
      </c>
      <c r="E169" s="156"/>
      <c r="F169" s="156">
        <v>0</v>
      </c>
      <c r="G169" s="162">
        <v>100</v>
      </c>
      <c r="H169" s="186" t="s">
        <v>1272</v>
      </c>
      <c r="I169" s="156">
        <v>0</v>
      </c>
      <c r="J169" s="378">
        <v>0</v>
      </c>
      <c r="K169" s="2883"/>
      <c r="L169" s="2883"/>
      <c r="M169" s="2883"/>
      <c r="N169" s="2883"/>
      <c r="O169" s="2883"/>
    </row>
    <row r="170" spans="1:15" ht="15" customHeight="1">
      <c r="A170" s="375"/>
      <c r="B170" s="156"/>
      <c r="C170" s="3336">
        <v>100000</v>
      </c>
      <c r="D170" s="378"/>
      <c r="E170" s="3336">
        <v>100000</v>
      </c>
      <c r="F170" s="378"/>
      <c r="G170" s="162">
        <v>103</v>
      </c>
      <c r="H170" s="186" t="s">
        <v>3491</v>
      </c>
      <c r="I170" s="3336"/>
      <c r="J170" s="378"/>
      <c r="K170" s="2883"/>
      <c r="L170" s="2883"/>
      <c r="M170" s="2883"/>
      <c r="N170" s="2883"/>
      <c r="O170" s="2883"/>
    </row>
    <row r="171" spans="1:15" ht="15" customHeight="1">
      <c r="A171" s="375"/>
      <c r="B171" s="105"/>
      <c r="C171" s="3336">
        <v>4000000</v>
      </c>
      <c r="D171" s="410">
        <v>0</v>
      </c>
      <c r="E171" s="3336">
        <v>4000000</v>
      </c>
      <c r="F171" s="410">
        <v>0</v>
      </c>
      <c r="G171" s="162">
        <v>104</v>
      </c>
      <c r="H171" s="186" t="s">
        <v>3492</v>
      </c>
      <c r="I171" s="3336"/>
      <c r="J171" s="410">
        <v>0</v>
      </c>
      <c r="K171" s="2883"/>
      <c r="L171" s="2883"/>
      <c r="M171" s="2883"/>
      <c r="N171" s="2883"/>
      <c r="O171" s="2883"/>
    </row>
    <row r="172" spans="1:15" ht="15" customHeight="1">
      <c r="A172" s="375"/>
      <c r="B172" s="156"/>
      <c r="C172" s="3336">
        <v>300000</v>
      </c>
      <c r="D172" s="378">
        <v>0</v>
      </c>
      <c r="E172" s="3336">
        <v>300000</v>
      </c>
      <c r="F172" s="378">
        <v>0</v>
      </c>
      <c r="G172" s="162">
        <v>105</v>
      </c>
      <c r="H172" s="186" t="s">
        <v>268</v>
      </c>
      <c r="I172" s="3336"/>
      <c r="J172" s="378">
        <v>0</v>
      </c>
      <c r="K172" s="2883"/>
      <c r="L172" s="2883"/>
      <c r="M172" s="2883"/>
      <c r="N172" s="2883"/>
      <c r="O172" s="2883"/>
    </row>
    <row r="173" spans="1:15" ht="15" customHeight="1">
      <c r="A173" s="409"/>
      <c r="B173" s="156"/>
      <c r="C173" s="3344"/>
      <c r="D173" s="378">
        <v>0</v>
      </c>
      <c r="E173" s="3344"/>
      <c r="F173" s="378">
        <v>0</v>
      </c>
      <c r="G173" s="162">
        <v>106</v>
      </c>
      <c r="H173" s="186" t="s">
        <v>2463</v>
      </c>
      <c r="I173" s="3344"/>
      <c r="J173" s="378">
        <v>0</v>
      </c>
      <c r="K173" s="2883"/>
      <c r="L173" s="2883"/>
      <c r="M173" s="2883"/>
      <c r="N173" s="2883"/>
      <c r="O173" s="2883"/>
    </row>
    <row r="174" spans="1:15" s="151" customFormat="1" ht="15.75" customHeight="1" thickBot="1">
      <c r="A174" s="375"/>
      <c r="B174" s="156"/>
      <c r="C174" s="3336">
        <v>150000</v>
      </c>
      <c r="D174" s="378">
        <v>0</v>
      </c>
      <c r="E174" s="3336">
        <v>150000</v>
      </c>
      <c r="F174" s="378">
        <v>0</v>
      </c>
      <c r="G174" s="162">
        <v>125</v>
      </c>
      <c r="H174" s="186" t="s">
        <v>269</v>
      </c>
      <c r="I174" s="3336"/>
      <c r="J174" s="378">
        <v>0</v>
      </c>
      <c r="K174" s="2883"/>
      <c r="L174" s="2883"/>
      <c r="M174" s="2883"/>
      <c r="N174" s="2883"/>
      <c r="O174" s="2883"/>
    </row>
    <row r="175" spans="1:15" s="598" customFormat="1" ht="16.5" customHeight="1" thickTop="1" thickBot="1">
      <c r="A175" s="375"/>
      <c r="B175" s="156"/>
      <c r="C175" s="3336"/>
      <c r="D175" s="378">
        <v>0</v>
      </c>
      <c r="E175" s="3336"/>
      <c r="F175" s="378">
        <v>0</v>
      </c>
      <c r="G175" s="162">
        <v>130</v>
      </c>
      <c r="H175" s="186" t="s">
        <v>2464</v>
      </c>
      <c r="I175" s="3336"/>
      <c r="J175" s="378">
        <v>0</v>
      </c>
      <c r="K175" s="806"/>
      <c r="L175" s="806"/>
      <c r="M175" s="806"/>
      <c r="N175" s="806"/>
      <c r="O175" s="806"/>
    </row>
    <row r="176" spans="1:15" ht="15.75" customHeight="1" thickTop="1">
      <c r="A176" s="375"/>
      <c r="B176" s="156"/>
      <c r="C176" s="3336">
        <v>500000</v>
      </c>
      <c r="D176" s="378">
        <v>0</v>
      </c>
      <c r="E176" s="3336">
        <v>500000</v>
      </c>
      <c r="F176" s="378">
        <v>0</v>
      </c>
      <c r="G176" s="162">
        <v>135</v>
      </c>
      <c r="H176" s="186" t="s">
        <v>2385</v>
      </c>
      <c r="I176" s="3336"/>
      <c r="J176" s="378">
        <v>0</v>
      </c>
      <c r="K176" s="2883"/>
      <c r="L176" s="2883"/>
      <c r="M176" s="2883"/>
      <c r="N176" s="2883"/>
      <c r="O176" s="2883"/>
    </row>
    <row r="177" spans="1:15" ht="15.75" customHeight="1">
      <c r="A177" s="573"/>
      <c r="B177" s="540"/>
      <c r="C177" s="3337">
        <v>50000</v>
      </c>
      <c r="D177" s="773">
        <v>0</v>
      </c>
      <c r="E177" s="3337">
        <v>50000</v>
      </c>
      <c r="F177" s="773">
        <v>0</v>
      </c>
      <c r="G177" s="568">
        <v>140</v>
      </c>
      <c r="H177" s="990" t="s">
        <v>1557</v>
      </c>
      <c r="I177" s="3337"/>
      <c r="J177" s="773">
        <v>0</v>
      </c>
      <c r="K177" s="2883"/>
      <c r="L177" s="2883"/>
      <c r="M177" s="2883"/>
      <c r="N177" s="2883"/>
      <c r="O177" s="2883"/>
    </row>
    <row r="178" spans="1:15" ht="18.75" customHeight="1" thickBot="1">
      <c r="A178" s="551"/>
      <c r="B178" s="544"/>
      <c r="C178" s="544">
        <v>1700000</v>
      </c>
      <c r="D178" s="545">
        <v>0</v>
      </c>
      <c r="E178" s="544">
        <v>1700000</v>
      </c>
      <c r="F178" s="545">
        <v>0</v>
      </c>
      <c r="G178" s="569">
        <v>141</v>
      </c>
      <c r="H178" s="894" t="s">
        <v>2465</v>
      </c>
      <c r="I178" s="544"/>
      <c r="J178" s="545">
        <v>0</v>
      </c>
      <c r="K178" s="396"/>
      <c r="L178" s="4864"/>
      <c r="M178" s="4864"/>
      <c r="N178" s="2883"/>
      <c r="O178" s="2883"/>
    </row>
    <row r="179" spans="1:15" ht="15" customHeight="1">
      <c r="A179" s="4909" t="s">
        <v>3361</v>
      </c>
      <c r="B179" s="4909"/>
      <c r="C179" s="4909"/>
      <c r="D179" s="4909"/>
      <c r="E179" s="4909"/>
      <c r="F179" s="4909"/>
      <c r="G179" s="4909"/>
      <c r="H179" s="4909"/>
      <c r="I179" s="4909"/>
      <c r="J179" s="4909"/>
      <c r="K179" s="2883"/>
      <c r="L179" s="2883"/>
      <c r="M179" s="2883"/>
      <c r="N179" s="2883"/>
      <c r="O179" s="2883"/>
    </row>
    <row r="180" spans="1:15" ht="15.75" customHeight="1">
      <c r="A180" s="4478" t="s">
        <v>2370</v>
      </c>
      <c r="B180" s="4478"/>
      <c r="C180" s="4478"/>
      <c r="D180" s="4478"/>
      <c r="E180" s="4478"/>
      <c r="F180" s="4478"/>
      <c r="G180" s="4478"/>
      <c r="H180" s="4478"/>
      <c r="I180" s="4478"/>
      <c r="J180" s="4478"/>
      <c r="K180" s="2883"/>
      <c r="L180" s="2883"/>
      <c r="M180" s="2883"/>
      <c r="N180" s="2883"/>
      <c r="O180" s="2883"/>
    </row>
    <row r="181" spans="1:15" ht="13.5" customHeight="1" thickBot="1">
      <c r="A181" s="361"/>
      <c r="B181" s="361"/>
      <c r="C181" s="361"/>
      <c r="D181" s="2904"/>
      <c r="E181" s="4963"/>
      <c r="F181" s="4963"/>
      <c r="G181" s="4963"/>
      <c r="H181" s="4963"/>
      <c r="I181" s="4859" t="s">
        <v>313</v>
      </c>
      <c r="J181" s="4859"/>
      <c r="K181" s="2883"/>
      <c r="L181" s="2883"/>
      <c r="M181" s="2883"/>
      <c r="N181" s="2883"/>
      <c r="O181" s="2883"/>
    </row>
    <row r="182" spans="1:15" ht="29.25" customHeight="1">
      <c r="A182" s="4453" t="s">
        <v>3785</v>
      </c>
      <c r="B182" s="4454"/>
      <c r="C182" s="4455" t="s">
        <v>3783</v>
      </c>
      <c r="D182" s="4454"/>
      <c r="E182" s="4455" t="s">
        <v>3784</v>
      </c>
      <c r="F182" s="4454"/>
      <c r="G182" s="4456" t="s">
        <v>117</v>
      </c>
      <c r="H182" s="4457"/>
      <c r="I182" s="4455" t="s">
        <v>3782</v>
      </c>
      <c r="J182" s="4467"/>
      <c r="K182" s="2883"/>
      <c r="L182" s="2883"/>
      <c r="M182" s="2883"/>
      <c r="N182" s="2883"/>
      <c r="O182" s="2883"/>
    </row>
    <row r="183" spans="1:15" s="151" customFormat="1" ht="19.5" customHeight="1" thickBot="1">
      <c r="A183" s="1050" t="s">
        <v>118</v>
      </c>
      <c r="B183" s="2819" t="s">
        <v>104</v>
      </c>
      <c r="C183" s="2819" t="s">
        <v>118</v>
      </c>
      <c r="D183" s="2819" t="s">
        <v>104</v>
      </c>
      <c r="E183" s="2819" t="s">
        <v>118</v>
      </c>
      <c r="F183" s="2819" t="s">
        <v>104</v>
      </c>
      <c r="G183" s="4458"/>
      <c r="H183" s="4459"/>
      <c r="I183" s="2819" t="s">
        <v>118</v>
      </c>
      <c r="J183" s="1051" t="s">
        <v>104</v>
      </c>
      <c r="K183" s="2883"/>
      <c r="L183" s="2883"/>
      <c r="M183" s="2883"/>
      <c r="N183" s="2883"/>
      <c r="O183" s="2883"/>
    </row>
    <row r="184" spans="1:15" s="593" customFormat="1" ht="17.25" customHeight="1" thickTop="1" thickBot="1">
      <c r="A184" s="1219" t="s">
        <v>1266</v>
      </c>
      <c r="B184" s="2881" t="s">
        <v>3012</v>
      </c>
      <c r="C184" s="2881" t="s">
        <v>2347</v>
      </c>
      <c r="D184" s="2881" t="s">
        <v>3013</v>
      </c>
      <c r="E184" s="2881" t="s">
        <v>1268</v>
      </c>
      <c r="F184" s="2881" t="s">
        <v>3014</v>
      </c>
      <c r="G184" s="4965" t="s">
        <v>3015</v>
      </c>
      <c r="H184" s="4966"/>
      <c r="I184" s="2881" t="s">
        <v>1267</v>
      </c>
      <c r="J184" s="1220" t="s">
        <v>3016</v>
      </c>
      <c r="K184" s="806"/>
      <c r="L184" s="806"/>
      <c r="M184" s="806"/>
      <c r="N184" s="806"/>
      <c r="O184" s="806"/>
    </row>
    <row r="185" spans="1:15" ht="15" customHeight="1">
      <c r="A185" s="524"/>
      <c r="B185" s="383"/>
      <c r="C185" s="383">
        <v>100000</v>
      </c>
      <c r="D185" s="383"/>
      <c r="E185" s="383">
        <v>100000</v>
      </c>
      <c r="F185" s="383">
        <v>0</v>
      </c>
      <c r="G185" s="559">
        <v>143</v>
      </c>
      <c r="H185" s="1143" t="s">
        <v>2466</v>
      </c>
      <c r="I185" s="383"/>
      <c r="J185" s="526">
        <v>0</v>
      </c>
      <c r="K185" s="2883"/>
      <c r="L185" s="2883"/>
      <c r="M185" s="2883"/>
      <c r="N185" s="2883"/>
      <c r="O185" s="2883"/>
    </row>
    <row r="186" spans="1:15" ht="15" customHeight="1">
      <c r="A186" s="375"/>
      <c r="B186" s="156"/>
      <c r="C186" s="3336">
        <v>50000</v>
      </c>
      <c r="D186" s="156"/>
      <c r="E186" s="3336">
        <v>50000</v>
      </c>
      <c r="F186" s="156">
        <v>0</v>
      </c>
      <c r="G186" s="162">
        <v>146</v>
      </c>
      <c r="H186" s="186" t="s">
        <v>1570</v>
      </c>
      <c r="I186" s="3336"/>
      <c r="J186" s="378">
        <v>0</v>
      </c>
      <c r="K186" s="4864"/>
      <c r="L186" s="4864"/>
      <c r="M186" s="2916"/>
      <c r="N186" s="2883"/>
      <c r="O186" s="2883"/>
    </row>
    <row r="187" spans="1:15" ht="15.75" customHeight="1" thickBot="1">
      <c r="A187" s="413"/>
      <c r="B187" s="203"/>
      <c r="C187" s="3343">
        <v>0</v>
      </c>
      <c r="D187" s="203"/>
      <c r="E187" s="3343">
        <v>0</v>
      </c>
      <c r="F187" s="203">
        <v>0</v>
      </c>
      <c r="G187" s="229">
        <v>153</v>
      </c>
      <c r="H187" s="308" t="s">
        <v>2467</v>
      </c>
      <c r="I187" s="3343">
        <v>0</v>
      </c>
      <c r="J187" s="433">
        <v>0</v>
      </c>
      <c r="K187" s="2916"/>
      <c r="L187" s="2916"/>
      <c r="M187" s="2916"/>
      <c r="N187" s="2916"/>
      <c r="O187" s="2916"/>
    </row>
    <row r="188" spans="1:15" ht="23.25" customHeight="1" thickTop="1" thickBot="1">
      <c r="A188" s="207">
        <f t="shared" ref="A188:F188" si="17">SUM(A169:A178)+SUM(A185:A187)</f>
        <v>0</v>
      </c>
      <c r="B188" s="207">
        <f t="shared" si="17"/>
        <v>0</v>
      </c>
      <c r="C188" s="207">
        <f t="shared" si="17"/>
        <v>6950000</v>
      </c>
      <c r="D188" s="207">
        <f t="shared" si="17"/>
        <v>0</v>
      </c>
      <c r="E188" s="207">
        <f t="shared" si="17"/>
        <v>6950000</v>
      </c>
      <c r="F188" s="207">
        <f t="shared" si="17"/>
        <v>0</v>
      </c>
      <c r="G188" s="279"/>
      <c r="H188" s="230" t="s">
        <v>1513</v>
      </c>
      <c r="I188" s="207">
        <f>SUM(I169:I178)+SUM(I185:I187)</f>
        <v>0</v>
      </c>
      <c r="J188" s="439">
        <f>SUM(J169:J178)+SUM(J185:J187)</f>
        <v>0</v>
      </c>
      <c r="K188" s="2916"/>
      <c r="L188" s="2916"/>
      <c r="M188" s="2916"/>
      <c r="N188" s="2883"/>
      <c r="O188" s="2883"/>
    </row>
    <row r="189" spans="1:15" ht="16.5" customHeight="1" thickTop="1">
      <c r="A189" s="4863"/>
      <c r="B189" s="4864"/>
      <c r="C189" s="4864"/>
      <c r="D189" s="4864"/>
      <c r="E189" s="4864"/>
      <c r="F189" s="4864"/>
      <c r="G189" s="231">
        <v>3</v>
      </c>
      <c r="H189" s="4478" t="s">
        <v>1514</v>
      </c>
      <c r="I189" s="4478"/>
      <c r="J189" s="4479"/>
      <c r="K189" s="2883"/>
      <c r="L189" s="2883"/>
      <c r="M189" s="2883"/>
      <c r="N189" s="2883"/>
      <c r="O189" s="2883"/>
    </row>
    <row r="190" spans="1:15" ht="15" customHeight="1">
      <c r="A190" s="409"/>
      <c r="B190" s="105"/>
      <c r="C190" s="3341">
        <v>20000</v>
      </c>
      <c r="D190" s="105"/>
      <c r="E190" s="3341">
        <v>20000</v>
      </c>
      <c r="F190" s="105">
        <v>0</v>
      </c>
      <c r="G190" s="62">
        <v>208</v>
      </c>
      <c r="H190" s="62" t="s">
        <v>2387</v>
      </c>
      <c r="I190" s="3341"/>
      <c r="J190" s="410">
        <v>0</v>
      </c>
      <c r="K190" s="355"/>
      <c r="L190" s="355"/>
      <c r="M190" s="355"/>
      <c r="N190" s="355"/>
      <c r="O190" s="355"/>
    </row>
    <row r="191" spans="1:15" ht="15" customHeight="1">
      <c r="A191" s="375"/>
      <c r="B191" s="156"/>
      <c r="C191" s="3336">
        <v>200000</v>
      </c>
      <c r="D191" s="156"/>
      <c r="E191" s="3336">
        <v>200000</v>
      </c>
      <c r="F191" s="156">
        <v>0</v>
      </c>
      <c r="G191" s="62">
        <v>230</v>
      </c>
      <c r="H191" s="62" t="s">
        <v>1473</v>
      </c>
      <c r="I191" s="3336"/>
      <c r="J191" s="378">
        <v>0</v>
      </c>
      <c r="K191" s="355"/>
      <c r="L191" s="355"/>
      <c r="M191" s="355"/>
      <c r="N191" s="355"/>
      <c r="O191" s="355"/>
    </row>
    <row r="192" spans="1:15" ht="15" customHeight="1">
      <c r="A192" s="375"/>
      <c r="B192" s="105"/>
      <c r="C192" s="3336">
        <v>500000</v>
      </c>
      <c r="D192" s="105"/>
      <c r="E192" s="3336">
        <v>500000</v>
      </c>
      <c r="F192" s="105">
        <v>0</v>
      </c>
      <c r="G192" s="62">
        <v>250</v>
      </c>
      <c r="H192" s="62" t="s">
        <v>2388</v>
      </c>
      <c r="I192" s="3336"/>
      <c r="J192" s="410">
        <v>0</v>
      </c>
      <c r="K192" s="355"/>
      <c r="L192" s="355"/>
      <c r="M192" s="355"/>
      <c r="N192" s="355"/>
      <c r="O192" s="355"/>
    </row>
    <row r="193" spans="1:15" ht="15" customHeight="1">
      <c r="A193" s="375"/>
      <c r="B193" s="105"/>
      <c r="C193" s="3336"/>
      <c r="D193" s="105"/>
      <c r="E193" s="3336"/>
      <c r="F193" s="105">
        <v>0</v>
      </c>
      <c r="G193" s="62">
        <v>252</v>
      </c>
      <c r="H193" s="62" t="s">
        <v>2389</v>
      </c>
      <c r="I193" s="3336"/>
      <c r="J193" s="410">
        <v>0</v>
      </c>
      <c r="K193" s="355"/>
      <c r="L193" s="355"/>
      <c r="M193" s="355"/>
      <c r="N193" s="355"/>
      <c r="O193" s="355"/>
    </row>
    <row r="194" spans="1:15" ht="15" customHeight="1">
      <c r="A194" s="375"/>
      <c r="B194" s="156"/>
      <c r="C194" s="156">
        <v>0</v>
      </c>
      <c r="D194" s="156"/>
      <c r="E194" s="156"/>
      <c r="F194" s="156">
        <v>0</v>
      </c>
      <c r="G194" s="62">
        <v>289</v>
      </c>
      <c r="H194" s="62" t="s">
        <v>1417</v>
      </c>
      <c r="I194" s="156"/>
      <c r="J194" s="378">
        <v>0</v>
      </c>
      <c r="K194" s="355"/>
      <c r="L194" s="355"/>
      <c r="M194" s="355"/>
      <c r="N194" s="355"/>
      <c r="O194" s="355"/>
    </row>
    <row r="195" spans="1:15" ht="15.75" customHeight="1" thickBot="1">
      <c r="A195" s="413"/>
      <c r="B195" s="203"/>
      <c r="C195" s="203">
        <v>0</v>
      </c>
      <c r="D195" s="203"/>
      <c r="E195" s="203"/>
      <c r="F195" s="203">
        <v>0</v>
      </c>
      <c r="G195" s="236">
        <v>291</v>
      </c>
      <c r="H195" s="236" t="s">
        <v>282</v>
      </c>
      <c r="I195" s="203"/>
      <c r="J195" s="433">
        <v>0</v>
      </c>
      <c r="K195" s="355"/>
      <c r="L195" s="355"/>
      <c r="M195" s="355"/>
      <c r="N195" s="355"/>
      <c r="O195" s="355"/>
    </row>
    <row r="196" spans="1:15" ht="21" customHeight="1" thickTop="1" thickBot="1">
      <c r="A196" s="438">
        <f t="shared" ref="A196:F196" si="18">SUM(A190:A195)</f>
        <v>0</v>
      </c>
      <c r="B196" s="207">
        <f t="shared" si="18"/>
        <v>0</v>
      </c>
      <c r="C196" s="207">
        <f t="shared" si="18"/>
        <v>720000</v>
      </c>
      <c r="D196" s="207">
        <f t="shared" si="18"/>
        <v>0</v>
      </c>
      <c r="E196" s="207">
        <f>SUM(E190:E195)</f>
        <v>720000</v>
      </c>
      <c r="F196" s="207">
        <f t="shared" si="18"/>
        <v>0</v>
      </c>
      <c r="G196" s="279"/>
      <c r="H196" s="230" t="s">
        <v>1374</v>
      </c>
      <c r="I196" s="207">
        <f>SUM(I190:I195)</f>
        <v>0</v>
      </c>
      <c r="J196" s="439">
        <f>SUM(J190:J195)</f>
        <v>0</v>
      </c>
      <c r="K196" s="355"/>
      <c r="L196" s="355"/>
      <c r="M196" s="355"/>
      <c r="N196" s="355"/>
      <c r="O196" s="355"/>
    </row>
    <row r="197" spans="1:15" ht="16.5" customHeight="1" thickTop="1">
      <c r="A197" s="4863"/>
      <c r="B197" s="4864"/>
      <c r="C197" s="4864"/>
      <c r="D197" s="4864"/>
      <c r="E197" s="4864"/>
      <c r="F197" s="4864"/>
      <c r="G197" s="231">
        <v>4</v>
      </c>
      <c r="H197" s="4478" t="s">
        <v>1296</v>
      </c>
      <c r="I197" s="4478"/>
      <c r="J197" s="4479"/>
      <c r="K197" s="355"/>
      <c r="L197" s="355"/>
      <c r="M197" s="355"/>
      <c r="N197" s="355"/>
      <c r="O197" s="355"/>
    </row>
    <row r="198" spans="1:15" ht="15" customHeight="1">
      <c r="A198" s="375">
        <v>0</v>
      </c>
      <c r="B198" s="156">
        <v>0</v>
      </c>
      <c r="C198" s="157">
        <v>0</v>
      </c>
      <c r="D198" s="156">
        <v>0</v>
      </c>
      <c r="E198" s="157">
        <v>0</v>
      </c>
      <c r="F198" s="156">
        <v>0</v>
      </c>
      <c r="G198" s="162">
        <v>300</v>
      </c>
      <c r="H198" s="62" t="s">
        <v>284</v>
      </c>
      <c r="I198" s="157">
        <v>0</v>
      </c>
      <c r="J198" s="378">
        <v>0</v>
      </c>
      <c r="K198" s="355"/>
      <c r="L198" s="355"/>
      <c r="M198" s="355"/>
      <c r="N198" s="355"/>
      <c r="O198" s="355"/>
    </row>
    <row r="199" spans="1:15" s="151" customFormat="1" ht="15" customHeight="1" thickBot="1">
      <c r="A199" s="375"/>
      <c r="B199" s="156"/>
      <c r="C199" s="3082">
        <v>50000</v>
      </c>
      <c r="D199" s="156"/>
      <c r="E199" s="3082">
        <v>50000</v>
      </c>
      <c r="F199" s="156">
        <v>0</v>
      </c>
      <c r="G199" s="265">
        <v>301</v>
      </c>
      <c r="H199" s="260" t="s">
        <v>1297</v>
      </c>
      <c r="I199" s="3082"/>
      <c r="J199" s="378">
        <v>0</v>
      </c>
      <c r="K199" s="355"/>
      <c r="L199" s="355"/>
      <c r="M199" s="355"/>
      <c r="N199" s="355"/>
      <c r="O199" s="355"/>
    </row>
    <row r="200" spans="1:15" s="598" customFormat="1" ht="15" customHeight="1" thickTop="1" thickBot="1">
      <c r="A200" s="375"/>
      <c r="B200" s="156"/>
      <c r="C200" s="3075"/>
      <c r="D200" s="156"/>
      <c r="E200" s="3075"/>
      <c r="F200" s="156">
        <v>0</v>
      </c>
      <c r="G200" s="162">
        <v>305</v>
      </c>
      <c r="H200" s="1365" t="s">
        <v>2390</v>
      </c>
      <c r="I200" s="3075"/>
      <c r="J200" s="420">
        <v>0</v>
      </c>
      <c r="K200" s="780"/>
      <c r="L200" s="780"/>
      <c r="M200" s="780"/>
      <c r="N200" s="780"/>
      <c r="O200" s="780"/>
    </row>
    <row r="201" spans="1:15" ht="15" customHeight="1" thickTop="1">
      <c r="A201" s="375"/>
      <c r="B201" s="105"/>
      <c r="C201" s="195"/>
      <c r="D201" s="105"/>
      <c r="E201" s="195"/>
      <c r="F201" s="105">
        <v>0</v>
      </c>
      <c r="G201" s="162">
        <v>307</v>
      </c>
      <c r="H201" s="62" t="s">
        <v>2391</v>
      </c>
      <c r="I201" s="195"/>
      <c r="J201" s="410">
        <v>0</v>
      </c>
      <c r="K201" s="355"/>
      <c r="L201" s="355"/>
      <c r="M201" s="355"/>
      <c r="N201" s="355"/>
      <c r="O201" s="355"/>
    </row>
    <row r="202" spans="1:15" ht="15" customHeight="1">
      <c r="A202" s="827"/>
      <c r="B202" s="105"/>
      <c r="C202" s="4184">
        <v>500000</v>
      </c>
      <c r="D202" s="105"/>
      <c r="E202" s="4184">
        <v>500000</v>
      </c>
      <c r="F202" s="105">
        <v>0</v>
      </c>
      <c r="G202" s="162">
        <v>315</v>
      </c>
      <c r="H202" s="62" t="s">
        <v>286</v>
      </c>
      <c r="I202" s="4184"/>
      <c r="J202" s="410">
        <v>0</v>
      </c>
      <c r="K202" s="355"/>
      <c r="L202" s="355"/>
      <c r="M202" s="355"/>
      <c r="N202" s="355"/>
      <c r="O202" s="355"/>
    </row>
    <row r="203" spans="1:15" ht="31.5" customHeight="1">
      <c r="A203" s="377"/>
      <c r="B203" s="160"/>
      <c r="C203" s="3096">
        <v>300000</v>
      </c>
      <c r="D203" s="160"/>
      <c r="E203" s="3096">
        <v>300000</v>
      </c>
      <c r="F203" s="160">
        <v>0</v>
      </c>
      <c r="G203" s="254">
        <v>317</v>
      </c>
      <c r="H203" s="252" t="s">
        <v>2392</v>
      </c>
      <c r="I203" s="3096"/>
      <c r="J203" s="558"/>
      <c r="K203" s="355"/>
      <c r="L203" s="355"/>
      <c r="M203" s="355"/>
      <c r="N203" s="355"/>
      <c r="O203" s="355"/>
    </row>
    <row r="204" spans="1:15" ht="21.75" customHeight="1" thickBot="1">
      <c r="A204" s="413"/>
      <c r="B204" s="203"/>
      <c r="C204" s="203">
        <v>0</v>
      </c>
      <c r="D204" s="203"/>
      <c r="E204" s="203"/>
      <c r="F204" s="203">
        <v>0</v>
      </c>
      <c r="G204" s="229">
        <v>399</v>
      </c>
      <c r="H204" s="236" t="s">
        <v>2393</v>
      </c>
      <c r="I204" s="203">
        <v>0</v>
      </c>
      <c r="J204" s="433">
        <v>0</v>
      </c>
      <c r="K204" s="355"/>
      <c r="L204" s="355"/>
      <c r="M204" s="355"/>
      <c r="N204" s="355"/>
      <c r="O204" s="355"/>
    </row>
    <row r="205" spans="1:15" ht="23.25" customHeight="1" thickTop="1" thickBot="1">
      <c r="A205" s="435">
        <f>SUM(A198:A204)</f>
        <v>0</v>
      </c>
      <c r="B205" s="414">
        <f t="array" ref="B205">SUM(B198:B204)</f>
        <v>0</v>
      </c>
      <c r="C205" s="414">
        <f t="array" ref="C205">SUM(C198:C204)</f>
        <v>850000</v>
      </c>
      <c r="D205" s="414">
        <f t="array" ref="D205">SUM(D198:D204)</f>
        <v>0</v>
      </c>
      <c r="E205" s="414">
        <f t="array" ref="E205">SUM(E198:E204)</f>
        <v>850000</v>
      </c>
      <c r="F205" s="414">
        <f t="array" ref="F205">SUM(F198:F204)</f>
        <v>0</v>
      </c>
      <c r="G205" s="442"/>
      <c r="H205" s="443" t="s">
        <v>1376</v>
      </c>
      <c r="I205" s="414">
        <f>SUM(I198:I204)</f>
        <v>0</v>
      </c>
      <c r="J205" s="415">
        <f t="array" ref="J205">SUM(J198:J204)</f>
        <v>0</v>
      </c>
      <c r="K205" s="355"/>
      <c r="L205" s="355"/>
      <c r="M205" s="355"/>
      <c r="N205" s="355"/>
      <c r="O205" s="355"/>
    </row>
    <row r="206" spans="1:15" ht="20.25" customHeight="1">
      <c r="A206" s="4909" t="s">
        <v>3361</v>
      </c>
      <c r="B206" s="4909"/>
      <c r="C206" s="4909"/>
      <c r="D206" s="4909"/>
      <c r="E206" s="4909"/>
      <c r="F206" s="4909"/>
      <c r="G206" s="4909"/>
      <c r="H206" s="4909"/>
      <c r="I206" s="4909"/>
      <c r="J206" s="4909"/>
      <c r="K206" s="355"/>
      <c r="L206" s="355"/>
      <c r="M206" s="355"/>
      <c r="N206" s="355"/>
      <c r="O206" s="355"/>
    </row>
    <row r="207" spans="1:15" ht="16.5" customHeight="1">
      <c r="A207" s="4478" t="s">
        <v>2370</v>
      </c>
      <c r="B207" s="4478"/>
      <c r="C207" s="4478"/>
      <c r="D207" s="4478"/>
      <c r="E207" s="4478"/>
      <c r="F207" s="4478"/>
      <c r="G207" s="4478"/>
      <c r="H207" s="4478"/>
      <c r="I207" s="4478"/>
      <c r="J207" s="4478"/>
      <c r="K207" s="355"/>
      <c r="L207" s="355"/>
      <c r="M207" s="355"/>
      <c r="N207" s="355"/>
      <c r="O207" s="355"/>
    </row>
    <row r="208" spans="1:15" ht="12.75" customHeight="1" thickBot="1">
      <c r="A208" s="361"/>
      <c r="B208" s="361"/>
      <c r="C208" s="361"/>
      <c r="D208" s="2904"/>
      <c r="E208" s="4963"/>
      <c r="F208" s="4963"/>
      <c r="G208" s="4963"/>
      <c r="H208" s="4963"/>
      <c r="I208" s="4859" t="s">
        <v>313</v>
      </c>
      <c r="J208" s="4859"/>
      <c r="K208" s="355"/>
      <c r="L208" s="355"/>
      <c r="M208" s="355"/>
      <c r="N208" s="355"/>
      <c r="O208" s="355"/>
    </row>
    <row r="209" spans="1:15" ht="29.25" customHeight="1">
      <c r="A209" s="4453" t="s">
        <v>3785</v>
      </c>
      <c r="B209" s="4454"/>
      <c r="C209" s="4455" t="s">
        <v>3783</v>
      </c>
      <c r="D209" s="4454"/>
      <c r="E209" s="4455" t="s">
        <v>3784</v>
      </c>
      <c r="F209" s="4454"/>
      <c r="G209" s="4456" t="s">
        <v>117</v>
      </c>
      <c r="H209" s="4457"/>
      <c r="I209" s="4455" t="s">
        <v>3782</v>
      </c>
      <c r="J209" s="4467"/>
      <c r="K209" s="355"/>
      <c r="L209" s="355"/>
      <c r="M209" s="355"/>
      <c r="N209" s="355"/>
      <c r="O209" s="355"/>
    </row>
    <row r="210" spans="1:15" ht="15" customHeight="1">
      <c r="A210" s="1050" t="s">
        <v>118</v>
      </c>
      <c r="B210" s="2819" t="s">
        <v>104</v>
      </c>
      <c r="C210" s="2819" t="s">
        <v>118</v>
      </c>
      <c r="D210" s="2819" t="s">
        <v>104</v>
      </c>
      <c r="E210" s="2819" t="s">
        <v>118</v>
      </c>
      <c r="F210" s="2819" t="s">
        <v>104</v>
      </c>
      <c r="G210" s="4458"/>
      <c r="H210" s="4459"/>
      <c r="I210" s="2819" t="s">
        <v>118</v>
      </c>
      <c r="J210" s="1051" t="s">
        <v>104</v>
      </c>
      <c r="K210" s="355"/>
      <c r="L210" s="355"/>
      <c r="M210" s="355"/>
      <c r="N210" s="355"/>
      <c r="O210" s="355"/>
    </row>
    <row r="211" spans="1:15" ht="13.5" customHeight="1" thickBot="1">
      <c r="A211" s="1219" t="s">
        <v>1266</v>
      </c>
      <c r="B211" s="2881" t="s">
        <v>3012</v>
      </c>
      <c r="C211" s="2881" t="s">
        <v>2347</v>
      </c>
      <c r="D211" s="2881" t="s">
        <v>3013</v>
      </c>
      <c r="E211" s="2881" t="s">
        <v>1268</v>
      </c>
      <c r="F211" s="2881" t="s">
        <v>3014</v>
      </c>
      <c r="G211" s="4965" t="s">
        <v>3015</v>
      </c>
      <c r="H211" s="4966"/>
      <c r="I211" s="2881" t="s">
        <v>1267</v>
      </c>
      <c r="J211" s="1220" t="s">
        <v>3016</v>
      </c>
      <c r="K211" s="355"/>
      <c r="L211" s="355"/>
      <c r="M211" s="355"/>
      <c r="N211" s="355"/>
      <c r="O211" s="355"/>
    </row>
    <row r="212" spans="1:15" ht="13.5" customHeight="1" thickBot="1">
      <c r="A212" s="1396"/>
      <c r="B212" s="1394"/>
      <c r="C212" s="1394"/>
      <c r="D212" s="1394"/>
      <c r="E212" s="1394"/>
      <c r="F212" s="1394"/>
      <c r="G212" s="1397">
        <v>5</v>
      </c>
      <c r="H212" s="1393" t="s">
        <v>321</v>
      </c>
      <c r="I212" s="1394"/>
      <c r="J212" s="1395"/>
      <c r="K212" s="355"/>
      <c r="L212" s="355"/>
      <c r="M212" s="355"/>
      <c r="N212" s="355"/>
      <c r="O212" s="355"/>
    </row>
    <row r="213" spans="1:15" ht="15" customHeight="1">
      <c r="A213" s="372"/>
      <c r="B213" s="372"/>
      <c r="C213" s="4183">
        <v>1000000</v>
      </c>
      <c r="D213" s="372"/>
      <c r="E213" s="4183">
        <v>1000000</v>
      </c>
      <c r="F213" s="372"/>
      <c r="G213" s="559">
        <v>400</v>
      </c>
      <c r="H213" s="550" t="s">
        <v>1314</v>
      </c>
      <c r="I213" s="4183"/>
      <c r="J213" s="808">
        <v>0</v>
      </c>
      <c r="K213" s="355"/>
      <c r="L213" s="355"/>
      <c r="M213" s="355"/>
      <c r="N213" s="355"/>
      <c r="O213" s="355"/>
    </row>
    <row r="214" spans="1:15" ht="15" customHeight="1">
      <c r="A214" s="156"/>
      <c r="B214" s="156"/>
      <c r="C214" s="156"/>
      <c r="D214" s="156"/>
      <c r="E214" s="156"/>
      <c r="F214" s="156"/>
      <c r="G214" s="162">
        <v>401</v>
      </c>
      <c r="H214" s="62" t="s">
        <v>1316</v>
      </c>
      <c r="I214" s="156"/>
      <c r="J214" s="378">
        <v>0</v>
      </c>
      <c r="K214" s="355"/>
      <c r="L214" s="355"/>
      <c r="M214" s="355"/>
      <c r="N214" s="355"/>
      <c r="O214" s="355"/>
    </row>
    <row r="215" spans="1:15" ht="15" customHeight="1">
      <c r="A215" s="105"/>
      <c r="B215" s="105"/>
      <c r="C215" s="156"/>
      <c r="D215" s="105"/>
      <c r="E215" s="156"/>
      <c r="F215" s="105"/>
      <c r="G215" s="162">
        <v>402</v>
      </c>
      <c r="H215" s="62" t="s">
        <v>3172</v>
      </c>
      <c r="I215" s="156"/>
      <c r="J215" s="410">
        <v>0</v>
      </c>
      <c r="K215" s="355"/>
      <c r="L215" s="355"/>
      <c r="M215" s="355"/>
      <c r="N215" s="355"/>
      <c r="O215" s="355"/>
    </row>
    <row r="216" spans="1:15" ht="15" customHeight="1">
      <c r="A216" s="105"/>
      <c r="B216" s="105"/>
      <c r="C216" s="156"/>
      <c r="D216" s="105"/>
      <c r="E216" s="156"/>
      <c r="F216" s="105"/>
      <c r="G216" s="162">
        <v>409</v>
      </c>
      <c r="H216" s="62" t="s">
        <v>2468</v>
      </c>
      <c r="I216" s="156"/>
      <c r="J216" s="410">
        <v>0</v>
      </c>
      <c r="K216" s="355"/>
      <c r="L216" s="355"/>
      <c r="M216" s="355"/>
      <c r="N216" s="355"/>
      <c r="O216" s="355"/>
    </row>
    <row r="217" spans="1:15" ht="15" customHeight="1">
      <c r="A217" s="105"/>
      <c r="B217" s="105"/>
      <c r="C217" s="156"/>
      <c r="D217" s="105"/>
      <c r="E217" s="156"/>
      <c r="F217" s="105"/>
      <c r="G217" s="162">
        <v>420</v>
      </c>
      <c r="H217" s="62" t="s">
        <v>2469</v>
      </c>
      <c r="I217" s="156"/>
      <c r="J217" s="410">
        <v>0</v>
      </c>
      <c r="K217" s="355"/>
      <c r="L217" s="355"/>
      <c r="M217" s="355"/>
      <c r="N217" s="355"/>
      <c r="O217" s="355"/>
    </row>
    <row r="218" spans="1:15" ht="15" customHeight="1">
      <c r="A218" s="375"/>
      <c r="B218" s="105"/>
      <c r="C218" s="156"/>
      <c r="D218" s="105"/>
      <c r="E218" s="156"/>
      <c r="F218" s="105"/>
      <c r="G218" s="162">
        <v>430</v>
      </c>
      <c r="H218" s="62" t="s">
        <v>2395</v>
      </c>
      <c r="I218" s="156"/>
      <c r="J218" s="410"/>
      <c r="K218" s="355"/>
      <c r="L218" s="355"/>
      <c r="M218" s="355"/>
      <c r="N218" s="355"/>
      <c r="O218" s="355"/>
    </row>
    <row r="219" spans="1:15" ht="15" customHeight="1">
      <c r="A219" s="375"/>
      <c r="B219" s="105"/>
      <c r="C219" s="156"/>
      <c r="D219" s="105"/>
      <c r="E219" s="156"/>
      <c r="F219" s="105"/>
      <c r="G219" s="162">
        <v>431</v>
      </c>
      <c r="H219" s="62" t="s">
        <v>2396</v>
      </c>
      <c r="I219" s="156"/>
      <c r="J219" s="410"/>
      <c r="K219" s="355"/>
      <c r="L219" s="355"/>
      <c r="M219" s="355"/>
      <c r="N219" s="355"/>
      <c r="O219" s="355"/>
    </row>
    <row r="220" spans="1:15" s="151" customFormat="1" ht="15" customHeight="1" thickBot="1">
      <c r="A220" s="374"/>
      <c r="B220" s="156"/>
      <c r="C220" s="3336">
        <v>1000000</v>
      </c>
      <c r="D220" s="156"/>
      <c r="E220" s="3336">
        <v>1000000</v>
      </c>
      <c r="F220" s="156"/>
      <c r="G220" s="162">
        <v>450</v>
      </c>
      <c r="H220" s="62" t="s">
        <v>1320</v>
      </c>
      <c r="I220" s="3336"/>
      <c r="J220" s="378">
        <v>0</v>
      </c>
      <c r="K220" s="355"/>
      <c r="L220" s="355"/>
      <c r="M220" s="355"/>
      <c r="N220" s="355"/>
      <c r="O220" s="355"/>
    </row>
    <row r="221" spans="1:15" ht="30.75" thickTop="1">
      <c r="B221" s="156"/>
      <c r="C221" s="3345"/>
      <c r="D221" s="156"/>
      <c r="E221" s="3345"/>
      <c r="F221" s="156"/>
      <c r="G221" s="162">
        <v>490</v>
      </c>
      <c r="H221" s="63" t="s">
        <v>2470</v>
      </c>
      <c r="I221" s="3345"/>
      <c r="J221" s="378">
        <v>0</v>
      </c>
      <c r="K221" s="355"/>
      <c r="L221" s="355"/>
      <c r="M221" s="355"/>
      <c r="N221" s="355"/>
      <c r="O221" s="355"/>
    </row>
    <row r="222" spans="1:15" s="597" customFormat="1" ht="15.75" thickBot="1">
      <c r="A222" s="375"/>
      <c r="B222" s="156"/>
      <c r="C222" s="4184">
        <v>2000000</v>
      </c>
      <c r="D222" s="156"/>
      <c r="E222" s="4184">
        <v>2000000</v>
      </c>
      <c r="F222" s="156"/>
      <c r="G222" s="162">
        <v>491</v>
      </c>
      <c r="H222" s="63" t="s">
        <v>2471</v>
      </c>
      <c r="I222" s="4184"/>
      <c r="J222" s="378">
        <v>0</v>
      </c>
      <c r="K222" s="780"/>
      <c r="L222" s="780"/>
      <c r="M222" s="780"/>
      <c r="N222" s="780"/>
      <c r="O222" s="780"/>
    </row>
    <row r="223" spans="1:15" ht="15.75" thickTop="1">
      <c r="A223" s="375"/>
      <c r="B223" s="105"/>
      <c r="C223" s="4184">
        <v>500000</v>
      </c>
      <c r="D223" s="105"/>
      <c r="E223" s="4184">
        <v>500000</v>
      </c>
      <c r="F223" s="105"/>
      <c r="G223" s="162">
        <v>492</v>
      </c>
      <c r="H223" s="62" t="s">
        <v>2472</v>
      </c>
      <c r="I223" s="4184"/>
      <c r="J223" s="410">
        <v>0</v>
      </c>
      <c r="K223" s="355"/>
      <c r="L223" s="355"/>
      <c r="M223" s="355"/>
      <c r="N223" s="355"/>
      <c r="O223" s="355"/>
    </row>
    <row r="224" spans="1:15" s="151" customFormat="1" ht="15.75" customHeight="1" thickBot="1">
      <c r="A224" s="413"/>
      <c r="B224" s="203"/>
      <c r="C224" s="3346">
        <v>300000</v>
      </c>
      <c r="D224" s="203"/>
      <c r="E224" s="3346">
        <v>300000</v>
      </c>
      <c r="F224" s="203"/>
      <c r="G224" s="229">
        <v>499</v>
      </c>
      <c r="H224" s="236" t="s">
        <v>1454</v>
      </c>
      <c r="I224" s="3346"/>
      <c r="J224" s="433">
        <v>0</v>
      </c>
      <c r="K224" s="355"/>
      <c r="L224" s="355"/>
      <c r="M224" s="355"/>
      <c r="N224" s="355"/>
      <c r="O224" s="355"/>
    </row>
    <row r="225" spans="1:15" s="598" customFormat="1" ht="21" customHeight="1" thickTop="1" thickBot="1">
      <c r="A225" s="207">
        <f>A220+A221+A222+A223+A224+A217+A216+A215+A214+A213</f>
        <v>0</v>
      </c>
      <c r="B225" s="207">
        <f>B220+B221+B222+B223+B224+B217+B216+B215+B214+B213</f>
        <v>0</v>
      </c>
      <c r="C225" s="207">
        <f>C220+C221+C222+C223+C224+C217+C216+C215+C214+C213</f>
        <v>4800000</v>
      </c>
      <c r="D225" s="207">
        <f>D220+D221+D222+D223+D224+D217+D216+D215+D214+D213</f>
        <v>0</v>
      </c>
      <c r="E225" s="207">
        <f>SUM(E213:E224)</f>
        <v>4800000</v>
      </c>
      <c r="F225" s="207">
        <f>F220+F221+F222+F223+F224+F217+F216+F215+F214+F213</f>
        <v>0</v>
      </c>
      <c r="G225" s="279"/>
      <c r="H225" s="230" t="s">
        <v>2401</v>
      </c>
      <c r="I225" s="207">
        <f>I220+I221+I222+I223+I224+I217+I216+I215+I214+I213</f>
        <v>0</v>
      </c>
      <c r="J225" s="439">
        <f>J220+J221+J222+J223+J224+J217+J216+J215+J214+J213</f>
        <v>0</v>
      </c>
      <c r="K225" s="780"/>
      <c r="L225" s="780"/>
      <c r="M225" s="780"/>
      <c r="N225" s="780"/>
      <c r="O225" s="780"/>
    </row>
    <row r="226" spans="1:15" ht="50.25" customHeight="1" thickTop="1" thickBot="1">
      <c r="A226" s="993">
        <f t="shared" ref="A226:F226" si="19">SUM(A225,A205,A196,A188,A167)</f>
        <v>0</v>
      </c>
      <c r="B226" s="993">
        <f t="shared" si="19"/>
        <v>0</v>
      </c>
      <c r="C226" s="993">
        <f t="shared" si="19"/>
        <v>22510000</v>
      </c>
      <c r="D226" s="993">
        <f t="shared" si="19"/>
        <v>0</v>
      </c>
      <c r="E226" s="993">
        <f t="shared" si="19"/>
        <v>22510000</v>
      </c>
      <c r="F226" s="993">
        <f t="shared" si="19"/>
        <v>0</v>
      </c>
      <c r="G226" s="1127"/>
      <c r="H226" s="1064" t="s">
        <v>2402</v>
      </c>
      <c r="I226" s="993">
        <f>SUM(I225,I205,I196,I188,I167)</f>
        <v>0</v>
      </c>
      <c r="J226" s="1066">
        <f>SUM(J225,J205,J196,J188,J167)</f>
        <v>0</v>
      </c>
      <c r="K226" s="355"/>
      <c r="L226" s="355"/>
      <c r="M226" s="355"/>
      <c r="N226" s="355"/>
      <c r="O226" s="355"/>
    </row>
    <row r="227" spans="1:15" ht="12.75" hidden="1" customHeight="1">
      <c r="A227" s="441"/>
      <c r="B227" s="195"/>
      <c r="C227" s="195"/>
      <c r="D227" s="195"/>
      <c r="E227" s="195"/>
      <c r="F227" s="195"/>
      <c r="G227" s="231" t="s">
        <v>141</v>
      </c>
      <c r="H227" s="283" t="s">
        <v>212</v>
      </c>
      <c r="I227" s="195"/>
      <c r="J227" s="432"/>
      <c r="K227" s="355"/>
      <c r="L227" s="355"/>
      <c r="M227" s="355"/>
      <c r="N227" s="355"/>
      <c r="O227" s="355"/>
    </row>
    <row r="228" spans="1:15" ht="16.5" hidden="1" customHeight="1">
      <c r="A228" s="375"/>
      <c r="B228" s="156"/>
      <c r="C228" s="156"/>
      <c r="D228" s="156"/>
      <c r="E228" s="156"/>
      <c r="F228" s="156"/>
      <c r="G228" s="224"/>
      <c r="H228" s="228"/>
      <c r="I228" s="156"/>
      <c r="J228" s="378"/>
      <c r="K228" s="355"/>
      <c r="L228" s="355"/>
      <c r="M228" s="355"/>
      <c r="N228" s="355"/>
      <c r="O228" s="355"/>
    </row>
    <row r="229" spans="1:15" ht="16.5" hidden="1" customHeight="1">
      <c r="A229" s="377"/>
      <c r="B229" s="160" t="s">
        <v>447</v>
      </c>
      <c r="C229" s="199"/>
      <c r="D229" s="199"/>
      <c r="E229" s="199"/>
      <c r="F229" s="160" t="s">
        <v>447</v>
      </c>
      <c r="G229" s="391" t="s">
        <v>142</v>
      </c>
      <c r="H229" s="847" t="s">
        <v>291</v>
      </c>
      <c r="I229" s="160" t="s">
        <v>447</v>
      </c>
      <c r="J229" s="523"/>
      <c r="K229" s="355"/>
      <c r="L229" s="355"/>
      <c r="M229" s="355"/>
      <c r="N229" s="355"/>
      <c r="O229" s="355"/>
    </row>
    <row r="230" spans="1:15" s="593" customFormat="1" ht="16.5" customHeight="1" thickTop="1">
      <c r="A230" s="4978"/>
      <c r="B230" s="4918"/>
      <c r="C230" s="4918"/>
      <c r="D230" s="4918"/>
      <c r="E230" s="4918"/>
      <c r="F230" s="4918"/>
      <c r="G230" s="2921" t="s">
        <v>143</v>
      </c>
      <c r="H230" s="4918" t="s">
        <v>224</v>
      </c>
      <c r="I230" s="4918"/>
      <c r="J230" s="4919"/>
      <c r="K230" s="829"/>
      <c r="L230" s="829"/>
      <c r="M230" s="780"/>
      <c r="N230" s="780"/>
      <c r="O230" s="780"/>
    </row>
    <row r="231" spans="1:15" ht="17.25" customHeight="1">
      <c r="A231" s="4978"/>
      <c r="B231" s="4918"/>
      <c r="C231" s="4918"/>
      <c r="D231" s="4918"/>
      <c r="E231" s="4918"/>
      <c r="F231" s="4918"/>
      <c r="G231" s="2921">
        <v>1</v>
      </c>
      <c r="H231" s="4918" t="s">
        <v>622</v>
      </c>
      <c r="I231" s="4918"/>
      <c r="J231" s="4919"/>
      <c r="K231" s="2883"/>
      <c r="L231" s="2883"/>
      <c r="M231" s="2883"/>
      <c r="N231" s="2883"/>
      <c r="O231" s="2883"/>
    </row>
    <row r="232" spans="1:15" ht="15" customHeight="1">
      <c r="A232" s="381">
        <v>0</v>
      </c>
      <c r="B232" s="158">
        <v>0</v>
      </c>
      <c r="C232" s="156">
        <v>1000000</v>
      </c>
      <c r="D232" s="158">
        <v>0</v>
      </c>
      <c r="E232" s="195">
        <v>1000000</v>
      </c>
      <c r="F232" s="158">
        <v>0</v>
      </c>
      <c r="G232" s="243">
        <v>300</v>
      </c>
      <c r="H232" s="242" t="s">
        <v>2473</v>
      </c>
      <c r="I232" s="195"/>
      <c r="J232" s="538">
        <v>0</v>
      </c>
      <c r="K232" s="4864"/>
      <c r="L232" s="4864"/>
      <c r="M232" s="2916"/>
      <c r="N232" s="2883"/>
      <c r="O232" s="2883"/>
    </row>
    <row r="233" spans="1:15" ht="15" customHeight="1">
      <c r="A233" s="374">
        <v>0</v>
      </c>
      <c r="B233" s="105">
        <v>0</v>
      </c>
      <c r="D233" s="105">
        <v>0</v>
      </c>
      <c r="E233" s="3336"/>
      <c r="F233" s="105">
        <v>0</v>
      </c>
      <c r="G233" s="162">
        <v>301</v>
      </c>
      <c r="H233" s="62" t="s">
        <v>2474</v>
      </c>
      <c r="I233" s="156">
        <v>0</v>
      </c>
      <c r="J233" s="410">
        <v>0</v>
      </c>
      <c r="K233" s="2916"/>
      <c r="L233" s="2916"/>
      <c r="M233" s="2916"/>
      <c r="N233" s="2916"/>
      <c r="O233" s="2916"/>
    </row>
    <row r="234" spans="1:15" ht="15.75" customHeight="1" thickBot="1">
      <c r="A234" s="382">
        <v>0</v>
      </c>
      <c r="B234" s="204">
        <v>0</v>
      </c>
      <c r="C234" s="203">
        <v>0</v>
      </c>
      <c r="D234" s="204">
        <v>0</v>
      </c>
      <c r="E234" s="213">
        <v>0</v>
      </c>
      <c r="F234" s="204">
        <v>0</v>
      </c>
      <c r="G234" s="229">
        <v>351</v>
      </c>
      <c r="H234" s="236" t="s">
        <v>2475</v>
      </c>
      <c r="I234" s="203">
        <v>0</v>
      </c>
      <c r="J234" s="440">
        <v>0</v>
      </c>
      <c r="K234" s="2916"/>
      <c r="L234" s="2916"/>
      <c r="M234" s="2916"/>
      <c r="N234" s="2883"/>
      <c r="O234" s="2883"/>
    </row>
    <row r="235" spans="1:15" ht="21" customHeight="1" thickTop="1" thickBot="1">
      <c r="A235" s="268">
        <f t="shared" ref="A235:F235" si="20">SUM(A232:A234)</f>
        <v>0</v>
      </c>
      <c r="B235" s="268">
        <f t="shared" si="20"/>
        <v>0</v>
      </c>
      <c r="C235" s="268">
        <f>SUM(C232:C234)</f>
        <v>1000000</v>
      </c>
      <c r="D235" s="268">
        <f t="shared" si="20"/>
        <v>0</v>
      </c>
      <c r="E235" s="268">
        <f t="shared" si="20"/>
        <v>1000000</v>
      </c>
      <c r="F235" s="268">
        <f t="shared" si="20"/>
        <v>0</v>
      </c>
      <c r="G235" s="286"/>
      <c r="H235" s="290" t="s">
        <v>2414</v>
      </c>
      <c r="I235" s="268">
        <f>SUM(I232:I234)</f>
        <v>0</v>
      </c>
      <c r="J235" s="856">
        <f>SUM(J232:J234)</f>
        <v>0</v>
      </c>
      <c r="K235" s="2883"/>
      <c r="L235" s="2883"/>
      <c r="M235" s="2883"/>
      <c r="N235" s="2883"/>
      <c r="O235" s="2883"/>
    </row>
    <row r="236" spans="1:15" ht="15.75" customHeight="1" thickTop="1">
      <c r="A236" s="4863"/>
      <c r="B236" s="4864"/>
      <c r="C236" s="4864"/>
      <c r="D236" s="4864"/>
      <c r="E236" s="4864"/>
      <c r="F236" s="4864"/>
      <c r="G236" s="231">
        <v>2</v>
      </c>
      <c r="H236" s="4478" t="s">
        <v>623</v>
      </c>
      <c r="I236" s="4478"/>
      <c r="J236" s="4479"/>
      <c r="K236" s="2883"/>
      <c r="L236" s="2883"/>
      <c r="M236" s="2883"/>
      <c r="N236" s="2883"/>
      <c r="O236" s="2883"/>
    </row>
    <row r="237" spans="1:15" ht="15.75" customHeight="1" thickBot="1">
      <c r="A237" s="532"/>
      <c r="B237" s="204">
        <v>0</v>
      </c>
      <c r="C237" s="204">
        <v>0</v>
      </c>
      <c r="D237" s="204">
        <v>0</v>
      </c>
      <c r="E237" s="204"/>
      <c r="F237" s="204">
        <v>0</v>
      </c>
      <c r="G237" s="229">
        <v>406</v>
      </c>
      <c r="H237" s="236" t="s">
        <v>2476</v>
      </c>
      <c r="I237" s="3933">
        <v>0</v>
      </c>
      <c r="J237" s="440">
        <v>0</v>
      </c>
      <c r="K237" s="2883"/>
      <c r="L237" s="2883"/>
      <c r="M237" s="2883"/>
      <c r="N237" s="2883"/>
      <c r="O237" s="2883"/>
    </row>
    <row r="238" spans="1:15" ht="20.25" customHeight="1" thickTop="1" thickBot="1">
      <c r="A238" s="1144">
        <f>SUM(A237)</f>
        <v>0</v>
      </c>
      <c r="B238" s="1145">
        <f>SUM(B237)</f>
        <v>0</v>
      </c>
      <c r="C238" s="1144">
        <f>SUM(C237)</f>
        <v>0</v>
      </c>
      <c r="D238" s="590">
        <v>0</v>
      </c>
      <c r="E238" s="1144">
        <f>SUM(E237)</f>
        <v>0</v>
      </c>
      <c r="F238" s="590">
        <v>0</v>
      </c>
      <c r="G238" s="887">
        <v>2</v>
      </c>
      <c r="H238" s="571" t="s">
        <v>2477</v>
      </c>
      <c r="I238" s="1145">
        <f>SUM(I237)</f>
        <v>0</v>
      </c>
      <c r="J238" s="1146">
        <v>0</v>
      </c>
      <c r="K238" s="2883"/>
      <c r="L238" s="2883"/>
      <c r="M238" s="2883"/>
      <c r="N238" s="2883"/>
      <c r="O238" s="2883"/>
    </row>
    <row r="239" spans="1:15" ht="19.5" customHeight="1">
      <c r="A239" s="4909" t="s">
        <v>3361</v>
      </c>
      <c r="B239" s="4909"/>
      <c r="C239" s="4909"/>
      <c r="D239" s="4909"/>
      <c r="E239" s="4909"/>
      <c r="F239" s="4909"/>
      <c r="G239" s="4909"/>
      <c r="H239" s="4909"/>
      <c r="I239" s="4909"/>
      <c r="J239" s="4909"/>
      <c r="K239" s="355"/>
      <c r="L239" s="355"/>
      <c r="M239" s="355"/>
      <c r="N239" s="355"/>
      <c r="O239" s="355"/>
    </row>
    <row r="240" spans="1:15" ht="17.25" customHeight="1">
      <c r="A240" s="4478" t="s">
        <v>2370</v>
      </c>
      <c r="B240" s="4478"/>
      <c r="C240" s="4478"/>
      <c r="D240" s="4478"/>
      <c r="E240" s="4478"/>
      <c r="F240" s="4478"/>
      <c r="G240" s="4478"/>
      <c r="H240" s="4478"/>
      <c r="I240" s="4478"/>
      <c r="J240" s="4478"/>
      <c r="K240" s="355"/>
      <c r="L240" s="355"/>
      <c r="M240" s="355"/>
      <c r="N240" s="355"/>
      <c r="O240" s="355"/>
    </row>
    <row r="241" spans="1:15" ht="12.75" customHeight="1" thickBot="1">
      <c r="A241" s="361"/>
      <c r="B241" s="361"/>
      <c r="C241" s="361"/>
      <c r="D241" s="2904"/>
      <c r="E241" s="4963"/>
      <c r="F241" s="4963"/>
      <c r="G241" s="4963"/>
      <c r="H241" s="4963"/>
      <c r="I241" s="4859" t="s">
        <v>313</v>
      </c>
      <c r="J241" s="4859"/>
      <c r="K241" s="355"/>
      <c r="L241" s="355"/>
      <c r="M241" s="355"/>
      <c r="N241" s="355"/>
      <c r="O241" s="355"/>
    </row>
    <row r="242" spans="1:15" ht="29.25" customHeight="1">
      <c r="A242" s="4453" t="s">
        <v>3785</v>
      </c>
      <c r="B242" s="4454"/>
      <c r="C242" s="4455" t="s">
        <v>3783</v>
      </c>
      <c r="D242" s="4454"/>
      <c r="E242" s="4455" t="s">
        <v>3784</v>
      </c>
      <c r="F242" s="4454"/>
      <c r="G242" s="4456" t="s">
        <v>117</v>
      </c>
      <c r="H242" s="4457"/>
      <c r="I242" s="4455" t="s">
        <v>3782</v>
      </c>
      <c r="J242" s="4467"/>
      <c r="K242" s="355"/>
      <c r="L242" s="355"/>
      <c r="M242" s="355"/>
      <c r="N242" s="355"/>
      <c r="O242" s="355"/>
    </row>
    <row r="243" spans="1:15" s="151" customFormat="1" ht="15" customHeight="1" thickBot="1">
      <c r="A243" s="1050" t="s">
        <v>118</v>
      </c>
      <c r="B243" s="2819" t="s">
        <v>104</v>
      </c>
      <c r="C243" s="2819" t="s">
        <v>118</v>
      </c>
      <c r="D243" s="2819" t="s">
        <v>104</v>
      </c>
      <c r="E243" s="2819" t="s">
        <v>118</v>
      </c>
      <c r="F243" s="2819" t="s">
        <v>104</v>
      </c>
      <c r="G243" s="4458"/>
      <c r="H243" s="4459"/>
      <c r="I243" s="2819" t="s">
        <v>118</v>
      </c>
      <c r="J243" s="1051" t="s">
        <v>104</v>
      </c>
      <c r="K243" s="355"/>
      <c r="L243" s="355"/>
      <c r="M243" s="355"/>
      <c r="N243" s="355"/>
      <c r="O243" s="355"/>
    </row>
    <row r="244" spans="1:15" s="598" customFormat="1" ht="13.5" customHeight="1" thickTop="1" thickBot="1">
      <c r="A244" s="1219" t="s">
        <v>1266</v>
      </c>
      <c r="B244" s="2881" t="s">
        <v>3012</v>
      </c>
      <c r="C244" s="2881" t="s">
        <v>2347</v>
      </c>
      <c r="D244" s="2881" t="s">
        <v>3013</v>
      </c>
      <c r="E244" s="2881" t="s">
        <v>1268</v>
      </c>
      <c r="F244" s="2881" t="s">
        <v>3014</v>
      </c>
      <c r="G244" s="4965" t="s">
        <v>3015</v>
      </c>
      <c r="H244" s="4966"/>
      <c r="I244" s="2881" t="s">
        <v>1267</v>
      </c>
      <c r="J244" s="1220" t="s">
        <v>3016</v>
      </c>
      <c r="K244" s="780"/>
      <c r="L244" s="780"/>
      <c r="M244" s="780"/>
      <c r="N244" s="780"/>
      <c r="O244" s="780"/>
    </row>
    <row r="245" spans="1:15" s="151" customFormat="1" ht="16.5" customHeight="1" thickBot="1">
      <c r="A245" s="4921"/>
      <c r="B245" s="4922"/>
      <c r="C245" s="4922"/>
      <c r="D245" s="4922"/>
      <c r="E245" s="4922"/>
      <c r="F245" s="4980"/>
      <c r="G245" s="886">
        <v>3</v>
      </c>
      <c r="H245" s="1147" t="s">
        <v>1418</v>
      </c>
      <c r="I245" s="383"/>
      <c r="J245" s="526"/>
      <c r="K245" s="2883"/>
      <c r="L245" s="2883"/>
      <c r="M245" s="2883"/>
      <c r="N245" s="2883"/>
      <c r="O245" s="2883"/>
    </row>
    <row r="246" spans="1:15" s="598" customFormat="1" ht="18" customHeight="1" thickTop="1" thickBot="1">
      <c r="A246" s="4863"/>
      <c r="B246" s="4864"/>
      <c r="C246" s="4864"/>
      <c r="D246" s="4864"/>
      <c r="E246" s="4864"/>
      <c r="F246" s="4864"/>
      <c r="G246" s="224">
        <v>4</v>
      </c>
      <c r="H246" s="4478" t="s">
        <v>321</v>
      </c>
      <c r="I246" s="4478"/>
      <c r="J246" s="4479"/>
      <c r="K246" s="830"/>
      <c r="L246" s="830"/>
      <c r="M246" s="806"/>
      <c r="N246" s="806"/>
      <c r="O246" s="806"/>
    </row>
    <row r="247" spans="1:15" ht="15.75" customHeight="1" thickTop="1">
      <c r="A247" s="409">
        <v>0</v>
      </c>
      <c r="B247" s="105">
        <v>0</v>
      </c>
      <c r="C247" s="156">
        <v>0</v>
      </c>
      <c r="D247" s="105">
        <v>0</v>
      </c>
      <c r="E247" s="105">
        <v>0</v>
      </c>
      <c r="F247" s="105">
        <v>0</v>
      </c>
      <c r="G247" s="162">
        <v>600</v>
      </c>
      <c r="H247" s="63" t="s">
        <v>2478</v>
      </c>
      <c r="I247" s="156">
        <v>0</v>
      </c>
      <c r="J247" s="410">
        <v>0</v>
      </c>
      <c r="K247" s="2883"/>
      <c r="L247" s="2883"/>
      <c r="M247" s="2883"/>
      <c r="N247" s="2883"/>
      <c r="O247" s="2883"/>
    </row>
    <row r="248" spans="1:15" ht="15" customHeight="1">
      <c r="A248" s="409"/>
      <c r="B248" s="105">
        <v>0</v>
      </c>
      <c r="C248" s="156">
        <v>0</v>
      </c>
      <c r="D248" s="105">
        <v>0</v>
      </c>
      <c r="E248" s="156">
        <v>0</v>
      </c>
      <c r="F248" s="105">
        <v>0</v>
      </c>
      <c r="G248" s="162">
        <v>601</v>
      </c>
      <c r="H248" s="63" t="s">
        <v>2479</v>
      </c>
      <c r="I248" s="156">
        <v>0</v>
      </c>
      <c r="J248" s="410">
        <v>0</v>
      </c>
      <c r="K248" s="2883"/>
      <c r="L248" s="850"/>
      <c r="M248" s="2883"/>
      <c r="N248" s="2883"/>
      <c r="O248" s="2883"/>
    </row>
    <row r="249" spans="1:15" ht="15" customHeight="1">
      <c r="A249" s="409">
        <v>0</v>
      </c>
      <c r="B249" s="105">
        <v>0</v>
      </c>
      <c r="C249" s="156">
        <v>0</v>
      </c>
      <c r="D249" s="105">
        <v>0</v>
      </c>
      <c r="E249" s="156">
        <v>0</v>
      </c>
      <c r="F249" s="105">
        <v>0</v>
      </c>
      <c r="G249" s="162">
        <v>606</v>
      </c>
      <c r="H249" s="63" t="s">
        <v>2480</v>
      </c>
      <c r="I249" s="156">
        <v>0</v>
      </c>
      <c r="J249" s="410">
        <v>0</v>
      </c>
      <c r="K249" s="2883"/>
      <c r="L249" s="2883"/>
      <c r="M249" s="2883"/>
      <c r="N249" s="2883"/>
      <c r="O249" s="2883"/>
    </row>
    <row r="250" spans="1:15" ht="15" customHeight="1">
      <c r="A250" s="409">
        <v>0</v>
      </c>
      <c r="B250" s="105">
        <v>0</v>
      </c>
      <c r="C250" s="156">
        <v>0</v>
      </c>
      <c r="D250" s="105"/>
      <c r="E250" s="156">
        <v>0</v>
      </c>
      <c r="F250" s="105">
        <v>0</v>
      </c>
      <c r="G250" s="162">
        <v>647</v>
      </c>
      <c r="H250" s="63" t="s">
        <v>2481</v>
      </c>
      <c r="I250" s="572">
        <v>0</v>
      </c>
      <c r="J250" s="410"/>
      <c r="K250" s="2883"/>
      <c r="L250" s="2883"/>
      <c r="M250" s="2883"/>
      <c r="N250" s="2883"/>
      <c r="O250" s="2883"/>
    </row>
    <row r="251" spans="1:15" ht="30" customHeight="1">
      <c r="A251" s="375">
        <v>0</v>
      </c>
      <c r="B251" s="156">
        <v>0</v>
      </c>
      <c r="C251" s="156">
        <v>0</v>
      </c>
      <c r="D251" s="156">
        <v>0</v>
      </c>
      <c r="E251" s="156">
        <v>0</v>
      </c>
      <c r="F251" s="156">
        <v>0</v>
      </c>
      <c r="G251" s="162">
        <v>951</v>
      </c>
      <c r="H251" s="63" t="s">
        <v>2482</v>
      </c>
      <c r="I251" s="156">
        <v>0</v>
      </c>
      <c r="J251" s="378">
        <v>0</v>
      </c>
      <c r="K251" s="2883"/>
      <c r="L251" s="2883"/>
      <c r="M251" s="2883"/>
      <c r="N251" s="2883"/>
      <c r="O251" s="2883"/>
    </row>
    <row r="252" spans="1:15" ht="15" customHeight="1">
      <c r="A252" s="375">
        <v>0</v>
      </c>
      <c r="B252" s="156">
        <v>0</v>
      </c>
      <c r="C252" s="156">
        <v>0</v>
      </c>
      <c r="D252" s="156">
        <v>0</v>
      </c>
      <c r="E252" s="156">
        <v>0</v>
      </c>
      <c r="F252" s="156">
        <v>0</v>
      </c>
      <c r="G252" s="162">
        <v>952</v>
      </c>
      <c r="H252" s="63" t="s">
        <v>2483</v>
      </c>
      <c r="I252" s="156">
        <v>0</v>
      </c>
      <c r="J252" s="378">
        <v>0</v>
      </c>
      <c r="K252" s="2883"/>
      <c r="L252" s="2883"/>
      <c r="M252" s="2883"/>
      <c r="N252" s="2883"/>
      <c r="O252" s="2883"/>
    </row>
    <row r="253" spans="1:15" ht="15.75" customHeight="1" thickBot="1">
      <c r="A253" s="413"/>
      <c r="B253" s="203"/>
      <c r="C253" s="3343">
        <v>1000000</v>
      </c>
      <c r="D253" s="203"/>
      <c r="E253" s="3343">
        <v>1000000</v>
      </c>
      <c r="F253" s="203">
        <v>0</v>
      </c>
      <c r="G253" s="229">
        <v>999</v>
      </c>
      <c r="H253" s="236" t="s">
        <v>2423</v>
      </c>
      <c r="I253" s="3343"/>
      <c r="J253" s="433">
        <v>0</v>
      </c>
      <c r="K253" s="2883"/>
      <c r="L253" s="2883"/>
      <c r="M253" s="2883"/>
      <c r="N253" s="2883"/>
      <c r="O253" s="2883"/>
    </row>
    <row r="254" spans="1:15" ht="19.5" customHeight="1" thickTop="1" thickBot="1">
      <c r="A254" s="438">
        <f t="shared" ref="A254:F254" si="21">SUM(A247:A253)</f>
        <v>0</v>
      </c>
      <c r="B254" s="207">
        <f t="shared" si="21"/>
        <v>0</v>
      </c>
      <c r="C254" s="207">
        <f t="shared" si="21"/>
        <v>1000000</v>
      </c>
      <c r="D254" s="207">
        <f t="shared" si="21"/>
        <v>0</v>
      </c>
      <c r="E254" s="207">
        <f t="shared" si="21"/>
        <v>1000000</v>
      </c>
      <c r="F254" s="207">
        <f t="shared" si="21"/>
        <v>0</v>
      </c>
      <c r="G254" s="279"/>
      <c r="H254" s="230" t="s">
        <v>470</v>
      </c>
      <c r="I254" s="207">
        <f>SUM(I247:I253)</f>
        <v>0</v>
      </c>
      <c r="J254" s="439">
        <f>SUM(J247:J253)</f>
        <v>0</v>
      </c>
      <c r="K254" s="2883"/>
      <c r="L254" s="2883"/>
      <c r="M254" s="2883"/>
      <c r="N254" s="2883"/>
      <c r="O254" s="2883"/>
    </row>
    <row r="255" spans="1:15" s="151" customFormat="1" ht="22.5" customHeight="1" thickTop="1" thickBot="1">
      <c r="A255" s="1398">
        <f t="shared" ref="A255:F255" si="22">SUM(A254,A235,A238)</f>
        <v>0</v>
      </c>
      <c r="B255" s="1399">
        <f t="shared" si="22"/>
        <v>0</v>
      </c>
      <c r="C255" s="1399">
        <f t="shared" si="22"/>
        <v>2000000</v>
      </c>
      <c r="D255" s="1399">
        <f t="shared" si="22"/>
        <v>0</v>
      </c>
      <c r="E255" s="1399">
        <f t="shared" si="22"/>
        <v>2000000</v>
      </c>
      <c r="F255" s="1399">
        <f t="shared" si="22"/>
        <v>0</v>
      </c>
      <c r="G255" s="1400"/>
      <c r="H255" s="1401" t="s">
        <v>2424</v>
      </c>
      <c r="I255" s="1399">
        <f>SUM(I254,I235,I238)</f>
        <v>0</v>
      </c>
      <c r="J255" s="1402">
        <f>SUM(J254,J235)</f>
        <v>0</v>
      </c>
      <c r="K255" s="2883"/>
      <c r="L255" s="2883"/>
      <c r="M255" s="2883"/>
      <c r="N255" s="2883"/>
      <c r="O255" s="2883"/>
    </row>
    <row r="256" spans="1:15" s="2883" customFormat="1" ht="18" customHeight="1" thickTop="1">
      <c r="A256" s="1403"/>
      <c r="B256" s="1403"/>
      <c r="C256" s="1403"/>
      <c r="D256" s="1403"/>
      <c r="E256" s="1403"/>
      <c r="F256" s="1403"/>
      <c r="G256" s="1405" t="s">
        <v>144</v>
      </c>
      <c r="H256" s="1404" t="s">
        <v>292</v>
      </c>
      <c r="I256" s="1403"/>
      <c r="J256" s="1403"/>
    </row>
    <row r="257" spans="1:15" s="2883" customFormat="1" ht="18" customHeight="1">
      <c r="A257" s="1403"/>
      <c r="B257" s="1403"/>
      <c r="C257" s="1403"/>
      <c r="D257" s="1403"/>
      <c r="E257" s="1403"/>
      <c r="F257" s="1403"/>
      <c r="G257" s="1405">
        <v>4</v>
      </c>
      <c r="H257" s="1404" t="s">
        <v>321</v>
      </c>
      <c r="I257" s="1403"/>
      <c r="J257" s="1403"/>
    </row>
    <row r="258" spans="1:15" ht="15.75" customHeight="1" thickBot="1">
      <c r="A258" s="393">
        <v>0</v>
      </c>
      <c r="B258" s="346">
        <v>0</v>
      </c>
      <c r="C258" s="394">
        <v>2500000</v>
      </c>
      <c r="D258" s="346">
        <v>0</v>
      </c>
      <c r="E258" s="394">
        <v>2500000</v>
      </c>
      <c r="F258" s="346">
        <v>0</v>
      </c>
      <c r="G258" s="1424">
        <v>999</v>
      </c>
      <c r="H258" s="347" t="s">
        <v>1171</v>
      </c>
      <c r="I258" s="394"/>
      <c r="J258" s="395">
        <v>0</v>
      </c>
      <c r="K258" s="2883"/>
      <c r="L258" s="2883"/>
      <c r="M258" s="2883"/>
      <c r="N258" s="2883"/>
      <c r="O258" s="2883"/>
    </row>
    <row r="259" spans="1:15" ht="21" customHeight="1" thickTop="1" thickBot="1">
      <c r="A259" s="438">
        <f t="shared" ref="A259:F259" si="23">SUM(A258)</f>
        <v>0</v>
      </c>
      <c r="B259" s="207">
        <f t="shared" si="23"/>
        <v>0</v>
      </c>
      <c r="C259" s="207">
        <f>SUM(C258)</f>
        <v>2500000</v>
      </c>
      <c r="D259" s="207">
        <f t="shared" si="23"/>
        <v>0</v>
      </c>
      <c r="E259" s="207">
        <f t="shared" si="23"/>
        <v>2500000</v>
      </c>
      <c r="F259" s="207">
        <f t="shared" si="23"/>
        <v>0</v>
      </c>
      <c r="G259" s="239"/>
      <c r="H259" s="230" t="s">
        <v>2484</v>
      </c>
      <c r="I259" s="207">
        <f>SUM(I258)</f>
        <v>0</v>
      </c>
      <c r="J259" s="439">
        <f>SUM(J258)</f>
        <v>0</v>
      </c>
      <c r="K259" s="2883"/>
      <c r="L259" s="4864"/>
      <c r="M259" s="4864"/>
      <c r="N259" s="2883"/>
      <c r="O259" s="2883"/>
    </row>
    <row r="260" spans="1:15" ht="15.75" customHeight="1" thickTop="1">
      <c r="A260" s="4905"/>
      <c r="B260" s="4906"/>
      <c r="C260" s="4906"/>
      <c r="D260" s="4906"/>
      <c r="E260" s="4906"/>
      <c r="F260" s="4906"/>
      <c r="G260" s="348" t="s">
        <v>145</v>
      </c>
      <c r="H260" s="4968" t="s">
        <v>232</v>
      </c>
      <c r="I260" s="4968"/>
      <c r="J260" s="4969"/>
      <c r="K260" s="2883"/>
      <c r="L260" s="2883"/>
      <c r="M260" s="2883"/>
      <c r="N260" s="2883"/>
      <c r="O260" s="2883"/>
    </row>
    <row r="261" spans="1:15" ht="15" customHeight="1">
      <c r="A261" s="4970"/>
      <c r="B261" s="4971"/>
      <c r="C261" s="4971"/>
      <c r="D261" s="4971"/>
      <c r="E261" s="4971"/>
      <c r="F261" s="4972"/>
      <c r="G261" s="2899"/>
      <c r="H261" s="4888" t="s">
        <v>2361</v>
      </c>
      <c r="I261" s="4888"/>
      <c r="J261" s="4889"/>
      <c r="K261" s="2883"/>
      <c r="L261" s="2883"/>
      <c r="M261" s="2883"/>
      <c r="N261" s="2883"/>
      <c r="O261" s="2883"/>
    </row>
    <row r="262" spans="1:15" ht="15" customHeight="1">
      <c r="A262" s="4981"/>
      <c r="B262" s="4982"/>
      <c r="C262" s="4982"/>
      <c r="D262" s="4982"/>
      <c r="E262" s="4982"/>
      <c r="F262" s="4983"/>
      <c r="G262" s="2899"/>
      <c r="H262" s="4898" t="s">
        <v>2485</v>
      </c>
      <c r="I262" s="4898"/>
      <c r="J262" s="4899"/>
      <c r="K262" s="2883"/>
      <c r="L262" s="2883"/>
      <c r="M262" s="2883"/>
      <c r="N262" s="2883"/>
      <c r="O262" s="2883"/>
    </row>
    <row r="263" spans="1:15" ht="33.75" customHeight="1">
      <c r="A263" s="409"/>
      <c r="B263" s="105"/>
      <c r="C263" s="3341">
        <v>510800</v>
      </c>
      <c r="D263" s="410">
        <v>0</v>
      </c>
      <c r="E263" s="3341">
        <v>510800</v>
      </c>
      <c r="F263" s="410">
        <v>0</v>
      </c>
      <c r="G263" s="162">
        <v>149</v>
      </c>
      <c r="H263" s="63" t="s">
        <v>2486</v>
      </c>
      <c r="I263" s="3341"/>
      <c r="J263" s="410">
        <v>0</v>
      </c>
      <c r="K263" s="2883"/>
      <c r="L263" s="2883"/>
      <c r="M263" s="2883"/>
      <c r="N263" s="2883"/>
      <c r="O263" s="2883"/>
    </row>
    <row r="264" spans="1:15" ht="30" customHeight="1">
      <c r="A264" s="409"/>
      <c r="B264" s="157"/>
      <c r="C264" s="3341">
        <v>510800</v>
      </c>
      <c r="D264" s="376">
        <v>0</v>
      </c>
      <c r="E264" s="3341">
        <v>510800</v>
      </c>
      <c r="F264" s="376">
        <v>0</v>
      </c>
      <c r="G264" s="162">
        <v>150</v>
      </c>
      <c r="H264" s="186" t="s">
        <v>2430</v>
      </c>
      <c r="I264" s="3341"/>
      <c r="J264" s="376">
        <v>0</v>
      </c>
      <c r="K264" s="2883"/>
      <c r="L264" s="2883"/>
      <c r="M264" s="2883"/>
      <c r="N264" s="2883"/>
      <c r="O264" s="2883"/>
    </row>
    <row r="265" spans="1:15" ht="33" customHeight="1" thickBot="1">
      <c r="A265" s="521"/>
      <c r="B265" s="417"/>
      <c r="C265" s="3338">
        <v>23220</v>
      </c>
      <c r="D265" s="418">
        <v>0</v>
      </c>
      <c r="E265" s="3338">
        <v>23220</v>
      </c>
      <c r="F265" s="418">
        <v>0</v>
      </c>
      <c r="G265" s="561">
        <v>151</v>
      </c>
      <c r="H265" s="536" t="s">
        <v>2431</v>
      </c>
      <c r="I265" s="3338"/>
      <c r="J265" s="418">
        <v>0</v>
      </c>
      <c r="K265" s="2883"/>
      <c r="L265" s="2883"/>
      <c r="M265" s="2883"/>
      <c r="N265" s="2883"/>
      <c r="O265" s="2883"/>
    </row>
    <row r="266" spans="1:15" s="593" customFormat="1" ht="18" customHeight="1">
      <c r="A266" s="4909" t="s">
        <v>3361</v>
      </c>
      <c r="B266" s="4909"/>
      <c r="C266" s="4909"/>
      <c r="D266" s="4909"/>
      <c r="E266" s="4909"/>
      <c r="F266" s="4909"/>
      <c r="G266" s="4909"/>
      <c r="H266" s="4909"/>
      <c r="I266" s="4909"/>
      <c r="J266" s="4909"/>
      <c r="K266" s="806"/>
      <c r="L266" s="806"/>
      <c r="M266" s="806"/>
      <c r="N266" s="806"/>
      <c r="O266" s="806"/>
    </row>
    <row r="267" spans="1:15" s="597" customFormat="1" ht="12.75" customHeight="1" thickBot="1">
      <c r="A267" s="4984" t="s">
        <v>2370</v>
      </c>
      <c r="B267" s="4984"/>
      <c r="C267" s="4984"/>
      <c r="D267" s="4984"/>
      <c r="E267" s="4984"/>
      <c r="F267" s="4984"/>
      <c r="G267" s="4984"/>
      <c r="H267" s="4984"/>
      <c r="I267" s="4984"/>
      <c r="J267" s="4984"/>
      <c r="K267" s="806"/>
      <c r="L267" s="806"/>
      <c r="M267" s="806"/>
      <c r="N267" s="806"/>
      <c r="O267" s="806"/>
    </row>
    <row r="268" spans="1:15" ht="12" customHeight="1" thickTop="1" thickBot="1">
      <c r="A268" s="361"/>
      <c r="B268" s="361"/>
      <c r="C268" s="361"/>
      <c r="D268" s="2904"/>
      <c r="E268" s="4963"/>
      <c r="F268" s="4963"/>
      <c r="G268" s="4963"/>
      <c r="H268" s="4963"/>
      <c r="I268" s="4859" t="s">
        <v>313</v>
      </c>
      <c r="J268" s="4859"/>
      <c r="K268" s="2883"/>
      <c r="L268" s="2883"/>
      <c r="M268" s="2883"/>
      <c r="N268" s="2883"/>
      <c r="O268" s="2883"/>
    </row>
    <row r="269" spans="1:15" s="151" customFormat="1" ht="29.25" customHeight="1" thickBot="1">
      <c r="A269" s="4453" t="s">
        <v>3785</v>
      </c>
      <c r="B269" s="4454"/>
      <c r="C269" s="4455" t="s">
        <v>3783</v>
      </c>
      <c r="D269" s="4454"/>
      <c r="E269" s="4455" t="s">
        <v>3784</v>
      </c>
      <c r="F269" s="4454"/>
      <c r="G269" s="4456" t="s">
        <v>117</v>
      </c>
      <c r="H269" s="4457"/>
      <c r="I269" s="4455" t="s">
        <v>3782</v>
      </c>
      <c r="J269" s="4467"/>
      <c r="K269" s="2883"/>
      <c r="L269" s="2883"/>
      <c r="M269" s="2883"/>
      <c r="N269" s="2883"/>
      <c r="O269" s="2883"/>
    </row>
    <row r="270" spans="1:15" s="150" customFormat="1" ht="15" customHeight="1" thickTop="1" thickBot="1">
      <c r="A270" s="1050" t="s">
        <v>118</v>
      </c>
      <c r="B270" s="2819" t="s">
        <v>104</v>
      </c>
      <c r="C270" s="2819" t="s">
        <v>118</v>
      </c>
      <c r="D270" s="2819" t="s">
        <v>104</v>
      </c>
      <c r="E270" s="2819" t="s">
        <v>118</v>
      </c>
      <c r="F270" s="2819" t="s">
        <v>104</v>
      </c>
      <c r="G270" s="4458"/>
      <c r="H270" s="4459"/>
      <c r="I270" s="2819" t="s">
        <v>118</v>
      </c>
      <c r="J270" s="1051" t="s">
        <v>104</v>
      </c>
      <c r="K270" s="2883"/>
      <c r="L270" s="2883"/>
      <c r="M270" s="2883"/>
      <c r="N270" s="2883"/>
      <c r="O270" s="2883"/>
    </row>
    <row r="271" spans="1:15" s="598" customFormat="1" ht="13.5" customHeight="1" thickTop="1" thickBot="1">
      <c r="A271" s="1219" t="s">
        <v>1266</v>
      </c>
      <c r="B271" s="2881" t="s">
        <v>3012</v>
      </c>
      <c r="C271" s="2881" t="s">
        <v>2347</v>
      </c>
      <c r="D271" s="2881" t="s">
        <v>3013</v>
      </c>
      <c r="E271" s="2881" t="s">
        <v>1268</v>
      </c>
      <c r="F271" s="2881" t="s">
        <v>3014</v>
      </c>
      <c r="G271" s="4965" t="s">
        <v>3015</v>
      </c>
      <c r="H271" s="4966"/>
      <c r="I271" s="2881" t="s">
        <v>1267</v>
      </c>
      <c r="J271" s="1220" t="s">
        <v>3016</v>
      </c>
      <c r="K271" s="830"/>
      <c r="L271" s="830"/>
      <c r="M271" s="806"/>
      <c r="N271" s="806"/>
      <c r="O271" s="806"/>
    </row>
    <row r="272" spans="1:15" s="593" customFormat="1" ht="15.75" hidden="1" customHeight="1" thickTop="1">
      <c r="A272" s="4905"/>
      <c r="B272" s="4906"/>
      <c r="C272" s="4906"/>
      <c r="D272" s="4906"/>
      <c r="E272" s="4906"/>
      <c r="F272" s="4906"/>
      <c r="G272" s="2907"/>
      <c r="H272" s="4907" t="s">
        <v>1420</v>
      </c>
      <c r="I272" s="4907"/>
      <c r="J272" s="4908"/>
      <c r="K272" s="851"/>
      <c r="L272" s="851"/>
      <c r="M272" s="806"/>
      <c r="N272" s="806"/>
      <c r="O272" s="806"/>
    </row>
    <row r="273" spans="1:15" ht="15" hidden="1" customHeight="1">
      <c r="A273" s="4886"/>
      <c r="B273" s="4887"/>
      <c r="C273" s="4887"/>
      <c r="D273" s="4887"/>
      <c r="E273" s="4887"/>
      <c r="F273" s="4887"/>
      <c r="G273" s="2899"/>
      <c r="H273" s="4888" t="s">
        <v>1422</v>
      </c>
      <c r="I273" s="4888"/>
      <c r="J273" s="4889"/>
      <c r="K273" s="2883"/>
      <c r="L273" s="2883"/>
      <c r="M273" s="2883"/>
      <c r="N273" s="2883"/>
      <c r="O273" s="2883"/>
    </row>
    <row r="274" spans="1:15" ht="15" hidden="1" customHeight="1">
      <c r="A274" s="4989"/>
      <c r="B274" s="4990"/>
      <c r="C274" s="4990"/>
      <c r="D274" s="4990"/>
      <c r="E274" s="4990"/>
      <c r="F274" s="4990"/>
      <c r="G274" s="935"/>
      <c r="H274" s="4867" t="s">
        <v>1423</v>
      </c>
      <c r="I274" s="4867"/>
      <c r="J274" s="4868"/>
      <c r="K274" s="2883"/>
      <c r="L274" s="2883"/>
      <c r="M274" s="2883"/>
      <c r="N274" s="2883"/>
      <c r="O274" s="2883"/>
    </row>
    <row r="275" spans="1:15" ht="30.75" thickBot="1">
      <c r="A275" s="524">
        <v>0</v>
      </c>
      <c r="B275" s="383">
        <v>0</v>
      </c>
      <c r="C275" s="383">
        <v>23220</v>
      </c>
      <c r="D275" s="383">
        <v>0</v>
      </c>
      <c r="E275" s="383">
        <v>23220</v>
      </c>
      <c r="F275" s="383"/>
      <c r="G275" s="1148" t="s">
        <v>2961</v>
      </c>
      <c r="H275" s="2662" t="s">
        <v>2962</v>
      </c>
      <c r="I275" s="383"/>
      <c r="J275" s="526"/>
      <c r="K275" s="2883"/>
      <c r="L275" s="2883"/>
      <c r="M275" s="2883"/>
      <c r="N275" s="2883"/>
      <c r="O275" s="2883"/>
    </row>
    <row r="276" spans="1:15" ht="15" customHeight="1">
      <c r="A276" s="375"/>
      <c r="B276" s="156"/>
      <c r="C276" s="383"/>
      <c r="D276" s="156"/>
      <c r="E276" s="3336"/>
      <c r="F276" s="156">
        <v>0</v>
      </c>
      <c r="G276" s="162">
        <v>153</v>
      </c>
      <c r="H276" s="63" t="s">
        <v>2487</v>
      </c>
      <c r="I276" s="4186">
        <v>0</v>
      </c>
      <c r="J276" s="378">
        <v>0</v>
      </c>
      <c r="K276" s="2883"/>
      <c r="L276" s="2883"/>
      <c r="M276" s="2883"/>
      <c r="N276" s="2883"/>
      <c r="O276" s="2883"/>
    </row>
    <row r="277" spans="1:15" ht="30">
      <c r="A277" s="375"/>
      <c r="B277" s="156"/>
      <c r="C277" s="156"/>
      <c r="D277" s="156"/>
      <c r="E277" s="156"/>
      <c r="F277" s="156">
        <v>0</v>
      </c>
      <c r="G277" s="162">
        <v>175</v>
      </c>
      <c r="H277" s="63" t="s">
        <v>2488</v>
      </c>
      <c r="I277" s="156">
        <v>0</v>
      </c>
      <c r="J277" s="378">
        <v>0</v>
      </c>
      <c r="K277" s="2883"/>
      <c r="L277" s="2883"/>
      <c r="M277" s="2883"/>
      <c r="N277" s="2883"/>
      <c r="O277" s="2883"/>
    </row>
    <row r="278" spans="1:15" ht="30">
      <c r="A278" s="377">
        <v>0</v>
      </c>
      <c r="B278" s="199">
        <v>0</v>
      </c>
      <c r="C278" s="199">
        <v>0</v>
      </c>
      <c r="D278" s="199">
        <v>0</v>
      </c>
      <c r="E278" s="199">
        <v>0</v>
      </c>
      <c r="F278" s="199"/>
      <c r="G278" s="254">
        <v>176</v>
      </c>
      <c r="H278" s="252" t="s">
        <v>2489</v>
      </c>
      <c r="I278" s="199">
        <v>0</v>
      </c>
      <c r="J278" s="523"/>
      <c r="K278" s="2883"/>
      <c r="L278" s="2883"/>
      <c r="M278" s="2883"/>
      <c r="N278" s="2883"/>
      <c r="O278" s="2883"/>
    </row>
    <row r="279" spans="1:15" s="810" customFormat="1" ht="15.75" thickBot="1">
      <c r="A279" s="608">
        <v>0</v>
      </c>
      <c r="B279" s="349">
        <v>0</v>
      </c>
      <c r="C279" s="349">
        <v>0</v>
      </c>
      <c r="D279" s="349">
        <v>0</v>
      </c>
      <c r="E279" s="349">
        <v>0</v>
      </c>
      <c r="F279" s="349">
        <v>0</v>
      </c>
      <c r="G279" s="350">
        <v>190</v>
      </c>
      <c r="H279" s="354" t="s">
        <v>2490</v>
      </c>
      <c r="I279" s="349">
        <v>0</v>
      </c>
      <c r="J279" s="772">
        <v>0</v>
      </c>
    </row>
    <row r="280" spans="1:15" ht="39.75" customHeight="1" thickTop="1">
      <c r="A280" s="2793">
        <f t="shared" ref="A280:F280" si="24">SUM(A263:A265,A275:A279)</f>
        <v>0</v>
      </c>
      <c r="B280" s="2793">
        <f t="shared" si="24"/>
        <v>0</v>
      </c>
      <c r="C280" s="2793">
        <f>SUM(C263:C265,C275:C279)</f>
        <v>1068040</v>
      </c>
      <c r="D280" s="2793">
        <f t="shared" si="24"/>
        <v>0</v>
      </c>
      <c r="E280" s="2793">
        <f t="shared" si="24"/>
        <v>1068040</v>
      </c>
      <c r="F280" s="2793">
        <f t="shared" si="24"/>
        <v>0</v>
      </c>
      <c r="G280" s="2793"/>
      <c r="H280" s="2796" t="s">
        <v>1210</v>
      </c>
      <c r="I280" s="2793">
        <f>SUM(I263:I265,I275:I279)</f>
        <v>0</v>
      </c>
      <c r="J280" s="2794">
        <f>SUM(J263:J265)+SUM(J275:J279)</f>
        <v>0</v>
      </c>
      <c r="K280" s="2883"/>
      <c r="L280" s="2883"/>
      <c r="M280" s="2883"/>
      <c r="N280" s="2883"/>
      <c r="O280" s="2883"/>
    </row>
    <row r="281" spans="1:15" s="810" customFormat="1" ht="14.25" customHeight="1" thickBot="1">
      <c r="A281" s="4190"/>
      <c r="B281" s="4190"/>
      <c r="C281" s="4190"/>
      <c r="D281" s="4190"/>
      <c r="E281" s="4190"/>
      <c r="F281" s="4190"/>
      <c r="G281" s="4190"/>
      <c r="H281" s="4220"/>
      <c r="I281" s="4190"/>
      <c r="J281" s="3355"/>
    </row>
    <row r="282" spans="1:15" ht="19.5" customHeight="1" thickTop="1">
      <c r="A282" s="4985"/>
      <c r="B282" s="4986"/>
      <c r="C282" s="4986"/>
      <c r="D282" s="4986"/>
      <c r="E282" s="4986"/>
      <c r="F282" s="4986"/>
      <c r="G282" s="348">
        <v>3</v>
      </c>
      <c r="H282" s="4987" t="s">
        <v>2435</v>
      </c>
      <c r="I282" s="4987"/>
      <c r="J282" s="4988"/>
      <c r="K282" s="2883"/>
      <c r="L282" s="2883"/>
      <c r="M282" s="2883"/>
      <c r="N282" s="2883"/>
      <c r="O282" s="2883"/>
    </row>
    <row r="283" spans="1:15" ht="15.75" customHeight="1">
      <c r="A283" s="4139"/>
      <c r="B283" s="2888"/>
      <c r="C283" s="4185">
        <v>154000</v>
      </c>
      <c r="D283" s="2888"/>
      <c r="E283" s="4185">
        <v>154000</v>
      </c>
      <c r="F283" s="2888">
        <v>0</v>
      </c>
      <c r="G283" s="2895">
        <v>253</v>
      </c>
      <c r="H283" s="2899" t="s">
        <v>1230</v>
      </c>
      <c r="I283" s="4185"/>
      <c r="J283" s="387">
        <v>0</v>
      </c>
      <c r="K283" s="2883"/>
      <c r="L283" s="2883"/>
      <c r="M283" s="2883"/>
      <c r="N283" s="2883"/>
      <c r="O283" s="2883"/>
    </row>
    <row r="284" spans="1:15" ht="33.75" customHeight="1" thickBot="1">
      <c r="A284" s="605">
        <f t="shared" ref="A284:F284" si="25">A283</f>
        <v>0</v>
      </c>
      <c r="B284" s="206">
        <f t="shared" si="25"/>
        <v>0</v>
      </c>
      <c r="C284" s="206">
        <f t="shared" si="25"/>
        <v>154000</v>
      </c>
      <c r="D284" s="206">
        <f t="shared" si="25"/>
        <v>0</v>
      </c>
      <c r="E284" s="206">
        <f t="shared" si="25"/>
        <v>154000</v>
      </c>
      <c r="F284" s="206">
        <f t="shared" si="25"/>
        <v>0</v>
      </c>
      <c r="G284" s="248"/>
      <c r="H284" s="253" t="s">
        <v>3748</v>
      </c>
      <c r="I284" s="206">
        <f>I283</f>
        <v>0</v>
      </c>
      <c r="J284" s="857"/>
      <c r="K284" s="2883"/>
      <c r="L284" s="2883"/>
      <c r="M284" s="2883"/>
      <c r="N284" s="2883"/>
      <c r="O284" s="2883"/>
    </row>
    <row r="285" spans="1:15" ht="16.5" customHeight="1" thickTop="1" thickBot="1">
      <c r="A285" s="207">
        <f>SUM(A280:A284)</f>
        <v>0</v>
      </c>
      <c r="B285" s="207">
        <f>SUM(B280,B284)</f>
        <v>0</v>
      </c>
      <c r="C285" s="207">
        <f>SUM(C280+C284)</f>
        <v>1222040</v>
      </c>
      <c r="D285" s="207">
        <f>SUM(D280,D284)</f>
        <v>0</v>
      </c>
      <c r="E285" s="207">
        <f>SUM(E280+E284)</f>
        <v>1222040</v>
      </c>
      <c r="F285" s="207">
        <f>SUM(F280,F284)</f>
        <v>0</v>
      </c>
      <c r="G285" s="239"/>
      <c r="H285" s="230" t="s">
        <v>2437</v>
      </c>
      <c r="I285" s="207">
        <f>SUM(I280,I284)</f>
        <v>0</v>
      </c>
      <c r="J285" s="439">
        <f>SUM(J280,J284)</f>
        <v>0</v>
      </c>
      <c r="K285" s="2883"/>
      <c r="L285" s="2883"/>
      <c r="M285" s="2883"/>
      <c r="N285" s="2883"/>
      <c r="O285" s="2883"/>
    </row>
    <row r="286" spans="1:15" ht="44.25" customHeight="1" thickTop="1" thickBot="1">
      <c r="A286" s="414">
        <f t="shared" ref="A286:F286" si="26">SUM(A285,A259,A255,,A229,A227,A226,A139)</f>
        <v>0</v>
      </c>
      <c r="B286" s="414">
        <f t="shared" si="26"/>
        <v>0</v>
      </c>
      <c r="C286" s="414">
        <f t="shared" si="26"/>
        <v>70452040</v>
      </c>
      <c r="D286" s="414">
        <f t="shared" si="26"/>
        <v>0</v>
      </c>
      <c r="E286" s="414">
        <f t="shared" si="26"/>
        <v>70452040</v>
      </c>
      <c r="F286" s="414">
        <f t="shared" si="26"/>
        <v>0</v>
      </c>
      <c r="G286" s="442"/>
      <c r="H286" s="828" t="s">
        <v>2491</v>
      </c>
      <c r="I286" s="414">
        <f>SUM(I285,I259,I255,,I229,I227,I226,I139)</f>
        <v>0</v>
      </c>
      <c r="J286" s="430">
        <v>0</v>
      </c>
      <c r="K286" s="2883"/>
      <c r="L286" s="2883"/>
      <c r="M286" s="2883"/>
      <c r="N286" s="2883"/>
      <c r="O286" s="2883"/>
    </row>
    <row r="287" spans="1:15" ht="12.75" customHeight="1">
      <c r="K287" s="2883"/>
      <c r="L287" s="2883"/>
      <c r="M287" s="2883"/>
      <c r="N287" s="2883"/>
      <c r="O287" s="2883"/>
    </row>
    <row r="288" spans="1:15" ht="12.75" customHeight="1">
      <c r="K288" s="2883"/>
      <c r="L288" s="2883"/>
      <c r="M288" s="2883"/>
      <c r="N288" s="2883"/>
      <c r="O288" s="2883"/>
    </row>
    <row r="289" spans="1:15" ht="12.75" customHeight="1">
      <c r="K289" s="2883"/>
      <c r="L289" s="2883"/>
      <c r="M289" s="2883"/>
      <c r="N289" s="2883"/>
      <c r="O289" s="2883"/>
    </row>
    <row r="290" spans="1:15" ht="12.75" customHeight="1">
      <c r="A290" s="212"/>
      <c r="K290" s="2883"/>
      <c r="L290" s="2883"/>
      <c r="M290" s="2883"/>
      <c r="N290" s="2883"/>
      <c r="O290" s="2883"/>
    </row>
    <row r="291" spans="1:15" ht="12.75" customHeight="1">
      <c r="A291" s="311"/>
      <c r="B291" s="848"/>
      <c r="C291" s="848"/>
      <c r="D291" s="848"/>
      <c r="E291" s="848"/>
      <c r="F291" s="848"/>
      <c r="G291" s="848"/>
    </row>
    <row r="292" spans="1:15" ht="12.75" customHeight="1">
      <c r="E292" s="4920"/>
      <c r="F292" s="4920"/>
      <c r="G292" s="4920"/>
      <c r="H292" s="4920"/>
    </row>
    <row r="293" spans="1:15" ht="12.75" customHeight="1">
      <c r="E293" s="848"/>
      <c r="F293" s="848"/>
      <c r="G293" s="848"/>
      <c r="H293" s="848"/>
      <c r="I293" s="4920">
        <v>34678000</v>
      </c>
      <c r="J293" s="4920"/>
    </row>
    <row r="294" spans="1:15" ht="12.75" customHeight="1">
      <c r="I294" s="212">
        <f>I293-I286</f>
        <v>34678000</v>
      </c>
    </row>
  </sheetData>
  <mergeCells count="204">
    <mergeCell ref="E292:H292"/>
    <mergeCell ref="I293:J293"/>
    <mergeCell ref="A282:F282"/>
    <mergeCell ref="H282:J282"/>
    <mergeCell ref="G271:H271"/>
    <mergeCell ref="A272:F272"/>
    <mergeCell ref="H272:J272"/>
    <mergeCell ref="A273:F273"/>
    <mergeCell ref="H273:J273"/>
    <mergeCell ref="A274:F274"/>
    <mergeCell ref="H274:J274"/>
    <mergeCell ref="E268:H268"/>
    <mergeCell ref="I268:J268"/>
    <mergeCell ref="A269:B269"/>
    <mergeCell ref="C269:D269"/>
    <mergeCell ref="E269:F269"/>
    <mergeCell ref="G269:H270"/>
    <mergeCell ref="I269:J269"/>
    <mergeCell ref="A261:F261"/>
    <mergeCell ref="H261:J261"/>
    <mergeCell ref="A262:F262"/>
    <mergeCell ref="H262:J262"/>
    <mergeCell ref="A266:J266"/>
    <mergeCell ref="A267:J267"/>
    <mergeCell ref="A245:F245"/>
    <mergeCell ref="A246:F246"/>
    <mergeCell ref="H246:J246"/>
    <mergeCell ref="L259:M259"/>
    <mergeCell ref="A260:F260"/>
    <mergeCell ref="H260:J260"/>
    <mergeCell ref="A242:B242"/>
    <mergeCell ref="C242:D242"/>
    <mergeCell ref="E242:F242"/>
    <mergeCell ref="G242:H243"/>
    <mergeCell ref="I242:J242"/>
    <mergeCell ref="G244:H244"/>
    <mergeCell ref="A236:F236"/>
    <mergeCell ref="H236:J236"/>
    <mergeCell ref="A239:J239"/>
    <mergeCell ref="A240:J240"/>
    <mergeCell ref="E241:H241"/>
    <mergeCell ref="I241:J241"/>
    <mergeCell ref="G211:H211"/>
    <mergeCell ref="A230:F230"/>
    <mergeCell ref="H230:J230"/>
    <mergeCell ref="A231:F231"/>
    <mergeCell ref="H231:J231"/>
    <mergeCell ref="K232:L232"/>
    <mergeCell ref="A206:J206"/>
    <mergeCell ref="A207:J207"/>
    <mergeCell ref="E208:H208"/>
    <mergeCell ref="I208:J208"/>
    <mergeCell ref="A209:B209"/>
    <mergeCell ref="C209:D209"/>
    <mergeCell ref="E209:F209"/>
    <mergeCell ref="G209:H210"/>
    <mergeCell ref="I209:J209"/>
    <mergeCell ref="G184:H184"/>
    <mergeCell ref="K186:L186"/>
    <mergeCell ref="A189:F189"/>
    <mergeCell ref="H189:J189"/>
    <mergeCell ref="A197:F197"/>
    <mergeCell ref="H197:J197"/>
    <mergeCell ref="A179:J179"/>
    <mergeCell ref="A180:J180"/>
    <mergeCell ref="E181:H181"/>
    <mergeCell ref="I181:J181"/>
    <mergeCell ref="A182:B182"/>
    <mergeCell ref="C182:D182"/>
    <mergeCell ref="E182:F182"/>
    <mergeCell ref="G182:H183"/>
    <mergeCell ref="I182:J182"/>
    <mergeCell ref="L152:M152"/>
    <mergeCell ref="G153:H153"/>
    <mergeCell ref="K154:L154"/>
    <mergeCell ref="A168:F168"/>
    <mergeCell ref="H168:J168"/>
    <mergeCell ref="L178:M178"/>
    <mergeCell ref="E150:H150"/>
    <mergeCell ref="I150:J150"/>
    <mergeCell ref="A151:B151"/>
    <mergeCell ref="C151:D151"/>
    <mergeCell ref="E151:F151"/>
    <mergeCell ref="G151:H152"/>
    <mergeCell ref="I151:J151"/>
    <mergeCell ref="A140:F140"/>
    <mergeCell ref="H140:J140"/>
    <mergeCell ref="A141:F141"/>
    <mergeCell ref="H141:J141"/>
    <mergeCell ref="A148:J148"/>
    <mergeCell ref="A149:J149"/>
    <mergeCell ref="A127:F127"/>
    <mergeCell ref="H127:J127"/>
    <mergeCell ref="A128:F128"/>
    <mergeCell ref="H128:J128"/>
    <mergeCell ref="L129:O131"/>
    <mergeCell ref="A133:F133"/>
    <mergeCell ref="H133:J133"/>
    <mergeCell ref="A124:B124"/>
    <mergeCell ref="C124:D124"/>
    <mergeCell ref="E124:F124"/>
    <mergeCell ref="G124:H125"/>
    <mergeCell ref="I124:J124"/>
    <mergeCell ref="G126:H126"/>
    <mergeCell ref="A116:F116"/>
    <mergeCell ref="H116:J116"/>
    <mergeCell ref="A121:J121"/>
    <mergeCell ref="A122:J122"/>
    <mergeCell ref="E123:H123"/>
    <mergeCell ref="I123:J123"/>
    <mergeCell ref="A109:B109"/>
    <mergeCell ref="C109:D109"/>
    <mergeCell ref="E109:F109"/>
    <mergeCell ref="G109:H110"/>
    <mergeCell ref="I109:J109"/>
    <mergeCell ref="G111:H111"/>
    <mergeCell ref="L103:M103"/>
    <mergeCell ref="A104:F104"/>
    <mergeCell ref="H104:J104"/>
    <mergeCell ref="A106:J106"/>
    <mergeCell ref="A107:J107"/>
    <mergeCell ref="E108:H108"/>
    <mergeCell ref="I108:J108"/>
    <mergeCell ref="A101:F101"/>
    <mergeCell ref="H101:J101"/>
    <mergeCell ref="A102:F102"/>
    <mergeCell ref="H102:J102"/>
    <mergeCell ref="A103:F103"/>
    <mergeCell ref="H103:J103"/>
    <mergeCell ref="G97:H97"/>
    <mergeCell ref="A98:F98"/>
    <mergeCell ref="H98:J98"/>
    <mergeCell ref="A99:F99"/>
    <mergeCell ref="H99:J99"/>
    <mergeCell ref="A100:F100"/>
    <mergeCell ref="H100:J100"/>
    <mergeCell ref="A93:J93"/>
    <mergeCell ref="E94:H94"/>
    <mergeCell ref="I94:J94"/>
    <mergeCell ref="A95:B95"/>
    <mergeCell ref="C95:D95"/>
    <mergeCell ref="E95:F95"/>
    <mergeCell ref="G95:H96"/>
    <mergeCell ref="I95:J95"/>
    <mergeCell ref="A89:F89"/>
    <mergeCell ref="H89:J89"/>
    <mergeCell ref="A90:F90"/>
    <mergeCell ref="H90:J90"/>
    <mergeCell ref="A91:F91"/>
    <mergeCell ref="H91:J91"/>
    <mergeCell ref="A84:F84"/>
    <mergeCell ref="H84:J84"/>
    <mergeCell ref="A85:F85"/>
    <mergeCell ref="H85:J85"/>
    <mergeCell ref="L86:M86"/>
    <mergeCell ref="K88:L88"/>
    <mergeCell ref="G66:H66"/>
    <mergeCell ref="K68:L68"/>
    <mergeCell ref="A75:F75"/>
    <mergeCell ref="H75:J75"/>
    <mergeCell ref="A82:F82"/>
    <mergeCell ref="H82:J82"/>
    <mergeCell ref="A62:J62"/>
    <mergeCell ref="E63:H63"/>
    <mergeCell ref="I63:J63"/>
    <mergeCell ref="A64:B64"/>
    <mergeCell ref="C64:D64"/>
    <mergeCell ref="E64:F64"/>
    <mergeCell ref="G64:H65"/>
    <mergeCell ref="I64:J64"/>
    <mergeCell ref="A36:F36"/>
    <mergeCell ref="H36:J36"/>
    <mergeCell ref="A37:F37"/>
    <mergeCell ref="H37:J37"/>
    <mergeCell ref="L60:M60"/>
    <mergeCell ref="A61:J61"/>
    <mergeCell ref="A33:B33"/>
    <mergeCell ref="C33:D33"/>
    <mergeCell ref="E33:F33"/>
    <mergeCell ref="G33:H34"/>
    <mergeCell ref="I33:J33"/>
    <mergeCell ref="G35:H35"/>
    <mergeCell ref="A30:J30"/>
    <mergeCell ref="L30:M30"/>
    <mergeCell ref="A31:J31"/>
    <mergeCell ref="E32:H32"/>
    <mergeCell ref="I32:J32"/>
    <mergeCell ref="K32:L32"/>
    <mergeCell ref="G7:H7"/>
    <mergeCell ref="A9:F9"/>
    <mergeCell ref="H9:J9"/>
    <mergeCell ref="A18:F18"/>
    <mergeCell ref="H18:J18"/>
    <mergeCell ref="A29:I29"/>
    <mergeCell ref="A2:J2"/>
    <mergeCell ref="L2:M2"/>
    <mergeCell ref="A3:J3"/>
    <mergeCell ref="I4:J4"/>
    <mergeCell ref="A5:B5"/>
    <mergeCell ref="C5:D5"/>
    <mergeCell ref="E5:F5"/>
    <mergeCell ref="G5:H6"/>
    <mergeCell ref="I5:J5"/>
    <mergeCell ref="K5:L5"/>
  </mergeCells>
  <printOptions horizontalCentered="1"/>
  <pageMargins left="0.55118110236220497" right="0.511811023622047" top="0.86614173228346503" bottom="0.511811023622047" header="0.43307086614173201" footer="0.59055118110236204"/>
  <pageSetup scale="95" firstPageNumber="390" orientation="landscape" useFirstPageNumber="1" r:id="rId1"/>
  <headerFooter>
    <oddHeader>&amp;L&amp;"Arial,Bold"&amp;UCOCHIN UNIVERSITY OF SCIENCE AND TECHNOLOGYBUDGET ESTIMATES: 2022-23&amp;C                                 &amp;P</oddHeader>
    <oddFooter>&amp;L&amp;C&amp;R</oddFooter>
    <evenHeader>&amp;L&amp;"Arial,Bold"&amp;UCOCHIN UNIVERSITY OF SCIENCE AND TECHNOLOGYBUDGET ESTIMATES: 2016-17&amp;C&amp;P&amp;R</evenHeader>
    <evenFooter>&amp;L&amp;C&amp;R</evenFooter>
  </headerFooter>
  <rowBreaks count="9" manualBreakCount="9">
    <brk id="29" max="9" man="1"/>
    <brk id="60" max="9" man="1"/>
    <brk id="105" max="9" man="1"/>
    <brk id="119" max="9" man="1"/>
    <brk id="147" max="9" man="1"/>
    <brk id="178" max="9" man="1"/>
    <brk id="205" max="9" man="1"/>
    <brk id="238" max="9" man="1"/>
    <brk id="265" max="9" man="1"/>
  </rowBreaks>
</worksheet>
</file>

<file path=xl/worksheets/sheet23.xml><?xml version="1.0" encoding="utf-8"?>
<worksheet xmlns="http://schemas.openxmlformats.org/spreadsheetml/2006/main" xmlns:r="http://schemas.openxmlformats.org/officeDocument/2006/relationships">
  <sheetPr>
    <tabColor theme="7" tint="-0.23999755851924193"/>
  </sheetPr>
  <dimension ref="A1:CV498"/>
  <sheetViews>
    <sheetView zoomScaleSheetLayoutView="100" workbookViewId="0">
      <selection activeCell="I9" sqref="I9"/>
    </sheetView>
  </sheetViews>
  <sheetFormatPr defaultColWidth="9" defaultRowHeight="12.75" customHeight="1"/>
  <cols>
    <col min="1" max="1" width="15" style="53" customWidth="1"/>
    <col min="2" max="2" width="6.85546875" style="53" customWidth="1"/>
    <col min="3" max="3" width="15.140625" style="53" customWidth="1"/>
    <col min="4" max="4" width="6" style="53" customWidth="1"/>
    <col min="5" max="5" width="15.42578125" style="53" customWidth="1"/>
    <col min="6" max="6" width="8.85546875" style="53" customWidth="1"/>
    <col min="7" max="7" width="4.85546875" style="53" customWidth="1"/>
    <col min="8" max="8" width="33.28515625" style="53" customWidth="1"/>
    <col min="9" max="9" width="16.85546875" style="53" customWidth="1"/>
    <col min="10" max="10" width="9.42578125" style="53" customWidth="1"/>
    <col min="11" max="11" width="10" style="53" customWidth="1"/>
    <col min="12" max="12" width="11.28515625" style="53" customWidth="1"/>
    <col min="13" max="13" width="9.85546875" style="53" customWidth="1"/>
    <col min="14" max="14" width="12" style="53" customWidth="1"/>
    <col min="15" max="17" width="9.140625" style="53" customWidth="1"/>
    <col min="18" max="18" width="10.28515625" style="53" customWidth="1"/>
    <col min="19" max="100" width="9.140625" style="53" customWidth="1"/>
    <col min="101" max="16384" width="9" style="2817"/>
  </cols>
  <sheetData>
    <row r="1" spans="1:14" ht="12.75" customHeight="1">
      <c r="A1" s="385"/>
      <c r="B1" s="385"/>
      <c r="C1" s="385"/>
      <c r="D1" s="385"/>
      <c r="E1" s="385"/>
      <c r="F1" s="385"/>
      <c r="G1" s="385"/>
      <c r="H1" s="385"/>
      <c r="I1" s="385"/>
      <c r="J1" s="385"/>
    </row>
    <row r="2" spans="1:14" ht="18.75" customHeight="1">
      <c r="A2" s="4996" t="s">
        <v>3507</v>
      </c>
      <c r="B2" s="4997"/>
      <c r="C2" s="4997"/>
      <c r="D2" s="4997"/>
      <c r="E2" s="4997"/>
      <c r="F2" s="4997"/>
      <c r="G2" s="4997"/>
      <c r="H2" s="4997"/>
      <c r="I2" s="4997"/>
      <c r="J2" s="4997"/>
      <c r="K2" s="123"/>
      <c r="L2" s="4493"/>
      <c r="M2" s="4493"/>
    </row>
    <row r="3" spans="1:14" ht="10.5" customHeight="1">
      <c r="A3" s="396"/>
      <c r="B3" s="396"/>
      <c r="C3" s="396"/>
      <c r="D3" s="396"/>
      <c r="E3" s="396"/>
      <c r="F3" s="396"/>
      <c r="G3" s="396"/>
      <c r="H3" s="396"/>
      <c r="I3" s="396"/>
      <c r="J3" s="396"/>
      <c r="K3" s="123"/>
      <c r="L3" s="2927"/>
      <c r="M3" s="2927"/>
    </row>
    <row r="4" spans="1:14" ht="18.75" customHeight="1">
      <c r="A4" s="396"/>
      <c r="B4" s="396"/>
      <c r="C4" s="396"/>
      <c r="D4" s="396"/>
      <c r="E4" s="396"/>
      <c r="F4" s="2905" t="s">
        <v>2317</v>
      </c>
      <c r="G4" s="396"/>
      <c r="H4" s="396"/>
      <c r="I4" s="396"/>
      <c r="J4" s="396"/>
      <c r="K4" s="123"/>
      <c r="L4" s="2927"/>
      <c r="M4" s="2927"/>
    </row>
    <row r="5" spans="1:14" ht="17.25" customHeight="1" thickBot="1">
      <c r="A5" s="397"/>
      <c r="B5" s="397"/>
      <c r="C5" s="397"/>
      <c r="D5" s="397"/>
      <c r="E5" s="397"/>
      <c r="F5" s="397"/>
      <c r="G5" s="397"/>
      <c r="H5" s="397"/>
      <c r="I5" s="4998" t="s">
        <v>313</v>
      </c>
      <c r="J5" s="4998"/>
      <c r="K5" s="2901"/>
    </row>
    <row r="6" spans="1:14" s="277" customFormat="1" ht="29.25" customHeight="1">
      <c r="A6" s="4453" t="s">
        <v>3785</v>
      </c>
      <c r="B6" s="4454"/>
      <c r="C6" s="4455" t="s">
        <v>3783</v>
      </c>
      <c r="D6" s="4454"/>
      <c r="E6" s="4455" t="s">
        <v>3784</v>
      </c>
      <c r="F6" s="4454"/>
      <c r="G6" s="4456" t="s">
        <v>117</v>
      </c>
      <c r="H6" s="4457"/>
      <c r="I6" s="4455" t="s">
        <v>3782</v>
      </c>
      <c r="J6" s="4467"/>
      <c r="K6" s="4493"/>
      <c r="L6" s="4493"/>
      <c r="M6" s="280"/>
      <c r="N6" s="281"/>
    </row>
    <row r="7" spans="1:14" s="282" customFormat="1" ht="15" customHeight="1">
      <c r="A7" s="1050" t="s">
        <v>118</v>
      </c>
      <c r="B7" s="2819" t="s">
        <v>104</v>
      </c>
      <c r="C7" s="2819" t="s">
        <v>118</v>
      </c>
      <c r="D7" s="2819" t="s">
        <v>104</v>
      </c>
      <c r="E7" s="2819" t="s">
        <v>118</v>
      </c>
      <c r="F7" s="2819" t="s">
        <v>104</v>
      </c>
      <c r="G7" s="4458"/>
      <c r="H7" s="4459"/>
      <c r="I7" s="2819" t="s">
        <v>118</v>
      </c>
      <c r="J7" s="1051" t="s">
        <v>104</v>
      </c>
      <c r="K7" s="291"/>
      <c r="M7" s="280"/>
      <c r="N7" s="280"/>
    </row>
    <row r="8" spans="1:14" s="278" customFormat="1" ht="13.5" customHeight="1" thickBot="1">
      <c r="A8" s="1223" t="s">
        <v>1266</v>
      </c>
      <c r="B8" s="2909" t="s">
        <v>3012</v>
      </c>
      <c r="C8" s="2909" t="s">
        <v>2347</v>
      </c>
      <c r="D8" s="2909" t="s">
        <v>3013</v>
      </c>
      <c r="E8" s="2909" t="s">
        <v>1268</v>
      </c>
      <c r="F8" s="2909" t="s">
        <v>3014</v>
      </c>
      <c r="G8" s="4991" t="s">
        <v>3015</v>
      </c>
      <c r="H8" s="4992"/>
      <c r="I8" s="2909" t="s">
        <v>1267</v>
      </c>
      <c r="J8" s="1224" t="s">
        <v>3016</v>
      </c>
      <c r="K8" s="295"/>
      <c r="L8" s="296"/>
      <c r="M8" s="296"/>
    </row>
    <row r="9" spans="1:14" s="148" customFormat="1" ht="21" customHeight="1" thickTop="1" thickBot="1">
      <c r="A9" s="436"/>
      <c r="B9" s="310"/>
      <c r="C9" s="310">
        <v>-46071281</v>
      </c>
      <c r="D9" s="310"/>
      <c r="E9" s="310"/>
      <c r="F9" s="310">
        <v>0</v>
      </c>
      <c r="G9" s="248"/>
      <c r="H9" s="233" t="s">
        <v>2318</v>
      </c>
      <c r="I9" s="310">
        <v>-125855281</v>
      </c>
      <c r="J9" s="437">
        <v>0</v>
      </c>
      <c r="K9" s="150"/>
    </row>
    <row r="10" spans="1:14" ht="15.75" customHeight="1" thickTop="1">
      <c r="A10" s="4993"/>
      <c r="B10" s="4994"/>
      <c r="C10" s="4994"/>
      <c r="D10" s="4994"/>
      <c r="E10" s="4994"/>
      <c r="F10" s="4994"/>
      <c r="G10" s="243"/>
      <c r="H10" s="4478" t="s">
        <v>122</v>
      </c>
      <c r="I10" s="4478"/>
      <c r="J10" s="4479"/>
      <c r="K10" s="2901"/>
    </row>
    <row r="11" spans="1:14" ht="17.100000000000001" customHeight="1">
      <c r="A11" s="375">
        <f t="shared" ref="A11:F11" si="0">A78</f>
        <v>0</v>
      </c>
      <c r="B11" s="105">
        <f t="shared" si="0"/>
        <v>0</v>
      </c>
      <c r="C11" s="156">
        <f t="shared" si="0"/>
        <v>85648000</v>
      </c>
      <c r="D11" s="105">
        <f t="shared" si="0"/>
        <v>0</v>
      </c>
      <c r="E11" s="156">
        <f t="shared" si="0"/>
        <v>85648000</v>
      </c>
      <c r="F11" s="105">
        <f t="shared" si="0"/>
        <v>0</v>
      </c>
      <c r="G11" s="162" t="s">
        <v>3</v>
      </c>
      <c r="H11" s="62" t="s">
        <v>110</v>
      </c>
      <c r="I11" s="156">
        <f>I78</f>
        <v>0</v>
      </c>
      <c r="J11" s="410">
        <f>J78</f>
        <v>0</v>
      </c>
      <c r="K11" s="2901"/>
    </row>
    <row r="12" spans="1:14" ht="17.100000000000001" customHeight="1">
      <c r="A12" s="409">
        <v>0</v>
      </c>
      <c r="B12" s="105">
        <v>0</v>
      </c>
      <c r="C12" s="105">
        <v>0</v>
      </c>
      <c r="D12" s="105">
        <v>0</v>
      </c>
      <c r="E12" s="105">
        <v>0</v>
      </c>
      <c r="F12" s="105">
        <v>0</v>
      </c>
      <c r="G12" s="162" t="s">
        <v>124</v>
      </c>
      <c r="H12" s="62" t="s">
        <v>212</v>
      </c>
      <c r="I12" s="105">
        <v>0</v>
      </c>
      <c r="J12" s="410">
        <v>0</v>
      </c>
      <c r="K12" s="2901"/>
    </row>
    <row r="13" spans="1:14" ht="17.100000000000001" customHeight="1">
      <c r="A13" s="409">
        <v>0</v>
      </c>
      <c r="B13" s="105">
        <v>0</v>
      </c>
      <c r="C13" s="105">
        <v>0</v>
      </c>
      <c r="D13" s="105">
        <v>0</v>
      </c>
      <c r="E13" s="105">
        <v>0</v>
      </c>
      <c r="F13" s="105">
        <v>0</v>
      </c>
      <c r="G13" s="162" t="s">
        <v>126</v>
      </c>
      <c r="H13" s="186" t="s">
        <v>2439</v>
      </c>
      <c r="I13" s="105">
        <v>0</v>
      </c>
      <c r="J13" s="410">
        <v>0</v>
      </c>
      <c r="K13" s="2901"/>
    </row>
    <row r="14" spans="1:14" ht="17.100000000000001" customHeight="1">
      <c r="A14" s="409">
        <v>0</v>
      </c>
      <c r="B14" s="105">
        <v>0</v>
      </c>
      <c r="C14" s="105">
        <v>0</v>
      </c>
      <c r="D14" s="105">
        <v>0</v>
      </c>
      <c r="E14" s="105">
        <v>0</v>
      </c>
      <c r="F14" s="105">
        <v>0</v>
      </c>
      <c r="G14" s="162" t="s">
        <v>128</v>
      </c>
      <c r="H14" s="186" t="s">
        <v>2319</v>
      </c>
      <c r="I14" s="105">
        <v>0</v>
      </c>
      <c r="J14" s="410">
        <v>0</v>
      </c>
      <c r="K14" s="2901"/>
    </row>
    <row r="15" spans="1:14" ht="17.100000000000001" customHeight="1">
      <c r="A15" s="409">
        <v>0</v>
      </c>
      <c r="B15" s="105">
        <v>0</v>
      </c>
      <c r="C15" s="105">
        <v>0</v>
      </c>
      <c r="D15" s="105">
        <v>0</v>
      </c>
      <c r="E15" s="105">
        <v>0</v>
      </c>
      <c r="F15" s="105">
        <v>0</v>
      </c>
      <c r="G15" s="162" t="s">
        <v>129</v>
      </c>
      <c r="H15" s="62" t="s">
        <v>224</v>
      </c>
      <c r="I15" s="105">
        <v>0</v>
      </c>
      <c r="J15" s="410">
        <v>0</v>
      </c>
      <c r="K15" s="2901"/>
    </row>
    <row r="16" spans="1:14" ht="17.100000000000001" customHeight="1">
      <c r="A16" s="409">
        <v>0</v>
      </c>
      <c r="B16" s="105">
        <v>0</v>
      </c>
      <c r="C16" s="105">
        <v>0</v>
      </c>
      <c r="D16" s="105">
        <v>0</v>
      </c>
      <c r="E16" s="105">
        <v>0</v>
      </c>
      <c r="F16" s="105">
        <v>0</v>
      </c>
      <c r="G16" s="162" t="s">
        <v>130</v>
      </c>
      <c r="H16" s="62" t="s">
        <v>292</v>
      </c>
      <c r="I16" s="105">
        <v>0</v>
      </c>
      <c r="J16" s="410">
        <v>0</v>
      </c>
      <c r="K16" s="2901"/>
    </row>
    <row r="17" spans="1:18" s="95" customFormat="1" ht="20.25" customHeight="1" thickBot="1">
      <c r="A17" s="413">
        <f t="shared" ref="A17:F17" si="1">A115</f>
        <v>0</v>
      </c>
      <c r="B17" s="204">
        <f t="shared" si="1"/>
        <v>0</v>
      </c>
      <c r="C17" s="203">
        <f t="shared" si="1"/>
        <v>1900000</v>
      </c>
      <c r="D17" s="204">
        <f t="shared" si="1"/>
        <v>0</v>
      </c>
      <c r="E17" s="203">
        <f t="shared" si="1"/>
        <v>1900000</v>
      </c>
      <c r="F17" s="204">
        <f t="shared" si="1"/>
        <v>0</v>
      </c>
      <c r="G17" s="229" t="s">
        <v>132</v>
      </c>
      <c r="H17" s="236" t="s">
        <v>232</v>
      </c>
      <c r="I17" s="203">
        <f>I115</f>
        <v>0</v>
      </c>
      <c r="J17" s="440">
        <f>J115</f>
        <v>0</v>
      </c>
      <c r="K17" s="151"/>
    </row>
    <row r="18" spans="1:18" s="148" customFormat="1" ht="23.25" customHeight="1" thickTop="1" thickBot="1">
      <c r="A18" s="438">
        <f t="shared" ref="A18:F18" si="2">SUM(A11:A17)</f>
        <v>0</v>
      </c>
      <c r="B18" s="207">
        <f t="shared" si="2"/>
        <v>0</v>
      </c>
      <c r="C18" s="207">
        <f t="shared" si="2"/>
        <v>87548000</v>
      </c>
      <c r="D18" s="207">
        <f t="shared" si="2"/>
        <v>0</v>
      </c>
      <c r="E18" s="207">
        <f t="shared" si="2"/>
        <v>87548000</v>
      </c>
      <c r="F18" s="207">
        <f t="shared" si="2"/>
        <v>0</v>
      </c>
      <c r="G18" s="239"/>
      <c r="H18" s="230" t="s">
        <v>2320</v>
      </c>
      <c r="I18" s="207">
        <f>SUM(I11:I17)</f>
        <v>0</v>
      </c>
      <c r="J18" s="439">
        <f>SUM(J11:J17)</f>
        <v>0</v>
      </c>
    </row>
    <row r="19" spans="1:18" ht="15" customHeight="1" thickTop="1" thickBot="1">
      <c r="A19" s="441"/>
      <c r="B19" s="195"/>
      <c r="C19" s="195"/>
      <c r="D19" s="195"/>
      <c r="E19" s="195"/>
      <c r="F19" s="195"/>
      <c r="G19" s="243"/>
      <c r="H19" s="4478" t="s">
        <v>136</v>
      </c>
      <c r="I19" s="4478"/>
      <c r="J19" s="4479"/>
      <c r="L19" s="111">
        <f>A17-A26</f>
        <v>0</v>
      </c>
      <c r="M19" s="53">
        <f>ROUND(L19/100000,2)</f>
        <v>0</v>
      </c>
    </row>
    <row r="20" spans="1:18" ht="17.100000000000001" customHeight="1" thickTop="1">
      <c r="A20" s="375">
        <f t="shared" ref="A20:F20" si="3">+A136</f>
        <v>0</v>
      </c>
      <c r="B20" s="156">
        <f t="shared" si="3"/>
        <v>0</v>
      </c>
      <c r="C20" s="156">
        <f t="shared" si="3"/>
        <v>101150000</v>
      </c>
      <c r="D20" s="156">
        <f t="shared" si="3"/>
        <v>0</v>
      </c>
      <c r="E20" s="156">
        <f t="shared" si="3"/>
        <v>101150000</v>
      </c>
      <c r="F20" s="156">
        <f t="shared" si="3"/>
        <v>0</v>
      </c>
      <c r="G20" s="162" t="s">
        <v>137</v>
      </c>
      <c r="H20" s="63" t="s">
        <v>239</v>
      </c>
      <c r="I20" s="156">
        <f>+I136</f>
        <v>0</v>
      </c>
      <c r="J20" s="378">
        <f>+J136</f>
        <v>0</v>
      </c>
      <c r="L20" s="55">
        <f>+C17-C26</f>
        <v>0</v>
      </c>
      <c r="M20" s="53">
        <f>ROUND(L20/100000,2)</f>
        <v>0</v>
      </c>
    </row>
    <row r="21" spans="1:18" ht="17.100000000000001" customHeight="1">
      <c r="A21" s="375">
        <f t="shared" ref="A21:F21" si="4">+A219</f>
        <v>0</v>
      </c>
      <c r="B21" s="156">
        <f t="shared" si="4"/>
        <v>0</v>
      </c>
      <c r="C21" s="156">
        <f t="shared" si="4"/>
        <v>54282000</v>
      </c>
      <c r="D21" s="156">
        <f t="shared" si="4"/>
        <v>0</v>
      </c>
      <c r="E21" s="156">
        <f t="shared" si="4"/>
        <v>54282000</v>
      </c>
      <c r="F21" s="156">
        <f t="shared" si="4"/>
        <v>0</v>
      </c>
      <c r="G21" s="162" t="s">
        <v>139</v>
      </c>
      <c r="H21" s="186" t="s">
        <v>243</v>
      </c>
      <c r="I21" s="156">
        <f>+I219</f>
        <v>0</v>
      </c>
      <c r="J21" s="378">
        <f>+J219</f>
        <v>0</v>
      </c>
      <c r="L21" s="55">
        <f>+E17-E26</f>
        <v>0</v>
      </c>
      <c r="M21" s="53">
        <f>ROUND(L21/100000,2)</f>
        <v>0</v>
      </c>
    </row>
    <row r="22" spans="1:18" ht="17.100000000000001" customHeight="1">
      <c r="A22" s="375">
        <f t="shared" ref="A22:F22" si="5">+A212</f>
        <v>0</v>
      </c>
      <c r="B22" s="156">
        <f t="shared" si="5"/>
        <v>0</v>
      </c>
      <c r="C22" s="156">
        <f t="shared" si="5"/>
        <v>0</v>
      </c>
      <c r="D22" s="156">
        <f t="shared" si="5"/>
        <v>0</v>
      </c>
      <c r="E22" s="156">
        <f t="shared" si="5"/>
        <v>0</v>
      </c>
      <c r="F22" s="156">
        <f t="shared" si="5"/>
        <v>0</v>
      </c>
      <c r="G22" s="162" t="s">
        <v>141</v>
      </c>
      <c r="H22" s="62" t="s">
        <v>212</v>
      </c>
      <c r="I22" s="156">
        <f>+I212</f>
        <v>0</v>
      </c>
      <c r="J22" s="378">
        <f>+J212</f>
        <v>0</v>
      </c>
      <c r="L22" s="55">
        <f>+I17-I26</f>
        <v>0</v>
      </c>
      <c r="M22" s="53">
        <f>ROUND(L22/100000,2)</f>
        <v>0</v>
      </c>
    </row>
    <row r="23" spans="1:18" ht="34.5" customHeight="1">
      <c r="A23" s="375">
        <f t="shared" ref="A23:F23" si="6">+A214</f>
        <v>0</v>
      </c>
      <c r="B23" s="156">
        <f t="shared" si="6"/>
        <v>0</v>
      </c>
      <c r="C23" s="156">
        <f t="shared" si="6"/>
        <v>0</v>
      </c>
      <c r="D23" s="156">
        <f t="shared" si="6"/>
        <v>0</v>
      </c>
      <c r="E23" s="156">
        <f t="shared" si="6"/>
        <v>0</v>
      </c>
      <c r="F23" s="156">
        <f t="shared" si="6"/>
        <v>0</v>
      </c>
      <c r="G23" s="162" t="s">
        <v>142</v>
      </c>
      <c r="H23" s="63" t="s">
        <v>220</v>
      </c>
      <c r="I23" s="156">
        <f>+I214</f>
        <v>0</v>
      </c>
      <c r="J23" s="378">
        <f>+J214</f>
        <v>0</v>
      </c>
    </row>
    <row r="24" spans="1:18" ht="17.100000000000001" customHeight="1">
      <c r="A24" s="375">
        <f t="shared" ref="A24:F24" si="7">+A257</f>
        <v>0</v>
      </c>
      <c r="B24" s="156">
        <f t="shared" si="7"/>
        <v>0</v>
      </c>
      <c r="C24" s="156">
        <f t="shared" si="7"/>
        <v>7500000</v>
      </c>
      <c r="D24" s="156">
        <f t="shared" si="7"/>
        <v>0</v>
      </c>
      <c r="E24" s="156">
        <f t="shared" si="7"/>
        <v>7500000</v>
      </c>
      <c r="F24" s="156">
        <f t="shared" si="7"/>
        <v>0</v>
      </c>
      <c r="G24" s="162" t="s">
        <v>143</v>
      </c>
      <c r="H24" s="62" t="s">
        <v>224</v>
      </c>
      <c r="I24" s="156">
        <f>+I257</f>
        <v>0</v>
      </c>
      <c r="J24" s="378">
        <f>+J257</f>
        <v>0</v>
      </c>
    </row>
    <row r="25" spans="1:18" ht="17.100000000000001" customHeight="1">
      <c r="A25" s="375">
        <f t="shared" ref="A25:F25" si="8">+A260</f>
        <v>0</v>
      </c>
      <c r="B25" s="156">
        <f t="shared" si="8"/>
        <v>0</v>
      </c>
      <c r="C25" s="156">
        <f t="shared" si="8"/>
        <v>2500000</v>
      </c>
      <c r="D25" s="156">
        <f t="shared" si="8"/>
        <v>0</v>
      </c>
      <c r="E25" s="156">
        <f t="shared" si="8"/>
        <v>2500000</v>
      </c>
      <c r="F25" s="156">
        <f t="shared" si="8"/>
        <v>0</v>
      </c>
      <c r="G25" s="162" t="s">
        <v>144</v>
      </c>
      <c r="H25" s="62" t="s">
        <v>292</v>
      </c>
      <c r="I25" s="156">
        <f>+I260</f>
        <v>0</v>
      </c>
      <c r="J25" s="378">
        <f>+J260</f>
        <v>0</v>
      </c>
    </row>
    <row r="26" spans="1:18" s="95" customFormat="1" ht="21.75" customHeight="1" thickBot="1">
      <c r="A26" s="413">
        <f t="shared" ref="A26:F26" si="9">+A280</f>
        <v>0</v>
      </c>
      <c r="B26" s="203">
        <f t="shared" si="9"/>
        <v>0</v>
      </c>
      <c r="C26" s="203">
        <f t="shared" si="9"/>
        <v>1900000</v>
      </c>
      <c r="D26" s="203">
        <f t="shared" si="9"/>
        <v>0</v>
      </c>
      <c r="E26" s="203">
        <f t="shared" si="9"/>
        <v>1900000</v>
      </c>
      <c r="F26" s="203">
        <f t="shared" si="9"/>
        <v>0</v>
      </c>
      <c r="G26" s="229" t="s">
        <v>145</v>
      </c>
      <c r="H26" s="236" t="s">
        <v>232</v>
      </c>
      <c r="I26" s="203">
        <f>+I280</f>
        <v>0</v>
      </c>
      <c r="J26" s="433">
        <f>+J280</f>
        <v>0</v>
      </c>
      <c r="L26" s="111">
        <f>+A17-A26</f>
        <v>0</v>
      </c>
      <c r="N26" s="111">
        <f>+C17-C26</f>
        <v>0</v>
      </c>
      <c r="P26" s="111">
        <f>+E17-E26</f>
        <v>0</v>
      </c>
      <c r="R26" s="111">
        <f>+I17-I26</f>
        <v>0</v>
      </c>
    </row>
    <row r="27" spans="1:18" s="148" customFormat="1" ht="21.75" customHeight="1" thickTop="1" thickBot="1">
      <c r="A27" s="438">
        <f t="shared" ref="A27:F27" si="10">SUM(A20:A26)</f>
        <v>0</v>
      </c>
      <c r="B27" s="207">
        <f t="shared" si="10"/>
        <v>0</v>
      </c>
      <c r="C27" s="207">
        <f t="shared" si="10"/>
        <v>167332000</v>
      </c>
      <c r="D27" s="207">
        <f t="shared" si="10"/>
        <v>0</v>
      </c>
      <c r="E27" s="207">
        <f t="shared" si="10"/>
        <v>167332000</v>
      </c>
      <c r="F27" s="207">
        <f t="shared" si="10"/>
        <v>0</v>
      </c>
      <c r="G27" s="279"/>
      <c r="H27" s="230" t="s">
        <v>203</v>
      </c>
      <c r="I27" s="207">
        <f>SUM(I20:I26)</f>
        <v>0</v>
      </c>
      <c r="J27" s="439">
        <f>SUM(J20:J26)</f>
        <v>0</v>
      </c>
    </row>
    <row r="28" spans="1:18" s="95" customFormat="1" ht="27.75" customHeight="1" thickTop="1" thickBot="1">
      <c r="A28" s="435">
        <f t="shared" ref="A28:F28" si="11">A9+A18-A27</f>
        <v>0</v>
      </c>
      <c r="B28" s="414">
        <f t="shared" si="11"/>
        <v>0</v>
      </c>
      <c r="C28" s="414">
        <f t="shared" si="11"/>
        <v>-125855281</v>
      </c>
      <c r="D28" s="414">
        <f t="shared" si="11"/>
        <v>0</v>
      </c>
      <c r="E28" s="414">
        <f t="shared" si="11"/>
        <v>-79784000</v>
      </c>
      <c r="F28" s="414">
        <f t="shared" si="11"/>
        <v>0</v>
      </c>
      <c r="G28" s="442"/>
      <c r="H28" s="443" t="s">
        <v>149</v>
      </c>
      <c r="I28" s="414">
        <f>I9+I18-I27</f>
        <v>-125855281</v>
      </c>
      <c r="J28" s="415">
        <f>J9+J18-J27</f>
        <v>0</v>
      </c>
    </row>
    <row r="29" spans="1:18" s="53" customFormat="1" ht="9" customHeight="1">
      <c r="A29" s="54"/>
      <c r="B29" s="54"/>
      <c r="C29" s="54"/>
      <c r="D29" s="54"/>
      <c r="E29" s="54"/>
      <c r="F29" s="54"/>
      <c r="H29" s="54"/>
      <c r="I29" s="54"/>
      <c r="J29" s="54"/>
    </row>
    <row r="30" spans="1:18" s="53" customFormat="1" ht="15" customHeight="1">
      <c r="A30" s="4493" t="s">
        <v>625</v>
      </c>
      <c r="B30" s="4493"/>
      <c r="C30" s="4493"/>
      <c r="D30" s="4493"/>
      <c r="E30" s="4493"/>
      <c r="F30" s="4493"/>
      <c r="G30" s="4493"/>
      <c r="H30" s="4493"/>
      <c r="I30" s="4493"/>
      <c r="J30" s="4493"/>
    </row>
    <row r="31" spans="1:18" ht="16.5" customHeight="1">
      <c r="A31" s="4995" t="s">
        <v>2975</v>
      </c>
      <c r="B31" s="4860"/>
      <c r="C31" s="4860"/>
      <c r="D31" s="4860"/>
      <c r="E31" s="4860"/>
      <c r="F31" s="4860"/>
      <c r="G31" s="4860"/>
      <c r="H31" s="4864"/>
      <c r="I31" s="4864"/>
      <c r="J31" s="4864"/>
      <c r="K31" s="4864"/>
      <c r="L31" s="5001"/>
      <c r="M31" s="5001"/>
    </row>
    <row r="32" spans="1:18" ht="15.75" customHeight="1">
      <c r="A32" s="4963" t="s">
        <v>2321</v>
      </c>
      <c r="B32" s="4963"/>
      <c r="C32" s="4963"/>
      <c r="D32" s="4963"/>
      <c r="E32" s="4963"/>
      <c r="F32" s="4963"/>
      <c r="G32" s="4963"/>
      <c r="H32" s="4963"/>
      <c r="I32" s="4963"/>
      <c r="J32" s="4963"/>
      <c r="K32" s="385"/>
      <c r="L32" s="385"/>
      <c r="M32" s="385"/>
    </row>
    <row r="33" spans="1:14" ht="12" customHeight="1" thickBot="1">
      <c r="A33" s="398"/>
      <c r="B33" s="398"/>
      <c r="C33" s="398"/>
      <c r="D33" s="399"/>
      <c r="E33" s="399"/>
      <c r="F33" s="399"/>
      <c r="G33" s="399"/>
      <c r="H33" s="399"/>
      <c r="I33" s="5002" t="s">
        <v>313</v>
      </c>
      <c r="J33" s="5002"/>
      <c r="K33" s="385"/>
      <c r="L33" s="385"/>
      <c r="M33" s="385"/>
    </row>
    <row r="34" spans="1:14" ht="29.25" customHeight="1">
      <c r="A34" s="4453" t="s">
        <v>3785</v>
      </c>
      <c r="B34" s="4454"/>
      <c r="C34" s="4455" t="s">
        <v>3783</v>
      </c>
      <c r="D34" s="4454"/>
      <c r="E34" s="4455" t="s">
        <v>3784</v>
      </c>
      <c r="F34" s="4454"/>
      <c r="G34" s="4456" t="s">
        <v>117</v>
      </c>
      <c r="H34" s="4457"/>
      <c r="I34" s="4455" t="s">
        <v>3782</v>
      </c>
      <c r="J34" s="4467"/>
      <c r="K34" s="5003"/>
      <c r="L34" s="5001"/>
      <c r="M34" s="2912"/>
      <c r="N34" s="97"/>
    </row>
    <row r="35" spans="1:14" s="2927" customFormat="1" ht="15" customHeight="1">
      <c r="A35" s="1050" t="s">
        <v>118</v>
      </c>
      <c r="B35" s="2819" t="s">
        <v>104</v>
      </c>
      <c r="C35" s="2819" t="s">
        <v>118</v>
      </c>
      <c r="D35" s="2819" t="s">
        <v>104</v>
      </c>
      <c r="E35" s="2819" t="s">
        <v>118</v>
      </c>
      <c r="F35" s="2819" t="s">
        <v>104</v>
      </c>
      <c r="G35" s="4458"/>
      <c r="H35" s="4459"/>
      <c r="I35" s="2819" t="s">
        <v>118</v>
      </c>
      <c r="J35" s="1051" t="s">
        <v>104</v>
      </c>
      <c r="K35" s="2916"/>
      <c r="L35" s="2912"/>
      <c r="M35" s="2912"/>
      <c r="N35" s="98"/>
    </row>
    <row r="36" spans="1:14" s="91" customFormat="1" ht="13.5" customHeight="1" thickBot="1">
      <c r="A36" s="1223" t="s">
        <v>1266</v>
      </c>
      <c r="B36" s="2909" t="s">
        <v>3012</v>
      </c>
      <c r="C36" s="2909" t="s">
        <v>2347</v>
      </c>
      <c r="D36" s="2909" t="s">
        <v>3013</v>
      </c>
      <c r="E36" s="2909" t="s">
        <v>1268</v>
      </c>
      <c r="F36" s="2909" t="s">
        <v>3014</v>
      </c>
      <c r="G36" s="4991" t="s">
        <v>3015</v>
      </c>
      <c r="H36" s="4992"/>
      <c r="I36" s="2909" t="s">
        <v>1267</v>
      </c>
      <c r="J36" s="1224" t="s">
        <v>3016</v>
      </c>
      <c r="K36" s="2916"/>
      <c r="L36" s="2912"/>
      <c r="M36" s="2912"/>
    </row>
    <row r="37" spans="1:14" s="91" customFormat="1" ht="15" customHeight="1">
      <c r="A37" s="4999"/>
      <c r="B37" s="5000"/>
      <c r="C37" s="5000"/>
      <c r="D37" s="5000"/>
      <c r="E37" s="5000"/>
      <c r="F37" s="5000"/>
      <c r="G37" s="2921" t="s">
        <v>3</v>
      </c>
      <c r="H37" s="4918" t="s">
        <v>110</v>
      </c>
      <c r="I37" s="4918"/>
      <c r="J37" s="4919"/>
      <c r="K37" s="53"/>
      <c r="L37" s="53"/>
      <c r="M37" s="53"/>
    </row>
    <row r="38" spans="1:14" s="53" customFormat="1" ht="15" customHeight="1">
      <c r="A38" s="4999"/>
      <c r="B38" s="5000"/>
      <c r="C38" s="5000"/>
      <c r="D38" s="5000"/>
      <c r="E38" s="5000"/>
      <c r="F38" s="5000"/>
      <c r="G38" s="2921">
        <v>1</v>
      </c>
      <c r="H38" s="4918" t="s">
        <v>2322</v>
      </c>
      <c r="I38" s="4918"/>
      <c r="J38" s="4919"/>
    </row>
    <row r="39" spans="1:14" s="53" customFormat="1" ht="17.100000000000001" customHeight="1">
      <c r="A39" s="381"/>
      <c r="B39" s="158"/>
      <c r="C39" s="158">
        <v>0</v>
      </c>
      <c r="D39" s="158">
        <v>0</v>
      </c>
      <c r="E39" s="158">
        <v>0</v>
      </c>
      <c r="F39" s="158">
        <v>0</v>
      </c>
      <c r="G39" s="3073" t="s">
        <v>324</v>
      </c>
      <c r="H39" s="3074" t="s">
        <v>2323</v>
      </c>
      <c r="I39" s="158">
        <v>0</v>
      </c>
      <c r="J39" s="158">
        <v>0</v>
      </c>
    </row>
    <row r="40" spans="1:14" ht="17.100000000000001" customHeight="1">
      <c r="A40" s="158"/>
      <c r="B40" s="156"/>
      <c r="C40" s="3079">
        <v>50000</v>
      </c>
      <c r="D40" s="158">
        <v>0</v>
      </c>
      <c r="E40" s="3079">
        <v>50000</v>
      </c>
      <c r="F40" s="158">
        <v>0</v>
      </c>
      <c r="G40" s="3076" t="s">
        <v>326</v>
      </c>
      <c r="H40" s="3077" t="s">
        <v>2324</v>
      </c>
      <c r="I40" s="3079"/>
      <c r="J40" s="158">
        <v>0</v>
      </c>
    </row>
    <row r="41" spans="1:14" ht="17.100000000000001" customHeight="1">
      <c r="A41" s="158"/>
      <c r="B41" s="156"/>
      <c r="C41" s="3079">
        <v>70000</v>
      </c>
      <c r="D41" s="158">
        <v>0</v>
      </c>
      <c r="E41" s="3079">
        <v>70000</v>
      </c>
      <c r="F41" s="158">
        <v>0</v>
      </c>
      <c r="G41" s="3076" t="s">
        <v>455</v>
      </c>
      <c r="H41" s="3078" t="s">
        <v>2325</v>
      </c>
      <c r="I41" s="3079"/>
      <c r="J41" s="158">
        <v>0</v>
      </c>
    </row>
    <row r="42" spans="1:14" ht="20.25" customHeight="1">
      <c r="A42" s="158"/>
      <c r="B42" s="156"/>
      <c r="C42" s="3079"/>
      <c r="D42" s="158">
        <v>0</v>
      </c>
      <c r="E42" s="3079"/>
      <c r="F42" s="158">
        <v>0</v>
      </c>
      <c r="G42" s="3076" t="s">
        <v>697</v>
      </c>
      <c r="H42" s="3078" t="s">
        <v>2326</v>
      </c>
      <c r="I42" s="3079"/>
      <c r="J42" s="158">
        <v>0</v>
      </c>
    </row>
    <row r="43" spans="1:14" ht="17.100000000000001" customHeight="1">
      <c r="A43" s="158"/>
      <c r="B43" s="156"/>
      <c r="C43" s="3079">
        <v>65000000</v>
      </c>
      <c r="D43" s="158">
        <v>0</v>
      </c>
      <c r="E43" s="3079">
        <v>65000000</v>
      </c>
      <c r="F43" s="158">
        <v>0</v>
      </c>
      <c r="G43" s="3076" t="s">
        <v>495</v>
      </c>
      <c r="H43" s="3077" t="s">
        <v>2327</v>
      </c>
      <c r="I43" s="3079"/>
      <c r="J43" s="158">
        <v>0</v>
      </c>
    </row>
    <row r="44" spans="1:14" ht="17.100000000000001" customHeight="1">
      <c r="A44" s="158"/>
      <c r="B44" s="156"/>
      <c r="C44" s="3079">
        <v>450000</v>
      </c>
      <c r="D44" s="158">
        <v>0</v>
      </c>
      <c r="E44" s="3079">
        <v>450000</v>
      </c>
      <c r="F44" s="158">
        <v>0</v>
      </c>
      <c r="G44" s="3076" t="s">
        <v>497</v>
      </c>
      <c r="H44" s="3077" t="s">
        <v>2328</v>
      </c>
      <c r="I44" s="3079"/>
      <c r="J44" s="158">
        <v>0</v>
      </c>
    </row>
    <row r="45" spans="1:14" ht="17.100000000000001" customHeight="1">
      <c r="A45" s="158"/>
      <c r="B45" s="105"/>
      <c r="C45" s="3079">
        <v>900000</v>
      </c>
      <c r="D45" s="158">
        <v>0</v>
      </c>
      <c r="E45" s="3079">
        <v>900000</v>
      </c>
      <c r="F45" s="158">
        <v>0</v>
      </c>
      <c r="G45" s="3076" t="s">
        <v>499</v>
      </c>
      <c r="H45" s="3077" t="s">
        <v>2329</v>
      </c>
      <c r="I45" s="3079"/>
      <c r="J45" s="158">
        <v>0</v>
      </c>
    </row>
    <row r="46" spans="1:14" ht="17.100000000000001" customHeight="1">
      <c r="A46" s="158"/>
      <c r="B46" s="156"/>
      <c r="C46" s="3079">
        <v>60000</v>
      </c>
      <c r="D46" s="158">
        <v>0</v>
      </c>
      <c r="E46" s="3079">
        <v>60000</v>
      </c>
      <c r="F46" s="158">
        <v>0</v>
      </c>
      <c r="G46" s="3076" t="s">
        <v>501</v>
      </c>
      <c r="H46" s="3077" t="s">
        <v>2330</v>
      </c>
      <c r="I46" s="3079"/>
      <c r="J46" s="158">
        <v>0</v>
      </c>
    </row>
    <row r="47" spans="1:14" ht="17.100000000000001" customHeight="1">
      <c r="A47" s="158"/>
      <c r="B47" s="156"/>
      <c r="C47" s="3079">
        <v>1250000</v>
      </c>
      <c r="D47" s="158">
        <v>0</v>
      </c>
      <c r="E47" s="3079">
        <v>1250000</v>
      </c>
      <c r="F47" s="158">
        <v>0</v>
      </c>
      <c r="G47" s="3076" t="s">
        <v>503</v>
      </c>
      <c r="H47" s="3077" t="s">
        <v>2331</v>
      </c>
      <c r="I47" s="3079"/>
      <c r="J47" s="158">
        <v>0</v>
      </c>
    </row>
    <row r="48" spans="1:14" ht="17.100000000000001" customHeight="1">
      <c r="A48" s="158"/>
      <c r="B48" s="156"/>
      <c r="C48" s="3079">
        <v>450000</v>
      </c>
      <c r="D48" s="158">
        <v>0</v>
      </c>
      <c r="E48" s="3079">
        <v>450000</v>
      </c>
      <c r="F48" s="158">
        <v>0</v>
      </c>
      <c r="G48" s="3076" t="s">
        <v>505</v>
      </c>
      <c r="H48" s="3077" t="s">
        <v>2333</v>
      </c>
      <c r="I48" s="3079"/>
      <c r="J48" s="158">
        <v>0</v>
      </c>
    </row>
    <row r="49" spans="1:100" ht="17.100000000000001" customHeight="1">
      <c r="A49" s="158"/>
      <c r="B49" s="156"/>
      <c r="C49" s="3079">
        <v>250000</v>
      </c>
      <c r="D49" s="158">
        <v>0</v>
      </c>
      <c r="E49" s="3079">
        <v>250000</v>
      </c>
      <c r="F49" s="158">
        <v>0</v>
      </c>
      <c r="G49" s="3076" t="s">
        <v>506</v>
      </c>
      <c r="H49" s="3077" t="s">
        <v>2334</v>
      </c>
      <c r="I49" s="3079"/>
      <c r="J49" s="158">
        <v>0</v>
      </c>
      <c r="O49" s="53">
        <v>122417310</v>
      </c>
    </row>
    <row r="50" spans="1:100" ht="17.100000000000001" customHeight="1">
      <c r="A50" s="158"/>
      <c r="B50" s="156"/>
      <c r="C50" s="3079"/>
      <c r="D50" s="158">
        <v>0</v>
      </c>
      <c r="E50" s="3079"/>
      <c r="F50" s="158">
        <v>0</v>
      </c>
      <c r="G50" s="3076" t="s">
        <v>1034</v>
      </c>
      <c r="H50" s="3077" t="s">
        <v>2335</v>
      </c>
      <c r="I50" s="3079"/>
      <c r="J50" s="158">
        <v>0</v>
      </c>
      <c r="O50" s="53">
        <v>51503000</v>
      </c>
    </row>
    <row r="51" spans="1:100" ht="17.100000000000001" customHeight="1">
      <c r="A51" s="158"/>
      <c r="B51" s="156"/>
      <c r="C51" s="4169">
        <v>0</v>
      </c>
      <c r="D51" s="158">
        <v>0</v>
      </c>
      <c r="E51" s="4169">
        <v>0</v>
      </c>
      <c r="F51" s="158">
        <v>0</v>
      </c>
      <c r="G51" s="3076" t="s">
        <v>1036</v>
      </c>
      <c r="H51" s="3077" t="s">
        <v>2443</v>
      </c>
      <c r="I51" s="4169"/>
      <c r="J51" s="158">
        <v>0</v>
      </c>
      <c r="O51" s="53">
        <f>O49/O50</f>
        <v>2.3768966856299634</v>
      </c>
    </row>
    <row r="52" spans="1:100" ht="17.100000000000001" customHeight="1">
      <c r="A52" s="158"/>
      <c r="B52" s="156"/>
      <c r="C52" s="3079"/>
      <c r="D52" s="158">
        <v>0</v>
      </c>
      <c r="E52" s="3079"/>
      <c r="F52" s="158">
        <v>0</v>
      </c>
      <c r="G52" s="3076" t="s">
        <v>522</v>
      </c>
      <c r="H52" s="3077" t="s">
        <v>2337</v>
      </c>
      <c r="I52" s="3079"/>
      <c r="J52" s="158">
        <v>0</v>
      </c>
    </row>
    <row r="53" spans="1:100" ht="17.100000000000001" customHeight="1">
      <c r="A53" s="158"/>
      <c r="B53" s="156"/>
      <c r="C53" s="3079">
        <v>250000</v>
      </c>
      <c r="D53" s="158">
        <v>0</v>
      </c>
      <c r="E53" s="3079">
        <v>250000</v>
      </c>
      <c r="F53" s="158">
        <v>0</v>
      </c>
      <c r="G53" s="3076" t="s">
        <v>327</v>
      </c>
      <c r="H53" s="3078" t="s">
        <v>2338</v>
      </c>
      <c r="I53" s="3079"/>
      <c r="J53" s="158">
        <v>0</v>
      </c>
    </row>
    <row r="54" spans="1:100" ht="17.100000000000001" customHeight="1">
      <c r="A54" s="158"/>
      <c r="B54" s="156"/>
      <c r="C54" s="3079">
        <v>7500000</v>
      </c>
      <c r="D54" s="158">
        <v>0</v>
      </c>
      <c r="E54" s="3079">
        <v>7500000</v>
      </c>
      <c r="F54" s="158">
        <v>0</v>
      </c>
      <c r="G54" s="3076" t="s">
        <v>529</v>
      </c>
      <c r="H54" s="3077" t="s">
        <v>2339</v>
      </c>
      <c r="I54" s="3079"/>
      <c r="J54" s="158">
        <v>0</v>
      </c>
    </row>
    <row r="55" spans="1:100" ht="17.100000000000001" customHeight="1">
      <c r="A55" s="158"/>
      <c r="B55" s="156"/>
      <c r="C55" s="3079">
        <v>250000</v>
      </c>
      <c r="D55" s="158">
        <v>0</v>
      </c>
      <c r="E55" s="3079">
        <v>250000</v>
      </c>
      <c r="F55" s="158">
        <v>0</v>
      </c>
      <c r="G55" s="3076" t="s">
        <v>2340</v>
      </c>
      <c r="H55" s="3077" t="s">
        <v>2341</v>
      </c>
      <c r="I55" s="3079"/>
      <c r="J55" s="158">
        <v>0</v>
      </c>
    </row>
    <row r="56" spans="1:100" ht="17.100000000000001" customHeight="1">
      <c r="A56" s="158"/>
      <c r="B56" s="156"/>
      <c r="C56" s="3079">
        <v>1000000</v>
      </c>
      <c r="D56" s="158">
        <v>0</v>
      </c>
      <c r="E56" s="3079">
        <v>1000000</v>
      </c>
      <c r="F56" s="158">
        <v>0</v>
      </c>
      <c r="G56" s="3076" t="s">
        <v>2342</v>
      </c>
      <c r="H56" s="3078" t="s">
        <v>2343</v>
      </c>
      <c r="I56" s="3079"/>
      <c r="J56" s="158">
        <v>0</v>
      </c>
    </row>
    <row r="57" spans="1:100" ht="17.100000000000001" customHeight="1">
      <c r="A57" s="158"/>
      <c r="B57" s="105"/>
      <c r="C57" s="3079">
        <v>200000</v>
      </c>
      <c r="D57" s="158">
        <v>0</v>
      </c>
      <c r="E57" s="3079">
        <v>200000</v>
      </c>
      <c r="F57" s="158">
        <v>0</v>
      </c>
      <c r="G57" s="3076" t="s">
        <v>1247</v>
      </c>
      <c r="H57" s="3077" t="s">
        <v>2344</v>
      </c>
      <c r="I57" s="3079"/>
      <c r="J57" s="158">
        <v>0</v>
      </c>
    </row>
    <row r="58" spans="1:100" ht="17.100000000000001" customHeight="1">
      <c r="A58" s="158"/>
      <c r="B58" s="156"/>
      <c r="C58" s="3079">
        <v>100000</v>
      </c>
      <c r="D58" s="158">
        <v>0</v>
      </c>
      <c r="E58" s="3079">
        <v>100000</v>
      </c>
      <c r="F58" s="158">
        <v>0</v>
      </c>
      <c r="G58" s="3076" t="s">
        <v>2345</v>
      </c>
      <c r="H58" s="3077" t="s">
        <v>2346</v>
      </c>
      <c r="I58" s="3079"/>
      <c r="J58" s="158">
        <v>0</v>
      </c>
    </row>
    <row r="59" spans="1:100" ht="17.100000000000001" customHeight="1">
      <c r="A59" s="276"/>
      <c r="B59" s="4247"/>
      <c r="C59" s="4248">
        <v>250000</v>
      </c>
      <c r="D59" s="158">
        <v>0</v>
      </c>
      <c r="E59" s="4248">
        <v>250000</v>
      </c>
      <c r="F59" s="158">
        <v>0</v>
      </c>
      <c r="G59" s="3912">
        <v>107</v>
      </c>
      <c r="H59" s="4249" t="s">
        <v>2348</v>
      </c>
      <c r="I59" s="4248"/>
      <c r="J59" s="158">
        <v>0</v>
      </c>
    </row>
    <row r="60" spans="1:100" s="3829" customFormat="1" ht="17.100000000000001" customHeight="1">
      <c r="A60" s="4250"/>
      <c r="B60" s="3913"/>
      <c r="C60" s="4138">
        <v>90000</v>
      </c>
      <c r="D60" s="221"/>
      <c r="E60" s="4138">
        <v>90000</v>
      </c>
      <c r="F60" s="221"/>
      <c r="G60" s="3861"/>
      <c r="H60" s="3860" t="s">
        <v>3707</v>
      </c>
      <c r="I60" s="4138"/>
      <c r="J60" s="221"/>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row>
    <row r="61" spans="1:100" ht="30">
      <c r="A61" s="4250"/>
      <c r="B61" s="3913"/>
      <c r="C61" s="4252">
        <v>6628000</v>
      </c>
      <c r="D61" s="221">
        <v>0</v>
      </c>
      <c r="E61" s="4252">
        <v>6628000</v>
      </c>
      <c r="F61" s="221">
        <v>0</v>
      </c>
      <c r="G61" s="3861"/>
      <c r="H61" s="4251" t="s">
        <v>3479</v>
      </c>
      <c r="I61" s="4252"/>
      <c r="J61" s="221">
        <v>0</v>
      </c>
    </row>
    <row r="62" spans="1:100" ht="19.5" customHeight="1">
      <c r="A62" s="158"/>
      <c r="B62" s="4238"/>
      <c r="C62" s="158">
        <v>0</v>
      </c>
      <c r="D62" s="158">
        <v>0</v>
      </c>
      <c r="E62" s="158">
        <v>0</v>
      </c>
      <c r="F62" s="158">
        <v>0</v>
      </c>
      <c r="G62" s="4237"/>
      <c r="H62" s="4239" t="s">
        <v>3319</v>
      </c>
      <c r="I62" s="158">
        <v>0</v>
      </c>
      <c r="J62" s="158">
        <v>0</v>
      </c>
    </row>
    <row r="63" spans="1:100" s="95" customFormat="1" ht="19.5" customHeight="1" thickBot="1">
      <c r="A63" s="4995" t="s">
        <v>2975</v>
      </c>
      <c r="B63" s="4860"/>
      <c r="C63" s="4860"/>
      <c r="D63" s="4860"/>
      <c r="E63" s="4860"/>
      <c r="F63" s="4860"/>
      <c r="G63" s="4860"/>
      <c r="H63" s="4864"/>
      <c r="I63" s="4864"/>
      <c r="J63" s="4864"/>
      <c r="K63" s="4864"/>
      <c r="L63" s="5001"/>
      <c r="M63" s="5001"/>
    </row>
    <row r="64" spans="1:100" s="101" customFormat="1" ht="17.25" customHeight="1" thickTop="1">
      <c r="A64" s="4963" t="s">
        <v>2321</v>
      </c>
      <c r="B64" s="4963"/>
      <c r="C64" s="4963"/>
      <c r="D64" s="4963"/>
      <c r="E64" s="4963"/>
      <c r="F64" s="4963"/>
      <c r="G64" s="4963"/>
      <c r="H64" s="4963"/>
      <c r="I64" s="4963"/>
      <c r="J64" s="4963"/>
      <c r="K64" s="385"/>
      <c r="L64" s="385"/>
      <c r="M64" s="385"/>
    </row>
    <row r="65" spans="1:14" ht="12.75" customHeight="1" thickBot="1">
      <c r="A65" s="398"/>
      <c r="B65" s="398"/>
      <c r="C65" s="398"/>
      <c r="D65" s="399"/>
      <c r="E65" s="399"/>
      <c r="F65" s="399"/>
      <c r="G65" s="399"/>
      <c r="H65" s="399"/>
      <c r="I65" s="5002" t="s">
        <v>313</v>
      </c>
      <c r="J65" s="5002"/>
      <c r="K65" s="385"/>
      <c r="L65" s="385"/>
      <c r="M65" s="385"/>
    </row>
    <row r="66" spans="1:14" ht="29.25" customHeight="1">
      <c r="A66" s="4453" t="s">
        <v>3785</v>
      </c>
      <c r="B66" s="4454"/>
      <c r="C66" s="4455" t="s">
        <v>3783</v>
      </c>
      <c r="D66" s="4454"/>
      <c r="E66" s="4455" t="s">
        <v>3784</v>
      </c>
      <c r="F66" s="4454"/>
      <c r="G66" s="4456" t="s">
        <v>117</v>
      </c>
      <c r="H66" s="4457"/>
      <c r="I66" s="4455" t="s">
        <v>3782</v>
      </c>
      <c r="J66" s="4467"/>
      <c r="K66" s="5003"/>
      <c r="L66" s="5001"/>
      <c r="M66" s="2912"/>
    </row>
    <row r="67" spans="1:14" ht="15" customHeight="1">
      <c r="A67" s="1050" t="s">
        <v>118</v>
      </c>
      <c r="B67" s="2819" t="s">
        <v>104</v>
      </c>
      <c r="C67" s="2819" t="s">
        <v>118</v>
      </c>
      <c r="D67" s="2819" t="s">
        <v>104</v>
      </c>
      <c r="E67" s="2819" t="s">
        <v>118</v>
      </c>
      <c r="F67" s="2819" t="s">
        <v>104</v>
      </c>
      <c r="G67" s="4458"/>
      <c r="H67" s="4459"/>
      <c r="I67" s="2819" t="s">
        <v>118</v>
      </c>
      <c r="J67" s="1051" t="s">
        <v>104</v>
      </c>
      <c r="K67" s="2916"/>
      <c r="L67" s="2912"/>
      <c r="M67" s="2912"/>
    </row>
    <row r="68" spans="1:14" ht="13.5" customHeight="1" thickBot="1">
      <c r="A68" s="1223" t="s">
        <v>1266</v>
      </c>
      <c r="B68" s="2909" t="s">
        <v>3012</v>
      </c>
      <c r="C68" s="2909" t="s">
        <v>2347</v>
      </c>
      <c r="D68" s="2909" t="s">
        <v>3013</v>
      </c>
      <c r="E68" s="2909" t="s">
        <v>1268</v>
      </c>
      <c r="F68" s="2909" t="s">
        <v>3014</v>
      </c>
      <c r="G68" s="4991" t="s">
        <v>3015</v>
      </c>
      <c r="H68" s="4992"/>
      <c r="I68" s="2909" t="s">
        <v>1267</v>
      </c>
      <c r="J68" s="1224" t="s">
        <v>3016</v>
      </c>
      <c r="K68" s="2916"/>
      <c r="L68" s="2912"/>
      <c r="M68" s="2912"/>
      <c r="N68" s="97"/>
    </row>
    <row r="69" spans="1:14" s="2927" customFormat="1" ht="32.25" customHeight="1" thickBot="1">
      <c r="A69" s="158">
        <v>0</v>
      </c>
      <c r="B69" s="203">
        <v>0</v>
      </c>
      <c r="C69" s="203">
        <v>0</v>
      </c>
      <c r="D69" s="203">
        <v>0</v>
      </c>
      <c r="E69" s="105">
        <f>CEILING(A69*1.03,1000)</f>
        <v>0</v>
      </c>
      <c r="F69" s="203">
        <v>0</v>
      </c>
      <c r="G69" s="229">
        <v>112</v>
      </c>
      <c r="H69" s="308" t="s">
        <v>2492</v>
      </c>
      <c r="I69" s="158">
        <f>CEILING(A69*1.1,1000)</f>
        <v>0</v>
      </c>
      <c r="J69" s="433">
        <v>0</v>
      </c>
      <c r="K69" s="95"/>
      <c r="L69" s="95"/>
      <c r="M69" s="95"/>
      <c r="N69" s="98"/>
    </row>
    <row r="70" spans="1:14" s="91" customFormat="1" ht="19.5" customHeight="1" thickTop="1" thickBot="1">
      <c r="A70" s="427">
        <f t="shared" ref="A70:F70" si="12">SUM(A39:A62)+A69</f>
        <v>0</v>
      </c>
      <c r="B70" s="207">
        <f t="shared" si="12"/>
        <v>0</v>
      </c>
      <c r="C70" s="207">
        <f t="shared" si="12"/>
        <v>84748000</v>
      </c>
      <c r="D70" s="207">
        <f t="shared" si="12"/>
        <v>0</v>
      </c>
      <c r="E70" s="207">
        <f t="shared" si="12"/>
        <v>84748000</v>
      </c>
      <c r="F70" s="207">
        <f t="shared" si="12"/>
        <v>0</v>
      </c>
      <c r="G70" s="279"/>
      <c r="H70" s="230" t="s">
        <v>2351</v>
      </c>
      <c r="I70" s="207">
        <f>SUM(I39:I62)+I69</f>
        <v>0</v>
      </c>
      <c r="J70" s="439">
        <f>SUM(J39:J62)+J69</f>
        <v>0</v>
      </c>
      <c r="K70" s="72"/>
      <c r="L70" s="72"/>
      <c r="M70" s="72"/>
    </row>
    <row r="71" spans="1:14" s="107" customFormat="1" ht="18.75" customHeight="1" thickTop="1" thickBot="1">
      <c r="A71" s="4993"/>
      <c r="B71" s="4994"/>
      <c r="C71" s="4994"/>
      <c r="D71" s="4994"/>
      <c r="E71" s="4994"/>
      <c r="F71" s="4994"/>
      <c r="G71" s="224">
        <v>2</v>
      </c>
      <c r="H71" s="4478" t="s">
        <v>321</v>
      </c>
      <c r="I71" s="4478"/>
      <c r="J71" s="4479"/>
      <c r="K71" s="53"/>
      <c r="L71" s="53"/>
      <c r="M71" s="53"/>
    </row>
    <row r="72" spans="1:14" s="122" customFormat="1" ht="17.100000000000001" customHeight="1" thickTop="1" thickBot="1">
      <c r="A72" s="374"/>
      <c r="B72" s="105"/>
      <c r="C72" s="3079">
        <v>50000</v>
      </c>
      <c r="D72" s="3083">
        <v>0</v>
      </c>
      <c r="E72" s="3079">
        <v>50000</v>
      </c>
      <c r="F72" s="3083">
        <v>0</v>
      </c>
      <c r="G72" s="162">
        <v>200</v>
      </c>
      <c r="H72" s="3084" t="s">
        <v>2352</v>
      </c>
      <c r="I72" s="3079"/>
      <c r="J72" s="3083">
        <v>0</v>
      </c>
      <c r="K72" s="53"/>
      <c r="L72" s="53"/>
      <c r="M72" s="53"/>
    </row>
    <row r="73" spans="1:14" ht="30.75" thickTop="1">
      <c r="A73" s="374"/>
      <c r="B73" s="157"/>
      <c r="C73" s="4169">
        <v>800000</v>
      </c>
      <c r="D73" s="3083">
        <v>0</v>
      </c>
      <c r="E73" s="4169">
        <v>800000</v>
      </c>
      <c r="F73" s="3083">
        <v>0</v>
      </c>
      <c r="G73" s="3080">
        <v>208</v>
      </c>
      <c r="H73" s="3085" t="s">
        <v>2353</v>
      </c>
      <c r="I73" s="4169"/>
      <c r="J73" s="3083">
        <v>0</v>
      </c>
    </row>
    <row r="74" spans="1:14" ht="17.100000000000001" customHeight="1">
      <c r="A74" s="374"/>
      <c r="B74" s="157"/>
      <c r="C74" s="3079">
        <v>50000</v>
      </c>
      <c r="D74" s="3083">
        <v>0</v>
      </c>
      <c r="E74" s="3079">
        <v>50000</v>
      </c>
      <c r="F74" s="3083">
        <v>0</v>
      </c>
      <c r="G74" s="3080">
        <v>248</v>
      </c>
      <c r="H74" s="3084" t="s">
        <v>2354</v>
      </c>
      <c r="I74" s="3079"/>
      <c r="J74" s="3083">
        <v>0</v>
      </c>
    </row>
    <row r="75" spans="1:14" ht="17.100000000000001" customHeight="1" thickBot="1">
      <c r="A75" s="382">
        <v>0</v>
      </c>
      <c r="B75" s="213">
        <v>0</v>
      </c>
      <c r="C75" s="3087">
        <v>0</v>
      </c>
      <c r="D75" s="3083">
        <v>0</v>
      </c>
      <c r="E75" s="3087">
        <v>0</v>
      </c>
      <c r="F75" s="3083">
        <v>0</v>
      </c>
      <c r="G75" s="3081">
        <v>249</v>
      </c>
      <c r="H75" s="3086" t="s">
        <v>2355</v>
      </c>
      <c r="I75" s="3087">
        <v>0</v>
      </c>
      <c r="J75" s="3083">
        <v>0</v>
      </c>
    </row>
    <row r="76" spans="1:14" ht="18" customHeight="1" thickTop="1" thickBot="1">
      <c r="A76" s="207">
        <f t="shared" ref="A76:F76" si="13">SUM(A72:A75)</f>
        <v>0</v>
      </c>
      <c r="B76" s="207">
        <f t="shared" si="13"/>
        <v>0</v>
      </c>
      <c r="C76" s="207">
        <f t="shared" si="13"/>
        <v>900000</v>
      </c>
      <c r="D76" s="207">
        <f t="shared" si="13"/>
        <v>0</v>
      </c>
      <c r="E76" s="206">
        <f t="shared" si="13"/>
        <v>900000</v>
      </c>
      <c r="F76" s="206">
        <f t="shared" si="13"/>
        <v>0</v>
      </c>
      <c r="G76" s="279"/>
      <c r="H76" s="230" t="s">
        <v>2356</v>
      </c>
      <c r="I76" s="206">
        <f>SUM(I72:I75)</f>
        <v>0</v>
      </c>
      <c r="J76" s="206">
        <f>SUM(J72:J75)</f>
        <v>0</v>
      </c>
    </row>
    <row r="77" spans="1:14" s="92" customFormat="1" ht="16.5" customHeight="1" thickTop="1" thickBot="1">
      <c r="A77" s="4993"/>
      <c r="B77" s="4994"/>
      <c r="C77" s="4994"/>
      <c r="D77" s="4994"/>
      <c r="E77" s="4994"/>
      <c r="F77" s="4994"/>
      <c r="G77" s="313">
        <v>3</v>
      </c>
      <c r="H77" s="4478" t="s">
        <v>2357</v>
      </c>
      <c r="I77" s="4478"/>
      <c r="J77" s="4479"/>
      <c r="K77" s="95"/>
      <c r="L77" s="95"/>
      <c r="M77" s="95"/>
    </row>
    <row r="78" spans="1:14" ht="34.5" customHeight="1" thickTop="1" thickBot="1">
      <c r="A78" s="556">
        <f t="shared" ref="A78:F78" si="14">SUM(A76,A77,A70)</f>
        <v>0</v>
      </c>
      <c r="B78" s="238">
        <f t="shared" si="14"/>
        <v>0</v>
      </c>
      <c r="C78" s="238">
        <f>SUM(C76,C77,C70)</f>
        <v>85648000</v>
      </c>
      <c r="D78" s="238">
        <f t="shared" si="14"/>
        <v>0</v>
      </c>
      <c r="E78" s="238">
        <f t="shared" si="14"/>
        <v>85648000</v>
      </c>
      <c r="F78" s="238">
        <f t="shared" si="14"/>
        <v>0</v>
      </c>
      <c r="G78" s="239"/>
      <c r="H78" s="259" t="s">
        <v>2448</v>
      </c>
      <c r="I78" s="207">
        <f>SUM(I76,I77,I70)</f>
        <v>0</v>
      </c>
      <c r="J78" s="439">
        <f>SUM(J76,J77,J70)</f>
        <v>0</v>
      </c>
      <c r="K78" s="122"/>
      <c r="L78" s="122"/>
      <c r="M78" s="122"/>
    </row>
    <row r="79" spans="1:14" ht="15.75" hidden="1" customHeight="1">
      <c r="A79" s="4993"/>
      <c r="B79" s="4994"/>
      <c r="C79" s="4994"/>
      <c r="D79" s="4994"/>
      <c r="E79" s="4994"/>
      <c r="F79" s="4994"/>
      <c r="G79" s="231" t="s">
        <v>124</v>
      </c>
      <c r="H79" s="4994" t="s">
        <v>212</v>
      </c>
      <c r="I79" s="4994"/>
      <c r="J79" s="5004"/>
    </row>
    <row r="80" spans="1:14" ht="15.75" hidden="1" customHeight="1">
      <c r="A80" s="4993"/>
      <c r="B80" s="4994"/>
      <c r="C80" s="4994"/>
      <c r="D80" s="4994"/>
      <c r="E80" s="4994"/>
      <c r="F80" s="4994"/>
      <c r="G80" s="224">
        <v>1</v>
      </c>
      <c r="H80" s="4994" t="s">
        <v>319</v>
      </c>
      <c r="I80" s="4994"/>
      <c r="J80" s="5004"/>
    </row>
    <row r="81" spans="1:14" ht="15.75" hidden="1" customHeight="1">
      <c r="A81" s="374">
        <v>0</v>
      </c>
      <c r="B81" s="157">
        <v>0</v>
      </c>
      <c r="C81" s="157">
        <v>0</v>
      </c>
      <c r="D81" s="157">
        <v>0</v>
      </c>
      <c r="E81" s="157">
        <v>0</v>
      </c>
      <c r="F81" s="157">
        <v>0</v>
      </c>
      <c r="G81" s="162" t="s">
        <v>324</v>
      </c>
      <c r="H81" s="62" t="s">
        <v>2449</v>
      </c>
      <c r="I81" s="157">
        <v>0</v>
      </c>
      <c r="J81" s="410">
        <v>0</v>
      </c>
    </row>
    <row r="82" spans="1:14" ht="15.75" hidden="1" customHeight="1">
      <c r="A82" s="375">
        <v>0</v>
      </c>
      <c r="B82" s="156">
        <v>0</v>
      </c>
      <c r="C82" s="156">
        <v>0</v>
      </c>
      <c r="D82" s="156">
        <v>0</v>
      </c>
      <c r="E82" s="156">
        <v>0</v>
      </c>
      <c r="F82" s="156">
        <v>0</v>
      </c>
      <c r="G82" s="162" t="s">
        <v>327</v>
      </c>
      <c r="H82" s="62" t="s">
        <v>2450</v>
      </c>
      <c r="I82" s="105">
        <v>0</v>
      </c>
      <c r="J82" s="378">
        <v>0</v>
      </c>
    </row>
    <row r="83" spans="1:14" ht="15.75" hidden="1" customHeight="1">
      <c r="A83" s="411">
        <f t="shared" ref="A83:F83" si="15">SUM(A81:A82)</f>
        <v>0</v>
      </c>
      <c r="B83" s="227">
        <f t="shared" si="15"/>
        <v>0</v>
      </c>
      <c r="C83" s="227">
        <f t="shared" si="15"/>
        <v>0</v>
      </c>
      <c r="D83" s="227">
        <f t="shared" si="15"/>
        <v>0</v>
      </c>
      <c r="E83" s="227">
        <f t="shared" si="15"/>
        <v>0</v>
      </c>
      <c r="F83" s="227">
        <f t="shared" si="15"/>
        <v>0</v>
      </c>
      <c r="G83" s="62"/>
      <c r="H83" s="228" t="s">
        <v>2451</v>
      </c>
      <c r="I83" s="227">
        <f>SUM(I81:I82)</f>
        <v>0</v>
      </c>
      <c r="J83" s="412">
        <f>SUM(J81:J82)</f>
        <v>0</v>
      </c>
    </row>
    <row r="84" spans="1:14" s="92" customFormat="1" ht="25.5" hidden="1" customHeight="1">
      <c r="A84" s="4993"/>
      <c r="B84" s="4994"/>
      <c r="C84" s="4994"/>
      <c r="D84" s="4994"/>
      <c r="E84" s="4994"/>
      <c r="F84" s="4994"/>
      <c r="G84" s="224">
        <v>2</v>
      </c>
      <c r="H84" s="4994" t="s">
        <v>2452</v>
      </c>
      <c r="I84" s="4994"/>
      <c r="J84" s="5004"/>
      <c r="K84" s="53"/>
      <c r="L84" s="53"/>
      <c r="M84" s="53"/>
    </row>
    <row r="85" spans="1:14" ht="16.5" hidden="1" customHeight="1">
      <c r="A85" s="409">
        <v>0</v>
      </c>
      <c r="B85" s="156">
        <v>0</v>
      </c>
      <c r="C85" s="105">
        <v>0</v>
      </c>
      <c r="D85" s="105">
        <v>0</v>
      </c>
      <c r="E85" s="156">
        <v>0</v>
      </c>
      <c r="F85" s="105">
        <v>0</v>
      </c>
      <c r="G85" s="224"/>
      <c r="H85" s="228"/>
      <c r="I85" s="156">
        <v>0</v>
      </c>
      <c r="J85" s="410">
        <v>0</v>
      </c>
    </row>
    <row r="86" spans="1:14" ht="18" hidden="1" customHeight="1">
      <c r="A86" s="4993"/>
      <c r="B86" s="4994"/>
      <c r="C86" s="4994"/>
      <c r="D86" s="4994"/>
      <c r="E86" s="4994"/>
      <c r="F86" s="4994"/>
      <c r="G86" s="4994"/>
      <c r="H86" s="4994" t="s">
        <v>320</v>
      </c>
      <c r="I86" s="4994"/>
      <c r="J86" s="5004"/>
    </row>
    <row r="87" spans="1:14" ht="14.25" hidden="1" customHeight="1">
      <c r="A87" s="375">
        <v>0</v>
      </c>
      <c r="B87" s="156">
        <v>0</v>
      </c>
      <c r="C87" s="156">
        <v>0</v>
      </c>
      <c r="D87" s="156">
        <v>0</v>
      </c>
      <c r="E87" s="156">
        <v>0</v>
      </c>
      <c r="F87" s="156">
        <v>0</v>
      </c>
      <c r="G87" s="224"/>
      <c r="H87" s="228"/>
      <c r="I87" s="105">
        <v>0</v>
      </c>
      <c r="J87" s="378">
        <v>0</v>
      </c>
    </row>
    <row r="88" spans="1:14" ht="27" hidden="1" customHeight="1">
      <c r="A88" s="4993"/>
      <c r="B88" s="4994"/>
      <c r="C88" s="4994"/>
      <c r="D88" s="4994"/>
      <c r="E88" s="4994"/>
      <c r="F88" s="4994"/>
      <c r="G88" s="224">
        <v>4</v>
      </c>
      <c r="H88" s="4994" t="s">
        <v>321</v>
      </c>
      <c r="I88" s="4994"/>
      <c r="J88" s="5004"/>
      <c r="N88" s="97"/>
    </row>
    <row r="89" spans="1:14" s="2927" customFormat="1" ht="20.25" hidden="1" customHeight="1">
      <c r="A89" s="375"/>
      <c r="B89" s="156"/>
      <c r="C89" s="105"/>
      <c r="D89" s="156"/>
      <c r="E89" s="156"/>
      <c r="F89" s="156"/>
      <c r="G89" s="224"/>
      <c r="H89" s="228"/>
      <c r="I89" s="156"/>
      <c r="J89" s="378"/>
      <c r="K89" s="53"/>
      <c r="L89" s="53"/>
      <c r="M89" s="53"/>
      <c r="N89" s="98"/>
    </row>
    <row r="90" spans="1:14" s="91" customFormat="1" ht="16.5" hidden="1" customHeight="1">
      <c r="A90" s="860">
        <f t="shared" ref="A90:F90" si="16">SUM(A83:A88)</f>
        <v>0</v>
      </c>
      <c r="B90" s="255">
        <f t="shared" si="16"/>
        <v>0</v>
      </c>
      <c r="C90" s="255">
        <f t="shared" si="16"/>
        <v>0</v>
      </c>
      <c r="D90" s="255">
        <f t="shared" si="16"/>
        <v>0</v>
      </c>
      <c r="E90" s="255">
        <f t="shared" si="16"/>
        <v>0</v>
      </c>
      <c r="F90" s="255">
        <f t="shared" si="16"/>
        <v>0</v>
      </c>
      <c r="G90" s="247"/>
      <c r="H90" s="288" t="s">
        <v>2453</v>
      </c>
      <c r="I90" s="255">
        <f>SUM(I83:I88)</f>
        <v>0</v>
      </c>
      <c r="J90" s="861">
        <f>SUM(J83:J88)</f>
        <v>0</v>
      </c>
      <c r="K90" s="53"/>
      <c r="L90" s="53"/>
      <c r="M90" s="53"/>
    </row>
    <row r="91" spans="1:14" ht="25.5" hidden="1" customHeight="1">
      <c r="A91" s="862" t="s">
        <v>2493</v>
      </c>
      <c r="B91" s="863"/>
      <c r="C91" s="863"/>
      <c r="D91" s="863"/>
      <c r="E91" s="863"/>
      <c r="F91" s="863"/>
      <c r="G91" s="863"/>
      <c r="H91" s="362"/>
      <c r="I91" s="362"/>
      <c r="J91" s="408"/>
      <c r="L91" s="4493"/>
      <c r="M91" s="4493"/>
    </row>
    <row r="92" spans="1:14" ht="12" hidden="1" customHeight="1">
      <c r="A92" s="864"/>
      <c r="B92" s="604"/>
      <c r="C92" s="604"/>
      <c r="D92" s="865"/>
      <c r="E92" s="4994" t="s">
        <v>2494</v>
      </c>
      <c r="F92" s="4994"/>
      <c r="G92" s="4994"/>
      <c r="H92" s="4994"/>
      <c r="I92" s="362"/>
      <c r="J92" s="408"/>
    </row>
    <row r="93" spans="1:14" ht="13.5" hidden="1" customHeight="1">
      <c r="A93" s="864"/>
      <c r="B93" s="604"/>
      <c r="C93" s="604"/>
      <c r="D93" s="865"/>
      <c r="E93" s="865"/>
      <c r="F93" s="865"/>
      <c r="G93" s="865"/>
      <c r="H93" s="865"/>
      <c r="I93" s="4994" t="s">
        <v>313</v>
      </c>
      <c r="J93" s="5004"/>
    </row>
    <row r="94" spans="1:14" ht="15" hidden="1" customHeight="1">
      <c r="A94" s="4993" t="s">
        <v>2425</v>
      </c>
      <c r="B94" s="4994"/>
      <c r="C94" s="4994" t="s">
        <v>2426</v>
      </c>
      <c r="D94" s="4994"/>
      <c r="E94" s="4994" t="s">
        <v>2427</v>
      </c>
      <c r="F94" s="4994"/>
      <c r="G94" s="4994" t="s">
        <v>117</v>
      </c>
      <c r="H94" s="4994"/>
      <c r="I94" s="4994" t="s">
        <v>1431</v>
      </c>
      <c r="J94" s="5004"/>
      <c r="K94" s="4493"/>
      <c r="L94" s="4493"/>
      <c r="M94" s="2927"/>
    </row>
    <row r="95" spans="1:14" ht="15.75" hidden="1" customHeight="1">
      <c r="A95" s="841" t="s">
        <v>118</v>
      </c>
      <c r="B95" s="246" t="s">
        <v>104</v>
      </c>
      <c r="C95" s="246" t="s">
        <v>118</v>
      </c>
      <c r="D95" s="246" t="s">
        <v>104</v>
      </c>
      <c r="E95" s="246" t="s">
        <v>118</v>
      </c>
      <c r="F95" s="246" t="s">
        <v>104</v>
      </c>
      <c r="G95" s="4994"/>
      <c r="H95" s="4994"/>
      <c r="I95" s="246" t="s">
        <v>118</v>
      </c>
      <c r="J95" s="842" t="s">
        <v>104</v>
      </c>
      <c r="K95" s="125"/>
      <c r="L95" s="2927"/>
      <c r="M95" s="2927"/>
    </row>
    <row r="96" spans="1:14" ht="15.75" hidden="1" customHeight="1">
      <c r="A96" s="841">
        <v>1</v>
      </c>
      <c r="B96" s="224">
        <v>2</v>
      </c>
      <c r="C96" s="224">
        <v>3</v>
      </c>
      <c r="D96" s="224">
        <v>4</v>
      </c>
      <c r="E96" s="224">
        <v>5</v>
      </c>
      <c r="F96" s="224">
        <v>6</v>
      </c>
      <c r="G96" s="4994">
        <v>7</v>
      </c>
      <c r="H96" s="4994"/>
      <c r="I96" s="224">
        <v>8</v>
      </c>
      <c r="J96" s="866">
        <v>9</v>
      </c>
      <c r="K96" s="125"/>
      <c r="L96" s="2927"/>
      <c r="M96" s="2927"/>
    </row>
    <row r="97" spans="1:13" ht="15.75" hidden="1" customHeight="1">
      <c r="A97" s="4993"/>
      <c r="B97" s="4994"/>
      <c r="C97" s="4994"/>
      <c r="D97" s="4994"/>
      <c r="E97" s="4994"/>
      <c r="F97" s="4994"/>
      <c r="G97" s="224" t="s">
        <v>126</v>
      </c>
      <c r="H97" s="4994" t="s">
        <v>2359</v>
      </c>
      <c r="I97" s="4994"/>
      <c r="J97" s="5004"/>
    </row>
    <row r="98" spans="1:13" ht="15.75" hidden="1" customHeight="1">
      <c r="A98" s="375">
        <v>0</v>
      </c>
      <c r="B98" s="156">
        <v>0</v>
      </c>
      <c r="C98" s="156">
        <v>0</v>
      </c>
      <c r="D98" s="156">
        <v>0</v>
      </c>
      <c r="E98" s="156">
        <v>0</v>
      </c>
      <c r="F98" s="156">
        <v>0</v>
      </c>
      <c r="G98" s="224"/>
      <c r="H98" s="307"/>
      <c r="I98" s="156">
        <v>0</v>
      </c>
      <c r="J98" s="410">
        <v>0</v>
      </c>
    </row>
    <row r="99" spans="1:13" ht="15.75" hidden="1" customHeight="1">
      <c r="A99" s="4993"/>
      <c r="B99" s="4994"/>
      <c r="C99" s="4994"/>
      <c r="D99" s="4994"/>
      <c r="E99" s="4994"/>
      <c r="F99" s="4994"/>
      <c r="G99" s="224" t="s">
        <v>128</v>
      </c>
      <c r="H99" s="4994" t="s">
        <v>2319</v>
      </c>
      <c r="I99" s="4994"/>
      <c r="J99" s="5004"/>
    </row>
    <row r="100" spans="1:13" ht="15.75" hidden="1" customHeight="1">
      <c r="A100" s="375">
        <v>0</v>
      </c>
      <c r="B100" s="105">
        <v>0</v>
      </c>
      <c r="C100" s="156">
        <v>0</v>
      </c>
      <c r="D100" s="156">
        <v>0</v>
      </c>
      <c r="E100" s="156">
        <v>0</v>
      </c>
      <c r="F100" s="156">
        <v>0</v>
      </c>
      <c r="G100" s="224"/>
      <c r="H100" s="307"/>
      <c r="I100" s="156">
        <v>0</v>
      </c>
      <c r="J100" s="378">
        <v>0</v>
      </c>
    </row>
    <row r="101" spans="1:13" ht="15.75" hidden="1" customHeight="1">
      <c r="A101" s="4993"/>
      <c r="B101" s="4994"/>
      <c r="C101" s="4994"/>
      <c r="D101" s="4994"/>
      <c r="E101" s="4994"/>
      <c r="F101" s="4994"/>
      <c r="G101" s="224" t="s">
        <v>129</v>
      </c>
      <c r="H101" s="4994" t="s">
        <v>224</v>
      </c>
      <c r="I101" s="4994"/>
      <c r="J101" s="5004"/>
    </row>
    <row r="102" spans="1:13" ht="15.75" hidden="1" customHeight="1">
      <c r="A102" s="409">
        <v>0</v>
      </c>
      <c r="B102" s="156">
        <v>0</v>
      </c>
      <c r="C102" s="156">
        <v>0</v>
      </c>
      <c r="D102" s="156">
        <v>0</v>
      </c>
      <c r="E102" s="156">
        <v>0</v>
      </c>
      <c r="F102" s="156">
        <v>0</v>
      </c>
      <c r="G102" s="224"/>
      <c r="H102" s="228"/>
      <c r="I102" s="105">
        <v>0</v>
      </c>
      <c r="J102" s="378">
        <v>0</v>
      </c>
    </row>
    <row r="103" spans="1:13" ht="31.5" hidden="1" customHeight="1">
      <c r="A103" s="4993"/>
      <c r="B103" s="4994"/>
      <c r="C103" s="4994"/>
      <c r="D103" s="4994"/>
      <c r="E103" s="4994"/>
      <c r="F103" s="4994"/>
      <c r="G103" s="224" t="s">
        <v>130</v>
      </c>
      <c r="H103" s="4994" t="s">
        <v>292</v>
      </c>
      <c r="I103" s="4994"/>
      <c r="J103" s="5004"/>
    </row>
    <row r="104" spans="1:13" ht="21.75" hidden="1" customHeight="1" thickTop="1">
      <c r="A104" s="377">
        <v>0</v>
      </c>
      <c r="B104" s="199">
        <v>0</v>
      </c>
      <c r="C104" s="160">
        <v>0</v>
      </c>
      <c r="D104" s="199">
        <v>0</v>
      </c>
      <c r="E104" s="199">
        <v>0</v>
      </c>
      <c r="F104" s="199">
        <v>0</v>
      </c>
      <c r="G104" s="391"/>
      <c r="H104" s="847"/>
      <c r="I104" s="199">
        <v>0</v>
      </c>
      <c r="J104" s="523">
        <v>0</v>
      </c>
    </row>
    <row r="105" spans="1:13" s="95" customFormat="1" ht="16.5" customHeight="1" thickTop="1" thickBot="1">
      <c r="A105" s="4916"/>
      <c r="B105" s="4917"/>
      <c r="C105" s="4917"/>
      <c r="D105" s="4917"/>
      <c r="E105" s="4917"/>
      <c r="F105" s="4917"/>
      <c r="G105" s="2921" t="s">
        <v>132</v>
      </c>
      <c r="H105" s="4918" t="s">
        <v>232</v>
      </c>
      <c r="I105" s="4918"/>
      <c r="J105" s="4919"/>
      <c r="K105" s="53"/>
      <c r="L105" s="53"/>
      <c r="M105" s="53"/>
    </row>
    <row r="106" spans="1:13" s="122" customFormat="1" ht="13.5" customHeight="1" thickTop="1" thickBot="1">
      <c r="A106" s="4916"/>
      <c r="B106" s="4917"/>
      <c r="C106" s="4917"/>
      <c r="D106" s="4917"/>
      <c r="E106" s="4917"/>
      <c r="F106" s="4917"/>
      <c r="G106" s="2899"/>
      <c r="H106" s="4918" t="s">
        <v>2361</v>
      </c>
      <c r="I106" s="4918"/>
      <c r="J106" s="4919"/>
      <c r="K106" s="53"/>
      <c r="L106" s="53"/>
      <c r="M106" s="53"/>
    </row>
    <row r="107" spans="1:13" s="91" customFormat="1" ht="16.5" customHeight="1" thickTop="1" thickBot="1">
      <c r="A107" s="4916"/>
      <c r="B107" s="4917"/>
      <c r="C107" s="4917"/>
      <c r="D107" s="4917"/>
      <c r="E107" s="4917"/>
      <c r="F107" s="4917"/>
      <c r="G107" s="2899"/>
      <c r="H107" s="4918" t="s">
        <v>2454</v>
      </c>
      <c r="I107" s="4918"/>
      <c r="J107" s="4919"/>
      <c r="K107" s="53"/>
      <c r="L107" s="53"/>
      <c r="M107" s="53"/>
    </row>
    <row r="108" spans="1:13" s="148" customFormat="1" ht="24.75" customHeight="1" thickTop="1" thickBot="1">
      <c r="A108" s="381">
        <v>0</v>
      </c>
      <c r="B108" s="215">
        <v>0</v>
      </c>
      <c r="C108" s="215">
        <v>150000</v>
      </c>
      <c r="D108" s="538">
        <v>0</v>
      </c>
      <c r="E108" s="215">
        <v>150000</v>
      </c>
      <c r="F108" s="538">
        <v>0</v>
      </c>
      <c r="G108" s="243">
        <v>150</v>
      </c>
      <c r="H108" s="859" t="s">
        <v>2363</v>
      </c>
      <c r="I108" s="215"/>
      <c r="J108" s="538">
        <v>0</v>
      </c>
      <c r="K108" s="53"/>
      <c r="L108" s="53"/>
      <c r="M108" s="53"/>
    </row>
    <row r="109" spans="1:13" s="95" customFormat="1" ht="16.5" customHeight="1" thickTop="1" thickBot="1">
      <c r="A109" s="375">
        <v>0</v>
      </c>
      <c r="B109" s="105">
        <v>0</v>
      </c>
      <c r="C109" s="156">
        <v>300000</v>
      </c>
      <c r="D109" s="410">
        <v>0</v>
      </c>
      <c r="E109" s="156">
        <v>300000</v>
      </c>
      <c r="F109" s="410">
        <v>0</v>
      </c>
      <c r="G109" s="162">
        <v>151</v>
      </c>
      <c r="H109" s="62" t="s">
        <v>3176</v>
      </c>
      <c r="I109" s="156"/>
      <c r="J109" s="410">
        <v>0</v>
      </c>
      <c r="K109" s="53"/>
      <c r="L109" s="53"/>
      <c r="M109" s="53"/>
    </row>
    <row r="110" spans="1:13" s="53" customFormat="1" ht="18" customHeight="1" thickTop="1" thickBot="1">
      <c r="A110" s="413">
        <v>0</v>
      </c>
      <c r="B110" s="203">
        <v>0</v>
      </c>
      <c r="C110" s="156">
        <v>300000</v>
      </c>
      <c r="D110" s="433">
        <v>0</v>
      </c>
      <c r="E110" s="156">
        <v>300000</v>
      </c>
      <c r="F110" s="433">
        <v>0</v>
      </c>
      <c r="G110" s="229">
        <v>153</v>
      </c>
      <c r="H110" s="236" t="s">
        <v>2365</v>
      </c>
      <c r="I110" s="156"/>
      <c r="J110" s="433">
        <v>0</v>
      </c>
      <c r="K110" s="95"/>
      <c r="L110" s="95"/>
      <c r="M110" s="95"/>
    </row>
    <row r="111" spans="1:13" s="53" customFormat="1" ht="31.5" thickTop="1" thickBot="1">
      <c r="A111" s="375">
        <v>0</v>
      </c>
      <c r="B111" s="156">
        <v>0</v>
      </c>
      <c r="C111" s="157">
        <v>150000</v>
      </c>
      <c r="D111" s="378">
        <v>0</v>
      </c>
      <c r="E111" s="157">
        <v>150000</v>
      </c>
      <c r="F111" s="378">
        <v>0</v>
      </c>
      <c r="G111" s="162">
        <v>154</v>
      </c>
      <c r="H111" s="63" t="s">
        <v>2433</v>
      </c>
      <c r="I111" s="157"/>
      <c r="J111" s="378">
        <v>0</v>
      </c>
      <c r="K111" s="95"/>
      <c r="L111" s="95"/>
      <c r="M111" s="95"/>
    </row>
    <row r="112" spans="1:13" ht="29.25" customHeight="1" thickTop="1" thickBot="1">
      <c r="A112" s="438">
        <f t="shared" ref="A112:F112" si="17">SUM(A108:A111)</f>
        <v>0</v>
      </c>
      <c r="B112" s="438">
        <f t="shared" si="17"/>
        <v>0</v>
      </c>
      <c r="C112" s="438">
        <f t="shared" si="17"/>
        <v>900000</v>
      </c>
      <c r="D112" s="438">
        <f t="shared" si="17"/>
        <v>0</v>
      </c>
      <c r="E112" s="438">
        <f t="shared" si="17"/>
        <v>900000</v>
      </c>
      <c r="F112" s="438">
        <f t="shared" si="17"/>
        <v>0</v>
      </c>
      <c r="G112" s="239"/>
      <c r="H112" s="240" t="s">
        <v>2366</v>
      </c>
      <c r="I112" s="238">
        <f>SUM(I108:I111)</f>
        <v>0</v>
      </c>
      <c r="J112" s="238">
        <f>SUM(J108:J111)</f>
        <v>0</v>
      </c>
      <c r="K112" s="122"/>
      <c r="L112" s="122"/>
      <c r="M112" s="122"/>
    </row>
    <row r="113" spans="1:14" ht="19.5" customHeight="1" thickTop="1">
      <c r="A113" s="441">
        <v>0</v>
      </c>
      <c r="B113" s="195">
        <v>0</v>
      </c>
      <c r="C113" s="195">
        <v>0</v>
      </c>
      <c r="D113" s="195">
        <v>0</v>
      </c>
      <c r="E113" s="195">
        <v>0</v>
      </c>
      <c r="F113" s="195">
        <v>0</v>
      </c>
      <c r="G113" s="231">
        <v>3</v>
      </c>
      <c r="H113" s="234" t="s">
        <v>2435</v>
      </c>
      <c r="I113" s="195">
        <v>0</v>
      </c>
      <c r="J113" s="432">
        <v>0</v>
      </c>
    </row>
    <row r="114" spans="1:14" ht="15.75" customHeight="1" thickBot="1">
      <c r="A114" s="413">
        <v>0</v>
      </c>
      <c r="B114" s="203">
        <v>0</v>
      </c>
      <c r="C114" s="105">
        <v>1000000</v>
      </c>
      <c r="D114" s="203"/>
      <c r="E114" s="105">
        <v>1000000</v>
      </c>
      <c r="F114" s="203">
        <v>0</v>
      </c>
      <c r="G114" s="229">
        <v>253</v>
      </c>
      <c r="H114" s="236" t="s">
        <v>1230</v>
      </c>
      <c r="I114" s="105"/>
      <c r="J114" s="433">
        <v>0</v>
      </c>
      <c r="K114" s="95"/>
      <c r="L114" s="95">
        <v>54480646</v>
      </c>
      <c r="M114" s="95"/>
    </row>
    <row r="115" spans="1:14" ht="23.25" customHeight="1" thickTop="1" thickBot="1">
      <c r="A115" s="438">
        <f>SUM(A114,A112,A106)</f>
        <v>0</v>
      </c>
      <c r="B115" s="207">
        <v>0</v>
      </c>
      <c r="C115" s="207">
        <f>SUM(C114,C112,C106)</f>
        <v>1900000</v>
      </c>
      <c r="D115" s="207">
        <f>SUM(D114,D112,D106)</f>
        <v>0</v>
      </c>
      <c r="E115" s="207">
        <f>SUM(E114,E112,E106)</f>
        <v>1900000</v>
      </c>
      <c r="F115" s="207">
        <f>SUM(F114,F112,F106)</f>
        <v>0</v>
      </c>
      <c r="G115" s="279"/>
      <c r="H115" s="146" t="s">
        <v>2368</v>
      </c>
      <c r="I115" s="207">
        <f>SUM(I114,I112,I106)</f>
        <v>0</v>
      </c>
      <c r="J115" s="439">
        <v>0</v>
      </c>
      <c r="K115" s="148"/>
      <c r="L115" s="147">
        <f>A116-L114</f>
        <v>-54480646</v>
      </c>
      <c r="M115" s="148"/>
      <c r="N115" s="97"/>
    </row>
    <row r="116" spans="1:14" s="2927" customFormat="1" ht="31.5" customHeight="1" thickTop="1" thickBot="1">
      <c r="A116" s="435">
        <f t="shared" ref="A116:F116" si="18">SUM(A115,A103,A101,A99,A97,A90,A78)</f>
        <v>0</v>
      </c>
      <c r="B116" s="414">
        <f t="shared" si="18"/>
        <v>0</v>
      </c>
      <c r="C116" s="429">
        <f t="shared" si="18"/>
        <v>87548000</v>
      </c>
      <c r="D116" s="429">
        <f t="shared" si="18"/>
        <v>0</v>
      </c>
      <c r="E116" s="429">
        <f t="shared" si="18"/>
        <v>87548000</v>
      </c>
      <c r="F116" s="414">
        <f t="shared" si="18"/>
        <v>0</v>
      </c>
      <c r="G116" s="442"/>
      <c r="H116" s="567" t="s">
        <v>2495</v>
      </c>
      <c r="I116" s="414">
        <f>SUM(I115,I103,I101,I99,I97,I90,I78)</f>
        <v>0</v>
      </c>
      <c r="J116" s="415">
        <v>0</v>
      </c>
      <c r="K116" s="54"/>
      <c r="L116" s="54"/>
      <c r="M116" s="53"/>
      <c r="N116" s="98"/>
    </row>
    <row r="117" spans="1:14" s="91" customFormat="1" ht="14.25" customHeight="1">
      <c r="A117" s="4995" t="s">
        <v>2975</v>
      </c>
      <c r="B117" s="4860"/>
      <c r="C117" s="4860"/>
      <c r="D117" s="4860"/>
      <c r="E117" s="4860"/>
      <c r="F117" s="4860"/>
      <c r="G117" s="4860"/>
      <c r="H117" s="4864"/>
      <c r="I117" s="4864"/>
      <c r="J117" s="4864"/>
      <c r="K117" s="4864"/>
      <c r="L117" s="5001"/>
      <c r="M117" s="5001"/>
    </row>
    <row r="118" spans="1:14" ht="15.75" customHeight="1">
      <c r="A118" s="4963" t="s">
        <v>2370</v>
      </c>
      <c r="B118" s="4963"/>
      <c r="C118" s="4963"/>
      <c r="D118" s="4963"/>
      <c r="E118" s="4963"/>
      <c r="F118" s="4963"/>
      <c r="G118" s="4963"/>
      <c r="H118" s="4963"/>
      <c r="I118" s="4963"/>
      <c r="J118" s="4963"/>
      <c r="K118" s="385"/>
      <c r="L118" s="385"/>
      <c r="M118" s="385"/>
    </row>
    <row r="119" spans="1:14" ht="12.75" customHeight="1" thickBot="1">
      <c r="A119" s="398"/>
      <c r="B119" s="398"/>
      <c r="C119" s="398"/>
      <c r="D119" s="399"/>
      <c r="E119" s="399"/>
      <c r="F119" s="399"/>
      <c r="G119" s="399"/>
      <c r="H119" s="399"/>
      <c r="I119" s="5002" t="s">
        <v>313</v>
      </c>
      <c r="J119" s="5002"/>
      <c r="K119" s="385"/>
      <c r="L119" s="385"/>
      <c r="M119" s="385"/>
    </row>
    <row r="120" spans="1:14" ht="29.25" customHeight="1">
      <c r="A120" s="4453" t="s">
        <v>3785</v>
      </c>
      <c r="B120" s="4454"/>
      <c r="C120" s="4455" t="s">
        <v>3783</v>
      </c>
      <c r="D120" s="4454"/>
      <c r="E120" s="4455" t="s">
        <v>3784</v>
      </c>
      <c r="F120" s="4454"/>
      <c r="G120" s="4456" t="s">
        <v>117</v>
      </c>
      <c r="H120" s="4457"/>
      <c r="I120" s="4455" t="s">
        <v>3782</v>
      </c>
      <c r="J120" s="4467"/>
      <c r="K120" s="5003"/>
      <c r="L120" s="5001"/>
      <c r="M120" s="2912"/>
    </row>
    <row r="121" spans="1:14" ht="15" customHeight="1">
      <c r="A121" s="1050" t="s">
        <v>118</v>
      </c>
      <c r="B121" s="2819" t="s">
        <v>104</v>
      </c>
      <c r="C121" s="2819" t="s">
        <v>118</v>
      </c>
      <c r="D121" s="2819" t="s">
        <v>104</v>
      </c>
      <c r="E121" s="2819" t="s">
        <v>118</v>
      </c>
      <c r="F121" s="2819" t="s">
        <v>104</v>
      </c>
      <c r="G121" s="4458"/>
      <c r="H121" s="4459"/>
      <c r="I121" s="2819" t="s">
        <v>118</v>
      </c>
      <c r="J121" s="1051" t="s">
        <v>104</v>
      </c>
      <c r="K121" s="2916"/>
      <c r="L121" s="2912"/>
      <c r="M121" s="2912"/>
    </row>
    <row r="122" spans="1:14" ht="13.5" customHeight="1" thickBot="1">
      <c r="A122" s="1223" t="s">
        <v>1266</v>
      </c>
      <c r="B122" s="2909" t="s">
        <v>3012</v>
      </c>
      <c r="C122" s="2909" t="s">
        <v>2347</v>
      </c>
      <c r="D122" s="2909" t="s">
        <v>3013</v>
      </c>
      <c r="E122" s="2909" t="s">
        <v>1268</v>
      </c>
      <c r="F122" s="2909" t="s">
        <v>3014</v>
      </c>
      <c r="G122" s="4991" t="s">
        <v>3015</v>
      </c>
      <c r="H122" s="4992"/>
      <c r="I122" s="2909" t="s">
        <v>1267</v>
      </c>
      <c r="J122" s="1224" t="s">
        <v>3016</v>
      </c>
      <c r="K122" s="2916"/>
      <c r="L122" s="2912"/>
      <c r="M122" s="2912"/>
    </row>
    <row r="123" spans="1:14" s="122" customFormat="1" ht="18" customHeight="1" thickTop="1" thickBot="1">
      <c r="A123" s="5005" t="s">
        <v>626</v>
      </c>
      <c r="B123" s="5006"/>
      <c r="C123" s="5006"/>
      <c r="D123" s="5006"/>
      <c r="E123" s="5006"/>
      <c r="F123" s="5006"/>
      <c r="G123" s="5006"/>
      <c r="H123" s="5006"/>
      <c r="I123" s="5006"/>
      <c r="J123" s="5007"/>
      <c r="K123" s="53"/>
      <c r="L123" s="53"/>
      <c r="M123" s="53"/>
    </row>
    <row r="124" spans="1:14" ht="15.75" customHeight="1" thickTop="1">
      <c r="A124" s="5008"/>
      <c r="B124" s="5009"/>
      <c r="C124" s="5009"/>
      <c r="D124" s="5009"/>
      <c r="E124" s="5009"/>
      <c r="F124" s="5009"/>
      <c r="G124" s="2921" t="s">
        <v>137</v>
      </c>
      <c r="H124" s="4918" t="s">
        <v>239</v>
      </c>
      <c r="I124" s="4918"/>
      <c r="J124" s="4919"/>
    </row>
    <row r="125" spans="1:14" ht="15" customHeight="1">
      <c r="A125" s="5008"/>
      <c r="B125" s="5009"/>
      <c r="C125" s="5009"/>
      <c r="D125" s="5009"/>
      <c r="E125" s="5009"/>
      <c r="F125" s="5009"/>
      <c r="G125" s="2921">
        <v>1</v>
      </c>
      <c r="H125" s="4918" t="s">
        <v>1235</v>
      </c>
      <c r="I125" s="4918"/>
      <c r="J125" s="4919"/>
    </row>
    <row r="126" spans="1:14" ht="15" customHeight="1">
      <c r="A126" s="441"/>
      <c r="B126" s="158"/>
      <c r="C126" s="3079">
        <v>80000000</v>
      </c>
      <c r="D126" s="520">
        <v>0</v>
      </c>
      <c r="E126" s="3079">
        <v>80000000</v>
      </c>
      <c r="F126" s="520">
        <v>0</v>
      </c>
      <c r="G126" s="243" t="s">
        <v>324</v>
      </c>
      <c r="H126" s="201" t="s">
        <v>2371</v>
      </c>
      <c r="I126" s="3079"/>
      <c r="J126" s="520">
        <v>0</v>
      </c>
    </row>
    <row r="127" spans="1:14" s="95" customFormat="1" ht="18.75" customHeight="1" thickBot="1">
      <c r="A127" s="375"/>
      <c r="B127" s="156"/>
      <c r="C127" s="3079">
        <v>6000000</v>
      </c>
      <c r="D127" s="3071">
        <v>0</v>
      </c>
      <c r="E127" s="3079">
        <v>6000000</v>
      </c>
      <c r="F127" s="3071">
        <v>0</v>
      </c>
      <c r="G127" s="162" t="s">
        <v>327</v>
      </c>
      <c r="H127" s="3088" t="s">
        <v>2372</v>
      </c>
      <c r="I127" s="3079"/>
      <c r="J127" s="3071">
        <v>0</v>
      </c>
      <c r="K127" s="53"/>
      <c r="L127" s="53"/>
      <c r="M127" s="53"/>
    </row>
    <row r="128" spans="1:14" s="122" customFormat="1" ht="16.5" customHeight="1" thickTop="1" thickBot="1">
      <c r="A128" s="203"/>
      <c r="B128" s="2940"/>
      <c r="C128" s="3079">
        <v>10000000</v>
      </c>
      <c r="D128" s="3089">
        <v>0</v>
      </c>
      <c r="E128" s="3079">
        <v>10000000</v>
      </c>
      <c r="F128" s="3089">
        <v>0</v>
      </c>
      <c r="G128" s="229" t="s">
        <v>1247</v>
      </c>
      <c r="H128" s="3086" t="s">
        <v>2373</v>
      </c>
      <c r="I128" s="3079"/>
      <c r="J128" s="3089">
        <v>0</v>
      </c>
      <c r="K128" s="95"/>
      <c r="L128" s="95"/>
      <c r="M128" s="95"/>
    </row>
    <row r="129" spans="1:13" s="101" customFormat="1" ht="21.75" customHeight="1" thickTop="1" thickBot="1">
      <c r="A129" s="438">
        <f t="shared" ref="A129:F129" si="19">SUM(A126:A128)</f>
        <v>0</v>
      </c>
      <c r="B129" s="207">
        <f t="shared" si="19"/>
        <v>0</v>
      </c>
      <c r="C129" s="207">
        <f t="shared" si="19"/>
        <v>96000000</v>
      </c>
      <c r="D129" s="207">
        <f t="shared" si="19"/>
        <v>0</v>
      </c>
      <c r="E129" s="206">
        <f t="shared" si="19"/>
        <v>96000000</v>
      </c>
      <c r="F129" s="207">
        <f t="shared" si="19"/>
        <v>0</v>
      </c>
      <c r="G129" s="279"/>
      <c r="H129" s="230" t="s">
        <v>1249</v>
      </c>
      <c r="I129" s="206">
        <f>SUM(I126:I128)</f>
        <v>0</v>
      </c>
      <c r="J129" s="439">
        <f>SUM(J126:J128)</f>
        <v>0</v>
      </c>
      <c r="K129" s="122"/>
      <c r="L129" s="122"/>
      <c r="M129" s="122"/>
    </row>
    <row r="130" spans="1:13" s="136" customFormat="1" ht="18" customHeight="1" thickTop="1">
      <c r="A130" s="4993"/>
      <c r="B130" s="4994"/>
      <c r="C130" s="4994"/>
      <c r="D130" s="4994"/>
      <c r="E130" s="4994"/>
      <c r="F130" s="4994"/>
      <c r="G130" s="231">
        <v>2</v>
      </c>
      <c r="H130" s="4478" t="s">
        <v>1236</v>
      </c>
      <c r="I130" s="4478"/>
      <c r="J130" s="4479"/>
      <c r="K130" s="53"/>
      <c r="L130" s="53"/>
      <c r="M130" s="53"/>
    </row>
    <row r="131" spans="1:13" s="136" customFormat="1" ht="15" customHeight="1">
      <c r="A131" s="375"/>
      <c r="B131" s="156"/>
      <c r="C131" s="3079">
        <v>150000</v>
      </c>
      <c r="D131" s="3071">
        <v>0</v>
      </c>
      <c r="E131" s="3079">
        <v>150000</v>
      </c>
      <c r="F131" s="3071">
        <v>0</v>
      </c>
      <c r="G131" s="145" t="s">
        <v>2374</v>
      </c>
      <c r="H131" s="3084" t="s">
        <v>2375</v>
      </c>
      <c r="I131" s="3079"/>
      <c r="J131" s="3071">
        <v>0</v>
      </c>
      <c r="K131" s="53"/>
      <c r="L131" s="53"/>
      <c r="M131" s="53"/>
    </row>
    <row r="132" spans="1:13" s="136" customFormat="1" ht="15" customHeight="1">
      <c r="A132" s="574"/>
      <c r="B132" s="156"/>
      <c r="C132" s="3079"/>
      <c r="D132" s="3071">
        <v>0</v>
      </c>
      <c r="E132" s="3079"/>
      <c r="F132" s="3071">
        <v>0</v>
      </c>
      <c r="G132" s="145" t="s">
        <v>2496</v>
      </c>
      <c r="H132" s="3084" t="s">
        <v>2497</v>
      </c>
      <c r="I132" s="3079"/>
      <c r="J132" s="3071">
        <v>0</v>
      </c>
      <c r="K132" s="53"/>
      <c r="L132" s="53"/>
      <c r="M132" s="53"/>
    </row>
    <row r="133" spans="1:13" s="136" customFormat="1" ht="15" customHeight="1">
      <c r="A133" s="377"/>
      <c r="B133" s="199"/>
      <c r="C133" s="3079"/>
      <c r="D133" s="3091">
        <v>0</v>
      </c>
      <c r="E133" s="3079"/>
      <c r="F133" s="3091">
        <v>0</v>
      </c>
      <c r="G133" s="353" t="s">
        <v>2958</v>
      </c>
      <c r="H133" s="3090" t="s">
        <v>1254</v>
      </c>
      <c r="I133" s="3079"/>
      <c r="J133" s="3091">
        <v>0</v>
      </c>
      <c r="K133" s="53"/>
      <c r="L133" s="53"/>
      <c r="M133" s="53"/>
    </row>
    <row r="134" spans="1:13" s="136" customFormat="1" ht="20.25" customHeight="1" thickBot="1">
      <c r="A134" s="375"/>
      <c r="B134" s="203"/>
      <c r="C134" s="3079">
        <v>5000000</v>
      </c>
      <c r="D134" s="3089">
        <v>0</v>
      </c>
      <c r="E134" s="3079">
        <v>5000000</v>
      </c>
      <c r="F134" s="3089">
        <v>0</v>
      </c>
      <c r="G134" s="235" t="s">
        <v>2376</v>
      </c>
      <c r="H134" s="3086" t="s">
        <v>2498</v>
      </c>
      <c r="I134" s="3079"/>
      <c r="J134" s="3089">
        <v>0</v>
      </c>
      <c r="K134" s="95"/>
      <c r="L134" s="95"/>
      <c r="M134" s="95"/>
    </row>
    <row r="135" spans="1:13" s="136" customFormat="1" ht="20.25" customHeight="1" thickTop="1" thickBot="1">
      <c r="A135" s="438">
        <f>SUM(A131:A134)</f>
        <v>0</v>
      </c>
      <c r="B135" s="207"/>
      <c r="C135" s="207">
        <f>SUM(C131:C134)</f>
        <v>5150000</v>
      </c>
      <c r="D135" s="207"/>
      <c r="E135" s="206">
        <f>SUM(E131:E134)</f>
        <v>5150000</v>
      </c>
      <c r="F135" s="207">
        <f>SUM(F131:F134)</f>
        <v>0</v>
      </c>
      <c r="G135" s="279"/>
      <c r="H135" s="230" t="s">
        <v>2378</v>
      </c>
      <c r="I135" s="206">
        <f>SUM(I131:I134)</f>
        <v>0</v>
      </c>
      <c r="J135" s="439">
        <f>SUM(J131:J134)</f>
        <v>0</v>
      </c>
      <c r="K135" s="122"/>
      <c r="L135" s="122"/>
      <c r="M135" s="122"/>
    </row>
    <row r="136" spans="1:13" s="136" customFormat="1" ht="33" customHeight="1" thickTop="1" thickBot="1">
      <c r="A136" s="1062">
        <f t="shared" ref="A136:F136" si="20">SUM(A129,A135)</f>
        <v>0</v>
      </c>
      <c r="B136" s="609">
        <f t="shared" si="20"/>
        <v>0</v>
      </c>
      <c r="C136" s="609">
        <f t="shared" si="20"/>
        <v>101150000</v>
      </c>
      <c r="D136" s="609">
        <f t="shared" si="20"/>
        <v>0</v>
      </c>
      <c r="E136" s="609">
        <f t="shared" si="20"/>
        <v>101150000</v>
      </c>
      <c r="F136" s="609">
        <f t="shared" si="20"/>
        <v>0</v>
      </c>
      <c r="G136" s="994"/>
      <c r="H136" s="1064" t="s">
        <v>1237</v>
      </c>
      <c r="I136" s="993">
        <f>SUM(I129,I135)</f>
        <v>0</v>
      </c>
      <c r="J136" s="1066">
        <f>SUM(J129,J135)</f>
        <v>0</v>
      </c>
      <c r="K136" s="72"/>
      <c r="L136" s="72"/>
      <c r="M136" s="72"/>
    </row>
    <row r="137" spans="1:13" ht="15.75" customHeight="1" thickTop="1">
      <c r="A137" s="5005"/>
      <c r="B137" s="5006"/>
      <c r="C137" s="5006"/>
      <c r="D137" s="5006"/>
      <c r="E137" s="5006"/>
      <c r="F137" s="5006"/>
      <c r="G137" s="348" t="s">
        <v>139</v>
      </c>
      <c r="H137" s="5006" t="s">
        <v>243</v>
      </c>
      <c r="I137" s="5006"/>
      <c r="J137" s="5007"/>
    </row>
    <row r="138" spans="1:13" ht="15" customHeight="1">
      <c r="A138" s="4978"/>
      <c r="B138" s="4918"/>
      <c r="C138" s="4918"/>
      <c r="D138" s="4918"/>
      <c r="E138" s="4918"/>
      <c r="F138" s="4918"/>
      <c r="G138" s="2921">
        <v>1</v>
      </c>
      <c r="H138" s="4918" t="s">
        <v>1258</v>
      </c>
      <c r="I138" s="4918"/>
      <c r="J138" s="4919"/>
    </row>
    <row r="139" spans="1:13" ht="15" customHeight="1">
      <c r="A139" s="441"/>
      <c r="B139" s="195"/>
      <c r="C139" s="3079">
        <v>8500000</v>
      </c>
      <c r="D139" s="520">
        <v>0</v>
      </c>
      <c r="E139" s="3079">
        <v>8500000</v>
      </c>
      <c r="F139" s="520">
        <v>0</v>
      </c>
      <c r="G139" s="244" t="s">
        <v>324</v>
      </c>
      <c r="H139" s="209" t="s">
        <v>1259</v>
      </c>
      <c r="I139" s="3079"/>
      <c r="J139" s="520">
        <v>0</v>
      </c>
    </row>
    <row r="140" spans="1:13" ht="15" customHeight="1">
      <c r="A140" s="375"/>
      <c r="B140" s="105"/>
      <c r="C140" s="3079">
        <v>25000</v>
      </c>
      <c r="D140" s="3072">
        <v>0</v>
      </c>
      <c r="E140" s="3079">
        <v>25000</v>
      </c>
      <c r="F140" s="3072">
        <v>0</v>
      </c>
      <c r="G140" s="145" t="s">
        <v>326</v>
      </c>
      <c r="H140" s="3085" t="s">
        <v>256</v>
      </c>
      <c r="I140" s="3079"/>
      <c r="J140" s="3072">
        <v>0</v>
      </c>
    </row>
    <row r="141" spans="1:13" ht="15" customHeight="1">
      <c r="A141" s="375"/>
      <c r="B141" s="156"/>
      <c r="C141" s="3079"/>
      <c r="D141" s="3071">
        <v>0</v>
      </c>
      <c r="E141" s="3079"/>
      <c r="F141" s="3071">
        <v>0</v>
      </c>
      <c r="G141" s="145" t="s">
        <v>455</v>
      </c>
      <c r="H141" s="3085" t="s">
        <v>257</v>
      </c>
      <c r="I141" s="3079"/>
      <c r="J141" s="3071">
        <v>0</v>
      </c>
    </row>
    <row r="142" spans="1:13" ht="15" customHeight="1">
      <c r="A142" s="374"/>
      <c r="B142" s="156"/>
      <c r="C142" s="3079">
        <v>400000</v>
      </c>
      <c r="D142" s="3071">
        <v>0</v>
      </c>
      <c r="E142" s="3079">
        <v>400000</v>
      </c>
      <c r="F142" s="3071">
        <v>0</v>
      </c>
      <c r="G142" s="145" t="s">
        <v>697</v>
      </c>
      <c r="H142" s="3085" t="s">
        <v>258</v>
      </c>
      <c r="I142" s="3079"/>
      <c r="J142" s="3071">
        <v>0</v>
      </c>
    </row>
    <row r="143" spans="1:13" ht="15" customHeight="1">
      <c r="A143" s="375"/>
      <c r="B143" s="156"/>
      <c r="C143" s="3079">
        <v>120000</v>
      </c>
      <c r="D143" s="3071">
        <v>0</v>
      </c>
      <c r="E143" s="3079">
        <v>120000</v>
      </c>
      <c r="F143" s="3071">
        <v>0</v>
      </c>
      <c r="G143" s="145" t="s">
        <v>699</v>
      </c>
      <c r="H143" s="3085" t="s">
        <v>2379</v>
      </c>
      <c r="I143" s="3079"/>
      <c r="J143" s="3071">
        <v>0</v>
      </c>
    </row>
    <row r="144" spans="1:13" ht="15.75" customHeight="1">
      <c r="A144" s="573"/>
      <c r="B144" s="540"/>
      <c r="C144" s="3079">
        <v>1500000</v>
      </c>
      <c r="D144" s="3093">
        <v>0</v>
      </c>
      <c r="E144" s="3079">
        <v>1500000</v>
      </c>
      <c r="F144" s="3093">
        <v>0</v>
      </c>
      <c r="G144" s="566" t="s">
        <v>701</v>
      </c>
      <c r="H144" s="3092" t="s">
        <v>2380</v>
      </c>
      <c r="I144" s="3079"/>
      <c r="J144" s="3093">
        <v>0</v>
      </c>
    </row>
    <row r="145" spans="1:14" s="2927" customFormat="1" ht="18" customHeight="1" thickBot="1">
      <c r="A145" s="441"/>
      <c r="B145" s="195"/>
      <c r="C145" s="3079"/>
      <c r="D145" s="520">
        <v>0</v>
      </c>
      <c r="E145" s="3079"/>
      <c r="F145" s="520">
        <v>0</v>
      </c>
      <c r="G145" s="244" t="s">
        <v>703</v>
      </c>
      <c r="H145" s="209" t="s">
        <v>260</v>
      </c>
      <c r="I145" s="3079"/>
      <c r="J145" s="520">
        <v>0</v>
      </c>
      <c r="K145" s="95"/>
      <c r="L145" s="95"/>
      <c r="M145" s="95"/>
      <c r="N145" s="98"/>
    </row>
    <row r="146" spans="1:14" s="91" customFormat="1" ht="18" customHeight="1" thickTop="1">
      <c r="A146" s="375"/>
      <c r="B146" s="105"/>
      <c r="C146" s="3079">
        <v>12000</v>
      </c>
      <c r="D146" s="3072">
        <v>0</v>
      </c>
      <c r="E146" s="3079">
        <v>12000</v>
      </c>
      <c r="F146" s="3072">
        <v>0</v>
      </c>
      <c r="G146" s="145" t="s">
        <v>473</v>
      </c>
      <c r="H146" s="3085" t="s">
        <v>1504</v>
      </c>
      <c r="I146" s="3079"/>
      <c r="J146" s="3072">
        <v>0</v>
      </c>
      <c r="K146" s="72"/>
      <c r="L146" s="72"/>
      <c r="M146" s="72"/>
    </row>
    <row r="147" spans="1:14" s="95" customFormat="1" ht="15.75" customHeight="1" thickBot="1">
      <c r="A147" s="4995" t="s">
        <v>2975</v>
      </c>
      <c r="B147" s="4860"/>
      <c r="C147" s="4860"/>
      <c r="D147" s="4860"/>
      <c r="E147" s="4860"/>
      <c r="F147" s="4860"/>
      <c r="G147" s="4860"/>
      <c r="H147" s="4864"/>
      <c r="I147" s="4864"/>
      <c r="J147" s="4864"/>
      <c r="K147" s="4864"/>
      <c r="L147" s="5001"/>
      <c r="M147" s="5001"/>
    </row>
    <row r="148" spans="1:14" s="101" customFormat="1" ht="16.5" customHeight="1" thickTop="1">
      <c r="A148" s="4963" t="s">
        <v>2370</v>
      </c>
      <c r="B148" s="4963"/>
      <c r="C148" s="4963"/>
      <c r="D148" s="4963"/>
      <c r="E148" s="4963"/>
      <c r="F148" s="4963"/>
      <c r="G148" s="4963"/>
      <c r="H148" s="4963"/>
      <c r="I148" s="4963"/>
      <c r="J148" s="4963"/>
      <c r="K148" s="385"/>
      <c r="L148" s="385"/>
      <c r="M148" s="385"/>
    </row>
    <row r="149" spans="1:14" ht="12.75" customHeight="1" thickBot="1">
      <c r="A149" s="398"/>
      <c r="B149" s="398"/>
      <c r="C149" s="398"/>
      <c r="D149" s="399"/>
      <c r="E149" s="399"/>
      <c r="F149" s="399"/>
      <c r="G149" s="399"/>
      <c r="H149" s="399"/>
      <c r="I149" s="5002" t="s">
        <v>313</v>
      </c>
      <c r="J149" s="5002"/>
      <c r="K149" s="385"/>
      <c r="L149" s="385"/>
      <c r="M149" s="385"/>
    </row>
    <row r="150" spans="1:14" ht="29.25" customHeight="1">
      <c r="A150" s="4453" t="s">
        <v>3785</v>
      </c>
      <c r="B150" s="4454"/>
      <c r="C150" s="4455" t="s">
        <v>3783</v>
      </c>
      <c r="D150" s="4454"/>
      <c r="E150" s="4455" t="s">
        <v>3784</v>
      </c>
      <c r="F150" s="4454"/>
      <c r="G150" s="4456" t="s">
        <v>117</v>
      </c>
      <c r="H150" s="4457"/>
      <c r="I150" s="4455" t="s">
        <v>3782</v>
      </c>
      <c r="J150" s="4467"/>
      <c r="K150" s="5003"/>
      <c r="L150" s="5001"/>
      <c r="M150" s="2912"/>
    </row>
    <row r="151" spans="1:14" ht="15" customHeight="1">
      <c r="A151" s="1050" t="s">
        <v>118</v>
      </c>
      <c r="B151" s="2819" t="s">
        <v>104</v>
      </c>
      <c r="C151" s="2819" t="s">
        <v>118</v>
      </c>
      <c r="D151" s="2819" t="s">
        <v>104</v>
      </c>
      <c r="E151" s="2819" t="s">
        <v>118</v>
      </c>
      <c r="F151" s="2819" t="s">
        <v>104</v>
      </c>
      <c r="G151" s="4458"/>
      <c r="H151" s="4459"/>
      <c r="I151" s="2819" t="s">
        <v>118</v>
      </c>
      <c r="J151" s="1051" t="s">
        <v>104</v>
      </c>
      <c r="K151" s="2916"/>
      <c r="L151" s="2912"/>
      <c r="M151" s="2912"/>
    </row>
    <row r="152" spans="1:14" ht="13.5" customHeight="1" thickBot="1">
      <c r="A152" s="1223" t="s">
        <v>1266</v>
      </c>
      <c r="B152" s="2909" t="s">
        <v>3012</v>
      </c>
      <c r="C152" s="2909" t="s">
        <v>2347</v>
      </c>
      <c r="D152" s="2909" t="s">
        <v>3013</v>
      </c>
      <c r="E152" s="2909" t="s">
        <v>1268</v>
      </c>
      <c r="F152" s="2909" t="s">
        <v>3014</v>
      </c>
      <c r="G152" s="4991" t="s">
        <v>3015</v>
      </c>
      <c r="H152" s="4992"/>
      <c r="I152" s="3095" t="s">
        <v>1267</v>
      </c>
      <c r="J152" s="1224" t="s">
        <v>3016</v>
      </c>
      <c r="K152" s="2916"/>
      <c r="L152" s="2912"/>
      <c r="M152" s="2912"/>
      <c r="N152" s="97"/>
    </row>
    <row r="153" spans="1:14" ht="15" customHeight="1">
      <c r="A153" s="375"/>
      <c r="B153" s="156"/>
      <c r="C153" s="3079">
        <v>50000</v>
      </c>
      <c r="D153" s="3071">
        <v>0</v>
      </c>
      <c r="E153" s="3079">
        <v>50000</v>
      </c>
      <c r="F153" s="3071">
        <v>0</v>
      </c>
      <c r="G153" s="2753" t="s">
        <v>476</v>
      </c>
      <c r="H153" s="3085" t="s">
        <v>2381</v>
      </c>
      <c r="I153" s="3079"/>
      <c r="J153" s="3071">
        <v>0</v>
      </c>
      <c r="L153" s="4493"/>
      <c r="M153" s="4493"/>
    </row>
    <row r="154" spans="1:14" ht="15" customHeight="1">
      <c r="A154" s="375"/>
      <c r="B154" s="156"/>
      <c r="C154" s="3079">
        <v>15000</v>
      </c>
      <c r="D154" s="3071">
        <v>0</v>
      </c>
      <c r="E154" s="3079">
        <v>15000</v>
      </c>
      <c r="F154" s="3071">
        <v>0</v>
      </c>
      <c r="G154" s="2753" t="s">
        <v>1264</v>
      </c>
      <c r="H154" s="3085" t="s">
        <v>262</v>
      </c>
      <c r="I154" s="3079"/>
      <c r="J154" s="3071">
        <v>0</v>
      </c>
    </row>
    <row r="155" spans="1:14" ht="15" customHeight="1">
      <c r="A155" s="375"/>
      <c r="B155" s="156"/>
      <c r="C155" s="3079"/>
      <c r="D155" s="3071"/>
      <c r="E155" s="3079"/>
      <c r="F155" s="3071"/>
      <c r="G155" s="2753">
        <v>23</v>
      </c>
      <c r="H155" s="3085" t="s">
        <v>3502</v>
      </c>
      <c r="I155" s="3079"/>
      <c r="J155" s="3071"/>
    </row>
    <row r="156" spans="1:14" ht="30">
      <c r="A156" s="375"/>
      <c r="B156" s="156"/>
      <c r="C156" s="3079">
        <v>110000</v>
      </c>
      <c r="D156" s="3071">
        <v>0</v>
      </c>
      <c r="E156" s="3079">
        <v>110000</v>
      </c>
      <c r="F156" s="3071">
        <v>0</v>
      </c>
      <c r="G156" s="2753">
        <v>25</v>
      </c>
      <c r="H156" s="3085" t="s">
        <v>3490</v>
      </c>
      <c r="I156" s="3079"/>
      <c r="J156" s="3071">
        <v>0</v>
      </c>
    </row>
    <row r="157" spans="1:14" ht="15" customHeight="1">
      <c r="A157" s="375"/>
      <c r="B157" s="156"/>
      <c r="C157" s="3079">
        <v>110000</v>
      </c>
      <c r="D157" s="3071"/>
      <c r="E157" s="3079">
        <v>110000</v>
      </c>
      <c r="F157" s="3071"/>
      <c r="G157" s="2756" t="s">
        <v>497</v>
      </c>
      <c r="H157" s="3085" t="s">
        <v>2984</v>
      </c>
      <c r="I157" s="3079"/>
      <c r="J157" s="3071"/>
    </row>
    <row r="158" spans="1:14" ht="15" customHeight="1">
      <c r="A158" s="375"/>
      <c r="B158" s="156"/>
      <c r="C158" s="3079"/>
      <c r="D158" s="3071"/>
      <c r="E158" s="3079"/>
      <c r="F158" s="3071"/>
      <c r="G158" s="2756">
        <v>29</v>
      </c>
      <c r="H158" s="3085" t="s">
        <v>3489</v>
      </c>
      <c r="I158" s="3079"/>
      <c r="J158" s="3071"/>
    </row>
    <row r="159" spans="1:14" ht="15" customHeight="1">
      <c r="A159" s="375"/>
      <c r="B159" s="156"/>
      <c r="C159" s="3079">
        <v>1650000</v>
      </c>
      <c r="D159" s="3071">
        <v>0</v>
      </c>
      <c r="E159" s="3079">
        <v>1650000</v>
      </c>
      <c r="F159" s="3071">
        <v>0</v>
      </c>
      <c r="G159" s="2753" t="s">
        <v>510</v>
      </c>
      <c r="H159" s="3085" t="s">
        <v>1269</v>
      </c>
      <c r="I159" s="3079"/>
      <c r="J159" s="3071">
        <v>0</v>
      </c>
      <c r="K159" s="4493"/>
      <c r="L159" s="4493"/>
      <c r="M159" s="2927"/>
    </row>
    <row r="160" spans="1:14" ht="18.75" customHeight="1" thickBot="1">
      <c r="A160" s="413"/>
      <c r="B160" s="203"/>
      <c r="C160" s="3079">
        <v>15000</v>
      </c>
      <c r="D160" s="3089">
        <v>0</v>
      </c>
      <c r="E160" s="3079">
        <v>15000</v>
      </c>
      <c r="F160" s="3089">
        <v>0</v>
      </c>
      <c r="G160" s="2757" t="s">
        <v>1593</v>
      </c>
      <c r="H160" s="3094" t="s">
        <v>2382</v>
      </c>
      <c r="I160" s="3079"/>
      <c r="J160" s="3089">
        <v>0</v>
      </c>
      <c r="K160" s="125"/>
      <c r="L160" s="2927"/>
      <c r="M160" s="2927"/>
    </row>
    <row r="161" spans="1:13" ht="22.5" customHeight="1" thickTop="1" thickBot="1">
      <c r="A161" s="207">
        <f t="shared" ref="A161:F161" si="21">SUM(A139:A146)+SUM(A153:A160)</f>
        <v>0</v>
      </c>
      <c r="B161" s="207">
        <f t="shared" si="21"/>
        <v>0</v>
      </c>
      <c r="C161" s="207">
        <f t="shared" si="21"/>
        <v>12507000</v>
      </c>
      <c r="D161" s="207">
        <f t="shared" si="21"/>
        <v>0</v>
      </c>
      <c r="E161" s="207">
        <f t="shared" si="21"/>
        <v>12507000</v>
      </c>
      <c r="F161" s="207">
        <f t="shared" si="21"/>
        <v>0</v>
      </c>
      <c r="G161" s="279"/>
      <c r="H161" s="230" t="s">
        <v>1505</v>
      </c>
      <c r="I161" s="206">
        <f>SUM(I139:I146)+SUM(I153:I160)</f>
        <v>0</v>
      </c>
      <c r="J161" s="439">
        <f>SUM(J139:J146)+SUM(J153:J160)</f>
        <v>0</v>
      </c>
      <c r="K161" s="125"/>
      <c r="L161" s="2927"/>
      <c r="M161" s="2927"/>
    </row>
    <row r="162" spans="1:13" ht="15.75" customHeight="1" thickTop="1">
      <c r="A162" s="4993"/>
      <c r="B162" s="4994"/>
      <c r="C162" s="4994"/>
      <c r="D162" s="4994"/>
      <c r="E162" s="4994"/>
      <c r="F162" s="4994"/>
      <c r="G162" s="224">
        <v>2</v>
      </c>
      <c r="H162" s="4478" t="s">
        <v>1271</v>
      </c>
      <c r="I162" s="4478"/>
      <c r="J162" s="4479"/>
    </row>
    <row r="163" spans="1:13" s="95" customFormat="1" ht="15" customHeight="1" thickBot="1">
      <c r="A163" s="447"/>
      <c r="B163" s="105"/>
      <c r="C163" s="3096">
        <v>0</v>
      </c>
      <c r="D163" s="410">
        <v>0</v>
      </c>
      <c r="E163" s="3096">
        <v>0</v>
      </c>
      <c r="F163" s="410">
        <v>0</v>
      </c>
      <c r="G163" s="145">
        <v>100</v>
      </c>
      <c r="H163" s="186" t="s">
        <v>1272</v>
      </c>
      <c r="I163" s="3096">
        <v>0</v>
      </c>
      <c r="J163" s="410">
        <v>0</v>
      </c>
      <c r="K163" s="53"/>
      <c r="L163" s="53"/>
      <c r="M163" s="53"/>
    </row>
    <row r="164" spans="1:13" s="362" customFormat="1" ht="15" customHeight="1" thickTop="1">
      <c r="A164" s="447"/>
      <c r="B164" s="105"/>
      <c r="C164" s="3079">
        <v>110000</v>
      </c>
      <c r="D164" s="3072"/>
      <c r="E164" s="3079">
        <v>110000</v>
      </c>
      <c r="F164" s="3072"/>
      <c r="G164" s="145">
        <v>103</v>
      </c>
      <c r="H164" s="3085" t="s">
        <v>3491</v>
      </c>
      <c r="I164" s="3079"/>
      <c r="J164" s="3072"/>
      <c r="K164" s="53"/>
      <c r="L164" s="53"/>
      <c r="M164" s="53"/>
    </row>
    <row r="165" spans="1:13" s="101" customFormat="1" ht="15" customHeight="1" thickBot="1">
      <c r="A165" s="375"/>
      <c r="B165" s="105"/>
      <c r="C165" s="4169">
        <v>500000</v>
      </c>
      <c r="D165" s="3072">
        <v>0</v>
      </c>
      <c r="E165" s="4169">
        <v>500000</v>
      </c>
      <c r="F165" s="3072">
        <v>0</v>
      </c>
      <c r="G165" s="145">
        <v>104</v>
      </c>
      <c r="H165" s="3085" t="s">
        <v>3492</v>
      </c>
      <c r="I165" s="4169"/>
      <c r="J165" s="3072">
        <v>0</v>
      </c>
      <c r="K165" s="95"/>
      <c r="L165" s="95"/>
      <c r="M165" s="95"/>
    </row>
    <row r="166" spans="1:13" s="53" customFormat="1" ht="15" customHeight="1" thickTop="1" thickBot="1">
      <c r="A166" s="375"/>
      <c r="B166" s="156"/>
      <c r="C166" s="3079">
        <v>500000</v>
      </c>
      <c r="D166" s="3071">
        <v>0</v>
      </c>
      <c r="E166" s="3079">
        <v>500000</v>
      </c>
      <c r="F166" s="3071">
        <v>0</v>
      </c>
      <c r="G166" s="145">
        <v>105</v>
      </c>
      <c r="H166" s="3085" t="s">
        <v>268</v>
      </c>
      <c r="I166" s="3079"/>
      <c r="J166" s="3071">
        <v>0</v>
      </c>
      <c r="K166" s="122"/>
      <c r="L166" s="122"/>
      <c r="M166" s="122"/>
    </row>
    <row r="167" spans="1:13" ht="15" customHeight="1" thickTop="1" thickBot="1">
      <c r="A167" s="409"/>
      <c r="B167" s="156"/>
      <c r="C167" s="203">
        <v>0</v>
      </c>
      <c r="D167" s="3071">
        <v>0</v>
      </c>
      <c r="E167" s="203">
        <v>0</v>
      </c>
      <c r="F167" s="3071">
        <v>0</v>
      </c>
      <c r="G167" s="145">
        <v>106</v>
      </c>
      <c r="H167" s="3085" t="s">
        <v>2384</v>
      </c>
      <c r="I167" s="203"/>
      <c r="J167" s="3071">
        <v>0</v>
      </c>
    </row>
    <row r="168" spans="1:13" ht="15" customHeight="1" thickTop="1">
      <c r="A168" s="375"/>
      <c r="B168" s="156"/>
      <c r="C168" s="3079">
        <v>180000</v>
      </c>
      <c r="D168" s="3071">
        <v>0</v>
      </c>
      <c r="E168" s="3079">
        <v>180000</v>
      </c>
      <c r="F168" s="3071">
        <v>0</v>
      </c>
      <c r="G168" s="145">
        <v>125</v>
      </c>
      <c r="H168" s="3085" t="s">
        <v>269</v>
      </c>
      <c r="I168" s="3079"/>
      <c r="J168" s="3071">
        <v>0</v>
      </c>
    </row>
    <row r="169" spans="1:13" ht="18.75" customHeight="1">
      <c r="A169" s="375"/>
      <c r="B169" s="156"/>
      <c r="C169" s="3079">
        <v>250000</v>
      </c>
      <c r="D169" s="3071">
        <v>0</v>
      </c>
      <c r="E169" s="3079">
        <v>250000</v>
      </c>
      <c r="F169" s="3071">
        <v>0</v>
      </c>
      <c r="G169" s="145">
        <v>135</v>
      </c>
      <c r="H169" s="3085" t="s">
        <v>1370</v>
      </c>
      <c r="I169" s="3079"/>
      <c r="J169" s="3071">
        <v>0</v>
      </c>
    </row>
    <row r="170" spans="1:13" ht="15" customHeight="1" thickBot="1">
      <c r="A170" s="375"/>
      <c r="B170" s="156"/>
      <c r="C170" s="3079">
        <v>250000</v>
      </c>
      <c r="D170" s="3071">
        <v>0</v>
      </c>
      <c r="E170" s="3079">
        <v>250000</v>
      </c>
      <c r="F170" s="3071">
        <v>0</v>
      </c>
      <c r="G170" s="145">
        <v>140</v>
      </c>
      <c r="H170" s="3084" t="s">
        <v>1557</v>
      </c>
      <c r="I170" s="3079"/>
      <c r="J170" s="3071">
        <v>0</v>
      </c>
      <c r="K170" s="95"/>
      <c r="L170" s="95"/>
      <c r="M170" s="95"/>
    </row>
    <row r="171" spans="1:13" ht="19.5" customHeight="1" thickTop="1" thickBot="1">
      <c r="A171" s="413"/>
      <c r="B171" s="203"/>
      <c r="C171" s="3079">
        <v>250000</v>
      </c>
      <c r="D171" s="3089">
        <v>0</v>
      </c>
      <c r="E171" s="3079">
        <v>250000</v>
      </c>
      <c r="F171" s="3089">
        <v>0</v>
      </c>
      <c r="G171" s="235">
        <v>146</v>
      </c>
      <c r="H171" s="3094" t="s">
        <v>1570</v>
      </c>
      <c r="I171" s="3079"/>
      <c r="J171" s="3089">
        <v>0</v>
      </c>
      <c r="K171" s="72"/>
      <c r="L171" s="72"/>
      <c r="M171" s="72"/>
    </row>
    <row r="172" spans="1:13" ht="20.25" customHeight="1" thickTop="1" thickBot="1">
      <c r="A172" s="438">
        <f t="shared" ref="A172:F172" si="22">SUM(A163:A171)</f>
        <v>0</v>
      </c>
      <c r="B172" s="207">
        <f t="shared" si="22"/>
        <v>0</v>
      </c>
      <c r="C172" s="207">
        <f>SUM(C163:C171)</f>
        <v>2040000</v>
      </c>
      <c r="D172" s="207">
        <f t="shared" si="22"/>
        <v>0</v>
      </c>
      <c r="E172" s="207">
        <f t="shared" si="22"/>
        <v>2040000</v>
      </c>
      <c r="F172" s="207">
        <f t="shared" si="22"/>
        <v>0</v>
      </c>
      <c r="G172" s="279"/>
      <c r="H172" s="230" t="s">
        <v>1513</v>
      </c>
      <c r="I172" s="206">
        <f>SUM(I163:I171)</f>
        <v>0</v>
      </c>
      <c r="J172" s="439">
        <f>SUM(J163:J171)</f>
        <v>0</v>
      </c>
      <c r="L172" s="4493"/>
      <c r="M172" s="4493"/>
    </row>
    <row r="173" spans="1:13" s="92" customFormat="1" ht="15.75" customHeight="1" thickTop="1">
      <c r="A173" s="4993"/>
      <c r="B173" s="4994"/>
      <c r="C173" s="4994"/>
      <c r="D173" s="4994"/>
      <c r="E173" s="4994"/>
      <c r="F173" s="4994"/>
      <c r="G173" s="231">
        <v>3</v>
      </c>
      <c r="H173" s="4478" t="s">
        <v>1514</v>
      </c>
      <c r="I173" s="4478"/>
      <c r="J173" s="4479"/>
      <c r="K173" s="53"/>
      <c r="L173" s="53"/>
      <c r="M173" s="53"/>
    </row>
    <row r="174" spans="1:13" ht="15" customHeight="1" thickBot="1">
      <c r="A174" s="375"/>
      <c r="B174" s="156"/>
      <c r="C174" s="156">
        <v>25000</v>
      </c>
      <c r="D174" s="203">
        <v>0</v>
      </c>
      <c r="E174" s="156">
        <v>25000</v>
      </c>
      <c r="F174" s="156">
        <v>0</v>
      </c>
      <c r="G174" s="145">
        <v>230</v>
      </c>
      <c r="H174" s="62" t="s">
        <v>1473</v>
      </c>
      <c r="I174" s="156"/>
      <c r="J174" s="378">
        <v>0</v>
      </c>
    </row>
    <row r="175" spans="1:13" ht="17.25" customHeight="1" thickTop="1" thickBot="1">
      <c r="A175" s="375"/>
      <c r="B175" s="105"/>
      <c r="C175" s="156">
        <v>300000</v>
      </c>
      <c r="D175" s="203">
        <v>0</v>
      </c>
      <c r="E175" s="156">
        <v>300000</v>
      </c>
      <c r="F175" s="105">
        <v>0</v>
      </c>
      <c r="G175" s="145">
        <v>250</v>
      </c>
      <c r="H175" s="63" t="s">
        <v>2388</v>
      </c>
      <c r="I175" s="156"/>
      <c r="J175" s="410">
        <v>0</v>
      </c>
      <c r="K175" s="4493"/>
      <c r="L175" s="4493"/>
      <c r="M175" s="2927"/>
    </row>
    <row r="176" spans="1:13" ht="15.75" customHeight="1" thickTop="1" thickBot="1">
      <c r="A176" s="413">
        <v>0</v>
      </c>
      <c r="B176" s="203">
        <v>0</v>
      </c>
      <c r="C176" s="203">
        <v>0</v>
      </c>
      <c r="D176" s="203">
        <v>0</v>
      </c>
      <c r="E176" s="203">
        <v>0</v>
      </c>
      <c r="F176" s="203">
        <v>0</v>
      </c>
      <c r="G176" s="235">
        <v>252</v>
      </c>
      <c r="H176" s="236" t="s">
        <v>2499</v>
      </c>
      <c r="I176" s="203">
        <v>0</v>
      </c>
      <c r="J176" s="433">
        <v>0</v>
      </c>
      <c r="K176" s="125"/>
      <c r="L176" s="2927"/>
      <c r="M176" s="2927"/>
    </row>
    <row r="177" spans="1:14" ht="21.75" customHeight="1" thickTop="1" thickBot="1">
      <c r="A177" s="435">
        <f t="shared" ref="A177:F177" si="23">SUM(A174:A176)</f>
        <v>0</v>
      </c>
      <c r="B177" s="414">
        <f t="shared" si="23"/>
        <v>0</v>
      </c>
      <c r="C177" s="414">
        <f t="shared" si="23"/>
        <v>325000</v>
      </c>
      <c r="D177" s="414">
        <f t="shared" si="23"/>
        <v>0</v>
      </c>
      <c r="E177" s="414">
        <f t="shared" si="23"/>
        <v>325000</v>
      </c>
      <c r="F177" s="414">
        <f t="shared" si="23"/>
        <v>0</v>
      </c>
      <c r="G177" s="442"/>
      <c r="H177" s="443" t="s">
        <v>1374</v>
      </c>
      <c r="I177" s="414">
        <f>SUM(I174:I176)</f>
        <v>0</v>
      </c>
      <c r="J177" s="415">
        <f>SUM(J174:J176)</f>
        <v>0</v>
      </c>
      <c r="K177" s="125"/>
      <c r="L177" s="2927"/>
      <c r="M177" s="2927"/>
    </row>
    <row r="178" spans="1:14" ht="15" customHeight="1">
      <c r="A178" s="4995" t="s">
        <v>2975</v>
      </c>
      <c r="B178" s="4860"/>
      <c r="C178" s="4860"/>
      <c r="D178" s="4860"/>
      <c r="E178" s="4860"/>
      <c r="F178" s="4860"/>
      <c r="G178" s="4860"/>
      <c r="H178" s="4864"/>
      <c r="I178" s="4864"/>
      <c r="J178" s="4864"/>
      <c r="K178" s="4864"/>
      <c r="L178" s="5001"/>
      <c r="M178" s="5001"/>
    </row>
    <row r="179" spans="1:14" s="95" customFormat="1" ht="15.75" customHeight="1" thickBot="1">
      <c r="A179" s="4963" t="s">
        <v>2370</v>
      </c>
      <c r="B179" s="4963"/>
      <c r="C179" s="4963"/>
      <c r="D179" s="4963"/>
      <c r="E179" s="4963"/>
      <c r="F179" s="4963"/>
      <c r="G179" s="4963"/>
      <c r="H179" s="4963"/>
      <c r="I179" s="4963"/>
      <c r="J179" s="4963"/>
      <c r="K179" s="385"/>
      <c r="L179" s="385"/>
      <c r="M179" s="385"/>
    </row>
    <row r="180" spans="1:14" s="122" customFormat="1" ht="15" customHeight="1" thickTop="1" thickBot="1">
      <c r="A180" s="398"/>
      <c r="B180" s="398"/>
      <c r="C180" s="398"/>
      <c r="D180" s="399"/>
      <c r="E180" s="399"/>
      <c r="F180" s="399"/>
      <c r="G180" s="399"/>
      <c r="H180" s="399"/>
      <c r="I180" s="5002" t="s">
        <v>313</v>
      </c>
      <c r="J180" s="5002"/>
      <c r="K180" s="385"/>
      <c r="L180" s="385"/>
      <c r="M180" s="385"/>
    </row>
    <row r="181" spans="1:14" ht="29.25" customHeight="1">
      <c r="A181" s="4453" t="s">
        <v>3785</v>
      </c>
      <c r="B181" s="4454"/>
      <c r="C181" s="4455" t="s">
        <v>3783</v>
      </c>
      <c r="D181" s="4454"/>
      <c r="E181" s="4455" t="s">
        <v>3784</v>
      </c>
      <c r="F181" s="4454"/>
      <c r="G181" s="4456" t="s">
        <v>117</v>
      </c>
      <c r="H181" s="4457"/>
      <c r="I181" s="4455" t="s">
        <v>3782</v>
      </c>
      <c r="J181" s="4467"/>
      <c r="K181" s="5003"/>
      <c r="L181" s="5001"/>
      <c r="M181" s="2912"/>
    </row>
    <row r="182" spans="1:14" ht="15" customHeight="1">
      <c r="A182" s="1050" t="s">
        <v>118</v>
      </c>
      <c r="B182" s="2819" t="s">
        <v>104</v>
      </c>
      <c r="C182" s="2819" t="s">
        <v>118</v>
      </c>
      <c r="D182" s="2819" t="s">
        <v>104</v>
      </c>
      <c r="E182" s="2819" t="s">
        <v>118</v>
      </c>
      <c r="F182" s="2819" t="s">
        <v>104</v>
      </c>
      <c r="G182" s="4458"/>
      <c r="H182" s="4459"/>
      <c r="I182" s="2819" t="s">
        <v>118</v>
      </c>
      <c r="J182" s="1051" t="s">
        <v>104</v>
      </c>
      <c r="K182" s="2916"/>
      <c r="L182" s="2912"/>
      <c r="M182" s="2912"/>
      <c r="N182" s="53">
        <f>252633+2*556011</f>
        <v>1364655</v>
      </c>
    </row>
    <row r="183" spans="1:14" ht="13.5" customHeight="1" thickBot="1">
      <c r="A183" s="1223" t="s">
        <v>1266</v>
      </c>
      <c r="B183" s="2909" t="s">
        <v>3012</v>
      </c>
      <c r="C183" s="2909" t="s">
        <v>2347</v>
      </c>
      <c r="D183" s="2909" t="s">
        <v>3013</v>
      </c>
      <c r="E183" s="2909" t="s">
        <v>1268</v>
      </c>
      <c r="F183" s="2909" t="s">
        <v>3014</v>
      </c>
      <c r="G183" s="4991" t="s">
        <v>3015</v>
      </c>
      <c r="H183" s="4992"/>
      <c r="I183" s="2909" t="s">
        <v>1267</v>
      </c>
      <c r="J183" s="1224" t="s">
        <v>3016</v>
      </c>
      <c r="K183" s="2916"/>
      <c r="L183" s="2912"/>
      <c r="M183" s="2912"/>
    </row>
    <row r="184" spans="1:14" s="97" customFormat="1" ht="15.75" customHeight="1" thickBot="1">
      <c r="A184" s="5010"/>
      <c r="B184" s="5011"/>
      <c r="C184" s="5011"/>
      <c r="D184" s="5011"/>
      <c r="E184" s="5011"/>
      <c r="F184" s="5011"/>
      <c r="G184" s="886">
        <v>4</v>
      </c>
      <c r="H184" s="5012" t="s">
        <v>2500</v>
      </c>
      <c r="I184" s="5012"/>
      <c r="J184" s="5013"/>
      <c r="K184" s="95"/>
      <c r="L184" s="95"/>
      <c r="M184" s="95"/>
    </row>
    <row r="185" spans="1:14" s="97" customFormat="1" ht="15" customHeight="1" thickTop="1" thickBot="1">
      <c r="A185" s="375"/>
      <c r="B185" s="378"/>
      <c r="C185" s="4187">
        <v>15000</v>
      </c>
      <c r="D185" s="378">
        <v>0</v>
      </c>
      <c r="E185" s="4187">
        <v>15000</v>
      </c>
      <c r="F185" s="378">
        <v>0</v>
      </c>
      <c r="G185" s="145">
        <v>300</v>
      </c>
      <c r="H185" s="62" t="s">
        <v>283</v>
      </c>
      <c r="I185" s="4187"/>
      <c r="J185" s="378">
        <v>0</v>
      </c>
      <c r="K185" s="122"/>
      <c r="L185" s="122"/>
      <c r="M185" s="122"/>
    </row>
    <row r="186" spans="1:14" ht="15" customHeight="1" thickTop="1">
      <c r="A186" s="375"/>
      <c r="B186" s="378"/>
      <c r="C186" s="3079">
        <v>50000</v>
      </c>
      <c r="D186" s="3071">
        <v>0</v>
      </c>
      <c r="E186" s="3079">
        <v>50000</v>
      </c>
      <c r="F186" s="3071">
        <v>0</v>
      </c>
      <c r="G186" s="263">
        <v>301</v>
      </c>
      <c r="H186" s="3108" t="s">
        <v>1297</v>
      </c>
      <c r="I186" s="3079"/>
      <c r="J186" s="3071">
        <v>0</v>
      </c>
      <c r="N186" s="49">
        <f>E204*1.05</f>
        <v>0</v>
      </c>
    </row>
    <row r="187" spans="1:14" s="53" customFormat="1" ht="15" customHeight="1">
      <c r="A187" s="375"/>
      <c r="B187" s="378"/>
      <c r="C187" s="3079">
        <v>1000000</v>
      </c>
      <c r="D187" s="3071">
        <v>0</v>
      </c>
      <c r="E187" s="3079">
        <v>1000000</v>
      </c>
      <c r="F187" s="3071">
        <v>0</v>
      </c>
      <c r="G187" s="265">
        <v>302</v>
      </c>
      <c r="H187" s="3108" t="s">
        <v>1299</v>
      </c>
      <c r="I187" s="3079"/>
      <c r="J187" s="3071">
        <v>0</v>
      </c>
      <c r="N187" s="49"/>
    </row>
    <row r="188" spans="1:14" s="53" customFormat="1" ht="15" customHeight="1">
      <c r="A188" s="375"/>
      <c r="B188" s="378"/>
      <c r="C188" s="3079">
        <v>1500000</v>
      </c>
      <c r="D188" s="3071">
        <v>0</v>
      </c>
      <c r="E188" s="3079">
        <v>1500000</v>
      </c>
      <c r="F188" s="3071">
        <v>0</v>
      </c>
      <c r="G188" s="263">
        <v>304</v>
      </c>
      <c r="H188" s="3108" t="s">
        <v>1301</v>
      </c>
      <c r="I188" s="3079"/>
      <c r="J188" s="3071">
        <v>0</v>
      </c>
      <c r="N188" s="49"/>
    </row>
    <row r="189" spans="1:14" ht="15" customHeight="1">
      <c r="A189" s="157"/>
      <c r="B189" s="378"/>
      <c r="C189" s="3079"/>
      <c r="D189" s="3071">
        <v>0</v>
      </c>
      <c r="E189" s="3079"/>
      <c r="F189" s="3071">
        <v>0</v>
      </c>
      <c r="G189" s="145">
        <v>305</v>
      </c>
      <c r="H189" s="3084" t="s">
        <v>2390</v>
      </c>
      <c r="I189" s="3079"/>
      <c r="J189" s="3071">
        <v>0</v>
      </c>
      <c r="N189" s="49">
        <f>E205*1.05</f>
        <v>6510000</v>
      </c>
    </row>
    <row r="190" spans="1:14" ht="15" customHeight="1">
      <c r="A190" s="157"/>
      <c r="B190" s="378"/>
      <c r="C190" s="3079"/>
      <c r="D190" s="3072">
        <v>0</v>
      </c>
      <c r="E190" s="3079"/>
      <c r="F190" s="3072">
        <v>0</v>
      </c>
      <c r="G190" s="145">
        <v>307</v>
      </c>
      <c r="H190" s="3084" t="s">
        <v>2391</v>
      </c>
      <c r="I190" s="3079"/>
      <c r="J190" s="3072">
        <v>0</v>
      </c>
      <c r="N190" s="49">
        <f>E216*1.05</f>
        <v>315000</v>
      </c>
    </row>
    <row r="191" spans="1:14" s="53" customFormat="1" ht="15" customHeight="1">
      <c r="A191" s="157"/>
      <c r="B191" s="378"/>
      <c r="C191" s="3079">
        <v>1300000</v>
      </c>
      <c r="D191" s="3072">
        <v>0</v>
      </c>
      <c r="E191" s="3079">
        <v>1300000</v>
      </c>
      <c r="F191" s="3072">
        <v>0</v>
      </c>
      <c r="G191" s="145">
        <v>311</v>
      </c>
      <c r="H191" s="3109" t="s">
        <v>1310</v>
      </c>
      <c r="I191" s="3079"/>
      <c r="J191" s="3072">
        <v>0</v>
      </c>
      <c r="N191" s="49"/>
    </row>
    <row r="192" spans="1:14" s="95" customFormat="1" ht="15" customHeight="1" thickBot="1">
      <c r="A192" s="157"/>
      <c r="B192" s="378"/>
      <c r="C192" s="4169">
        <v>20000000</v>
      </c>
      <c r="D192" s="3072">
        <v>0</v>
      </c>
      <c r="E192" s="4169">
        <v>20000000</v>
      </c>
      <c r="F192" s="3072">
        <v>0</v>
      </c>
      <c r="G192" s="145">
        <v>315</v>
      </c>
      <c r="H192" s="3084" t="s">
        <v>286</v>
      </c>
      <c r="I192" s="4169"/>
      <c r="J192" s="3072">
        <v>0</v>
      </c>
      <c r="K192" s="53"/>
      <c r="L192" s="53"/>
      <c r="M192" s="53"/>
      <c r="N192" s="107"/>
    </row>
    <row r="193" spans="1:13" s="95" customFormat="1" ht="15" customHeight="1" thickTop="1" thickBot="1">
      <c r="A193" s="157"/>
      <c r="B193" s="378"/>
      <c r="C193" s="3079"/>
      <c r="D193" s="3112">
        <v>0</v>
      </c>
      <c r="E193" s="3079"/>
      <c r="F193" s="3112">
        <v>0</v>
      </c>
      <c r="G193" s="305">
        <v>316</v>
      </c>
      <c r="H193" s="3110" t="s">
        <v>287</v>
      </c>
      <c r="I193" s="3079"/>
      <c r="J193" s="3112">
        <v>0</v>
      </c>
      <c r="K193" s="53"/>
      <c r="L193" s="53"/>
      <c r="M193" s="53"/>
    </row>
    <row r="194" spans="1:13" s="95" customFormat="1" ht="32.25" customHeight="1" thickTop="1" thickBot="1">
      <c r="A194" s="377"/>
      <c r="B194" s="378"/>
      <c r="C194" s="3079">
        <v>400000</v>
      </c>
      <c r="D194" s="3112">
        <v>0</v>
      </c>
      <c r="E194" s="3079">
        <v>400000</v>
      </c>
      <c r="F194" s="3112">
        <v>0</v>
      </c>
      <c r="G194" s="305">
        <v>317</v>
      </c>
      <c r="H194" s="3111" t="s">
        <v>2392</v>
      </c>
      <c r="I194" s="3079"/>
      <c r="J194" s="3112">
        <v>0</v>
      </c>
      <c r="K194" s="53"/>
      <c r="L194" s="53"/>
      <c r="M194" s="53"/>
    </row>
    <row r="195" spans="1:13" s="152" customFormat="1" ht="32.25" customHeight="1" thickTop="1" thickBot="1">
      <c r="A195" s="413"/>
      <c r="B195" s="378"/>
      <c r="C195" s="433">
        <v>0</v>
      </c>
      <c r="D195" s="433">
        <v>0</v>
      </c>
      <c r="E195" s="433">
        <v>0</v>
      </c>
      <c r="F195" s="433">
        <v>0</v>
      </c>
      <c r="G195" s="235">
        <v>399</v>
      </c>
      <c r="H195" s="223" t="s">
        <v>2393</v>
      </c>
      <c r="I195" s="433">
        <v>0</v>
      </c>
      <c r="J195" s="433">
        <v>0</v>
      </c>
      <c r="K195" s="53"/>
      <c r="L195" s="53"/>
      <c r="M195" s="53"/>
    </row>
    <row r="196" spans="1:13" s="101" customFormat="1" ht="21.75" customHeight="1" thickTop="1" thickBot="1">
      <c r="A196" s="438">
        <f>SUM(A185:A195)</f>
        <v>0</v>
      </c>
      <c r="B196" s="207">
        <f t="array" ref="B196">SUM(B185:B195)</f>
        <v>0</v>
      </c>
      <c r="C196" s="207">
        <f t="array" ref="C196">SUM(C185:C195)</f>
        <v>24265000</v>
      </c>
      <c r="D196" s="207">
        <f t="array" ref="D196">SUM(D185:D195)</f>
        <v>0</v>
      </c>
      <c r="E196" s="207">
        <f t="array" ref="E196">SUM(E185:E195)</f>
        <v>24265000</v>
      </c>
      <c r="F196" s="207">
        <f t="array" ref="F196">SUM(F185:F195)</f>
        <v>0</v>
      </c>
      <c r="G196" s="279"/>
      <c r="H196" s="230" t="s">
        <v>1376</v>
      </c>
      <c r="I196" s="207">
        <f>SUM(I185:I195)</f>
        <v>0</v>
      </c>
      <c r="J196" s="439">
        <f t="array" ref="J196">SUM(J185:J195)</f>
        <v>0</v>
      </c>
      <c r="K196" s="53"/>
      <c r="L196" s="53"/>
      <c r="M196" s="53"/>
    </row>
    <row r="197" spans="1:13" ht="18" customHeight="1" thickTop="1">
      <c r="A197" s="4993"/>
      <c r="B197" s="4994"/>
      <c r="C197" s="4994"/>
      <c r="D197" s="4994"/>
      <c r="E197" s="4994"/>
      <c r="F197" s="4994"/>
      <c r="G197" s="231">
        <v>5</v>
      </c>
      <c r="H197" s="4478" t="s">
        <v>321</v>
      </c>
      <c r="I197" s="4478"/>
      <c r="J197" s="4479"/>
    </row>
    <row r="198" spans="1:13" ht="15" customHeight="1">
      <c r="A198" s="409"/>
      <c r="B198" s="378"/>
      <c r="C198" s="4188">
        <v>2000000</v>
      </c>
      <c r="D198" s="410">
        <v>0</v>
      </c>
      <c r="E198" s="4188">
        <v>2000000</v>
      </c>
      <c r="F198" s="410">
        <v>0</v>
      </c>
      <c r="G198" s="145">
        <v>400</v>
      </c>
      <c r="H198" s="62" t="s">
        <v>1314</v>
      </c>
      <c r="I198" s="4188"/>
      <c r="J198" s="410">
        <v>0</v>
      </c>
    </row>
    <row r="199" spans="1:13" ht="15" customHeight="1">
      <c r="A199" s="375"/>
      <c r="B199" s="378"/>
      <c r="C199" s="156">
        <v>75000</v>
      </c>
      <c r="D199" s="378">
        <v>0</v>
      </c>
      <c r="E199" s="156">
        <v>75000</v>
      </c>
      <c r="F199" s="378">
        <v>0</v>
      </c>
      <c r="G199" s="145">
        <v>401</v>
      </c>
      <c r="H199" s="62" t="s">
        <v>1316</v>
      </c>
      <c r="I199" s="156"/>
      <c r="J199" s="378">
        <v>0</v>
      </c>
    </row>
    <row r="200" spans="1:13" ht="15" customHeight="1" thickBot="1">
      <c r="A200" s="375"/>
      <c r="B200" s="378"/>
      <c r="C200" s="156">
        <v>35000</v>
      </c>
      <c r="D200" s="410">
        <v>0</v>
      </c>
      <c r="E200" s="156">
        <v>35000</v>
      </c>
      <c r="F200" s="410">
        <v>0</v>
      </c>
      <c r="G200" s="145">
        <v>402</v>
      </c>
      <c r="H200" s="62" t="s">
        <v>2394</v>
      </c>
      <c r="I200" s="156"/>
      <c r="J200" s="410">
        <v>0</v>
      </c>
      <c r="K200" s="95"/>
      <c r="L200" s="95"/>
      <c r="M200" s="95"/>
    </row>
    <row r="201" spans="1:13" ht="15" customHeight="1" thickTop="1" thickBot="1">
      <c r="A201" s="375"/>
      <c r="B201" s="378"/>
      <c r="C201" s="156">
        <v>60000</v>
      </c>
      <c r="D201" s="410">
        <v>0</v>
      </c>
      <c r="E201" s="156">
        <v>60000</v>
      </c>
      <c r="F201" s="410">
        <v>0</v>
      </c>
      <c r="G201" s="145">
        <v>430</v>
      </c>
      <c r="H201" s="62" t="s">
        <v>2395</v>
      </c>
      <c r="I201" s="156"/>
      <c r="J201" s="410">
        <v>0</v>
      </c>
      <c r="K201" s="122"/>
      <c r="L201" s="122"/>
      <c r="M201" s="122"/>
    </row>
    <row r="202" spans="1:13" s="53" customFormat="1" ht="15" customHeight="1" thickTop="1">
      <c r="A202" s="375"/>
      <c r="B202" s="378"/>
      <c r="C202" s="156">
        <v>350000</v>
      </c>
      <c r="D202" s="410"/>
      <c r="E202" s="156">
        <v>350000</v>
      </c>
      <c r="F202" s="410"/>
      <c r="G202" s="145">
        <v>431</v>
      </c>
      <c r="H202" s="62" t="s">
        <v>2501</v>
      </c>
      <c r="I202" s="156"/>
      <c r="J202" s="410"/>
      <c r="K202" s="72"/>
      <c r="L202" s="72"/>
      <c r="M202" s="72"/>
    </row>
    <row r="203" spans="1:13" ht="15" customHeight="1">
      <c r="A203" s="374"/>
      <c r="B203" s="378"/>
      <c r="C203" s="156">
        <v>6000000</v>
      </c>
      <c r="D203" s="378">
        <v>0</v>
      </c>
      <c r="E203" s="156">
        <v>6000000</v>
      </c>
      <c r="F203" s="378">
        <v>0</v>
      </c>
      <c r="G203" s="145">
        <v>450</v>
      </c>
      <c r="H203" s="62" t="s">
        <v>1320</v>
      </c>
      <c r="I203" s="156"/>
      <c r="J203" s="378">
        <v>0</v>
      </c>
      <c r="K203" s="72"/>
      <c r="L203" s="72"/>
      <c r="M203" s="72"/>
    </row>
    <row r="204" spans="1:13" ht="30" customHeight="1">
      <c r="A204" s="375"/>
      <c r="B204" s="378"/>
      <c r="C204" s="378">
        <v>0</v>
      </c>
      <c r="D204" s="378">
        <v>0</v>
      </c>
      <c r="E204" s="378">
        <v>0</v>
      </c>
      <c r="F204" s="378">
        <v>0</v>
      </c>
      <c r="G204" s="145">
        <v>490</v>
      </c>
      <c r="H204" s="63" t="s">
        <v>2470</v>
      </c>
      <c r="I204" s="378"/>
      <c r="J204" s="378">
        <v>0</v>
      </c>
      <c r="L204" s="4493"/>
      <c r="M204" s="4493"/>
    </row>
    <row r="205" spans="1:13" ht="21" customHeight="1" thickBot="1">
      <c r="A205" s="521"/>
      <c r="B205" s="378"/>
      <c r="C205" s="4189">
        <v>6200000</v>
      </c>
      <c r="D205" s="418">
        <v>0</v>
      </c>
      <c r="E205" s="4189">
        <v>6200000</v>
      </c>
      <c r="F205" s="418">
        <v>0</v>
      </c>
      <c r="G205" s="565">
        <v>491</v>
      </c>
      <c r="H205" s="536" t="s">
        <v>2471</v>
      </c>
      <c r="I205" s="4189"/>
      <c r="J205" s="418">
        <v>0</v>
      </c>
    </row>
    <row r="206" spans="1:13" ht="15" customHeight="1">
      <c r="A206" s="4995" t="s">
        <v>2975</v>
      </c>
      <c r="B206" s="4860"/>
      <c r="C206" s="4860"/>
      <c r="D206" s="4860"/>
      <c r="E206" s="4860"/>
      <c r="F206" s="4860"/>
      <c r="G206" s="4860"/>
      <c r="H206" s="4864"/>
      <c r="I206" s="4864"/>
      <c r="J206" s="4864"/>
      <c r="K206" s="4864"/>
      <c r="L206" s="5001"/>
      <c r="M206" s="5001"/>
    </row>
    <row r="207" spans="1:13" ht="16.5" customHeight="1">
      <c r="A207" s="4963" t="s">
        <v>2370</v>
      </c>
      <c r="B207" s="4963"/>
      <c r="C207" s="4963"/>
      <c r="D207" s="4963"/>
      <c r="E207" s="4963"/>
      <c r="F207" s="4963"/>
      <c r="G207" s="4963"/>
      <c r="H207" s="4963"/>
      <c r="I207" s="4963"/>
      <c r="J207" s="4963"/>
      <c r="K207" s="385"/>
      <c r="L207" s="385"/>
      <c r="M207" s="385"/>
    </row>
    <row r="208" spans="1:13" s="92" customFormat="1" ht="14.25" customHeight="1" thickBot="1">
      <c r="A208" s="398"/>
      <c r="B208" s="398"/>
      <c r="C208" s="398"/>
      <c r="D208" s="399"/>
      <c r="E208" s="399"/>
      <c r="F208" s="399"/>
      <c r="G208" s="399"/>
      <c r="H208" s="399"/>
      <c r="I208" s="5002" t="s">
        <v>313</v>
      </c>
      <c r="J208" s="5002"/>
      <c r="K208" s="385"/>
      <c r="L208" s="385"/>
      <c r="M208" s="385"/>
    </row>
    <row r="209" spans="1:15" ht="29.25" customHeight="1">
      <c r="A209" s="4453" t="s">
        <v>3785</v>
      </c>
      <c r="B209" s="4454"/>
      <c r="C209" s="4455" t="s">
        <v>3783</v>
      </c>
      <c r="D209" s="4454"/>
      <c r="E209" s="4455" t="s">
        <v>3784</v>
      </c>
      <c r="F209" s="4454"/>
      <c r="G209" s="4456" t="s">
        <v>117</v>
      </c>
      <c r="H209" s="4457"/>
      <c r="I209" s="4455" t="s">
        <v>3782</v>
      </c>
      <c r="J209" s="4467"/>
      <c r="K209" s="5003"/>
      <c r="L209" s="5001"/>
      <c r="M209" s="2912"/>
    </row>
    <row r="210" spans="1:15" ht="15" customHeight="1">
      <c r="A210" s="1050" t="s">
        <v>118</v>
      </c>
      <c r="B210" s="2819" t="s">
        <v>104</v>
      </c>
      <c r="C210" s="2819" t="s">
        <v>118</v>
      </c>
      <c r="D210" s="2819" t="s">
        <v>104</v>
      </c>
      <c r="E210" s="2819" t="s">
        <v>118</v>
      </c>
      <c r="F210" s="2819" t="s">
        <v>104</v>
      </c>
      <c r="G210" s="4458"/>
      <c r="H210" s="4459"/>
      <c r="I210" s="2819" t="s">
        <v>118</v>
      </c>
      <c r="J210" s="1051" t="s">
        <v>104</v>
      </c>
      <c r="K210" s="2916"/>
      <c r="L210" s="2912"/>
      <c r="M210" s="2912"/>
    </row>
    <row r="211" spans="1:15" ht="13.5" customHeight="1" thickBot="1">
      <c r="A211" s="1223" t="s">
        <v>1266</v>
      </c>
      <c r="B211" s="2909" t="s">
        <v>3012</v>
      </c>
      <c r="C211" s="2909" t="s">
        <v>2347</v>
      </c>
      <c r="D211" s="2909" t="s">
        <v>3013</v>
      </c>
      <c r="E211" s="2909" t="s">
        <v>1268</v>
      </c>
      <c r="F211" s="2909" t="s">
        <v>3014</v>
      </c>
      <c r="G211" s="4991" t="s">
        <v>3015</v>
      </c>
      <c r="H211" s="4992"/>
      <c r="I211" s="2909" t="s">
        <v>1267</v>
      </c>
      <c r="J211" s="1224" t="s">
        <v>3016</v>
      </c>
      <c r="K211" s="2916"/>
      <c r="L211" s="2912"/>
      <c r="M211" s="2912"/>
    </row>
    <row r="212" spans="1:15" s="92" customFormat="1" ht="32.25" hidden="1" customHeight="1">
      <c r="A212" s="4993"/>
      <c r="B212" s="4994"/>
      <c r="C212" s="4994"/>
      <c r="D212" s="4994"/>
      <c r="E212" s="4994"/>
      <c r="F212" s="4994"/>
      <c r="G212" s="224" t="s">
        <v>141</v>
      </c>
      <c r="H212" s="4994" t="s">
        <v>212</v>
      </c>
      <c r="I212" s="4994"/>
      <c r="J212" s="5004"/>
      <c r="K212" s="53"/>
      <c r="L212" s="53"/>
      <c r="M212" s="53"/>
    </row>
    <row r="213" spans="1:15" s="95" customFormat="1" ht="15.75" hidden="1" customHeight="1">
      <c r="A213" s="375"/>
      <c r="B213" s="156"/>
      <c r="C213" s="156"/>
      <c r="D213" s="156"/>
      <c r="E213" s="156"/>
      <c r="F213" s="156"/>
      <c r="G213" s="224"/>
      <c r="H213" s="226"/>
      <c r="I213" s="292"/>
      <c r="J213" s="869"/>
      <c r="K213" s="53"/>
      <c r="L213" s="53"/>
      <c r="M213" s="53"/>
      <c r="N213" s="135"/>
      <c r="O213" s="135"/>
    </row>
    <row r="214" spans="1:15" s="122" customFormat="1" ht="18" hidden="1" customHeight="1">
      <c r="A214" s="4993"/>
      <c r="B214" s="4994"/>
      <c r="C214" s="4994"/>
      <c r="D214" s="4994"/>
      <c r="E214" s="4994"/>
      <c r="F214" s="4994"/>
      <c r="G214" s="224" t="s">
        <v>142</v>
      </c>
      <c r="H214" s="4994" t="s">
        <v>291</v>
      </c>
      <c r="I214" s="4994"/>
      <c r="J214" s="5004"/>
      <c r="K214" s="53"/>
      <c r="L214" s="53"/>
      <c r="M214" s="53"/>
      <c r="N214" s="152"/>
      <c r="O214" s="152"/>
    </row>
    <row r="215" spans="1:15" ht="15.75" hidden="1" customHeight="1">
      <c r="A215" s="535"/>
      <c r="B215" s="199"/>
      <c r="C215" s="160"/>
      <c r="D215" s="199"/>
      <c r="E215" s="160"/>
      <c r="F215" s="199"/>
      <c r="G215" s="391"/>
      <c r="H215" s="867"/>
      <c r="I215" s="868"/>
      <c r="J215" s="870"/>
      <c r="N215" s="2927"/>
      <c r="O215" s="2927"/>
    </row>
    <row r="216" spans="1:15" ht="15" customHeight="1">
      <c r="A216" s="375"/>
      <c r="B216" s="105"/>
      <c r="C216" s="4310">
        <v>300000</v>
      </c>
      <c r="D216" s="105"/>
      <c r="E216" s="4310">
        <v>300000</v>
      </c>
      <c r="F216" s="105">
        <v>0</v>
      </c>
      <c r="G216" s="145">
        <v>492</v>
      </c>
      <c r="H216" s="62" t="s">
        <v>2472</v>
      </c>
      <c r="I216" s="4310"/>
      <c r="J216" s="410">
        <v>0</v>
      </c>
    </row>
    <row r="217" spans="1:15" ht="15.75" customHeight="1" thickBot="1">
      <c r="A217" s="413"/>
      <c r="B217" s="203"/>
      <c r="C217" s="1253">
        <v>125000</v>
      </c>
      <c r="D217" s="203"/>
      <c r="E217" s="1253">
        <v>125000</v>
      </c>
      <c r="F217" s="203">
        <v>0</v>
      </c>
      <c r="G217" s="235">
        <v>499</v>
      </c>
      <c r="H217" s="236" t="s">
        <v>1454</v>
      </c>
      <c r="I217" s="1253"/>
      <c r="J217" s="433">
        <v>0</v>
      </c>
      <c r="K217" s="4493"/>
      <c r="L217" s="4493"/>
      <c r="M217" s="2927"/>
    </row>
    <row r="218" spans="1:15" ht="22.5" customHeight="1" thickTop="1" thickBot="1">
      <c r="A218" s="207">
        <f t="shared" ref="A218:F218" si="24">SUM(A198:A217)</f>
        <v>0</v>
      </c>
      <c r="B218" s="207">
        <f t="shared" si="24"/>
        <v>0</v>
      </c>
      <c r="C218" s="207">
        <f>SUM(C198:C217)</f>
        <v>15145000</v>
      </c>
      <c r="D218" s="207">
        <f t="shared" si="24"/>
        <v>0</v>
      </c>
      <c r="E218" s="207">
        <f t="shared" si="24"/>
        <v>15145000</v>
      </c>
      <c r="F218" s="207">
        <f t="shared" si="24"/>
        <v>0</v>
      </c>
      <c r="G218" s="279"/>
      <c r="H218" s="230" t="s">
        <v>2401</v>
      </c>
      <c r="I218" s="207">
        <f>SUM(I198:I217)</f>
        <v>0</v>
      </c>
      <c r="J218" s="207">
        <f>SUM(J198:J205)+SUM(J216:J217)</f>
        <v>0</v>
      </c>
      <c r="K218" s="125"/>
      <c r="L218" s="2927"/>
      <c r="M218" s="2927"/>
    </row>
    <row r="219" spans="1:15" ht="30" customHeight="1" thickTop="1" thickBot="1">
      <c r="A219" s="1062">
        <f t="shared" ref="A219:F219" si="25">SUM(A218,A196,A177,A172,A161)</f>
        <v>0</v>
      </c>
      <c r="B219" s="609">
        <f t="shared" si="25"/>
        <v>0</v>
      </c>
      <c r="C219" s="609">
        <f>SUM(C218,C196,C177,C172,C161)</f>
        <v>54282000</v>
      </c>
      <c r="D219" s="609">
        <f t="shared" si="25"/>
        <v>0</v>
      </c>
      <c r="E219" s="609">
        <f t="shared" si="25"/>
        <v>54282000</v>
      </c>
      <c r="F219" s="609">
        <f t="shared" si="25"/>
        <v>0</v>
      </c>
      <c r="G219" s="1127"/>
      <c r="H219" s="1064" t="s">
        <v>2402</v>
      </c>
      <c r="I219" s="993">
        <f>SUM(I218,I196,I177,I172,I161)</f>
        <v>0</v>
      </c>
      <c r="J219" s="1066">
        <f>SUM(J218,J196,J177,J172,J161)</f>
        <v>0</v>
      </c>
      <c r="K219" s="125"/>
      <c r="L219" s="2927"/>
      <c r="M219" s="2927"/>
    </row>
    <row r="220" spans="1:15" s="92" customFormat="1" ht="18" customHeight="1" thickTop="1">
      <c r="A220" s="5014"/>
      <c r="B220" s="5015"/>
      <c r="C220" s="5015"/>
      <c r="D220" s="5015"/>
      <c r="E220" s="5015"/>
      <c r="F220" s="5015"/>
      <c r="G220" s="348" t="s">
        <v>143</v>
      </c>
      <c r="H220" s="5006" t="s">
        <v>224</v>
      </c>
      <c r="I220" s="5006"/>
      <c r="J220" s="5007"/>
      <c r="K220" s="53"/>
      <c r="L220" s="53"/>
      <c r="M220" s="53"/>
    </row>
    <row r="221" spans="1:15" s="95" customFormat="1" ht="16.5" customHeight="1" thickBot="1">
      <c r="A221" s="4999"/>
      <c r="B221" s="5000"/>
      <c r="C221" s="5000"/>
      <c r="D221" s="5000"/>
      <c r="E221" s="5000"/>
      <c r="F221" s="5000"/>
      <c r="G221" s="2921">
        <v>1</v>
      </c>
      <c r="H221" s="4918" t="s">
        <v>622</v>
      </c>
      <c r="I221" s="4918"/>
      <c r="J221" s="4919"/>
      <c r="K221" s="53"/>
      <c r="L221" s="53"/>
      <c r="M221" s="53"/>
    </row>
    <row r="222" spans="1:15" s="122" customFormat="1" ht="15" customHeight="1" thickTop="1" thickBot="1">
      <c r="A222" s="381">
        <v>0</v>
      </c>
      <c r="B222" s="158">
        <v>0</v>
      </c>
      <c r="C222" s="195">
        <v>0</v>
      </c>
      <c r="D222" s="158">
        <v>0</v>
      </c>
      <c r="E222" s="208">
        <v>0</v>
      </c>
      <c r="F222" s="158">
        <v>0</v>
      </c>
      <c r="G222" s="243">
        <v>325</v>
      </c>
      <c r="H222" s="242" t="s">
        <v>2502</v>
      </c>
      <c r="I222" s="195">
        <v>0</v>
      </c>
      <c r="J222" s="538">
        <v>0</v>
      </c>
      <c r="K222" s="53"/>
      <c r="L222" s="53"/>
      <c r="M222" s="53"/>
    </row>
    <row r="223" spans="1:15" ht="15" customHeight="1" thickTop="1" thickBot="1">
      <c r="A223" s="375">
        <v>0</v>
      </c>
      <c r="B223" s="156">
        <v>0</v>
      </c>
      <c r="C223" s="157">
        <v>0</v>
      </c>
      <c r="D223" s="156">
        <v>0</v>
      </c>
      <c r="E223" s="157">
        <v>0</v>
      </c>
      <c r="F223" s="156">
        <v>0</v>
      </c>
      <c r="G223" s="162">
        <v>350</v>
      </c>
      <c r="H223" s="62" t="s">
        <v>3173</v>
      </c>
      <c r="I223" s="3929">
        <v>0</v>
      </c>
      <c r="J223" s="378">
        <v>0</v>
      </c>
      <c r="K223" s="95"/>
      <c r="L223" s="95"/>
      <c r="M223" s="95"/>
    </row>
    <row r="224" spans="1:15" ht="15" customHeight="1" thickTop="1" thickBot="1">
      <c r="A224" s="375">
        <v>0</v>
      </c>
      <c r="B224" s="156">
        <v>0</v>
      </c>
      <c r="C224" s="156">
        <v>0</v>
      </c>
      <c r="D224" s="156">
        <v>0</v>
      </c>
      <c r="E224" s="156">
        <v>0</v>
      </c>
      <c r="F224" s="156">
        <v>0</v>
      </c>
      <c r="G224" s="162">
        <v>351</v>
      </c>
      <c r="H224" s="62" t="s">
        <v>2503</v>
      </c>
      <c r="I224" s="156">
        <v>0</v>
      </c>
      <c r="J224" s="378">
        <v>0</v>
      </c>
      <c r="K224" s="122"/>
      <c r="L224" s="122"/>
      <c r="M224" s="122"/>
      <c r="N224" s="97"/>
    </row>
    <row r="225" spans="1:14" s="2927" customFormat="1" ht="15" customHeight="1" thickTop="1">
      <c r="A225" s="375">
        <v>0</v>
      </c>
      <c r="B225" s="105">
        <v>0</v>
      </c>
      <c r="C225" s="156">
        <v>0</v>
      </c>
      <c r="D225" s="105">
        <v>0</v>
      </c>
      <c r="E225" s="156">
        <v>0</v>
      </c>
      <c r="F225" s="105">
        <v>0</v>
      </c>
      <c r="G225" s="162">
        <v>376</v>
      </c>
      <c r="H225" s="63" t="s">
        <v>2504</v>
      </c>
      <c r="I225" s="156">
        <v>0</v>
      </c>
      <c r="J225" s="410">
        <v>0</v>
      </c>
      <c r="K225" s="53"/>
      <c r="L225" s="53"/>
      <c r="M225" s="53"/>
      <c r="N225" s="98"/>
    </row>
    <row r="226" spans="1:14" s="91" customFormat="1" ht="15" customHeight="1">
      <c r="A226" s="374">
        <v>0</v>
      </c>
      <c r="B226" s="156">
        <v>0</v>
      </c>
      <c r="C226" s="156">
        <v>0</v>
      </c>
      <c r="D226" s="156">
        <v>0</v>
      </c>
      <c r="E226" s="156">
        <v>0</v>
      </c>
      <c r="F226" s="156">
        <v>0</v>
      </c>
      <c r="G226" s="162">
        <v>377</v>
      </c>
      <c r="H226" s="63" t="s">
        <v>2505</v>
      </c>
      <c r="I226" s="156">
        <v>0</v>
      </c>
      <c r="J226" s="378">
        <v>0</v>
      </c>
      <c r="K226" s="53"/>
      <c r="L226" s="53"/>
      <c r="M226" s="53"/>
    </row>
    <row r="227" spans="1:14" ht="15" customHeight="1" thickBot="1">
      <c r="A227" s="374">
        <v>0</v>
      </c>
      <c r="B227" s="156">
        <v>0</v>
      </c>
      <c r="C227" s="156"/>
      <c r="D227" s="156">
        <v>0</v>
      </c>
      <c r="E227" s="156"/>
      <c r="F227" s="156">
        <v>0</v>
      </c>
      <c r="G227" s="162">
        <v>379</v>
      </c>
      <c r="H227" s="63" t="s">
        <v>2506</v>
      </c>
      <c r="I227" s="156">
        <v>0</v>
      </c>
      <c r="J227" s="378">
        <v>0</v>
      </c>
      <c r="K227" s="95"/>
      <c r="L227" s="95"/>
      <c r="M227" s="95"/>
    </row>
    <row r="228" spans="1:14" ht="15" customHeight="1" thickTop="1" thickBot="1">
      <c r="A228" s="374">
        <v>0</v>
      </c>
      <c r="B228" s="156">
        <v>0</v>
      </c>
      <c r="C228" s="156">
        <v>0</v>
      </c>
      <c r="D228" s="156">
        <v>0</v>
      </c>
      <c r="E228" s="156">
        <v>0</v>
      </c>
      <c r="F228" s="156">
        <v>0</v>
      </c>
      <c r="G228" s="162">
        <v>380</v>
      </c>
      <c r="H228" s="63" t="s">
        <v>2507</v>
      </c>
      <c r="I228" s="156">
        <v>0</v>
      </c>
      <c r="J228" s="378">
        <v>0</v>
      </c>
      <c r="K228" s="122"/>
      <c r="L228" s="122"/>
      <c r="M228" s="122"/>
    </row>
    <row r="229" spans="1:14" ht="15.75" customHeight="1" thickTop="1">
      <c r="A229" s="375">
        <v>0</v>
      </c>
      <c r="B229" s="156">
        <v>0</v>
      </c>
      <c r="C229" s="156">
        <v>0</v>
      </c>
      <c r="D229" s="156">
        <v>0</v>
      </c>
      <c r="E229" s="156">
        <v>0</v>
      </c>
      <c r="F229" s="156">
        <v>0</v>
      </c>
      <c r="G229" s="162">
        <v>381</v>
      </c>
      <c r="H229" s="63" t="s">
        <v>2508</v>
      </c>
      <c r="I229" s="156">
        <v>0</v>
      </c>
      <c r="J229" s="378">
        <v>0</v>
      </c>
      <c r="K229" s="2927"/>
      <c r="L229" s="2927"/>
      <c r="M229" s="2927"/>
    </row>
    <row r="230" spans="1:14" s="53" customFormat="1" ht="15.75" customHeight="1" thickBot="1">
      <c r="A230" s="594">
        <v>0</v>
      </c>
      <c r="B230" s="216">
        <v>0</v>
      </c>
      <c r="C230" s="216">
        <v>0</v>
      </c>
      <c r="D230" s="216">
        <v>0</v>
      </c>
      <c r="E230" s="216">
        <v>0</v>
      </c>
      <c r="F230" s="216">
        <v>0</v>
      </c>
      <c r="G230" s="250">
        <v>393</v>
      </c>
      <c r="H230" s="241" t="s">
        <v>2509</v>
      </c>
      <c r="I230" s="216">
        <v>0</v>
      </c>
      <c r="J230" s="533">
        <v>0</v>
      </c>
      <c r="K230" s="2927"/>
      <c r="L230" s="2927"/>
      <c r="M230" s="2927"/>
    </row>
    <row r="231" spans="1:14" ht="21" customHeight="1" thickTop="1" thickBot="1">
      <c r="A231" s="438">
        <f t="shared" ref="A231:F231" si="26">SUM(A222:A230)</f>
        <v>0</v>
      </c>
      <c r="B231" s="207">
        <f t="shared" si="26"/>
        <v>0</v>
      </c>
      <c r="C231" s="207">
        <f t="shared" si="26"/>
        <v>0</v>
      </c>
      <c r="D231" s="207">
        <f t="shared" si="26"/>
        <v>0</v>
      </c>
      <c r="E231" s="207">
        <f t="shared" si="26"/>
        <v>0</v>
      </c>
      <c r="F231" s="207">
        <f t="shared" si="26"/>
        <v>0</v>
      </c>
      <c r="G231" s="279"/>
      <c r="H231" s="230" t="s">
        <v>2414</v>
      </c>
      <c r="I231" s="207">
        <f>SUM(I222:I230)</f>
        <v>0</v>
      </c>
      <c r="J231" s="439">
        <f>SUM(J222:J230)</f>
        <v>0</v>
      </c>
      <c r="K231" s="2927"/>
      <c r="L231" s="2927"/>
      <c r="M231" s="2927"/>
    </row>
    <row r="232" spans="1:14" ht="18" customHeight="1" thickTop="1">
      <c r="A232" s="4993"/>
      <c r="B232" s="4994"/>
      <c r="C232" s="4994"/>
      <c r="D232" s="4994"/>
      <c r="E232" s="4994"/>
      <c r="F232" s="4994"/>
      <c r="G232" s="231">
        <v>2</v>
      </c>
      <c r="H232" s="4478" t="s">
        <v>623</v>
      </c>
      <c r="I232" s="4478"/>
      <c r="J232" s="4479"/>
      <c r="K232" s="2927"/>
      <c r="L232" s="2927"/>
      <c r="M232" s="2927"/>
    </row>
    <row r="233" spans="1:14" ht="15" customHeight="1">
      <c r="A233" s="375">
        <v>0</v>
      </c>
      <c r="B233" s="105">
        <v>0</v>
      </c>
      <c r="C233" s="105"/>
      <c r="D233" s="105">
        <v>0</v>
      </c>
      <c r="E233" s="105"/>
      <c r="F233" s="156">
        <v>0</v>
      </c>
      <c r="G233" s="162">
        <v>450</v>
      </c>
      <c r="H233" s="62" t="s">
        <v>2415</v>
      </c>
      <c r="I233" s="105">
        <v>0</v>
      </c>
      <c r="J233" s="410">
        <v>0</v>
      </c>
    </row>
    <row r="234" spans="1:14" ht="15.75" customHeight="1" thickBot="1">
      <c r="A234" s="532">
        <v>0</v>
      </c>
      <c r="B234" s="203">
        <v>0</v>
      </c>
      <c r="C234" s="203"/>
      <c r="D234" s="203">
        <v>0</v>
      </c>
      <c r="E234" s="105"/>
      <c r="F234" s="203">
        <v>0</v>
      </c>
      <c r="G234" s="229">
        <v>451</v>
      </c>
      <c r="H234" s="236" t="s">
        <v>3262</v>
      </c>
      <c r="I234" s="3928">
        <v>0</v>
      </c>
      <c r="J234" s="433">
        <v>0</v>
      </c>
      <c r="L234" s="4493"/>
      <c r="M234" s="4493"/>
    </row>
    <row r="235" spans="1:14" ht="21" customHeight="1" thickTop="1" thickBot="1">
      <c r="A235" s="438">
        <f t="shared" ref="A235:F235" si="27">SUM(A233:A234)</f>
        <v>0</v>
      </c>
      <c r="B235" s="207">
        <f t="shared" si="27"/>
        <v>0</v>
      </c>
      <c r="C235" s="207">
        <f t="shared" si="27"/>
        <v>0</v>
      </c>
      <c r="D235" s="207">
        <f t="shared" si="27"/>
        <v>0</v>
      </c>
      <c r="E235" s="207">
        <f t="shared" si="27"/>
        <v>0</v>
      </c>
      <c r="F235" s="207">
        <f t="shared" si="27"/>
        <v>0</v>
      </c>
      <c r="G235" s="279"/>
      <c r="H235" s="230" t="s">
        <v>642</v>
      </c>
      <c r="I235" s="207">
        <f>SUM(I233:I234)</f>
        <v>0</v>
      </c>
      <c r="J235" s="439">
        <f>SUM(J233:J234)</f>
        <v>0</v>
      </c>
    </row>
    <row r="236" spans="1:14" s="92" customFormat="1" ht="17.25" customHeight="1" thickTop="1">
      <c r="A236" s="4993"/>
      <c r="B236" s="4994"/>
      <c r="C236" s="4994"/>
      <c r="D236" s="4994"/>
      <c r="E236" s="4994"/>
      <c r="F236" s="4994"/>
      <c r="G236" s="231">
        <v>3</v>
      </c>
      <c r="H236" s="4478" t="s">
        <v>1418</v>
      </c>
      <c r="I236" s="4478"/>
      <c r="J236" s="4479"/>
      <c r="K236" s="53"/>
      <c r="L236" s="53"/>
      <c r="M236" s="53"/>
    </row>
    <row r="237" spans="1:14" s="92" customFormat="1" ht="12.75" customHeight="1">
      <c r="A237" s="409">
        <v>0</v>
      </c>
      <c r="B237" s="105">
        <v>0</v>
      </c>
      <c r="C237" s="105">
        <v>0</v>
      </c>
      <c r="D237" s="105">
        <v>0</v>
      </c>
      <c r="E237" s="105"/>
      <c r="F237" s="105">
        <v>0</v>
      </c>
      <c r="G237" s="162">
        <v>550</v>
      </c>
      <c r="H237" s="62" t="s">
        <v>3174</v>
      </c>
      <c r="I237" s="105">
        <v>0</v>
      </c>
      <c r="J237" s="410">
        <v>0</v>
      </c>
      <c r="K237" s="4493"/>
      <c r="L237" s="4493"/>
      <c r="M237" s="2927"/>
    </row>
    <row r="238" spans="1:14" ht="15.75" customHeight="1" thickBot="1">
      <c r="A238" s="532">
        <v>0</v>
      </c>
      <c r="B238" s="204">
        <v>0</v>
      </c>
      <c r="C238" s="204">
        <v>0</v>
      </c>
      <c r="D238" s="204">
        <v>0</v>
      </c>
      <c r="E238" s="204"/>
      <c r="F238" s="204">
        <v>0</v>
      </c>
      <c r="G238" s="229">
        <v>551</v>
      </c>
      <c r="H238" s="236" t="s">
        <v>3175</v>
      </c>
      <c r="I238" s="204">
        <v>0</v>
      </c>
      <c r="J238" s="440">
        <v>0</v>
      </c>
      <c r="K238" s="125"/>
      <c r="L238" s="2927"/>
      <c r="M238" s="2927"/>
    </row>
    <row r="239" spans="1:14" ht="22.5" customHeight="1" thickTop="1" thickBot="1">
      <c r="A239" s="435">
        <f t="shared" ref="A239:F239" si="28">SUM(A237:A238)</f>
        <v>0</v>
      </c>
      <c r="B239" s="414">
        <f t="shared" si="28"/>
        <v>0</v>
      </c>
      <c r="C239" s="414">
        <f t="shared" si="28"/>
        <v>0</v>
      </c>
      <c r="D239" s="414">
        <f t="shared" si="28"/>
        <v>0</v>
      </c>
      <c r="E239" s="414">
        <f t="shared" si="28"/>
        <v>0</v>
      </c>
      <c r="F239" s="414">
        <f t="shared" si="28"/>
        <v>0</v>
      </c>
      <c r="G239" s="442"/>
      <c r="H239" s="443" t="s">
        <v>2510</v>
      </c>
      <c r="I239" s="414">
        <f>SUM(I237:I238)</f>
        <v>0</v>
      </c>
      <c r="J239" s="415">
        <f>SUM(J237:J238)</f>
        <v>0</v>
      </c>
      <c r="K239" s="125"/>
      <c r="L239" s="2927"/>
      <c r="M239" s="2927"/>
    </row>
    <row r="240" spans="1:14" ht="15" customHeight="1">
      <c r="A240" s="4995" t="s">
        <v>2975</v>
      </c>
      <c r="B240" s="4860"/>
      <c r="C240" s="4860"/>
      <c r="D240" s="4860"/>
      <c r="E240" s="4860"/>
      <c r="F240" s="4860"/>
      <c r="G240" s="4860"/>
      <c r="H240" s="4864"/>
      <c r="I240" s="4864"/>
      <c r="J240" s="4864"/>
      <c r="K240" s="4864"/>
      <c r="L240" s="5001"/>
      <c r="M240" s="5001"/>
    </row>
    <row r="241" spans="1:14" ht="16.5" customHeight="1">
      <c r="A241" s="4963" t="s">
        <v>2370</v>
      </c>
      <c r="B241" s="4963"/>
      <c r="C241" s="4963"/>
      <c r="D241" s="4963"/>
      <c r="E241" s="4963"/>
      <c r="F241" s="4963"/>
      <c r="G241" s="4963"/>
      <c r="H241" s="4963"/>
      <c r="I241" s="4963"/>
      <c r="J241" s="4963"/>
      <c r="K241" s="385"/>
      <c r="L241" s="385"/>
      <c r="M241" s="385"/>
    </row>
    <row r="242" spans="1:14" ht="12" customHeight="1" thickBot="1">
      <c r="A242" s="398"/>
      <c r="B242" s="398"/>
      <c r="C242" s="398"/>
      <c r="D242" s="399"/>
      <c r="E242" s="399"/>
      <c r="F242" s="399"/>
      <c r="G242" s="399"/>
      <c r="H242" s="399"/>
      <c r="I242" s="5002" t="s">
        <v>313</v>
      </c>
      <c r="J242" s="5002"/>
      <c r="K242" s="385"/>
      <c r="L242" s="385"/>
      <c r="M242" s="385"/>
    </row>
    <row r="243" spans="1:14" s="95" customFormat="1" ht="29.25" customHeight="1" thickBot="1">
      <c r="A243" s="4453" t="s">
        <v>3785</v>
      </c>
      <c r="B243" s="4454"/>
      <c r="C243" s="4455" t="s">
        <v>3783</v>
      </c>
      <c r="D243" s="4454"/>
      <c r="E243" s="4455" t="s">
        <v>3784</v>
      </c>
      <c r="F243" s="4454"/>
      <c r="G243" s="4456" t="s">
        <v>117</v>
      </c>
      <c r="H243" s="4457"/>
      <c r="I243" s="4455" t="s">
        <v>3782</v>
      </c>
      <c r="J243" s="4467"/>
      <c r="K243" s="5003"/>
      <c r="L243" s="5001"/>
      <c r="M243" s="2912"/>
    </row>
    <row r="244" spans="1:14" s="122" customFormat="1" ht="15" customHeight="1" thickTop="1" thickBot="1">
      <c r="A244" s="1050" t="s">
        <v>118</v>
      </c>
      <c r="B244" s="2819" t="s">
        <v>104</v>
      </c>
      <c r="C244" s="2819" t="s">
        <v>118</v>
      </c>
      <c r="D244" s="2819" t="s">
        <v>104</v>
      </c>
      <c r="E244" s="2819" t="s">
        <v>118</v>
      </c>
      <c r="F244" s="2819" t="s">
        <v>104</v>
      </c>
      <c r="G244" s="4458"/>
      <c r="H244" s="4459"/>
      <c r="I244" s="2819" t="s">
        <v>118</v>
      </c>
      <c r="J244" s="1051" t="s">
        <v>104</v>
      </c>
      <c r="K244" s="2916"/>
      <c r="L244" s="2912"/>
      <c r="M244" s="2912"/>
    </row>
    <row r="245" spans="1:14" s="122" customFormat="1" ht="13.5" customHeight="1" thickTop="1" thickBot="1">
      <c r="A245" s="1223" t="s">
        <v>1266</v>
      </c>
      <c r="B245" s="2909" t="s">
        <v>3012</v>
      </c>
      <c r="C245" s="2909" t="s">
        <v>2347</v>
      </c>
      <c r="D245" s="2909" t="s">
        <v>3013</v>
      </c>
      <c r="E245" s="2909" t="s">
        <v>1268</v>
      </c>
      <c r="F245" s="2909" t="s">
        <v>3014</v>
      </c>
      <c r="G245" s="4991" t="s">
        <v>3015</v>
      </c>
      <c r="H245" s="4992"/>
      <c r="I245" s="2909" t="s">
        <v>1267</v>
      </c>
      <c r="J245" s="1224" t="s">
        <v>3016</v>
      </c>
      <c r="K245" s="2916"/>
      <c r="L245" s="2912"/>
      <c r="M245" s="2912"/>
    </row>
    <row r="246" spans="1:14" s="91" customFormat="1" ht="18" customHeight="1">
      <c r="A246" s="4993"/>
      <c r="B246" s="4994"/>
      <c r="C246" s="4994"/>
      <c r="D246" s="4994"/>
      <c r="E246" s="4994"/>
      <c r="F246" s="4994"/>
      <c r="G246" s="224">
        <v>4</v>
      </c>
      <c r="H246" s="4478" t="s">
        <v>321</v>
      </c>
      <c r="I246" s="4478"/>
      <c r="J246" s="4479"/>
      <c r="K246" s="53"/>
      <c r="L246" s="53"/>
      <c r="M246" s="53"/>
    </row>
    <row r="247" spans="1:14" ht="15" customHeight="1">
      <c r="A247" s="375">
        <v>0</v>
      </c>
      <c r="B247" s="375">
        <v>0</v>
      </c>
      <c r="C247" s="375">
        <v>0</v>
      </c>
      <c r="D247" s="156">
        <v>0</v>
      </c>
      <c r="E247" s="156"/>
      <c r="F247" s="156">
        <v>0</v>
      </c>
      <c r="G247" s="145">
        <v>900</v>
      </c>
      <c r="H247" s="62" t="s">
        <v>2511</v>
      </c>
      <c r="I247" s="156">
        <v>0</v>
      </c>
      <c r="J247" s="378">
        <v>0</v>
      </c>
    </row>
    <row r="248" spans="1:14" ht="15" customHeight="1">
      <c r="A248" s="375"/>
      <c r="B248" s="375">
        <v>0</v>
      </c>
      <c r="C248" s="156">
        <v>5000000</v>
      </c>
      <c r="D248" s="105">
        <v>0</v>
      </c>
      <c r="E248" s="156">
        <v>5000000</v>
      </c>
      <c r="F248" s="105">
        <v>0</v>
      </c>
      <c r="G248" s="145">
        <v>901</v>
      </c>
      <c r="H248" s="62" t="s">
        <v>2512</v>
      </c>
      <c r="I248" s="156"/>
      <c r="J248" s="410">
        <v>0</v>
      </c>
    </row>
    <row r="249" spans="1:14" ht="15" customHeight="1" thickBot="1">
      <c r="A249" s="375">
        <v>0</v>
      </c>
      <c r="B249" s="375">
        <v>0</v>
      </c>
      <c r="C249" s="375">
        <v>0</v>
      </c>
      <c r="D249" s="156">
        <v>0</v>
      </c>
      <c r="E249" s="375">
        <v>0</v>
      </c>
      <c r="F249" s="156">
        <v>0</v>
      </c>
      <c r="G249" s="145">
        <v>902</v>
      </c>
      <c r="H249" s="62" t="s">
        <v>2513</v>
      </c>
      <c r="I249" s="375">
        <v>0</v>
      </c>
      <c r="J249" s="378">
        <v>0</v>
      </c>
      <c r="K249" s="95"/>
      <c r="L249" s="95"/>
      <c r="M249" s="95"/>
    </row>
    <row r="250" spans="1:14" ht="15" customHeight="1" thickTop="1" thickBot="1">
      <c r="A250" s="375">
        <v>0</v>
      </c>
      <c r="B250" s="375">
        <v>0</v>
      </c>
      <c r="C250" s="375">
        <v>0</v>
      </c>
      <c r="D250" s="156">
        <v>0</v>
      </c>
      <c r="E250" s="375">
        <v>0</v>
      </c>
      <c r="F250" s="156">
        <v>0</v>
      </c>
      <c r="G250" s="145">
        <v>903</v>
      </c>
      <c r="H250" s="62" t="s">
        <v>2514</v>
      </c>
      <c r="I250" s="375">
        <v>0</v>
      </c>
      <c r="J250" s="378">
        <v>0</v>
      </c>
      <c r="K250" s="122"/>
      <c r="L250" s="122"/>
      <c r="M250" s="122"/>
    </row>
    <row r="251" spans="1:14" s="106" customFormat="1" ht="15" customHeight="1" thickTop="1" thickBot="1">
      <c r="A251" s="375">
        <v>0</v>
      </c>
      <c r="B251" s="375">
        <v>0</v>
      </c>
      <c r="C251" s="375">
        <v>0</v>
      </c>
      <c r="D251" s="105">
        <v>0</v>
      </c>
      <c r="E251" s="375">
        <v>0</v>
      </c>
      <c r="F251" s="105">
        <v>0</v>
      </c>
      <c r="G251" s="145">
        <v>904</v>
      </c>
      <c r="H251" s="62" t="s">
        <v>2515</v>
      </c>
      <c r="I251" s="375">
        <v>0</v>
      </c>
      <c r="J251" s="410">
        <v>0</v>
      </c>
      <c r="K251" s="149"/>
      <c r="L251" s="149"/>
      <c r="M251" s="122"/>
      <c r="N251" s="96"/>
    </row>
    <row r="252" spans="1:14" s="155" customFormat="1" ht="15" customHeight="1" thickTop="1" thickBot="1">
      <c r="A252" s="375">
        <v>0</v>
      </c>
      <c r="B252" s="375">
        <v>0</v>
      </c>
      <c r="C252" s="156"/>
      <c r="D252" s="105">
        <v>0</v>
      </c>
      <c r="E252" s="156"/>
      <c r="F252" s="105">
        <v>0</v>
      </c>
      <c r="G252" s="145">
        <v>905</v>
      </c>
      <c r="H252" s="62" t="s">
        <v>2516</v>
      </c>
      <c r="I252" s="156">
        <v>0</v>
      </c>
      <c r="J252" s="410">
        <v>0</v>
      </c>
      <c r="K252" s="53"/>
      <c r="L252" s="53"/>
      <c r="M252" s="53"/>
    </row>
    <row r="253" spans="1:14" s="91" customFormat="1" ht="29.25" customHeight="1">
      <c r="A253" s="375">
        <v>0</v>
      </c>
      <c r="B253" s="375">
        <v>0</v>
      </c>
      <c r="C253" s="375">
        <v>0</v>
      </c>
      <c r="D253" s="105">
        <v>0</v>
      </c>
      <c r="E253" s="375">
        <v>0</v>
      </c>
      <c r="F253" s="105">
        <v>0</v>
      </c>
      <c r="G253" s="145">
        <v>906</v>
      </c>
      <c r="H253" s="63" t="s">
        <v>2517</v>
      </c>
      <c r="I253" s="375">
        <v>0</v>
      </c>
      <c r="J253" s="410">
        <v>0</v>
      </c>
      <c r="K253" s="53"/>
      <c r="L253" s="53"/>
      <c r="M253" s="53"/>
    </row>
    <row r="254" spans="1:14" ht="15" customHeight="1">
      <c r="A254" s="375">
        <v>0</v>
      </c>
      <c r="B254" s="105">
        <v>0</v>
      </c>
      <c r="C254" s="375">
        <v>0</v>
      </c>
      <c r="D254" s="105">
        <v>0</v>
      </c>
      <c r="E254" s="375">
        <v>0</v>
      </c>
      <c r="F254" s="105">
        <v>0</v>
      </c>
      <c r="G254" s="145">
        <v>907</v>
      </c>
      <c r="H254" s="62" t="s">
        <v>2518</v>
      </c>
      <c r="I254" s="375">
        <v>0</v>
      </c>
      <c r="J254" s="410">
        <v>0</v>
      </c>
    </row>
    <row r="255" spans="1:14" ht="15.75" customHeight="1" thickBot="1">
      <c r="A255" s="413"/>
      <c r="B255" s="204">
        <v>0</v>
      </c>
      <c r="C255" s="3930">
        <v>2500000</v>
      </c>
      <c r="D255" s="204">
        <v>0</v>
      </c>
      <c r="E255" s="3930">
        <v>2500000</v>
      </c>
      <c r="F255" s="204">
        <v>0</v>
      </c>
      <c r="G255" s="235">
        <v>999</v>
      </c>
      <c r="H255" s="236" t="s">
        <v>2423</v>
      </c>
      <c r="I255" s="3930"/>
      <c r="J255" s="3931">
        <v>0</v>
      </c>
      <c r="K255" s="3932"/>
    </row>
    <row r="256" spans="1:14" ht="21.75" customHeight="1" thickTop="1" thickBot="1">
      <c r="A256" s="438">
        <f t="shared" ref="A256:F256" si="29">SUM(A247:A255)</f>
        <v>0</v>
      </c>
      <c r="B256" s="207">
        <f t="shared" si="29"/>
        <v>0</v>
      </c>
      <c r="C256" s="207">
        <f t="shared" si="29"/>
        <v>7500000</v>
      </c>
      <c r="D256" s="207">
        <f t="shared" si="29"/>
        <v>0</v>
      </c>
      <c r="E256" s="207">
        <f t="shared" si="29"/>
        <v>7500000</v>
      </c>
      <c r="F256" s="207">
        <f t="shared" si="29"/>
        <v>0</v>
      </c>
      <c r="G256" s="279"/>
      <c r="H256" s="230" t="s">
        <v>470</v>
      </c>
      <c r="I256" s="207">
        <f>SUM(I247:I255)</f>
        <v>0</v>
      </c>
      <c r="J256" s="439">
        <f>SUM(J247:J255)</f>
        <v>0</v>
      </c>
    </row>
    <row r="257" spans="1:13" ht="22.5" customHeight="1" thickTop="1" thickBot="1">
      <c r="A257" s="1062">
        <f t="shared" ref="A257:F257" si="30">SUM(A256,A239,A235,A231)</f>
        <v>0</v>
      </c>
      <c r="B257" s="609">
        <f t="shared" si="30"/>
        <v>0</v>
      </c>
      <c r="C257" s="609">
        <f t="shared" si="30"/>
        <v>7500000</v>
      </c>
      <c r="D257" s="609">
        <f t="shared" si="30"/>
        <v>0</v>
      </c>
      <c r="E257" s="609">
        <f t="shared" si="30"/>
        <v>7500000</v>
      </c>
      <c r="F257" s="609">
        <f t="shared" si="30"/>
        <v>0</v>
      </c>
      <c r="G257" s="994"/>
      <c r="H257" s="610" t="s">
        <v>2424</v>
      </c>
      <c r="I257" s="609">
        <f>SUM(I256,I239,I235,I231)</f>
        <v>0</v>
      </c>
      <c r="J257" s="1063">
        <f>SUM(J256,J239,J235,J231)</f>
        <v>0</v>
      </c>
      <c r="K257" s="106"/>
      <c r="L257" s="106"/>
      <c r="M257" s="106"/>
    </row>
    <row r="258" spans="1:13" ht="16.5" customHeight="1" thickTop="1" thickBot="1">
      <c r="A258" s="4993"/>
      <c r="B258" s="4994"/>
      <c r="C258" s="4994"/>
      <c r="D258" s="4994"/>
      <c r="E258" s="4994"/>
      <c r="F258" s="4994"/>
      <c r="G258" s="231" t="s">
        <v>144</v>
      </c>
      <c r="H258" s="4478" t="s">
        <v>292</v>
      </c>
      <c r="I258" s="4478"/>
      <c r="J258" s="4479"/>
      <c r="K258" s="153"/>
      <c r="L258" s="153"/>
      <c r="M258" s="154"/>
    </row>
    <row r="259" spans="1:13" s="97" customFormat="1" ht="16.5" customHeight="1" thickBot="1">
      <c r="A259" s="413">
        <v>0</v>
      </c>
      <c r="B259" s="203">
        <v>0</v>
      </c>
      <c r="C259" s="1334">
        <v>2500000</v>
      </c>
      <c r="D259" s="203">
        <v>0</v>
      </c>
      <c r="E259" s="1334">
        <v>2500000</v>
      </c>
      <c r="F259" s="203">
        <v>0</v>
      </c>
      <c r="G259" s="1333">
        <v>999</v>
      </c>
      <c r="H259" s="1332" t="s">
        <v>1171</v>
      </c>
      <c r="I259" s="1334"/>
      <c r="J259" s="433">
        <v>0</v>
      </c>
      <c r="K259" s="4493"/>
      <c r="L259" s="4493"/>
      <c r="M259" s="2927"/>
    </row>
    <row r="260" spans="1:13" s="91" customFormat="1" ht="27" customHeight="1" thickTop="1" thickBot="1">
      <c r="A260" s="1062">
        <f t="shared" ref="A260:F260" si="31">SUM(A259)</f>
        <v>0</v>
      </c>
      <c r="B260" s="609">
        <f t="shared" si="31"/>
        <v>0</v>
      </c>
      <c r="C260" s="609">
        <f t="shared" si="31"/>
        <v>2500000</v>
      </c>
      <c r="D260" s="609">
        <f t="shared" si="31"/>
        <v>0</v>
      </c>
      <c r="E260" s="609">
        <f t="shared" si="31"/>
        <v>2500000</v>
      </c>
      <c r="F260" s="609">
        <f t="shared" si="31"/>
        <v>0</v>
      </c>
      <c r="G260" s="994"/>
      <c r="H260" s="610" t="s">
        <v>2484</v>
      </c>
      <c r="I260" s="609">
        <f>SUM(I259)</f>
        <v>0</v>
      </c>
      <c r="J260" s="1063">
        <f>SUM(J259)</f>
        <v>0</v>
      </c>
      <c r="K260" s="125"/>
      <c r="L260" s="2927"/>
      <c r="M260" s="2927"/>
    </row>
    <row r="261" spans="1:13" ht="18" customHeight="1" thickTop="1">
      <c r="A261" s="5005"/>
      <c r="B261" s="5006"/>
      <c r="C261" s="5006"/>
      <c r="D261" s="5006"/>
      <c r="E261" s="5006"/>
      <c r="F261" s="5006"/>
      <c r="G261" s="348" t="s">
        <v>145</v>
      </c>
      <c r="H261" s="5006" t="s">
        <v>232</v>
      </c>
      <c r="I261" s="5006"/>
      <c r="J261" s="5007"/>
    </row>
    <row r="262" spans="1:13" s="95" customFormat="1" ht="15" customHeight="1" thickBot="1">
      <c r="A262" s="4978"/>
      <c r="B262" s="4918"/>
      <c r="C262" s="4918"/>
      <c r="D262" s="4918"/>
      <c r="E262" s="4918"/>
      <c r="F262" s="4918"/>
      <c r="G262" s="2900"/>
      <c r="H262" s="4918" t="s">
        <v>2361</v>
      </c>
      <c r="I262" s="4918"/>
      <c r="J262" s="4919"/>
    </row>
    <row r="263" spans="1:13" s="122" customFormat="1" ht="15.75" customHeight="1" thickTop="1" thickBot="1">
      <c r="A263" s="4978"/>
      <c r="B263" s="4918"/>
      <c r="C263" s="4918"/>
      <c r="D263" s="4918"/>
      <c r="E263" s="4918"/>
      <c r="F263" s="4918"/>
      <c r="G263" s="2900"/>
      <c r="H263" s="4918" t="s">
        <v>2485</v>
      </c>
      <c r="I263" s="4918"/>
      <c r="J263" s="4919"/>
      <c r="K263" s="53"/>
      <c r="L263" s="53"/>
      <c r="M263" s="53"/>
    </row>
    <row r="264" spans="1:13" s="72" customFormat="1" ht="29.25" customHeight="1" thickTop="1">
      <c r="A264" s="375"/>
      <c r="B264" s="215"/>
      <c r="C264" s="215">
        <v>150000</v>
      </c>
      <c r="D264" s="215"/>
      <c r="E264" s="215">
        <v>150000</v>
      </c>
      <c r="F264" s="215">
        <v>0</v>
      </c>
      <c r="G264" s="244">
        <v>150</v>
      </c>
      <c r="H264" s="315" t="s">
        <v>2430</v>
      </c>
      <c r="I264" s="215"/>
      <c r="J264" s="426">
        <v>0</v>
      </c>
    </row>
    <row r="265" spans="1:13" ht="32.25" customHeight="1" thickBot="1">
      <c r="A265" s="375"/>
      <c r="B265" s="156"/>
      <c r="C265" s="156">
        <v>300000</v>
      </c>
      <c r="D265" s="156"/>
      <c r="E265" s="156">
        <v>300000</v>
      </c>
      <c r="F265" s="156">
        <v>0</v>
      </c>
      <c r="G265" s="145">
        <v>151</v>
      </c>
      <c r="H265" s="63" t="s">
        <v>2431</v>
      </c>
      <c r="I265" s="156"/>
      <c r="J265" s="378">
        <v>0</v>
      </c>
      <c r="K265" s="106"/>
      <c r="L265" s="106"/>
      <c r="M265" s="106"/>
    </row>
    <row r="266" spans="1:13" s="92" customFormat="1" ht="16.5" customHeight="1" thickTop="1">
      <c r="A266" s="4995" t="s">
        <v>2975</v>
      </c>
      <c r="B266" s="4860"/>
      <c r="C266" s="4860"/>
      <c r="D266" s="4860"/>
      <c r="E266" s="4860"/>
      <c r="F266" s="4860"/>
      <c r="G266" s="4860"/>
      <c r="H266" s="4864"/>
      <c r="I266" s="4864"/>
      <c r="J266" s="4864"/>
      <c r="K266" s="4864"/>
      <c r="L266" s="5001"/>
      <c r="M266" s="5001"/>
    </row>
    <row r="267" spans="1:13" s="95" customFormat="1" ht="19.5" customHeight="1" thickBot="1">
      <c r="A267" s="4963" t="s">
        <v>2370</v>
      </c>
      <c r="B267" s="4963"/>
      <c r="C267" s="4963"/>
      <c r="D267" s="4963"/>
      <c r="E267" s="4963"/>
      <c r="F267" s="4963"/>
      <c r="G267" s="4963"/>
      <c r="H267" s="4963"/>
      <c r="I267" s="4963"/>
      <c r="J267" s="4963"/>
      <c r="K267" s="385"/>
      <c r="L267" s="385"/>
      <c r="M267" s="385"/>
    </row>
    <row r="268" spans="1:13" ht="13.5" customHeight="1" thickTop="1" thickBot="1">
      <c r="A268" s="398"/>
      <c r="B268" s="398"/>
      <c r="C268" s="398"/>
      <c r="D268" s="399"/>
      <c r="E268" s="399"/>
      <c r="F268" s="399"/>
      <c r="G268" s="399"/>
      <c r="H268" s="399"/>
      <c r="I268" s="5002" t="s">
        <v>313</v>
      </c>
      <c r="J268" s="5002"/>
      <c r="K268" s="385"/>
      <c r="L268" s="385"/>
      <c r="M268" s="385"/>
    </row>
    <row r="269" spans="1:13" s="72" customFormat="1" ht="29.25" customHeight="1">
      <c r="A269" s="4453" t="s">
        <v>3785</v>
      </c>
      <c r="B269" s="4454"/>
      <c r="C269" s="4455" t="s">
        <v>3783</v>
      </c>
      <c r="D269" s="4454"/>
      <c r="E269" s="4455" t="s">
        <v>3784</v>
      </c>
      <c r="F269" s="4454"/>
      <c r="G269" s="4456" t="s">
        <v>117</v>
      </c>
      <c r="H269" s="4457"/>
      <c r="I269" s="4455" t="s">
        <v>3782</v>
      </c>
      <c r="J269" s="4467"/>
      <c r="K269" s="5003"/>
      <c r="L269" s="5001"/>
      <c r="M269" s="2912"/>
    </row>
    <row r="270" spans="1:13" s="106" customFormat="1" ht="15" customHeight="1" thickBot="1">
      <c r="A270" s="1050" t="s">
        <v>118</v>
      </c>
      <c r="B270" s="2819" t="s">
        <v>104</v>
      </c>
      <c r="C270" s="2819" t="s">
        <v>118</v>
      </c>
      <c r="D270" s="2819" t="s">
        <v>104</v>
      </c>
      <c r="E270" s="2819" t="s">
        <v>118</v>
      </c>
      <c r="F270" s="2819" t="s">
        <v>104</v>
      </c>
      <c r="G270" s="4458"/>
      <c r="H270" s="4459"/>
      <c r="I270" s="2819" t="s">
        <v>118</v>
      </c>
      <c r="J270" s="1051" t="s">
        <v>104</v>
      </c>
      <c r="K270" s="2916"/>
      <c r="L270" s="2912"/>
      <c r="M270" s="2912"/>
    </row>
    <row r="271" spans="1:13" ht="13.5" customHeight="1" thickTop="1" thickBot="1">
      <c r="A271" s="1223" t="s">
        <v>1266</v>
      </c>
      <c r="B271" s="2909" t="s">
        <v>3012</v>
      </c>
      <c r="C271" s="2909" t="s">
        <v>2347</v>
      </c>
      <c r="D271" s="2909" t="s">
        <v>3013</v>
      </c>
      <c r="E271" s="2909" t="s">
        <v>1268</v>
      </c>
      <c r="F271" s="2909" t="s">
        <v>3014</v>
      </c>
      <c r="G271" s="4991" t="s">
        <v>3015</v>
      </c>
      <c r="H271" s="4992"/>
      <c r="I271" s="2909" t="s">
        <v>1267</v>
      </c>
      <c r="J271" s="1224" t="s">
        <v>3016</v>
      </c>
      <c r="K271" s="2916"/>
      <c r="L271" s="2912"/>
      <c r="M271" s="2912"/>
    </row>
    <row r="272" spans="1:13" s="53" customFormat="1" ht="15">
      <c r="A272" s="375"/>
      <c r="B272" s="195"/>
      <c r="C272" s="156">
        <v>300000</v>
      </c>
      <c r="D272" s="195"/>
      <c r="E272" s="156">
        <v>300000</v>
      </c>
      <c r="F272" s="195">
        <v>0</v>
      </c>
      <c r="G272" s="244">
        <v>153</v>
      </c>
      <c r="H272" s="242" t="s">
        <v>2487</v>
      </c>
      <c r="I272" s="156"/>
      <c r="J272" s="432">
        <v>0</v>
      </c>
    </row>
    <row r="273" spans="1:13" s="2927" customFormat="1" ht="30">
      <c r="A273" s="375"/>
      <c r="B273" s="156"/>
      <c r="C273" s="157">
        <v>150000</v>
      </c>
      <c r="D273" s="156"/>
      <c r="E273" s="157">
        <v>150000</v>
      </c>
      <c r="F273" s="156">
        <v>0</v>
      </c>
      <c r="G273" s="162">
        <v>154</v>
      </c>
      <c r="H273" s="63" t="s">
        <v>2433</v>
      </c>
      <c r="I273" s="157"/>
      <c r="J273" s="378">
        <v>0</v>
      </c>
      <c r="K273" s="53"/>
      <c r="L273" s="53"/>
      <c r="M273" s="53"/>
    </row>
    <row r="274" spans="1:13" s="53" customFormat="1" ht="31.5" customHeight="1" thickBot="1">
      <c r="A274" s="413"/>
      <c r="B274" s="203"/>
      <c r="C274" s="203"/>
      <c r="D274" s="203"/>
      <c r="E274" s="203"/>
      <c r="F274" s="203">
        <v>0</v>
      </c>
      <c r="G274" s="229">
        <v>175</v>
      </c>
      <c r="H274" s="354" t="s">
        <v>2434</v>
      </c>
      <c r="I274" s="203"/>
      <c r="J274" s="772">
        <v>0</v>
      </c>
      <c r="K274" s="95"/>
      <c r="L274" s="95"/>
      <c r="M274" s="95"/>
    </row>
    <row r="275" spans="1:13" s="53" customFormat="1" ht="42.75" customHeight="1" thickTop="1">
      <c r="A275" s="4210">
        <f>SUM(A264:A274)</f>
        <v>0</v>
      </c>
      <c r="B275" s="4211">
        <f>SUM(B264:B265)+SUM(B272:B274)</f>
        <v>0</v>
      </c>
      <c r="C275" s="4211">
        <f>SUM(C264:C274)</f>
        <v>900000</v>
      </c>
      <c r="D275" s="4211">
        <f>SUM(D264:D265)+SUM(D272:D274)</f>
        <v>0</v>
      </c>
      <c r="E275" s="4211">
        <f>SUM(E264:E274)</f>
        <v>900000</v>
      </c>
      <c r="F275" s="4211">
        <f>SUM(F264:F265)+SUM(F272:F274)</f>
        <v>0</v>
      </c>
      <c r="G275" s="4212"/>
      <c r="H275" s="4213" t="s">
        <v>1210</v>
      </c>
      <c r="I275" s="4214">
        <f>SUM(I264:I274)</f>
        <v>0</v>
      </c>
      <c r="J275" s="2794">
        <v>0</v>
      </c>
      <c r="K275" s="137"/>
      <c r="L275" s="137"/>
      <c r="M275" s="72"/>
    </row>
    <row r="276" spans="1:13" ht="15.75" customHeight="1" thickBot="1">
      <c r="A276" s="4215"/>
      <c r="B276" s="4216"/>
      <c r="C276" s="4216"/>
      <c r="D276" s="4216"/>
      <c r="E276" s="4216"/>
      <c r="F276" s="4216"/>
      <c r="G276" s="4217"/>
      <c r="H276" s="4218"/>
      <c r="I276" s="4219"/>
      <c r="J276" s="1022"/>
    </row>
    <row r="277" spans="1:13" ht="16.5" customHeight="1" thickTop="1">
      <c r="A277" s="5016"/>
      <c r="B277" s="5017"/>
      <c r="C277" s="5017"/>
      <c r="D277" s="5017"/>
      <c r="E277" s="5017"/>
      <c r="F277" s="5017"/>
      <c r="G277" s="231">
        <v>3</v>
      </c>
      <c r="H277" s="5018" t="s">
        <v>2435</v>
      </c>
      <c r="I277" s="5019"/>
      <c r="J277" s="5020"/>
    </row>
    <row r="278" spans="1:13" ht="16.5" customHeight="1" thickBot="1">
      <c r="A278" s="413">
        <v>0</v>
      </c>
      <c r="B278" s="203">
        <v>0</v>
      </c>
      <c r="C278" s="4180">
        <v>1000000</v>
      </c>
      <c r="D278" s="203"/>
      <c r="E278" s="4180">
        <v>1000000</v>
      </c>
      <c r="F278" s="203">
        <v>0</v>
      </c>
      <c r="G278" s="235">
        <v>253</v>
      </c>
      <c r="H278" s="236" t="s">
        <v>1230</v>
      </c>
      <c r="I278" s="4180"/>
      <c r="J278" s="433">
        <v>0</v>
      </c>
    </row>
    <row r="279" spans="1:13" ht="35.25" customHeight="1" thickTop="1" thickBot="1">
      <c r="A279" s="1398">
        <f t="shared" ref="A279:F279" si="32">SUM(A278)</f>
        <v>0</v>
      </c>
      <c r="B279" s="1399">
        <f t="shared" si="32"/>
        <v>0</v>
      </c>
      <c r="C279" s="1399">
        <f t="shared" si="32"/>
        <v>1000000</v>
      </c>
      <c r="D279" s="1399">
        <f t="shared" si="32"/>
        <v>0</v>
      </c>
      <c r="E279" s="1399">
        <f t="shared" si="32"/>
        <v>1000000</v>
      </c>
      <c r="F279" s="206">
        <f t="shared" si="32"/>
        <v>0</v>
      </c>
      <c r="G279" s="248"/>
      <c r="H279" s="253" t="s">
        <v>1232</v>
      </c>
      <c r="I279" s="206">
        <f>SUM(I278)</f>
        <v>0</v>
      </c>
      <c r="J279" s="437">
        <v>0</v>
      </c>
      <c r="L279" s="53" t="s">
        <v>97</v>
      </c>
    </row>
    <row r="280" spans="1:13" ht="24" customHeight="1" thickTop="1" thickBot="1">
      <c r="A280" s="1379">
        <f t="shared" ref="A280:F280" si="33">SUM(A275,A279)</f>
        <v>0</v>
      </c>
      <c r="B280" s="1379">
        <f t="shared" si="33"/>
        <v>0</v>
      </c>
      <c r="C280" s="1379">
        <f t="shared" si="33"/>
        <v>1900000</v>
      </c>
      <c r="D280" s="1379">
        <f t="shared" si="33"/>
        <v>0</v>
      </c>
      <c r="E280" s="1379">
        <f t="shared" si="33"/>
        <v>1900000</v>
      </c>
      <c r="F280" s="232">
        <f t="shared" si="33"/>
        <v>0</v>
      </c>
      <c r="G280" s="239"/>
      <c r="H280" s="230" t="s">
        <v>2437</v>
      </c>
      <c r="I280" s="207">
        <f>SUM(I275,I279)</f>
        <v>0</v>
      </c>
      <c r="J280" s="439">
        <v>0</v>
      </c>
      <c r="L280" s="4493"/>
      <c r="M280" s="4493"/>
    </row>
    <row r="281" spans="1:13" ht="67.5" customHeight="1" thickTop="1" thickBot="1">
      <c r="A281" s="435">
        <f t="shared" ref="A281:F281" si="34">SUM(A280,A260,A257,,A214,A212,A219,A136)</f>
        <v>0</v>
      </c>
      <c r="B281" s="414">
        <f t="shared" si="34"/>
        <v>0</v>
      </c>
      <c r="C281" s="414">
        <f>SUM(C280,C260,C257,,C214,C212,C219,C136)</f>
        <v>167332000</v>
      </c>
      <c r="D281" s="414">
        <f t="shared" si="34"/>
        <v>0</v>
      </c>
      <c r="E281" s="414">
        <f t="shared" si="34"/>
        <v>167332000</v>
      </c>
      <c r="F281" s="414">
        <f t="shared" si="34"/>
        <v>0</v>
      </c>
      <c r="G281" s="442"/>
      <c r="H281" s="567" t="s">
        <v>2519</v>
      </c>
      <c r="I281" s="429">
        <f>SUM(I280,I260,I257,I219,I136)</f>
        <v>0</v>
      </c>
      <c r="J281" s="430">
        <v>0</v>
      </c>
    </row>
    <row r="283" spans="1:13" ht="16.5" customHeight="1">
      <c r="M283" s="2927"/>
    </row>
    <row r="284" spans="1:13" ht="12.75" customHeight="1">
      <c r="C284" s="55"/>
      <c r="K284" s="2927"/>
      <c r="L284" s="2927"/>
      <c r="M284" s="2927"/>
    </row>
    <row r="285" spans="1:13" ht="12.75" customHeight="1">
      <c r="K285" s="2927"/>
      <c r="L285" s="2927"/>
      <c r="M285" s="2927"/>
    </row>
    <row r="286" spans="1:13" ht="12.75" customHeight="1">
      <c r="A286" s="109"/>
      <c r="B286" s="100"/>
      <c r="C286" s="100"/>
      <c r="D286" s="100"/>
      <c r="E286" s="100"/>
      <c r="F286" s="100"/>
      <c r="G286" s="100"/>
    </row>
    <row r="287" spans="1:13" ht="12.75" customHeight="1">
      <c r="E287" s="4493"/>
      <c r="F287" s="4493"/>
      <c r="G287" s="4493"/>
      <c r="H287" s="4493"/>
    </row>
    <row r="288" spans="1:13" ht="12.75" customHeight="1">
      <c r="E288" s="100"/>
      <c r="F288" s="100"/>
      <c r="G288" s="100"/>
      <c r="H288" s="100"/>
      <c r="I288" s="4493"/>
      <c r="J288" s="4493"/>
    </row>
    <row r="289" spans="1:13" ht="12.75" customHeight="1">
      <c r="A289" s="4493"/>
      <c r="B289" s="4493"/>
      <c r="C289" s="4493"/>
      <c r="D289" s="4493"/>
      <c r="E289" s="4493"/>
      <c r="F289" s="4493"/>
      <c r="G289" s="2927"/>
      <c r="H289" s="2927"/>
      <c r="I289" s="4493"/>
      <c r="J289" s="4493"/>
    </row>
    <row r="290" spans="1:13" s="92" customFormat="1" ht="18" customHeight="1">
      <c r="A290" s="2927"/>
      <c r="B290" s="2927"/>
      <c r="C290" s="2927"/>
      <c r="D290" s="2927"/>
      <c r="E290" s="2927"/>
      <c r="F290" s="2927"/>
      <c r="G290" s="2927"/>
      <c r="H290" s="2927"/>
      <c r="I290" s="2927"/>
      <c r="J290" s="2927"/>
      <c r="K290" s="53"/>
      <c r="L290" s="53"/>
      <c r="M290" s="53"/>
    </row>
    <row r="291" spans="1:13" ht="12.75" customHeight="1">
      <c r="A291" s="2927"/>
      <c r="B291" s="2927"/>
      <c r="C291" s="2927"/>
      <c r="D291" s="2927"/>
      <c r="E291" s="2927"/>
      <c r="F291" s="2927"/>
      <c r="G291" s="2927"/>
      <c r="H291" s="2927"/>
      <c r="I291" s="2927"/>
      <c r="J291" s="2927"/>
    </row>
    <row r="292" spans="1:13" ht="12.75" customHeight="1">
      <c r="A292" s="133"/>
      <c r="B292" s="2927"/>
      <c r="C292" s="2927"/>
      <c r="D292" s="2927"/>
      <c r="E292" s="2927"/>
      <c r="F292" s="2927"/>
      <c r="G292" s="2927"/>
      <c r="H292" s="2927"/>
      <c r="I292" s="2927"/>
      <c r="J292" s="2927"/>
    </row>
    <row r="293" spans="1:13" ht="12.75" customHeight="1">
      <c r="H293" s="54"/>
    </row>
    <row r="294" spans="1:13" ht="12.75" customHeight="1">
      <c r="A294" s="4493"/>
      <c r="B294" s="4493"/>
      <c r="C294" s="4493"/>
      <c r="D294" s="4493"/>
      <c r="E294" s="4493"/>
      <c r="F294" s="4493"/>
      <c r="H294" s="54"/>
      <c r="I294" s="4493"/>
      <c r="J294" s="4493"/>
    </row>
    <row r="295" spans="1:13" ht="11.25" customHeight="1">
      <c r="G295" s="2927"/>
    </row>
    <row r="296" spans="1:13" ht="12.75" customHeight="1">
      <c r="G296" s="2927"/>
    </row>
    <row r="297" spans="1:13" ht="12.75" customHeight="1">
      <c r="G297" s="2927"/>
    </row>
    <row r="298" spans="1:13" ht="12.75" customHeight="1">
      <c r="G298" s="2927"/>
    </row>
    <row r="299" spans="1:13" ht="12.75" customHeight="1">
      <c r="G299" s="2927"/>
    </row>
    <row r="300" spans="1:13" ht="12.75" customHeight="1">
      <c r="G300" s="2927"/>
    </row>
    <row r="301" spans="1:13" ht="12.75" customHeight="1">
      <c r="G301" s="2927"/>
      <c r="H301" s="114"/>
    </row>
    <row r="302" spans="1:13" ht="12.75" customHeight="1">
      <c r="G302" s="2927"/>
      <c r="H302" s="114"/>
      <c r="K302" s="92"/>
      <c r="L302" s="92"/>
      <c r="M302" s="92"/>
    </row>
    <row r="303" spans="1:13" ht="12.75" customHeight="1">
      <c r="G303" s="2927"/>
    </row>
    <row r="304" spans="1:13" ht="12.75" customHeight="1">
      <c r="G304" s="2927"/>
    </row>
    <row r="305" spans="1:14" s="92" customFormat="1" ht="18" customHeight="1">
      <c r="A305" s="53"/>
      <c r="B305" s="53"/>
      <c r="C305" s="53"/>
      <c r="D305" s="53"/>
      <c r="E305" s="53"/>
      <c r="F305" s="53"/>
      <c r="G305" s="2927"/>
      <c r="H305" s="53"/>
      <c r="I305" s="53"/>
      <c r="J305" s="53"/>
      <c r="K305" s="53"/>
      <c r="L305" s="53"/>
      <c r="M305" s="53"/>
    </row>
    <row r="306" spans="1:14" s="107" customFormat="1" ht="22.5" customHeight="1" thickBot="1">
      <c r="A306" s="53"/>
      <c r="B306" s="53"/>
      <c r="C306" s="53"/>
      <c r="D306" s="53"/>
      <c r="E306" s="53"/>
      <c r="F306" s="53"/>
      <c r="G306" s="2927"/>
      <c r="H306" s="53"/>
      <c r="I306" s="53"/>
      <c r="J306" s="53"/>
      <c r="K306" s="53"/>
      <c r="L306" s="53"/>
      <c r="M306" s="53"/>
    </row>
    <row r="307" spans="1:14" ht="13.5" customHeight="1" thickTop="1">
      <c r="G307" s="2927"/>
    </row>
    <row r="308" spans="1:14" ht="16.5" customHeight="1">
      <c r="A308" s="115"/>
      <c r="B308" s="115"/>
      <c r="C308" s="115"/>
      <c r="D308" s="115"/>
      <c r="E308" s="115"/>
      <c r="F308" s="115"/>
      <c r="G308" s="92"/>
      <c r="H308" s="115"/>
      <c r="I308" s="115"/>
      <c r="J308" s="115"/>
    </row>
    <row r="309" spans="1:14" ht="12.75" customHeight="1">
      <c r="A309" s="4493"/>
      <c r="B309" s="4493"/>
    </row>
    <row r="310" spans="1:14" ht="12.75" customHeight="1">
      <c r="G310" s="2927"/>
    </row>
    <row r="311" spans="1:14" ht="24.75" customHeight="1">
      <c r="G311" s="2927"/>
      <c r="N311" s="97"/>
    </row>
    <row r="312" spans="1:14" s="2927" customFormat="1" ht="20.25" customHeight="1">
      <c r="A312" s="53"/>
      <c r="B312" s="53"/>
      <c r="C312" s="53"/>
      <c r="D312" s="53"/>
      <c r="E312" s="53"/>
      <c r="F312" s="53"/>
      <c r="H312" s="114"/>
      <c r="I312" s="53"/>
      <c r="J312" s="53"/>
      <c r="K312" s="53"/>
      <c r="L312" s="53"/>
      <c r="M312" s="53"/>
      <c r="N312" s="98"/>
    </row>
    <row r="313" spans="1:14" ht="16.5" customHeight="1">
      <c r="G313" s="2927"/>
      <c r="H313" s="114"/>
      <c r="N313" s="91"/>
    </row>
    <row r="314" spans="1:14" ht="12.75" customHeight="1">
      <c r="G314" s="2927"/>
    </row>
    <row r="315" spans="1:14" ht="12.75" customHeight="1">
      <c r="G315" s="2927"/>
    </row>
    <row r="316" spans="1:14" ht="12.75" customHeight="1">
      <c r="G316" s="2927"/>
      <c r="H316" s="104"/>
    </row>
    <row r="317" spans="1:14" ht="12.75" customHeight="1">
      <c r="G317" s="2927"/>
      <c r="H317" s="104"/>
      <c r="K317" s="92"/>
      <c r="L317" s="92"/>
      <c r="M317" s="92"/>
    </row>
    <row r="318" spans="1:14" ht="13.5" customHeight="1" thickBot="1">
      <c r="G318" s="2927"/>
      <c r="K318" s="107"/>
      <c r="L318" s="107"/>
      <c r="M318" s="107"/>
    </row>
    <row r="319" spans="1:14" ht="13.5" customHeight="1" thickTop="1">
      <c r="G319" s="2927"/>
    </row>
    <row r="320" spans="1:14" ht="12.75" customHeight="1">
      <c r="G320" s="2927"/>
      <c r="L320" s="4493"/>
      <c r="M320" s="4493"/>
    </row>
    <row r="321" spans="1:13" ht="12.75" customHeight="1">
      <c r="G321" s="2927"/>
    </row>
    <row r="322" spans="1:13" ht="12.75" customHeight="1">
      <c r="G322" s="2927"/>
    </row>
    <row r="323" spans="1:13" ht="12.75" customHeight="1">
      <c r="A323" s="115"/>
      <c r="B323" s="115"/>
      <c r="C323" s="115"/>
      <c r="D323" s="115"/>
      <c r="E323" s="115"/>
      <c r="F323" s="115"/>
      <c r="G323" s="92"/>
      <c r="H323" s="115"/>
      <c r="I323" s="115"/>
      <c r="J323" s="115"/>
      <c r="K323" s="92"/>
      <c r="L323" s="92"/>
      <c r="M323" s="98"/>
    </row>
    <row r="324" spans="1:13" ht="13.5" customHeight="1" thickBot="1">
      <c r="A324" s="112"/>
      <c r="B324" s="112"/>
      <c r="C324" s="112"/>
      <c r="D324" s="112"/>
      <c r="E324" s="112"/>
      <c r="F324" s="112"/>
      <c r="G324" s="107"/>
      <c r="H324" s="112"/>
      <c r="I324" s="112"/>
      <c r="J324" s="112"/>
      <c r="K324" s="2927"/>
      <c r="L324" s="2927"/>
      <c r="M324" s="98"/>
    </row>
    <row r="325" spans="1:13" ht="13.5" customHeight="1" thickTop="1">
      <c r="K325" s="98"/>
      <c r="L325" s="98"/>
      <c r="M325" s="98"/>
    </row>
    <row r="326" spans="1:13" ht="12.75" customHeight="1">
      <c r="A326" s="109"/>
      <c r="B326" s="100"/>
      <c r="C326" s="100"/>
      <c r="D326" s="100"/>
      <c r="E326" s="100"/>
      <c r="F326" s="100"/>
      <c r="G326" s="100"/>
    </row>
    <row r="327" spans="1:13" ht="12.75" customHeight="1">
      <c r="A327" s="104"/>
      <c r="B327" s="104"/>
      <c r="C327" s="104"/>
      <c r="D327" s="104"/>
      <c r="E327" s="4493"/>
      <c r="F327" s="4493"/>
      <c r="G327" s="4493"/>
      <c r="H327" s="4493"/>
      <c r="I327" s="104"/>
    </row>
    <row r="328" spans="1:13" ht="12.75" customHeight="1">
      <c r="A328" s="114"/>
      <c r="B328" s="114"/>
      <c r="C328" s="114"/>
      <c r="D328" s="114"/>
      <c r="E328" s="114"/>
      <c r="F328" s="114"/>
      <c r="G328" s="114"/>
      <c r="H328" s="114"/>
      <c r="I328" s="4493"/>
      <c r="J328" s="4493"/>
    </row>
    <row r="329" spans="1:13" ht="12.75" customHeight="1">
      <c r="A329" s="4493"/>
      <c r="B329" s="4493"/>
      <c r="C329" s="4493"/>
      <c r="D329" s="4493"/>
      <c r="E329" s="4493"/>
      <c r="F329" s="4493"/>
      <c r="G329" s="98"/>
      <c r="H329" s="98"/>
      <c r="I329" s="4493"/>
      <c r="J329" s="4493"/>
    </row>
    <row r="330" spans="1:13" ht="12.75" customHeight="1">
      <c r="A330" s="98"/>
      <c r="B330" s="98"/>
      <c r="C330" s="98"/>
      <c r="D330" s="98"/>
      <c r="E330" s="98"/>
      <c r="F330" s="98"/>
      <c r="G330" s="98"/>
      <c r="H330" s="98"/>
      <c r="I330" s="98"/>
      <c r="J330" s="98"/>
    </row>
    <row r="331" spans="1:13" ht="12.75" customHeight="1">
      <c r="A331" s="98"/>
      <c r="B331" s="98"/>
      <c r="C331" s="98"/>
      <c r="D331" s="98"/>
      <c r="E331" s="98"/>
      <c r="F331" s="98"/>
      <c r="G331" s="98"/>
      <c r="H331" s="98"/>
      <c r="I331" s="98"/>
      <c r="J331" s="98"/>
    </row>
    <row r="332" spans="1:13" ht="12.75" customHeight="1">
      <c r="A332" s="113"/>
      <c r="B332" s="98"/>
      <c r="C332" s="98"/>
      <c r="D332" s="98"/>
      <c r="E332" s="98"/>
      <c r="F332" s="98"/>
      <c r="G332" s="98"/>
      <c r="H332" s="98"/>
      <c r="I332" s="98"/>
      <c r="J332" s="98"/>
    </row>
    <row r="333" spans="1:13" ht="12.75" customHeight="1">
      <c r="A333" s="134"/>
      <c r="B333" s="117"/>
      <c r="C333" s="117"/>
      <c r="D333" s="117"/>
      <c r="E333" s="117"/>
      <c r="F333" s="117"/>
      <c r="G333" s="2927"/>
      <c r="H333" s="2927"/>
      <c r="I333" s="117"/>
      <c r="J333" s="117"/>
    </row>
    <row r="334" spans="1:13" ht="12.75" customHeight="1">
      <c r="A334" s="117"/>
      <c r="B334" s="117"/>
      <c r="C334" s="117"/>
      <c r="D334" s="117"/>
      <c r="E334" s="117"/>
      <c r="F334" s="117"/>
      <c r="G334" s="2927"/>
      <c r="H334" s="2927"/>
      <c r="I334" s="117"/>
      <c r="J334" s="117"/>
    </row>
    <row r="335" spans="1:13" ht="12.75" customHeight="1">
      <c r="A335" s="4493"/>
      <c r="B335" s="4493"/>
      <c r="C335" s="4493"/>
      <c r="D335" s="4493"/>
      <c r="E335" s="4493"/>
      <c r="F335" s="4493"/>
      <c r="G335" s="54"/>
      <c r="H335" s="54"/>
      <c r="I335" s="4493"/>
      <c r="J335" s="4493"/>
    </row>
    <row r="336" spans="1:13" ht="12.75" customHeight="1">
      <c r="A336" s="2927"/>
      <c r="B336" s="2927"/>
      <c r="C336" s="2927"/>
      <c r="D336" s="2927"/>
      <c r="E336" s="2927"/>
      <c r="F336" s="2927"/>
      <c r="G336" s="54"/>
      <c r="H336" s="54"/>
      <c r="I336" s="2927"/>
      <c r="J336" s="2927"/>
    </row>
    <row r="337" spans="1:13" ht="12.75" customHeight="1">
      <c r="A337" s="2927"/>
      <c r="B337" s="2927"/>
      <c r="C337" s="2927"/>
      <c r="D337" s="2927"/>
      <c r="E337" s="2927"/>
      <c r="F337" s="2927"/>
      <c r="G337" s="99"/>
      <c r="H337" s="54"/>
      <c r="I337" s="2927"/>
      <c r="J337" s="2927"/>
    </row>
    <row r="338" spans="1:13" ht="12.75" customHeight="1">
      <c r="G338" s="2927"/>
    </row>
    <row r="339" spans="1:13" ht="12.75" customHeight="1">
      <c r="G339" s="2927"/>
    </row>
    <row r="340" spans="1:13" s="92" customFormat="1" ht="19.5" customHeight="1">
      <c r="A340" s="53"/>
      <c r="B340" s="53"/>
      <c r="C340" s="53"/>
      <c r="D340" s="53"/>
      <c r="E340" s="53"/>
      <c r="F340" s="53"/>
      <c r="G340" s="2927"/>
      <c r="H340" s="53"/>
      <c r="I340" s="53"/>
      <c r="J340" s="53"/>
      <c r="K340" s="53"/>
      <c r="L340" s="53"/>
      <c r="M340" s="53"/>
    </row>
    <row r="341" spans="1:13" ht="12.75" customHeight="1">
      <c r="G341" s="2927"/>
    </row>
    <row r="342" spans="1:13" ht="12.75" customHeight="1">
      <c r="G342" s="2927"/>
    </row>
    <row r="343" spans="1:13" ht="12.75" customHeight="1">
      <c r="G343" s="2927"/>
    </row>
    <row r="344" spans="1:13" ht="12.75" customHeight="1">
      <c r="G344" s="2927"/>
    </row>
    <row r="345" spans="1:13" ht="12.75" customHeight="1">
      <c r="G345" s="2927"/>
    </row>
    <row r="346" spans="1:13" ht="12.75" customHeight="1">
      <c r="G346" s="2927"/>
    </row>
    <row r="347" spans="1:13" s="92" customFormat="1" ht="19.5" customHeight="1">
      <c r="A347" s="53"/>
      <c r="B347" s="53"/>
      <c r="C347" s="53"/>
      <c r="D347" s="53"/>
      <c r="E347" s="53"/>
      <c r="F347" s="53"/>
      <c r="G347" s="2927"/>
      <c r="H347" s="53"/>
      <c r="I347" s="53"/>
      <c r="J347" s="53"/>
      <c r="K347" s="53"/>
      <c r="L347" s="53"/>
      <c r="M347" s="53"/>
    </row>
    <row r="348" spans="1:13" s="92" customFormat="1" ht="15.75" customHeight="1">
      <c r="A348" s="53"/>
      <c r="B348" s="53"/>
      <c r="C348" s="53"/>
      <c r="D348" s="53"/>
      <c r="E348" s="53"/>
      <c r="F348" s="53"/>
      <c r="G348" s="2927"/>
      <c r="H348" s="53"/>
      <c r="I348" s="53"/>
      <c r="J348" s="53"/>
      <c r="K348" s="53"/>
      <c r="L348" s="53"/>
      <c r="M348" s="53"/>
    </row>
    <row r="349" spans="1:13" s="107" customFormat="1" ht="22.5" customHeight="1" thickBot="1">
      <c r="A349" s="53"/>
      <c r="B349" s="53"/>
      <c r="C349" s="53"/>
      <c r="D349" s="53"/>
      <c r="E349" s="53"/>
      <c r="F349" s="53"/>
      <c r="G349" s="2927"/>
      <c r="H349" s="53"/>
      <c r="I349" s="53"/>
      <c r="J349" s="53"/>
      <c r="K349" s="53"/>
      <c r="L349" s="53"/>
      <c r="M349" s="53"/>
    </row>
    <row r="350" spans="1:13" s="53" customFormat="1" ht="12" customHeight="1" thickTop="1">
      <c r="G350" s="2927"/>
    </row>
    <row r="351" spans="1:13" ht="12.75" customHeight="1">
      <c r="G351" s="2927"/>
    </row>
    <row r="352" spans="1:13" ht="12.75" customHeight="1">
      <c r="G352" s="2927"/>
      <c r="K352" s="92"/>
      <c r="L352" s="92"/>
      <c r="M352" s="92"/>
    </row>
    <row r="353" spans="1:13" ht="12.75" customHeight="1">
      <c r="G353" s="2927"/>
    </row>
    <row r="354" spans="1:13" ht="12.75" customHeight="1">
      <c r="G354" s="2927"/>
    </row>
    <row r="355" spans="1:13" ht="12.75" customHeight="1">
      <c r="G355" s="2927"/>
    </row>
    <row r="356" spans="1:13" ht="12.75" customHeight="1">
      <c r="A356" s="4493"/>
      <c r="B356" s="4493"/>
      <c r="C356" s="4493"/>
      <c r="D356" s="4493"/>
      <c r="E356" s="4493"/>
      <c r="F356" s="4493"/>
      <c r="G356" s="2927"/>
      <c r="H356" s="4493"/>
      <c r="I356" s="4493"/>
      <c r="J356" s="4493"/>
    </row>
    <row r="357" spans="1:13" ht="12.75" customHeight="1">
      <c r="A357" s="4493"/>
      <c r="B357" s="4493"/>
      <c r="C357" s="4493"/>
      <c r="D357" s="4493"/>
      <c r="E357" s="4493"/>
      <c r="F357" s="4493"/>
      <c r="G357" s="2927"/>
      <c r="H357" s="4493"/>
      <c r="I357" s="4493"/>
      <c r="J357" s="4493"/>
    </row>
    <row r="358" spans="1:13" ht="12.75" customHeight="1">
      <c r="A358" s="115"/>
      <c r="B358" s="115"/>
      <c r="C358" s="115"/>
      <c r="D358" s="115"/>
      <c r="E358" s="115"/>
      <c r="F358" s="115"/>
      <c r="G358" s="92"/>
      <c r="H358" s="115"/>
      <c r="I358" s="115"/>
      <c r="J358" s="115"/>
    </row>
    <row r="359" spans="1:13" ht="12.75" customHeight="1">
      <c r="A359" s="4493"/>
      <c r="B359" s="4493"/>
      <c r="C359" s="4493"/>
      <c r="D359" s="4493"/>
      <c r="E359" s="4493"/>
      <c r="F359" s="4493"/>
      <c r="G359" s="99"/>
      <c r="H359" s="54"/>
      <c r="I359" s="4493"/>
      <c r="J359" s="4493"/>
      <c r="K359" s="92"/>
      <c r="L359" s="92"/>
      <c r="M359" s="92"/>
    </row>
    <row r="360" spans="1:13" ht="12.75" customHeight="1">
      <c r="A360" s="90"/>
      <c r="B360" s="90"/>
      <c r="C360" s="90"/>
      <c r="D360" s="90"/>
      <c r="E360" s="90"/>
      <c r="F360" s="90"/>
      <c r="G360" s="2927"/>
      <c r="K360" s="92"/>
      <c r="L360" s="92"/>
      <c r="M360" s="92"/>
    </row>
    <row r="361" spans="1:13" ht="13.5" customHeight="1" thickBot="1">
      <c r="A361" s="4493"/>
      <c r="B361" s="4493"/>
      <c r="C361" s="4493"/>
      <c r="D361" s="4493"/>
      <c r="E361" s="4493"/>
      <c r="F361" s="4493"/>
      <c r="G361" s="4493"/>
      <c r="H361" s="4493"/>
      <c r="I361" s="4493"/>
      <c r="J361" s="4493"/>
      <c r="K361" s="107"/>
      <c r="L361" s="107"/>
      <c r="M361" s="107"/>
    </row>
    <row r="362" spans="1:13" ht="13.5" customHeight="1" thickTop="1">
      <c r="A362" s="4493"/>
      <c r="B362" s="4493"/>
      <c r="C362" s="4493"/>
      <c r="D362" s="4493"/>
      <c r="E362" s="4493"/>
      <c r="F362" s="4493"/>
      <c r="G362" s="4493"/>
      <c r="H362" s="4493"/>
      <c r="I362" s="4493"/>
      <c r="J362" s="4493"/>
    </row>
    <row r="363" spans="1:13" ht="12.75" customHeight="1">
      <c r="A363" s="90"/>
      <c r="B363" s="90"/>
      <c r="C363" s="90"/>
      <c r="D363" s="90"/>
      <c r="E363" s="90"/>
      <c r="F363" s="90"/>
      <c r="G363" s="2927"/>
    </row>
    <row r="364" spans="1:13" ht="12.75" customHeight="1">
      <c r="A364" s="90"/>
      <c r="B364" s="90"/>
      <c r="C364" s="90"/>
      <c r="D364" s="90"/>
      <c r="E364" s="90"/>
      <c r="F364" s="90"/>
      <c r="G364" s="2927"/>
    </row>
    <row r="365" spans="1:13" ht="12.75" customHeight="1">
      <c r="A365" s="115"/>
      <c r="B365" s="115"/>
      <c r="C365" s="115"/>
      <c r="D365" s="115"/>
      <c r="E365" s="115"/>
      <c r="F365" s="115"/>
      <c r="G365" s="92"/>
      <c r="H365" s="115"/>
      <c r="I365" s="115"/>
      <c r="J365" s="115"/>
    </row>
    <row r="366" spans="1:13" ht="12.75" customHeight="1">
      <c r="A366" s="131"/>
      <c r="B366" s="131"/>
      <c r="C366" s="131"/>
      <c r="D366" s="131"/>
      <c r="E366" s="131"/>
      <c r="F366" s="131"/>
      <c r="G366" s="116"/>
      <c r="H366" s="115"/>
      <c r="I366" s="92"/>
      <c r="J366" s="92"/>
    </row>
    <row r="367" spans="1:13" ht="13.5" customHeight="1" thickBot="1">
      <c r="A367" s="112"/>
      <c r="B367" s="112"/>
      <c r="C367" s="112"/>
      <c r="D367" s="112"/>
      <c r="E367" s="112"/>
      <c r="F367" s="112"/>
      <c r="G367" s="107"/>
      <c r="H367" s="112"/>
      <c r="I367" s="112"/>
      <c r="J367" s="112"/>
    </row>
    <row r="368" spans="1:13" ht="13.5" customHeight="1" thickTop="1">
      <c r="A368" s="102"/>
      <c r="B368" s="102"/>
      <c r="C368" s="102"/>
      <c r="D368" s="102"/>
      <c r="E368" s="102"/>
      <c r="F368" s="102"/>
      <c r="G368" s="2927"/>
      <c r="H368" s="54"/>
      <c r="I368" s="54"/>
      <c r="J368" s="54"/>
    </row>
    <row r="369" spans="1:14" s="97" customFormat="1" ht="12.75" customHeight="1">
      <c r="A369" s="53"/>
      <c r="B369" s="53"/>
      <c r="C369" s="53"/>
      <c r="D369" s="53"/>
      <c r="E369" s="53"/>
      <c r="F369" s="53"/>
      <c r="G369" s="99"/>
      <c r="H369" s="54"/>
      <c r="I369" s="53"/>
      <c r="J369" s="53"/>
      <c r="K369" s="53"/>
      <c r="L369" s="53"/>
      <c r="M369" s="53"/>
    </row>
    <row r="370" spans="1:14" s="53" customFormat="1" ht="12.75" customHeight="1">
      <c r="G370" s="99"/>
      <c r="H370" s="54"/>
    </row>
    <row r="371" spans="1:14" s="92" customFormat="1" ht="15.75" customHeight="1">
      <c r="A371" s="53"/>
      <c r="B371" s="53"/>
      <c r="C371" s="53"/>
      <c r="D371" s="53"/>
      <c r="E371" s="53"/>
      <c r="F371" s="53"/>
      <c r="G371" s="99"/>
      <c r="H371" s="108"/>
      <c r="I371" s="53"/>
      <c r="J371" s="53"/>
      <c r="K371" s="53"/>
      <c r="L371" s="53"/>
      <c r="M371" s="53"/>
    </row>
    <row r="372" spans="1:14" s="107" customFormat="1" ht="22.5" customHeight="1" thickBot="1">
      <c r="A372" s="53"/>
      <c r="B372" s="53"/>
      <c r="C372" s="53"/>
      <c r="D372" s="53"/>
      <c r="E372" s="53"/>
      <c r="F372" s="53"/>
      <c r="G372" s="99"/>
      <c r="H372" s="108"/>
      <c r="I372" s="53"/>
      <c r="J372" s="53"/>
      <c r="K372" s="53"/>
      <c r="L372" s="53"/>
      <c r="M372" s="53"/>
    </row>
    <row r="373" spans="1:14" s="107" customFormat="1" ht="14.25" customHeight="1" thickTop="1" thickBot="1">
      <c r="A373" s="53"/>
      <c r="B373" s="53"/>
      <c r="C373" s="53"/>
      <c r="D373" s="53"/>
      <c r="E373" s="53"/>
      <c r="F373" s="53"/>
      <c r="G373" s="99"/>
      <c r="H373" s="54"/>
      <c r="I373" s="53"/>
      <c r="J373" s="53"/>
      <c r="K373" s="53"/>
      <c r="L373" s="53"/>
      <c r="M373" s="53"/>
    </row>
    <row r="374" spans="1:14" s="53" customFormat="1" ht="13.5" customHeight="1" thickTop="1">
      <c r="G374" s="99"/>
      <c r="H374" s="108"/>
    </row>
    <row r="375" spans="1:14" ht="16.5" customHeight="1">
      <c r="G375" s="99"/>
      <c r="H375" s="54"/>
    </row>
    <row r="376" spans="1:14" ht="12.75" customHeight="1">
      <c r="G376" s="99"/>
      <c r="H376" s="54"/>
    </row>
    <row r="377" spans="1:14" ht="12.75" customHeight="1">
      <c r="G377" s="99"/>
      <c r="H377" s="54"/>
    </row>
    <row r="378" spans="1:14" ht="24.75" customHeight="1">
      <c r="G378" s="99"/>
      <c r="H378" s="54"/>
      <c r="N378" s="97"/>
    </row>
    <row r="379" spans="1:14" s="2927" customFormat="1" ht="20.25" customHeight="1">
      <c r="A379" s="4493"/>
      <c r="B379" s="4493"/>
      <c r="C379" s="4493"/>
      <c r="D379" s="4493"/>
      <c r="E379" s="4493"/>
      <c r="F379" s="4493"/>
      <c r="G379" s="99"/>
      <c r="H379" s="54"/>
      <c r="I379" s="4493"/>
      <c r="J379" s="4493"/>
      <c r="K379" s="53"/>
      <c r="L379" s="53"/>
      <c r="M379" s="53"/>
      <c r="N379" s="98"/>
    </row>
    <row r="380" spans="1:14" ht="16.5" customHeight="1">
      <c r="G380" s="2927"/>
      <c r="H380" s="54"/>
      <c r="N380" s="91"/>
    </row>
    <row r="381" spans="1:14" ht="12.75" customHeight="1">
      <c r="A381" s="4493"/>
      <c r="B381" s="4493"/>
      <c r="C381" s="4493"/>
      <c r="D381" s="4493"/>
      <c r="E381" s="4493"/>
      <c r="F381" s="4493"/>
      <c r="H381" s="4493"/>
      <c r="K381" s="97"/>
      <c r="L381" s="97"/>
      <c r="M381" s="97"/>
    </row>
    <row r="382" spans="1:14" ht="12.75" customHeight="1">
      <c r="A382" s="4493"/>
      <c r="B382" s="4493"/>
      <c r="C382" s="4493"/>
      <c r="D382" s="4493"/>
      <c r="E382" s="4493"/>
      <c r="F382" s="4493"/>
      <c r="H382" s="4493"/>
    </row>
    <row r="383" spans="1:14" ht="12.75" customHeight="1">
      <c r="A383" s="4493"/>
      <c r="B383" s="4493"/>
      <c r="C383" s="4493"/>
      <c r="D383" s="4493"/>
      <c r="E383" s="4493"/>
      <c r="F383" s="4493"/>
      <c r="G383" s="2927"/>
      <c r="H383" s="4493"/>
      <c r="I383" s="4493"/>
      <c r="J383" s="4493"/>
      <c r="K383" s="92"/>
      <c r="L383" s="92"/>
      <c r="M383" s="92"/>
    </row>
    <row r="384" spans="1:14" ht="13.5" customHeight="1" thickBot="1">
      <c r="A384" s="4493"/>
      <c r="B384" s="4493"/>
      <c r="C384" s="4493"/>
      <c r="D384" s="4493"/>
      <c r="E384" s="4493"/>
      <c r="F384" s="4493"/>
      <c r="G384" s="2927"/>
      <c r="H384" s="4493"/>
      <c r="I384" s="4493"/>
      <c r="J384" s="4493"/>
      <c r="K384" s="107"/>
      <c r="L384" s="107"/>
      <c r="M384" s="107"/>
    </row>
    <row r="385" spans="1:13" ht="14.25" customHeight="1" thickTop="1" thickBot="1">
      <c r="G385" s="2927"/>
      <c r="K385" s="112"/>
      <c r="L385" s="112"/>
      <c r="M385" s="107"/>
    </row>
    <row r="386" spans="1:13" ht="13.5" customHeight="1" thickTop="1">
      <c r="G386" s="2927"/>
      <c r="K386" s="54"/>
      <c r="L386" s="54"/>
    </row>
    <row r="387" spans="1:13" ht="12.75" customHeight="1">
      <c r="A387" s="120"/>
      <c r="B387" s="120"/>
      <c r="C387" s="120"/>
      <c r="D387" s="120"/>
      <c r="E387" s="120"/>
      <c r="F387" s="120"/>
      <c r="G387" s="97"/>
      <c r="H387" s="4493"/>
      <c r="I387" s="4493"/>
      <c r="J387" s="4493"/>
      <c r="L387" s="4493"/>
      <c r="M387" s="4493"/>
    </row>
    <row r="388" spans="1:13" ht="12.75" customHeight="1">
      <c r="A388" s="54"/>
      <c r="B388" s="54"/>
      <c r="C388" s="54"/>
      <c r="D388" s="54"/>
      <c r="E388" s="54"/>
      <c r="F388" s="54"/>
      <c r="H388" s="4493"/>
      <c r="I388" s="4493"/>
      <c r="J388" s="4493"/>
    </row>
    <row r="389" spans="1:13" s="92" customFormat="1" ht="19.5" customHeight="1">
      <c r="G389" s="116"/>
      <c r="H389" s="115"/>
      <c r="K389" s="53"/>
      <c r="L389" s="53"/>
      <c r="M389" s="53"/>
    </row>
    <row r="390" spans="1:13" ht="13.5" customHeight="1" thickBot="1">
      <c r="A390" s="112"/>
      <c r="B390" s="112"/>
      <c r="C390" s="112"/>
      <c r="D390" s="112"/>
      <c r="E390" s="112"/>
      <c r="F390" s="112"/>
      <c r="G390" s="107"/>
      <c r="H390" s="112"/>
      <c r="I390" s="112"/>
      <c r="J390" s="112"/>
      <c r="K390" s="92"/>
      <c r="L390" s="92"/>
      <c r="M390" s="98"/>
    </row>
    <row r="391" spans="1:13" ht="14.25" customHeight="1" thickTop="1" thickBot="1">
      <c r="A391" s="132"/>
      <c r="B391" s="112"/>
      <c r="C391" s="112"/>
      <c r="D391" s="112"/>
      <c r="E391" s="112"/>
      <c r="F391" s="112"/>
      <c r="G391" s="107"/>
      <c r="H391" s="121"/>
      <c r="I391" s="112"/>
      <c r="J391" s="112"/>
      <c r="K391" s="2927"/>
      <c r="L391" s="2927"/>
      <c r="M391" s="98"/>
    </row>
    <row r="392" spans="1:13" ht="13.5" customHeight="1" thickTop="1">
      <c r="A392" s="99"/>
      <c r="B392" s="54"/>
      <c r="C392" s="54"/>
      <c r="D392" s="54"/>
      <c r="E392" s="54"/>
      <c r="F392" s="54"/>
      <c r="H392" s="94"/>
      <c r="I392" s="54"/>
      <c r="J392" s="54"/>
      <c r="K392" s="98"/>
      <c r="L392" s="98"/>
      <c r="M392" s="98"/>
    </row>
    <row r="393" spans="1:13" s="92" customFormat="1" ht="19.5" customHeight="1">
      <c r="A393" s="109"/>
      <c r="B393" s="100"/>
      <c r="C393" s="100"/>
      <c r="D393" s="100"/>
      <c r="E393" s="100"/>
      <c r="F393" s="100"/>
      <c r="G393" s="100"/>
      <c r="H393" s="53"/>
      <c r="I393" s="53"/>
      <c r="J393" s="53"/>
      <c r="K393" s="53"/>
      <c r="L393" s="53"/>
      <c r="M393" s="53"/>
    </row>
    <row r="394" spans="1:13" s="97" customFormat="1" ht="12.75" customHeight="1">
      <c r="A394" s="53"/>
      <c r="B394" s="53"/>
      <c r="C394" s="53"/>
      <c r="D394" s="53"/>
      <c r="E394" s="4493"/>
      <c r="F394" s="4493"/>
      <c r="G394" s="4493"/>
      <c r="H394" s="4493"/>
      <c r="I394" s="53"/>
      <c r="J394" s="53"/>
      <c r="K394" s="53"/>
      <c r="L394" s="53"/>
      <c r="M394" s="53"/>
    </row>
    <row r="395" spans="1:13" s="91" customFormat="1" ht="12.75" customHeight="1">
      <c r="A395" s="53"/>
      <c r="B395" s="53"/>
      <c r="C395" s="53"/>
      <c r="D395" s="53"/>
      <c r="E395" s="53"/>
      <c r="F395" s="53"/>
      <c r="G395" s="53"/>
      <c r="H395" s="53"/>
      <c r="I395" s="4493"/>
      <c r="J395" s="4493"/>
      <c r="K395" s="53"/>
      <c r="L395" s="53"/>
      <c r="M395" s="53"/>
    </row>
    <row r="396" spans="1:13" ht="12.75" customHeight="1">
      <c r="A396" s="4493"/>
      <c r="B396" s="4493"/>
      <c r="C396" s="4493"/>
      <c r="D396" s="4493"/>
      <c r="E396" s="4493"/>
      <c r="F396" s="4493"/>
      <c r="G396" s="98"/>
      <c r="H396" s="98"/>
      <c r="I396" s="4493"/>
      <c r="J396" s="4493"/>
    </row>
    <row r="397" spans="1:13" ht="12.75" customHeight="1">
      <c r="A397" s="98"/>
      <c r="B397" s="98"/>
      <c r="C397" s="98"/>
      <c r="D397" s="98"/>
      <c r="E397" s="98"/>
      <c r="F397" s="98"/>
      <c r="G397" s="98"/>
      <c r="H397" s="98"/>
      <c r="I397" s="98"/>
      <c r="J397" s="98"/>
    </row>
    <row r="398" spans="1:13" ht="12.75" customHeight="1">
      <c r="A398" s="98"/>
      <c r="B398" s="98"/>
      <c r="C398" s="98"/>
      <c r="D398" s="98"/>
      <c r="E398" s="98"/>
      <c r="F398" s="98"/>
      <c r="G398" s="98"/>
      <c r="H398" s="98"/>
      <c r="I398" s="98"/>
      <c r="J398" s="98"/>
    </row>
    <row r="399" spans="1:13" ht="12.75" customHeight="1">
      <c r="A399" s="113"/>
      <c r="B399" s="98"/>
      <c r="C399" s="98"/>
      <c r="D399" s="98"/>
      <c r="E399" s="98"/>
      <c r="F399" s="98"/>
      <c r="G399" s="98"/>
      <c r="H399" s="98"/>
      <c r="I399" s="98"/>
      <c r="J399" s="98"/>
    </row>
    <row r="401" spans="1:13" ht="12.75" customHeight="1">
      <c r="A401" s="103"/>
      <c r="K401" s="92"/>
      <c r="L401" s="92"/>
      <c r="M401" s="92"/>
    </row>
    <row r="402" spans="1:13" ht="12.75" customHeight="1">
      <c r="A402" s="4493"/>
      <c r="B402" s="4493"/>
      <c r="C402" s="4493"/>
      <c r="D402" s="4493"/>
      <c r="E402" s="4493"/>
      <c r="F402" s="4493"/>
      <c r="G402" s="99"/>
      <c r="H402" s="54"/>
      <c r="I402" s="4493"/>
      <c r="J402" s="4493"/>
    </row>
    <row r="403" spans="1:13" ht="12.75" customHeight="1">
      <c r="A403" s="4493"/>
      <c r="B403" s="4493"/>
      <c r="C403" s="4493"/>
      <c r="D403" s="4493"/>
      <c r="E403" s="4493"/>
      <c r="F403" s="4493"/>
      <c r="G403" s="99"/>
      <c r="H403" s="54"/>
      <c r="I403" s="4493"/>
      <c r="J403" s="4493"/>
    </row>
    <row r="404" spans="1:13" ht="12.75" customHeight="1">
      <c r="G404" s="2927"/>
    </row>
    <row r="405" spans="1:13" ht="12.75" customHeight="1">
      <c r="G405" s="2927"/>
      <c r="K405" s="92"/>
      <c r="L405" s="92"/>
      <c r="M405" s="92"/>
    </row>
    <row r="406" spans="1:13" ht="12.75" customHeight="1">
      <c r="G406" s="2927"/>
      <c r="K406" s="97"/>
      <c r="L406" s="97"/>
      <c r="M406" s="97"/>
    </row>
    <row r="407" spans="1:13" ht="12.75" customHeight="1">
      <c r="A407" s="115"/>
      <c r="B407" s="115"/>
      <c r="C407" s="115"/>
      <c r="D407" s="115"/>
      <c r="E407" s="115"/>
      <c r="F407" s="115"/>
      <c r="G407" s="92"/>
      <c r="H407" s="115"/>
      <c r="I407" s="115"/>
      <c r="J407" s="115"/>
      <c r="K407" s="91"/>
      <c r="L407" s="91"/>
      <c r="M407" s="91"/>
    </row>
    <row r="408" spans="1:13" ht="12.75" customHeight="1">
      <c r="A408" s="4493"/>
      <c r="B408" s="4493"/>
      <c r="C408" s="4493"/>
      <c r="D408" s="4493"/>
      <c r="E408" s="4493"/>
      <c r="F408" s="4493"/>
      <c r="G408" s="99"/>
      <c r="H408" s="54"/>
      <c r="I408" s="4493"/>
      <c r="J408" s="4493"/>
    </row>
    <row r="409" spans="1:13" ht="12.75" customHeight="1">
      <c r="G409" s="2927"/>
    </row>
    <row r="410" spans="1:13" s="92" customFormat="1" ht="19.5" customHeight="1">
      <c r="A410" s="53"/>
      <c r="B410" s="53"/>
      <c r="C410" s="53"/>
      <c r="D410" s="53"/>
      <c r="E410" s="53"/>
      <c r="F410" s="53"/>
      <c r="G410" s="2927"/>
      <c r="H410" s="53"/>
      <c r="I410" s="53"/>
      <c r="J410" s="53"/>
      <c r="K410" s="53"/>
      <c r="L410" s="53"/>
      <c r="M410" s="53"/>
    </row>
    <row r="411" spans="1:13" ht="12.75" customHeight="1">
      <c r="A411" s="115"/>
      <c r="B411" s="115"/>
      <c r="C411" s="115"/>
      <c r="D411" s="115"/>
      <c r="E411" s="115"/>
      <c r="F411" s="115"/>
      <c r="G411" s="92"/>
      <c r="H411" s="115"/>
      <c r="I411" s="115"/>
      <c r="J411" s="115"/>
    </row>
    <row r="412" spans="1:13" ht="12.75" customHeight="1">
      <c r="A412" s="4493"/>
      <c r="B412" s="4493"/>
      <c r="C412" s="4493"/>
      <c r="D412" s="4493"/>
      <c r="E412" s="4493"/>
      <c r="F412" s="4493"/>
      <c r="G412" s="4493"/>
      <c r="H412" s="4493"/>
      <c r="I412" s="4493"/>
      <c r="J412" s="4493"/>
    </row>
    <row r="413" spans="1:13" ht="12.75" customHeight="1">
      <c r="A413" s="4493"/>
      <c r="B413" s="4493"/>
      <c r="C413" s="4493"/>
      <c r="D413" s="4493"/>
      <c r="E413" s="4493"/>
      <c r="F413" s="4493"/>
      <c r="G413" s="4493"/>
      <c r="H413" s="4493"/>
      <c r="I413" s="4493"/>
      <c r="J413" s="4493"/>
    </row>
    <row r="414" spans="1:13" ht="12.75" customHeight="1">
      <c r="A414" s="4493"/>
      <c r="B414" s="4493"/>
      <c r="C414" s="4493"/>
      <c r="D414" s="4493"/>
      <c r="E414" s="4493"/>
      <c r="F414" s="4493"/>
      <c r="G414" s="99"/>
      <c r="H414" s="108"/>
      <c r="I414" s="4493"/>
      <c r="J414" s="4493"/>
    </row>
    <row r="415" spans="1:13" ht="12.75" customHeight="1">
      <c r="A415" s="2927"/>
      <c r="B415" s="2927"/>
      <c r="C415" s="2927"/>
      <c r="D415" s="2927"/>
      <c r="E415" s="2927"/>
      <c r="F415" s="2927"/>
      <c r="G415" s="99"/>
      <c r="H415" s="108"/>
      <c r="I415" s="2927"/>
      <c r="J415" s="2927"/>
    </row>
    <row r="416" spans="1:13" ht="12.75" customHeight="1">
      <c r="G416" s="2927"/>
      <c r="H416" s="114"/>
    </row>
    <row r="417" spans="1:13" ht="12.75" customHeight="1">
      <c r="G417" s="2927"/>
      <c r="H417" s="114"/>
    </row>
    <row r="418" spans="1:13" s="92" customFormat="1" ht="19.5" customHeight="1">
      <c r="A418" s="53"/>
      <c r="B418" s="53"/>
      <c r="C418" s="53"/>
      <c r="D418" s="53"/>
      <c r="E418" s="53"/>
      <c r="F418" s="53"/>
      <c r="G418" s="2927"/>
      <c r="H418" s="114"/>
      <c r="I418" s="53"/>
      <c r="J418" s="53"/>
      <c r="K418" s="53"/>
      <c r="L418" s="53"/>
      <c r="M418" s="53"/>
    </row>
    <row r="419" spans="1:13" ht="12.75" customHeight="1">
      <c r="G419" s="2927"/>
      <c r="H419" s="114"/>
    </row>
    <row r="420" spans="1:13" ht="12.75" customHeight="1">
      <c r="G420" s="2927"/>
      <c r="H420" s="114"/>
    </row>
    <row r="421" spans="1:13" ht="12.75" customHeight="1">
      <c r="G421" s="2927"/>
      <c r="H421" s="114"/>
    </row>
    <row r="422" spans="1:13" ht="12.75" customHeight="1">
      <c r="G422" s="2927"/>
      <c r="H422" s="114"/>
      <c r="K422" s="92"/>
      <c r="L422" s="92"/>
      <c r="M422" s="92"/>
    </row>
    <row r="423" spans="1:13" s="92" customFormat="1" ht="19.5" customHeight="1">
      <c r="A423" s="53"/>
      <c r="B423" s="53"/>
      <c r="C423" s="53"/>
      <c r="D423" s="53"/>
      <c r="E423" s="53"/>
      <c r="F423" s="53"/>
      <c r="G423" s="2927"/>
      <c r="H423" s="114"/>
      <c r="I423" s="53"/>
      <c r="J423" s="53"/>
      <c r="K423" s="53"/>
      <c r="L423" s="53"/>
      <c r="M423" s="53"/>
    </row>
    <row r="424" spans="1:13" ht="12.75" customHeight="1">
      <c r="G424" s="2927"/>
      <c r="H424" s="114"/>
    </row>
    <row r="425" spans="1:13" ht="12.75" customHeight="1">
      <c r="G425" s="2927"/>
      <c r="H425" s="114"/>
    </row>
    <row r="426" spans="1:13" ht="12.75" customHeight="1">
      <c r="G426" s="2927"/>
      <c r="H426" s="114"/>
    </row>
    <row r="427" spans="1:13" ht="12.75" customHeight="1">
      <c r="G427" s="2927"/>
      <c r="H427" s="114"/>
    </row>
    <row r="428" spans="1:13" ht="12.75" customHeight="1">
      <c r="A428" s="115"/>
      <c r="B428" s="115"/>
      <c r="C428" s="115"/>
      <c r="D428" s="115"/>
      <c r="E428" s="115"/>
      <c r="F428" s="115"/>
      <c r="G428" s="92"/>
      <c r="H428" s="115"/>
      <c r="I428" s="115"/>
      <c r="J428" s="115"/>
    </row>
    <row r="429" spans="1:13" s="92" customFormat="1" ht="19.5" customHeight="1">
      <c r="A429" s="4493"/>
      <c r="B429" s="4493"/>
      <c r="C429" s="4493"/>
      <c r="D429" s="4493"/>
      <c r="E429" s="4493"/>
      <c r="F429" s="4493"/>
      <c r="G429" s="99"/>
      <c r="H429" s="54"/>
      <c r="I429" s="4493"/>
      <c r="J429" s="4493"/>
      <c r="K429" s="53"/>
      <c r="L429" s="53"/>
      <c r="M429" s="53"/>
    </row>
    <row r="430" spans="1:13" ht="12.75" customHeight="1">
      <c r="G430" s="2927"/>
      <c r="H430" s="114"/>
      <c r="K430" s="92"/>
      <c r="L430" s="92"/>
      <c r="M430" s="92"/>
    </row>
    <row r="431" spans="1:13" ht="12.75" customHeight="1">
      <c r="G431" s="2927"/>
      <c r="H431" s="114"/>
    </row>
    <row r="432" spans="1:13" ht="12.75" customHeight="1">
      <c r="G432" s="2927"/>
      <c r="H432" s="114"/>
    </row>
    <row r="433" spans="1:13" ht="12.75" customHeight="1">
      <c r="G433" s="2927"/>
      <c r="H433" s="114"/>
    </row>
    <row r="434" spans="1:13" ht="12.75" customHeight="1">
      <c r="G434" s="2927"/>
    </row>
    <row r="435" spans="1:13" ht="12.75" customHeight="1">
      <c r="G435" s="2927"/>
      <c r="H435" s="114"/>
      <c r="K435" s="92"/>
      <c r="L435" s="92"/>
      <c r="M435" s="92"/>
    </row>
    <row r="436" spans="1:13" ht="12.75" customHeight="1">
      <c r="A436" s="115"/>
      <c r="B436" s="115"/>
      <c r="C436" s="115"/>
      <c r="D436" s="115"/>
      <c r="E436" s="115"/>
      <c r="F436" s="115"/>
      <c r="G436" s="92"/>
      <c r="H436" s="115"/>
      <c r="I436" s="115"/>
      <c r="J436" s="115"/>
    </row>
    <row r="437" spans="1:13" ht="12.75" customHeight="1">
      <c r="A437" s="4493"/>
      <c r="B437" s="4493"/>
      <c r="C437" s="4493"/>
      <c r="D437" s="4493"/>
      <c r="E437" s="4493"/>
      <c r="F437" s="4493"/>
      <c r="G437" s="99"/>
      <c r="H437" s="54"/>
      <c r="I437" s="4493"/>
      <c r="J437" s="4493"/>
    </row>
    <row r="438" spans="1:13" s="92" customFormat="1" ht="19.5" customHeight="1">
      <c r="A438" s="2927"/>
      <c r="B438" s="90"/>
      <c r="C438" s="90"/>
      <c r="D438" s="90"/>
      <c r="E438" s="90"/>
      <c r="F438" s="90"/>
      <c r="G438" s="2927"/>
      <c r="H438" s="53"/>
      <c r="I438" s="90"/>
      <c r="J438" s="90"/>
      <c r="K438" s="53"/>
      <c r="L438" s="53"/>
      <c r="M438" s="53"/>
    </row>
    <row r="439" spans="1:13" s="97" customFormat="1" ht="12.75" customHeight="1">
      <c r="A439" s="53"/>
      <c r="B439" s="90"/>
      <c r="C439" s="90"/>
      <c r="D439" s="90"/>
      <c r="E439" s="90"/>
      <c r="F439" s="90"/>
      <c r="G439" s="2927"/>
      <c r="H439" s="53"/>
      <c r="I439" s="90"/>
      <c r="J439" s="90"/>
      <c r="K439" s="53"/>
      <c r="L439" s="53"/>
      <c r="M439" s="53"/>
    </row>
    <row r="440" spans="1:13" s="91" customFormat="1" ht="12.75" customHeight="1">
      <c r="A440" s="53"/>
      <c r="B440" s="90"/>
      <c r="C440" s="90"/>
      <c r="D440" s="90"/>
      <c r="E440" s="90"/>
      <c r="F440" s="90"/>
      <c r="G440" s="2927"/>
      <c r="H440" s="53"/>
      <c r="I440" s="90"/>
      <c r="J440" s="90"/>
      <c r="K440" s="53"/>
      <c r="L440" s="53"/>
      <c r="M440" s="53"/>
    </row>
    <row r="441" spans="1:13" ht="12.75" customHeight="1">
      <c r="A441" s="115"/>
      <c r="B441" s="115"/>
      <c r="C441" s="115"/>
      <c r="D441" s="115"/>
      <c r="E441" s="115"/>
      <c r="F441" s="115"/>
      <c r="G441" s="92"/>
      <c r="H441" s="115"/>
      <c r="I441" s="115"/>
      <c r="J441" s="115"/>
      <c r="K441" s="92"/>
      <c r="L441" s="92"/>
      <c r="M441" s="92"/>
    </row>
    <row r="442" spans="1:13" ht="12.75" customHeight="1">
      <c r="A442" s="4493"/>
      <c r="B442" s="4493"/>
      <c r="C442" s="4493"/>
      <c r="D442" s="4493"/>
      <c r="E442" s="4493"/>
      <c r="F442" s="4493"/>
      <c r="G442" s="99"/>
      <c r="H442" s="54"/>
      <c r="I442" s="4493"/>
      <c r="J442" s="4493"/>
    </row>
    <row r="443" spans="1:13" ht="12.75" customHeight="1">
      <c r="G443" s="2927"/>
    </row>
    <row r="444" spans="1:13" ht="12.75" customHeight="1">
      <c r="G444" s="2927"/>
    </row>
    <row r="445" spans="1:13" ht="12.75" customHeight="1">
      <c r="G445" s="2927"/>
    </row>
    <row r="446" spans="1:13" ht="12.75" customHeight="1">
      <c r="G446" s="2927"/>
    </row>
    <row r="447" spans="1:13" ht="12.75" customHeight="1">
      <c r="A447" s="115"/>
      <c r="B447" s="115"/>
      <c r="C447" s="115"/>
      <c r="D447" s="115"/>
      <c r="E447" s="115"/>
      <c r="F447" s="115"/>
      <c r="G447" s="92"/>
      <c r="H447" s="115"/>
      <c r="I447" s="115"/>
      <c r="J447" s="115"/>
    </row>
    <row r="448" spans="1:13" ht="12.75" customHeight="1">
      <c r="A448" s="4493"/>
      <c r="B448" s="4493"/>
      <c r="C448" s="4493"/>
      <c r="D448" s="4493"/>
      <c r="E448" s="4493"/>
      <c r="F448" s="4493"/>
      <c r="G448" s="99"/>
      <c r="H448" s="54"/>
      <c r="I448" s="4493"/>
      <c r="J448" s="4493"/>
    </row>
    <row r="449" spans="1:15" ht="12.75" customHeight="1">
      <c r="A449" s="2927"/>
      <c r="B449" s="2927"/>
      <c r="C449" s="90"/>
      <c r="D449" s="90"/>
      <c r="E449" s="90"/>
      <c r="F449" s="2927"/>
      <c r="G449" s="2927"/>
      <c r="I449" s="90"/>
      <c r="J449" s="2927"/>
    </row>
    <row r="450" spans="1:15" s="92" customFormat="1" ht="19.5" customHeight="1">
      <c r="A450" s="53"/>
      <c r="B450" s="53"/>
      <c r="C450" s="53"/>
      <c r="D450" s="53"/>
      <c r="E450" s="53"/>
      <c r="F450" s="53"/>
      <c r="G450" s="2927"/>
      <c r="H450" s="53"/>
      <c r="I450" s="53"/>
      <c r="J450" s="53"/>
    </row>
    <row r="451" spans="1:15" ht="12.75" customHeight="1">
      <c r="G451" s="2927"/>
      <c r="K451" s="97"/>
      <c r="L451" s="97"/>
      <c r="M451" s="97"/>
    </row>
    <row r="452" spans="1:15" ht="12.75" customHeight="1">
      <c r="G452" s="2927"/>
      <c r="H452" s="114"/>
      <c r="K452" s="91"/>
      <c r="L452" s="91"/>
      <c r="M452" s="91"/>
    </row>
    <row r="453" spans="1:15" ht="12.75" customHeight="1">
      <c r="G453" s="2927"/>
      <c r="H453" s="114"/>
      <c r="N453" s="2927"/>
      <c r="O453" s="2927"/>
    </row>
    <row r="454" spans="1:15" ht="12.75" customHeight="1">
      <c r="G454" s="2927"/>
      <c r="H454" s="109"/>
      <c r="N454" s="2927"/>
      <c r="O454" s="2927"/>
    </row>
    <row r="455" spans="1:15" ht="12.75" customHeight="1">
      <c r="G455" s="2927"/>
    </row>
    <row r="456" spans="1:15" ht="12.75" customHeight="1">
      <c r="A456" s="115"/>
      <c r="B456" s="115"/>
      <c r="C456" s="115"/>
      <c r="D456" s="115"/>
      <c r="E456" s="115"/>
      <c r="F456" s="115"/>
      <c r="G456" s="92"/>
      <c r="H456" s="115"/>
      <c r="I456" s="115"/>
      <c r="J456" s="115"/>
    </row>
    <row r="457" spans="1:15" s="92" customFormat="1" ht="19.5" customHeight="1">
      <c r="A457" s="120"/>
      <c r="B457" s="120"/>
      <c r="C457" s="120"/>
      <c r="D457" s="120"/>
      <c r="E457" s="120"/>
      <c r="F457" s="120"/>
      <c r="G457" s="117"/>
      <c r="H457" s="4493"/>
      <c r="I457" s="4493"/>
      <c r="J457" s="4493"/>
      <c r="K457" s="53"/>
      <c r="L457" s="53"/>
      <c r="M457" s="53"/>
    </row>
    <row r="458" spans="1:15" s="92" customFormat="1" ht="18.75" customHeight="1">
      <c r="A458" s="119"/>
      <c r="B458" s="119"/>
      <c r="C458" s="119"/>
      <c r="D458" s="119"/>
      <c r="E458" s="119"/>
      <c r="F458" s="119"/>
      <c r="G458" s="118"/>
      <c r="H458" s="4493"/>
      <c r="I458" s="4493"/>
      <c r="J458" s="4493"/>
      <c r="K458" s="53"/>
      <c r="L458" s="53"/>
      <c r="M458" s="53"/>
    </row>
    <row r="459" spans="1:15" ht="12.75" customHeight="1">
      <c r="G459" s="99"/>
      <c r="H459" s="54"/>
    </row>
    <row r="460" spans="1:15" ht="12.75" customHeight="1">
      <c r="G460" s="99"/>
      <c r="H460" s="54"/>
    </row>
    <row r="461" spans="1:15" ht="12.75" customHeight="1">
      <c r="G461" s="99"/>
      <c r="H461" s="54"/>
    </row>
    <row r="462" spans="1:15" ht="12.75" customHeight="1">
      <c r="G462" s="99"/>
      <c r="H462" s="54"/>
      <c r="K462" s="92"/>
      <c r="L462" s="92"/>
      <c r="M462" s="92"/>
    </row>
    <row r="463" spans="1:15" ht="12.75" customHeight="1">
      <c r="G463" s="99"/>
      <c r="H463" s="54"/>
    </row>
    <row r="464" spans="1:15" s="91" customFormat="1" ht="12.75" customHeight="1">
      <c r="A464" s="4493"/>
      <c r="B464" s="4493"/>
      <c r="C464" s="4493"/>
      <c r="D464" s="4493"/>
      <c r="E464" s="4493"/>
      <c r="F464" s="4493"/>
      <c r="G464" s="99"/>
      <c r="H464" s="54"/>
      <c r="I464" s="4493"/>
      <c r="J464" s="4493"/>
      <c r="K464" s="53"/>
      <c r="L464" s="53"/>
      <c r="M464" s="53"/>
    </row>
    <row r="465" spans="1:13" s="92" customFormat="1" ht="18.75" customHeight="1">
      <c r="A465" s="53"/>
      <c r="B465" s="53"/>
      <c r="C465" s="53"/>
      <c r="D465" s="53"/>
      <c r="E465" s="53"/>
      <c r="F465" s="53"/>
      <c r="G465" s="2927"/>
      <c r="H465" s="53"/>
      <c r="I465" s="53"/>
      <c r="J465" s="53"/>
      <c r="K465" s="2927"/>
      <c r="L465" s="2927"/>
      <c r="M465" s="2927"/>
    </row>
    <row r="466" spans="1:13" ht="12.75" customHeight="1">
      <c r="G466" s="2927"/>
      <c r="K466" s="2927"/>
      <c r="L466" s="2927"/>
      <c r="M466" s="2927"/>
    </row>
    <row r="467" spans="1:13" ht="12.75" customHeight="1">
      <c r="G467" s="2927"/>
      <c r="H467" s="104"/>
    </row>
    <row r="468" spans="1:13" ht="12.75" customHeight="1">
      <c r="A468" s="115"/>
      <c r="B468" s="115"/>
      <c r="C468" s="115"/>
      <c r="D468" s="115"/>
      <c r="E468" s="115"/>
      <c r="F468" s="115"/>
      <c r="G468" s="92"/>
      <c r="H468" s="115"/>
      <c r="I468" s="115"/>
      <c r="J468" s="115"/>
    </row>
    <row r="469" spans="1:13" ht="12.75" customHeight="1">
      <c r="A469" s="4493"/>
      <c r="B469" s="4493"/>
      <c r="C469" s="4493"/>
      <c r="D469" s="4493"/>
      <c r="E469" s="4493"/>
      <c r="F469" s="4493"/>
      <c r="G469" s="99"/>
      <c r="H469" s="54"/>
      <c r="I469" s="4493"/>
      <c r="J469" s="4493"/>
      <c r="K469" s="92"/>
      <c r="L469" s="92"/>
      <c r="M469" s="92"/>
    </row>
    <row r="470" spans="1:13" ht="12.75" customHeight="1">
      <c r="A470" s="2927"/>
      <c r="B470" s="2927"/>
      <c r="C470" s="2927"/>
      <c r="D470" s="2927"/>
      <c r="E470" s="2927"/>
      <c r="F470" s="2927"/>
      <c r="G470" s="99"/>
      <c r="H470" s="54"/>
      <c r="I470" s="2927"/>
      <c r="J470" s="2927"/>
      <c r="K470" s="115"/>
      <c r="L470" s="115"/>
      <c r="M470" s="92"/>
    </row>
    <row r="471" spans="1:13" ht="12.75" customHeight="1">
      <c r="A471" s="4493"/>
      <c r="B471" s="4493"/>
      <c r="C471" s="4493"/>
      <c r="D471" s="4493"/>
      <c r="E471" s="4493"/>
      <c r="F471" s="4493"/>
      <c r="G471" s="99"/>
      <c r="H471" s="54"/>
      <c r="I471" s="2927"/>
      <c r="J471" s="2927"/>
    </row>
    <row r="472" spans="1:13" s="97" customFormat="1" ht="12.75" customHeight="1">
      <c r="A472" s="2927"/>
      <c r="B472" s="2927"/>
      <c r="C472" s="2927"/>
      <c r="D472" s="2927"/>
      <c r="E472" s="2927"/>
      <c r="F472" s="2927"/>
      <c r="G472" s="99"/>
      <c r="H472" s="54"/>
      <c r="I472" s="2927"/>
      <c r="J472" s="2927"/>
      <c r="K472" s="53"/>
      <c r="L472" s="53"/>
      <c r="M472" s="53"/>
    </row>
    <row r="473" spans="1:13" s="53" customFormat="1" ht="16.5" customHeight="1">
      <c r="A473" s="4493"/>
      <c r="B473" s="4493"/>
      <c r="C473" s="4493"/>
      <c r="D473" s="4493"/>
      <c r="E473" s="4493"/>
      <c r="F473" s="4493"/>
      <c r="G473" s="99"/>
      <c r="H473" s="54"/>
      <c r="I473" s="4493"/>
      <c r="J473" s="4493"/>
    </row>
    <row r="474" spans="1:13" s="92" customFormat="1" ht="20.25" customHeight="1">
      <c r="A474" s="53"/>
      <c r="B474" s="53"/>
      <c r="C474" s="53"/>
      <c r="D474" s="53"/>
      <c r="E474" s="53"/>
      <c r="F474" s="53"/>
      <c r="G474" s="2927"/>
      <c r="H474" s="53"/>
      <c r="I474" s="53"/>
      <c r="J474" s="53"/>
      <c r="K474" s="53"/>
      <c r="L474" s="53"/>
      <c r="M474" s="53"/>
    </row>
    <row r="475" spans="1:13" s="92" customFormat="1" ht="18.75" customHeight="1">
      <c r="A475" s="115"/>
      <c r="B475" s="115"/>
      <c r="C475" s="115"/>
      <c r="D475" s="115"/>
      <c r="E475" s="115"/>
      <c r="F475" s="115"/>
      <c r="H475" s="115"/>
      <c r="I475" s="115"/>
      <c r="J475" s="115"/>
      <c r="K475" s="53"/>
      <c r="L475" s="53"/>
      <c r="M475" s="53"/>
    </row>
    <row r="476" spans="1:13" s="97" customFormat="1" ht="12.75" customHeight="1">
      <c r="A476" s="115"/>
      <c r="B476" s="115"/>
      <c r="C476" s="115"/>
      <c r="D476" s="115"/>
      <c r="E476" s="115"/>
      <c r="F476" s="115"/>
      <c r="G476" s="98"/>
      <c r="H476" s="115"/>
      <c r="I476" s="115"/>
      <c r="J476" s="115"/>
      <c r="K476" s="91"/>
      <c r="L476" s="91"/>
      <c r="M476" s="91"/>
    </row>
    <row r="477" spans="1:13" s="53" customFormat="1" ht="12.75" customHeight="1">
      <c r="A477" s="4493"/>
      <c r="B477" s="4493"/>
      <c r="C477" s="4493"/>
      <c r="D477" s="4493"/>
      <c r="E477" s="4493"/>
      <c r="F477" s="4493"/>
      <c r="G477" s="99"/>
      <c r="H477" s="54"/>
      <c r="I477" s="4493"/>
      <c r="J477" s="4493"/>
      <c r="K477" s="115"/>
      <c r="L477" s="115"/>
      <c r="M477" s="92"/>
    </row>
    <row r="478" spans="1:13" s="53" customFormat="1" ht="12.75" customHeight="1">
      <c r="H478" s="54"/>
    </row>
    <row r="479" spans="1:13" s="95" customFormat="1" ht="13.5" customHeight="1" thickBot="1">
      <c r="A479" s="53"/>
      <c r="B479" s="53"/>
      <c r="C479" s="53"/>
      <c r="D479" s="53"/>
      <c r="E479" s="53"/>
      <c r="F479" s="53"/>
      <c r="G479" s="53"/>
      <c r="H479" s="54"/>
      <c r="I479" s="53"/>
      <c r="J479" s="53"/>
      <c r="K479" s="53"/>
      <c r="L479" s="53"/>
      <c r="M479" s="53"/>
    </row>
    <row r="480" spans="1:13" ht="13.5" customHeight="1" thickTop="1">
      <c r="H480" s="54"/>
    </row>
    <row r="481" spans="1:13" ht="12.75" customHeight="1">
      <c r="A481" s="4493"/>
      <c r="B481" s="4493"/>
      <c r="C481" s="4493"/>
      <c r="D481" s="4493"/>
      <c r="E481" s="4493"/>
      <c r="F481" s="4493"/>
      <c r="H481" s="54"/>
      <c r="I481" s="4493"/>
      <c r="J481" s="4493"/>
    </row>
    <row r="482" spans="1:13" ht="12.75" customHeight="1">
      <c r="A482" s="91"/>
      <c r="B482" s="91"/>
      <c r="C482" s="91"/>
      <c r="D482" s="91"/>
      <c r="E482" s="91"/>
      <c r="F482" s="91"/>
      <c r="G482" s="118"/>
      <c r="H482" s="91"/>
      <c r="I482" s="91"/>
      <c r="J482" s="91"/>
    </row>
    <row r="483" spans="1:13" ht="12.75" customHeight="1">
      <c r="A483" s="115"/>
      <c r="B483" s="115"/>
      <c r="C483" s="115"/>
      <c r="D483" s="115"/>
      <c r="E483" s="115"/>
      <c r="F483" s="115"/>
      <c r="G483" s="98"/>
      <c r="H483" s="115"/>
      <c r="I483" s="115"/>
      <c r="J483" s="115"/>
    </row>
    <row r="484" spans="1:13" ht="12.75" customHeight="1">
      <c r="K484" s="97"/>
      <c r="L484" s="97"/>
      <c r="M484" s="97"/>
    </row>
    <row r="485" spans="1:13" ht="12.75" customHeight="1">
      <c r="A485" s="4493"/>
      <c r="B485" s="4493"/>
      <c r="C485" s="4493"/>
      <c r="D485" s="4493"/>
      <c r="E485" s="4493"/>
      <c r="F485" s="4493"/>
      <c r="G485" s="99"/>
      <c r="H485" s="54"/>
      <c r="I485" s="4493"/>
      <c r="J485" s="4493"/>
    </row>
    <row r="486" spans="1:13" ht="12.75" customHeight="1">
      <c r="A486" s="4493"/>
      <c r="B486" s="4493"/>
      <c r="C486" s="4493"/>
      <c r="D486" s="4493"/>
      <c r="E486" s="4493"/>
      <c r="F486" s="4493"/>
      <c r="G486" s="2927"/>
      <c r="H486" s="54"/>
      <c r="I486" s="4493"/>
      <c r="J486" s="4493"/>
      <c r="K486" s="92"/>
      <c r="L486" s="92"/>
      <c r="M486" s="92"/>
    </row>
    <row r="487" spans="1:13" ht="12.75" customHeight="1">
      <c r="A487" s="4493"/>
      <c r="B487" s="4493"/>
      <c r="C487" s="4493"/>
      <c r="D487" s="4493"/>
      <c r="E487" s="4493"/>
      <c r="F487" s="4493"/>
      <c r="G487" s="2927"/>
      <c r="H487" s="54"/>
      <c r="I487" s="4493"/>
      <c r="J487" s="4493"/>
      <c r="K487" s="115"/>
      <c r="L487" s="115"/>
      <c r="M487" s="92"/>
    </row>
    <row r="488" spans="1:13" ht="12.75" customHeight="1">
      <c r="G488" s="2927"/>
      <c r="K488" s="4493"/>
      <c r="L488" s="4493"/>
      <c r="M488" s="97"/>
    </row>
    <row r="489" spans="1:13" ht="12.75" customHeight="1">
      <c r="G489" s="2927"/>
      <c r="K489" s="4493"/>
      <c r="L489" s="4493"/>
    </row>
    <row r="490" spans="1:13" ht="12.75" customHeight="1">
      <c r="A490" s="120"/>
      <c r="B490" s="120"/>
      <c r="C490" s="120"/>
      <c r="D490" s="120"/>
      <c r="E490" s="120"/>
      <c r="F490" s="120"/>
      <c r="G490" s="117"/>
      <c r="H490" s="4493"/>
      <c r="I490" s="4493"/>
      <c r="J490" s="4493"/>
      <c r="K490" s="4493"/>
      <c r="L490" s="4493"/>
    </row>
    <row r="491" spans="1:13" ht="13.5" customHeight="1" thickBot="1">
      <c r="A491" s="54"/>
      <c r="B491" s="54"/>
      <c r="C491" s="54"/>
      <c r="D491" s="54"/>
      <c r="E491" s="54"/>
      <c r="F491" s="54"/>
      <c r="G491" s="2927"/>
      <c r="H491" s="4493"/>
      <c r="I491" s="4493"/>
      <c r="J491" s="4493"/>
      <c r="K491" s="95"/>
      <c r="L491" s="95"/>
      <c r="M491" s="95"/>
    </row>
    <row r="492" spans="1:13" ht="13.5" customHeight="1" thickTop="1">
      <c r="A492" s="92"/>
      <c r="B492" s="92"/>
      <c r="C492" s="92"/>
      <c r="D492" s="92"/>
      <c r="E492" s="92"/>
      <c r="F492" s="92"/>
      <c r="G492" s="116"/>
      <c r="H492" s="115"/>
      <c r="I492" s="92"/>
      <c r="J492" s="92"/>
    </row>
    <row r="493" spans="1:13" ht="12.75" customHeight="1">
      <c r="A493" s="115"/>
      <c r="B493" s="115"/>
      <c r="C493" s="115"/>
      <c r="D493" s="115"/>
      <c r="E493" s="115"/>
      <c r="F493" s="115"/>
      <c r="G493" s="98"/>
      <c r="H493" s="115"/>
      <c r="I493" s="115"/>
      <c r="J493" s="115"/>
    </row>
    <row r="494" spans="1:13" ht="12.75" customHeight="1">
      <c r="A494" s="4493"/>
      <c r="B494" s="4493"/>
      <c r="C494" s="4493"/>
      <c r="D494" s="4493"/>
      <c r="E494" s="4493"/>
      <c r="F494" s="4493"/>
      <c r="G494" s="117"/>
      <c r="H494" s="4493"/>
      <c r="I494" s="4493"/>
      <c r="J494" s="4493"/>
    </row>
    <row r="495" spans="1:13" ht="12.75" customHeight="1">
      <c r="A495" s="4493"/>
      <c r="B495" s="4493"/>
      <c r="C495" s="4493"/>
      <c r="D495" s="4493"/>
      <c r="E495" s="4493"/>
      <c r="F495" s="4493"/>
      <c r="G495" s="2927"/>
      <c r="H495" s="4493"/>
      <c r="I495" s="4493"/>
      <c r="J495" s="4493"/>
    </row>
    <row r="496" spans="1:13" ht="12.75" customHeight="1">
      <c r="A496" s="4493"/>
      <c r="B496" s="4493"/>
      <c r="C496" s="4493"/>
      <c r="D496" s="4493"/>
      <c r="E496" s="4493"/>
      <c r="F496" s="4493"/>
      <c r="G496" s="2927"/>
      <c r="H496" s="4493"/>
      <c r="I496" s="4493"/>
      <c r="J496" s="4493"/>
    </row>
    <row r="497" spans="1:10" ht="13.5" customHeight="1" thickBot="1">
      <c r="A497" s="95"/>
      <c r="B497" s="95"/>
      <c r="C497" s="95"/>
      <c r="D497" s="95"/>
      <c r="E497" s="95"/>
      <c r="F497" s="95"/>
      <c r="G497" s="135"/>
      <c r="H497" s="4493"/>
      <c r="I497" s="4493"/>
      <c r="J497" s="4493"/>
    </row>
    <row r="498" spans="1:10" ht="13.5" customHeight="1" thickTop="1"/>
  </sheetData>
  <mergeCells count="317">
    <mergeCell ref="K488:K490"/>
    <mergeCell ref="L488:L490"/>
    <mergeCell ref="H490:H491"/>
    <mergeCell ref="I490:I491"/>
    <mergeCell ref="J490:J491"/>
    <mergeCell ref="A494:A496"/>
    <mergeCell ref="B494:B496"/>
    <mergeCell ref="C494:C496"/>
    <mergeCell ref="D494:D496"/>
    <mergeCell ref="E494:E496"/>
    <mergeCell ref="A481:F481"/>
    <mergeCell ref="I481:J481"/>
    <mergeCell ref="A485:F485"/>
    <mergeCell ref="I485:J485"/>
    <mergeCell ref="A486:F487"/>
    <mergeCell ref="I486:J487"/>
    <mergeCell ref="F494:F496"/>
    <mergeCell ref="H494:H497"/>
    <mergeCell ref="I494:I497"/>
    <mergeCell ref="J494:J497"/>
    <mergeCell ref="A469:F469"/>
    <mergeCell ref="I469:J469"/>
    <mergeCell ref="A471:F471"/>
    <mergeCell ref="A473:F473"/>
    <mergeCell ref="I473:J473"/>
    <mergeCell ref="A477:F477"/>
    <mergeCell ref="I477:J477"/>
    <mergeCell ref="A448:F448"/>
    <mergeCell ref="I448:J448"/>
    <mergeCell ref="H457:H458"/>
    <mergeCell ref="I457:I458"/>
    <mergeCell ref="J457:J458"/>
    <mergeCell ref="A464:F464"/>
    <mergeCell ref="I464:J464"/>
    <mergeCell ref="A429:F429"/>
    <mergeCell ref="I429:J429"/>
    <mergeCell ref="A437:F437"/>
    <mergeCell ref="I437:J437"/>
    <mergeCell ref="A442:F442"/>
    <mergeCell ref="I442:J442"/>
    <mergeCell ref="G412:G413"/>
    <mergeCell ref="H412:H413"/>
    <mergeCell ref="I412:I413"/>
    <mergeCell ref="J412:J413"/>
    <mergeCell ref="A414:F414"/>
    <mergeCell ref="I414:J414"/>
    <mergeCell ref="A412:A413"/>
    <mergeCell ref="B412:B413"/>
    <mergeCell ref="C412:C413"/>
    <mergeCell ref="D412:D413"/>
    <mergeCell ref="E412:E413"/>
    <mergeCell ref="F412:F413"/>
    <mergeCell ref="A402:F402"/>
    <mergeCell ref="I402:J402"/>
    <mergeCell ref="A403:F403"/>
    <mergeCell ref="I403:J403"/>
    <mergeCell ref="A408:F408"/>
    <mergeCell ref="I408:J408"/>
    <mergeCell ref="L387:M387"/>
    <mergeCell ref="E394:H394"/>
    <mergeCell ref="I395:J395"/>
    <mergeCell ref="A396:B396"/>
    <mergeCell ref="C396:D396"/>
    <mergeCell ref="E396:F396"/>
    <mergeCell ref="I396:J396"/>
    <mergeCell ref="H383:H384"/>
    <mergeCell ref="I383:I384"/>
    <mergeCell ref="J383:J384"/>
    <mergeCell ref="H387:H388"/>
    <mergeCell ref="I387:I388"/>
    <mergeCell ref="J387:J388"/>
    <mergeCell ref="A383:A384"/>
    <mergeCell ref="B383:B384"/>
    <mergeCell ref="C383:C384"/>
    <mergeCell ref="D383:D384"/>
    <mergeCell ref="E383:E384"/>
    <mergeCell ref="F383:F384"/>
    <mergeCell ref="H361:H362"/>
    <mergeCell ref="I361:I362"/>
    <mergeCell ref="J361:J362"/>
    <mergeCell ref="A379:F379"/>
    <mergeCell ref="I379:J379"/>
    <mergeCell ref="A381:F382"/>
    <mergeCell ref="H381:H382"/>
    <mergeCell ref="J356:J357"/>
    <mergeCell ref="A359:F359"/>
    <mergeCell ref="I359:J359"/>
    <mergeCell ref="A361:A362"/>
    <mergeCell ref="B361:B362"/>
    <mergeCell ref="C361:C362"/>
    <mergeCell ref="D361:D362"/>
    <mergeCell ref="E361:E362"/>
    <mergeCell ref="F361:F362"/>
    <mergeCell ref="G361:G362"/>
    <mergeCell ref="A335:F335"/>
    <mergeCell ref="I335:J335"/>
    <mergeCell ref="A356:A357"/>
    <mergeCell ref="B356:B357"/>
    <mergeCell ref="C356:C357"/>
    <mergeCell ref="D356:D357"/>
    <mergeCell ref="E356:E357"/>
    <mergeCell ref="F356:F357"/>
    <mergeCell ref="H356:H357"/>
    <mergeCell ref="I356:I357"/>
    <mergeCell ref="A329:B329"/>
    <mergeCell ref="C329:D329"/>
    <mergeCell ref="E329:F329"/>
    <mergeCell ref="I329:J329"/>
    <mergeCell ref="I288:J288"/>
    <mergeCell ref="A289:B289"/>
    <mergeCell ref="C289:D289"/>
    <mergeCell ref="E289:F289"/>
    <mergeCell ref="I289:J289"/>
    <mergeCell ref="A294:F294"/>
    <mergeCell ref="I294:J294"/>
    <mergeCell ref="A277:F277"/>
    <mergeCell ref="H277:J277"/>
    <mergeCell ref="L280:M280"/>
    <mergeCell ref="E287:H287"/>
    <mergeCell ref="G271:H271"/>
    <mergeCell ref="A309:B309"/>
    <mergeCell ref="L320:M320"/>
    <mergeCell ref="E327:H327"/>
    <mergeCell ref="I328:J328"/>
    <mergeCell ref="A266:K266"/>
    <mergeCell ref="L266:M266"/>
    <mergeCell ref="A267:J267"/>
    <mergeCell ref="I268:J268"/>
    <mergeCell ref="A269:B269"/>
    <mergeCell ref="C269:D269"/>
    <mergeCell ref="E269:F269"/>
    <mergeCell ref="G269:H270"/>
    <mergeCell ref="I269:J269"/>
    <mergeCell ref="K269:L269"/>
    <mergeCell ref="K259:L259"/>
    <mergeCell ref="A261:F261"/>
    <mergeCell ref="H261:J261"/>
    <mergeCell ref="A262:F262"/>
    <mergeCell ref="H262:J262"/>
    <mergeCell ref="A263:F263"/>
    <mergeCell ref="H263:J263"/>
    <mergeCell ref="K243:L243"/>
    <mergeCell ref="G245:H245"/>
    <mergeCell ref="A246:F246"/>
    <mergeCell ref="H246:J246"/>
    <mergeCell ref="A258:F258"/>
    <mergeCell ref="H258:J258"/>
    <mergeCell ref="A241:J241"/>
    <mergeCell ref="I242:J242"/>
    <mergeCell ref="A243:B243"/>
    <mergeCell ref="C243:D243"/>
    <mergeCell ref="E243:F243"/>
    <mergeCell ref="G243:H244"/>
    <mergeCell ref="I243:J243"/>
    <mergeCell ref="L234:M234"/>
    <mergeCell ref="A236:F236"/>
    <mergeCell ref="H236:J236"/>
    <mergeCell ref="K237:L237"/>
    <mergeCell ref="A240:K240"/>
    <mergeCell ref="L240:M240"/>
    <mergeCell ref="K217:L217"/>
    <mergeCell ref="A220:F220"/>
    <mergeCell ref="H220:J220"/>
    <mergeCell ref="A221:F221"/>
    <mergeCell ref="H221:J221"/>
    <mergeCell ref="A232:F232"/>
    <mergeCell ref="H232:J232"/>
    <mergeCell ref="K209:L209"/>
    <mergeCell ref="G211:H211"/>
    <mergeCell ref="A212:F212"/>
    <mergeCell ref="H212:J212"/>
    <mergeCell ref="A214:F214"/>
    <mergeCell ref="H214:J214"/>
    <mergeCell ref="L204:M204"/>
    <mergeCell ref="A206:K206"/>
    <mergeCell ref="L206:M206"/>
    <mergeCell ref="A207:J207"/>
    <mergeCell ref="I208:J208"/>
    <mergeCell ref="A209:B209"/>
    <mergeCell ref="C209:D209"/>
    <mergeCell ref="E209:F209"/>
    <mergeCell ref="G209:H210"/>
    <mergeCell ref="I209:J209"/>
    <mergeCell ref="K181:L181"/>
    <mergeCell ref="G183:H183"/>
    <mergeCell ref="A184:F184"/>
    <mergeCell ref="H184:J184"/>
    <mergeCell ref="A197:F197"/>
    <mergeCell ref="H197:J197"/>
    <mergeCell ref="I180:J180"/>
    <mergeCell ref="A181:B181"/>
    <mergeCell ref="C181:D181"/>
    <mergeCell ref="E181:F181"/>
    <mergeCell ref="G181:H182"/>
    <mergeCell ref="I181:J181"/>
    <mergeCell ref="A173:F173"/>
    <mergeCell ref="H173:J173"/>
    <mergeCell ref="K175:L175"/>
    <mergeCell ref="A178:K178"/>
    <mergeCell ref="L178:M178"/>
    <mergeCell ref="A179:J179"/>
    <mergeCell ref="G152:H152"/>
    <mergeCell ref="L153:M153"/>
    <mergeCell ref="K159:L159"/>
    <mergeCell ref="A162:F162"/>
    <mergeCell ref="H162:J162"/>
    <mergeCell ref="L172:M172"/>
    <mergeCell ref="A147:K147"/>
    <mergeCell ref="L147:M147"/>
    <mergeCell ref="A148:J148"/>
    <mergeCell ref="I149:J149"/>
    <mergeCell ref="A150:B150"/>
    <mergeCell ref="C150:D150"/>
    <mergeCell ref="E150:F150"/>
    <mergeCell ref="G150:H151"/>
    <mergeCell ref="I150:J150"/>
    <mergeCell ref="K150:L150"/>
    <mergeCell ref="A130:F130"/>
    <mergeCell ref="H130:J130"/>
    <mergeCell ref="A137:F137"/>
    <mergeCell ref="H137:J137"/>
    <mergeCell ref="A138:F138"/>
    <mergeCell ref="H138:J138"/>
    <mergeCell ref="K120:L120"/>
    <mergeCell ref="G122:H122"/>
    <mergeCell ref="A123:J123"/>
    <mergeCell ref="A124:F124"/>
    <mergeCell ref="H124:J124"/>
    <mergeCell ref="A125:F125"/>
    <mergeCell ref="H125:J125"/>
    <mergeCell ref="A118:J118"/>
    <mergeCell ref="I119:J119"/>
    <mergeCell ref="A120:B120"/>
    <mergeCell ref="C120:D120"/>
    <mergeCell ref="E120:F120"/>
    <mergeCell ref="G120:H121"/>
    <mergeCell ref="I120:J120"/>
    <mergeCell ref="A106:F106"/>
    <mergeCell ref="H106:J106"/>
    <mergeCell ref="A107:F107"/>
    <mergeCell ref="H107:J107"/>
    <mergeCell ref="A117:K117"/>
    <mergeCell ref="L117:M117"/>
    <mergeCell ref="A101:F101"/>
    <mergeCell ref="H101:J101"/>
    <mergeCell ref="A103:F103"/>
    <mergeCell ref="H103:J103"/>
    <mergeCell ref="A105:F105"/>
    <mergeCell ref="H105:J105"/>
    <mergeCell ref="K94:L94"/>
    <mergeCell ref="G96:H96"/>
    <mergeCell ref="A97:F97"/>
    <mergeCell ref="H97:J97"/>
    <mergeCell ref="A99:F99"/>
    <mergeCell ref="H99:J99"/>
    <mergeCell ref="A88:F88"/>
    <mergeCell ref="H88:J88"/>
    <mergeCell ref="L91:M91"/>
    <mergeCell ref="E92:H92"/>
    <mergeCell ref="I93:J93"/>
    <mergeCell ref="A94:B94"/>
    <mergeCell ref="C94:D94"/>
    <mergeCell ref="E94:F94"/>
    <mergeCell ref="G94:H95"/>
    <mergeCell ref="I94:J94"/>
    <mergeCell ref="A84:F84"/>
    <mergeCell ref="H84:J84"/>
    <mergeCell ref="A86:G86"/>
    <mergeCell ref="H86:J86"/>
    <mergeCell ref="G68:H68"/>
    <mergeCell ref="A71:F71"/>
    <mergeCell ref="H71:J71"/>
    <mergeCell ref="A77:F77"/>
    <mergeCell ref="H77:J77"/>
    <mergeCell ref="A79:F79"/>
    <mergeCell ref="H79:J79"/>
    <mergeCell ref="A64:J64"/>
    <mergeCell ref="I65:J65"/>
    <mergeCell ref="A66:B66"/>
    <mergeCell ref="C66:D66"/>
    <mergeCell ref="E66:F66"/>
    <mergeCell ref="G66:H67"/>
    <mergeCell ref="I66:J66"/>
    <mergeCell ref="K66:L66"/>
    <mergeCell ref="A80:F80"/>
    <mergeCell ref="H80:J80"/>
    <mergeCell ref="G36:H36"/>
    <mergeCell ref="A37:F37"/>
    <mergeCell ref="H37:J37"/>
    <mergeCell ref="A38:F38"/>
    <mergeCell ref="H38:J38"/>
    <mergeCell ref="A63:K63"/>
    <mergeCell ref="L31:M31"/>
    <mergeCell ref="A32:J32"/>
    <mergeCell ref="I33:J33"/>
    <mergeCell ref="A34:B34"/>
    <mergeCell ref="C34:D34"/>
    <mergeCell ref="E34:F34"/>
    <mergeCell ref="G34:H35"/>
    <mergeCell ref="I34:J34"/>
    <mergeCell ref="K34:L34"/>
    <mergeCell ref="L63:M63"/>
    <mergeCell ref="G8:H8"/>
    <mergeCell ref="A10:F10"/>
    <mergeCell ref="H10:J10"/>
    <mergeCell ref="H19:J19"/>
    <mergeCell ref="A30:J30"/>
    <mergeCell ref="A31:K31"/>
    <mergeCell ref="A2:J2"/>
    <mergeCell ref="L2:M2"/>
    <mergeCell ref="I5:J5"/>
    <mergeCell ref="A6:B6"/>
    <mergeCell ref="C6:D6"/>
    <mergeCell ref="E6:F6"/>
    <mergeCell ref="G6:H7"/>
    <mergeCell ref="I6:J6"/>
    <mergeCell ref="K6:L6"/>
  </mergeCells>
  <printOptions horizontalCentered="1"/>
  <pageMargins left="0.74803149606299202" right="0.511811023622047" top="0.78740157480314998" bottom="0.196850393700787" header="0.43307086614173201" footer="0.66929133858267698"/>
  <pageSetup scale="96" firstPageNumber="400" orientation="landscape" useFirstPageNumber="1" r:id="rId1"/>
  <headerFooter>
    <oddHeader>&amp;L&amp;"Arial,Bold"COCHIN UNIVERSITY OF SCIENCE AND TECHNOLOGY&amp;9BUDGET ESTIMATES 2022-23&amp;C                                &amp;P</oddHeader>
    <oddFooter>&amp;L&amp;C&amp;R</oddFooter>
    <evenHeader>&amp;L&amp;"Arial,Bold"COCHIN UNIVERSITY OF SCIENCE AND TECHNOLOGY&amp;9BUDGET ESTIMATES 2016-17&amp;C&amp;P&amp;R</evenHeader>
    <evenFooter>&amp;L&amp;C&amp;R</evenFooter>
  </headerFooter>
  <rowBreaks count="8" manualBreakCount="8">
    <brk id="30" min="5" max="9" man="1"/>
    <brk id="62" min="5" max="9" man="1"/>
    <brk id="116" min="5" max="9" man="1"/>
    <brk id="146" min="5" max="9" man="1"/>
    <brk id="177" min="5" max="9" man="1"/>
    <brk id="205" min="5" max="9" man="1"/>
    <brk id="239" min="5" max="9" man="1"/>
    <brk id="265" max="9" man="1"/>
  </rowBreaks>
</worksheet>
</file>

<file path=xl/worksheets/sheet24.xml><?xml version="1.0" encoding="utf-8"?>
<worksheet xmlns="http://schemas.openxmlformats.org/spreadsheetml/2006/main" xmlns:r="http://schemas.openxmlformats.org/officeDocument/2006/relationships">
  <sheetPr>
    <tabColor theme="7" tint="-0.23999755851924193"/>
  </sheetPr>
  <dimension ref="A1:CR367"/>
  <sheetViews>
    <sheetView view="pageBreakPreview" zoomScaleSheetLayoutView="100" workbookViewId="0">
      <selection sqref="A1:J1"/>
    </sheetView>
  </sheetViews>
  <sheetFormatPr defaultColWidth="9" defaultRowHeight="12.75" customHeight="1"/>
  <cols>
    <col min="1" max="1" width="6.42578125" style="100" customWidth="1"/>
    <col min="2" max="2" width="31.5703125" style="53" customWidth="1"/>
    <col min="3" max="3" width="13.7109375" style="53" customWidth="1"/>
    <col min="4" max="4" width="8.5703125" style="90" customWidth="1"/>
    <col min="5" max="5" width="8.85546875" style="53" customWidth="1"/>
    <col min="6" max="6" width="6.7109375" style="54" customWidth="1"/>
    <col min="7" max="7" width="30" style="53" customWidth="1"/>
    <col min="8" max="8" width="13.7109375" style="90" customWidth="1"/>
    <col min="9" max="9" width="7.85546875" style="90" customWidth="1"/>
    <col min="10" max="10" width="6.42578125" style="53" customWidth="1"/>
    <col min="11" max="96" width="9.140625" style="53" customWidth="1"/>
    <col min="97" max="16384" width="9" style="2817"/>
  </cols>
  <sheetData>
    <row r="1" spans="1:10" s="54" customFormat="1" ht="25.5" customHeight="1">
      <c r="A1" s="5066" t="s">
        <v>3793</v>
      </c>
      <c r="B1" s="5066"/>
      <c r="C1" s="5066"/>
      <c r="D1" s="5066"/>
      <c r="E1" s="5066"/>
      <c r="F1" s="5066"/>
      <c r="G1" s="5066"/>
      <c r="H1" s="5066"/>
      <c r="I1" s="5066"/>
      <c r="J1" s="5066"/>
    </row>
    <row r="2" spans="1:10" ht="19.5" customHeight="1" thickBot="1">
      <c r="A2" s="4859" t="s">
        <v>2520</v>
      </c>
      <c r="B2" s="4859"/>
      <c r="C2" s="4859"/>
      <c r="D2" s="4859"/>
      <c r="E2" s="4859"/>
      <c r="F2" s="4859"/>
      <c r="G2" s="4859"/>
      <c r="H2" s="4859"/>
      <c r="I2" s="4859"/>
      <c r="J2" s="4859"/>
    </row>
    <row r="3" spans="1:10" s="97" customFormat="1" ht="18" customHeight="1">
      <c r="A3" s="5069" t="s">
        <v>2521</v>
      </c>
      <c r="B3" s="5075" t="s">
        <v>2522</v>
      </c>
      <c r="C3" s="5067" t="s">
        <v>2523</v>
      </c>
      <c r="D3" s="5079" t="s">
        <v>2524</v>
      </c>
      <c r="E3" s="5080"/>
      <c r="F3" s="5073" t="s">
        <v>2521</v>
      </c>
      <c r="G3" s="5071" t="s">
        <v>2522</v>
      </c>
      <c r="H3" s="5067" t="s">
        <v>3033</v>
      </c>
      <c r="I3" s="5045" t="s">
        <v>2524</v>
      </c>
      <c r="J3" s="5046"/>
    </row>
    <row r="4" spans="1:10" s="91" customFormat="1" ht="30.75" customHeight="1" thickBot="1">
      <c r="A4" s="5070"/>
      <c r="B4" s="5076"/>
      <c r="C4" s="5068"/>
      <c r="D4" s="1150" t="s">
        <v>103</v>
      </c>
      <c r="E4" s="1121" t="s">
        <v>104</v>
      </c>
      <c r="F4" s="5074"/>
      <c r="G4" s="5072"/>
      <c r="H4" s="5068"/>
      <c r="I4" s="1150" t="s">
        <v>103</v>
      </c>
      <c r="J4" s="1121" t="s">
        <v>104</v>
      </c>
    </row>
    <row r="5" spans="1:10" ht="19.5" customHeight="1" thickBot="1">
      <c r="A5" s="1151" t="s">
        <v>7</v>
      </c>
      <c r="B5" s="5077" t="s">
        <v>8</v>
      </c>
      <c r="C5" s="5077"/>
      <c r="D5" s="5077"/>
      <c r="E5" s="5078"/>
      <c r="F5" s="1171"/>
      <c r="G5" s="611" t="s">
        <v>2526</v>
      </c>
      <c r="H5" s="4065" t="s">
        <v>3377</v>
      </c>
      <c r="I5" s="607">
        <v>4</v>
      </c>
      <c r="J5" s="1172"/>
    </row>
    <row r="6" spans="1:10" ht="17.100000000000001" customHeight="1">
      <c r="A6" s="946"/>
      <c r="B6" s="2810" t="s">
        <v>2528</v>
      </c>
      <c r="C6" s="2907" t="s">
        <v>3545</v>
      </c>
      <c r="D6" s="2886">
        <v>1</v>
      </c>
      <c r="E6" s="944"/>
      <c r="F6" s="949"/>
      <c r="G6" s="2899" t="s">
        <v>2529</v>
      </c>
      <c r="H6" s="2958" t="s">
        <v>3375</v>
      </c>
      <c r="I6" s="2895">
        <v>2</v>
      </c>
      <c r="J6" s="925"/>
    </row>
    <row r="7" spans="1:10" ht="17.100000000000001" customHeight="1">
      <c r="A7" s="926"/>
      <c r="B7" s="2733" t="s">
        <v>2531</v>
      </c>
      <c r="C7" s="2907" t="s">
        <v>3545</v>
      </c>
      <c r="D7" s="2895">
        <v>1</v>
      </c>
      <c r="E7" s="925"/>
      <c r="F7" s="949"/>
      <c r="G7" s="2899" t="s">
        <v>2533</v>
      </c>
      <c r="H7" s="2958" t="s">
        <v>3379</v>
      </c>
      <c r="I7" s="2895">
        <v>11</v>
      </c>
      <c r="J7" s="925"/>
    </row>
    <row r="8" spans="1:10" ht="17.100000000000001" customHeight="1">
      <c r="A8" s="926"/>
      <c r="B8" s="4091" t="s">
        <v>2534</v>
      </c>
      <c r="C8" s="4085" t="s">
        <v>3545</v>
      </c>
      <c r="D8" s="4093">
        <v>1</v>
      </c>
      <c r="E8" s="925"/>
      <c r="F8" s="949"/>
      <c r="G8" s="2899" t="s">
        <v>2535</v>
      </c>
      <c r="H8" s="2958" t="s">
        <v>3380</v>
      </c>
      <c r="I8" s="2895">
        <v>4</v>
      </c>
      <c r="J8" s="925"/>
    </row>
    <row r="9" spans="1:10" ht="17.100000000000001" customHeight="1">
      <c r="A9" s="926"/>
      <c r="B9" s="4091" t="s">
        <v>2537</v>
      </c>
      <c r="C9" s="4085" t="s">
        <v>3545</v>
      </c>
      <c r="D9" s="4093">
        <v>1</v>
      </c>
      <c r="E9" s="925"/>
      <c r="F9" s="949"/>
      <c r="G9" s="2899" t="s">
        <v>2538</v>
      </c>
      <c r="H9" s="2958" t="s">
        <v>3379</v>
      </c>
      <c r="I9" s="2895">
        <v>34</v>
      </c>
      <c r="J9" s="2919"/>
    </row>
    <row r="10" spans="1:10" ht="17.100000000000001" customHeight="1">
      <c r="A10" s="926"/>
      <c r="B10" s="4091" t="s">
        <v>2539</v>
      </c>
      <c r="C10" s="4092" t="s">
        <v>3371</v>
      </c>
      <c r="D10" s="4093">
        <v>1</v>
      </c>
      <c r="E10" s="925"/>
      <c r="F10" s="949"/>
      <c r="G10" s="2899" t="s">
        <v>2541</v>
      </c>
      <c r="H10" s="2958" t="s">
        <v>3380</v>
      </c>
      <c r="I10" s="2895">
        <v>33</v>
      </c>
      <c r="J10" s="2919"/>
    </row>
    <row r="11" spans="1:10" ht="17.100000000000001" customHeight="1">
      <c r="A11" s="926"/>
      <c r="B11" s="4091" t="s">
        <v>2542</v>
      </c>
      <c r="C11" s="4092" t="s">
        <v>3371</v>
      </c>
      <c r="D11" s="4093">
        <v>3</v>
      </c>
      <c r="E11" s="925"/>
      <c r="F11" s="1173"/>
      <c r="G11" s="2899" t="s">
        <v>2543</v>
      </c>
      <c r="H11" s="2958" t="s">
        <v>3381</v>
      </c>
      <c r="I11" s="2895">
        <v>12</v>
      </c>
      <c r="J11" s="2919"/>
    </row>
    <row r="12" spans="1:10" ht="17.100000000000001" customHeight="1">
      <c r="A12" s="926"/>
      <c r="B12" s="4091" t="s">
        <v>2545</v>
      </c>
      <c r="C12" s="4092" t="s">
        <v>3372</v>
      </c>
      <c r="D12" s="4093">
        <v>9</v>
      </c>
      <c r="E12" s="925"/>
      <c r="F12" s="1174"/>
      <c r="G12" s="4091" t="s">
        <v>2546</v>
      </c>
      <c r="H12" s="4092" t="s">
        <v>3382</v>
      </c>
      <c r="I12" s="4093">
        <v>5</v>
      </c>
      <c r="J12" s="2919"/>
    </row>
    <row r="13" spans="1:10" ht="17.100000000000001" customHeight="1">
      <c r="A13" s="926"/>
      <c r="B13" s="2899" t="s">
        <v>2548</v>
      </c>
      <c r="C13" s="2958" t="s">
        <v>3370</v>
      </c>
      <c r="D13" s="2895">
        <v>7</v>
      </c>
      <c r="E13" s="925"/>
      <c r="F13" s="1174"/>
      <c r="G13" s="2899" t="s">
        <v>2550</v>
      </c>
      <c r="H13" s="2958" t="s">
        <v>3382</v>
      </c>
      <c r="I13" s="2895">
        <v>1</v>
      </c>
      <c r="J13" s="2919"/>
    </row>
    <row r="14" spans="1:10" ht="17.100000000000001" customHeight="1">
      <c r="A14" s="926"/>
      <c r="B14" s="4091" t="s">
        <v>2552</v>
      </c>
      <c r="C14" s="4092" t="s">
        <v>3373</v>
      </c>
      <c r="D14" s="4093">
        <v>11</v>
      </c>
      <c r="E14" s="925"/>
      <c r="F14" s="1174"/>
      <c r="G14" s="2899" t="s">
        <v>2554</v>
      </c>
      <c r="H14" s="2958" t="s">
        <v>3384</v>
      </c>
      <c r="I14" s="2895">
        <v>3</v>
      </c>
      <c r="J14" s="2919"/>
    </row>
    <row r="15" spans="1:10" ht="17.100000000000001" customHeight="1">
      <c r="A15" s="926"/>
      <c r="B15" s="4091" t="s">
        <v>3383</v>
      </c>
      <c r="C15" s="4092" t="s">
        <v>3371</v>
      </c>
      <c r="D15" s="4093">
        <v>1</v>
      </c>
      <c r="E15" s="925"/>
      <c r="F15" s="1174"/>
      <c r="G15" s="2899" t="s">
        <v>2557</v>
      </c>
      <c r="H15" s="2958" t="s">
        <v>3385</v>
      </c>
      <c r="I15" s="2895">
        <v>17</v>
      </c>
      <c r="J15" s="2919"/>
    </row>
    <row r="16" spans="1:10" ht="17.100000000000001" customHeight="1">
      <c r="A16" s="926"/>
      <c r="B16" s="4091" t="s">
        <v>3698</v>
      </c>
      <c r="C16" s="4092" t="s">
        <v>3372</v>
      </c>
      <c r="D16" s="4093">
        <v>1</v>
      </c>
      <c r="E16" s="925"/>
      <c r="F16" s="1174"/>
      <c r="G16" s="3831" t="s">
        <v>3701</v>
      </c>
      <c r="H16" s="2958" t="s">
        <v>3382</v>
      </c>
      <c r="I16" s="2895">
        <v>1</v>
      </c>
      <c r="J16" s="2919"/>
    </row>
    <row r="17" spans="1:10" ht="17.100000000000001" customHeight="1">
      <c r="A17" s="926"/>
      <c r="B17" s="2899" t="s">
        <v>2562</v>
      </c>
      <c r="C17" s="2958" t="s">
        <v>3378</v>
      </c>
      <c r="D17" s="2895">
        <v>1</v>
      </c>
      <c r="E17" s="925"/>
      <c r="F17" s="1174"/>
      <c r="G17" s="3831" t="s">
        <v>3702</v>
      </c>
      <c r="H17" s="2958" t="s">
        <v>3386</v>
      </c>
      <c r="I17" s="2895">
        <v>1</v>
      </c>
      <c r="J17" s="2919"/>
    </row>
    <row r="18" spans="1:10" ht="17.100000000000001" customHeight="1">
      <c r="A18" s="926"/>
      <c r="B18" s="4091" t="s">
        <v>3699</v>
      </c>
      <c r="C18" s="4092" t="s">
        <v>3371</v>
      </c>
      <c r="D18" s="4093">
        <v>1</v>
      </c>
      <c r="E18" s="925"/>
      <c r="F18" s="1174"/>
      <c r="G18" s="3831" t="s">
        <v>3703</v>
      </c>
      <c r="H18" s="2958" t="s">
        <v>3387</v>
      </c>
      <c r="I18" s="2895">
        <v>4</v>
      </c>
      <c r="J18" s="2919"/>
    </row>
    <row r="19" spans="1:10" ht="17.100000000000001" customHeight="1">
      <c r="A19" s="926"/>
      <c r="B19" s="2899" t="s">
        <v>2564</v>
      </c>
      <c r="C19" s="2958" t="s">
        <v>3378</v>
      </c>
      <c r="D19" s="2895">
        <v>1</v>
      </c>
      <c r="E19" s="925"/>
      <c r="F19" s="1174"/>
      <c r="G19" s="2899" t="s">
        <v>2570</v>
      </c>
      <c r="H19" s="2958" t="s">
        <v>3385</v>
      </c>
      <c r="I19" s="2895">
        <v>2</v>
      </c>
      <c r="J19" s="2919"/>
    </row>
    <row r="20" spans="1:10" ht="17.100000000000001" customHeight="1">
      <c r="A20" s="926"/>
      <c r="B20" s="4091" t="s">
        <v>3700</v>
      </c>
      <c r="C20" s="4092" t="s">
        <v>3373</v>
      </c>
      <c r="D20" s="4093">
        <v>1</v>
      </c>
      <c r="E20" s="925"/>
      <c r="F20" s="1174"/>
      <c r="G20" s="2899" t="s">
        <v>2572</v>
      </c>
      <c r="H20" s="2958" t="s">
        <v>3382</v>
      </c>
      <c r="I20" s="2895">
        <v>1</v>
      </c>
      <c r="J20" s="2919"/>
    </row>
    <row r="21" spans="1:10" ht="17.100000000000001" customHeight="1">
      <c r="A21" s="926"/>
      <c r="B21" s="2899" t="s">
        <v>2566</v>
      </c>
      <c r="C21" s="2958" t="s">
        <v>3378</v>
      </c>
      <c r="D21" s="2895">
        <v>1</v>
      </c>
      <c r="E21" s="925"/>
      <c r="F21" s="1174"/>
      <c r="G21" s="2899" t="s">
        <v>2574</v>
      </c>
      <c r="H21" s="2958" t="s">
        <v>3385</v>
      </c>
      <c r="I21" s="2895">
        <v>2</v>
      </c>
      <c r="J21" s="2919"/>
    </row>
    <row r="22" spans="1:10" ht="17.100000000000001" customHeight="1">
      <c r="A22" s="926"/>
      <c r="B22" s="4091" t="s">
        <v>2568</v>
      </c>
      <c r="C22" s="4092" t="s">
        <v>3374</v>
      </c>
      <c r="D22" s="4093">
        <v>14</v>
      </c>
      <c r="E22" s="925"/>
      <c r="F22" s="1174"/>
      <c r="G22" s="2899" t="s">
        <v>2576</v>
      </c>
      <c r="H22" s="2958" t="s">
        <v>3382</v>
      </c>
      <c r="I22" s="2895">
        <v>1</v>
      </c>
      <c r="J22" s="2919"/>
    </row>
    <row r="23" spans="1:10" ht="17.100000000000001" customHeight="1">
      <c r="A23" s="926"/>
      <c r="B23" s="4091" t="s">
        <v>2571</v>
      </c>
      <c r="C23" s="4092" t="s">
        <v>3375</v>
      </c>
      <c r="D23" s="4093">
        <v>38</v>
      </c>
      <c r="E23" s="925"/>
      <c r="F23" s="1174"/>
      <c r="G23" s="2899" t="s">
        <v>2578</v>
      </c>
      <c r="H23" s="2958" t="s">
        <v>3388</v>
      </c>
      <c r="I23" s="2895">
        <v>3</v>
      </c>
      <c r="J23" s="2919"/>
    </row>
    <row r="24" spans="1:10" ht="17.100000000000001" customHeight="1">
      <c r="A24" s="926"/>
      <c r="B24" s="2899" t="s">
        <v>2573</v>
      </c>
      <c r="C24" s="2958" t="s">
        <v>3378</v>
      </c>
      <c r="D24" s="2895">
        <v>4</v>
      </c>
      <c r="E24" s="925"/>
      <c r="F24" s="1174"/>
      <c r="G24" s="2899" t="s">
        <v>2580</v>
      </c>
      <c r="H24" s="2958" t="s">
        <v>3389</v>
      </c>
      <c r="I24" s="2895">
        <v>52</v>
      </c>
      <c r="J24" s="2919"/>
    </row>
    <row r="25" spans="1:10" ht="17.100000000000001" customHeight="1">
      <c r="A25" s="926"/>
      <c r="B25" s="2899" t="s">
        <v>2575</v>
      </c>
      <c r="C25" s="2958" t="s">
        <v>3376</v>
      </c>
      <c r="D25" s="2895">
        <v>1</v>
      </c>
      <c r="E25" s="925"/>
      <c r="F25" s="1174"/>
      <c r="G25" s="2899" t="s">
        <v>2584</v>
      </c>
      <c r="H25" s="2958" t="s">
        <v>3389</v>
      </c>
      <c r="I25" s="2895" t="s">
        <v>2585</v>
      </c>
      <c r="J25" s="2919"/>
    </row>
    <row r="26" spans="1:10" ht="17.100000000000001" customHeight="1" thickBot="1">
      <c r="A26" s="926"/>
      <c r="B26" s="4119" t="s">
        <v>2577</v>
      </c>
      <c r="C26" s="4092" t="s">
        <v>3372</v>
      </c>
      <c r="D26" s="4093">
        <v>1</v>
      </c>
      <c r="E26" s="925"/>
      <c r="F26" s="1174"/>
      <c r="G26" s="4095" t="s">
        <v>2587</v>
      </c>
      <c r="H26" s="4096" t="s">
        <v>3390</v>
      </c>
      <c r="I26" s="576">
        <v>1</v>
      </c>
      <c r="J26" s="2919"/>
    </row>
    <row r="27" spans="1:10" ht="17.100000000000001" customHeight="1">
      <c r="A27" s="926"/>
      <c r="B27" s="4091" t="s">
        <v>2579</v>
      </c>
      <c r="C27" s="4092" t="s">
        <v>3377</v>
      </c>
      <c r="D27" s="4093">
        <v>1</v>
      </c>
      <c r="E27" s="925"/>
      <c r="F27" s="1174"/>
      <c r="G27" s="4101" t="s">
        <v>3744</v>
      </c>
      <c r="H27" s="4102" t="s">
        <v>3380</v>
      </c>
      <c r="I27" s="4102">
        <v>1</v>
      </c>
      <c r="J27" s="2919"/>
    </row>
    <row r="28" spans="1:10" ht="17.100000000000001" customHeight="1">
      <c r="A28" s="926"/>
      <c r="B28" s="2899" t="s">
        <v>2582</v>
      </c>
      <c r="C28" s="2958" t="s">
        <v>3374</v>
      </c>
      <c r="D28" s="2895">
        <v>1</v>
      </c>
      <c r="E28" s="925"/>
      <c r="F28" s="1174"/>
      <c r="J28" s="2919"/>
    </row>
    <row r="29" spans="1:10" ht="17.100000000000001" customHeight="1" thickBot="1">
      <c r="A29" s="927"/>
      <c r="B29" s="530" t="s">
        <v>2586</v>
      </c>
      <c r="C29" s="4066" t="s">
        <v>3376</v>
      </c>
      <c r="D29" s="576">
        <v>3</v>
      </c>
      <c r="E29" s="1176"/>
      <c r="F29" s="1175"/>
      <c r="J29" s="928"/>
    </row>
    <row r="30" spans="1:10" ht="19.5" customHeight="1" thickBot="1">
      <c r="A30" s="1151" t="s">
        <v>7</v>
      </c>
      <c r="B30" s="5026" t="s">
        <v>2588</v>
      </c>
      <c r="C30" s="5027"/>
      <c r="D30" s="5027"/>
      <c r="E30" s="5028"/>
      <c r="F30" s="1186" t="s">
        <v>12</v>
      </c>
      <c r="G30" s="5026" t="s">
        <v>3177</v>
      </c>
      <c r="H30" s="5027"/>
      <c r="I30" s="5027"/>
      <c r="J30" s="5028"/>
    </row>
    <row r="31" spans="1:10" ht="17.100000000000001" customHeight="1">
      <c r="A31" s="947"/>
      <c r="B31" s="2907" t="s">
        <v>2589</v>
      </c>
      <c r="C31" s="2957" t="s">
        <v>3388</v>
      </c>
      <c r="D31" s="2886" t="s">
        <v>2591</v>
      </c>
      <c r="E31" s="948"/>
      <c r="F31" s="949"/>
      <c r="G31" s="2899" t="s">
        <v>2601</v>
      </c>
      <c r="H31" s="557" t="s">
        <v>3547</v>
      </c>
      <c r="I31" s="2895">
        <v>0</v>
      </c>
      <c r="J31" s="2919"/>
    </row>
    <row r="32" spans="1:10" ht="17.100000000000001" customHeight="1">
      <c r="A32" s="929"/>
      <c r="B32" s="2899" t="s">
        <v>2594</v>
      </c>
      <c r="C32" s="2958" t="s">
        <v>3380</v>
      </c>
      <c r="D32" s="2895" t="s">
        <v>2593</v>
      </c>
      <c r="E32" s="2919"/>
      <c r="F32" s="949"/>
      <c r="G32" s="2899" t="s">
        <v>2602</v>
      </c>
      <c r="H32" s="2958" t="s">
        <v>3376</v>
      </c>
      <c r="I32" s="2895">
        <v>0</v>
      </c>
      <c r="J32" s="2919"/>
    </row>
    <row r="33" spans="1:10" ht="17.100000000000001" customHeight="1" thickBot="1">
      <c r="A33" s="5084"/>
      <c r="B33" s="5064"/>
      <c r="C33" s="5064"/>
      <c r="D33" s="5064"/>
      <c r="E33" s="5065"/>
      <c r="F33" s="949"/>
      <c r="G33" s="2899" t="s">
        <v>2603</v>
      </c>
      <c r="H33" s="2958" t="s">
        <v>3377</v>
      </c>
      <c r="I33" s="2895">
        <v>0</v>
      </c>
      <c r="J33" s="2919"/>
    </row>
    <row r="34" spans="1:10" ht="19.5" customHeight="1" thickBot="1">
      <c r="A34" s="1151" t="s">
        <v>10</v>
      </c>
      <c r="B34" s="5026" t="s">
        <v>2598</v>
      </c>
      <c r="C34" s="5027"/>
      <c r="D34" s="5027"/>
      <c r="E34" s="5028"/>
      <c r="F34" s="949"/>
      <c r="G34" s="2899" t="s">
        <v>2605</v>
      </c>
      <c r="H34" s="2958" t="s">
        <v>3374</v>
      </c>
      <c r="I34" s="2895">
        <v>1</v>
      </c>
      <c r="J34" s="2919"/>
    </row>
    <row r="35" spans="1:10" ht="15.75" customHeight="1">
      <c r="A35" s="946"/>
      <c r="B35" s="2907" t="s">
        <v>2600</v>
      </c>
      <c r="C35" s="2907" t="s">
        <v>3545</v>
      </c>
      <c r="D35" s="2886">
        <v>1</v>
      </c>
      <c r="E35" s="948"/>
      <c r="F35" s="949"/>
      <c r="G35" s="2899" t="s">
        <v>2529</v>
      </c>
      <c r="H35" s="2958" t="s">
        <v>3375</v>
      </c>
      <c r="I35" s="2895">
        <v>1</v>
      </c>
      <c r="J35" s="2919"/>
    </row>
    <row r="36" spans="1:10" s="54" customFormat="1" ht="17.100000000000001" customHeight="1">
      <c r="A36" s="926"/>
      <c r="B36" s="2899" t="s">
        <v>2542</v>
      </c>
      <c r="C36" s="2958" t="s">
        <v>3371</v>
      </c>
      <c r="D36" s="2895">
        <v>1</v>
      </c>
      <c r="E36" s="2919"/>
      <c r="F36" s="949"/>
      <c r="G36" s="4091" t="s">
        <v>2607</v>
      </c>
      <c r="H36" s="4089" t="s">
        <v>3379</v>
      </c>
      <c r="I36" s="4093">
        <v>1</v>
      </c>
      <c r="J36" s="2919"/>
    </row>
    <row r="37" spans="1:10" ht="17.100000000000001" customHeight="1">
      <c r="A37" s="926"/>
      <c r="B37" s="2899" t="s">
        <v>2545</v>
      </c>
      <c r="C37" s="2958" t="s">
        <v>3372</v>
      </c>
      <c r="D37" s="2895">
        <v>4</v>
      </c>
      <c r="E37" s="2919"/>
      <c r="F37" s="949"/>
      <c r="G37" s="2936" t="s">
        <v>2704</v>
      </c>
      <c r="H37" s="2958" t="s">
        <v>3381</v>
      </c>
      <c r="I37" s="2895">
        <v>2</v>
      </c>
      <c r="J37" s="930"/>
    </row>
    <row r="38" spans="1:10" ht="17.100000000000001" customHeight="1">
      <c r="A38" s="926"/>
      <c r="B38" s="2899" t="s">
        <v>2548</v>
      </c>
      <c r="C38" s="2958" t="s">
        <v>3370</v>
      </c>
      <c r="D38" s="2895">
        <v>0</v>
      </c>
      <c r="E38" s="2919"/>
      <c r="F38" s="888"/>
      <c r="G38" s="2899" t="s">
        <v>2610</v>
      </c>
      <c r="H38" s="2958" t="s">
        <v>3379</v>
      </c>
      <c r="I38" s="2895">
        <v>1</v>
      </c>
      <c r="J38" s="930"/>
    </row>
    <row r="39" spans="1:10" ht="17.100000000000001" customHeight="1">
      <c r="A39" s="926"/>
      <c r="B39" s="2899" t="s">
        <v>2552</v>
      </c>
      <c r="C39" s="2958" t="s">
        <v>3373</v>
      </c>
      <c r="D39" s="2895">
        <v>3</v>
      </c>
      <c r="E39" s="2919"/>
      <c r="F39" s="888"/>
      <c r="G39" s="4091" t="s">
        <v>2612</v>
      </c>
      <c r="H39" s="4092" t="s">
        <v>3381</v>
      </c>
      <c r="I39" s="4093">
        <v>12</v>
      </c>
      <c r="J39" s="930"/>
    </row>
    <row r="40" spans="1:10" ht="17.100000000000001" customHeight="1">
      <c r="A40" s="926"/>
      <c r="B40" s="3831" t="s">
        <v>3704</v>
      </c>
      <c r="C40" s="2958" t="s">
        <v>3371</v>
      </c>
      <c r="D40" s="2895">
        <v>1</v>
      </c>
      <c r="E40" s="2919"/>
      <c r="F40" s="888"/>
      <c r="G40" s="2936" t="s">
        <v>2689</v>
      </c>
      <c r="H40" s="2958" t="s">
        <v>3386</v>
      </c>
      <c r="I40" s="2937" t="s">
        <v>2671</v>
      </c>
      <c r="J40" s="930"/>
    </row>
    <row r="41" spans="1:10" ht="17.100000000000001" customHeight="1">
      <c r="A41" s="926"/>
      <c r="B41" s="2899" t="s">
        <v>2573</v>
      </c>
      <c r="C41" s="2958" t="s">
        <v>3378</v>
      </c>
      <c r="D41" s="2895">
        <v>1</v>
      </c>
      <c r="E41" s="2919"/>
      <c r="F41" s="1181"/>
      <c r="G41" s="2899" t="s">
        <v>2615</v>
      </c>
      <c r="H41" s="2958" t="s">
        <v>3385</v>
      </c>
      <c r="I41" s="2895">
        <v>1</v>
      </c>
      <c r="J41" s="930"/>
    </row>
    <row r="42" spans="1:10" ht="17.100000000000001" customHeight="1">
      <c r="A42" s="926"/>
      <c r="B42" s="2899" t="s">
        <v>2609</v>
      </c>
      <c r="C42" s="2958" t="s">
        <v>3374</v>
      </c>
      <c r="D42" s="2895">
        <v>11</v>
      </c>
      <c r="E42" s="2919"/>
      <c r="F42" s="1181"/>
      <c r="G42" s="2899" t="s">
        <v>2580</v>
      </c>
      <c r="H42" s="2958" t="s">
        <v>3389</v>
      </c>
      <c r="I42" s="2937" t="s">
        <v>2700</v>
      </c>
      <c r="J42" s="930"/>
    </row>
    <row r="43" spans="1:10" ht="17.100000000000001" customHeight="1" thickBot="1">
      <c r="A43" s="926"/>
      <c r="B43" s="2899" t="s">
        <v>2571</v>
      </c>
      <c r="C43" s="2958" t="s">
        <v>3375</v>
      </c>
      <c r="D43" s="2895">
        <v>19</v>
      </c>
      <c r="E43" s="2919"/>
      <c r="F43" s="1181"/>
      <c r="G43" s="2899" t="s">
        <v>2584</v>
      </c>
      <c r="H43" s="2958" t="s">
        <v>3389</v>
      </c>
      <c r="I43" s="2895" t="s">
        <v>2591</v>
      </c>
      <c r="J43" s="931"/>
    </row>
    <row r="44" spans="1:10" ht="17.100000000000001" customHeight="1">
      <c r="A44" s="926"/>
      <c r="B44" s="2899" t="s">
        <v>2611</v>
      </c>
      <c r="C44" s="4065" t="s">
        <v>3377</v>
      </c>
      <c r="D44" s="2895">
        <v>9</v>
      </c>
      <c r="E44" s="2919"/>
      <c r="F44" s="1181"/>
      <c r="G44" s="2899" t="s">
        <v>2578</v>
      </c>
      <c r="H44" s="2958" t="s">
        <v>3388</v>
      </c>
      <c r="I44" s="2937" t="s">
        <v>3550</v>
      </c>
      <c r="J44" s="2889"/>
    </row>
    <row r="45" spans="1:10" ht="17.100000000000001" customHeight="1">
      <c r="A45" s="926"/>
      <c r="B45" s="2899" t="s">
        <v>2529</v>
      </c>
      <c r="C45" s="2958" t="s">
        <v>3375</v>
      </c>
      <c r="D45" s="2895">
        <v>2</v>
      </c>
      <c r="E45" s="2919"/>
      <c r="F45" s="1187"/>
      <c r="J45" s="2919"/>
    </row>
    <row r="46" spans="1:10" ht="17.100000000000001" customHeight="1" thickBot="1">
      <c r="A46" s="926"/>
      <c r="B46" s="2899" t="s">
        <v>2614</v>
      </c>
      <c r="C46" s="2958" t="s">
        <v>3379</v>
      </c>
      <c r="D46" s="2895">
        <v>3</v>
      </c>
      <c r="E46" s="2919"/>
      <c r="F46" s="924"/>
      <c r="G46" s="344"/>
      <c r="H46" s="344"/>
      <c r="I46" s="344"/>
      <c r="J46" s="930"/>
    </row>
    <row r="47" spans="1:10" ht="21" customHeight="1" thickBot="1">
      <c r="A47" s="926"/>
      <c r="B47" s="2899" t="s">
        <v>2538</v>
      </c>
      <c r="C47" s="2958" t="s">
        <v>3379</v>
      </c>
      <c r="D47" s="2895">
        <v>17</v>
      </c>
      <c r="E47" s="2919"/>
      <c r="F47" s="1186" t="s">
        <v>22</v>
      </c>
      <c r="G47" s="5026" t="s">
        <v>164</v>
      </c>
      <c r="H47" s="5027"/>
      <c r="I47" s="5027"/>
      <c r="J47" s="5028"/>
    </row>
    <row r="48" spans="1:10" ht="17.100000000000001" customHeight="1">
      <c r="A48" s="926"/>
      <c r="B48" s="2899" t="s">
        <v>2541</v>
      </c>
      <c r="C48" s="2958" t="s">
        <v>3380</v>
      </c>
      <c r="D48" s="2895">
        <v>19</v>
      </c>
      <c r="E48" s="2919"/>
      <c r="F48" s="945"/>
      <c r="G48" s="2907" t="s">
        <v>2620</v>
      </c>
      <c r="H48" s="2957" t="s">
        <v>3370</v>
      </c>
      <c r="I48" s="2886" t="s">
        <v>2593</v>
      </c>
      <c r="J48" s="948"/>
    </row>
    <row r="49" spans="1:10" ht="17.100000000000001" customHeight="1">
      <c r="A49" s="926"/>
      <c r="B49" s="2899" t="s">
        <v>2543</v>
      </c>
      <c r="C49" s="2958" t="s">
        <v>3381</v>
      </c>
      <c r="D49" s="2895">
        <v>9</v>
      </c>
      <c r="E49" s="2919"/>
      <c r="F49" s="949"/>
      <c r="G49" s="2899" t="s">
        <v>2621</v>
      </c>
      <c r="H49" s="2957" t="s">
        <v>3370</v>
      </c>
      <c r="I49" s="2895">
        <v>1</v>
      </c>
      <c r="J49" s="2919"/>
    </row>
    <row r="50" spans="1:10" ht="17.100000000000001" customHeight="1">
      <c r="A50" s="926"/>
      <c r="B50" s="2899" t="s">
        <v>2580</v>
      </c>
      <c r="C50" s="2958" t="s">
        <v>3389</v>
      </c>
      <c r="D50" s="2895">
        <v>4</v>
      </c>
      <c r="E50" s="931"/>
      <c r="F50" s="949"/>
      <c r="G50" s="2899" t="s">
        <v>2623</v>
      </c>
      <c r="H50" s="2958" t="s">
        <v>3374</v>
      </c>
      <c r="I50" s="2895">
        <v>5</v>
      </c>
      <c r="J50" s="2919"/>
    </row>
    <row r="51" spans="1:10" ht="17.100000000000001" customHeight="1">
      <c r="A51" s="926"/>
      <c r="B51" s="2899" t="s">
        <v>2574</v>
      </c>
      <c r="C51" s="2958" t="s">
        <v>3385</v>
      </c>
      <c r="D51" s="2895">
        <v>1</v>
      </c>
      <c r="E51" s="1189"/>
      <c r="F51" s="949"/>
      <c r="G51" s="2899" t="s">
        <v>2626</v>
      </c>
      <c r="H51" s="2958" t="s">
        <v>3376</v>
      </c>
      <c r="I51" s="2895">
        <v>8</v>
      </c>
      <c r="J51" s="2919"/>
    </row>
    <row r="52" spans="1:10" ht="17.100000000000001" customHeight="1" thickBot="1">
      <c r="A52" s="927"/>
      <c r="B52" s="530" t="s">
        <v>2580</v>
      </c>
      <c r="C52" s="2958" t="s">
        <v>3389</v>
      </c>
      <c r="D52" s="576">
        <v>10</v>
      </c>
      <c r="E52" s="928"/>
      <c r="F52" s="949"/>
      <c r="G52" s="2899" t="s">
        <v>2628</v>
      </c>
      <c r="H52" s="2958" t="s">
        <v>3376</v>
      </c>
      <c r="I52" s="2895" t="s">
        <v>2593</v>
      </c>
      <c r="J52" s="2919"/>
    </row>
    <row r="53" spans="1:10" ht="19.5" customHeight="1" thickBot="1">
      <c r="A53" s="1156" t="s">
        <v>12</v>
      </c>
      <c r="B53" s="5026" t="s">
        <v>13</v>
      </c>
      <c r="C53" s="5027"/>
      <c r="D53" s="5027"/>
      <c r="E53" s="5028"/>
      <c r="F53" s="949"/>
      <c r="G53" s="4091" t="s">
        <v>2571</v>
      </c>
      <c r="H53" s="4089" t="s">
        <v>3375</v>
      </c>
      <c r="I53" s="4093">
        <v>2</v>
      </c>
      <c r="J53" s="2919"/>
    </row>
    <row r="54" spans="1:10" ht="17.100000000000001" customHeight="1">
      <c r="A54" s="946"/>
      <c r="B54" s="4085" t="s">
        <v>2592</v>
      </c>
      <c r="C54" s="4085" t="s">
        <v>3545</v>
      </c>
      <c r="D54" s="4086">
        <v>1</v>
      </c>
      <c r="E54" s="948"/>
      <c r="F54" s="949"/>
      <c r="G54" s="2899" t="s">
        <v>2611</v>
      </c>
      <c r="H54" s="4065" t="s">
        <v>3377</v>
      </c>
      <c r="I54" s="2895">
        <v>1</v>
      </c>
      <c r="J54" s="2919"/>
    </row>
    <row r="55" spans="1:10" ht="17.100000000000001" customHeight="1">
      <c r="A55" s="926"/>
      <c r="B55" s="4091" t="s">
        <v>2595</v>
      </c>
      <c r="C55" s="4092" t="s">
        <v>3545</v>
      </c>
      <c r="D55" s="4093">
        <v>0</v>
      </c>
      <c r="E55" s="4094"/>
      <c r="F55" s="949"/>
      <c r="G55" s="4091" t="s">
        <v>2538</v>
      </c>
      <c r="H55" s="4092" t="s">
        <v>3379</v>
      </c>
      <c r="I55" s="4093">
        <v>2</v>
      </c>
      <c r="J55" s="2919"/>
    </row>
    <row r="56" spans="1:10" ht="17.100000000000001" customHeight="1">
      <c r="A56" s="926"/>
      <c r="B56" s="2936" t="s">
        <v>3551</v>
      </c>
      <c r="C56" s="557" t="s">
        <v>3547</v>
      </c>
      <c r="D56" s="2937">
        <v>9</v>
      </c>
      <c r="E56" s="2919"/>
      <c r="F56" s="949"/>
      <c r="G56" s="4091" t="s">
        <v>2541</v>
      </c>
      <c r="H56" s="4092" t="s">
        <v>3380</v>
      </c>
      <c r="I56" s="4093">
        <v>1</v>
      </c>
      <c r="J56" s="2919"/>
    </row>
    <row r="57" spans="1:10" ht="17.100000000000001" customHeight="1" thickBot="1">
      <c r="A57" s="927"/>
      <c r="B57" s="4095" t="s">
        <v>2599</v>
      </c>
      <c r="C57" s="4096" t="s">
        <v>3547</v>
      </c>
      <c r="D57" s="4097">
        <v>1</v>
      </c>
      <c r="E57" s="928"/>
      <c r="F57" s="1188"/>
      <c r="G57" s="4095" t="s">
        <v>2543</v>
      </c>
      <c r="H57" s="4096" t="s">
        <v>3381</v>
      </c>
      <c r="I57" s="4097">
        <v>1</v>
      </c>
      <c r="J57" s="928"/>
    </row>
    <row r="58" spans="1:10" ht="15" customHeight="1" thickBot="1">
      <c r="A58" s="4493"/>
      <c r="B58" s="4493"/>
      <c r="C58" s="4493"/>
      <c r="D58" s="4493"/>
      <c r="E58" s="4493"/>
      <c r="F58" s="2817"/>
      <c r="G58" s="2817"/>
      <c r="H58" s="2817"/>
      <c r="I58" s="2817"/>
      <c r="J58" s="2817"/>
    </row>
    <row r="59" spans="1:10" ht="19.5" customHeight="1" thickBot="1">
      <c r="A59" s="1156" t="s">
        <v>22</v>
      </c>
      <c r="B59" s="5026" t="s">
        <v>164</v>
      </c>
      <c r="C59" s="5027"/>
      <c r="D59" s="5027"/>
      <c r="E59" s="5028"/>
      <c r="F59" s="1153" t="s">
        <v>18</v>
      </c>
      <c r="G59" s="5026" t="s">
        <v>226</v>
      </c>
      <c r="H59" s="5027"/>
      <c r="I59" s="5027"/>
      <c r="J59" s="5028"/>
    </row>
    <row r="60" spans="1:10" ht="17.100000000000001" customHeight="1">
      <c r="A60" s="926"/>
      <c r="B60" s="2899" t="s">
        <v>2634</v>
      </c>
      <c r="C60" s="2958" t="s">
        <v>3384</v>
      </c>
      <c r="D60" s="2895">
        <v>5</v>
      </c>
      <c r="E60" s="2919"/>
      <c r="F60" s="5085"/>
      <c r="G60" s="4986" t="s">
        <v>2632</v>
      </c>
      <c r="H60" s="4896" t="s">
        <v>2633</v>
      </c>
      <c r="I60" s="5056">
        <v>1</v>
      </c>
      <c r="J60" s="5059"/>
    </row>
    <row r="61" spans="1:10" ht="17.100000000000001" customHeight="1">
      <c r="A61" s="926"/>
      <c r="B61" s="1169" t="s">
        <v>2614</v>
      </c>
      <c r="C61" s="2958" t="s">
        <v>3379</v>
      </c>
      <c r="D61" s="2895">
        <v>2</v>
      </c>
      <c r="E61" s="2919"/>
      <c r="F61" s="5058"/>
      <c r="G61" s="4917"/>
      <c r="H61" s="5047"/>
      <c r="I61" s="5057"/>
      <c r="J61" s="5055"/>
    </row>
    <row r="62" spans="1:10" ht="17.100000000000001" customHeight="1">
      <c r="A62" s="926"/>
      <c r="B62" s="2899" t="s">
        <v>2535</v>
      </c>
      <c r="C62" s="2958" t="s">
        <v>3380</v>
      </c>
      <c r="D62" s="2895">
        <v>1</v>
      </c>
      <c r="E62" s="2919"/>
      <c r="F62" s="5058"/>
      <c r="G62" s="5000" t="s">
        <v>2635</v>
      </c>
      <c r="H62" s="5047" t="s">
        <v>2633</v>
      </c>
      <c r="I62" s="5054">
        <v>9</v>
      </c>
      <c r="J62" s="5055"/>
    </row>
    <row r="63" spans="1:10" ht="17.100000000000001" customHeight="1">
      <c r="A63" s="926"/>
      <c r="B63" s="2899" t="s">
        <v>2636</v>
      </c>
      <c r="C63" s="2958" t="s">
        <v>3386</v>
      </c>
      <c r="D63" s="2895" t="s">
        <v>2593</v>
      </c>
      <c r="E63" s="2919"/>
      <c r="F63" s="5058"/>
      <c r="G63" s="5000"/>
      <c r="H63" s="5047"/>
      <c r="I63" s="5054"/>
      <c r="J63" s="5055"/>
    </row>
    <row r="64" spans="1:10" ht="17.100000000000001" customHeight="1">
      <c r="A64" s="926"/>
      <c r="B64" s="2899" t="s">
        <v>2637</v>
      </c>
      <c r="C64" s="2958" t="s">
        <v>3387</v>
      </c>
      <c r="D64" s="2895">
        <v>2</v>
      </c>
      <c r="E64" s="2919"/>
      <c r="F64" s="924"/>
      <c r="G64" s="2899" t="s">
        <v>2529</v>
      </c>
      <c r="H64" s="2958" t="s">
        <v>3375</v>
      </c>
      <c r="I64" s="2895">
        <v>1</v>
      </c>
      <c r="J64" s="2919"/>
    </row>
    <row r="65" spans="1:12" ht="17.100000000000001" customHeight="1">
      <c r="A65" s="926"/>
      <c r="B65" s="2899" t="s">
        <v>2639</v>
      </c>
      <c r="C65" s="2958" t="s">
        <v>3385</v>
      </c>
      <c r="D65" s="2895" t="s">
        <v>2640</v>
      </c>
      <c r="E65" s="2919"/>
      <c r="F65" s="924"/>
      <c r="G65" s="2926" t="s">
        <v>2638</v>
      </c>
      <c r="H65" s="2958" t="s">
        <v>3386</v>
      </c>
      <c r="I65" s="2895" t="s">
        <v>2593</v>
      </c>
      <c r="J65" s="2919"/>
    </row>
    <row r="66" spans="1:12" ht="17.100000000000001" customHeight="1">
      <c r="A66" s="926"/>
      <c r="B66" s="2899" t="s">
        <v>2642</v>
      </c>
      <c r="C66" s="2958" t="s">
        <v>3382</v>
      </c>
      <c r="D66" s="2895">
        <v>3</v>
      </c>
      <c r="E66" s="2919"/>
      <c r="F66" s="924"/>
      <c r="G66" s="2899" t="s">
        <v>2641</v>
      </c>
      <c r="H66" s="2958" t="s">
        <v>3384</v>
      </c>
      <c r="I66" s="2895">
        <v>1</v>
      </c>
      <c r="J66" s="2919"/>
    </row>
    <row r="67" spans="1:12" s="97" customFormat="1" ht="17.100000000000001" customHeight="1">
      <c r="A67" s="926"/>
      <c r="B67" s="2899" t="s">
        <v>2644</v>
      </c>
      <c r="C67" s="2958" t="s">
        <v>3382</v>
      </c>
      <c r="D67" s="2895">
        <v>8</v>
      </c>
      <c r="E67" s="2919"/>
      <c r="F67" s="924"/>
      <c r="G67" s="2899" t="s">
        <v>2643</v>
      </c>
      <c r="H67" s="2958" t="s">
        <v>3387</v>
      </c>
      <c r="I67" s="2895">
        <v>3</v>
      </c>
      <c r="J67" s="2919"/>
    </row>
    <row r="68" spans="1:12" s="91" customFormat="1" ht="17.100000000000001" customHeight="1">
      <c r="A68" s="926"/>
      <c r="B68" s="2899" t="s">
        <v>2647</v>
      </c>
      <c r="C68" s="2958" t="s">
        <v>3389</v>
      </c>
      <c r="D68" s="2895">
        <v>1</v>
      </c>
      <c r="E68" s="2919"/>
      <c r="F68" s="924"/>
      <c r="G68" s="2899" t="s">
        <v>2580</v>
      </c>
      <c r="H68" s="4012" t="s">
        <v>3389</v>
      </c>
      <c r="I68" s="2895" t="s">
        <v>2593</v>
      </c>
      <c r="J68" s="2919"/>
    </row>
    <row r="69" spans="1:12" s="53" customFormat="1" ht="17.100000000000001" customHeight="1">
      <c r="A69" s="926"/>
      <c r="B69" s="2899" t="s">
        <v>2648</v>
      </c>
      <c r="C69" s="2958" t="s">
        <v>3388</v>
      </c>
      <c r="D69" s="2895">
        <v>4</v>
      </c>
      <c r="E69" s="2919"/>
      <c r="F69" s="924"/>
      <c r="G69" s="2899" t="s">
        <v>2584</v>
      </c>
      <c r="H69" s="4012" t="s">
        <v>3389</v>
      </c>
      <c r="I69" s="2895" t="s">
        <v>2646</v>
      </c>
      <c r="J69" s="2919"/>
    </row>
    <row r="70" spans="1:12" ht="17.100000000000001" customHeight="1" thickBot="1">
      <c r="A70" s="2906"/>
      <c r="B70" s="2899" t="s">
        <v>2580</v>
      </c>
      <c r="C70" s="4012" t="s">
        <v>3389</v>
      </c>
      <c r="D70" s="2895">
        <v>2</v>
      </c>
      <c r="E70" s="930"/>
      <c r="F70" s="2911"/>
      <c r="G70" s="2911"/>
      <c r="H70" s="2911"/>
      <c r="I70" s="2911"/>
      <c r="J70" s="2913"/>
    </row>
    <row r="71" spans="1:12" ht="19.5" customHeight="1" thickBot="1">
      <c r="A71" s="2906"/>
      <c r="B71" s="2899" t="s">
        <v>2653</v>
      </c>
      <c r="C71" s="2958" t="s">
        <v>3385</v>
      </c>
      <c r="D71" s="2895">
        <v>1</v>
      </c>
      <c r="E71" s="930"/>
      <c r="F71" s="1153" t="s">
        <v>20</v>
      </c>
      <c r="G71" s="5026" t="s">
        <v>21</v>
      </c>
      <c r="H71" s="5027"/>
      <c r="I71" s="5027"/>
      <c r="J71" s="5028"/>
    </row>
    <row r="72" spans="1:12" ht="17.100000000000001" customHeight="1">
      <c r="A72" s="2906"/>
      <c r="B72" s="2899" t="s">
        <v>2654</v>
      </c>
      <c r="C72" s="2958" t="s">
        <v>3387</v>
      </c>
      <c r="D72" s="2895">
        <v>1</v>
      </c>
      <c r="E72" s="2919"/>
      <c r="F72" s="1180"/>
      <c r="G72" s="2907" t="s">
        <v>2650</v>
      </c>
      <c r="H72" s="943" t="s">
        <v>2651</v>
      </c>
      <c r="I72" s="2886">
        <v>1</v>
      </c>
      <c r="J72" s="948"/>
    </row>
    <row r="73" spans="1:12" ht="17.100000000000001" customHeight="1">
      <c r="A73" s="933"/>
      <c r="B73" s="935" t="s">
        <v>2655</v>
      </c>
      <c r="C73" s="4067" t="s">
        <v>3382</v>
      </c>
      <c r="D73" s="2884">
        <v>1</v>
      </c>
      <c r="E73" s="930"/>
      <c r="F73" s="1181"/>
      <c r="G73" s="2899"/>
      <c r="H73" s="557" t="s">
        <v>2652</v>
      </c>
      <c r="I73" s="2895"/>
      <c r="J73" s="2919"/>
    </row>
    <row r="74" spans="1:12" ht="17.100000000000001" customHeight="1" thickBot="1">
      <c r="A74" s="1177"/>
      <c r="E74" s="930"/>
      <c r="F74" s="991"/>
      <c r="G74" s="2911"/>
      <c r="H74" s="2911"/>
      <c r="I74" s="2911"/>
      <c r="J74" s="2913"/>
    </row>
    <row r="75" spans="1:12" ht="19.5" customHeight="1" thickBot="1">
      <c r="A75" s="1178"/>
      <c r="E75" s="937"/>
      <c r="F75" s="2959" t="s">
        <v>23</v>
      </c>
      <c r="G75" s="5049" t="s">
        <v>2656</v>
      </c>
      <c r="H75" s="5050"/>
      <c r="I75" s="5050"/>
      <c r="J75" s="5051"/>
    </row>
    <row r="76" spans="1:12" ht="19.5" customHeight="1" thickBot="1">
      <c r="A76" s="1152" t="s">
        <v>14</v>
      </c>
      <c r="B76" s="5026" t="s">
        <v>2618</v>
      </c>
      <c r="C76" s="5027"/>
      <c r="D76" s="5027"/>
      <c r="E76" s="5028"/>
      <c r="F76" s="2960"/>
      <c r="G76" s="2957" t="s">
        <v>2657</v>
      </c>
      <c r="H76" s="2957">
        <v>20000</v>
      </c>
      <c r="I76" s="2957">
        <v>1</v>
      </c>
      <c r="J76" s="2961"/>
    </row>
    <row r="77" spans="1:12" ht="17.100000000000001" customHeight="1">
      <c r="A77" s="2914"/>
      <c r="B77" s="950" t="s">
        <v>2619</v>
      </c>
      <c r="C77" s="2957" t="s">
        <v>3547</v>
      </c>
      <c r="D77" s="2886">
        <v>1</v>
      </c>
      <c r="E77" s="948"/>
      <c r="F77" s="2962"/>
      <c r="G77" s="3847" t="s">
        <v>2658</v>
      </c>
      <c r="H77" s="2958" t="s">
        <v>3556</v>
      </c>
      <c r="I77" s="3838">
        <v>2</v>
      </c>
      <c r="J77" s="2964"/>
    </row>
    <row r="78" spans="1:12" ht="17.100000000000001" customHeight="1">
      <c r="A78" s="2906"/>
      <c r="B78" s="344" t="s">
        <v>2580</v>
      </c>
      <c r="C78" s="4012" t="s">
        <v>3389</v>
      </c>
      <c r="D78" s="2895">
        <v>1</v>
      </c>
      <c r="E78" s="2919"/>
      <c r="F78" s="2962"/>
      <c r="G78" s="2958" t="s">
        <v>2538</v>
      </c>
      <c r="H78" s="2958" t="s">
        <v>3379</v>
      </c>
      <c r="I78" s="2958">
        <v>1</v>
      </c>
      <c r="J78" s="2964"/>
      <c r="L78" s="392"/>
    </row>
    <row r="79" spans="1:12" ht="17.100000000000001" customHeight="1" thickBot="1">
      <c r="A79" s="2910"/>
      <c r="B79" s="2911"/>
      <c r="C79" s="2911"/>
      <c r="D79" s="2911"/>
      <c r="E79" s="2913"/>
      <c r="F79" s="2962"/>
      <c r="G79" s="2958" t="s">
        <v>2659</v>
      </c>
      <c r="H79" s="2958" t="s">
        <v>3379</v>
      </c>
      <c r="I79" s="2958">
        <v>1</v>
      </c>
      <c r="J79" s="2964"/>
    </row>
    <row r="80" spans="1:12" ht="19.5" customHeight="1" thickBot="1">
      <c r="A80" s="1152" t="s">
        <v>15</v>
      </c>
      <c r="B80" s="5026" t="s">
        <v>2622</v>
      </c>
      <c r="C80" s="5027"/>
      <c r="D80" s="5027"/>
      <c r="E80" s="5028"/>
      <c r="F80" s="2962"/>
      <c r="G80" s="2958" t="s">
        <v>2580</v>
      </c>
      <c r="H80" s="4012" t="s">
        <v>3389</v>
      </c>
      <c r="I80" s="2958">
        <v>1</v>
      </c>
      <c r="J80" s="2964"/>
    </row>
    <row r="81" spans="1:96" ht="17.100000000000001" customHeight="1">
      <c r="A81" s="2914"/>
      <c r="B81" s="2907" t="s">
        <v>2624</v>
      </c>
      <c r="C81" s="943" t="s">
        <v>2625</v>
      </c>
      <c r="D81" s="2886">
        <v>1</v>
      </c>
      <c r="E81" s="948"/>
      <c r="F81" s="2965"/>
      <c r="G81" s="2958" t="s">
        <v>2584</v>
      </c>
      <c r="H81" s="2965" t="s">
        <v>3389</v>
      </c>
      <c r="I81" s="2965">
        <v>1</v>
      </c>
      <c r="J81" s="2966"/>
    </row>
    <row r="82" spans="1:96" ht="13.5" customHeight="1" thickBot="1">
      <c r="A82" s="2910"/>
      <c r="B82" s="2911"/>
      <c r="C82" s="2911"/>
      <c r="D82" s="2911"/>
      <c r="E82" s="2913"/>
      <c r="F82" s="2911"/>
      <c r="G82" s="2911"/>
      <c r="H82" s="2911"/>
      <c r="I82" s="2911"/>
      <c r="J82" s="2913"/>
    </row>
    <row r="83" spans="1:96" ht="19.5" customHeight="1" thickBot="1">
      <c r="A83" s="1151" t="s">
        <v>16</v>
      </c>
      <c r="B83" s="5026" t="s">
        <v>17</v>
      </c>
      <c r="C83" s="5027"/>
      <c r="D83" s="5027"/>
      <c r="E83" s="5028"/>
      <c r="F83" s="1182" t="s">
        <v>29</v>
      </c>
      <c r="G83" s="5061" t="s">
        <v>3022</v>
      </c>
      <c r="H83" s="5062"/>
      <c r="I83" s="5062"/>
      <c r="J83" s="5063"/>
    </row>
    <row r="84" spans="1:96" ht="17.100000000000001" customHeight="1" thickBot="1">
      <c r="A84" s="2914"/>
      <c r="B84" s="2907" t="s">
        <v>2630</v>
      </c>
      <c r="C84" s="4066" t="s">
        <v>3376</v>
      </c>
      <c r="D84" s="2886">
        <v>1</v>
      </c>
      <c r="E84" s="1185"/>
      <c r="F84" s="1183"/>
      <c r="G84" s="242" t="s">
        <v>3023</v>
      </c>
      <c r="H84" s="979" t="s">
        <v>3024</v>
      </c>
      <c r="I84" s="65">
        <v>1</v>
      </c>
      <c r="J84" s="980"/>
    </row>
    <row r="85" spans="1:96" ht="17.100000000000001" customHeight="1" thickBot="1">
      <c r="A85" s="1179"/>
      <c r="B85" s="530" t="s">
        <v>2631</v>
      </c>
      <c r="C85" s="2965" t="s">
        <v>3388</v>
      </c>
      <c r="D85" s="576">
        <v>1</v>
      </c>
      <c r="E85" s="932"/>
      <c r="F85" s="1184"/>
      <c r="G85" s="981" t="s">
        <v>3025</v>
      </c>
      <c r="H85" s="981"/>
      <c r="I85" s="981">
        <v>1</v>
      </c>
      <c r="J85" s="982"/>
    </row>
    <row r="86" spans="1:96" s="4010" customFormat="1" ht="17.100000000000001" customHeight="1" thickBot="1">
      <c r="A86" s="1182" t="s">
        <v>166</v>
      </c>
      <c r="B86" s="5040" t="s">
        <v>3716</v>
      </c>
      <c r="C86" s="5041"/>
      <c r="D86" s="5041"/>
      <c r="E86" s="5042"/>
      <c r="F86" s="889"/>
      <c r="G86" s="889"/>
      <c r="H86" s="889"/>
      <c r="I86" s="889"/>
      <c r="J86" s="97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row>
    <row r="87" spans="1:96" s="4010" customFormat="1" ht="33" customHeight="1" thickBot="1">
      <c r="A87" s="1183"/>
      <c r="B87" s="242" t="s">
        <v>3023</v>
      </c>
      <c r="C87" s="220" t="s">
        <v>3024</v>
      </c>
      <c r="D87" s="242">
        <v>1</v>
      </c>
      <c r="E87" s="980"/>
      <c r="F87" s="889"/>
      <c r="G87" s="889"/>
      <c r="H87" s="889"/>
      <c r="I87" s="889"/>
      <c r="J87" s="97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row>
    <row r="88" spans="1:96" s="4010" customFormat="1" ht="17.100000000000001" customHeight="1" thickBot="1">
      <c r="A88" s="1184"/>
      <c r="B88" s="543" t="s">
        <v>3025</v>
      </c>
      <c r="C88" s="543"/>
      <c r="D88" s="543">
        <v>1</v>
      </c>
      <c r="E88" s="982"/>
      <c r="F88" s="889"/>
      <c r="G88" s="889"/>
      <c r="H88" s="889"/>
      <c r="I88" s="889"/>
      <c r="J88" s="97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row>
    <row r="89" spans="1:96" s="4010" customFormat="1" ht="17.100000000000001" customHeight="1" thickBot="1">
      <c r="A89" s="1193"/>
      <c r="B89" s="4101" t="s">
        <v>3643</v>
      </c>
      <c r="C89" s="4093" t="s">
        <v>3381</v>
      </c>
      <c r="D89" s="4103">
        <v>-1</v>
      </c>
      <c r="E89" s="973"/>
      <c r="F89" s="889"/>
      <c r="G89" s="889"/>
      <c r="H89" s="889"/>
      <c r="I89" s="889"/>
      <c r="J89" s="97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row>
    <row r="90" spans="1:96" ht="19.5" customHeight="1" thickBot="1">
      <c r="A90" s="3184" t="s">
        <v>31</v>
      </c>
      <c r="B90" s="5023" t="s">
        <v>2664</v>
      </c>
      <c r="C90" s="5024"/>
      <c r="D90" s="5024"/>
      <c r="E90" s="5025"/>
      <c r="F90" s="1151" t="s">
        <v>49</v>
      </c>
      <c r="G90" s="5029" t="s">
        <v>3180</v>
      </c>
      <c r="H90" s="5030"/>
      <c r="I90" s="5030"/>
      <c r="J90" s="5031"/>
    </row>
    <row r="91" spans="1:96" ht="17.100000000000001" customHeight="1">
      <c r="A91" s="3185"/>
      <c r="B91" s="3186" t="s">
        <v>2541</v>
      </c>
      <c r="C91" s="2957" t="s">
        <v>3380</v>
      </c>
      <c r="D91" s="3187">
        <v>1</v>
      </c>
      <c r="E91" s="3187"/>
      <c r="F91" s="2921"/>
      <c r="G91" s="4091" t="s">
        <v>2571</v>
      </c>
      <c r="H91" s="4090" t="s">
        <v>3375</v>
      </c>
      <c r="I91" s="4093">
        <v>1</v>
      </c>
      <c r="J91" s="2919"/>
    </row>
    <row r="92" spans="1:96" ht="17.100000000000001" customHeight="1">
      <c r="A92" s="3188"/>
      <c r="B92" s="3189" t="s">
        <v>2666</v>
      </c>
      <c r="C92" s="2957" t="s">
        <v>3380</v>
      </c>
      <c r="D92" s="3190">
        <v>1</v>
      </c>
      <c r="E92" s="3190"/>
      <c r="F92" s="2921"/>
      <c r="G92" s="4091" t="s">
        <v>2541</v>
      </c>
      <c r="H92" s="4093" t="s">
        <v>3380</v>
      </c>
      <c r="I92" s="4093">
        <v>1</v>
      </c>
      <c r="J92" s="2919"/>
    </row>
    <row r="93" spans="1:96" ht="17.100000000000001" customHeight="1">
      <c r="A93" s="3188"/>
      <c r="B93" s="3191" t="s">
        <v>2580</v>
      </c>
      <c r="C93" s="2958" t="s">
        <v>3389</v>
      </c>
      <c r="D93" s="3190">
        <v>1</v>
      </c>
      <c r="E93" s="3190"/>
      <c r="F93" s="2921"/>
      <c r="G93" s="4091" t="s">
        <v>3642</v>
      </c>
      <c r="H93" s="4093" t="s">
        <v>3381</v>
      </c>
      <c r="I93" s="4093">
        <v>1</v>
      </c>
      <c r="J93" s="2922"/>
    </row>
    <row r="94" spans="1:96" ht="17.100000000000001" customHeight="1">
      <c r="A94" s="3192"/>
      <c r="B94" s="3193" t="s">
        <v>2647</v>
      </c>
      <c r="C94" s="2958" t="s">
        <v>3389</v>
      </c>
      <c r="D94" s="3194">
        <v>1</v>
      </c>
      <c r="E94" s="3194"/>
      <c r="F94" s="2921"/>
      <c r="G94" s="4107" t="s">
        <v>3643</v>
      </c>
      <c r="H94" s="4093" t="s">
        <v>3381</v>
      </c>
      <c r="I94" s="4108">
        <v>1</v>
      </c>
      <c r="J94" s="2919"/>
    </row>
    <row r="95" spans="1:96" s="3097" customFormat="1" ht="17.100000000000001" customHeight="1">
      <c r="A95" s="3237"/>
      <c r="B95" s="3238"/>
      <c r="C95" s="2965"/>
      <c r="D95" s="3194"/>
      <c r="E95" s="3194"/>
      <c r="F95" s="3239"/>
      <c r="G95" s="3103" t="s">
        <v>3644</v>
      </c>
      <c r="H95" s="3190" t="s">
        <v>3386</v>
      </c>
      <c r="I95" s="3104" t="s">
        <v>2591</v>
      </c>
      <c r="J95" s="3240"/>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row>
    <row r="96" spans="1:96" s="3097" customFormat="1" ht="17.100000000000001" customHeight="1">
      <c r="A96" s="3237"/>
      <c r="B96" s="3238"/>
      <c r="C96" s="2965"/>
      <c r="D96" s="3194"/>
      <c r="E96" s="3194"/>
      <c r="F96" s="3239"/>
      <c r="G96" s="311" t="s">
        <v>2810</v>
      </c>
      <c r="H96" s="4068" t="s">
        <v>3382</v>
      </c>
      <c r="I96" s="125">
        <v>1</v>
      </c>
      <c r="J96" s="3240"/>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row>
    <row r="97" spans="1:96" ht="19.5" customHeight="1" thickBot="1">
      <c r="F97" s="949"/>
      <c r="G97" s="3107" t="s">
        <v>2670</v>
      </c>
      <c r="H97" s="3370" t="s">
        <v>3389</v>
      </c>
      <c r="I97" s="3104">
        <v>1</v>
      </c>
      <c r="J97" s="2919"/>
    </row>
    <row r="98" spans="1:96" ht="17.100000000000001" customHeight="1" thickBot="1">
      <c r="A98" s="1151" t="s">
        <v>45</v>
      </c>
      <c r="B98" s="5026" t="s">
        <v>46</v>
      </c>
      <c r="C98" s="5027"/>
      <c r="D98" s="5027"/>
      <c r="E98" s="5028"/>
      <c r="F98" s="2921"/>
      <c r="G98" s="3107" t="s">
        <v>3646</v>
      </c>
      <c r="H98" s="3370" t="s">
        <v>3389</v>
      </c>
      <c r="I98" s="125">
        <v>1</v>
      </c>
      <c r="J98" s="2919"/>
    </row>
    <row r="99" spans="1:96" s="3097" customFormat="1" ht="17.100000000000001" customHeight="1">
      <c r="A99" s="946"/>
      <c r="B99" s="3834" t="s">
        <v>2661</v>
      </c>
      <c r="C99" s="3187" t="s">
        <v>3545</v>
      </c>
      <c r="D99" s="3836">
        <v>3</v>
      </c>
      <c r="E99" s="2886"/>
      <c r="F99" s="3105"/>
      <c r="G99" s="3107" t="s">
        <v>3647</v>
      </c>
      <c r="H99" s="3370" t="s">
        <v>3389</v>
      </c>
      <c r="I99" s="125" t="s">
        <v>3645</v>
      </c>
      <c r="J99" s="3106"/>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row>
    <row r="100" spans="1:96" ht="17.100000000000001" customHeight="1" thickBot="1">
      <c r="A100" s="926"/>
      <c r="B100" s="3837" t="s">
        <v>2662</v>
      </c>
      <c r="C100" s="3190" t="s">
        <v>3546</v>
      </c>
      <c r="D100" s="3839">
        <v>1</v>
      </c>
      <c r="E100" s="2895"/>
      <c r="F100" s="362"/>
      <c r="G100" s="362"/>
      <c r="H100" s="362"/>
      <c r="I100" s="362"/>
      <c r="J100" s="362"/>
    </row>
    <row r="101" spans="1:96" ht="19.5" customHeight="1" thickBot="1">
      <c r="A101" s="926"/>
      <c r="B101" s="3837" t="s">
        <v>2658</v>
      </c>
      <c r="C101" s="3190" t="s">
        <v>3547</v>
      </c>
      <c r="D101" s="3839">
        <v>3</v>
      </c>
      <c r="E101" s="1133"/>
      <c r="F101" s="1151" t="s">
        <v>50</v>
      </c>
      <c r="G101" s="5026" t="s">
        <v>2672</v>
      </c>
      <c r="H101" s="5027"/>
      <c r="I101" s="5027"/>
      <c r="J101" s="5028"/>
    </row>
    <row r="102" spans="1:96" ht="17.100000000000001" customHeight="1">
      <c r="A102" s="926"/>
      <c r="B102" s="4091" t="s">
        <v>2609</v>
      </c>
      <c r="C102" s="4093" t="s">
        <v>3374</v>
      </c>
      <c r="D102" s="4093">
        <v>1</v>
      </c>
      <c r="E102" s="2895"/>
      <c r="F102" s="2915"/>
      <c r="G102" s="3835" t="s">
        <v>2658</v>
      </c>
      <c r="H102" s="3187" t="s">
        <v>3547</v>
      </c>
      <c r="I102" s="3836">
        <v>1</v>
      </c>
      <c r="J102" s="3840"/>
    </row>
    <row r="103" spans="1:96" ht="17.100000000000001" customHeight="1" thickBot="1">
      <c r="A103" s="926"/>
      <c r="B103" s="4091" t="s">
        <v>2538</v>
      </c>
      <c r="C103" s="4093" t="s">
        <v>3379</v>
      </c>
      <c r="D103" s="4093">
        <v>2</v>
      </c>
      <c r="E103" s="2895"/>
      <c r="F103" s="2900"/>
      <c r="G103" s="3837" t="s">
        <v>2662</v>
      </c>
      <c r="H103" s="3190" t="s">
        <v>3546</v>
      </c>
      <c r="I103" s="3839">
        <v>0</v>
      </c>
      <c r="J103" s="3841"/>
    </row>
    <row r="104" spans="1:96" ht="17.100000000000001" customHeight="1">
      <c r="A104" s="926"/>
      <c r="B104" s="2899" t="s">
        <v>2611</v>
      </c>
      <c r="C104" s="4069" t="s">
        <v>3377</v>
      </c>
      <c r="D104" s="2895">
        <v>1</v>
      </c>
      <c r="E104" s="2921"/>
      <c r="F104" s="2900"/>
      <c r="G104" s="4091" t="s">
        <v>2538</v>
      </c>
      <c r="H104" s="4093" t="s">
        <v>3379</v>
      </c>
      <c r="I104" s="4093">
        <v>1</v>
      </c>
      <c r="J104" s="2919"/>
    </row>
    <row r="105" spans="1:96" s="91" customFormat="1" ht="17.100000000000001" customHeight="1">
      <c r="A105" s="926"/>
      <c r="B105" s="2899" t="s">
        <v>2674</v>
      </c>
      <c r="C105" s="3190" t="s">
        <v>3384</v>
      </c>
      <c r="D105" s="2895">
        <v>2</v>
      </c>
      <c r="E105" s="2895"/>
      <c r="F105" s="2900"/>
      <c r="G105" s="2899" t="s">
        <v>2666</v>
      </c>
      <c r="H105" s="3190" t="s">
        <v>3386</v>
      </c>
      <c r="I105" s="2895" t="s">
        <v>2593</v>
      </c>
      <c r="J105" s="2919"/>
    </row>
    <row r="106" spans="1:96" ht="17.100000000000001" customHeight="1">
      <c r="A106" s="926"/>
      <c r="B106" s="2899" t="s">
        <v>2676</v>
      </c>
      <c r="C106" s="3190" t="s">
        <v>3385</v>
      </c>
      <c r="D106" s="2895">
        <v>1</v>
      </c>
      <c r="E106" s="2921"/>
      <c r="F106" s="2900"/>
      <c r="G106" s="2899" t="s">
        <v>2677</v>
      </c>
      <c r="H106" s="3190" t="s">
        <v>3382</v>
      </c>
      <c r="I106" s="2895" t="s">
        <v>2593</v>
      </c>
      <c r="J106" s="2919"/>
    </row>
    <row r="107" spans="1:96" ht="17.100000000000001" customHeight="1">
      <c r="A107" s="926"/>
      <c r="B107" s="2899" t="s">
        <v>2580</v>
      </c>
      <c r="C107" s="3370" t="s">
        <v>3389</v>
      </c>
      <c r="D107" s="2895">
        <v>1</v>
      </c>
      <c r="E107" s="2895"/>
      <c r="F107" s="2900"/>
      <c r="G107" s="2899" t="s">
        <v>2580</v>
      </c>
      <c r="H107" s="3370" t="s">
        <v>3389</v>
      </c>
      <c r="I107" s="2895">
        <v>1</v>
      </c>
      <c r="J107" s="2919"/>
    </row>
    <row r="108" spans="1:96" ht="17.100000000000001" customHeight="1" thickBot="1">
      <c r="A108" s="926"/>
      <c r="B108" s="2899" t="s">
        <v>2647</v>
      </c>
      <c r="C108" s="3370" t="s">
        <v>3389</v>
      </c>
      <c r="D108" s="2895">
        <v>1</v>
      </c>
      <c r="E108" s="2895"/>
      <c r="F108" s="934"/>
      <c r="G108" s="935"/>
      <c r="H108" s="936"/>
      <c r="I108" s="5064" t="s">
        <v>2617</v>
      </c>
      <c r="J108" s="5065"/>
    </row>
    <row r="109" spans="1:96" ht="19.5" customHeight="1" thickBot="1">
      <c r="A109" s="926"/>
      <c r="B109" s="2899"/>
      <c r="C109" s="557"/>
      <c r="D109" s="2895"/>
      <c r="E109" s="2895"/>
      <c r="F109" s="1151" t="s">
        <v>51</v>
      </c>
      <c r="G109" s="5026" t="s">
        <v>52</v>
      </c>
      <c r="H109" s="5027"/>
      <c r="I109" s="5027"/>
      <c r="J109" s="5048"/>
    </row>
    <row r="110" spans="1:96" ht="19.5" customHeight="1" thickBot="1">
      <c r="A110" s="3236" t="s">
        <v>47</v>
      </c>
      <c r="B110" s="5032" t="s">
        <v>314</v>
      </c>
      <c r="C110" s="5033"/>
      <c r="D110" s="5033"/>
      <c r="E110" s="5034"/>
      <c r="F110" s="953"/>
      <c r="G110" s="3842" t="s">
        <v>2661</v>
      </c>
      <c r="H110" s="3186" t="s">
        <v>3545</v>
      </c>
      <c r="I110" s="3843">
        <v>0</v>
      </c>
      <c r="J110" s="962"/>
    </row>
    <row r="111" spans="1:96" ht="17.100000000000001" customHeight="1">
      <c r="A111" s="388"/>
      <c r="B111" s="3835" t="s">
        <v>3697</v>
      </c>
      <c r="C111" s="2957" t="s">
        <v>3545</v>
      </c>
      <c r="D111" s="3836">
        <v>1</v>
      </c>
      <c r="E111" s="951"/>
      <c r="F111" s="954"/>
      <c r="G111" s="3844" t="s">
        <v>2662</v>
      </c>
      <c r="H111" s="3369" t="s">
        <v>3546</v>
      </c>
      <c r="I111" s="3845">
        <v>1</v>
      </c>
      <c r="J111" s="963"/>
    </row>
    <row r="112" spans="1:96" ht="17.100000000000001" customHeight="1">
      <c r="A112" s="941"/>
      <c r="B112" s="3837" t="s">
        <v>2658</v>
      </c>
      <c r="C112" s="2958" t="s">
        <v>3547</v>
      </c>
      <c r="D112" s="3839">
        <v>3</v>
      </c>
      <c r="E112" s="942"/>
      <c r="F112" s="956"/>
      <c r="G112" s="3844" t="s">
        <v>2658</v>
      </c>
      <c r="H112" s="3369" t="s">
        <v>3547</v>
      </c>
      <c r="I112" s="3845">
        <v>12</v>
      </c>
      <c r="J112" s="964"/>
    </row>
    <row r="113" spans="1:10" ht="17.100000000000001" customHeight="1">
      <c r="A113" s="941"/>
      <c r="B113" s="938" t="s">
        <v>2704</v>
      </c>
      <c r="C113" s="2958" t="s">
        <v>3381</v>
      </c>
      <c r="D113" s="939">
        <v>1</v>
      </c>
      <c r="E113" s="940"/>
      <c r="F113" s="956"/>
      <c r="G113" s="4088" t="s">
        <v>2680</v>
      </c>
      <c r="H113" s="4089" t="s">
        <v>3376</v>
      </c>
      <c r="I113" s="4090">
        <v>1</v>
      </c>
      <c r="J113" s="964"/>
    </row>
    <row r="114" spans="1:10" ht="17.100000000000001" customHeight="1" thickBot="1">
      <c r="A114" s="952"/>
      <c r="B114" s="934"/>
      <c r="C114" s="934"/>
      <c r="D114" s="934"/>
      <c r="E114" s="2884"/>
      <c r="F114" s="956"/>
      <c r="G114" s="4088" t="s">
        <v>2571</v>
      </c>
      <c r="H114" s="4089" t="s">
        <v>3375</v>
      </c>
      <c r="I114" s="4090">
        <v>1</v>
      </c>
      <c r="J114" s="964"/>
    </row>
    <row r="115" spans="1:10" ht="19.5" customHeight="1" thickBot="1">
      <c r="A115" s="3184" t="s">
        <v>49</v>
      </c>
      <c r="B115" s="5029" t="s">
        <v>2660</v>
      </c>
      <c r="C115" s="5030"/>
      <c r="D115" s="5030"/>
      <c r="E115" s="5031"/>
      <c r="F115" s="954"/>
      <c r="G115" s="62" t="s">
        <v>2681</v>
      </c>
      <c r="H115" s="3369" t="s">
        <v>3377</v>
      </c>
      <c r="I115" s="162">
        <v>1</v>
      </c>
      <c r="J115" s="963"/>
    </row>
    <row r="116" spans="1:10" ht="17.100000000000001" customHeight="1">
      <c r="A116" s="348"/>
      <c r="B116" s="3835" t="s">
        <v>2661</v>
      </c>
      <c r="C116" s="3187" t="s">
        <v>3545</v>
      </c>
      <c r="D116" s="3836">
        <v>2</v>
      </c>
      <c r="E116" s="948"/>
      <c r="F116" s="954"/>
      <c r="G116" s="4088" t="s">
        <v>2538</v>
      </c>
      <c r="H116" s="4092" t="s">
        <v>3379</v>
      </c>
      <c r="I116" s="4090">
        <v>3</v>
      </c>
      <c r="J116" s="963"/>
    </row>
    <row r="117" spans="1:10" ht="17.100000000000001" customHeight="1">
      <c r="A117" s="2921"/>
      <c r="B117" s="3837" t="s">
        <v>2662</v>
      </c>
      <c r="C117" s="3190" t="s">
        <v>3546</v>
      </c>
      <c r="D117" s="3839">
        <v>2</v>
      </c>
      <c r="E117" s="2922"/>
      <c r="F117" s="954"/>
      <c r="G117" s="4088" t="s">
        <v>2682</v>
      </c>
      <c r="H117" s="4089" t="s">
        <v>3380</v>
      </c>
      <c r="I117" s="4090">
        <v>1</v>
      </c>
      <c r="J117" s="963"/>
    </row>
    <row r="118" spans="1:10" ht="17.100000000000001" customHeight="1">
      <c r="A118" s="2921"/>
      <c r="B118" s="3837" t="s">
        <v>2658</v>
      </c>
      <c r="C118" s="3190" t="s">
        <v>3547</v>
      </c>
      <c r="D118" s="3839">
        <v>3</v>
      </c>
      <c r="E118" s="2919"/>
      <c r="F118" s="954"/>
      <c r="G118" s="62" t="s">
        <v>2529</v>
      </c>
      <c r="H118" s="2958" t="s">
        <v>3375</v>
      </c>
      <c r="I118" s="162">
        <v>1</v>
      </c>
      <c r="J118" s="963"/>
    </row>
    <row r="119" spans="1:10" ht="17.100000000000001" customHeight="1">
      <c r="A119" s="949"/>
      <c r="B119" s="4091" t="s">
        <v>2793</v>
      </c>
      <c r="C119" s="4093" t="s">
        <v>3376</v>
      </c>
      <c r="D119" s="4093">
        <v>1</v>
      </c>
      <c r="E119" s="2919"/>
      <c r="F119" s="954"/>
      <c r="G119" s="4088" t="s">
        <v>2684</v>
      </c>
      <c r="H119" s="4089" t="s">
        <v>3379</v>
      </c>
      <c r="I119" s="4090">
        <v>2</v>
      </c>
      <c r="J119" s="963"/>
    </row>
    <row r="120" spans="1:10" s="54" customFormat="1" ht="15.75" customHeight="1" thickBot="1">
      <c r="F120" s="2816"/>
      <c r="G120" s="2883"/>
      <c r="H120" s="969"/>
      <c r="I120" s="2916"/>
      <c r="J120" s="2916"/>
    </row>
    <row r="121" spans="1:10" ht="18" customHeight="1" thickBot="1">
      <c r="A121" s="1151" t="s">
        <v>51</v>
      </c>
      <c r="B121" s="5026" t="s">
        <v>3181</v>
      </c>
      <c r="C121" s="5027"/>
      <c r="D121" s="5027"/>
      <c r="E121" s="5028"/>
      <c r="F121" s="5043" t="s">
        <v>54</v>
      </c>
      <c r="G121" s="5045" t="s">
        <v>309</v>
      </c>
      <c r="H121" s="5045"/>
      <c r="I121" s="5045"/>
      <c r="J121" s="5046"/>
    </row>
    <row r="122" spans="1:10" s="54" customFormat="1" ht="17.25" customHeight="1" thickBot="1">
      <c r="A122" s="954"/>
      <c r="B122" s="62" t="s">
        <v>2677</v>
      </c>
      <c r="C122" s="3369" t="s">
        <v>3382</v>
      </c>
      <c r="D122" s="162">
        <v>2</v>
      </c>
      <c r="E122" s="957"/>
      <c r="F122" s="5044"/>
      <c r="G122" s="5052" t="s">
        <v>2683</v>
      </c>
      <c r="H122" s="5052"/>
      <c r="I122" s="5052"/>
      <c r="J122" s="5053"/>
    </row>
    <row r="123" spans="1:10" ht="17.100000000000001" customHeight="1">
      <c r="A123" s="954"/>
      <c r="B123" s="62" t="s">
        <v>2580</v>
      </c>
      <c r="C123" s="3369" t="s">
        <v>3389</v>
      </c>
      <c r="D123" s="162" t="s">
        <v>2685</v>
      </c>
      <c r="E123" s="957"/>
      <c r="F123" s="3848"/>
      <c r="G123" s="3851" t="s">
        <v>2661</v>
      </c>
      <c r="H123" s="3187" t="s">
        <v>3545</v>
      </c>
      <c r="I123" s="3852">
        <v>3</v>
      </c>
      <c r="J123" s="958"/>
    </row>
    <row r="124" spans="1:10" ht="17.100000000000001" customHeight="1">
      <c r="A124" s="954"/>
      <c r="B124" s="62" t="s">
        <v>2584</v>
      </c>
      <c r="C124" s="3369" t="s">
        <v>3389</v>
      </c>
      <c r="D124" s="162">
        <v>2</v>
      </c>
      <c r="E124" s="866"/>
      <c r="F124" s="3849"/>
      <c r="G124" s="3851" t="s">
        <v>2658</v>
      </c>
      <c r="H124" s="4070" t="s">
        <v>3547</v>
      </c>
      <c r="I124" s="3852">
        <v>3</v>
      </c>
      <c r="J124" s="3850"/>
    </row>
    <row r="125" spans="1:10" ht="17.100000000000001" customHeight="1">
      <c r="A125" s="954"/>
      <c r="B125" s="62" t="s">
        <v>2689</v>
      </c>
      <c r="C125" s="3369" t="s">
        <v>3386</v>
      </c>
      <c r="D125" s="162">
        <v>2</v>
      </c>
      <c r="E125" s="957"/>
      <c r="F125" s="841"/>
      <c r="G125" s="242" t="s">
        <v>2605</v>
      </c>
      <c r="H125" s="4011" t="s">
        <v>3374</v>
      </c>
      <c r="I125" s="243">
        <v>1</v>
      </c>
      <c r="J125" s="957"/>
    </row>
    <row r="126" spans="1:10" ht="17.100000000000001" customHeight="1">
      <c r="A126" s="954"/>
      <c r="B126" s="62" t="s">
        <v>2574</v>
      </c>
      <c r="C126" s="3369" t="s">
        <v>3385</v>
      </c>
      <c r="D126" s="162" t="s">
        <v>2593</v>
      </c>
      <c r="E126" s="957"/>
      <c r="F126" s="841"/>
      <c r="G126" s="62" t="s">
        <v>2688</v>
      </c>
      <c r="H126" s="3370" t="s">
        <v>3379</v>
      </c>
      <c r="I126" s="162">
        <v>1</v>
      </c>
      <c r="J126" s="955"/>
    </row>
    <row r="127" spans="1:10" ht="17.100000000000001" customHeight="1">
      <c r="A127" s="954"/>
      <c r="E127" s="957"/>
      <c r="F127" s="953"/>
      <c r="G127" s="242" t="s">
        <v>2690</v>
      </c>
      <c r="H127" s="4011" t="s">
        <v>3385</v>
      </c>
      <c r="I127" s="243">
        <v>1</v>
      </c>
      <c r="J127" s="957"/>
    </row>
    <row r="128" spans="1:10" ht="17.100000000000001" customHeight="1" thickBot="1">
      <c r="A128" s="966"/>
      <c r="B128" s="543"/>
      <c r="C128" s="4012"/>
      <c r="D128" s="561"/>
      <c r="E128" s="967"/>
      <c r="F128" s="954"/>
      <c r="G128" s="62" t="s">
        <v>2691</v>
      </c>
      <c r="H128" s="3370" t="s">
        <v>3380</v>
      </c>
      <c r="I128" s="162">
        <v>2</v>
      </c>
      <c r="J128" s="957"/>
    </row>
    <row r="129" spans="1:96" ht="15" customHeight="1" thickBot="1">
      <c r="A129" s="2903"/>
      <c r="B129" s="2883"/>
      <c r="C129" s="969"/>
      <c r="D129" s="2916"/>
      <c r="E129" s="970"/>
      <c r="F129" s="954"/>
      <c r="G129" s="62" t="s">
        <v>2692</v>
      </c>
      <c r="H129" s="3370" t="s">
        <v>3385</v>
      </c>
      <c r="I129" s="162">
        <v>1</v>
      </c>
      <c r="J129" s="957"/>
    </row>
    <row r="130" spans="1:96" ht="19.5" customHeight="1">
      <c r="A130" s="5035" t="s">
        <v>53</v>
      </c>
      <c r="B130" s="5037" t="s">
        <v>309</v>
      </c>
      <c r="C130" s="5038"/>
      <c r="D130" s="5038"/>
      <c r="E130" s="5039"/>
      <c r="F130" s="954"/>
      <c r="G130" s="62" t="s">
        <v>2693</v>
      </c>
      <c r="H130" s="3370" t="s">
        <v>3382</v>
      </c>
      <c r="I130" s="162">
        <v>1</v>
      </c>
      <c r="J130" s="957"/>
    </row>
    <row r="131" spans="1:96" ht="17.25" customHeight="1" thickBot="1">
      <c r="A131" s="5036"/>
      <c r="B131" s="5081" t="s">
        <v>2696</v>
      </c>
      <c r="C131" s="5082"/>
      <c r="D131" s="5082"/>
      <c r="E131" s="5083"/>
      <c r="F131" s="954"/>
      <c r="G131" s="62" t="s">
        <v>2694</v>
      </c>
      <c r="H131" s="3370" t="s">
        <v>3382</v>
      </c>
      <c r="I131" s="162">
        <v>1</v>
      </c>
      <c r="J131" s="957"/>
    </row>
    <row r="132" spans="1:96" ht="17.100000000000001" customHeight="1">
      <c r="A132" s="3848"/>
      <c r="B132" s="4111" t="s">
        <v>2595</v>
      </c>
      <c r="C132" s="4111" t="s">
        <v>3546</v>
      </c>
      <c r="D132" s="4112">
        <v>1</v>
      </c>
      <c r="E132" s="4006"/>
      <c r="F132" s="4110"/>
      <c r="G132" s="62" t="s">
        <v>2695</v>
      </c>
      <c r="H132" s="3370" t="s">
        <v>3380</v>
      </c>
      <c r="I132" s="162" t="s">
        <v>2593</v>
      </c>
      <c r="J132" s="957"/>
    </row>
    <row r="133" spans="1:96" s="54" customFormat="1" ht="17.100000000000001" customHeight="1">
      <c r="A133" s="3849"/>
      <c r="B133" s="4113" t="s">
        <v>2680</v>
      </c>
      <c r="C133" s="4114" t="s">
        <v>3376</v>
      </c>
      <c r="D133" s="4114">
        <v>1</v>
      </c>
      <c r="E133" s="4006"/>
      <c r="F133" s="4110"/>
      <c r="G133" s="57" t="s">
        <v>2580</v>
      </c>
      <c r="H133" s="3370" t="s">
        <v>3389</v>
      </c>
      <c r="I133" s="162">
        <v>2</v>
      </c>
      <c r="J133" s="957"/>
    </row>
    <row r="134" spans="1:96" s="54" customFormat="1" ht="17.100000000000001" customHeight="1">
      <c r="A134" s="3251"/>
      <c r="B134" s="4109" t="s">
        <v>2665</v>
      </c>
      <c r="C134" s="4100" t="s">
        <v>3377</v>
      </c>
      <c r="D134" s="4100">
        <v>1</v>
      </c>
      <c r="E134" s="3252"/>
      <c r="F134" s="3247"/>
      <c r="G134" s="57"/>
      <c r="H134" s="3370"/>
      <c r="I134" s="162"/>
      <c r="J134" s="970"/>
    </row>
    <row r="135" spans="1:96" s="54" customFormat="1" ht="17.100000000000001" customHeight="1">
      <c r="A135" s="3251"/>
      <c r="B135" s="3254" t="s">
        <v>2538</v>
      </c>
      <c r="C135" s="3190" t="s">
        <v>3379</v>
      </c>
      <c r="D135" s="3248">
        <v>1</v>
      </c>
      <c r="E135" s="3255"/>
      <c r="F135" s="3247"/>
      <c r="G135" s="362"/>
      <c r="H135" s="969"/>
      <c r="I135" s="3248"/>
      <c r="J135" s="970"/>
    </row>
    <row r="136" spans="1:96" ht="17.100000000000001" customHeight="1">
      <c r="A136" s="841"/>
      <c r="B136" s="3254" t="s">
        <v>3649</v>
      </c>
      <c r="C136" s="3190" t="s">
        <v>3375</v>
      </c>
      <c r="D136" s="3248"/>
      <c r="E136" s="3253"/>
      <c r="F136" s="1199"/>
      <c r="G136" s="362"/>
      <c r="H136" s="406"/>
      <c r="I136" s="406"/>
      <c r="J136" s="408"/>
    </row>
    <row r="137" spans="1:96" s="3241" customFormat="1" ht="17.100000000000001" customHeight="1">
      <c r="A137" s="3249"/>
      <c r="B137" s="197" t="s">
        <v>2535</v>
      </c>
      <c r="C137" s="4075" t="s">
        <v>3380</v>
      </c>
      <c r="D137" s="125"/>
      <c r="E137" s="3257"/>
      <c r="F137" s="1199"/>
      <c r="G137" s="362"/>
      <c r="H137" s="406"/>
      <c r="I137" s="406"/>
      <c r="J137" s="408"/>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row>
    <row r="138" spans="1:96" s="3241" customFormat="1" ht="17.100000000000001" customHeight="1">
      <c r="A138" s="3249"/>
      <c r="B138" s="3256" t="s">
        <v>2678</v>
      </c>
      <c r="C138" s="4068" t="s">
        <v>3385</v>
      </c>
      <c r="D138" s="125">
        <v>5</v>
      </c>
      <c r="E138" s="3257"/>
      <c r="F138" s="1199"/>
      <c r="G138" s="362"/>
      <c r="H138" s="406"/>
      <c r="I138" s="406"/>
      <c r="J138" s="408"/>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row>
    <row r="139" spans="1:96" s="3241" customFormat="1" ht="17.100000000000001" customHeight="1" thickBot="1">
      <c r="A139" s="3249"/>
      <c r="B139" s="197" t="s">
        <v>3648</v>
      </c>
      <c r="C139" s="4068" t="s">
        <v>3387</v>
      </c>
      <c r="D139" s="3073">
        <v>1</v>
      </c>
      <c r="E139" s="3257"/>
      <c r="F139" s="1199"/>
      <c r="G139" s="362"/>
      <c r="H139" s="406"/>
      <c r="I139" s="406"/>
      <c r="J139" s="408"/>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row>
    <row r="140" spans="1:96" ht="17.100000000000001" customHeight="1">
      <c r="A140" s="1170"/>
      <c r="B140" s="3258" t="s">
        <v>2677</v>
      </c>
      <c r="C140" s="4076" t="s">
        <v>3382</v>
      </c>
      <c r="D140" s="568">
        <v>1</v>
      </c>
      <c r="E140" s="3259"/>
      <c r="F140" s="5096" t="s">
        <v>55</v>
      </c>
      <c r="G140" s="5037" t="s">
        <v>309</v>
      </c>
      <c r="H140" s="5038"/>
      <c r="I140" s="5038"/>
      <c r="J140" s="5039"/>
    </row>
    <row r="141" spans="1:96" s="3241" customFormat="1" ht="17.100000000000001" customHeight="1" thickBot="1">
      <c r="A141" s="3250"/>
      <c r="B141" s="197" t="s">
        <v>2578</v>
      </c>
      <c r="C141" s="4011" t="s">
        <v>3388</v>
      </c>
      <c r="D141" s="243">
        <v>5</v>
      </c>
      <c r="E141" s="3260"/>
      <c r="F141" s="5097"/>
      <c r="G141" s="3357" t="s">
        <v>183</v>
      </c>
      <c r="H141" s="3358"/>
      <c r="I141" s="3358"/>
      <c r="J141" s="3359"/>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row>
    <row r="142" spans="1:96" s="3241" customFormat="1" ht="17.100000000000001" customHeight="1">
      <c r="A142" s="3250"/>
      <c r="B142" s="4115" t="s">
        <v>2698</v>
      </c>
      <c r="C142" s="4090" t="s">
        <v>3381</v>
      </c>
      <c r="D142" s="4090">
        <v>1</v>
      </c>
      <c r="E142" s="3260"/>
      <c r="F142" s="5097"/>
      <c r="G142" s="3835" t="s">
        <v>2661</v>
      </c>
      <c r="H142" s="3186" t="s">
        <v>3545</v>
      </c>
      <c r="I142" s="3836">
        <v>0</v>
      </c>
      <c r="J142" s="3359"/>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row>
    <row r="143" spans="1:96" ht="15.75" thickBot="1">
      <c r="A143" s="960"/>
      <c r="B143" s="311" t="s">
        <v>2580</v>
      </c>
      <c r="C143" s="3370" t="s">
        <v>3389</v>
      </c>
      <c r="D143" s="162">
        <v>1</v>
      </c>
      <c r="E143" s="3252"/>
      <c r="F143" s="5098"/>
      <c r="G143" s="3837" t="s">
        <v>2662</v>
      </c>
      <c r="H143" s="2958" t="s">
        <v>3546</v>
      </c>
      <c r="I143" s="3839">
        <v>1</v>
      </c>
      <c r="J143" s="3360"/>
    </row>
    <row r="144" spans="1:96" ht="17.100000000000001" customHeight="1">
      <c r="A144" s="3849"/>
      <c r="B144" s="4073" t="s">
        <v>2647</v>
      </c>
      <c r="C144" s="4077" t="s">
        <v>3389</v>
      </c>
      <c r="D144" s="4074" t="s">
        <v>2640</v>
      </c>
      <c r="E144" s="4072"/>
      <c r="F144" s="3361"/>
      <c r="G144" s="3837" t="s">
        <v>2658</v>
      </c>
      <c r="H144" s="2958" t="s">
        <v>3547</v>
      </c>
      <c r="I144" s="3839">
        <v>6</v>
      </c>
      <c r="J144" s="3362"/>
    </row>
    <row r="145" spans="1:10" ht="17.100000000000001" customHeight="1">
      <c r="A145" s="4071"/>
      <c r="B145" s="4006" t="s">
        <v>3650</v>
      </c>
      <c r="C145" s="4077" t="s">
        <v>3389</v>
      </c>
      <c r="D145" s="3861" t="s">
        <v>2593</v>
      </c>
      <c r="E145" s="4072"/>
      <c r="F145" s="3363"/>
      <c r="G145" s="3193" t="s">
        <v>2571</v>
      </c>
      <c r="H145" s="3369" t="s">
        <v>3375</v>
      </c>
      <c r="I145" s="3190">
        <v>1</v>
      </c>
      <c r="J145" s="3364"/>
    </row>
    <row r="146" spans="1:10" ht="17.100000000000001" customHeight="1">
      <c r="A146" s="4071"/>
      <c r="B146" s="4006" t="s">
        <v>3651</v>
      </c>
      <c r="C146" s="4070" t="s">
        <v>3385</v>
      </c>
      <c r="D146" s="3861">
        <v>2</v>
      </c>
      <c r="E146" s="4072"/>
      <c r="F146" s="3363"/>
      <c r="G146" s="3365" t="s">
        <v>2538</v>
      </c>
      <c r="H146" s="2958" t="s">
        <v>3379</v>
      </c>
      <c r="I146" s="3190">
        <v>1</v>
      </c>
      <c r="J146" s="3364"/>
    </row>
    <row r="147" spans="1:10" ht="17.100000000000001" customHeight="1">
      <c r="A147" s="1190"/>
      <c r="B147" s="4006" t="s">
        <v>3652</v>
      </c>
      <c r="C147" s="4070" t="s">
        <v>3388</v>
      </c>
      <c r="D147" s="3861">
        <v>2</v>
      </c>
      <c r="E147" s="3253"/>
      <c r="F147" s="3363"/>
      <c r="G147" s="3365" t="s">
        <v>2691</v>
      </c>
      <c r="H147" s="2963" t="s">
        <v>3380</v>
      </c>
      <c r="I147" s="3190">
        <v>1</v>
      </c>
      <c r="J147" s="3364"/>
    </row>
    <row r="148" spans="1:10" ht="15.75" customHeight="1" thickBot="1">
      <c r="A148" s="5099"/>
      <c r="B148" s="5100"/>
      <c r="C148" s="5100"/>
      <c r="D148" s="5100"/>
      <c r="E148" s="5101"/>
      <c r="F148" s="3363"/>
      <c r="G148" s="3193" t="s">
        <v>3660</v>
      </c>
      <c r="H148" s="2958" t="s">
        <v>3386</v>
      </c>
      <c r="I148" s="3190">
        <v>1</v>
      </c>
      <c r="J148" s="3364"/>
    </row>
    <row r="149" spans="1:10" ht="19.5" customHeight="1">
      <c r="A149" s="5043" t="s">
        <v>54</v>
      </c>
      <c r="B149" s="5045" t="s">
        <v>309</v>
      </c>
      <c r="C149" s="5045"/>
      <c r="D149" s="5045"/>
      <c r="E149" s="5046"/>
      <c r="F149" s="3363"/>
      <c r="G149" s="3193" t="s">
        <v>2692</v>
      </c>
      <c r="H149" s="2958" t="s">
        <v>3385</v>
      </c>
      <c r="I149" s="3190">
        <v>1</v>
      </c>
      <c r="J149" s="3364"/>
    </row>
    <row r="150" spans="1:10" ht="15.75" customHeight="1" thickBot="1">
      <c r="A150" s="5044"/>
      <c r="B150" s="5060" t="s">
        <v>2683</v>
      </c>
      <c r="C150" s="5060"/>
      <c r="D150" s="5060"/>
      <c r="E150" s="5053"/>
      <c r="F150" s="3363"/>
      <c r="G150" s="3193" t="s">
        <v>2580</v>
      </c>
      <c r="H150" s="3369" t="s">
        <v>3389</v>
      </c>
      <c r="I150" s="3190">
        <v>1</v>
      </c>
      <c r="J150" s="3364"/>
    </row>
    <row r="151" spans="1:10" ht="15" customHeight="1">
      <c r="A151" s="1191"/>
      <c r="B151" s="3842" t="s">
        <v>2661</v>
      </c>
      <c r="C151" s="3186" t="s">
        <v>3545</v>
      </c>
      <c r="D151" s="3843">
        <v>0</v>
      </c>
      <c r="E151" s="955"/>
      <c r="F151" s="933"/>
      <c r="H151" s="2817"/>
      <c r="I151" s="2817"/>
      <c r="J151" s="2919"/>
    </row>
    <row r="152" spans="1:10" ht="15" customHeight="1">
      <c r="A152" s="841"/>
      <c r="B152" s="3844" t="s">
        <v>2662</v>
      </c>
      <c r="C152" s="3369" t="s">
        <v>3546</v>
      </c>
      <c r="D152" s="3845">
        <v>0</v>
      </c>
      <c r="E152" s="957"/>
      <c r="F152" s="2906"/>
      <c r="G152" s="2817"/>
      <c r="H152" s="2817"/>
      <c r="I152" s="2817"/>
      <c r="J152" s="2919"/>
    </row>
    <row r="153" spans="1:10" ht="15" customHeight="1" thickBot="1">
      <c r="A153" s="1192"/>
      <c r="B153" s="1131"/>
      <c r="C153" s="1161"/>
      <c r="D153" s="893"/>
      <c r="E153" s="1163"/>
      <c r="F153" s="1193"/>
      <c r="G153" s="1194"/>
      <c r="H153" s="1195"/>
      <c r="I153" s="892"/>
      <c r="J153" s="1196"/>
    </row>
    <row r="154" spans="1:10" ht="19.5" customHeight="1">
      <c r="A154" s="5102" t="s">
        <v>56</v>
      </c>
      <c r="B154" s="5088" t="s">
        <v>309</v>
      </c>
      <c r="C154" s="5089"/>
      <c r="D154" s="5089"/>
      <c r="E154" s="5090"/>
      <c r="F154" s="5043" t="s">
        <v>58</v>
      </c>
      <c r="G154" s="5045" t="s">
        <v>309</v>
      </c>
      <c r="H154" s="5045"/>
      <c r="I154" s="5045"/>
      <c r="J154" s="5046"/>
    </row>
    <row r="155" spans="1:10" ht="17.25" customHeight="1" thickBot="1">
      <c r="A155" s="5103"/>
      <c r="B155" s="5091" t="s">
        <v>184</v>
      </c>
      <c r="C155" s="5092"/>
      <c r="D155" s="5092"/>
      <c r="E155" s="5093"/>
      <c r="F155" s="5044"/>
      <c r="G155" s="5060" t="s">
        <v>3183</v>
      </c>
      <c r="H155" s="5060"/>
      <c r="I155" s="5060"/>
      <c r="J155" s="5053"/>
    </row>
    <row r="156" spans="1:10" ht="15" customHeight="1">
      <c r="A156" s="3361"/>
      <c r="B156" s="3835" t="s">
        <v>2661</v>
      </c>
      <c r="C156" s="3186" t="s">
        <v>3545</v>
      </c>
      <c r="D156" s="3836">
        <v>0</v>
      </c>
      <c r="E156" s="3366"/>
      <c r="F156" s="926"/>
      <c r="G156" s="2926" t="s">
        <v>2708</v>
      </c>
      <c r="H156" s="2958" t="s">
        <v>3375</v>
      </c>
      <c r="I156" s="2973" t="s">
        <v>2593</v>
      </c>
      <c r="J156" s="2919"/>
    </row>
    <row r="157" spans="1:10" ht="15.75" customHeight="1">
      <c r="A157" s="3363"/>
      <c r="B157" s="3837" t="s">
        <v>2662</v>
      </c>
      <c r="C157" s="2958" t="s">
        <v>3546</v>
      </c>
      <c r="D157" s="3839">
        <v>1</v>
      </c>
      <c r="E157" s="3367"/>
      <c r="F157" s="1198"/>
      <c r="G157" s="4009" t="s">
        <v>2692</v>
      </c>
      <c r="H157" s="2958" t="s">
        <v>3385</v>
      </c>
      <c r="I157" s="2973" t="s">
        <v>2593</v>
      </c>
      <c r="J157" s="930"/>
    </row>
    <row r="158" spans="1:10" ht="19.5" customHeight="1">
      <c r="A158" s="3363"/>
      <c r="B158" s="3837" t="s">
        <v>2705</v>
      </c>
      <c r="C158" s="2958" t="s">
        <v>3547</v>
      </c>
      <c r="D158" s="3839">
        <v>2</v>
      </c>
      <c r="E158" s="3367"/>
      <c r="F158" s="1198"/>
      <c r="G158" s="2899" t="s">
        <v>2580</v>
      </c>
      <c r="H158" s="3369" t="s">
        <v>3389</v>
      </c>
      <c r="I158" s="2973" t="s">
        <v>2593</v>
      </c>
      <c r="J158" s="930"/>
    </row>
    <row r="159" spans="1:10" ht="17.25" customHeight="1" thickBot="1">
      <c r="A159" s="3363"/>
      <c r="B159" s="3193" t="s">
        <v>2571</v>
      </c>
      <c r="C159" s="2958" t="s">
        <v>3375</v>
      </c>
      <c r="D159" s="3190">
        <v>1</v>
      </c>
      <c r="E159" s="3367"/>
      <c r="F159" s="1199"/>
      <c r="G159" s="362"/>
      <c r="H159" s="406"/>
      <c r="I159" s="406"/>
      <c r="J159" s="408"/>
    </row>
    <row r="160" spans="1:10" ht="19.5" customHeight="1" thickBot="1">
      <c r="A160" s="3363"/>
      <c r="B160" s="3193" t="s">
        <v>2538</v>
      </c>
      <c r="C160" s="2958" t="s">
        <v>3379</v>
      </c>
      <c r="D160" s="3190">
        <v>1</v>
      </c>
      <c r="E160" s="3367"/>
      <c r="F160" s="1151" t="s">
        <v>59</v>
      </c>
      <c r="G160" s="5026" t="s">
        <v>60</v>
      </c>
      <c r="H160" s="5027"/>
      <c r="I160" s="5027"/>
      <c r="J160" s="5028"/>
    </row>
    <row r="161" spans="1:10" ht="15" customHeight="1">
      <c r="A161" s="3363"/>
      <c r="B161" s="3193" t="s">
        <v>3661</v>
      </c>
      <c r="C161" s="2958" t="s">
        <v>3379</v>
      </c>
      <c r="D161" s="3190">
        <v>1</v>
      </c>
      <c r="E161" s="3367"/>
      <c r="F161" s="960"/>
      <c r="G161" s="3842" t="s">
        <v>2661</v>
      </c>
      <c r="H161" s="3187" t="s">
        <v>3545</v>
      </c>
      <c r="I161" s="3843">
        <v>1</v>
      </c>
      <c r="J161" s="955"/>
    </row>
    <row r="162" spans="1:10" ht="15" customHeight="1">
      <c r="A162" s="3363"/>
      <c r="B162" s="3193" t="s">
        <v>2710</v>
      </c>
      <c r="C162" s="2958" t="s">
        <v>3385</v>
      </c>
      <c r="D162" s="3190" t="s">
        <v>2593</v>
      </c>
      <c r="E162" s="3367"/>
      <c r="F162" s="841"/>
      <c r="G162" s="3844" t="s">
        <v>2662</v>
      </c>
      <c r="H162" s="3370" t="s">
        <v>3546</v>
      </c>
      <c r="I162" s="3845">
        <v>0</v>
      </c>
      <c r="J162" s="957"/>
    </row>
    <row r="163" spans="1:10" ht="15" customHeight="1">
      <c r="A163" s="3363"/>
      <c r="B163" s="3193" t="s">
        <v>2580</v>
      </c>
      <c r="C163" s="2958" t="s">
        <v>3389</v>
      </c>
      <c r="D163" s="3190">
        <v>1</v>
      </c>
      <c r="E163" s="3367"/>
      <c r="F163" s="841"/>
      <c r="G163" s="3844" t="s">
        <v>2658</v>
      </c>
      <c r="H163" s="3370" t="s">
        <v>3547</v>
      </c>
      <c r="I163" s="3845">
        <v>5</v>
      </c>
      <c r="J163" s="957"/>
    </row>
    <row r="164" spans="1:10" ht="15" customHeight="1" thickBot="1">
      <c r="A164" s="5021"/>
      <c r="B164" s="5022"/>
      <c r="C164" s="5022"/>
      <c r="D164" s="5022"/>
      <c r="E164" s="5022"/>
      <c r="F164" s="841"/>
      <c r="G164" s="62" t="s">
        <v>2571</v>
      </c>
      <c r="H164" s="3370" t="s">
        <v>3375</v>
      </c>
      <c r="I164" s="162">
        <v>1</v>
      </c>
      <c r="J164" s="957"/>
    </row>
    <row r="165" spans="1:10" ht="18" customHeight="1">
      <c r="A165" s="5035" t="s">
        <v>57</v>
      </c>
      <c r="B165" s="5107" t="s">
        <v>309</v>
      </c>
      <c r="C165" s="5107"/>
      <c r="D165" s="5107"/>
      <c r="E165" s="5108"/>
      <c r="F165" s="841"/>
      <c r="G165" s="62" t="s">
        <v>2713</v>
      </c>
      <c r="H165" s="4069" t="s">
        <v>3377</v>
      </c>
      <c r="I165" s="162">
        <v>1</v>
      </c>
      <c r="J165" s="957"/>
    </row>
    <row r="166" spans="1:10" ht="15" customHeight="1" thickBot="1">
      <c r="A166" s="5036"/>
      <c r="B166" s="5109" t="s">
        <v>2699</v>
      </c>
      <c r="C166" s="5109"/>
      <c r="D166" s="5109"/>
      <c r="E166" s="5110"/>
      <c r="F166" s="841"/>
      <c r="G166" s="62" t="s">
        <v>2692</v>
      </c>
      <c r="H166" s="3370" t="s">
        <v>3385</v>
      </c>
      <c r="I166" s="162">
        <v>1</v>
      </c>
      <c r="J166" s="957"/>
    </row>
    <row r="167" spans="1:10" ht="15" customHeight="1">
      <c r="A167" s="946"/>
      <c r="B167" s="3835" t="s">
        <v>2661</v>
      </c>
      <c r="C167" s="3186" t="s">
        <v>3545</v>
      </c>
      <c r="D167" s="3836">
        <v>1</v>
      </c>
      <c r="E167" s="3366"/>
      <c r="F167" s="841"/>
      <c r="G167" s="62" t="s">
        <v>2638</v>
      </c>
      <c r="H167" s="3370" t="s">
        <v>3386</v>
      </c>
      <c r="I167" s="162">
        <v>1</v>
      </c>
      <c r="J167" s="957"/>
    </row>
    <row r="168" spans="1:10" ht="15" customHeight="1">
      <c r="A168" s="926"/>
      <c r="B168" s="3837" t="s">
        <v>2662</v>
      </c>
      <c r="C168" s="2958" t="s">
        <v>3546</v>
      </c>
      <c r="D168" s="3839">
        <v>3</v>
      </c>
      <c r="E168" s="3367"/>
      <c r="F168" s="841"/>
      <c r="G168" s="62" t="s">
        <v>2670</v>
      </c>
      <c r="H168" s="3370" t="s">
        <v>3389</v>
      </c>
      <c r="I168" s="162">
        <v>1</v>
      </c>
      <c r="J168" s="957"/>
    </row>
    <row r="169" spans="1:10" ht="15" customHeight="1">
      <c r="A169" s="926"/>
      <c r="B169" s="3837" t="s">
        <v>2658</v>
      </c>
      <c r="C169" s="2958" t="s">
        <v>3547</v>
      </c>
      <c r="D169" s="3839">
        <v>4</v>
      </c>
      <c r="E169" s="3367"/>
      <c r="F169" s="841"/>
      <c r="G169" s="62" t="s">
        <v>2714</v>
      </c>
      <c r="H169" s="3370" t="s">
        <v>3389</v>
      </c>
      <c r="I169" s="162" t="s">
        <v>2593</v>
      </c>
      <c r="J169" s="957"/>
    </row>
    <row r="170" spans="1:10" ht="12.75" customHeight="1">
      <c r="A170" s="926"/>
      <c r="B170" s="3193" t="s">
        <v>2571</v>
      </c>
      <c r="C170" s="3369" t="s">
        <v>3375</v>
      </c>
      <c r="D170" s="3190">
        <v>1</v>
      </c>
      <c r="E170" s="3367"/>
      <c r="F170" s="841"/>
      <c r="G170" s="362" t="s">
        <v>2715</v>
      </c>
      <c r="H170" s="3370" t="s">
        <v>3389</v>
      </c>
      <c r="I170" s="162" t="s">
        <v>2593</v>
      </c>
      <c r="J170" s="961"/>
    </row>
    <row r="171" spans="1:10" ht="19.5" customHeight="1">
      <c r="A171" s="926"/>
      <c r="B171" s="3193" t="s">
        <v>2638</v>
      </c>
      <c r="C171" s="2958" t="s">
        <v>3386</v>
      </c>
      <c r="D171" s="3190">
        <v>1</v>
      </c>
      <c r="E171" s="3367"/>
      <c r="F171" s="841"/>
      <c r="G171" s="919" t="s">
        <v>3178</v>
      </c>
      <c r="H171" s="3370" t="s">
        <v>3385</v>
      </c>
      <c r="I171" s="162">
        <v>2</v>
      </c>
      <c r="J171" s="957"/>
    </row>
    <row r="172" spans="1:10" ht="15" customHeight="1">
      <c r="A172" s="926"/>
      <c r="B172" s="3193" t="s">
        <v>2703</v>
      </c>
      <c r="C172" s="2958" t="s">
        <v>3375</v>
      </c>
      <c r="D172" s="3190" t="s">
        <v>2671</v>
      </c>
      <c r="E172" s="3367"/>
      <c r="F172" s="954"/>
      <c r="G172" s="62" t="s">
        <v>2703</v>
      </c>
      <c r="H172" s="3370" t="s">
        <v>3375</v>
      </c>
      <c r="I172" s="162">
        <v>1</v>
      </c>
      <c r="J172" s="957"/>
    </row>
    <row r="173" spans="1:10" ht="15" customHeight="1">
      <c r="A173" s="926"/>
      <c r="B173" s="3193" t="s">
        <v>2704</v>
      </c>
      <c r="C173" s="2958" t="s">
        <v>3381</v>
      </c>
      <c r="D173" s="3190">
        <v>1</v>
      </c>
      <c r="E173" s="3367"/>
      <c r="F173" s="956"/>
      <c r="G173" s="62" t="s">
        <v>2718</v>
      </c>
      <c r="H173" s="3370" t="s">
        <v>3382</v>
      </c>
      <c r="I173" s="162">
        <v>1</v>
      </c>
      <c r="J173" s="957"/>
    </row>
    <row r="174" spans="1:10" ht="15" customHeight="1">
      <c r="A174" s="926"/>
      <c r="B174" s="3193" t="s">
        <v>2580</v>
      </c>
      <c r="C174" s="3369" t="s">
        <v>3389</v>
      </c>
      <c r="D174" s="3190">
        <v>1</v>
      </c>
      <c r="E174" s="3367"/>
      <c r="F174" s="954"/>
      <c r="G174" s="197" t="s">
        <v>2543</v>
      </c>
      <c r="H174" s="3370" t="s">
        <v>3381</v>
      </c>
      <c r="I174" s="162">
        <v>2</v>
      </c>
      <c r="J174" s="957"/>
    </row>
    <row r="175" spans="1:10" ht="12.75" customHeight="1" thickBot="1">
      <c r="A175" s="1197"/>
      <c r="B175" s="889"/>
      <c r="C175" s="3369"/>
      <c r="D175" s="972"/>
      <c r="E175" s="889"/>
      <c r="F175" s="1199"/>
      <c r="G175" s="362"/>
      <c r="H175" s="406"/>
      <c r="I175" s="406"/>
      <c r="J175" s="408"/>
    </row>
    <row r="176" spans="1:10" ht="19.5" customHeight="1" thickBot="1">
      <c r="A176" s="5043" t="s">
        <v>58</v>
      </c>
      <c r="B176" s="5107" t="s">
        <v>309</v>
      </c>
      <c r="C176" s="5107"/>
      <c r="D176" s="5107"/>
      <c r="E176" s="5088"/>
      <c r="F176" s="1151" t="s">
        <v>62</v>
      </c>
      <c r="G176" s="5026" t="s">
        <v>2721</v>
      </c>
      <c r="H176" s="5027"/>
      <c r="I176" s="5027"/>
      <c r="J176" s="5028"/>
    </row>
    <row r="177" spans="1:10" ht="17.25" customHeight="1" thickBot="1">
      <c r="A177" s="5044"/>
      <c r="B177" s="5109" t="s">
        <v>186</v>
      </c>
      <c r="C177" s="5109"/>
      <c r="D177" s="5109"/>
      <c r="E177" s="5091"/>
      <c r="F177" s="953"/>
      <c r="G177" s="3842" t="s">
        <v>2661</v>
      </c>
      <c r="H177" s="3186" t="s">
        <v>3545</v>
      </c>
      <c r="I177" s="3843">
        <v>2</v>
      </c>
      <c r="J177" s="955"/>
    </row>
    <row r="178" spans="1:10" ht="15" customHeight="1">
      <c r="A178" s="946"/>
      <c r="B178" s="3835" t="s">
        <v>2661</v>
      </c>
      <c r="C178" s="3187" t="s">
        <v>3545</v>
      </c>
      <c r="D178" s="3836">
        <v>0</v>
      </c>
      <c r="E178" s="1157"/>
      <c r="F178" s="954"/>
      <c r="G178" s="3844" t="s">
        <v>2662</v>
      </c>
      <c r="H178" s="3369" t="s">
        <v>3546</v>
      </c>
      <c r="I178" s="3845">
        <v>1</v>
      </c>
      <c r="J178" s="957"/>
    </row>
    <row r="179" spans="1:10" ht="15" customHeight="1">
      <c r="A179" s="926"/>
      <c r="B179" s="3837" t="s">
        <v>2662</v>
      </c>
      <c r="C179" s="3190" t="s">
        <v>3546</v>
      </c>
      <c r="D179" s="3839">
        <v>0</v>
      </c>
      <c r="E179" s="1133"/>
      <c r="F179" s="954"/>
      <c r="G179" s="3844" t="s">
        <v>2658</v>
      </c>
      <c r="H179" s="3369" t="s">
        <v>3547</v>
      </c>
      <c r="I179" s="3845">
        <v>6</v>
      </c>
      <c r="J179" s="957"/>
    </row>
    <row r="180" spans="1:10" ht="15" customHeight="1">
      <c r="A180" s="926"/>
      <c r="B180" s="3837" t="s">
        <v>2658</v>
      </c>
      <c r="C180" s="3190" t="s">
        <v>3547</v>
      </c>
      <c r="D180" s="3839">
        <v>1</v>
      </c>
      <c r="E180" s="1133"/>
      <c r="F180" s="954"/>
      <c r="G180" s="4088" t="s">
        <v>2571</v>
      </c>
      <c r="H180" s="4089" t="s">
        <v>3375</v>
      </c>
      <c r="I180" s="4090">
        <v>1</v>
      </c>
      <c r="J180" s="957"/>
    </row>
    <row r="181" spans="1:10" ht="15" customHeight="1">
      <c r="A181" s="926"/>
      <c r="B181" s="2926" t="s">
        <v>2706</v>
      </c>
      <c r="C181" s="3370" t="s">
        <v>3375</v>
      </c>
      <c r="D181" s="2973" t="s">
        <v>2593</v>
      </c>
      <c r="E181" s="1133"/>
      <c r="F181" s="954"/>
      <c r="G181" s="4088" t="s">
        <v>2725</v>
      </c>
      <c r="H181" s="4089" t="s">
        <v>3380</v>
      </c>
      <c r="I181" s="4090">
        <v>1</v>
      </c>
      <c r="J181" s="957"/>
    </row>
    <row r="182" spans="1:10" ht="15.75" customHeight="1">
      <c r="A182" s="926"/>
      <c r="B182" s="2899" t="s">
        <v>2707</v>
      </c>
      <c r="C182" s="3190" t="s">
        <v>3381</v>
      </c>
      <c r="D182" s="2973" t="s">
        <v>2591</v>
      </c>
      <c r="E182" s="1133"/>
      <c r="F182" s="954"/>
      <c r="G182" s="4115" t="s">
        <v>2665</v>
      </c>
      <c r="H182" s="4115" t="s">
        <v>3377</v>
      </c>
      <c r="I182" s="4090">
        <v>1</v>
      </c>
      <c r="J182" s="957"/>
    </row>
    <row r="183" spans="1:10" ht="19.5" customHeight="1" thickBot="1">
      <c r="A183" s="1197"/>
      <c r="B183" s="889"/>
      <c r="C183" s="889"/>
      <c r="D183" s="972"/>
      <c r="E183" s="889"/>
      <c r="F183" s="1200"/>
      <c r="G183" s="991"/>
      <c r="H183" s="991"/>
      <c r="I183" s="991"/>
      <c r="J183" s="1201"/>
    </row>
    <row r="184" spans="1:10" ht="19.5" customHeight="1" thickBot="1">
      <c r="A184" s="1151" t="s">
        <v>62</v>
      </c>
      <c r="B184" s="5026" t="s">
        <v>2721</v>
      </c>
      <c r="C184" s="5027"/>
      <c r="D184" s="5027"/>
      <c r="E184" s="5028"/>
      <c r="F184" s="1151" t="s">
        <v>66</v>
      </c>
      <c r="G184" s="5086" t="s">
        <v>2729</v>
      </c>
      <c r="H184" s="5086"/>
      <c r="I184" s="5086"/>
      <c r="J184" s="5087"/>
    </row>
    <row r="185" spans="1:10" ht="17.100000000000001" customHeight="1" thickBot="1">
      <c r="A185" s="954"/>
      <c r="B185" s="362" t="s">
        <v>2726</v>
      </c>
      <c r="C185" s="3369" t="s">
        <v>3379</v>
      </c>
      <c r="D185" s="407">
        <v>1</v>
      </c>
      <c r="E185" s="957"/>
      <c r="F185" s="841"/>
      <c r="G185" s="62" t="s">
        <v>2724</v>
      </c>
      <c r="H185" s="3369" t="s">
        <v>3379</v>
      </c>
      <c r="I185" s="162">
        <v>1</v>
      </c>
      <c r="J185" s="957"/>
    </row>
    <row r="186" spans="1:10" ht="17.100000000000001" customHeight="1">
      <c r="A186" s="954"/>
      <c r="B186" s="62" t="s">
        <v>2611</v>
      </c>
      <c r="C186" s="4065" t="s">
        <v>3377</v>
      </c>
      <c r="D186" s="162">
        <v>1</v>
      </c>
      <c r="E186" s="957"/>
      <c r="F186" s="841"/>
      <c r="G186" s="4088" t="s">
        <v>2538</v>
      </c>
      <c r="H186" s="4089" t="s">
        <v>3379</v>
      </c>
      <c r="I186" s="4090">
        <v>2</v>
      </c>
      <c r="J186" s="957"/>
    </row>
    <row r="187" spans="1:10" ht="19.5" customHeight="1">
      <c r="A187" s="959"/>
      <c r="B187" s="62" t="s">
        <v>2580</v>
      </c>
      <c r="C187" s="3369" t="s">
        <v>3389</v>
      </c>
      <c r="D187" s="162">
        <v>1</v>
      </c>
      <c r="E187" s="965"/>
      <c r="F187" s="841"/>
      <c r="G187" s="4088" t="s">
        <v>2725</v>
      </c>
      <c r="H187" s="4089" t="s">
        <v>3380</v>
      </c>
      <c r="I187" s="4090">
        <v>1</v>
      </c>
      <c r="J187" s="957"/>
    </row>
    <row r="188" spans="1:10" ht="17.100000000000001" customHeight="1">
      <c r="A188" s="959"/>
      <c r="B188" s="64" t="s">
        <v>2714</v>
      </c>
      <c r="C188" s="3369" t="s">
        <v>3389</v>
      </c>
      <c r="D188" s="254">
        <v>1</v>
      </c>
      <c r="E188" s="965"/>
      <c r="F188" s="841"/>
      <c r="G188" s="62" t="s">
        <v>2727</v>
      </c>
      <c r="H188" s="3369" t="s">
        <v>3384</v>
      </c>
      <c r="I188" s="162">
        <v>1</v>
      </c>
      <c r="J188" s="957"/>
    </row>
    <row r="189" spans="1:10" ht="17.100000000000001" customHeight="1" thickBot="1">
      <c r="A189" s="968"/>
      <c r="B189" s="362"/>
      <c r="C189" s="362"/>
      <c r="D189" s="406"/>
      <c r="E189" s="408"/>
      <c r="F189" s="1170"/>
      <c r="G189" s="4008" t="s">
        <v>3666</v>
      </c>
      <c r="H189" s="2963" t="s">
        <v>3386</v>
      </c>
      <c r="I189" s="90">
        <v>1</v>
      </c>
      <c r="J189" s="1160"/>
    </row>
    <row r="190" spans="1:10" ht="19.5" customHeight="1" thickBot="1">
      <c r="A190" s="4016" t="s">
        <v>64</v>
      </c>
      <c r="B190" s="5111" t="s">
        <v>2711</v>
      </c>
      <c r="C190" s="5112"/>
      <c r="D190" s="5112"/>
      <c r="E190" s="5113"/>
      <c r="F190" s="960"/>
      <c r="G190" s="990" t="s">
        <v>2728</v>
      </c>
      <c r="H190" s="4061" t="s">
        <v>3385</v>
      </c>
      <c r="I190" s="568">
        <v>3</v>
      </c>
      <c r="J190" s="955"/>
    </row>
    <row r="191" spans="1:10" ht="17.100000000000001" customHeight="1">
      <c r="A191" s="4031"/>
      <c r="B191" s="4029" t="s">
        <v>2661</v>
      </c>
      <c r="C191" s="4030" t="s">
        <v>3545</v>
      </c>
      <c r="D191" s="4020">
        <v>6</v>
      </c>
      <c r="E191" s="4021"/>
      <c r="F191" s="841"/>
      <c r="G191" s="242" t="s">
        <v>2669</v>
      </c>
      <c r="H191" s="4054" t="s">
        <v>3382</v>
      </c>
      <c r="I191" s="243">
        <v>1</v>
      </c>
      <c r="J191" s="957"/>
    </row>
    <row r="192" spans="1:10" ht="17.100000000000001" customHeight="1">
      <c r="A192" s="4032"/>
      <c r="B192" s="4027" t="s">
        <v>2662</v>
      </c>
      <c r="C192" s="4027" t="s">
        <v>3546</v>
      </c>
      <c r="D192" s="4025">
        <v>0</v>
      </c>
      <c r="E192" s="4026"/>
      <c r="F192" s="841"/>
      <c r="G192" s="62" t="s">
        <v>2731</v>
      </c>
      <c r="H192" s="3369" t="s">
        <v>3385</v>
      </c>
      <c r="I192" s="162">
        <v>1</v>
      </c>
      <c r="J192" s="957"/>
    </row>
    <row r="193" spans="1:96" ht="17.100000000000001" customHeight="1">
      <c r="A193" s="4032"/>
      <c r="B193" s="4027" t="s">
        <v>2658</v>
      </c>
      <c r="C193" s="4027" t="s">
        <v>3547</v>
      </c>
      <c r="D193" s="4025">
        <v>2</v>
      </c>
      <c r="E193" s="4026"/>
      <c r="F193" s="841"/>
      <c r="G193" s="62" t="s">
        <v>2580</v>
      </c>
      <c r="H193" s="3369" t="s">
        <v>3389</v>
      </c>
      <c r="I193" s="162">
        <v>2</v>
      </c>
      <c r="J193" s="957"/>
    </row>
    <row r="194" spans="1:96" ht="17.100000000000001" customHeight="1" thickBot="1">
      <c r="A194" s="4032"/>
      <c r="B194" s="4027" t="s">
        <v>2571</v>
      </c>
      <c r="C194" s="4027" t="s">
        <v>3375</v>
      </c>
      <c r="D194" s="4025">
        <v>1</v>
      </c>
      <c r="E194" s="4026"/>
      <c r="F194" s="2910"/>
      <c r="G194" s="62" t="s">
        <v>2584</v>
      </c>
      <c r="H194" s="3369" t="s">
        <v>3389</v>
      </c>
      <c r="I194" s="162">
        <v>2</v>
      </c>
      <c r="J194" s="2913"/>
    </row>
    <row r="195" spans="1:96" ht="19.5" customHeight="1" thickBot="1">
      <c r="A195" s="4032"/>
      <c r="B195" s="4027" t="s">
        <v>2665</v>
      </c>
      <c r="C195" s="4027" t="s">
        <v>3377</v>
      </c>
      <c r="D195" s="4025">
        <v>1</v>
      </c>
      <c r="E195" s="4026"/>
      <c r="F195" s="4033" t="s">
        <v>68</v>
      </c>
      <c r="G195" s="5104" t="s">
        <v>2733</v>
      </c>
      <c r="H195" s="5105"/>
      <c r="I195" s="5105"/>
      <c r="J195" s="5106"/>
    </row>
    <row r="196" spans="1:96" ht="17.100000000000001" customHeight="1">
      <c r="A196" s="4032"/>
      <c r="B196" s="4027" t="s">
        <v>3649</v>
      </c>
      <c r="C196" s="4027" t="s">
        <v>3375</v>
      </c>
      <c r="D196" s="4025">
        <v>1</v>
      </c>
      <c r="E196" s="4026"/>
      <c r="F196" s="4031"/>
      <c r="G196" s="4018" t="s">
        <v>2661</v>
      </c>
      <c r="H196" s="4019" t="s">
        <v>3545</v>
      </c>
      <c r="I196" s="4020">
        <v>5</v>
      </c>
      <c r="J196" s="4021"/>
    </row>
    <row r="197" spans="1:96" s="53" customFormat="1" ht="17.100000000000001" customHeight="1">
      <c r="A197" s="4032"/>
      <c r="B197" s="4027" t="s">
        <v>2704</v>
      </c>
      <c r="C197" s="4027" t="s">
        <v>3381</v>
      </c>
      <c r="D197" s="4025">
        <v>2</v>
      </c>
      <c r="E197" s="4026"/>
      <c r="F197" s="4032"/>
      <c r="G197" s="4023" t="s">
        <v>2662</v>
      </c>
      <c r="H197" s="4024" t="s">
        <v>3546</v>
      </c>
      <c r="I197" s="4025">
        <v>0</v>
      </c>
      <c r="J197" s="4026"/>
    </row>
    <row r="198" spans="1:96" ht="17.100000000000001" customHeight="1">
      <c r="A198" s="4032"/>
      <c r="B198" s="4027" t="s">
        <v>2670</v>
      </c>
      <c r="C198" s="4027" t="s">
        <v>3389</v>
      </c>
      <c r="D198" s="4028">
        <v>1</v>
      </c>
      <c r="E198" s="4026"/>
      <c r="F198" s="4032"/>
      <c r="G198" s="4034" t="s">
        <v>2658</v>
      </c>
      <c r="H198" s="4024" t="s">
        <v>3547</v>
      </c>
      <c r="I198" s="4025">
        <v>7</v>
      </c>
      <c r="J198" s="4026"/>
    </row>
    <row r="199" spans="1:96" ht="17.100000000000001" customHeight="1">
      <c r="A199" s="4032"/>
      <c r="B199" s="4027" t="s">
        <v>2714</v>
      </c>
      <c r="C199" s="4027" t="s">
        <v>3389</v>
      </c>
      <c r="D199" s="4025">
        <v>1</v>
      </c>
      <c r="E199" s="4026"/>
      <c r="F199" s="4032"/>
      <c r="G199" s="4023" t="s">
        <v>2736</v>
      </c>
      <c r="H199" s="4024" t="s">
        <v>3370</v>
      </c>
      <c r="I199" s="4025">
        <v>1</v>
      </c>
      <c r="J199" s="4026"/>
    </row>
    <row r="200" spans="1:96" ht="17.100000000000001" customHeight="1">
      <c r="A200" s="954"/>
      <c r="C200" s="271"/>
      <c r="D200" s="162"/>
      <c r="E200" s="957"/>
      <c r="F200" s="4032"/>
      <c r="G200" s="4023" t="s">
        <v>2665</v>
      </c>
      <c r="H200" s="4027" t="s">
        <v>3377</v>
      </c>
      <c r="I200" s="4025">
        <v>1</v>
      </c>
      <c r="J200" s="4026"/>
    </row>
    <row r="201" spans="1:96" ht="17.100000000000001" customHeight="1">
      <c r="A201" s="2903"/>
      <c r="B201" s="2883"/>
      <c r="C201" s="969"/>
      <c r="D201" s="2916"/>
      <c r="E201" s="970"/>
      <c r="F201" s="4032"/>
      <c r="G201" s="4023" t="s">
        <v>2698</v>
      </c>
      <c r="H201" s="4024" t="s">
        <v>3379</v>
      </c>
      <c r="I201" s="4025">
        <v>0</v>
      </c>
      <c r="J201" s="4026"/>
    </row>
    <row r="202" spans="1:96" ht="19.5" customHeight="1">
      <c r="A202" s="968"/>
      <c r="B202" s="362"/>
      <c r="C202" s="362"/>
      <c r="D202" s="406"/>
      <c r="E202" s="408"/>
      <c r="F202" s="4032"/>
      <c r="G202" s="4023" t="s">
        <v>2571</v>
      </c>
      <c r="H202" s="4024" t="s">
        <v>3375</v>
      </c>
      <c r="I202" s="4025">
        <v>1</v>
      </c>
      <c r="J202" s="4026"/>
    </row>
    <row r="203" spans="1:96" s="4007" customFormat="1" ht="19.5" customHeight="1" thickBot="1">
      <c r="A203" s="968"/>
      <c r="B203" s="362"/>
      <c r="C203" s="362"/>
      <c r="D203" s="406"/>
      <c r="E203" s="408"/>
      <c r="F203" s="4035"/>
      <c r="G203" s="4036" t="s">
        <v>3736</v>
      </c>
      <c r="H203" s="4037" t="s">
        <v>3379</v>
      </c>
      <c r="I203" s="4038">
        <v>1</v>
      </c>
      <c r="J203" s="4039"/>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row>
    <row r="204" spans="1:96" ht="19.5" customHeight="1" thickBot="1">
      <c r="A204" s="1151" t="s">
        <v>66</v>
      </c>
      <c r="B204" s="5086" t="s">
        <v>2717</v>
      </c>
      <c r="C204" s="5086"/>
      <c r="D204" s="5086"/>
      <c r="E204" s="5087"/>
      <c r="F204" s="4032"/>
      <c r="G204" s="4023" t="s">
        <v>2638</v>
      </c>
      <c r="H204" s="4024" t="s">
        <v>3737</v>
      </c>
      <c r="I204" s="4025">
        <v>2</v>
      </c>
      <c r="J204" s="4026"/>
    </row>
    <row r="205" spans="1:96" ht="15.75" customHeight="1">
      <c r="A205" s="960"/>
      <c r="B205" s="3842" t="s">
        <v>2661</v>
      </c>
      <c r="C205" s="3186" t="s">
        <v>3545</v>
      </c>
      <c r="D205" s="3843">
        <v>2</v>
      </c>
      <c r="E205" s="955"/>
      <c r="F205" s="4032"/>
      <c r="G205" s="4023" t="s">
        <v>2701</v>
      </c>
      <c r="H205" s="4024" t="s">
        <v>3380</v>
      </c>
      <c r="I205" s="4025">
        <v>1</v>
      </c>
      <c r="J205" s="4026"/>
    </row>
    <row r="206" spans="1:96" ht="19.5" customHeight="1">
      <c r="A206" s="841"/>
      <c r="B206" s="3844" t="s">
        <v>2662</v>
      </c>
      <c r="C206" s="3369" t="s">
        <v>3546</v>
      </c>
      <c r="D206" s="3845">
        <v>2</v>
      </c>
      <c r="E206" s="957"/>
      <c r="F206" s="4032"/>
      <c r="G206" s="4023" t="s">
        <v>2738</v>
      </c>
      <c r="H206" s="4024" t="s">
        <v>3384</v>
      </c>
      <c r="I206" s="4025">
        <v>0</v>
      </c>
      <c r="J206" s="4026"/>
    </row>
    <row r="207" spans="1:96" ht="15" customHeight="1">
      <c r="A207" s="841"/>
      <c r="B207" s="3844" t="s">
        <v>2658</v>
      </c>
      <c r="C207" s="3369" t="s">
        <v>3547</v>
      </c>
      <c r="D207" s="3845">
        <v>7</v>
      </c>
      <c r="E207" s="957"/>
      <c r="F207" s="4032"/>
      <c r="G207" s="4023" t="s">
        <v>2739</v>
      </c>
      <c r="H207" s="4024" t="s">
        <v>3380</v>
      </c>
      <c r="I207" s="4025">
        <v>0</v>
      </c>
      <c r="J207" s="4026"/>
    </row>
    <row r="208" spans="1:96" ht="15" customHeight="1">
      <c r="A208" s="841"/>
      <c r="B208" s="62" t="s">
        <v>2720</v>
      </c>
      <c r="C208" s="3369" t="s">
        <v>3374</v>
      </c>
      <c r="D208" s="162">
        <v>1</v>
      </c>
      <c r="E208" s="957"/>
      <c r="F208" s="4032"/>
      <c r="G208" s="4023" t="s">
        <v>2722</v>
      </c>
      <c r="H208" s="4024" t="s">
        <v>3376</v>
      </c>
      <c r="I208" s="4025">
        <v>0</v>
      </c>
      <c r="J208" s="4026"/>
    </row>
    <row r="209" spans="1:96" ht="15.75" customHeight="1">
      <c r="A209" s="841"/>
      <c r="B209" s="62" t="s">
        <v>2722</v>
      </c>
      <c r="C209" s="3369" t="s">
        <v>3375</v>
      </c>
      <c r="D209" s="162">
        <v>1</v>
      </c>
      <c r="E209" s="957"/>
      <c r="F209" s="4040"/>
      <c r="G209" s="4023" t="s">
        <v>2740</v>
      </c>
      <c r="H209" s="4024" t="s">
        <v>3384</v>
      </c>
      <c r="I209" s="4025">
        <v>1</v>
      </c>
      <c r="J209" s="4026"/>
    </row>
    <row r="210" spans="1:96" ht="19.5" customHeight="1">
      <c r="A210" s="841"/>
      <c r="B210" s="4088" t="s">
        <v>2680</v>
      </c>
      <c r="C210" s="4089" t="s">
        <v>3376</v>
      </c>
      <c r="D210" s="4090">
        <v>1</v>
      </c>
      <c r="E210" s="957"/>
      <c r="F210" s="4040"/>
      <c r="G210" s="4023" t="s">
        <v>2676</v>
      </c>
      <c r="H210" s="4024" t="s">
        <v>3385</v>
      </c>
      <c r="I210" s="4025">
        <v>1</v>
      </c>
      <c r="J210" s="4041"/>
    </row>
    <row r="211" spans="1:96" ht="15" customHeight="1">
      <c r="A211" s="841"/>
      <c r="B211" s="62" t="s">
        <v>2723</v>
      </c>
      <c r="C211" s="3369" t="s">
        <v>3380</v>
      </c>
      <c r="D211" s="162" t="s">
        <v>2593</v>
      </c>
      <c r="E211" s="957"/>
      <c r="F211" s="4032"/>
      <c r="G211" s="4023" t="s">
        <v>2580</v>
      </c>
      <c r="H211" s="4024" t="s">
        <v>3389</v>
      </c>
      <c r="I211" s="4025">
        <v>1</v>
      </c>
      <c r="J211" s="4026"/>
    </row>
    <row r="212" spans="1:96" ht="15" customHeight="1" thickBot="1">
      <c r="A212" s="971"/>
      <c r="B212" s="4124" t="s">
        <v>2571</v>
      </c>
      <c r="C212" s="4089" t="s">
        <v>3375</v>
      </c>
      <c r="D212" s="4125">
        <v>1</v>
      </c>
      <c r="E212" s="967"/>
      <c r="F212" s="4042"/>
      <c r="G212" s="4043" t="s">
        <v>2584</v>
      </c>
      <c r="H212" s="4024" t="s">
        <v>3389</v>
      </c>
      <c r="I212" s="4044">
        <v>1</v>
      </c>
      <c r="J212" s="4045"/>
    </row>
    <row r="213" spans="1:96" ht="19.5" customHeight="1" thickBot="1">
      <c r="A213" s="1154" t="s">
        <v>70</v>
      </c>
      <c r="B213" s="5114" t="s">
        <v>2730</v>
      </c>
      <c r="C213" s="5027"/>
      <c r="D213" s="5027"/>
      <c r="E213" s="5028"/>
      <c r="F213" s="1154" t="s">
        <v>73</v>
      </c>
      <c r="G213" s="5114" t="s">
        <v>74</v>
      </c>
      <c r="H213" s="5027"/>
      <c r="I213" s="5027"/>
      <c r="J213" s="5028"/>
    </row>
    <row r="214" spans="1:96" ht="17.100000000000001" customHeight="1">
      <c r="A214" s="953"/>
      <c r="B214" s="3842" t="s">
        <v>2661</v>
      </c>
      <c r="C214" s="3186" t="s">
        <v>3545</v>
      </c>
      <c r="D214" s="3843">
        <v>2</v>
      </c>
      <c r="E214" s="955"/>
      <c r="F214" s="975"/>
      <c r="G214" s="62" t="s">
        <v>2611</v>
      </c>
      <c r="H214" s="4065" t="s">
        <v>3377</v>
      </c>
      <c r="I214" s="162">
        <v>1</v>
      </c>
      <c r="J214" s="957"/>
    </row>
    <row r="215" spans="1:96" ht="17.100000000000001" customHeight="1">
      <c r="A215" s="954"/>
      <c r="B215" s="3844" t="s">
        <v>2662</v>
      </c>
      <c r="C215" s="3369" t="s">
        <v>3547</v>
      </c>
      <c r="D215" s="3845">
        <v>0</v>
      </c>
      <c r="E215" s="957"/>
      <c r="F215" s="975"/>
      <c r="G215" s="62" t="s">
        <v>2638</v>
      </c>
      <c r="H215" s="3369" t="s">
        <v>3386</v>
      </c>
      <c r="I215" s="162" t="s">
        <v>2675</v>
      </c>
      <c r="J215" s="957"/>
    </row>
    <row r="216" spans="1:96" ht="17.100000000000001" customHeight="1">
      <c r="A216" s="954"/>
      <c r="B216" s="3844" t="s">
        <v>2658</v>
      </c>
      <c r="C216" s="3369" t="s">
        <v>3547</v>
      </c>
      <c r="D216" s="3845">
        <v>7</v>
      </c>
      <c r="E216" s="957"/>
      <c r="F216" s="975"/>
      <c r="G216" s="4088" t="s">
        <v>2750</v>
      </c>
      <c r="H216" s="4089" t="s">
        <v>3379</v>
      </c>
      <c r="I216" s="4090">
        <v>2</v>
      </c>
      <c r="J216" s="957"/>
    </row>
    <row r="217" spans="1:96" ht="17.100000000000001" customHeight="1" thickBot="1">
      <c r="A217" s="954"/>
      <c r="B217" s="4088" t="s">
        <v>2571</v>
      </c>
      <c r="C217" s="4089" t="s">
        <v>3375</v>
      </c>
      <c r="D217" s="4090">
        <v>1</v>
      </c>
      <c r="E217" s="957"/>
      <c r="F217" s="975"/>
      <c r="G217" s="4088" t="s">
        <v>2538</v>
      </c>
      <c r="H217" s="4092" t="s">
        <v>3379</v>
      </c>
      <c r="I217" s="4090">
        <v>2</v>
      </c>
      <c r="J217" s="957"/>
    </row>
    <row r="218" spans="1:96" ht="17.100000000000001" customHeight="1">
      <c r="A218" s="954"/>
      <c r="B218" s="57" t="s">
        <v>2611</v>
      </c>
      <c r="C218" s="4065" t="s">
        <v>3377</v>
      </c>
      <c r="D218" s="162">
        <v>1</v>
      </c>
      <c r="E218" s="957"/>
      <c r="F218" s="975"/>
      <c r="G218" s="4088" t="s">
        <v>2751</v>
      </c>
      <c r="H218" s="4089" t="s">
        <v>3380</v>
      </c>
      <c r="I218" s="4090" t="s">
        <v>2593</v>
      </c>
      <c r="J218" s="957"/>
    </row>
    <row r="219" spans="1:96" ht="17.100000000000001" customHeight="1">
      <c r="A219" s="954"/>
      <c r="B219" s="4088" t="s">
        <v>2538</v>
      </c>
      <c r="C219" s="4092" t="s">
        <v>3379</v>
      </c>
      <c r="D219" s="4090">
        <v>2</v>
      </c>
      <c r="E219" s="4104"/>
      <c r="F219" s="975"/>
      <c r="G219" s="4088" t="s">
        <v>2702</v>
      </c>
      <c r="H219" s="4089" t="s">
        <v>3382</v>
      </c>
      <c r="I219" s="4090">
        <v>1</v>
      </c>
      <c r="J219" s="957"/>
    </row>
    <row r="220" spans="1:96" ht="17.100000000000001" customHeight="1">
      <c r="A220" s="954"/>
      <c r="B220" s="62" t="s">
        <v>2580</v>
      </c>
      <c r="C220" s="3369" t="s">
        <v>3389</v>
      </c>
      <c r="D220" s="162">
        <v>1</v>
      </c>
      <c r="E220" s="957"/>
      <c r="F220" s="975"/>
      <c r="G220" s="62" t="s">
        <v>2677</v>
      </c>
      <c r="H220" s="3369" t="s">
        <v>3382</v>
      </c>
      <c r="I220" s="162" t="s">
        <v>2593</v>
      </c>
      <c r="J220" s="957"/>
    </row>
    <row r="221" spans="1:96" ht="17.100000000000001" customHeight="1">
      <c r="A221" s="959"/>
      <c r="B221" s="64" t="s">
        <v>2714</v>
      </c>
      <c r="C221" s="3369" t="s">
        <v>3389</v>
      </c>
      <c r="D221" s="254" t="s">
        <v>2593</v>
      </c>
      <c r="E221" s="965"/>
      <c r="F221" s="975"/>
      <c r="G221" s="62" t="s">
        <v>2574</v>
      </c>
      <c r="H221" s="3369" t="s">
        <v>3385</v>
      </c>
      <c r="I221" s="162">
        <v>1</v>
      </c>
      <c r="J221" s="957"/>
    </row>
    <row r="222" spans="1:96" ht="15" customHeight="1" thickBot="1">
      <c r="A222" s="2910"/>
      <c r="B222" s="2911"/>
      <c r="C222" s="2911"/>
      <c r="D222" s="2911"/>
      <c r="E222" s="2913"/>
      <c r="F222" s="975"/>
      <c r="G222" s="62" t="s">
        <v>2580</v>
      </c>
      <c r="H222" s="3369" t="s">
        <v>3389</v>
      </c>
      <c r="I222" s="162">
        <v>3</v>
      </c>
      <c r="J222" s="957"/>
    </row>
    <row r="223" spans="1:96" ht="19.5" customHeight="1" thickBot="1">
      <c r="A223" s="4033" t="s">
        <v>72</v>
      </c>
      <c r="B223" s="5104" t="s">
        <v>2737</v>
      </c>
      <c r="C223" s="5105"/>
      <c r="D223" s="5105"/>
      <c r="E223" s="5106"/>
      <c r="F223" s="975"/>
      <c r="G223" s="62" t="s">
        <v>2584</v>
      </c>
      <c r="H223" s="3369" t="s">
        <v>3389</v>
      </c>
      <c r="I223" s="162" t="s">
        <v>2591</v>
      </c>
      <c r="J223" s="408"/>
    </row>
    <row r="224" spans="1:96" s="2642" customFormat="1" ht="19.5" customHeight="1">
      <c r="A224" s="4017"/>
      <c r="B224" s="4018" t="s">
        <v>2661</v>
      </c>
      <c r="C224" s="4030" t="s">
        <v>3545</v>
      </c>
      <c r="D224" s="4020">
        <v>1</v>
      </c>
      <c r="E224" s="4046"/>
      <c r="F224" s="4014"/>
      <c r="G224" s="4105" t="s">
        <v>2665</v>
      </c>
      <c r="H224" s="4106" t="s">
        <v>3377</v>
      </c>
      <c r="I224" s="4087">
        <v>1</v>
      </c>
      <c r="J224" s="4015"/>
      <c r="K224" s="574"/>
      <c r="L224" s="574"/>
      <c r="M224" s="574"/>
      <c r="N224" s="574"/>
      <c r="O224" s="574"/>
      <c r="P224" s="574"/>
      <c r="Q224" s="574"/>
      <c r="R224" s="574"/>
      <c r="S224" s="574"/>
      <c r="T224" s="574"/>
      <c r="U224" s="574"/>
      <c r="V224" s="574"/>
      <c r="W224" s="574"/>
      <c r="X224" s="574"/>
      <c r="Y224" s="574"/>
      <c r="Z224" s="574"/>
      <c r="AA224" s="574"/>
      <c r="AB224" s="574"/>
      <c r="AC224" s="574"/>
      <c r="AD224" s="574"/>
      <c r="AE224" s="574"/>
      <c r="AF224" s="574"/>
      <c r="AG224" s="574"/>
      <c r="AH224" s="574"/>
      <c r="AI224" s="574"/>
      <c r="AJ224" s="574"/>
      <c r="AK224" s="574"/>
      <c r="AL224" s="574"/>
      <c r="AM224" s="574"/>
      <c r="AN224" s="574"/>
      <c r="AO224" s="574"/>
      <c r="AP224" s="574"/>
      <c r="AQ224" s="574"/>
      <c r="AR224" s="574"/>
      <c r="AS224" s="574"/>
      <c r="AT224" s="574"/>
      <c r="AU224" s="574"/>
      <c r="AV224" s="574"/>
      <c r="AW224" s="574"/>
      <c r="AX224" s="574"/>
      <c r="AY224" s="574"/>
      <c r="AZ224" s="574"/>
      <c r="BA224" s="574"/>
      <c r="BB224" s="574"/>
      <c r="BC224" s="574"/>
      <c r="BD224" s="574"/>
      <c r="BE224" s="574"/>
      <c r="BF224" s="574"/>
      <c r="BG224" s="574"/>
      <c r="BH224" s="574"/>
      <c r="BI224" s="574"/>
      <c r="BJ224" s="574"/>
      <c r="BK224" s="574"/>
      <c r="BL224" s="574"/>
      <c r="BM224" s="574"/>
      <c r="BN224" s="574"/>
      <c r="BO224" s="574"/>
      <c r="BP224" s="574"/>
      <c r="BQ224" s="574"/>
      <c r="BR224" s="574"/>
      <c r="BS224" s="574"/>
      <c r="BT224" s="574"/>
      <c r="BU224" s="574"/>
      <c r="BV224" s="574"/>
      <c r="BW224" s="574"/>
      <c r="BX224" s="574"/>
      <c r="BY224" s="574"/>
      <c r="BZ224" s="574"/>
      <c r="CA224" s="574"/>
      <c r="CB224" s="574"/>
      <c r="CC224" s="574"/>
      <c r="CD224" s="574"/>
      <c r="CE224" s="574"/>
      <c r="CF224" s="574"/>
      <c r="CG224" s="574"/>
      <c r="CH224" s="574"/>
      <c r="CI224" s="574"/>
      <c r="CJ224" s="574"/>
      <c r="CK224" s="574"/>
      <c r="CL224" s="574"/>
      <c r="CM224" s="574"/>
      <c r="CN224" s="574"/>
      <c r="CO224" s="574"/>
      <c r="CP224" s="574"/>
      <c r="CQ224" s="574"/>
      <c r="CR224" s="574"/>
    </row>
    <row r="225" spans="1:10" ht="17.100000000000001" customHeight="1" thickBot="1">
      <c r="A225" s="4022"/>
      <c r="B225" s="4023" t="s">
        <v>2662</v>
      </c>
      <c r="C225" s="4027" t="s">
        <v>3546</v>
      </c>
      <c r="D225" s="4025">
        <v>0</v>
      </c>
      <c r="E225" s="4021"/>
      <c r="F225" s="1158"/>
      <c r="G225" s="2883"/>
      <c r="H225" s="969"/>
      <c r="I225" s="2916"/>
      <c r="J225" s="970"/>
    </row>
    <row r="226" spans="1:10" ht="19.5" customHeight="1" thickBot="1">
      <c r="A226" s="4022"/>
      <c r="B226" s="4034" t="s">
        <v>2658</v>
      </c>
      <c r="C226" s="4027" t="s">
        <v>3547</v>
      </c>
      <c r="D226" s="4025">
        <v>2</v>
      </c>
      <c r="E226" s="4026"/>
      <c r="F226" s="1154" t="s">
        <v>75</v>
      </c>
      <c r="G226" s="5094" t="s">
        <v>2754</v>
      </c>
      <c r="H226" s="5095"/>
      <c r="I226" s="5095"/>
      <c r="J226" s="5028"/>
    </row>
    <row r="227" spans="1:10" ht="19.5" customHeight="1">
      <c r="A227" s="4022"/>
      <c r="B227" s="4023" t="s">
        <v>2665</v>
      </c>
      <c r="C227" s="4027" t="s">
        <v>3377</v>
      </c>
      <c r="D227" s="4025">
        <v>1</v>
      </c>
      <c r="E227" s="4026"/>
      <c r="F227" s="3867"/>
      <c r="G227" s="3869" t="s">
        <v>2661</v>
      </c>
      <c r="H227" s="3870"/>
      <c r="I227" s="3852">
        <v>3</v>
      </c>
      <c r="J227" s="3856"/>
    </row>
    <row r="228" spans="1:10" ht="17.100000000000001" customHeight="1">
      <c r="A228" s="4022"/>
      <c r="B228" s="4023" t="s">
        <v>2571</v>
      </c>
      <c r="C228" s="4027" t="s">
        <v>3375</v>
      </c>
      <c r="D228" s="4025">
        <v>1</v>
      </c>
      <c r="E228" s="4026"/>
      <c r="F228" s="3868"/>
      <c r="G228" s="3869" t="s">
        <v>2662</v>
      </c>
      <c r="H228" s="3865" t="s">
        <v>3546</v>
      </c>
      <c r="I228" s="3852">
        <v>1</v>
      </c>
      <c r="J228" s="3850"/>
    </row>
    <row r="229" spans="1:10" ht="17.100000000000001" customHeight="1">
      <c r="A229" s="4022"/>
      <c r="B229" s="4023" t="s">
        <v>2533</v>
      </c>
      <c r="C229" s="4050" t="s">
        <v>3379</v>
      </c>
      <c r="D229" s="4025">
        <v>1</v>
      </c>
      <c r="E229" s="4026"/>
      <c r="F229" s="3868"/>
      <c r="G229" s="3869" t="s">
        <v>2658</v>
      </c>
      <c r="H229" s="3865" t="s">
        <v>3547</v>
      </c>
      <c r="I229" s="3852">
        <v>7</v>
      </c>
      <c r="J229" s="3850"/>
    </row>
    <row r="230" spans="1:10" ht="17.100000000000001" customHeight="1">
      <c r="A230" s="4022"/>
      <c r="B230" s="4023" t="s">
        <v>2704</v>
      </c>
      <c r="C230" s="4050" t="s">
        <v>3381</v>
      </c>
      <c r="D230" s="4025">
        <v>1</v>
      </c>
      <c r="E230" s="4026"/>
      <c r="F230" s="975"/>
      <c r="G230" s="4098" t="s">
        <v>2680</v>
      </c>
      <c r="H230" s="4099" t="s">
        <v>3376</v>
      </c>
      <c r="I230" s="4100">
        <v>1</v>
      </c>
      <c r="J230" s="957"/>
    </row>
    <row r="231" spans="1:10" ht="17.100000000000001" customHeight="1" thickBot="1">
      <c r="A231" s="4047"/>
      <c r="B231" s="4049" t="s">
        <v>3738</v>
      </c>
      <c r="C231" s="4051" t="s">
        <v>3386</v>
      </c>
      <c r="D231" s="4052">
        <v>1</v>
      </c>
      <c r="E231" s="4026"/>
      <c r="F231" s="975"/>
      <c r="G231" s="4088" t="s">
        <v>2571</v>
      </c>
      <c r="H231" s="4089" t="s">
        <v>3375</v>
      </c>
      <c r="I231" s="4090">
        <v>1</v>
      </c>
      <c r="J231" s="957"/>
    </row>
    <row r="232" spans="1:10" ht="17.100000000000001" customHeight="1">
      <c r="A232" s="4022"/>
      <c r="B232" s="4023" t="s">
        <v>2580</v>
      </c>
      <c r="C232" s="4027" t="s">
        <v>3389</v>
      </c>
      <c r="D232" s="4025">
        <v>1</v>
      </c>
      <c r="E232" s="4026"/>
      <c r="F232" s="975"/>
      <c r="G232" s="62" t="s">
        <v>2526</v>
      </c>
      <c r="H232" s="4065" t="s">
        <v>3377</v>
      </c>
      <c r="I232" s="2916">
        <v>1</v>
      </c>
      <c r="J232" s="957"/>
    </row>
    <row r="233" spans="1:10" ht="17.100000000000001" customHeight="1">
      <c r="A233" s="4048"/>
      <c r="B233" s="4023" t="s">
        <v>2714</v>
      </c>
      <c r="C233" s="4027" t="s">
        <v>3389</v>
      </c>
      <c r="D233" s="4025">
        <v>1</v>
      </c>
      <c r="E233" s="4026"/>
      <c r="F233" s="1162"/>
      <c r="G233" s="62" t="s">
        <v>2757</v>
      </c>
      <c r="H233" s="3369" t="s">
        <v>3377</v>
      </c>
      <c r="I233" s="162">
        <v>1</v>
      </c>
      <c r="J233" s="1160"/>
    </row>
    <row r="234" spans="1:10" ht="15" customHeight="1" thickBot="1">
      <c r="A234" s="968"/>
      <c r="B234" s="362"/>
      <c r="C234" s="362"/>
      <c r="D234" s="406"/>
      <c r="E234" s="408"/>
      <c r="F234" s="974"/>
      <c r="G234" s="990" t="s">
        <v>2759</v>
      </c>
      <c r="H234" s="4061" t="s">
        <v>3741</v>
      </c>
      <c r="I234" s="568">
        <v>1</v>
      </c>
      <c r="J234" s="955"/>
    </row>
    <row r="235" spans="1:10" ht="19.5" customHeight="1" thickBot="1">
      <c r="A235" s="1154" t="s">
        <v>73</v>
      </c>
      <c r="B235" s="5115" t="s">
        <v>74</v>
      </c>
      <c r="C235" s="5030"/>
      <c r="D235" s="5030"/>
      <c r="E235" s="5031"/>
      <c r="F235" s="975"/>
      <c r="G235" s="242" t="s">
        <v>2743</v>
      </c>
      <c r="H235" s="4054" t="s">
        <v>3379</v>
      </c>
      <c r="I235" s="243">
        <v>1</v>
      </c>
      <c r="J235" s="957"/>
    </row>
    <row r="236" spans="1:10" ht="17.100000000000001" customHeight="1">
      <c r="A236" s="1206"/>
      <c r="B236" s="3854" t="s">
        <v>2661</v>
      </c>
      <c r="C236" s="3186" t="s">
        <v>3545</v>
      </c>
      <c r="D236" s="3855">
        <v>8</v>
      </c>
      <c r="E236" s="1207"/>
      <c r="F236" s="1204"/>
      <c r="G236" s="4088" t="s">
        <v>2538</v>
      </c>
      <c r="H236" s="4092" t="s">
        <v>3379</v>
      </c>
      <c r="I236" s="4090">
        <v>1</v>
      </c>
      <c r="J236" s="1160"/>
    </row>
    <row r="237" spans="1:10" ht="17.100000000000001" customHeight="1">
      <c r="A237" s="975"/>
      <c r="B237" s="3844" t="s">
        <v>2662</v>
      </c>
      <c r="C237" s="3369" t="s">
        <v>3546</v>
      </c>
      <c r="D237" s="3845">
        <v>1</v>
      </c>
      <c r="E237" s="957"/>
      <c r="F237" s="1203"/>
      <c r="G237" s="4126" t="s">
        <v>2704</v>
      </c>
      <c r="H237" s="4127" t="s">
        <v>3381</v>
      </c>
      <c r="I237" s="4128" t="s">
        <v>2671</v>
      </c>
      <c r="J237" s="976"/>
    </row>
    <row r="238" spans="1:10" ht="17.100000000000001" customHeight="1">
      <c r="A238" s="975"/>
      <c r="B238" s="3853" t="s">
        <v>2658</v>
      </c>
      <c r="C238" s="3369" t="s">
        <v>3547</v>
      </c>
      <c r="D238" s="3845">
        <v>8</v>
      </c>
      <c r="E238" s="957"/>
      <c r="F238" s="1202"/>
      <c r="G238" s="242" t="s">
        <v>2745</v>
      </c>
      <c r="H238" s="4054" t="s">
        <v>3387</v>
      </c>
      <c r="I238" s="243" t="s">
        <v>2735</v>
      </c>
      <c r="J238" s="599"/>
    </row>
    <row r="239" spans="1:10" ht="17.100000000000001" customHeight="1">
      <c r="A239" s="975"/>
      <c r="B239" s="62" t="s">
        <v>2601</v>
      </c>
      <c r="C239" s="3369" t="s">
        <v>3547</v>
      </c>
      <c r="D239" s="162">
        <v>1</v>
      </c>
      <c r="E239" s="957"/>
      <c r="F239" s="1205"/>
      <c r="G239" s="62" t="s">
        <v>2746</v>
      </c>
      <c r="H239" s="3369" t="s">
        <v>3385</v>
      </c>
      <c r="I239" s="162">
        <v>1</v>
      </c>
      <c r="J239" s="957"/>
    </row>
    <row r="240" spans="1:10" ht="17.100000000000001" customHeight="1">
      <c r="A240" s="975"/>
      <c r="B240" s="62" t="s">
        <v>2605</v>
      </c>
      <c r="C240" s="3369" t="s">
        <v>3374</v>
      </c>
      <c r="D240" s="162">
        <v>1</v>
      </c>
      <c r="E240" s="957"/>
      <c r="F240" s="2917"/>
      <c r="G240" s="64" t="s">
        <v>2747</v>
      </c>
      <c r="H240" s="4078" t="s">
        <v>3381</v>
      </c>
      <c r="I240" s="162" t="s">
        <v>2593</v>
      </c>
      <c r="J240" s="1165"/>
    </row>
    <row r="241" spans="1:10" ht="15.75" customHeight="1" thickBot="1">
      <c r="A241" s="1200"/>
      <c r="B241" s="991"/>
      <c r="C241" s="991"/>
      <c r="D241" s="991"/>
      <c r="E241" s="1201"/>
      <c r="F241" s="991"/>
      <c r="G241" s="1169" t="s">
        <v>2748</v>
      </c>
      <c r="H241" s="4079"/>
      <c r="I241" s="1164" t="s">
        <v>2593</v>
      </c>
      <c r="J241" s="1201"/>
    </row>
    <row r="242" spans="1:10" ht="19.5" customHeight="1" thickBot="1">
      <c r="A242" s="1154" t="s">
        <v>75</v>
      </c>
      <c r="B242" s="5114" t="s">
        <v>2754</v>
      </c>
      <c r="C242" s="5027"/>
      <c r="D242" s="5027"/>
      <c r="E242" s="5028"/>
      <c r="F242" s="1154" t="s">
        <v>78</v>
      </c>
      <c r="G242" s="5114" t="s">
        <v>3182</v>
      </c>
      <c r="H242" s="5027"/>
      <c r="I242" s="5027"/>
      <c r="J242" s="5028"/>
    </row>
    <row r="243" spans="1:10" ht="17.100000000000001" customHeight="1">
      <c r="A243" s="954"/>
      <c r="B243" s="62" t="s">
        <v>2636</v>
      </c>
      <c r="C243" s="3369" t="s">
        <v>3386</v>
      </c>
      <c r="D243" s="162">
        <v>1</v>
      </c>
      <c r="E243" s="957"/>
      <c r="F243" s="954"/>
      <c r="G243" s="62" t="s">
        <v>2773</v>
      </c>
      <c r="H243" s="3369" t="s">
        <v>3741</v>
      </c>
      <c r="I243" s="162">
        <v>1</v>
      </c>
      <c r="J243" s="957"/>
    </row>
    <row r="244" spans="1:10" ht="17.100000000000001" customHeight="1">
      <c r="A244" s="954"/>
      <c r="B244" s="62" t="s">
        <v>2723</v>
      </c>
      <c r="C244" s="3369" t="s">
        <v>3380</v>
      </c>
      <c r="D244" s="162" t="s">
        <v>2593</v>
      </c>
      <c r="E244" s="957"/>
      <c r="F244" s="954"/>
      <c r="G244" s="62" t="s">
        <v>2775</v>
      </c>
      <c r="H244" s="3369" t="s">
        <v>3375</v>
      </c>
      <c r="I244" s="162">
        <v>3</v>
      </c>
      <c r="J244" s="957"/>
    </row>
    <row r="245" spans="1:10" s="97" customFormat="1" ht="17.100000000000001" customHeight="1">
      <c r="A245" s="978"/>
      <c r="B245" s="62" t="s">
        <v>2728</v>
      </c>
      <c r="C245" s="3369" t="s">
        <v>3385</v>
      </c>
      <c r="D245" s="162">
        <v>1</v>
      </c>
      <c r="E245" s="957"/>
      <c r="F245" s="954"/>
      <c r="G245" s="62" t="s">
        <v>2571</v>
      </c>
      <c r="H245" s="3369" t="s">
        <v>3375</v>
      </c>
      <c r="I245" s="162">
        <v>1</v>
      </c>
      <c r="J245" s="957"/>
    </row>
    <row r="246" spans="1:10" s="91" customFormat="1" ht="17.100000000000001" customHeight="1">
      <c r="A246" s="954"/>
      <c r="B246" s="62" t="s">
        <v>2580</v>
      </c>
      <c r="C246" s="3369" t="s">
        <v>3389</v>
      </c>
      <c r="D246" s="162" t="s">
        <v>2671</v>
      </c>
      <c r="E246" s="957"/>
      <c r="F246" s="954"/>
      <c r="G246" s="62" t="s">
        <v>2533</v>
      </c>
      <c r="H246" s="2958" t="s">
        <v>3379</v>
      </c>
      <c r="I246" s="162">
        <v>1</v>
      </c>
      <c r="J246" s="957"/>
    </row>
    <row r="247" spans="1:10" ht="17.100000000000001" customHeight="1">
      <c r="A247" s="954"/>
      <c r="B247" s="62" t="s">
        <v>2584</v>
      </c>
      <c r="C247" s="3369" t="s">
        <v>3389</v>
      </c>
      <c r="D247" s="162">
        <v>1</v>
      </c>
      <c r="E247" s="957"/>
      <c r="F247" s="954"/>
      <c r="G247" s="62" t="s">
        <v>2680</v>
      </c>
      <c r="H247" s="3369" t="s">
        <v>3376</v>
      </c>
      <c r="I247" s="162">
        <v>1</v>
      </c>
      <c r="J247" s="957"/>
    </row>
    <row r="248" spans="1:10" ht="17.100000000000001" customHeight="1" thickBot="1">
      <c r="A248" s="2910"/>
      <c r="B248" s="2911"/>
      <c r="C248" s="2911"/>
      <c r="D248" s="2911"/>
      <c r="E248" s="2913"/>
      <c r="F248" s="954"/>
      <c r="G248" s="62" t="s">
        <v>2778</v>
      </c>
      <c r="H248" s="3369" t="s">
        <v>3380</v>
      </c>
      <c r="I248" s="162">
        <v>1</v>
      </c>
      <c r="J248" s="957"/>
    </row>
    <row r="249" spans="1:10" ht="19.5" customHeight="1" thickBot="1">
      <c r="A249" s="1154" t="s">
        <v>77</v>
      </c>
      <c r="B249" s="5115" t="s">
        <v>2753</v>
      </c>
      <c r="C249" s="5030"/>
      <c r="D249" s="5030"/>
      <c r="E249" s="5031"/>
      <c r="F249" s="954"/>
      <c r="G249" s="62" t="s">
        <v>2779</v>
      </c>
      <c r="H249" s="3369" t="s">
        <v>3384</v>
      </c>
      <c r="I249" s="162" t="s">
        <v>2593</v>
      </c>
      <c r="J249" s="957"/>
    </row>
    <row r="250" spans="1:10" ht="17.100000000000001" customHeight="1">
      <c r="A250" s="960"/>
      <c r="B250" s="3842" t="s">
        <v>2661</v>
      </c>
      <c r="C250" s="3186" t="s">
        <v>3545</v>
      </c>
      <c r="D250" s="3843">
        <v>5</v>
      </c>
      <c r="E250" s="955"/>
      <c r="F250" s="954"/>
      <c r="G250" s="62" t="s">
        <v>2692</v>
      </c>
      <c r="H250" s="3369" t="s">
        <v>3385</v>
      </c>
      <c r="I250" s="162">
        <v>3</v>
      </c>
      <c r="J250" s="957"/>
    </row>
    <row r="251" spans="1:10" ht="17.100000000000001" customHeight="1">
      <c r="A251" s="841"/>
      <c r="B251" s="3853" t="s">
        <v>2662</v>
      </c>
      <c r="C251" s="3369" t="s">
        <v>3546</v>
      </c>
      <c r="D251" s="3845">
        <v>1</v>
      </c>
      <c r="E251" s="957"/>
      <c r="F251" s="954"/>
      <c r="G251" s="62" t="s">
        <v>2782</v>
      </c>
      <c r="H251" s="3369" t="s">
        <v>3385</v>
      </c>
      <c r="I251" s="162">
        <v>1</v>
      </c>
      <c r="J251" s="957"/>
    </row>
    <row r="252" spans="1:10" ht="17.100000000000001" customHeight="1">
      <c r="A252" s="841"/>
      <c r="B252" s="3844" t="s">
        <v>2658</v>
      </c>
      <c r="C252" s="3369" t="s">
        <v>3547</v>
      </c>
      <c r="D252" s="3845">
        <v>2</v>
      </c>
      <c r="E252" s="957"/>
      <c r="F252" s="954"/>
      <c r="G252" s="62" t="s">
        <v>2538</v>
      </c>
      <c r="H252" s="2958" t="s">
        <v>3379</v>
      </c>
      <c r="I252" s="162">
        <v>2</v>
      </c>
      <c r="J252" s="957"/>
    </row>
    <row r="253" spans="1:10" ht="17.100000000000001" customHeight="1">
      <c r="A253" s="841"/>
      <c r="B253" s="4088" t="s">
        <v>2571</v>
      </c>
      <c r="C253" s="4089" t="s">
        <v>3375</v>
      </c>
      <c r="D253" s="4090">
        <v>1</v>
      </c>
      <c r="E253" s="957"/>
      <c r="F253" s="954"/>
      <c r="G253" s="62" t="s">
        <v>2704</v>
      </c>
      <c r="H253" s="2958" t="s">
        <v>3381</v>
      </c>
      <c r="I253" s="162" t="s">
        <v>2591</v>
      </c>
      <c r="J253" s="957"/>
    </row>
    <row r="254" spans="1:10" ht="17.100000000000001" customHeight="1">
      <c r="A254" s="968"/>
      <c r="B254" s="4088" t="s">
        <v>2680</v>
      </c>
      <c r="C254" s="4089" t="s">
        <v>3376</v>
      </c>
      <c r="D254" s="4087">
        <v>1</v>
      </c>
      <c r="E254" s="957"/>
      <c r="F254" s="954"/>
      <c r="G254" s="62" t="s">
        <v>2638</v>
      </c>
      <c r="H254" s="3369" t="s">
        <v>3386</v>
      </c>
      <c r="I254" s="162" t="s">
        <v>2593</v>
      </c>
      <c r="J254" s="957"/>
    </row>
    <row r="255" spans="1:10" ht="17.100000000000001" customHeight="1">
      <c r="A255" s="841"/>
      <c r="B255" s="53" t="s">
        <v>3662</v>
      </c>
      <c r="C255" s="2958" t="s">
        <v>3375</v>
      </c>
      <c r="D255" s="90">
        <v>1</v>
      </c>
      <c r="E255" s="957"/>
      <c r="F255" s="954"/>
      <c r="G255" s="62" t="s">
        <v>2784</v>
      </c>
      <c r="H255" s="3369" t="s">
        <v>3388</v>
      </c>
      <c r="I255" s="162">
        <v>1</v>
      </c>
      <c r="J255" s="957"/>
    </row>
    <row r="256" spans="1:10" ht="17.100000000000001" customHeight="1">
      <c r="A256" s="841"/>
      <c r="B256" s="4088" t="s">
        <v>2758</v>
      </c>
      <c r="C256" s="4089" t="s">
        <v>3380</v>
      </c>
      <c r="D256" s="4090">
        <v>2</v>
      </c>
      <c r="E256" s="957"/>
      <c r="F256" s="954"/>
      <c r="G256" s="62" t="s">
        <v>2580</v>
      </c>
      <c r="H256" s="3369" t="s">
        <v>3389</v>
      </c>
      <c r="I256" s="162">
        <v>2</v>
      </c>
      <c r="J256" s="957"/>
    </row>
    <row r="257" spans="1:96" ht="17.100000000000001" customHeight="1">
      <c r="A257" s="841"/>
      <c r="B257" s="62" t="s">
        <v>2765</v>
      </c>
      <c r="C257" s="3369" t="s">
        <v>3379</v>
      </c>
      <c r="D257" s="162">
        <v>1</v>
      </c>
      <c r="E257" s="957"/>
      <c r="F257" s="954"/>
      <c r="G257" s="64" t="s">
        <v>2584</v>
      </c>
      <c r="H257" s="3369" t="s">
        <v>3389</v>
      </c>
      <c r="I257" s="254" t="s">
        <v>2593</v>
      </c>
      <c r="J257" s="957"/>
    </row>
    <row r="258" spans="1:96" ht="17.100000000000001" customHeight="1">
      <c r="A258" s="1170"/>
      <c r="B258" s="62" t="s">
        <v>2580</v>
      </c>
      <c r="C258" s="3369" t="s">
        <v>3389</v>
      </c>
      <c r="D258" s="162">
        <v>1</v>
      </c>
      <c r="E258" s="1160"/>
      <c r="F258" s="954"/>
      <c r="J258" s="957"/>
    </row>
    <row r="259" spans="1:96" ht="17.100000000000001" customHeight="1">
      <c r="A259" s="977"/>
      <c r="B259" s="62" t="s">
        <v>2714</v>
      </c>
      <c r="C259" s="3369" t="s">
        <v>3389</v>
      </c>
      <c r="D259" s="568">
        <v>1</v>
      </c>
      <c r="E259" s="408"/>
      <c r="F259" s="954"/>
      <c r="J259" s="957"/>
    </row>
    <row r="260" spans="1:96" ht="17.100000000000001" customHeight="1">
      <c r="A260" s="841"/>
      <c r="B260" s="242" t="s">
        <v>2762</v>
      </c>
      <c r="C260" s="273"/>
      <c r="D260" s="335"/>
      <c r="E260" s="957"/>
      <c r="F260" s="954"/>
      <c r="J260" s="957"/>
    </row>
    <row r="261" spans="1:96" ht="17.100000000000001" customHeight="1" thickBot="1">
      <c r="A261" s="841"/>
      <c r="B261" s="62"/>
      <c r="C261" s="271"/>
      <c r="D261" s="162"/>
      <c r="E261" s="957"/>
      <c r="F261" s="959"/>
      <c r="J261" s="965"/>
    </row>
    <row r="262" spans="1:96" ht="17.100000000000001" customHeight="1" thickBot="1">
      <c r="A262" s="3857" t="s">
        <v>78</v>
      </c>
      <c r="B262" s="3858" t="s">
        <v>79</v>
      </c>
      <c r="C262" s="3859"/>
      <c r="D262" s="3859"/>
      <c r="E262" s="3380"/>
      <c r="F262" s="2903"/>
      <c r="G262" s="2883"/>
      <c r="H262" s="969"/>
      <c r="I262" s="2916"/>
      <c r="J262" s="970"/>
    </row>
    <row r="263" spans="1:96" ht="19.5" customHeight="1" thickBot="1">
      <c r="A263" s="4081"/>
      <c r="B263" s="3851" t="s">
        <v>2661</v>
      </c>
      <c r="C263" s="4053" t="s">
        <v>3545</v>
      </c>
      <c r="D263" s="3852">
        <v>1</v>
      </c>
      <c r="E263" s="3856"/>
      <c r="F263" s="1154" t="s">
        <v>80</v>
      </c>
      <c r="G263" s="5094" t="s">
        <v>2761</v>
      </c>
      <c r="H263" s="5095"/>
      <c r="I263" s="5095"/>
      <c r="J263" s="5028"/>
    </row>
    <row r="264" spans="1:96" ht="17.100000000000001" customHeight="1">
      <c r="A264" s="4081"/>
      <c r="B264" s="3851" t="s">
        <v>2662</v>
      </c>
      <c r="C264" s="3865" t="s">
        <v>3546</v>
      </c>
      <c r="D264" s="3866">
        <v>0</v>
      </c>
      <c r="E264" s="3850"/>
      <c r="F264" s="3848"/>
      <c r="G264" s="3851" t="s">
        <v>2661</v>
      </c>
      <c r="H264" s="3186" t="s">
        <v>3545</v>
      </c>
      <c r="I264" s="3852">
        <v>2</v>
      </c>
      <c r="J264" s="3856"/>
    </row>
    <row r="265" spans="1:96" ht="19.5" customHeight="1">
      <c r="A265" s="4081"/>
      <c r="B265" s="3851" t="s">
        <v>2658</v>
      </c>
      <c r="C265" s="3865" t="s">
        <v>3547</v>
      </c>
      <c r="D265" s="3866">
        <v>7</v>
      </c>
      <c r="E265" s="970"/>
      <c r="F265" s="3849"/>
      <c r="G265" s="3851" t="s">
        <v>2662</v>
      </c>
      <c r="H265" s="3369" t="s">
        <v>3546</v>
      </c>
      <c r="I265" s="3852">
        <v>1</v>
      </c>
      <c r="J265" s="3850"/>
    </row>
    <row r="266" spans="1:96" ht="17.100000000000001" customHeight="1">
      <c r="A266" s="4081"/>
      <c r="B266" s="3860" t="s">
        <v>2773</v>
      </c>
      <c r="C266" s="3865" t="s">
        <v>3741</v>
      </c>
      <c r="D266" s="3862">
        <v>1</v>
      </c>
      <c r="E266" s="970"/>
      <c r="F266" s="3849"/>
      <c r="G266" s="3851" t="s">
        <v>2658</v>
      </c>
      <c r="H266" s="3369" t="s">
        <v>3547</v>
      </c>
      <c r="I266" s="3852">
        <v>2</v>
      </c>
      <c r="J266" s="3850"/>
    </row>
    <row r="267" spans="1:96" ht="17.100000000000001" customHeight="1">
      <c r="A267" s="4082"/>
      <c r="B267" s="3864" t="s">
        <v>3663</v>
      </c>
      <c r="C267" s="4080" t="s">
        <v>3374</v>
      </c>
      <c r="D267" s="3864" t="s">
        <v>3550</v>
      </c>
      <c r="E267" s="2817"/>
      <c r="F267" s="841"/>
      <c r="G267" s="62" t="s">
        <v>2766</v>
      </c>
      <c r="H267" s="271" t="s">
        <v>2527</v>
      </c>
      <c r="I267" s="162">
        <v>1</v>
      </c>
      <c r="J267" s="957"/>
    </row>
    <row r="268" spans="1:96" s="3371" customFormat="1" ht="17.100000000000001" customHeight="1">
      <c r="A268" s="4082"/>
      <c r="B268" s="3860" t="s">
        <v>2723</v>
      </c>
      <c r="C268" s="3865" t="s">
        <v>3380</v>
      </c>
      <c r="D268" s="3863"/>
      <c r="F268" s="1158"/>
      <c r="J268" s="970"/>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53"/>
    </row>
    <row r="269" spans="1:96" s="3371" customFormat="1" ht="17.100000000000001" customHeight="1">
      <c r="A269" s="4082"/>
      <c r="B269" s="4111" t="s">
        <v>2571</v>
      </c>
      <c r="C269" s="4116" t="s">
        <v>3375</v>
      </c>
      <c r="D269" s="4121">
        <v>1</v>
      </c>
      <c r="F269" s="1158"/>
      <c r="G269" s="3377"/>
      <c r="H269" s="969"/>
      <c r="I269" s="3379"/>
      <c r="J269" s="970"/>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c r="CQ269" s="53"/>
      <c r="CR269" s="53"/>
    </row>
    <row r="270" spans="1:96" s="3371" customFormat="1" ht="17.100000000000001" customHeight="1">
      <c r="B270" s="4111" t="s">
        <v>2680</v>
      </c>
      <c r="C270" s="4116" t="s">
        <v>3376</v>
      </c>
      <c r="D270" s="4121">
        <v>1</v>
      </c>
      <c r="F270" s="1158"/>
      <c r="G270" s="3377"/>
      <c r="H270" s="969"/>
      <c r="I270" s="3379"/>
      <c r="J270" s="970"/>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c r="CO270" s="53"/>
      <c r="CP270" s="53"/>
      <c r="CQ270" s="53"/>
      <c r="CR270" s="53"/>
    </row>
    <row r="271" spans="1:96" s="3371" customFormat="1" ht="17.100000000000001" customHeight="1">
      <c r="B271" s="4111" t="s">
        <v>2538</v>
      </c>
      <c r="C271" s="4116" t="s">
        <v>3379</v>
      </c>
      <c r="D271" s="4121">
        <v>1</v>
      </c>
      <c r="F271" s="1158"/>
      <c r="G271" s="3377"/>
      <c r="H271" s="969"/>
      <c r="I271" s="3379"/>
      <c r="J271" s="970"/>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53"/>
    </row>
    <row r="272" spans="1:96" s="3371" customFormat="1" ht="17.100000000000001" customHeight="1">
      <c r="A272" s="3378"/>
      <c r="B272" s="4111" t="s">
        <v>2543</v>
      </c>
      <c r="C272" s="4116" t="s">
        <v>3381</v>
      </c>
      <c r="D272" s="4114">
        <v>1</v>
      </c>
      <c r="E272" s="970"/>
      <c r="F272" s="1158"/>
      <c r="G272" s="3377"/>
      <c r="H272" s="969"/>
      <c r="I272" s="3379"/>
      <c r="J272" s="970"/>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53"/>
    </row>
    <row r="273" spans="1:96" s="3371" customFormat="1" ht="17.100000000000001" customHeight="1">
      <c r="A273" s="3378"/>
      <c r="B273" s="3860" t="s">
        <v>3020</v>
      </c>
      <c r="C273" s="3865" t="s">
        <v>3381</v>
      </c>
      <c r="D273" s="4070">
        <v>1</v>
      </c>
      <c r="E273" s="970"/>
      <c r="F273" s="1158"/>
      <c r="G273" s="3377"/>
      <c r="H273" s="969"/>
      <c r="I273" s="3379"/>
      <c r="J273" s="970"/>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53"/>
    </row>
    <row r="274" spans="1:96" s="3371" customFormat="1" ht="17.100000000000001" customHeight="1">
      <c r="A274" s="3378"/>
      <c r="B274" s="3860" t="s">
        <v>2778</v>
      </c>
      <c r="C274" s="3865" t="s">
        <v>3380</v>
      </c>
      <c r="D274" s="3863"/>
      <c r="E274" s="970"/>
      <c r="F274" s="1158"/>
      <c r="G274" s="3377"/>
      <c r="H274" s="969"/>
      <c r="I274" s="3379"/>
      <c r="J274" s="970"/>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53"/>
    </row>
    <row r="275" spans="1:96" s="3371" customFormat="1" ht="17.100000000000001" customHeight="1">
      <c r="A275" s="3378"/>
      <c r="B275" s="3860" t="s">
        <v>3664</v>
      </c>
      <c r="C275" s="3865" t="s">
        <v>3387</v>
      </c>
      <c r="D275" s="3863"/>
      <c r="E275" s="970"/>
      <c r="F275" s="1158"/>
      <c r="G275" s="3377"/>
      <c r="H275" s="969"/>
      <c r="I275" s="3379"/>
      <c r="J275" s="970"/>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53"/>
    </row>
    <row r="276" spans="1:96" s="3371" customFormat="1" ht="17.100000000000001" customHeight="1">
      <c r="A276" s="3378"/>
      <c r="B276" s="3860" t="s">
        <v>3665</v>
      </c>
      <c r="C276" s="3865" t="s">
        <v>3385</v>
      </c>
      <c r="D276" s="3862"/>
      <c r="E276" s="970"/>
      <c r="F276" s="1158"/>
      <c r="G276" s="3377"/>
      <c r="H276" s="969"/>
      <c r="I276" s="3379"/>
      <c r="J276" s="970"/>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c r="AS276" s="53"/>
      <c r="AT276" s="53"/>
      <c r="AU276" s="53"/>
      <c r="AV276" s="53"/>
      <c r="AW276" s="53"/>
      <c r="AX276" s="53"/>
      <c r="AY276" s="53"/>
      <c r="AZ276" s="53"/>
      <c r="BA276" s="53"/>
      <c r="BB276" s="53"/>
      <c r="BC276" s="53"/>
      <c r="BD276" s="53"/>
      <c r="BE276" s="53"/>
      <c r="BF276" s="53"/>
      <c r="BG276" s="53"/>
      <c r="BH276" s="53"/>
      <c r="BI276" s="53"/>
      <c r="BJ276" s="53"/>
      <c r="BK276" s="53"/>
      <c r="BL276" s="53"/>
      <c r="BM276" s="53"/>
      <c r="BN276" s="53"/>
      <c r="BO276" s="53"/>
      <c r="BP276" s="53"/>
      <c r="BQ276" s="53"/>
      <c r="BR276" s="53"/>
      <c r="BS276" s="53"/>
      <c r="BT276" s="53"/>
      <c r="BU276" s="53"/>
      <c r="BV276" s="53"/>
      <c r="BW276" s="53"/>
      <c r="BX276" s="53"/>
      <c r="BY276" s="53"/>
      <c r="BZ276" s="53"/>
      <c r="CA276" s="53"/>
      <c r="CB276" s="53"/>
      <c r="CC276" s="53"/>
      <c r="CD276" s="53"/>
      <c r="CE276" s="53"/>
      <c r="CF276" s="53"/>
      <c r="CG276" s="53"/>
      <c r="CH276" s="53"/>
      <c r="CI276" s="53"/>
      <c r="CJ276" s="53"/>
      <c r="CK276" s="53"/>
      <c r="CL276" s="53"/>
      <c r="CM276" s="53"/>
      <c r="CN276" s="53"/>
      <c r="CO276" s="53"/>
      <c r="CP276" s="53"/>
      <c r="CQ276" s="53"/>
      <c r="CR276" s="53"/>
    </row>
    <row r="277" spans="1:96" s="3371" customFormat="1" ht="17.100000000000001" customHeight="1">
      <c r="A277" s="3378"/>
      <c r="B277" s="3860" t="s">
        <v>2580</v>
      </c>
      <c r="C277" s="3865" t="s">
        <v>3389</v>
      </c>
      <c r="D277" s="4083">
        <v>1</v>
      </c>
      <c r="E277" s="970"/>
      <c r="F277" s="1158"/>
      <c r="G277" s="3377"/>
      <c r="H277" s="969"/>
      <c r="I277" s="3379"/>
      <c r="J277" s="970"/>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c r="BJ277" s="53"/>
      <c r="BK277" s="53"/>
      <c r="BL277" s="53"/>
      <c r="BM277" s="53"/>
      <c r="BN277" s="53"/>
      <c r="BO277" s="53"/>
      <c r="BP277" s="53"/>
      <c r="BQ277" s="53"/>
      <c r="BR277" s="53"/>
      <c r="BS277" s="53"/>
      <c r="BT277" s="53"/>
      <c r="BU277" s="53"/>
      <c r="BV277" s="53"/>
      <c r="BW277" s="53"/>
      <c r="BX277" s="53"/>
      <c r="BY277" s="53"/>
      <c r="BZ277" s="53"/>
      <c r="CA277" s="53"/>
      <c r="CB277" s="53"/>
      <c r="CC277" s="53"/>
      <c r="CD277" s="53"/>
      <c r="CE277" s="53"/>
      <c r="CF277" s="53"/>
      <c r="CG277" s="53"/>
      <c r="CH277" s="53"/>
      <c r="CI277" s="53"/>
      <c r="CJ277" s="53"/>
      <c r="CK277" s="53"/>
      <c r="CL277" s="53"/>
      <c r="CM277" s="53"/>
      <c r="CN277" s="53"/>
      <c r="CO277" s="53"/>
      <c r="CP277" s="53"/>
      <c r="CQ277" s="53"/>
      <c r="CR277" s="53"/>
    </row>
    <row r="278" spans="1:96" ht="17.100000000000001" customHeight="1" thickBot="1">
      <c r="A278" s="1200"/>
      <c r="B278" s="3860" t="s">
        <v>2714</v>
      </c>
      <c r="C278" s="3865" t="s">
        <v>3389</v>
      </c>
      <c r="D278" s="4070">
        <v>1</v>
      </c>
      <c r="E278" s="1201"/>
      <c r="F278" s="1200"/>
      <c r="G278" s="991"/>
      <c r="H278" s="991"/>
      <c r="I278" s="991"/>
      <c r="J278" s="1201"/>
    </row>
    <row r="279" spans="1:96" ht="19.5" customHeight="1" thickBot="1">
      <c r="A279" s="1154" t="s">
        <v>80</v>
      </c>
      <c r="B279" s="5116" t="s">
        <v>2761</v>
      </c>
      <c r="C279" s="5117"/>
      <c r="D279" s="5117"/>
      <c r="E279" s="5027"/>
      <c r="F279" s="1155" t="s">
        <v>82</v>
      </c>
      <c r="G279" s="5027" t="s">
        <v>2783</v>
      </c>
      <c r="H279" s="5027"/>
      <c r="I279" s="5027"/>
      <c r="J279" s="5028"/>
    </row>
    <row r="280" spans="1:96" ht="17.100000000000001" customHeight="1">
      <c r="A280" s="841"/>
      <c r="B280" s="62" t="s">
        <v>2767</v>
      </c>
      <c r="C280" s="3369" t="s">
        <v>3374</v>
      </c>
      <c r="D280" s="336" t="s">
        <v>2768</v>
      </c>
      <c r="E280" s="257"/>
      <c r="F280" s="954"/>
      <c r="G280" s="242" t="s">
        <v>2703</v>
      </c>
      <c r="H280" s="4054" t="s">
        <v>3375</v>
      </c>
      <c r="I280" s="243" t="s">
        <v>2735</v>
      </c>
      <c r="J280" s="957"/>
    </row>
    <row r="281" spans="1:96" ht="17.100000000000001" customHeight="1">
      <c r="A281" s="841"/>
      <c r="B281" s="62" t="s">
        <v>2739</v>
      </c>
      <c r="C281" s="3369" t="s">
        <v>3380</v>
      </c>
      <c r="D281" s="162" t="s">
        <v>2593</v>
      </c>
      <c r="E281" s="257"/>
      <c r="F281" s="954"/>
      <c r="G281" s="4088" t="s">
        <v>2538</v>
      </c>
      <c r="H281" s="4092" t="s">
        <v>3379</v>
      </c>
      <c r="I281" s="4090">
        <v>1</v>
      </c>
      <c r="J281" s="957"/>
    </row>
    <row r="282" spans="1:96" ht="17.100000000000001" customHeight="1">
      <c r="A282" s="841"/>
      <c r="B282" s="62" t="s">
        <v>2722</v>
      </c>
      <c r="C282" s="3369" t="s">
        <v>3375</v>
      </c>
      <c r="D282" s="162">
        <v>2</v>
      </c>
      <c r="E282" s="257"/>
      <c r="F282" s="954"/>
      <c r="G282" s="62" t="s">
        <v>2580</v>
      </c>
      <c r="H282" s="3369" t="s">
        <v>3389</v>
      </c>
      <c r="I282" s="162">
        <v>1</v>
      </c>
      <c r="J282" s="957"/>
    </row>
    <row r="283" spans="1:96" ht="17.100000000000001" customHeight="1">
      <c r="A283" s="841"/>
      <c r="B283" s="62" t="s">
        <v>2770</v>
      </c>
      <c r="C283" s="3369" t="s">
        <v>3377</v>
      </c>
      <c r="D283" s="162">
        <v>1</v>
      </c>
      <c r="E283" s="257"/>
      <c r="F283" s="978"/>
      <c r="G283" s="62" t="s">
        <v>2714</v>
      </c>
      <c r="H283" s="3369" t="s">
        <v>3389</v>
      </c>
      <c r="I283" s="162">
        <v>1</v>
      </c>
      <c r="J283" s="957"/>
    </row>
    <row r="284" spans="1:96" ht="17.100000000000001" customHeight="1">
      <c r="A284" s="841"/>
      <c r="B284" s="62" t="s">
        <v>2772</v>
      </c>
      <c r="C284" s="3369" t="s">
        <v>3387</v>
      </c>
      <c r="D284" s="162">
        <v>1</v>
      </c>
      <c r="E284" s="257"/>
      <c r="F284" s="954"/>
      <c r="G284" s="4088" t="s">
        <v>2704</v>
      </c>
      <c r="H284" s="4092" t="s">
        <v>3381</v>
      </c>
      <c r="I284" s="4090" t="s">
        <v>2593</v>
      </c>
      <c r="J284" s="957"/>
    </row>
    <row r="285" spans="1:96" ht="17.100000000000001" customHeight="1">
      <c r="A285" s="841"/>
      <c r="B285" s="62" t="s">
        <v>2774</v>
      </c>
      <c r="C285" s="3369" t="s">
        <v>3387</v>
      </c>
      <c r="D285" s="162">
        <v>4</v>
      </c>
      <c r="E285" s="257"/>
      <c r="F285" s="959"/>
      <c r="G285" s="64" t="s">
        <v>2529</v>
      </c>
      <c r="H285" s="2958" t="s">
        <v>3375</v>
      </c>
      <c r="I285" s="254" t="s">
        <v>2593</v>
      </c>
      <c r="J285" s="965"/>
    </row>
    <row r="286" spans="1:96" ht="17.100000000000001" customHeight="1">
      <c r="A286" s="841"/>
      <c r="B286" s="62" t="s">
        <v>2776</v>
      </c>
      <c r="C286" s="3369" t="s">
        <v>3385</v>
      </c>
      <c r="D286" s="162" t="s">
        <v>2593</v>
      </c>
      <c r="E286" s="257"/>
      <c r="F286" s="1215"/>
      <c r="G286" s="2899" t="s">
        <v>2723</v>
      </c>
      <c r="H286" s="2958" t="s">
        <v>3380</v>
      </c>
      <c r="I286" s="2895">
        <v>2</v>
      </c>
      <c r="J286" s="930"/>
    </row>
    <row r="287" spans="1:96" ht="17.100000000000001" customHeight="1" thickBot="1">
      <c r="A287" s="841"/>
      <c r="B287" s="4088" t="s">
        <v>2571</v>
      </c>
      <c r="C287" s="4089" t="s">
        <v>3375</v>
      </c>
      <c r="D287" s="4090">
        <v>1</v>
      </c>
      <c r="E287" s="257"/>
      <c r="F287" s="2910"/>
      <c r="G287" s="2911"/>
      <c r="H287" s="2911"/>
      <c r="I287" s="2911"/>
      <c r="J287" s="2913"/>
    </row>
    <row r="288" spans="1:96" ht="19.5" customHeight="1" thickBot="1">
      <c r="A288" s="841"/>
      <c r="B288" s="62" t="s">
        <v>2526</v>
      </c>
      <c r="C288" s="4065" t="s">
        <v>3377</v>
      </c>
      <c r="D288" s="162">
        <v>1</v>
      </c>
      <c r="E288" s="257"/>
      <c r="F288" s="1154" t="s">
        <v>84</v>
      </c>
      <c r="G288" s="5114" t="s">
        <v>2789</v>
      </c>
      <c r="H288" s="5027"/>
      <c r="I288" s="5027"/>
      <c r="J288" s="5028"/>
    </row>
    <row r="289" spans="1:10" ht="17.100000000000001" customHeight="1">
      <c r="A289" s="841"/>
      <c r="B289" s="4088" t="s">
        <v>2580</v>
      </c>
      <c r="C289" s="4089" t="s">
        <v>3389</v>
      </c>
      <c r="D289" s="4090">
        <v>1</v>
      </c>
      <c r="E289" s="257"/>
      <c r="F289" s="953"/>
      <c r="G289" s="4013" t="s">
        <v>2661</v>
      </c>
      <c r="H289" s="3186" t="s">
        <v>3545</v>
      </c>
      <c r="I289" s="3843">
        <v>5</v>
      </c>
      <c r="J289" s="955"/>
    </row>
    <row r="290" spans="1:10" s="97" customFormat="1" ht="17.100000000000001" customHeight="1">
      <c r="A290" s="841"/>
      <c r="B290" s="4088" t="s">
        <v>2538</v>
      </c>
      <c r="C290" s="4092" t="s">
        <v>3379</v>
      </c>
      <c r="D290" s="4090">
        <v>1</v>
      </c>
      <c r="E290" s="257"/>
      <c r="F290" s="954"/>
      <c r="G290" s="3368" t="s">
        <v>2662</v>
      </c>
      <c r="H290" s="3369" t="s">
        <v>3546</v>
      </c>
      <c r="I290" s="3845">
        <v>1</v>
      </c>
      <c r="J290" s="957"/>
    </row>
    <row r="291" spans="1:10" ht="17.100000000000001" customHeight="1">
      <c r="A291" s="841"/>
      <c r="B291" s="62" t="s">
        <v>2543</v>
      </c>
      <c r="C291" s="3369" t="s">
        <v>3381</v>
      </c>
      <c r="D291" s="162" t="s">
        <v>2591</v>
      </c>
      <c r="E291" s="257"/>
      <c r="F291" s="954"/>
      <c r="G291" s="3368" t="s">
        <v>2658</v>
      </c>
      <c r="H291" s="3369" t="s">
        <v>3547</v>
      </c>
      <c r="I291" s="3845">
        <v>2</v>
      </c>
      <c r="J291" s="957"/>
    </row>
    <row r="292" spans="1:10" ht="17.100000000000001" customHeight="1">
      <c r="A292" s="841"/>
      <c r="B292" s="62" t="s">
        <v>2636</v>
      </c>
      <c r="C292" s="3369" t="s">
        <v>3386</v>
      </c>
      <c r="D292" s="162" t="s">
        <v>2593</v>
      </c>
      <c r="E292" s="1212"/>
      <c r="F292" s="954"/>
      <c r="G292" s="4088" t="s">
        <v>2571</v>
      </c>
      <c r="H292" s="4089" t="s">
        <v>3375</v>
      </c>
      <c r="I292" s="4120">
        <v>1</v>
      </c>
      <c r="J292" s="957"/>
    </row>
    <row r="293" spans="1:10" ht="17.100000000000001" customHeight="1">
      <c r="A293" s="841"/>
      <c r="B293" s="62" t="s">
        <v>2714</v>
      </c>
      <c r="C293" s="3369" t="s">
        <v>3389</v>
      </c>
      <c r="D293" s="162">
        <v>1</v>
      </c>
      <c r="E293" s="257"/>
      <c r="F293" s="954"/>
      <c r="G293" s="4088" t="s">
        <v>2538</v>
      </c>
      <c r="H293" s="4092" t="s">
        <v>3379</v>
      </c>
      <c r="I293" s="4090">
        <v>1</v>
      </c>
      <c r="J293" s="957"/>
    </row>
    <row r="294" spans="1:10" ht="17.100000000000001" customHeight="1" thickBot="1">
      <c r="A294" s="843"/>
      <c r="E294" s="257"/>
      <c r="F294" s="954"/>
      <c r="G294" s="4088" t="s">
        <v>2785</v>
      </c>
      <c r="H294" s="4089" t="s">
        <v>3377</v>
      </c>
      <c r="I294" s="4090">
        <v>1</v>
      </c>
      <c r="J294" s="957"/>
    </row>
    <row r="295" spans="1:10" ht="17.100000000000001" customHeight="1" thickBot="1">
      <c r="A295" s="2910"/>
      <c r="B295" s="2911"/>
      <c r="C295" s="2911"/>
      <c r="D295" s="2911"/>
      <c r="E295" s="2911"/>
      <c r="F295" s="954"/>
      <c r="G295" s="62" t="s">
        <v>2526</v>
      </c>
      <c r="H295" s="4065" t="s">
        <v>3377</v>
      </c>
      <c r="I295" s="162">
        <v>1</v>
      </c>
      <c r="J295" s="957"/>
    </row>
    <row r="296" spans="1:10" ht="17.100000000000001" customHeight="1" thickBot="1">
      <c r="A296" s="1155" t="s">
        <v>82</v>
      </c>
      <c r="B296" s="5027" t="s">
        <v>2783</v>
      </c>
      <c r="C296" s="5027"/>
      <c r="D296" s="5027"/>
      <c r="E296" s="5027"/>
      <c r="F296" s="954"/>
      <c r="G296" s="62" t="s">
        <v>2667</v>
      </c>
      <c r="H296" s="3369" t="s">
        <v>3386</v>
      </c>
      <c r="I296" s="162" t="s">
        <v>2593</v>
      </c>
      <c r="J296" s="957"/>
    </row>
    <row r="297" spans="1:10" ht="17.100000000000001" customHeight="1">
      <c r="A297" s="1208"/>
      <c r="B297" s="4013" t="s">
        <v>2661</v>
      </c>
      <c r="C297" s="3186" t="s">
        <v>3545</v>
      </c>
      <c r="D297" s="3843">
        <v>3</v>
      </c>
      <c r="E297" s="334"/>
      <c r="F297" s="954"/>
      <c r="G297" s="62" t="s">
        <v>2739</v>
      </c>
      <c r="H297" s="3369" t="s">
        <v>3380</v>
      </c>
      <c r="I297" s="162">
        <v>2</v>
      </c>
      <c r="J297" s="957"/>
    </row>
    <row r="298" spans="1:10" ht="17.100000000000001" customHeight="1">
      <c r="A298" s="553"/>
      <c r="B298" s="3368" t="s">
        <v>2662</v>
      </c>
      <c r="C298" s="4054" t="s">
        <v>3546</v>
      </c>
      <c r="D298" s="3845">
        <v>1</v>
      </c>
      <c r="E298" s="257"/>
      <c r="F298" s="954"/>
      <c r="G298" s="62" t="s">
        <v>2796</v>
      </c>
      <c r="H298" s="3369" t="s">
        <v>3376</v>
      </c>
      <c r="I298" s="162">
        <v>1</v>
      </c>
      <c r="J298" s="957"/>
    </row>
    <row r="299" spans="1:10" ht="17.100000000000001" customHeight="1">
      <c r="A299" s="1209"/>
      <c r="B299" s="3368" t="s">
        <v>2658</v>
      </c>
      <c r="C299" s="4054" t="s">
        <v>3547</v>
      </c>
      <c r="D299" s="3871">
        <v>3</v>
      </c>
      <c r="E299" s="257"/>
      <c r="F299" s="954"/>
      <c r="G299" s="62" t="s">
        <v>2797</v>
      </c>
      <c r="H299" s="3369" t="s">
        <v>3381</v>
      </c>
      <c r="I299" s="162">
        <v>1</v>
      </c>
      <c r="J299" s="957"/>
    </row>
    <row r="300" spans="1:10" ht="17.100000000000001" customHeight="1">
      <c r="A300" s="1209"/>
      <c r="B300" s="4088" t="s">
        <v>2785</v>
      </c>
      <c r="C300" s="4089" t="s">
        <v>3377</v>
      </c>
      <c r="D300" s="4090">
        <v>1</v>
      </c>
      <c r="E300" s="257"/>
      <c r="F300" s="954"/>
      <c r="G300" s="4115" t="s">
        <v>2682</v>
      </c>
      <c r="H300" s="4089" t="s">
        <v>3380</v>
      </c>
      <c r="I300" s="4090" t="s">
        <v>2671</v>
      </c>
      <c r="J300" s="957"/>
    </row>
    <row r="301" spans="1:10" ht="17.100000000000001" customHeight="1">
      <c r="A301" s="1209"/>
      <c r="B301" s="4088" t="s">
        <v>2571</v>
      </c>
      <c r="C301" s="4089" t="s">
        <v>3375</v>
      </c>
      <c r="D301" s="4090">
        <v>1</v>
      </c>
      <c r="E301" s="257"/>
      <c r="F301" s="954"/>
      <c r="G301" s="197" t="s">
        <v>2580</v>
      </c>
      <c r="H301" s="3369" t="s">
        <v>3389</v>
      </c>
      <c r="I301" s="162">
        <v>1</v>
      </c>
      <c r="J301" s="957"/>
    </row>
    <row r="302" spans="1:10" ht="17.100000000000001" customHeight="1">
      <c r="A302" s="1166"/>
      <c r="B302" s="990" t="s">
        <v>2767</v>
      </c>
      <c r="C302" s="4061" t="s">
        <v>3374</v>
      </c>
      <c r="D302" s="568">
        <v>1</v>
      </c>
      <c r="E302" s="1213"/>
      <c r="F302" s="953"/>
      <c r="G302" s="990" t="s">
        <v>2714</v>
      </c>
      <c r="H302" s="3369" t="s">
        <v>3389</v>
      </c>
      <c r="I302" s="568">
        <v>1</v>
      </c>
      <c r="J302" s="957"/>
    </row>
    <row r="303" spans="1:10" ht="17.100000000000001" customHeight="1" thickBot="1">
      <c r="A303" s="1210"/>
      <c r="B303" s="858" t="s">
        <v>2787</v>
      </c>
      <c r="C303" s="4084" t="s">
        <v>3374</v>
      </c>
      <c r="D303" s="1211" t="s">
        <v>2593</v>
      </c>
      <c r="E303" s="1214"/>
      <c r="F303" s="1167"/>
      <c r="H303" s="1159"/>
      <c r="J303" s="1160"/>
    </row>
    <row r="304" spans="1:10" ht="17.100000000000001" customHeight="1" thickBot="1">
      <c r="A304" s="1200"/>
      <c r="B304" s="991"/>
      <c r="C304" s="991"/>
      <c r="D304" s="991"/>
      <c r="E304" s="991"/>
      <c r="F304" s="1200"/>
      <c r="G304" s="991"/>
      <c r="H304" s="991"/>
      <c r="I304" s="991"/>
      <c r="J304" s="1201"/>
    </row>
    <row r="305" spans="1:10" ht="17.100000000000001" customHeight="1" thickBot="1">
      <c r="A305" s="2817"/>
      <c r="B305" s="2817"/>
      <c r="C305" s="2817"/>
      <c r="D305" s="2817"/>
      <c r="E305" s="2817"/>
      <c r="F305" s="2817"/>
      <c r="G305" s="2817"/>
      <c r="H305" s="2817"/>
      <c r="I305" s="2817"/>
      <c r="J305" s="2817"/>
    </row>
    <row r="306" spans="1:10" ht="19.5" customHeight="1" thickBot="1">
      <c r="A306" s="1154" t="s">
        <v>86</v>
      </c>
      <c r="B306" s="5114" t="s">
        <v>87</v>
      </c>
      <c r="C306" s="5027"/>
      <c r="D306" s="5027"/>
      <c r="E306" s="5028"/>
      <c r="F306" s="1154" t="s">
        <v>93</v>
      </c>
      <c r="G306" s="5114" t="s">
        <v>2791</v>
      </c>
      <c r="H306" s="5027"/>
      <c r="I306" s="5027"/>
      <c r="J306" s="5028"/>
    </row>
    <row r="307" spans="1:10" ht="17.100000000000001" customHeight="1">
      <c r="A307" s="960"/>
      <c r="B307" s="4013" t="s">
        <v>2661</v>
      </c>
      <c r="C307" s="3186" t="s">
        <v>3545</v>
      </c>
      <c r="D307" s="3843">
        <v>3</v>
      </c>
      <c r="E307" s="955"/>
      <c r="F307" s="1216"/>
      <c r="G307" s="4088" t="s">
        <v>2541</v>
      </c>
      <c r="H307" s="4089" t="s">
        <v>3380</v>
      </c>
      <c r="I307" s="4090">
        <v>4</v>
      </c>
      <c r="J307" s="1217"/>
    </row>
    <row r="308" spans="1:10" ht="17.100000000000001" customHeight="1">
      <c r="A308" s="841"/>
      <c r="B308" s="3368" t="s">
        <v>2662</v>
      </c>
      <c r="C308" s="3369" t="s">
        <v>3546</v>
      </c>
      <c r="D308" s="3845">
        <v>0</v>
      </c>
      <c r="E308" s="957"/>
      <c r="F308" s="960"/>
      <c r="G308" s="4088" t="s">
        <v>2543</v>
      </c>
      <c r="H308" s="4089" t="s">
        <v>3381</v>
      </c>
      <c r="I308" s="4090">
        <v>3</v>
      </c>
      <c r="J308" s="955"/>
    </row>
    <row r="309" spans="1:10" ht="17.100000000000001" customHeight="1">
      <c r="A309" s="841"/>
      <c r="B309" s="3368" t="s">
        <v>2658</v>
      </c>
      <c r="C309" s="3369" t="s">
        <v>3547</v>
      </c>
      <c r="D309" s="3845">
        <v>5</v>
      </c>
      <c r="E309" s="957"/>
      <c r="F309" s="841"/>
      <c r="G309" s="4101" t="s">
        <v>2681</v>
      </c>
      <c r="H309" s="4102" t="s">
        <v>3377</v>
      </c>
      <c r="I309" s="4103">
        <v>1</v>
      </c>
      <c r="J309" s="957"/>
    </row>
    <row r="310" spans="1:10" ht="17.100000000000001" customHeight="1">
      <c r="A310" s="841"/>
      <c r="B310" s="4088" t="s">
        <v>2571</v>
      </c>
      <c r="C310" s="4089" t="s">
        <v>3375</v>
      </c>
      <c r="D310" s="4090">
        <v>1</v>
      </c>
      <c r="E310" s="957"/>
      <c r="F310" s="841"/>
      <c r="G310" s="4088" t="s">
        <v>2814</v>
      </c>
      <c r="H310" s="4089" t="s">
        <v>3379</v>
      </c>
      <c r="I310" s="4090" t="s">
        <v>3742</v>
      </c>
      <c r="J310" s="957"/>
    </row>
    <row r="311" spans="1:10" ht="17.100000000000001" customHeight="1">
      <c r="A311" s="841"/>
      <c r="B311" s="62" t="s">
        <v>2529</v>
      </c>
      <c r="C311" s="2958" t="s">
        <v>3375</v>
      </c>
      <c r="D311" s="162">
        <v>1</v>
      </c>
      <c r="E311" s="957"/>
      <c r="F311" s="841"/>
      <c r="J311" s="976"/>
    </row>
    <row r="312" spans="1:10" ht="17.100000000000001" customHeight="1" thickBot="1">
      <c r="A312" s="841"/>
      <c r="B312" s="62" t="s">
        <v>3020</v>
      </c>
      <c r="C312" s="3369" t="s">
        <v>3386</v>
      </c>
      <c r="D312" s="162">
        <v>1</v>
      </c>
      <c r="E312" s="957"/>
      <c r="F312" s="2910"/>
      <c r="G312" s="2911"/>
      <c r="H312" s="2911"/>
      <c r="I312" s="2911"/>
      <c r="J312" s="2913"/>
    </row>
    <row r="313" spans="1:10" ht="19.5" customHeight="1" thickBot="1">
      <c r="A313" s="841"/>
      <c r="B313" s="4088" t="s">
        <v>2704</v>
      </c>
      <c r="C313" s="4092" t="s">
        <v>3381</v>
      </c>
      <c r="D313" s="4090">
        <v>2</v>
      </c>
      <c r="E313" s="957"/>
      <c r="F313" s="1154" t="s">
        <v>95</v>
      </c>
      <c r="G313" s="5114" t="s">
        <v>2798</v>
      </c>
      <c r="H313" s="5027"/>
      <c r="I313" s="5027"/>
      <c r="J313" s="5028"/>
    </row>
    <row r="314" spans="1:10" ht="17.100000000000001" customHeight="1">
      <c r="A314" s="841"/>
      <c r="B314" s="62" t="s">
        <v>3021</v>
      </c>
      <c r="C314" s="3369" t="s">
        <v>3384</v>
      </c>
      <c r="D314" s="162">
        <v>1</v>
      </c>
      <c r="E314" s="957"/>
      <c r="F314" s="960"/>
      <c r="G314" s="4057" t="s">
        <v>2662</v>
      </c>
      <c r="H314" s="3369" t="s">
        <v>3546</v>
      </c>
      <c r="I314" s="243">
        <v>15</v>
      </c>
      <c r="J314" s="955"/>
    </row>
    <row r="315" spans="1:10" ht="17.100000000000001" customHeight="1">
      <c r="A315" s="841"/>
      <c r="B315" s="62" t="s">
        <v>2731</v>
      </c>
      <c r="C315" s="3369" t="s">
        <v>3384</v>
      </c>
      <c r="D315" s="162">
        <v>1</v>
      </c>
      <c r="E315" s="957"/>
      <c r="F315" s="841"/>
      <c r="G315" s="4058" t="s">
        <v>2658</v>
      </c>
      <c r="H315" s="3369" t="s">
        <v>3547</v>
      </c>
      <c r="I315" s="162">
        <v>13</v>
      </c>
      <c r="J315" s="957"/>
    </row>
    <row r="316" spans="1:10" ht="17.100000000000001" customHeight="1">
      <c r="A316" s="841"/>
      <c r="B316" s="62" t="s">
        <v>2580</v>
      </c>
      <c r="C316" s="3369" t="s">
        <v>3389</v>
      </c>
      <c r="D316" s="162" t="s">
        <v>2593</v>
      </c>
      <c r="E316" s="957"/>
      <c r="F316" s="841"/>
      <c r="G316" s="4058" t="s">
        <v>2809</v>
      </c>
      <c r="H316" s="2958" t="s">
        <v>3373</v>
      </c>
      <c r="I316" s="162">
        <v>1</v>
      </c>
      <c r="J316" s="957"/>
    </row>
    <row r="317" spans="1:10" ht="17.100000000000001" customHeight="1">
      <c r="A317" s="843"/>
      <c r="B317" s="64" t="s">
        <v>2584</v>
      </c>
      <c r="C317" s="3369" t="s">
        <v>3389</v>
      </c>
      <c r="D317" s="254" t="s">
        <v>2593</v>
      </c>
      <c r="E317" s="965"/>
      <c r="F317" s="841"/>
      <c r="G317" s="4058" t="s">
        <v>2571</v>
      </c>
      <c r="H317" s="3369" t="s">
        <v>3375</v>
      </c>
      <c r="I317" s="162">
        <v>1</v>
      </c>
      <c r="J317" s="957"/>
    </row>
    <row r="318" spans="1:10" ht="17.100000000000001" customHeight="1">
      <c r="A318" s="2910"/>
      <c r="B318" s="2911"/>
      <c r="C318" s="2911"/>
      <c r="D318" s="2911"/>
      <c r="E318" s="2913"/>
      <c r="F318" s="841"/>
      <c r="G318" s="4058" t="s">
        <v>2811</v>
      </c>
      <c r="H318" s="3369" t="s">
        <v>3376</v>
      </c>
      <c r="I318" s="162">
        <v>1</v>
      </c>
      <c r="J318" s="957"/>
    </row>
    <row r="319" spans="1:10" ht="17.100000000000001" customHeight="1" thickBot="1">
      <c r="A319" s="2910"/>
      <c r="B319" s="2911"/>
      <c r="C319" s="2911"/>
      <c r="D319" s="2911"/>
      <c r="E319" s="2913"/>
      <c r="F319" s="841"/>
      <c r="G319" s="4088" t="s">
        <v>3743</v>
      </c>
      <c r="H319" s="4089" t="s">
        <v>3376</v>
      </c>
      <c r="I319" s="4090">
        <v>1</v>
      </c>
      <c r="J319" s="4104"/>
    </row>
    <row r="320" spans="1:10" ht="19.5" customHeight="1" thickBot="1">
      <c r="A320" s="1154" t="s">
        <v>93</v>
      </c>
      <c r="B320" s="5114" t="s">
        <v>2791</v>
      </c>
      <c r="C320" s="5027"/>
      <c r="D320" s="5027"/>
      <c r="E320" s="5028"/>
      <c r="F320" s="841"/>
      <c r="G320" s="4058" t="s">
        <v>2538</v>
      </c>
      <c r="H320" s="3369" t="s">
        <v>3379</v>
      </c>
      <c r="I320" s="162">
        <v>2</v>
      </c>
      <c r="J320" s="957"/>
    </row>
    <row r="321" spans="1:10" s="91" customFormat="1" ht="17.100000000000001" customHeight="1">
      <c r="A321" s="960"/>
      <c r="B321" s="4057" t="s">
        <v>2661</v>
      </c>
      <c r="C321" s="3186" t="s">
        <v>3545</v>
      </c>
      <c r="D321" s="243">
        <v>3</v>
      </c>
      <c r="E321" s="955"/>
      <c r="F321" s="841"/>
      <c r="G321" s="2883" t="s">
        <v>2691</v>
      </c>
      <c r="H321" s="3369" t="s">
        <v>3380</v>
      </c>
      <c r="I321" s="2916">
        <v>1</v>
      </c>
      <c r="J321" s="957"/>
    </row>
    <row r="322" spans="1:10" ht="17.100000000000001" customHeight="1">
      <c r="A322" s="841"/>
      <c r="B322" s="4058" t="s">
        <v>2662</v>
      </c>
      <c r="C322" s="3369" t="s">
        <v>3546</v>
      </c>
      <c r="D322" s="162">
        <v>38</v>
      </c>
      <c r="E322" s="957"/>
      <c r="F322" s="841"/>
      <c r="G322" s="62" t="s">
        <v>2813</v>
      </c>
      <c r="H322" s="3369" t="s">
        <v>3385</v>
      </c>
      <c r="I322" s="162">
        <v>1</v>
      </c>
      <c r="J322" s="957"/>
    </row>
    <row r="323" spans="1:10" ht="17.100000000000001" customHeight="1">
      <c r="A323" s="841"/>
      <c r="B323" s="4058" t="s">
        <v>2658</v>
      </c>
      <c r="C323" s="3369" t="s">
        <v>3547</v>
      </c>
      <c r="D323" s="162">
        <v>11</v>
      </c>
      <c r="E323" s="957"/>
      <c r="F323" s="841"/>
      <c r="G323" s="62" t="s">
        <v>2580</v>
      </c>
      <c r="H323" s="3369" t="s">
        <v>3389</v>
      </c>
      <c r="I323" s="162">
        <v>1</v>
      </c>
      <c r="J323" s="957"/>
    </row>
    <row r="324" spans="1:10" ht="17.100000000000001" customHeight="1">
      <c r="A324" s="841"/>
      <c r="B324" s="4059" t="s">
        <v>2542</v>
      </c>
      <c r="C324" s="3369" t="s">
        <v>3371</v>
      </c>
      <c r="D324" s="2916">
        <v>1</v>
      </c>
      <c r="E324" s="957"/>
      <c r="F324" s="841"/>
      <c r="G324" s="62" t="s">
        <v>2584</v>
      </c>
      <c r="H324" s="3369" t="s">
        <v>3389</v>
      </c>
      <c r="I324" s="162">
        <v>1</v>
      </c>
      <c r="J324" s="957"/>
    </row>
    <row r="325" spans="1:10" ht="17.100000000000001" customHeight="1">
      <c r="A325" s="841"/>
      <c r="B325" s="4058" t="s">
        <v>2552</v>
      </c>
      <c r="C325" s="3369" t="s">
        <v>3373</v>
      </c>
      <c r="D325" s="162">
        <v>1</v>
      </c>
      <c r="E325" s="957"/>
      <c r="F325" s="841"/>
      <c r="G325" s="4088" t="s">
        <v>2814</v>
      </c>
      <c r="H325" s="4089" t="s">
        <v>3379</v>
      </c>
      <c r="I325" s="4090" t="s">
        <v>2591</v>
      </c>
      <c r="J325" s="957"/>
    </row>
    <row r="326" spans="1:10" ht="17.100000000000001" customHeight="1">
      <c r="A326" s="841"/>
      <c r="B326" s="4058" t="s">
        <v>2573</v>
      </c>
      <c r="C326" s="3369" t="s">
        <v>3378</v>
      </c>
      <c r="D326" s="162">
        <v>1</v>
      </c>
      <c r="E326" s="957"/>
      <c r="F326" s="841"/>
      <c r="G326" s="62" t="s">
        <v>2815</v>
      </c>
      <c r="H326" s="3369" t="s">
        <v>3380</v>
      </c>
      <c r="I326" s="162">
        <v>1</v>
      </c>
      <c r="J326" s="957"/>
    </row>
    <row r="327" spans="1:10" ht="17.100000000000001" customHeight="1" thickBot="1">
      <c r="A327" s="841"/>
      <c r="B327" s="4088" t="s">
        <v>2609</v>
      </c>
      <c r="C327" s="4089" t="s">
        <v>3374</v>
      </c>
      <c r="D327" s="4090">
        <v>1</v>
      </c>
      <c r="E327" s="957"/>
      <c r="F327" s="841"/>
      <c r="G327" s="543" t="s">
        <v>2760</v>
      </c>
      <c r="H327" s="4055" t="s">
        <v>3387</v>
      </c>
      <c r="I327" s="561">
        <v>1</v>
      </c>
      <c r="J327" s="957"/>
    </row>
    <row r="328" spans="1:10" ht="17.100000000000001" customHeight="1" thickBot="1">
      <c r="A328" s="841"/>
      <c r="B328" s="4124" t="s">
        <v>2571</v>
      </c>
      <c r="C328" s="4129" t="s">
        <v>3375</v>
      </c>
      <c r="D328" s="4125">
        <v>2</v>
      </c>
      <c r="E328" s="957"/>
      <c r="F328" s="841"/>
      <c r="J328" s="957"/>
    </row>
    <row r="329" spans="1:10" ht="17.100000000000001" customHeight="1">
      <c r="A329" s="841"/>
      <c r="B329" s="4060" t="s">
        <v>2722</v>
      </c>
      <c r="C329" s="4056" t="s">
        <v>3375</v>
      </c>
      <c r="D329" s="1168">
        <v>1</v>
      </c>
      <c r="E329" s="957"/>
      <c r="F329" s="841"/>
      <c r="J329" s="957"/>
    </row>
    <row r="330" spans="1:10" ht="17.100000000000001" customHeight="1">
      <c r="A330" s="841"/>
      <c r="B330" s="4098" t="s">
        <v>2680</v>
      </c>
      <c r="C330" s="4099" t="s">
        <v>3376</v>
      </c>
      <c r="D330" s="4100">
        <v>1</v>
      </c>
      <c r="E330" s="957"/>
      <c r="F330" s="841"/>
      <c r="J330" s="957"/>
    </row>
    <row r="331" spans="1:10" ht="17.100000000000001" customHeight="1" thickBot="1">
      <c r="A331" s="971"/>
      <c r="B331" s="4088" t="s">
        <v>2538</v>
      </c>
      <c r="C331" s="4089" t="s">
        <v>3379</v>
      </c>
      <c r="D331" s="4090">
        <v>6</v>
      </c>
      <c r="E331" s="967"/>
      <c r="F331" s="971"/>
      <c r="J331" s="967"/>
    </row>
    <row r="332" spans="1:10" ht="17.100000000000001" customHeight="1" thickBot="1">
      <c r="A332" s="2817"/>
      <c r="B332" s="2817"/>
      <c r="C332" s="2817"/>
      <c r="D332" s="2817"/>
      <c r="E332" s="2817"/>
      <c r="F332" s="2817"/>
      <c r="G332" s="2817"/>
      <c r="H332" s="2817"/>
      <c r="I332" s="2817"/>
      <c r="J332" s="2817"/>
    </row>
    <row r="333" spans="1:10" ht="19.5" customHeight="1" thickBot="1">
      <c r="A333" s="1154" t="s">
        <v>95</v>
      </c>
      <c r="B333" s="5114" t="s">
        <v>3179</v>
      </c>
      <c r="C333" s="5027"/>
      <c r="D333" s="5027"/>
      <c r="E333" s="5028"/>
      <c r="F333" s="3348" t="s">
        <v>94</v>
      </c>
      <c r="G333" s="5115" t="s">
        <v>2818</v>
      </c>
      <c r="H333" s="5030"/>
      <c r="I333" s="5030"/>
      <c r="J333" s="5031"/>
    </row>
    <row r="334" spans="1:10" ht="17.100000000000001" customHeight="1">
      <c r="A334" s="1170"/>
      <c r="B334" s="990" t="s">
        <v>2817</v>
      </c>
      <c r="C334" s="4061" t="s">
        <v>3382</v>
      </c>
      <c r="D334" s="568">
        <v>1</v>
      </c>
      <c r="E334" s="1160"/>
      <c r="F334" s="953"/>
      <c r="G334" s="3077" t="s">
        <v>2819</v>
      </c>
      <c r="H334" s="4062">
        <v>133000</v>
      </c>
      <c r="I334" s="3076">
        <v>1</v>
      </c>
      <c r="J334" s="955"/>
    </row>
    <row r="335" spans="1:10" ht="17.100000000000001" customHeight="1">
      <c r="A335" s="960"/>
      <c r="B335" s="242" t="s">
        <v>2634</v>
      </c>
      <c r="C335" s="4054" t="s">
        <v>3384</v>
      </c>
      <c r="D335" s="243">
        <v>1</v>
      </c>
      <c r="E335" s="980"/>
      <c r="F335" s="954"/>
      <c r="G335" s="3077" t="s">
        <v>3653</v>
      </c>
      <c r="H335" s="4063">
        <v>121000</v>
      </c>
      <c r="I335" s="3076">
        <v>1</v>
      </c>
      <c r="J335" s="957"/>
    </row>
    <row r="336" spans="1:10" ht="17.100000000000001" customHeight="1">
      <c r="A336" s="841"/>
      <c r="B336" s="62" t="s">
        <v>2799</v>
      </c>
      <c r="C336" s="3369" t="s">
        <v>3382</v>
      </c>
      <c r="D336" s="162">
        <v>1</v>
      </c>
      <c r="E336" s="961"/>
      <c r="F336" s="954"/>
      <c r="G336" s="3077" t="s">
        <v>3654</v>
      </c>
      <c r="H336" s="3369" t="s">
        <v>3546</v>
      </c>
      <c r="I336" s="3076">
        <v>3</v>
      </c>
      <c r="J336" s="957"/>
    </row>
    <row r="337" spans="1:10" ht="17.100000000000001" customHeight="1">
      <c r="A337" s="841"/>
      <c r="B337" s="62" t="s">
        <v>2678</v>
      </c>
      <c r="C337" s="3369" t="s">
        <v>3385</v>
      </c>
      <c r="D337" s="162">
        <v>1</v>
      </c>
      <c r="E337" s="961"/>
      <c r="F337" s="954"/>
      <c r="G337" s="3077" t="s">
        <v>3655</v>
      </c>
      <c r="H337" s="3369" t="s">
        <v>3547</v>
      </c>
      <c r="I337" s="3076">
        <v>7</v>
      </c>
      <c r="J337" s="957"/>
    </row>
    <row r="338" spans="1:10" ht="17.100000000000001" customHeight="1">
      <c r="A338" s="953"/>
      <c r="B338" s="242" t="s">
        <v>2743</v>
      </c>
      <c r="C338" s="4054" t="s">
        <v>3379</v>
      </c>
      <c r="D338" s="243">
        <v>2</v>
      </c>
      <c r="E338" s="955"/>
      <c r="F338" s="954"/>
      <c r="G338" s="3077" t="s">
        <v>2802</v>
      </c>
      <c r="H338" s="4063" t="s">
        <v>3387</v>
      </c>
      <c r="I338" s="3076">
        <v>1</v>
      </c>
      <c r="J338" s="957"/>
    </row>
    <row r="339" spans="1:10" ht="17.100000000000001" customHeight="1">
      <c r="A339" s="954"/>
      <c r="B339" s="62" t="s">
        <v>2667</v>
      </c>
      <c r="C339" s="3369" t="s">
        <v>3386</v>
      </c>
      <c r="D339" s="162" t="s">
        <v>2591</v>
      </c>
      <c r="E339" s="957"/>
      <c r="F339" s="954"/>
      <c r="G339" s="3077" t="s">
        <v>2804</v>
      </c>
      <c r="H339" s="4062" t="s">
        <v>3380</v>
      </c>
      <c r="I339" s="3076">
        <v>1</v>
      </c>
      <c r="J339" s="957"/>
    </row>
    <row r="340" spans="1:10" ht="17.100000000000001" customHeight="1">
      <c r="A340" s="954"/>
      <c r="B340" s="62" t="s">
        <v>2574</v>
      </c>
      <c r="C340" s="3369" t="s">
        <v>3385</v>
      </c>
      <c r="D340" s="162">
        <v>1</v>
      </c>
      <c r="E340" s="957"/>
      <c r="F340" s="954"/>
      <c r="G340" s="3077" t="s">
        <v>2775</v>
      </c>
      <c r="H340" s="4063" t="s">
        <v>3740</v>
      </c>
      <c r="I340" s="3076">
        <v>2</v>
      </c>
      <c r="J340" s="957"/>
    </row>
    <row r="341" spans="1:10" ht="17.100000000000001" customHeight="1" thickBot="1">
      <c r="A341" s="954"/>
      <c r="B341" s="62" t="s">
        <v>2802</v>
      </c>
      <c r="C341" s="3369" t="s">
        <v>3387</v>
      </c>
      <c r="D341" s="162" t="s">
        <v>2803</v>
      </c>
      <c r="E341" s="957"/>
      <c r="F341" s="966"/>
      <c r="G341" s="4064" t="s">
        <v>3656</v>
      </c>
      <c r="H341" s="4063" t="s">
        <v>3374</v>
      </c>
      <c r="I341" s="3347">
        <v>1</v>
      </c>
      <c r="J341" s="967"/>
    </row>
    <row r="342" spans="1:10" ht="17.100000000000001" customHeight="1">
      <c r="A342" s="954"/>
      <c r="B342" s="62" t="s">
        <v>2804</v>
      </c>
      <c r="C342" s="3369" t="s">
        <v>3380</v>
      </c>
      <c r="D342" s="162" t="s">
        <v>2608</v>
      </c>
      <c r="E342" s="957"/>
      <c r="F342" s="2911"/>
      <c r="G342" s="3077" t="s">
        <v>2821</v>
      </c>
      <c r="H342" s="4062" t="s">
        <v>3380</v>
      </c>
      <c r="I342" s="3076">
        <v>3</v>
      </c>
      <c r="J342" s="2913"/>
    </row>
    <row r="343" spans="1:10" ht="17.100000000000001" customHeight="1">
      <c r="A343" s="954"/>
      <c r="B343" s="62" t="s">
        <v>2805</v>
      </c>
      <c r="C343" s="3369" t="s">
        <v>3384</v>
      </c>
      <c r="D343" s="162" t="s">
        <v>2806</v>
      </c>
      <c r="E343" s="957"/>
      <c r="F343" s="2911"/>
      <c r="G343" s="4117" t="s">
        <v>2680</v>
      </c>
      <c r="H343" s="4118" t="s">
        <v>3376</v>
      </c>
      <c r="I343" s="4118">
        <v>1</v>
      </c>
      <c r="J343" s="2913"/>
    </row>
    <row r="344" spans="1:10" ht="17.100000000000001" customHeight="1">
      <c r="A344" s="954"/>
      <c r="B344" s="62" t="s">
        <v>2807</v>
      </c>
      <c r="C344" s="3369" t="s">
        <v>3385</v>
      </c>
      <c r="D344" s="162" t="s">
        <v>2671</v>
      </c>
      <c r="E344" s="957"/>
      <c r="F344" s="2911"/>
      <c r="G344" s="4117" t="s">
        <v>2605</v>
      </c>
      <c r="H344" s="4092" t="s">
        <v>3374</v>
      </c>
      <c r="I344" s="4118">
        <v>1</v>
      </c>
      <c r="J344" s="2913"/>
    </row>
    <row r="345" spans="1:10" ht="17.100000000000001" customHeight="1">
      <c r="A345" s="954"/>
      <c r="B345" s="62" t="s">
        <v>2799</v>
      </c>
      <c r="C345" s="3369" t="s">
        <v>3382</v>
      </c>
      <c r="D345" s="162">
        <v>4</v>
      </c>
      <c r="E345" s="957"/>
      <c r="F345" s="2911"/>
      <c r="G345" s="4122" t="s">
        <v>2538</v>
      </c>
      <c r="H345" s="4118" t="s">
        <v>3379</v>
      </c>
      <c r="I345" s="4118">
        <v>1</v>
      </c>
      <c r="J345" s="2913"/>
    </row>
    <row r="346" spans="1:10" ht="17.100000000000001" customHeight="1">
      <c r="A346" s="954"/>
      <c r="B346" s="62" t="s">
        <v>3739</v>
      </c>
      <c r="C346" s="3369" t="s">
        <v>3387</v>
      </c>
      <c r="D346" s="162">
        <v>2</v>
      </c>
      <c r="E346" s="957"/>
      <c r="F346" s="1132"/>
      <c r="G346" s="4117" t="s">
        <v>2702</v>
      </c>
      <c r="H346" s="4123" t="s">
        <v>3382</v>
      </c>
      <c r="I346" s="4118">
        <v>1</v>
      </c>
      <c r="J346" s="408"/>
    </row>
    <row r="347" spans="1:10" ht="17.100000000000001" customHeight="1">
      <c r="A347" s="954"/>
      <c r="B347" s="62" t="s">
        <v>2698</v>
      </c>
      <c r="C347" s="3369" t="s">
        <v>3381</v>
      </c>
      <c r="D347" s="162">
        <v>3</v>
      </c>
      <c r="E347" s="957"/>
      <c r="F347" s="1132"/>
      <c r="G347" s="3077" t="s">
        <v>3657</v>
      </c>
      <c r="H347" s="4063" t="s">
        <v>3379</v>
      </c>
      <c r="I347" s="3076">
        <v>2</v>
      </c>
      <c r="J347" s="408"/>
    </row>
    <row r="348" spans="1:10" ht="17.100000000000001" customHeight="1">
      <c r="A348" s="954"/>
      <c r="B348" s="62" t="s">
        <v>2810</v>
      </c>
      <c r="C348" s="3369" t="s">
        <v>3382</v>
      </c>
      <c r="D348" s="162">
        <v>2</v>
      </c>
      <c r="E348" s="957"/>
      <c r="F348" s="1132"/>
      <c r="G348" s="3077" t="s">
        <v>2580</v>
      </c>
      <c r="H348" s="4063" t="s">
        <v>3389</v>
      </c>
      <c r="I348" s="3076">
        <v>2</v>
      </c>
      <c r="J348" s="408"/>
    </row>
    <row r="349" spans="1:10" ht="17.100000000000001" customHeight="1">
      <c r="A349" s="954"/>
      <c r="B349" s="62" t="s">
        <v>2580</v>
      </c>
      <c r="C349" s="3369" t="s">
        <v>3389</v>
      </c>
      <c r="D349" s="162">
        <v>6</v>
      </c>
      <c r="E349" s="957"/>
      <c r="F349" s="1132"/>
      <c r="G349" s="3077" t="s">
        <v>2578</v>
      </c>
      <c r="H349" s="4063" t="s">
        <v>3388</v>
      </c>
      <c r="I349" s="3076">
        <v>1</v>
      </c>
      <c r="J349" s="408"/>
    </row>
    <row r="350" spans="1:10" ht="17.100000000000001" customHeight="1">
      <c r="A350" s="954"/>
      <c r="B350" s="62" t="s">
        <v>2584</v>
      </c>
      <c r="C350" s="3369" t="s">
        <v>3389</v>
      </c>
      <c r="D350" s="162">
        <v>2</v>
      </c>
      <c r="E350" s="957"/>
      <c r="F350" s="1132"/>
      <c r="G350" s="3077" t="s">
        <v>2578</v>
      </c>
      <c r="H350" s="4063" t="s">
        <v>3388</v>
      </c>
      <c r="I350" s="3076">
        <v>1</v>
      </c>
      <c r="J350" s="408"/>
    </row>
    <row r="351" spans="1:10" ht="17.100000000000001" customHeight="1">
      <c r="A351" s="954"/>
      <c r="B351" s="62" t="s">
        <v>2812</v>
      </c>
      <c r="C351" s="3369" t="s">
        <v>3385</v>
      </c>
      <c r="D351" s="162">
        <v>2</v>
      </c>
      <c r="E351" s="957"/>
      <c r="F351" s="362"/>
      <c r="G351" s="4088" t="s">
        <v>2543</v>
      </c>
      <c r="H351" s="4089" t="s">
        <v>3381</v>
      </c>
      <c r="I351" s="4090">
        <v>-1</v>
      </c>
      <c r="J351" s="408"/>
    </row>
    <row r="352" spans="1:10" ht="17.100000000000001" customHeight="1" thickBot="1">
      <c r="A352" s="966"/>
      <c r="B352" s="543" t="s">
        <v>2578</v>
      </c>
      <c r="C352" s="4055" t="s">
        <v>3388</v>
      </c>
      <c r="D352" s="561">
        <v>1</v>
      </c>
      <c r="E352" s="967"/>
      <c r="F352" s="362"/>
      <c r="G352" s="362"/>
      <c r="H352" s="362"/>
      <c r="I352" s="362"/>
      <c r="J352" s="408"/>
    </row>
    <row r="353" spans="1:10" ht="17.100000000000001" customHeight="1">
      <c r="A353" s="2910"/>
      <c r="B353" s="2911"/>
      <c r="C353" s="2911"/>
      <c r="D353" s="2911"/>
      <c r="E353" s="2911"/>
      <c r="F353" s="362"/>
      <c r="G353" s="362"/>
      <c r="H353" s="362"/>
      <c r="I353" s="362"/>
      <c r="J353" s="408"/>
    </row>
    <row r="354" spans="1:10" ht="17.100000000000001" customHeight="1">
      <c r="A354" s="2910"/>
      <c r="B354" s="2911"/>
      <c r="C354" s="2911"/>
      <c r="D354" s="2911"/>
      <c r="E354" s="2911"/>
      <c r="F354" s="362"/>
      <c r="G354" s="362"/>
      <c r="H354" s="362"/>
      <c r="I354" s="362"/>
      <c r="J354" s="408"/>
    </row>
    <row r="355" spans="1:10" ht="17.100000000000001" customHeight="1">
      <c r="A355" s="2910"/>
      <c r="B355" s="2911"/>
      <c r="C355" s="2911"/>
      <c r="D355" s="2911"/>
      <c r="E355" s="2911"/>
      <c r="F355" s="362"/>
      <c r="G355" s="362"/>
      <c r="H355" s="362"/>
      <c r="I355" s="362"/>
      <c r="J355" s="408"/>
    </row>
    <row r="356" spans="1:10" ht="17.100000000000001" customHeight="1">
      <c r="A356" s="2910"/>
      <c r="B356" s="2911"/>
      <c r="C356" s="2911"/>
      <c r="D356" s="2911"/>
      <c r="E356" s="2911"/>
      <c r="F356" s="362"/>
      <c r="G356" s="362"/>
      <c r="H356" s="362"/>
      <c r="I356" s="362"/>
      <c r="J356" s="408"/>
    </row>
    <row r="357" spans="1:10" ht="17.100000000000001" customHeight="1">
      <c r="A357" s="2910"/>
      <c r="B357" s="2911"/>
      <c r="C357" s="2911"/>
      <c r="D357" s="2911"/>
      <c r="E357" s="2911"/>
      <c r="F357" s="362"/>
      <c r="G357" s="362"/>
      <c r="H357" s="362"/>
      <c r="I357" s="362"/>
      <c r="J357" s="408"/>
    </row>
    <row r="358" spans="1:10" ht="17.100000000000001" customHeight="1" thickBot="1">
      <c r="A358" s="1200"/>
      <c r="B358" s="991"/>
      <c r="C358" s="991"/>
      <c r="D358" s="991"/>
      <c r="E358" s="991"/>
      <c r="F358" s="889"/>
      <c r="G358" s="889"/>
      <c r="H358" s="889"/>
      <c r="I358" s="889"/>
      <c r="J358" s="973"/>
    </row>
    <row r="359" spans="1:10" ht="17.100000000000001" customHeight="1">
      <c r="A359" s="2817"/>
      <c r="B359" s="2817"/>
      <c r="C359" s="2817"/>
      <c r="D359" s="2817"/>
      <c r="E359" s="2817"/>
      <c r="F359" s="362"/>
      <c r="G359" s="362"/>
      <c r="H359" s="362"/>
      <c r="I359" s="362"/>
      <c r="J359" s="362"/>
    </row>
    <row r="360" spans="1:10" ht="17.100000000000001" customHeight="1">
      <c r="A360" s="2817"/>
      <c r="B360" s="2817"/>
      <c r="C360" s="2817"/>
      <c r="D360" s="2817"/>
      <c r="E360" s="2817"/>
      <c r="F360" s="362"/>
      <c r="G360" s="362"/>
      <c r="H360" s="362"/>
      <c r="I360" s="362"/>
      <c r="J360" s="362"/>
    </row>
    <row r="361" spans="1:10" ht="17.100000000000001" customHeight="1">
      <c r="A361" s="2817"/>
      <c r="B361" s="2817"/>
      <c r="C361" s="2817"/>
      <c r="D361" s="2817"/>
      <c r="E361" s="2817"/>
      <c r="F361" s="362"/>
      <c r="G361" s="362"/>
      <c r="H361" s="362"/>
      <c r="I361" s="362"/>
      <c r="J361" s="362"/>
    </row>
    <row r="362" spans="1:10" ht="12.75" customHeight="1">
      <c r="F362" s="362"/>
      <c r="G362" s="362"/>
      <c r="H362" s="362"/>
      <c r="I362" s="362"/>
      <c r="J362" s="362"/>
    </row>
    <row r="363" spans="1:10" ht="12.75" customHeight="1">
      <c r="F363" s="362"/>
      <c r="G363" s="362"/>
      <c r="H363" s="362"/>
      <c r="I363" s="362"/>
      <c r="J363" s="362"/>
    </row>
    <row r="364" spans="1:10" ht="12.75" customHeight="1">
      <c r="F364" s="53"/>
      <c r="H364" s="53"/>
      <c r="I364" s="53"/>
    </row>
    <row r="365" spans="1:10" ht="12.75" customHeight="1">
      <c r="A365" s="54"/>
      <c r="C365" s="90"/>
      <c r="F365" s="53"/>
      <c r="H365" s="53"/>
      <c r="I365" s="53"/>
    </row>
    <row r="366" spans="1:10" ht="12.75" customHeight="1">
      <c r="A366" s="54"/>
      <c r="F366" s="53"/>
      <c r="H366" s="53"/>
      <c r="I366" s="53"/>
    </row>
    <row r="367" spans="1:10" ht="12.75" customHeight="1">
      <c r="A367" s="54"/>
    </row>
  </sheetData>
  <mergeCells count="97">
    <mergeCell ref="G288:J288"/>
    <mergeCell ref="B279:E279"/>
    <mergeCell ref="G279:J279"/>
    <mergeCell ref="G306:J306"/>
    <mergeCell ref="B333:E333"/>
    <mergeCell ref="G313:J313"/>
    <mergeCell ref="G333:J333"/>
    <mergeCell ref="B296:E296"/>
    <mergeCell ref="B306:E306"/>
    <mergeCell ref="B320:E320"/>
    <mergeCell ref="G263:J263"/>
    <mergeCell ref="B213:E213"/>
    <mergeCell ref="B223:E223"/>
    <mergeCell ref="B235:E235"/>
    <mergeCell ref="G242:J242"/>
    <mergeCell ref="G213:J213"/>
    <mergeCell ref="B242:E242"/>
    <mergeCell ref="B249:E249"/>
    <mergeCell ref="G195:J195"/>
    <mergeCell ref="B165:E165"/>
    <mergeCell ref="B166:E166"/>
    <mergeCell ref="B176:E176"/>
    <mergeCell ref="B177:E177"/>
    <mergeCell ref="B190:E190"/>
    <mergeCell ref="B204:E204"/>
    <mergeCell ref="B154:E154"/>
    <mergeCell ref="B155:E155"/>
    <mergeCell ref="G226:J226"/>
    <mergeCell ref="F140:F143"/>
    <mergeCell ref="G140:J140"/>
    <mergeCell ref="B184:E184"/>
    <mergeCell ref="G184:J184"/>
    <mergeCell ref="A148:E148"/>
    <mergeCell ref="B149:E149"/>
    <mergeCell ref="B150:E150"/>
    <mergeCell ref="A149:A150"/>
    <mergeCell ref="A165:A166"/>
    <mergeCell ref="F154:F155"/>
    <mergeCell ref="G154:J154"/>
    <mergeCell ref="A154:A155"/>
    <mergeCell ref="B30:E30"/>
    <mergeCell ref="G30:J30"/>
    <mergeCell ref="A176:A177"/>
    <mergeCell ref="G160:J160"/>
    <mergeCell ref="G176:J176"/>
    <mergeCell ref="B131:E131"/>
    <mergeCell ref="A33:E33"/>
    <mergeCell ref="A58:E58"/>
    <mergeCell ref="B76:E76"/>
    <mergeCell ref="B80:E80"/>
    <mergeCell ref="B121:E121"/>
    <mergeCell ref="B34:E34"/>
    <mergeCell ref="B53:E53"/>
    <mergeCell ref="B59:E59"/>
    <mergeCell ref="G47:J47"/>
    <mergeCell ref="F60:F61"/>
    <mergeCell ref="G155:J155"/>
    <mergeCell ref="G83:J83"/>
    <mergeCell ref="G101:J101"/>
    <mergeCell ref="I108:J108"/>
    <mergeCell ref="A1:J1"/>
    <mergeCell ref="H3:H4"/>
    <mergeCell ref="I3:J3"/>
    <mergeCell ref="A3:A4"/>
    <mergeCell ref="C3:C4"/>
    <mergeCell ref="G3:G4"/>
    <mergeCell ref="F3:F4"/>
    <mergeCell ref="A2:J2"/>
    <mergeCell ref="B3:B4"/>
    <mergeCell ref="B5:E5"/>
    <mergeCell ref="D3:E3"/>
    <mergeCell ref="G62:G63"/>
    <mergeCell ref="F121:F122"/>
    <mergeCell ref="G121:J121"/>
    <mergeCell ref="G59:J59"/>
    <mergeCell ref="H62:H63"/>
    <mergeCell ref="G109:J109"/>
    <mergeCell ref="G90:J90"/>
    <mergeCell ref="G75:J75"/>
    <mergeCell ref="G71:J71"/>
    <mergeCell ref="G122:J122"/>
    <mergeCell ref="I62:I63"/>
    <mergeCell ref="J62:J63"/>
    <mergeCell ref="I60:I61"/>
    <mergeCell ref="H60:H61"/>
    <mergeCell ref="G60:G61"/>
    <mergeCell ref="F62:F63"/>
    <mergeCell ref="J60:J61"/>
    <mergeCell ref="A164:E164"/>
    <mergeCell ref="B90:E90"/>
    <mergeCell ref="B98:E98"/>
    <mergeCell ref="B83:E83"/>
    <mergeCell ref="B115:E115"/>
    <mergeCell ref="B110:E110"/>
    <mergeCell ref="A130:A131"/>
    <mergeCell ref="B130:E130"/>
    <mergeCell ref="B86:E86"/>
  </mergeCells>
  <printOptions horizontalCentered="1"/>
  <pageMargins left="0.511811023622047" right="0.43307086614173201" top="0.94488188976377996" bottom="0.66929133858267698" header="0.511811023622047" footer="0.47244094488188998"/>
  <pageSetup scale="95" firstPageNumber="401" orientation="landscape" useFirstPageNumber="1" r:id="rId1"/>
  <headerFooter>
    <oddHeader>&amp;L&amp;"Arial,Bold"&amp;UCOCHIN UNIVERSITY OF SCIENCE AND TECHNOLOGYBUDGET ESTIMATES: 2022-23&amp;C                                &amp;P</oddHeader>
    <oddFooter>&amp;LThe figure in brackets shows the number of vacant posts&amp;C&amp;R</oddFooter>
    <evenHeader>&amp;L&amp;"Arial,Bold"&amp;UCOCHIN UNIVERSITY OF SCIENCE AND TECHNOLOGYBUDGET ESTIMATES: 2015-16&amp;C&amp;P&amp;R</evenHeader>
    <evenFooter>&amp;LThe figure in brackets shows the number of vacant posts&amp;C&amp;R</evenFooter>
  </headerFooter>
  <rowBreaks count="9" manualBreakCount="9">
    <brk id="29" max="9" man="1"/>
    <brk id="57" max="9" man="1"/>
    <brk id="119" max="9" man="1"/>
    <brk id="153" max="9" man="1"/>
    <brk id="183" max="9" man="1"/>
    <brk id="241" max="9" man="1"/>
    <brk id="278" max="9" man="1"/>
    <brk id="304" max="9" man="1"/>
    <brk id="331" max="9" man="1"/>
  </rowBreaks>
</worksheet>
</file>

<file path=xl/worksheets/sheet25.xml><?xml version="1.0" encoding="utf-8"?>
<worksheet xmlns="http://schemas.openxmlformats.org/spreadsheetml/2006/main" xmlns:r="http://schemas.openxmlformats.org/officeDocument/2006/relationships">
  <sheetPr>
    <tabColor rgb="FFFFFF00"/>
  </sheetPr>
  <dimension ref="A1:CV383"/>
  <sheetViews>
    <sheetView view="pageBreakPreview" topLeftCell="A88" zoomScaleSheetLayoutView="100" workbookViewId="0">
      <selection activeCell="B3" sqref="B3:B4"/>
    </sheetView>
  </sheetViews>
  <sheetFormatPr defaultColWidth="9" defaultRowHeight="12.75" customHeight="1"/>
  <cols>
    <col min="1" max="1" width="6.42578125" style="100" customWidth="1"/>
    <col min="2" max="2" width="36.5703125" style="53" customWidth="1"/>
    <col min="3" max="3" width="13.7109375" style="53" customWidth="1"/>
    <col min="4" max="4" width="8.5703125" style="90" customWidth="1"/>
    <col min="5" max="5" width="9.28515625" style="53" customWidth="1"/>
    <col min="6" max="6" width="6.85546875" style="54" customWidth="1"/>
    <col min="7" max="7" width="30" style="53" customWidth="1"/>
    <col min="8" max="8" width="13.7109375" style="90" customWidth="1"/>
    <col min="9" max="9" width="7.85546875" style="90" customWidth="1"/>
    <col min="10" max="10" width="6.42578125" style="53" customWidth="1"/>
    <col min="11" max="100" width="9.140625" style="53" customWidth="1"/>
  </cols>
  <sheetData>
    <row r="1" spans="1:10" s="54" customFormat="1" ht="18.75" customHeight="1">
      <c r="A1" s="4452" t="s">
        <v>3364</v>
      </c>
      <c r="B1" s="5118"/>
      <c r="C1" s="5118"/>
      <c r="D1" s="5118"/>
      <c r="E1" s="5118"/>
      <c r="F1" s="5118"/>
      <c r="G1" s="5118"/>
      <c r="H1" s="5118"/>
      <c r="I1" s="5118"/>
      <c r="J1" s="5118"/>
    </row>
    <row r="2" spans="1:10" ht="15" customHeight="1">
      <c r="A2" s="5118" t="s">
        <v>2520</v>
      </c>
      <c r="B2" s="5118"/>
      <c r="C2" s="5118"/>
      <c r="D2" s="5118"/>
      <c r="E2" s="5118"/>
      <c r="F2" s="5118"/>
      <c r="G2" s="5118"/>
      <c r="H2" s="5118"/>
    </row>
    <row r="3" spans="1:10" s="97" customFormat="1" ht="14.25" customHeight="1">
      <c r="A3" s="5118" t="s">
        <v>2521</v>
      </c>
      <c r="B3" s="5118" t="s">
        <v>2522</v>
      </c>
      <c r="C3" s="5118" t="s">
        <v>2825</v>
      </c>
      <c r="D3" s="5118" t="s">
        <v>2524</v>
      </c>
      <c r="E3" s="5118"/>
      <c r="F3" s="5118" t="s">
        <v>2521</v>
      </c>
      <c r="G3" s="5118" t="s">
        <v>2522</v>
      </c>
      <c r="H3" s="5118" t="s">
        <v>2825</v>
      </c>
      <c r="I3" s="5118" t="s">
        <v>2524</v>
      </c>
      <c r="J3" s="5118"/>
    </row>
    <row r="4" spans="1:10" s="91" customFormat="1" ht="28.5" customHeight="1">
      <c r="A4" s="5118"/>
      <c r="B4" s="5118"/>
      <c r="C4" s="5118"/>
      <c r="D4" s="246" t="s">
        <v>103</v>
      </c>
      <c r="E4" s="224" t="s">
        <v>104</v>
      </c>
      <c r="F4" s="5118"/>
      <c r="G4" s="5118"/>
      <c r="H4" s="5118"/>
      <c r="I4" s="246" t="s">
        <v>103</v>
      </c>
      <c r="J4" s="224" t="s">
        <v>104</v>
      </c>
    </row>
    <row r="5" spans="1:10" ht="15" customHeight="1">
      <c r="A5" s="261" t="s">
        <v>2525</v>
      </c>
      <c r="B5" s="5118" t="s">
        <v>8</v>
      </c>
      <c r="C5" s="5118"/>
      <c r="D5" s="5118"/>
      <c r="E5" s="5118"/>
      <c r="F5" s="327"/>
      <c r="G5" s="62" t="s">
        <v>2538</v>
      </c>
      <c r="H5" s="271" t="s">
        <v>2530</v>
      </c>
      <c r="I5" s="162">
        <v>34</v>
      </c>
      <c r="J5" s="317"/>
    </row>
    <row r="6" spans="1:10" ht="15" customHeight="1">
      <c r="A6" s="261"/>
      <c r="B6" s="62" t="s">
        <v>2528</v>
      </c>
      <c r="C6" s="62">
        <v>75000</v>
      </c>
      <c r="D6" s="162">
        <v>1</v>
      </c>
      <c r="E6" s="141"/>
      <c r="F6" s="191"/>
      <c r="G6" s="62" t="s">
        <v>2541</v>
      </c>
      <c r="H6" s="271" t="s">
        <v>2536</v>
      </c>
      <c r="I6" s="162">
        <v>33</v>
      </c>
      <c r="J6" s="317"/>
    </row>
    <row r="7" spans="1:10" ht="15" customHeight="1">
      <c r="A7" s="261"/>
      <c r="B7" s="62" t="s">
        <v>2531</v>
      </c>
      <c r="C7" s="271" t="s">
        <v>2532</v>
      </c>
      <c r="D7" s="162">
        <v>1</v>
      </c>
      <c r="E7" s="141"/>
      <c r="F7" s="191"/>
      <c r="G7" s="62" t="s">
        <v>2543</v>
      </c>
      <c r="H7" s="271" t="s">
        <v>2544</v>
      </c>
      <c r="I7" s="162">
        <v>12</v>
      </c>
      <c r="J7" s="317"/>
    </row>
    <row r="8" spans="1:10" ht="15" customHeight="1">
      <c r="A8" s="261"/>
      <c r="B8" s="62" t="s">
        <v>2534</v>
      </c>
      <c r="C8" s="271" t="s">
        <v>2532</v>
      </c>
      <c r="D8" s="162">
        <v>1</v>
      </c>
      <c r="E8" s="141"/>
      <c r="F8" s="191"/>
      <c r="G8" s="62" t="s">
        <v>2546</v>
      </c>
      <c r="H8" s="271" t="s">
        <v>2547</v>
      </c>
      <c r="I8" s="162">
        <v>3</v>
      </c>
      <c r="J8" s="317"/>
    </row>
    <row r="9" spans="1:10" ht="15" customHeight="1">
      <c r="A9" s="261"/>
      <c r="B9" s="62" t="s">
        <v>2537</v>
      </c>
      <c r="C9" s="271" t="s">
        <v>2532</v>
      </c>
      <c r="D9" s="162">
        <v>1</v>
      </c>
      <c r="E9" s="141"/>
      <c r="F9" s="191"/>
      <c r="G9" s="62" t="s">
        <v>2550</v>
      </c>
      <c r="H9" s="271" t="s">
        <v>2551</v>
      </c>
      <c r="I9" s="162">
        <v>1</v>
      </c>
      <c r="J9" s="317"/>
    </row>
    <row r="10" spans="1:10" ht="15" customHeight="1">
      <c r="A10" s="261"/>
      <c r="B10" s="62" t="s">
        <v>2539</v>
      </c>
      <c r="C10" s="271" t="s">
        <v>2540</v>
      </c>
      <c r="D10" s="162">
        <v>1</v>
      </c>
      <c r="E10" s="141"/>
      <c r="F10" s="191"/>
      <c r="G10" s="62" t="s">
        <v>2554</v>
      </c>
      <c r="H10" s="271" t="s">
        <v>2555</v>
      </c>
      <c r="I10" s="162">
        <v>3</v>
      </c>
      <c r="J10" s="317"/>
    </row>
    <row r="11" spans="1:10" ht="15" customHeight="1">
      <c r="A11" s="261"/>
      <c r="B11" s="62" t="s">
        <v>2542</v>
      </c>
      <c r="C11" s="271" t="s">
        <v>2540</v>
      </c>
      <c r="D11" s="162">
        <v>1</v>
      </c>
      <c r="E11" s="141"/>
      <c r="F11" s="191"/>
      <c r="G11" s="62" t="s">
        <v>2557</v>
      </c>
      <c r="H11" s="271" t="s">
        <v>2558</v>
      </c>
      <c r="I11" s="162">
        <v>1</v>
      </c>
      <c r="J11" s="317"/>
    </row>
    <row r="12" spans="1:10" ht="15" customHeight="1">
      <c r="A12" s="261"/>
      <c r="B12" s="62" t="s">
        <v>2545</v>
      </c>
      <c r="C12" s="271" t="s">
        <v>2549</v>
      </c>
      <c r="D12" s="162">
        <v>4</v>
      </c>
      <c r="E12" s="141"/>
      <c r="F12" s="191"/>
      <c r="G12" s="62" t="s">
        <v>2560</v>
      </c>
      <c r="H12" s="271" t="s">
        <v>2561</v>
      </c>
      <c r="I12" s="162">
        <v>3</v>
      </c>
      <c r="J12" s="317"/>
    </row>
    <row r="13" spans="1:10" ht="15" customHeight="1">
      <c r="A13" s="261"/>
      <c r="B13" s="62" t="s">
        <v>2548</v>
      </c>
      <c r="C13" s="271" t="s">
        <v>2559</v>
      </c>
      <c r="D13" s="162">
        <v>5</v>
      </c>
      <c r="E13" s="141"/>
      <c r="F13" s="191"/>
      <c r="G13" s="62" t="s">
        <v>2560</v>
      </c>
      <c r="H13" s="271" t="s">
        <v>2555</v>
      </c>
      <c r="I13" s="162">
        <v>3</v>
      </c>
      <c r="J13" s="317"/>
    </row>
    <row r="14" spans="1:10" ht="15" customHeight="1">
      <c r="A14" s="261"/>
      <c r="B14" s="62" t="s">
        <v>2552</v>
      </c>
      <c r="C14" s="271" t="s">
        <v>2556</v>
      </c>
      <c r="D14" s="162">
        <v>6</v>
      </c>
      <c r="E14" s="141"/>
      <c r="F14" s="191"/>
      <c r="G14" s="62" t="s">
        <v>2560</v>
      </c>
      <c r="H14" s="271" t="s">
        <v>2563</v>
      </c>
      <c r="I14" s="162">
        <v>10</v>
      </c>
      <c r="J14" s="317"/>
    </row>
    <row r="15" spans="1:10" ht="15" customHeight="1">
      <c r="A15" s="261"/>
      <c r="B15" s="62" t="s">
        <v>2826</v>
      </c>
      <c r="C15" s="271" t="s">
        <v>2556</v>
      </c>
      <c r="D15" s="162">
        <v>1</v>
      </c>
      <c r="E15" s="141"/>
      <c r="F15" s="191"/>
      <c r="G15" s="62" t="s">
        <v>2565</v>
      </c>
      <c r="H15" s="271" t="s">
        <v>2547</v>
      </c>
      <c r="I15" s="162">
        <v>1</v>
      </c>
      <c r="J15" s="317"/>
    </row>
    <row r="16" spans="1:10" ht="15" customHeight="1">
      <c r="A16" s="261"/>
      <c r="B16" s="62" t="s">
        <v>2827</v>
      </c>
      <c r="C16" s="271" t="s">
        <v>2559</v>
      </c>
      <c r="D16" s="162">
        <v>1</v>
      </c>
      <c r="E16" s="141"/>
      <c r="F16" s="191"/>
      <c r="G16" s="62" t="s">
        <v>2560</v>
      </c>
      <c r="H16" s="271" t="s">
        <v>2555</v>
      </c>
      <c r="I16" s="162">
        <v>1</v>
      </c>
      <c r="J16" s="317"/>
    </row>
    <row r="17" spans="1:10" ht="15" customHeight="1">
      <c r="A17" s="261"/>
      <c r="B17" s="62" t="s">
        <v>2562</v>
      </c>
      <c r="C17" s="271" t="s">
        <v>2556</v>
      </c>
      <c r="D17" s="162">
        <v>1</v>
      </c>
      <c r="E17" s="141"/>
      <c r="F17" s="191"/>
      <c r="G17" s="62" t="s">
        <v>2560</v>
      </c>
      <c r="H17" s="271" t="s">
        <v>2567</v>
      </c>
      <c r="I17" s="162">
        <v>4</v>
      </c>
      <c r="J17" s="317"/>
    </row>
    <row r="18" spans="1:10" ht="15" customHeight="1">
      <c r="A18" s="261"/>
      <c r="B18" s="62" t="s">
        <v>2828</v>
      </c>
      <c r="C18" s="271" t="s">
        <v>2549</v>
      </c>
      <c r="D18" s="162">
        <v>1</v>
      </c>
      <c r="E18" s="141"/>
      <c r="F18" s="191"/>
      <c r="G18" s="62" t="s">
        <v>2570</v>
      </c>
      <c r="H18" s="271" t="s">
        <v>2561</v>
      </c>
      <c r="I18" s="162">
        <v>2</v>
      </c>
      <c r="J18" s="317"/>
    </row>
    <row r="19" spans="1:10" ht="15" customHeight="1">
      <c r="A19" s="261"/>
      <c r="B19" s="62" t="s">
        <v>2564</v>
      </c>
      <c r="C19" s="271" t="s">
        <v>2556</v>
      </c>
      <c r="D19" s="162">
        <v>1</v>
      </c>
      <c r="E19" s="141"/>
      <c r="F19" s="191"/>
      <c r="G19" s="62" t="s">
        <v>2572</v>
      </c>
      <c r="H19" s="271" t="s">
        <v>2629</v>
      </c>
      <c r="I19" s="162">
        <v>1</v>
      </c>
      <c r="J19" s="317"/>
    </row>
    <row r="20" spans="1:10" ht="15" customHeight="1">
      <c r="A20" s="261"/>
      <c r="B20" s="62" t="s">
        <v>2829</v>
      </c>
      <c r="C20" s="271" t="s">
        <v>2527</v>
      </c>
      <c r="D20" s="162">
        <v>1</v>
      </c>
      <c r="E20" s="141"/>
      <c r="F20" s="191"/>
      <c r="G20" s="62" t="s">
        <v>2574</v>
      </c>
      <c r="H20" s="271" t="s">
        <v>2830</v>
      </c>
      <c r="I20" s="162" t="s">
        <v>2671</v>
      </c>
      <c r="J20" s="317"/>
    </row>
    <row r="21" spans="1:10" ht="15" customHeight="1">
      <c r="A21" s="261"/>
      <c r="B21" s="62" t="s">
        <v>2566</v>
      </c>
      <c r="C21" s="271" t="s">
        <v>2556</v>
      </c>
      <c r="D21" s="162">
        <v>1</v>
      </c>
      <c r="E21" s="141"/>
      <c r="F21" s="191"/>
      <c r="G21" s="62" t="s">
        <v>2576</v>
      </c>
      <c r="H21" s="271" t="s">
        <v>2527</v>
      </c>
      <c r="I21" s="162">
        <v>1</v>
      </c>
      <c r="J21" s="317"/>
    </row>
    <row r="22" spans="1:10" ht="15" customHeight="1">
      <c r="A22" s="261"/>
      <c r="B22" s="62" t="s">
        <v>2568</v>
      </c>
      <c r="C22" s="271" t="s">
        <v>2569</v>
      </c>
      <c r="D22" s="162">
        <v>14</v>
      </c>
      <c r="E22" s="141"/>
      <c r="F22" s="191"/>
      <c r="G22" s="62" t="s">
        <v>2578</v>
      </c>
      <c r="H22" s="271" t="s">
        <v>2555</v>
      </c>
      <c r="I22" s="162">
        <v>3</v>
      </c>
      <c r="J22" s="317"/>
    </row>
    <row r="23" spans="1:10" ht="15" customHeight="1">
      <c r="A23" s="261"/>
      <c r="B23" s="62" t="s">
        <v>2571</v>
      </c>
      <c r="C23" s="271" t="s">
        <v>2527</v>
      </c>
      <c r="D23" s="162">
        <v>17</v>
      </c>
      <c r="E23" s="141"/>
      <c r="F23" s="191"/>
      <c r="G23" s="62" t="s">
        <v>2831</v>
      </c>
      <c r="H23" s="271" t="s">
        <v>2581</v>
      </c>
      <c r="I23" s="162">
        <v>52</v>
      </c>
      <c r="J23" s="317"/>
    </row>
    <row r="24" spans="1:10" ht="15" customHeight="1">
      <c r="A24" s="261"/>
      <c r="B24" s="62" t="s">
        <v>2573</v>
      </c>
      <c r="C24" s="271" t="s">
        <v>2556</v>
      </c>
      <c r="D24" s="162">
        <v>4</v>
      </c>
      <c r="E24" s="141"/>
      <c r="F24" s="191"/>
      <c r="G24" s="62" t="s">
        <v>2584</v>
      </c>
      <c r="H24" s="271" t="s">
        <v>2581</v>
      </c>
      <c r="I24" s="162" t="s">
        <v>2585</v>
      </c>
      <c r="J24" s="317"/>
    </row>
    <row r="25" spans="1:10" ht="15" customHeight="1">
      <c r="A25" s="261"/>
      <c r="B25" s="62" t="s">
        <v>2575</v>
      </c>
      <c r="C25" s="271" t="s">
        <v>2556</v>
      </c>
      <c r="D25" s="162">
        <v>1</v>
      </c>
      <c r="E25" s="141"/>
      <c r="F25" s="191"/>
      <c r="G25" s="62" t="s">
        <v>2587</v>
      </c>
      <c r="H25" s="271" t="s">
        <v>2527</v>
      </c>
      <c r="I25" s="162">
        <v>1</v>
      </c>
      <c r="J25" s="317"/>
    </row>
    <row r="26" spans="1:10" ht="15" customHeight="1">
      <c r="A26" s="261"/>
      <c r="B26" s="57" t="s">
        <v>2577</v>
      </c>
      <c r="C26" s="271" t="s">
        <v>2540</v>
      </c>
      <c r="D26" s="162">
        <v>1</v>
      </c>
      <c r="E26" s="141"/>
      <c r="F26" s="191"/>
      <c r="G26" s="62" t="s">
        <v>2589</v>
      </c>
      <c r="H26" s="271" t="s">
        <v>2590</v>
      </c>
      <c r="I26" s="162" t="s">
        <v>2591</v>
      </c>
      <c r="J26" s="317"/>
    </row>
    <row r="27" spans="1:10" ht="15" customHeight="1">
      <c r="A27" s="261"/>
      <c r="B27" s="62" t="s">
        <v>2579</v>
      </c>
      <c r="C27" s="271" t="s">
        <v>2527</v>
      </c>
      <c r="D27" s="162">
        <v>1</v>
      </c>
      <c r="E27" s="141"/>
      <c r="F27" s="191"/>
      <c r="G27" s="62" t="s">
        <v>2594</v>
      </c>
      <c r="H27" s="271" t="s">
        <v>2536</v>
      </c>
      <c r="I27" s="162" t="s">
        <v>2593</v>
      </c>
      <c r="J27" s="317"/>
    </row>
    <row r="28" spans="1:10" ht="15" customHeight="1">
      <c r="A28" s="261"/>
      <c r="B28" s="62" t="s">
        <v>2582</v>
      </c>
      <c r="C28" s="271" t="s">
        <v>2583</v>
      </c>
      <c r="D28" s="162">
        <v>1</v>
      </c>
      <c r="E28" s="141"/>
      <c r="F28" s="191"/>
      <c r="G28" s="63"/>
      <c r="H28" s="271"/>
      <c r="I28" s="162"/>
      <c r="J28" s="317"/>
    </row>
    <row r="29" spans="1:10" ht="15" customHeight="1">
      <c r="A29" s="261"/>
      <c r="B29" s="62" t="s">
        <v>2586</v>
      </c>
      <c r="C29" s="271" t="s">
        <v>2569</v>
      </c>
      <c r="D29" s="162">
        <v>3</v>
      </c>
      <c r="E29" s="141"/>
      <c r="F29" s="191"/>
      <c r="G29" s="62"/>
      <c r="H29" s="271"/>
      <c r="I29" s="162"/>
      <c r="J29" s="317"/>
    </row>
    <row r="30" spans="1:10" ht="15" customHeight="1">
      <c r="A30" s="261"/>
      <c r="B30" s="62" t="s">
        <v>2526</v>
      </c>
      <c r="C30" s="271" t="s">
        <v>2527</v>
      </c>
      <c r="D30" s="162">
        <v>4</v>
      </c>
      <c r="E30" s="141"/>
      <c r="F30" s="191"/>
      <c r="G30" s="62"/>
      <c r="H30" s="271"/>
      <c r="I30" s="162"/>
      <c r="J30" s="317"/>
    </row>
    <row r="31" spans="1:10" ht="15" customHeight="1">
      <c r="A31" s="261"/>
      <c r="B31" s="62" t="s">
        <v>2529</v>
      </c>
      <c r="C31" s="271" t="s">
        <v>2530</v>
      </c>
      <c r="D31" s="162">
        <v>2</v>
      </c>
      <c r="E31" s="141"/>
      <c r="F31" s="191"/>
      <c r="G31" s="62"/>
      <c r="H31" s="271"/>
      <c r="I31" s="162"/>
      <c r="J31" s="317"/>
    </row>
    <row r="32" spans="1:10" ht="15" customHeight="1">
      <c r="A32" s="261"/>
      <c r="B32" s="62" t="s">
        <v>2832</v>
      </c>
      <c r="C32" s="271" t="s">
        <v>2530</v>
      </c>
      <c r="D32" s="162">
        <v>11</v>
      </c>
      <c r="E32" s="141"/>
      <c r="F32" s="191"/>
      <c r="G32" s="62"/>
      <c r="H32" s="271"/>
      <c r="I32" s="162"/>
      <c r="J32" s="317"/>
    </row>
    <row r="33" spans="1:10" ht="15" customHeight="1">
      <c r="A33" s="261"/>
      <c r="B33" s="62" t="s">
        <v>2833</v>
      </c>
      <c r="C33" s="271" t="s">
        <v>2536</v>
      </c>
      <c r="D33" s="162">
        <v>4</v>
      </c>
      <c r="E33" s="141"/>
      <c r="F33" s="191"/>
      <c r="G33" s="62"/>
      <c r="H33" s="271"/>
      <c r="I33" s="162"/>
      <c r="J33" s="317"/>
    </row>
    <row r="34" spans="1:10" ht="15" customHeight="1">
      <c r="A34" s="261"/>
      <c r="B34" s="62"/>
      <c r="C34" s="271"/>
      <c r="D34" s="162"/>
      <c r="E34" s="162"/>
      <c r="F34" s="228"/>
      <c r="G34" s="62"/>
      <c r="H34" s="271"/>
      <c r="I34" s="162"/>
      <c r="J34" s="317"/>
    </row>
    <row r="35" spans="1:10" ht="15.75" customHeight="1">
      <c r="A35" s="266"/>
      <c r="B35" s="258"/>
      <c r="C35" s="274"/>
      <c r="D35" s="159"/>
      <c r="E35" s="159"/>
      <c r="F35" s="288"/>
      <c r="G35" s="258"/>
      <c r="H35" s="274"/>
      <c r="I35" s="159"/>
      <c r="J35" s="332"/>
    </row>
    <row r="36" spans="1:10" s="97" customFormat="1" ht="15" customHeight="1">
      <c r="A36" s="328"/>
      <c r="B36" s="5118" t="s">
        <v>2522</v>
      </c>
      <c r="C36" s="5118" t="s">
        <v>2825</v>
      </c>
      <c r="D36" s="5118" t="s">
        <v>2524</v>
      </c>
      <c r="E36" s="5118"/>
      <c r="F36" s="318"/>
      <c r="G36" s="5118" t="s">
        <v>2522</v>
      </c>
      <c r="H36" s="5118" t="s">
        <v>2825</v>
      </c>
      <c r="I36" s="5118" t="s">
        <v>2524</v>
      </c>
      <c r="J36" s="5118"/>
    </row>
    <row r="37" spans="1:10" s="91" customFormat="1" ht="15" customHeight="1">
      <c r="A37" s="61"/>
      <c r="B37" s="5118"/>
      <c r="C37" s="5118"/>
      <c r="D37" s="271" t="s">
        <v>103</v>
      </c>
      <c r="E37" s="62" t="s">
        <v>104</v>
      </c>
      <c r="F37" s="228"/>
      <c r="G37" s="5118"/>
      <c r="H37" s="5118"/>
      <c r="I37" s="271" t="s">
        <v>103</v>
      </c>
      <c r="J37" s="289" t="s">
        <v>104</v>
      </c>
    </row>
    <row r="38" spans="1:10" s="54" customFormat="1" ht="14.25" customHeight="1">
      <c r="A38" s="261" t="s">
        <v>10</v>
      </c>
      <c r="B38" s="5118" t="s">
        <v>2598</v>
      </c>
      <c r="C38" s="5118"/>
      <c r="D38" s="5118"/>
      <c r="E38" s="5118"/>
      <c r="F38" s="5118"/>
      <c r="G38" s="228"/>
      <c r="H38" s="228"/>
      <c r="I38" s="228"/>
      <c r="J38" s="319"/>
    </row>
    <row r="39" spans="1:10" ht="15" customHeight="1">
      <c r="A39" s="261"/>
      <c r="B39" s="62" t="s">
        <v>2600</v>
      </c>
      <c r="C39" s="271" t="s">
        <v>2532</v>
      </c>
      <c r="D39" s="162">
        <v>1</v>
      </c>
      <c r="E39" s="162"/>
      <c r="F39" s="225"/>
      <c r="G39" s="62" t="s">
        <v>2612</v>
      </c>
      <c r="H39" s="271" t="s">
        <v>2547</v>
      </c>
      <c r="I39" s="162" t="s">
        <v>2613</v>
      </c>
      <c r="J39" s="317"/>
    </row>
    <row r="40" spans="1:10" ht="15" customHeight="1">
      <c r="A40" s="261"/>
      <c r="B40" s="62" t="s">
        <v>2542</v>
      </c>
      <c r="C40" s="271" t="s">
        <v>2540</v>
      </c>
      <c r="D40" s="162">
        <v>1</v>
      </c>
      <c r="E40" s="162"/>
      <c r="F40" s="225"/>
      <c r="G40" s="62" t="s">
        <v>2834</v>
      </c>
      <c r="H40" s="271" t="s">
        <v>2561</v>
      </c>
      <c r="I40" s="162" t="s">
        <v>2591</v>
      </c>
      <c r="J40" s="317"/>
    </row>
    <row r="41" spans="1:10" ht="15" customHeight="1">
      <c r="A41" s="261"/>
      <c r="B41" s="62" t="s">
        <v>2545</v>
      </c>
      <c r="C41" s="271" t="s">
        <v>2549</v>
      </c>
      <c r="D41" s="162">
        <v>4</v>
      </c>
      <c r="E41" s="162"/>
      <c r="F41" s="225"/>
      <c r="G41" s="62" t="s">
        <v>2615</v>
      </c>
      <c r="H41" s="271" t="s">
        <v>2567</v>
      </c>
      <c r="I41" s="162" t="s">
        <v>2593</v>
      </c>
      <c r="J41" s="317"/>
    </row>
    <row r="42" spans="1:10" ht="15" customHeight="1">
      <c r="A42" s="261"/>
      <c r="B42" s="62" t="s">
        <v>2548</v>
      </c>
      <c r="C42" s="271" t="s">
        <v>2559</v>
      </c>
      <c r="D42" s="162">
        <v>0</v>
      </c>
      <c r="E42" s="162"/>
      <c r="F42" s="62"/>
      <c r="G42" s="62" t="s">
        <v>2835</v>
      </c>
      <c r="H42" s="271" t="s">
        <v>2616</v>
      </c>
      <c r="I42" s="162">
        <v>1</v>
      </c>
      <c r="J42" s="317"/>
    </row>
    <row r="43" spans="1:10" ht="15" customHeight="1">
      <c r="A43" s="261"/>
      <c r="B43" s="62" t="s">
        <v>2552</v>
      </c>
      <c r="C43" s="271" t="s">
        <v>2604</v>
      </c>
      <c r="D43" s="162">
        <v>3</v>
      </c>
      <c r="E43" s="162"/>
      <c r="F43" s="62"/>
      <c r="G43" s="62" t="s">
        <v>2836</v>
      </c>
      <c r="H43" s="271" t="s">
        <v>2581</v>
      </c>
      <c r="I43" s="162">
        <v>4</v>
      </c>
      <c r="J43" s="317"/>
    </row>
    <row r="44" spans="1:10" ht="15" customHeight="1">
      <c r="A44" s="261"/>
      <c r="B44" s="124" t="s">
        <v>2606</v>
      </c>
      <c r="C44" s="271" t="s">
        <v>2604</v>
      </c>
      <c r="D44" s="125">
        <v>1</v>
      </c>
      <c r="E44" s="162"/>
      <c r="F44" s="228"/>
      <c r="G44" s="62" t="s">
        <v>2584</v>
      </c>
      <c r="H44" s="271" t="s">
        <v>2581</v>
      </c>
      <c r="I44" s="162" t="s">
        <v>2591</v>
      </c>
      <c r="J44" s="317"/>
    </row>
    <row r="45" spans="1:10" ht="15" customHeight="1">
      <c r="A45" s="261"/>
      <c r="B45" s="62" t="s">
        <v>2573</v>
      </c>
      <c r="C45" s="271" t="s">
        <v>2556</v>
      </c>
      <c r="D45" s="162">
        <v>1</v>
      </c>
      <c r="E45" s="162"/>
      <c r="F45" s="228"/>
      <c r="G45" s="62" t="s">
        <v>2578</v>
      </c>
      <c r="H45" s="271" t="s">
        <v>2581</v>
      </c>
      <c r="I45" s="162">
        <v>1</v>
      </c>
      <c r="J45" s="317"/>
    </row>
    <row r="46" spans="1:10" ht="15" customHeight="1">
      <c r="A46" s="261"/>
      <c r="B46" s="62" t="s">
        <v>2609</v>
      </c>
      <c r="C46" s="271" t="s">
        <v>2569</v>
      </c>
      <c r="D46" s="162">
        <v>11</v>
      </c>
      <c r="E46" s="162"/>
      <c r="F46" s="228" t="s">
        <v>14</v>
      </c>
      <c r="G46" s="228" t="s">
        <v>2618</v>
      </c>
      <c r="H46" s="271"/>
      <c r="I46" s="162"/>
      <c r="J46" s="317"/>
    </row>
    <row r="47" spans="1:10" ht="15" customHeight="1">
      <c r="A47" s="261"/>
      <c r="B47" s="62" t="s">
        <v>2571</v>
      </c>
      <c r="C47" s="271" t="s">
        <v>2527</v>
      </c>
      <c r="D47" s="162">
        <v>19</v>
      </c>
      <c r="E47" s="162"/>
      <c r="F47" s="228"/>
      <c r="H47" s="271"/>
      <c r="I47" s="162"/>
      <c r="J47" s="317"/>
    </row>
    <row r="48" spans="1:10" ht="15" customHeight="1">
      <c r="A48" s="261"/>
      <c r="B48" s="62" t="s">
        <v>2837</v>
      </c>
      <c r="C48" s="271" t="s">
        <v>2527</v>
      </c>
      <c r="D48" s="162">
        <v>9</v>
      </c>
      <c r="E48" s="162"/>
      <c r="F48" s="228"/>
      <c r="G48" s="57" t="s">
        <v>2619</v>
      </c>
      <c r="H48" s="271" t="s">
        <v>2596</v>
      </c>
      <c r="I48" s="162">
        <v>1</v>
      </c>
      <c r="J48" s="317"/>
    </row>
    <row r="49" spans="1:10" ht="15" customHeight="1">
      <c r="A49" s="261"/>
      <c r="B49" s="62" t="s">
        <v>2529</v>
      </c>
      <c r="C49" s="271" t="s">
        <v>2530</v>
      </c>
      <c r="D49" s="162">
        <v>2</v>
      </c>
      <c r="E49" s="162"/>
      <c r="F49" s="228"/>
      <c r="G49" s="62"/>
      <c r="H49" s="271"/>
      <c r="I49" s="162"/>
      <c r="J49" s="317"/>
    </row>
    <row r="50" spans="1:10" ht="15" customHeight="1">
      <c r="A50" s="261"/>
      <c r="B50" s="62" t="s">
        <v>2838</v>
      </c>
      <c r="C50" s="271" t="s">
        <v>2530</v>
      </c>
      <c r="D50" s="162">
        <v>3</v>
      </c>
      <c r="E50" s="162"/>
      <c r="F50" s="228" t="s">
        <v>15</v>
      </c>
      <c r="G50" s="228" t="s">
        <v>2839</v>
      </c>
      <c r="H50" s="271"/>
      <c r="I50" s="162"/>
      <c r="J50" s="317"/>
    </row>
    <row r="51" spans="1:10" ht="15" customHeight="1">
      <c r="A51" s="261"/>
      <c r="B51" s="62" t="s">
        <v>2538</v>
      </c>
      <c r="C51" s="271" t="s">
        <v>2530</v>
      </c>
      <c r="D51" s="162">
        <v>17</v>
      </c>
      <c r="E51" s="162"/>
      <c r="F51" s="62"/>
      <c r="G51" s="228" t="s">
        <v>2840</v>
      </c>
      <c r="H51" s="271"/>
      <c r="I51" s="162"/>
      <c r="J51" s="317"/>
    </row>
    <row r="52" spans="1:10" ht="15" customHeight="1">
      <c r="A52" s="261"/>
      <c r="B52" s="62" t="s">
        <v>2541</v>
      </c>
      <c r="C52" s="271" t="s">
        <v>2536</v>
      </c>
      <c r="D52" s="162">
        <v>19</v>
      </c>
      <c r="E52" s="162"/>
      <c r="F52" s="228"/>
      <c r="G52" s="62" t="s">
        <v>2624</v>
      </c>
      <c r="H52" s="271" t="s">
        <v>2625</v>
      </c>
      <c r="I52" s="162" t="s">
        <v>2593</v>
      </c>
      <c r="J52" s="317"/>
    </row>
    <row r="53" spans="1:10" ht="15" customHeight="1">
      <c r="A53" s="261"/>
      <c r="B53" s="62" t="s">
        <v>2543</v>
      </c>
      <c r="C53" s="271" t="s">
        <v>2544</v>
      </c>
      <c r="D53" s="162">
        <v>9</v>
      </c>
      <c r="E53" s="162"/>
      <c r="F53" s="228"/>
      <c r="G53" s="62"/>
      <c r="H53" s="271"/>
      <c r="I53" s="162"/>
      <c r="J53" s="317"/>
    </row>
    <row r="54" spans="1:10" ht="15" customHeight="1">
      <c r="A54" s="261"/>
      <c r="B54" s="62" t="s">
        <v>2836</v>
      </c>
      <c r="C54" s="271" t="s">
        <v>2616</v>
      </c>
      <c r="D54" s="162">
        <v>4</v>
      </c>
      <c r="E54" s="162"/>
      <c r="F54" s="228" t="s">
        <v>16</v>
      </c>
      <c r="G54" s="228" t="s">
        <v>17</v>
      </c>
      <c r="H54" s="271"/>
      <c r="I54" s="162"/>
      <c r="J54" s="317"/>
    </row>
    <row r="55" spans="1:10" ht="15" customHeight="1">
      <c r="A55" s="261"/>
      <c r="B55" s="62" t="s">
        <v>2574</v>
      </c>
      <c r="C55" s="271" t="s">
        <v>2567</v>
      </c>
      <c r="D55" s="162">
        <v>1</v>
      </c>
      <c r="E55" s="162"/>
      <c r="F55" s="228"/>
      <c r="G55" s="62" t="s">
        <v>2841</v>
      </c>
      <c r="H55" s="271" t="s">
        <v>2569</v>
      </c>
      <c r="I55" s="162">
        <v>1</v>
      </c>
      <c r="J55" s="317"/>
    </row>
    <row r="56" spans="1:10" ht="15" customHeight="1">
      <c r="A56" s="261"/>
      <c r="B56" s="62" t="s">
        <v>2836</v>
      </c>
      <c r="C56" s="271" t="s">
        <v>2581</v>
      </c>
      <c r="D56" s="162">
        <v>10</v>
      </c>
      <c r="E56" s="162"/>
      <c r="F56" s="228"/>
      <c r="G56" s="62" t="s">
        <v>2835</v>
      </c>
      <c r="H56" s="271" t="s">
        <v>2616</v>
      </c>
      <c r="I56" s="162">
        <v>1</v>
      </c>
      <c r="J56" s="317"/>
    </row>
    <row r="57" spans="1:10" ht="15" customHeight="1">
      <c r="A57" s="261" t="s">
        <v>12</v>
      </c>
      <c r="B57" s="5118" t="s">
        <v>13</v>
      </c>
      <c r="C57" s="5118"/>
      <c r="D57" s="5118"/>
      <c r="E57" s="5118"/>
      <c r="F57" s="5118"/>
      <c r="G57" s="62"/>
      <c r="H57" s="271"/>
      <c r="I57" s="162">
        <v>1</v>
      </c>
      <c r="J57" s="317"/>
    </row>
    <row r="58" spans="1:10" ht="15" customHeight="1">
      <c r="A58" s="261"/>
      <c r="B58" s="62" t="s">
        <v>2592</v>
      </c>
      <c r="C58" s="271" t="s">
        <v>2532</v>
      </c>
      <c r="D58" s="162" t="s">
        <v>2593</v>
      </c>
      <c r="E58" s="162"/>
      <c r="F58" s="228" t="s">
        <v>18</v>
      </c>
      <c r="G58" s="228" t="s">
        <v>226</v>
      </c>
      <c r="H58" s="271"/>
      <c r="I58" s="162"/>
      <c r="J58" s="317"/>
    </row>
    <row r="59" spans="1:10" ht="15" customHeight="1">
      <c r="A59" s="261"/>
      <c r="B59" s="62" t="s">
        <v>2595</v>
      </c>
      <c r="C59" s="271" t="s">
        <v>2596</v>
      </c>
      <c r="D59" s="162">
        <v>1</v>
      </c>
      <c r="E59" s="162"/>
      <c r="F59" s="228"/>
      <c r="G59" s="62" t="s">
        <v>2632</v>
      </c>
      <c r="H59" s="271" t="s">
        <v>2651</v>
      </c>
      <c r="I59" s="162">
        <v>1</v>
      </c>
      <c r="J59" s="317"/>
    </row>
    <row r="60" spans="1:10" ht="15" customHeight="1">
      <c r="A60" s="261"/>
      <c r="B60" s="62" t="s">
        <v>2597</v>
      </c>
      <c r="C60" s="271" t="s">
        <v>2596</v>
      </c>
      <c r="D60" s="162">
        <v>1</v>
      </c>
      <c r="E60" s="162"/>
      <c r="F60" s="228"/>
      <c r="G60" s="62"/>
      <c r="H60" s="271" t="s">
        <v>2842</v>
      </c>
      <c r="I60" s="162"/>
      <c r="J60" s="317"/>
    </row>
    <row r="61" spans="1:10" ht="15" customHeight="1">
      <c r="A61" s="261"/>
      <c r="B61" s="62" t="s">
        <v>2599</v>
      </c>
      <c r="C61" s="271" t="s">
        <v>2596</v>
      </c>
      <c r="D61" s="162"/>
      <c r="E61" s="162">
        <v>1</v>
      </c>
      <c r="F61" s="228"/>
      <c r="G61" s="62" t="s">
        <v>2635</v>
      </c>
      <c r="H61" s="271" t="s">
        <v>2651</v>
      </c>
      <c r="I61" s="162">
        <v>5</v>
      </c>
      <c r="J61" s="317"/>
    </row>
    <row r="62" spans="1:10" ht="15" customHeight="1">
      <c r="A62" s="261"/>
      <c r="B62" s="62" t="s">
        <v>2601</v>
      </c>
      <c r="C62" s="271" t="s">
        <v>2596</v>
      </c>
      <c r="D62" s="162" t="s">
        <v>2593</v>
      </c>
      <c r="E62" s="162"/>
      <c r="F62" s="228"/>
      <c r="G62" s="228"/>
      <c r="H62" s="271" t="s">
        <v>2843</v>
      </c>
      <c r="I62" s="162"/>
      <c r="J62" s="317"/>
    </row>
    <row r="63" spans="1:10" ht="15" customHeight="1">
      <c r="A63" s="261"/>
      <c r="B63" s="62" t="s">
        <v>2602</v>
      </c>
      <c r="C63" s="271" t="s">
        <v>2569</v>
      </c>
      <c r="D63" s="162">
        <v>4</v>
      </c>
      <c r="E63" s="162"/>
      <c r="F63" s="228"/>
      <c r="G63" s="62" t="s">
        <v>2837</v>
      </c>
      <c r="H63" s="271" t="s">
        <v>2527</v>
      </c>
      <c r="I63" s="162">
        <v>1</v>
      </c>
      <c r="J63" s="317"/>
    </row>
    <row r="64" spans="1:10" ht="15" customHeight="1">
      <c r="A64" s="261"/>
      <c r="B64" s="62" t="s">
        <v>2602</v>
      </c>
      <c r="C64" s="271" t="s">
        <v>2556</v>
      </c>
      <c r="D64" s="162">
        <v>1</v>
      </c>
      <c r="E64" s="162"/>
      <c r="F64" s="228"/>
      <c r="G64" s="197" t="s">
        <v>2704</v>
      </c>
      <c r="H64" s="271" t="s">
        <v>2544</v>
      </c>
      <c r="I64" s="162" t="s">
        <v>2593</v>
      </c>
      <c r="J64" s="317"/>
    </row>
    <row r="65" spans="1:10" ht="15" customHeight="1">
      <c r="A65" s="261"/>
      <c r="B65" s="62" t="s">
        <v>2603</v>
      </c>
      <c r="C65" s="271" t="s">
        <v>2527</v>
      </c>
      <c r="D65" s="162">
        <v>3</v>
      </c>
      <c r="E65" s="162"/>
      <c r="F65" s="228"/>
      <c r="G65" s="62" t="s">
        <v>2641</v>
      </c>
      <c r="H65" s="271" t="s">
        <v>2558</v>
      </c>
      <c r="I65" s="162">
        <v>1</v>
      </c>
      <c r="J65" s="317"/>
    </row>
    <row r="66" spans="1:10" ht="15" customHeight="1">
      <c r="A66" s="261"/>
      <c r="B66" s="62" t="s">
        <v>2605</v>
      </c>
      <c r="C66" s="271" t="s">
        <v>2569</v>
      </c>
      <c r="D66" s="162">
        <v>1</v>
      </c>
      <c r="E66" s="162"/>
      <c r="F66" s="228"/>
      <c r="G66" s="62" t="s">
        <v>2643</v>
      </c>
      <c r="H66" s="271" t="s">
        <v>2555</v>
      </c>
      <c r="I66" s="162">
        <v>3</v>
      </c>
      <c r="J66" s="317"/>
    </row>
    <row r="67" spans="1:10" ht="15" customHeight="1">
      <c r="A67" s="261"/>
      <c r="B67" s="124" t="s">
        <v>2529</v>
      </c>
      <c r="C67" s="271" t="s">
        <v>2527</v>
      </c>
      <c r="D67" s="162">
        <v>1</v>
      </c>
      <c r="E67" s="162"/>
      <c r="F67" s="228"/>
      <c r="G67" s="62" t="s">
        <v>2836</v>
      </c>
      <c r="H67" s="271" t="s">
        <v>2581</v>
      </c>
      <c r="I67" s="162" t="s">
        <v>2593</v>
      </c>
      <c r="J67" s="317"/>
    </row>
    <row r="68" spans="1:10" ht="15" customHeight="1">
      <c r="A68" s="261"/>
      <c r="B68" s="62" t="s">
        <v>2607</v>
      </c>
      <c r="C68" s="271" t="s">
        <v>2530</v>
      </c>
      <c r="D68" s="162" t="s">
        <v>2712</v>
      </c>
      <c r="E68" s="162"/>
      <c r="F68" s="228"/>
      <c r="G68" s="62" t="s">
        <v>2584</v>
      </c>
      <c r="H68" s="271" t="s">
        <v>2581</v>
      </c>
      <c r="I68" s="162">
        <v>6</v>
      </c>
      <c r="J68" s="317"/>
    </row>
    <row r="69" spans="1:10" s="97" customFormat="1" ht="15" customHeight="1">
      <c r="A69" s="61"/>
      <c r="B69" s="62"/>
      <c r="C69" s="271"/>
      <c r="D69" s="162"/>
      <c r="E69" s="162"/>
      <c r="F69" s="228" t="s">
        <v>20</v>
      </c>
      <c r="G69" s="228" t="s">
        <v>21</v>
      </c>
      <c r="H69" s="271"/>
      <c r="I69" s="162"/>
      <c r="J69" s="317"/>
    </row>
    <row r="70" spans="1:10" s="91" customFormat="1" ht="15" customHeight="1">
      <c r="A70" s="61"/>
      <c r="B70" s="62" t="s">
        <v>2541</v>
      </c>
      <c r="C70" s="271" t="s">
        <v>2536</v>
      </c>
      <c r="D70" s="162">
        <v>2</v>
      </c>
      <c r="E70" s="162"/>
      <c r="F70" s="228"/>
      <c r="G70" s="62" t="s">
        <v>2650</v>
      </c>
      <c r="H70" s="271" t="s">
        <v>2651</v>
      </c>
      <c r="I70" s="162">
        <v>1</v>
      </c>
      <c r="J70" s="317"/>
    </row>
    <row r="71" spans="1:10" s="53" customFormat="1" ht="15.75" customHeight="1">
      <c r="A71" s="329"/>
      <c r="B71" s="258" t="s">
        <v>2844</v>
      </c>
      <c r="C71" s="274" t="s">
        <v>2530</v>
      </c>
      <c r="D71" s="159">
        <v>1</v>
      </c>
      <c r="E71" s="159"/>
      <c r="F71" s="288"/>
      <c r="G71" s="258"/>
      <c r="H71" s="274" t="s">
        <v>2652</v>
      </c>
      <c r="I71" s="159"/>
      <c r="J71" s="332"/>
    </row>
    <row r="72" spans="1:10" s="54" customFormat="1" ht="15" customHeight="1">
      <c r="A72" s="328"/>
      <c r="B72" s="5118" t="s">
        <v>2522</v>
      </c>
      <c r="C72" s="5118" t="s">
        <v>2825</v>
      </c>
      <c r="D72" s="5118" t="s">
        <v>2524</v>
      </c>
      <c r="E72" s="5118"/>
      <c r="F72" s="318"/>
      <c r="G72" s="5118" t="s">
        <v>2522</v>
      </c>
      <c r="H72" s="5118" t="s">
        <v>2825</v>
      </c>
      <c r="I72" s="5118" t="s">
        <v>2524</v>
      </c>
      <c r="J72" s="5118"/>
    </row>
    <row r="73" spans="1:10" ht="15" customHeight="1">
      <c r="A73" s="261"/>
      <c r="B73" s="5118"/>
      <c r="C73" s="5118"/>
      <c r="D73" s="271" t="s">
        <v>103</v>
      </c>
      <c r="E73" s="62" t="s">
        <v>104</v>
      </c>
      <c r="F73" s="228"/>
      <c r="G73" s="5118"/>
      <c r="H73" s="5118"/>
      <c r="I73" s="271" t="s">
        <v>103</v>
      </c>
      <c r="J73" s="289" t="s">
        <v>104</v>
      </c>
    </row>
    <row r="74" spans="1:10" ht="15" customHeight="1">
      <c r="A74" s="261" t="s">
        <v>22</v>
      </c>
      <c r="B74" s="5118" t="s">
        <v>164</v>
      </c>
      <c r="C74" s="5118"/>
      <c r="D74" s="5118"/>
      <c r="E74" s="5118"/>
      <c r="F74" s="228"/>
      <c r="G74" s="62"/>
      <c r="H74" s="271"/>
      <c r="I74" s="162"/>
      <c r="J74" s="317"/>
    </row>
    <row r="75" spans="1:10" ht="15" customHeight="1">
      <c r="A75" s="261"/>
      <c r="B75" s="62" t="s">
        <v>2620</v>
      </c>
      <c r="C75" s="271" t="s">
        <v>2540</v>
      </c>
      <c r="D75" s="162" t="s">
        <v>2593</v>
      </c>
      <c r="E75" s="162"/>
      <c r="F75" s="225" t="s">
        <v>23</v>
      </c>
      <c r="G75" s="228" t="s">
        <v>2656</v>
      </c>
      <c r="H75" s="271"/>
      <c r="I75" s="162"/>
      <c r="J75" s="317"/>
    </row>
    <row r="76" spans="1:10" ht="15" customHeight="1">
      <c r="A76" s="261"/>
      <c r="B76" s="62" t="s">
        <v>2621</v>
      </c>
      <c r="C76" s="271" t="s">
        <v>2559</v>
      </c>
      <c r="D76" s="162">
        <v>1</v>
      </c>
      <c r="E76" s="162"/>
      <c r="F76" s="225"/>
      <c r="G76" s="62" t="s">
        <v>2657</v>
      </c>
      <c r="H76" s="271">
        <v>20000</v>
      </c>
      <c r="I76" s="162">
        <v>1</v>
      </c>
      <c r="J76" s="317"/>
    </row>
    <row r="77" spans="1:10" ht="15" customHeight="1">
      <c r="A77" s="261"/>
      <c r="B77" s="62" t="s">
        <v>2623</v>
      </c>
      <c r="C77" s="271" t="s">
        <v>2556</v>
      </c>
      <c r="D77" s="162">
        <v>5</v>
      </c>
      <c r="E77" s="162"/>
      <c r="F77" s="225"/>
      <c r="G77" s="62" t="s">
        <v>2538</v>
      </c>
      <c r="H77" s="271" t="s">
        <v>2530</v>
      </c>
      <c r="I77" s="162">
        <v>1</v>
      </c>
      <c r="J77" s="317"/>
    </row>
    <row r="78" spans="1:10" ht="15" customHeight="1">
      <c r="A78" s="261"/>
      <c r="B78" s="62" t="s">
        <v>2626</v>
      </c>
      <c r="C78" s="271" t="s">
        <v>2627</v>
      </c>
      <c r="D78" s="162">
        <v>8</v>
      </c>
      <c r="E78" s="162"/>
      <c r="F78" s="225"/>
      <c r="G78" s="197" t="s">
        <v>2845</v>
      </c>
      <c r="H78" s="271" t="s">
        <v>2561</v>
      </c>
      <c r="I78" s="162">
        <v>1</v>
      </c>
      <c r="J78" s="317"/>
    </row>
    <row r="79" spans="1:10" ht="15" customHeight="1">
      <c r="A79" s="261"/>
      <c r="B79" s="62" t="s">
        <v>2628</v>
      </c>
      <c r="C79" s="271" t="s">
        <v>2627</v>
      </c>
      <c r="D79" s="162" t="s">
        <v>2593</v>
      </c>
      <c r="E79" s="162"/>
      <c r="F79" s="228"/>
      <c r="G79" s="62" t="s">
        <v>2836</v>
      </c>
      <c r="H79" s="271" t="s">
        <v>2581</v>
      </c>
      <c r="I79" s="162">
        <v>1</v>
      </c>
      <c r="J79" s="317"/>
    </row>
    <row r="80" spans="1:10" ht="15" customHeight="1">
      <c r="A80" s="261"/>
      <c r="B80" s="62" t="s">
        <v>2571</v>
      </c>
      <c r="C80" s="271" t="s">
        <v>2629</v>
      </c>
      <c r="D80" s="162">
        <v>2</v>
      </c>
      <c r="E80" s="162"/>
      <c r="F80" s="228"/>
      <c r="G80" s="62" t="s">
        <v>2584</v>
      </c>
      <c r="H80" s="271" t="s">
        <v>2581</v>
      </c>
      <c r="I80" s="162">
        <v>1</v>
      </c>
      <c r="J80" s="317"/>
    </row>
    <row r="81" spans="1:10" ht="15" customHeight="1">
      <c r="A81" s="261"/>
      <c r="B81" s="62" t="s">
        <v>2837</v>
      </c>
      <c r="C81" s="271" t="s">
        <v>2527</v>
      </c>
      <c r="D81" s="162">
        <v>1</v>
      </c>
      <c r="E81" s="162"/>
      <c r="F81" s="228"/>
      <c r="G81" s="62"/>
      <c r="H81" s="271"/>
      <c r="I81" s="162"/>
      <c r="J81" s="317"/>
    </row>
    <row r="82" spans="1:10" ht="15" customHeight="1">
      <c r="A82" s="261"/>
      <c r="B82" s="124" t="s">
        <v>2538</v>
      </c>
      <c r="C82" s="271" t="s">
        <v>2530</v>
      </c>
      <c r="D82" s="162">
        <v>2</v>
      </c>
      <c r="E82" s="162"/>
      <c r="F82" s="228"/>
      <c r="G82" s="62"/>
      <c r="H82" s="271"/>
      <c r="I82" s="162"/>
      <c r="J82" s="317"/>
    </row>
    <row r="83" spans="1:10" ht="15" customHeight="1">
      <c r="A83" s="261"/>
      <c r="B83" s="62" t="s">
        <v>2541</v>
      </c>
      <c r="C83" s="271" t="s">
        <v>2536</v>
      </c>
      <c r="D83" s="162">
        <v>1</v>
      </c>
      <c r="E83" s="162"/>
      <c r="F83" s="228"/>
      <c r="G83" s="228"/>
      <c r="H83" s="297"/>
      <c r="I83" s="224"/>
      <c r="J83" s="262"/>
    </row>
    <row r="84" spans="1:10" ht="15" customHeight="1">
      <c r="A84" s="261"/>
      <c r="B84" s="62" t="s">
        <v>2543</v>
      </c>
      <c r="C84" s="271" t="s">
        <v>2544</v>
      </c>
      <c r="D84" s="162">
        <v>1</v>
      </c>
      <c r="E84" s="162"/>
      <c r="F84" s="228"/>
      <c r="G84" s="228"/>
      <c r="H84" s="271"/>
      <c r="I84" s="162"/>
      <c r="J84" s="317"/>
    </row>
    <row r="85" spans="1:10" ht="15" customHeight="1">
      <c r="A85" s="261"/>
      <c r="B85" s="62" t="s">
        <v>2634</v>
      </c>
      <c r="C85" s="271" t="s">
        <v>2544</v>
      </c>
      <c r="D85" s="162">
        <v>5</v>
      </c>
      <c r="E85" s="162"/>
      <c r="F85" s="228"/>
      <c r="G85" s="62"/>
      <c r="H85" s="271"/>
      <c r="I85" s="162"/>
      <c r="J85" s="317"/>
    </row>
    <row r="86" spans="1:10" ht="15" customHeight="1">
      <c r="A86" s="261"/>
      <c r="B86" s="62" t="s">
        <v>2838</v>
      </c>
      <c r="C86" s="271" t="s">
        <v>2530</v>
      </c>
      <c r="D86" s="162">
        <v>2</v>
      </c>
      <c r="E86" s="162"/>
      <c r="F86" s="228"/>
      <c r="G86" s="62"/>
      <c r="H86" s="271"/>
      <c r="I86" s="162"/>
      <c r="J86" s="317"/>
    </row>
    <row r="87" spans="1:10" ht="15" customHeight="1">
      <c r="A87" s="261"/>
      <c r="B87" s="62" t="s">
        <v>2833</v>
      </c>
      <c r="C87" s="271" t="s">
        <v>2536</v>
      </c>
      <c r="D87" s="162">
        <v>1</v>
      </c>
      <c r="E87" s="162"/>
      <c r="F87" s="228"/>
      <c r="G87" s="62"/>
      <c r="H87" s="271"/>
      <c r="I87" s="162"/>
      <c r="J87" s="317"/>
    </row>
    <row r="88" spans="1:10" ht="15" customHeight="1">
      <c r="A88" s="261"/>
      <c r="B88" s="62" t="s">
        <v>2846</v>
      </c>
      <c r="C88" s="271" t="s">
        <v>2558</v>
      </c>
      <c r="D88" s="162" t="s">
        <v>2593</v>
      </c>
      <c r="E88" s="162"/>
      <c r="F88" s="228"/>
      <c r="G88" s="62"/>
      <c r="H88" s="271"/>
      <c r="I88" s="162"/>
      <c r="J88" s="317"/>
    </row>
    <row r="89" spans="1:10" ht="15" customHeight="1">
      <c r="A89" s="261"/>
      <c r="B89" s="62" t="s">
        <v>2637</v>
      </c>
      <c r="C89" s="271" t="s">
        <v>2555</v>
      </c>
      <c r="D89" s="162">
        <v>2</v>
      </c>
      <c r="E89" s="162"/>
      <c r="F89" s="228" t="s">
        <v>31</v>
      </c>
      <c r="G89" s="225" t="s">
        <v>2664</v>
      </c>
      <c r="H89" s="271"/>
      <c r="I89" s="162"/>
      <c r="J89" s="317"/>
    </row>
    <row r="90" spans="1:10" ht="15" customHeight="1">
      <c r="A90" s="261"/>
      <c r="B90" s="62" t="s">
        <v>2639</v>
      </c>
      <c r="C90" s="271" t="s">
        <v>2567</v>
      </c>
      <c r="D90" s="162" t="s">
        <v>2640</v>
      </c>
      <c r="E90" s="162"/>
      <c r="F90" s="228"/>
      <c r="G90" s="62" t="s">
        <v>2847</v>
      </c>
      <c r="H90" s="271" t="s">
        <v>2530</v>
      </c>
      <c r="I90" s="162">
        <v>1</v>
      </c>
      <c r="J90" s="317"/>
    </row>
    <row r="91" spans="1:10" ht="15" customHeight="1">
      <c r="A91" s="261"/>
      <c r="B91" s="62" t="s">
        <v>2642</v>
      </c>
      <c r="C91" s="271" t="s">
        <v>2555</v>
      </c>
      <c r="D91" s="162">
        <v>3</v>
      </c>
      <c r="E91" s="162"/>
      <c r="F91" s="228"/>
      <c r="G91" s="197" t="s">
        <v>2848</v>
      </c>
      <c r="H91" s="271" t="s">
        <v>2536</v>
      </c>
      <c r="I91" s="162" t="s">
        <v>2593</v>
      </c>
      <c r="J91" s="317"/>
    </row>
    <row r="92" spans="1:10" ht="15" customHeight="1">
      <c r="A92" s="261"/>
      <c r="B92" s="62" t="s">
        <v>2644</v>
      </c>
      <c r="C92" s="271" t="s">
        <v>2555</v>
      </c>
      <c r="D92" s="162">
        <v>5</v>
      </c>
      <c r="E92" s="162"/>
      <c r="F92" s="228"/>
      <c r="G92" s="62" t="s">
        <v>2647</v>
      </c>
      <c r="H92" s="271" t="s">
        <v>2581</v>
      </c>
      <c r="I92" s="162">
        <v>1</v>
      </c>
      <c r="J92" s="317"/>
    </row>
    <row r="93" spans="1:10" ht="15" customHeight="1">
      <c r="A93" s="261"/>
      <c r="B93" s="62" t="s">
        <v>2644</v>
      </c>
      <c r="C93" s="271" t="s">
        <v>2645</v>
      </c>
      <c r="D93" s="162">
        <v>2</v>
      </c>
      <c r="E93" s="162"/>
      <c r="F93" s="228"/>
      <c r="G93" s="228"/>
      <c r="H93" s="271"/>
      <c r="I93" s="162"/>
      <c r="J93" s="317"/>
    </row>
    <row r="94" spans="1:10" ht="15" customHeight="1">
      <c r="A94" s="261"/>
      <c r="B94" s="62" t="s">
        <v>2644</v>
      </c>
      <c r="C94" s="271" t="s">
        <v>2551</v>
      </c>
      <c r="D94" s="162">
        <v>1</v>
      </c>
      <c r="E94" s="162"/>
      <c r="F94" s="228"/>
      <c r="G94" s="62"/>
      <c r="H94" s="271"/>
      <c r="I94" s="162"/>
      <c r="J94" s="317"/>
    </row>
    <row r="95" spans="1:10" ht="15" customHeight="1">
      <c r="A95" s="261"/>
      <c r="B95" s="124"/>
      <c r="C95" s="124"/>
      <c r="D95" s="125"/>
      <c r="E95" s="162"/>
      <c r="F95" s="228"/>
      <c r="G95" s="62"/>
      <c r="H95" s="271"/>
      <c r="I95" s="162"/>
      <c r="J95" s="317"/>
    </row>
    <row r="96" spans="1:10" ht="15" customHeight="1">
      <c r="A96" s="261"/>
      <c r="B96" s="62" t="s">
        <v>2647</v>
      </c>
      <c r="C96" s="271" t="s">
        <v>2581</v>
      </c>
      <c r="D96" s="162">
        <v>1</v>
      </c>
      <c r="E96" s="162"/>
      <c r="F96" s="228"/>
      <c r="G96" s="62"/>
      <c r="H96" s="271"/>
      <c r="I96" s="162"/>
      <c r="J96" s="317"/>
    </row>
    <row r="97" spans="1:10" ht="15" customHeight="1">
      <c r="A97" s="261"/>
      <c r="B97" s="62" t="s">
        <v>2648</v>
      </c>
      <c r="C97" s="271" t="s">
        <v>2649</v>
      </c>
      <c r="D97" s="162">
        <v>4</v>
      </c>
      <c r="E97" s="162"/>
      <c r="F97" s="228"/>
      <c r="G97" s="62"/>
      <c r="H97" s="271"/>
      <c r="I97" s="162"/>
      <c r="J97" s="317"/>
    </row>
    <row r="98" spans="1:10" ht="15" customHeight="1">
      <c r="A98" s="261"/>
      <c r="B98" s="62" t="s">
        <v>2836</v>
      </c>
      <c r="C98" s="271" t="s">
        <v>2581</v>
      </c>
      <c r="D98" s="162">
        <v>2</v>
      </c>
      <c r="E98" s="162"/>
      <c r="F98" s="228"/>
      <c r="G98" s="62"/>
      <c r="H98" s="271"/>
      <c r="I98" s="162"/>
      <c r="J98" s="317"/>
    </row>
    <row r="99" spans="1:10" ht="15" customHeight="1">
      <c r="A99" s="261"/>
      <c r="B99" s="62" t="s">
        <v>2653</v>
      </c>
      <c r="C99" s="271" t="s">
        <v>2567</v>
      </c>
      <c r="D99" s="162">
        <v>1</v>
      </c>
      <c r="E99" s="162"/>
      <c r="F99" s="228"/>
      <c r="G99" s="62"/>
      <c r="H99" s="271"/>
      <c r="I99" s="162"/>
      <c r="J99" s="317"/>
    </row>
    <row r="100" spans="1:10" ht="15" customHeight="1">
      <c r="A100" s="261"/>
      <c r="B100" s="62" t="s">
        <v>2654</v>
      </c>
      <c r="C100" s="271" t="s">
        <v>2530</v>
      </c>
      <c r="D100" s="162">
        <v>1</v>
      </c>
      <c r="E100" s="162"/>
      <c r="F100" s="228"/>
      <c r="G100" s="62"/>
      <c r="H100" s="271"/>
      <c r="I100" s="162"/>
      <c r="J100" s="317"/>
    </row>
    <row r="101" spans="1:10" ht="15" customHeight="1">
      <c r="A101" s="261"/>
      <c r="B101" s="62" t="s">
        <v>2655</v>
      </c>
      <c r="C101" s="271" t="s">
        <v>2555</v>
      </c>
      <c r="D101" s="162">
        <v>1</v>
      </c>
      <c r="E101" s="162"/>
      <c r="F101" s="228"/>
      <c r="G101" s="62"/>
      <c r="H101" s="271"/>
      <c r="I101" s="162"/>
      <c r="J101" s="317"/>
    </row>
    <row r="102" spans="1:10" ht="15.75" customHeight="1">
      <c r="A102" s="266"/>
      <c r="B102" s="258"/>
      <c r="C102" s="258"/>
      <c r="D102" s="159"/>
      <c r="E102" s="159"/>
      <c r="F102" s="288"/>
      <c r="G102" s="258"/>
      <c r="H102" s="274"/>
      <c r="I102" s="159"/>
      <c r="J102" s="332"/>
    </row>
    <row r="103" spans="1:10" ht="15" customHeight="1">
      <c r="A103" s="328"/>
      <c r="B103" s="5118" t="s">
        <v>2522</v>
      </c>
      <c r="C103" s="5118" t="s">
        <v>2825</v>
      </c>
      <c r="D103" s="5118" t="s">
        <v>2524</v>
      </c>
      <c r="E103" s="5118"/>
      <c r="F103" s="318"/>
      <c r="G103" s="5118" t="s">
        <v>2522</v>
      </c>
      <c r="H103" s="5118" t="s">
        <v>2825</v>
      </c>
      <c r="I103" s="5118" t="s">
        <v>2524</v>
      </c>
      <c r="J103" s="5118"/>
    </row>
    <row r="104" spans="1:10" s="97" customFormat="1" ht="15" customHeight="1">
      <c r="A104" s="261"/>
      <c r="B104" s="5118"/>
      <c r="C104" s="5118"/>
      <c r="D104" s="271" t="s">
        <v>103</v>
      </c>
      <c r="E104" s="62" t="s">
        <v>104</v>
      </c>
      <c r="F104" s="228"/>
      <c r="G104" s="5118"/>
      <c r="H104" s="5118"/>
      <c r="I104" s="271" t="s">
        <v>103</v>
      </c>
      <c r="J104" s="289" t="s">
        <v>104</v>
      </c>
    </row>
    <row r="105" spans="1:10" s="91" customFormat="1" ht="15" customHeight="1">
      <c r="A105" s="261" t="s">
        <v>45</v>
      </c>
      <c r="B105" s="5118" t="s">
        <v>2849</v>
      </c>
      <c r="C105" s="5118"/>
      <c r="D105" s="5118"/>
      <c r="E105" s="271"/>
      <c r="F105" s="228" t="s">
        <v>50</v>
      </c>
      <c r="G105" s="228" t="s">
        <v>2672</v>
      </c>
      <c r="H105" s="271"/>
      <c r="I105" s="162"/>
      <c r="J105" s="317"/>
    </row>
    <row r="106" spans="1:10" ht="15" customHeight="1">
      <c r="A106" s="261"/>
      <c r="B106" s="228" t="s">
        <v>2850</v>
      </c>
      <c r="C106" s="271"/>
      <c r="D106" s="271"/>
      <c r="E106" s="271"/>
      <c r="F106" s="228"/>
      <c r="G106" s="62" t="s">
        <v>2658</v>
      </c>
      <c r="H106" s="271" t="s">
        <v>2596</v>
      </c>
      <c r="I106" s="162">
        <v>1</v>
      </c>
      <c r="J106" s="317"/>
    </row>
    <row r="107" spans="1:10" ht="15" customHeight="1">
      <c r="A107" s="261"/>
      <c r="B107" s="197" t="s">
        <v>2661</v>
      </c>
      <c r="C107" s="271" t="s">
        <v>2532</v>
      </c>
      <c r="D107" s="162" t="s">
        <v>2593</v>
      </c>
      <c r="E107" s="162"/>
      <c r="F107" s="228"/>
      <c r="G107" s="62" t="s">
        <v>2538</v>
      </c>
      <c r="H107" s="271" t="s">
        <v>2530</v>
      </c>
      <c r="I107" s="162">
        <v>1</v>
      </c>
      <c r="J107" s="317"/>
    </row>
    <row r="108" spans="1:10" ht="15" customHeight="1">
      <c r="A108" s="261"/>
      <c r="B108" s="62" t="s">
        <v>2662</v>
      </c>
      <c r="C108" s="271" t="s">
        <v>2532</v>
      </c>
      <c r="D108" s="162" t="s">
        <v>2591</v>
      </c>
      <c r="E108" s="162"/>
      <c r="F108" s="228"/>
      <c r="G108" s="62" t="s">
        <v>2848</v>
      </c>
      <c r="H108" s="271" t="s">
        <v>2561</v>
      </c>
      <c r="I108" s="162" t="s">
        <v>2593</v>
      </c>
      <c r="J108" s="317"/>
    </row>
    <row r="109" spans="1:10" ht="15" customHeight="1">
      <c r="A109" s="261"/>
      <c r="B109" s="62" t="s">
        <v>2658</v>
      </c>
      <c r="C109" s="271" t="s">
        <v>2596</v>
      </c>
      <c r="D109" s="162">
        <v>7</v>
      </c>
      <c r="E109" s="162"/>
      <c r="F109" s="228"/>
      <c r="G109" s="62" t="s">
        <v>2677</v>
      </c>
      <c r="H109" s="271" t="s">
        <v>2558</v>
      </c>
      <c r="I109" s="162">
        <v>1</v>
      </c>
      <c r="J109" s="317"/>
    </row>
    <row r="110" spans="1:10" ht="15" customHeight="1">
      <c r="A110" s="261"/>
      <c r="B110" s="62" t="s">
        <v>2609</v>
      </c>
      <c r="C110" s="271" t="s">
        <v>2569</v>
      </c>
      <c r="D110" s="162">
        <v>1</v>
      </c>
      <c r="E110" s="162"/>
      <c r="F110" s="228"/>
      <c r="G110" s="62" t="s">
        <v>2836</v>
      </c>
      <c r="H110" s="271" t="s">
        <v>2616</v>
      </c>
      <c r="I110" s="162">
        <v>1</v>
      </c>
      <c r="J110" s="317"/>
    </row>
    <row r="111" spans="1:10" ht="15" customHeight="1">
      <c r="A111" s="261"/>
      <c r="B111" s="62" t="s">
        <v>2538</v>
      </c>
      <c r="C111" s="271" t="s">
        <v>2530</v>
      </c>
      <c r="D111" s="162">
        <v>2</v>
      </c>
      <c r="E111" s="162"/>
      <c r="F111" s="228"/>
      <c r="G111" s="62"/>
      <c r="H111" s="271"/>
      <c r="I111" s="162"/>
      <c r="J111" s="317"/>
    </row>
    <row r="112" spans="1:10" ht="15" customHeight="1">
      <c r="A112" s="261"/>
      <c r="B112" s="62" t="s">
        <v>2837</v>
      </c>
      <c r="C112" s="271" t="s">
        <v>2527</v>
      </c>
      <c r="D112" s="162">
        <v>1</v>
      </c>
      <c r="E112" s="162"/>
      <c r="F112" s="228"/>
      <c r="G112" s="62"/>
      <c r="H112" s="271"/>
      <c r="I112" s="162"/>
      <c r="J112" s="317"/>
    </row>
    <row r="113" spans="1:10" ht="15" customHeight="1">
      <c r="A113" s="261"/>
      <c r="B113" s="62" t="s">
        <v>2767</v>
      </c>
      <c r="C113" s="271" t="s">
        <v>2556</v>
      </c>
      <c r="D113" s="162">
        <v>1</v>
      </c>
      <c r="E113" s="162"/>
      <c r="F113" s="228"/>
      <c r="G113" s="62"/>
      <c r="H113" s="271"/>
      <c r="I113" s="162"/>
      <c r="J113" s="317"/>
    </row>
    <row r="114" spans="1:10" ht="15" customHeight="1">
      <c r="A114" s="261"/>
      <c r="B114" s="62" t="s">
        <v>2703</v>
      </c>
      <c r="C114" s="271" t="s">
        <v>2569</v>
      </c>
      <c r="D114" s="162">
        <v>1</v>
      </c>
      <c r="E114" s="224"/>
      <c r="F114" s="228"/>
      <c r="G114" s="62"/>
      <c r="H114" s="271"/>
      <c r="I114" s="162"/>
      <c r="J114" s="317"/>
    </row>
    <row r="115" spans="1:10" ht="15" customHeight="1">
      <c r="A115" s="261"/>
      <c r="B115" s="62" t="s">
        <v>2676</v>
      </c>
      <c r="C115" s="271" t="s">
        <v>2558</v>
      </c>
      <c r="D115" s="162">
        <v>1</v>
      </c>
      <c r="E115" s="162"/>
      <c r="F115" s="228"/>
      <c r="G115" s="62"/>
      <c r="H115" s="271"/>
      <c r="I115" s="162"/>
      <c r="J115" s="317"/>
    </row>
    <row r="116" spans="1:10" ht="15" customHeight="1">
      <c r="A116" s="261"/>
      <c r="B116" s="62" t="s">
        <v>2836</v>
      </c>
      <c r="C116" s="271" t="s">
        <v>2581</v>
      </c>
      <c r="D116" s="162">
        <v>1</v>
      </c>
      <c r="E116" s="224"/>
      <c r="F116" s="228" t="s">
        <v>51</v>
      </c>
      <c r="G116" s="228" t="s">
        <v>52</v>
      </c>
      <c r="H116" s="271"/>
      <c r="I116" s="162"/>
      <c r="J116" s="317"/>
    </row>
    <row r="117" spans="1:10" ht="15" customHeight="1">
      <c r="A117" s="261"/>
      <c r="B117" s="62"/>
      <c r="C117" s="271"/>
      <c r="D117" s="162"/>
      <c r="E117" s="162"/>
      <c r="F117" s="228"/>
      <c r="G117" s="62" t="s">
        <v>2661</v>
      </c>
      <c r="H117" s="271" t="s">
        <v>2532</v>
      </c>
      <c r="I117" s="162" t="s">
        <v>2675</v>
      </c>
      <c r="J117" s="317"/>
    </row>
    <row r="118" spans="1:10" ht="15" customHeight="1">
      <c r="A118" s="261"/>
      <c r="B118" s="124"/>
      <c r="C118" s="124"/>
      <c r="D118" s="320"/>
      <c r="E118" s="162"/>
      <c r="F118" s="228"/>
      <c r="G118" s="62" t="s">
        <v>2662</v>
      </c>
      <c r="H118" s="271" t="s">
        <v>2532</v>
      </c>
      <c r="I118" s="162" t="s">
        <v>2585</v>
      </c>
      <c r="J118" s="317"/>
    </row>
    <row r="119" spans="1:10" ht="15" customHeight="1">
      <c r="A119" s="261"/>
      <c r="B119" s="124"/>
      <c r="C119" s="124"/>
      <c r="D119" s="320"/>
      <c r="E119" s="162"/>
      <c r="F119" s="228"/>
      <c r="G119" s="62"/>
      <c r="H119" s="271"/>
      <c r="I119" s="162"/>
      <c r="J119" s="262"/>
    </row>
    <row r="120" spans="1:10" s="54" customFormat="1" ht="15" customHeight="1">
      <c r="A120" s="261" t="s">
        <v>47</v>
      </c>
      <c r="B120" s="5118" t="s">
        <v>314</v>
      </c>
      <c r="C120" s="5118"/>
      <c r="D120" s="5118"/>
      <c r="E120" s="162"/>
      <c r="F120" s="228"/>
      <c r="G120" s="62" t="s">
        <v>2658</v>
      </c>
      <c r="H120" s="271" t="s">
        <v>2596</v>
      </c>
      <c r="I120" s="162" t="s">
        <v>2851</v>
      </c>
      <c r="J120" s="317"/>
    </row>
    <row r="121" spans="1:10" ht="15" customHeight="1">
      <c r="A121" s="261"/>
      <c r="B121" s="62" t="s">
        <v>2658</v>
      </c>
      <c r="C121" s="271" t="s">
        <v>2596</v>
      </c>
      <c r="D121" s="162">
        <v>2</v>
      </c>
      <c r="E121" s="162"/>
      <c r="F121" s="228"/>
      <c r="G121" s="62" t="s">
        <v>2680</v>
      </c>
      <c r="H121" s="271" t="s">
        <v>2596</v>
      </c>
      <c r="I121" s="162">
        <v>1</v>
      </c>
      <c r="J121" s="262"/>
    </row>
    <row r="122" spans="1:10" s="54" customFormat="1" ht="15" customHeight="1">
      <c r="A122" s="261" t="s">
        <v>49</v>
      </c>
      <c r="B122" s="228" t="s">
        <v>2660</v>
      </c>
      <c r="C122" s="297"/>
      <c r="D122" s="224"/>
      <c r="E122" s="162"/>
      <c r="F122" s="228"/>
      <c r="G122" s="62" t="s">
        <v>2571</v>
      </c>
      <c r="H122" s="271" t="s">
        <v>2527</v>
      </c>
      <c r="I122" s="162">
        <v>1</v>
      </c>
      <c r="J122" s="317"/>
    </row>
    <row r="123" spans="1:10" ht="15" customHeight="1">
      <c r="A123" s="261"/>
      <c r="B123" s="62" t="s">
        <v>2661</v>
      </c>
      <c r="C123" s="271" t="s">
        <v>2532</v>
      </c>
      <c r="D123" s="162">
        <v>4</v>
      </c>
      <c r="E123" s="162"/>
      <c r="F123" s="228"/>
      <c r="G123" s="62"/>
      <c r="H123" s="271"/>
      <c r="I123" s="162"/>
      <c r="J123" s="317"/>
    </row>
    <row r="124" spans="1:10" ht="15" customHeight="1">
      <c r="A124" s="261"/>
      <c r="B124" s="62" t="s">
        <v>2662</v>
      </c>
      <c r="C124" s="271" t="s">
        <v>2532</v>
      </c>
      <c r="D124" s="162">
        <v>1</v>
      </c>
      <c r="E124" s="162"/>
      <c r="F124" s="228"/>
      <c r="G124" s="62" t="s">
        <v>2681</v>
      </c>
      <c r="H124" s="271" t="s">
        <v>2527</v>
      </c>
      <c r="I124" s="162">
        <v>1</v>
      </c>
      <c r="J124" s="317"/>
    </row>
    <row r="125" spans="1:10" ht="15" customHeight="1">
      <c r="A125" s="261"/>
      <c r="B125" s="62" t="s">
        <v>2662</v>
      </c>
      <c r="C125" s="271" t="s">
        <v>2532</v>
      </c>
      <c r="D125" s="162">
        <v>1</v>
      </c>
      <c r="E125" s="162"/>
      <c r="F125" s="228"/>
      <c r="G125" s="62" t="s">
        <v>2538</v>
      </c>
      <c r="H125" s="271" t="s">
        <v>2530</v>
      </c>
      <c r="I125" s="162">
        <v>3</v>
      </c>
      <c r="J125" s="317"/>
    </row>
    <row r="126" spans="1:10" ht="15" customHeight="1">
      <c r="A126" s="261"/>
      <c r="B126" s="62" t="s">
        <v>2665</v>
      </c>
      <c r="C126" s="271" t="s">
        <v>2527</v>
      </c>
      <c r="D126" s="162">
        <v>1</v>
      </c>
      <c r="E126" s="162"/>
      <c r="F126" s="228"/>
      <c r="G126" s="62" t="s">
        <v>2682</v>
      </c>
      <c r="H126" s="271" t="s">
        <v>2536</v>
      </c>
      <c r="I126" s="162">
        <v>1</v>
      </c>
      <c r="J126" s="317"/>
    </row>
    <row r="127" spans="1:10" ht="15" customHeight="1">
      <c r="A127" s="261"/>
      <c r="B127" s="62" t="s">
        <v>2571</v>
      </c>
      <c r="C127" s="271" t="s">
        <v>2527</v>
      </c>
      <c r="D127" s="162">
        <v>1</v>
      </c>
      <c r="E127" s="224"/>
      <c r="F127" s="228"/>
      <c r="G127" s="62" t="s">
        <v>2852</v>
      </c>
      <c r="H127" s="271" t="s">
        <v>2530</v>
      </c>
      <c r="I127" s="162">
        <v>1</v>
      </c>
      <c r="J127" s="317"/>
    </row>
    <row r="128" spans="1:10" ht="15" customHeight="1">
      <c r="A128" s="261"/>
      <c r="B128" s="62" t="s">
        <v>2833</v>
      </c>
      <c r="C128" s="271" t="s">
        <v>2536</v>
      </c>
      <c r="D128" s="162">
        <v>1</v>
      </c>
      <c r="E128" s="162"/>
      <c r="F128" s="228"/>
      <c r="G128" s="62" t="s">
        <v>2684</v>
      </c>
      <c r="H128" s="271" t="s">
        <v>2530</v>
      </c>
      <c r="I128" s="162">
        <v>2</v>
      </c>
      <c r="J128" s="317"/>
    </row>
    <row r="129" spans="1:10" ht="15" customHeight="1">
      <c r="A129" s="261"/>
      <c r="B129" s="62" t="s">
        <v>2668</v>
      </c>
      <c r="C129" s="271" t="s">
        <v>2530</v>
      </c>
      <c r="D129" s="162">
        <v>1</v>
      </c>
      <c r="E129" s="162"/>
      <c r="F129" s="228"/>
      <c r="G129" s="62" t="s">
        <v>2853</v>
      </c>
      <c r="H129" s="271" t="s">
        <v>2547</v>
      </c>
      <c r="I129" s="162">
        <v>1</v>
      </c>
      <c r="J129" s="317"/>
    </row>
    <row r="130" spans="1:10" ht="15" customHeight="1">
      <c r="A130" s="261"/>
      <c r="B130" s="62" t="s">
        <v>2541</v>
      </c>
      <c r="C130" s="271" t="s">
        <v>2536</v>
      </c>
      <c r="D130" s="162">
        <v>1</v>
      </c>
      <c r="E130" s="162"/>
      <c r="F130" s="228"/>
      <c r="G130" s="62" t="s">
        <v>2686</v>
      </c>
      <c r="H130" s="271" t="s">
        <v>2567</v>
      </c>
      <c r="I130" s="162">
        <v>2</v>
      </c>
      <c r="J130" s="317"/>
    </row>
    <row r="131" spans="1:10" ht="15" customHeight="1">
      <c r="A131" s="261"/>
      <c r="B131" s="62" t="s">
        <v>2669</v>
      </c>
      <c r="C131" s="271" t="s">
        <v>2567</v>
      </c>
      <c r="D131" s="162">
        <v>1</v>
      </c>
      <c r="E131" s="162"/>
      <c r="F131" s="228"/>
      <c r="G131" s="62" t="s">
        <v>2836</v>
      </c>
      <c r="H131" s="271" t="s">
        <v>2581</v>
      </c>
      <c r="I131" s="162">
        <v>3</v>
      </c>
      <c r="J131" s="317"/>
    </row>
    <row r="132" spans="1:10" ht="15" customHeight="1">
      <c r="A132" s="261"/>
      <c r="B132" s="62" t="s">
        <v>2854</v>
      </c>
      <c r="C132" s="271" t="s">
        <v>2616</v>
      </c>
      <c r="D132" s="162">
        <v>1</v>
      </c>
      <c r="E132" s="224"/>
      <c r="F132" s="228"/>
      <c r="G132" s="62" t="s">
        <v>2584</v>
      </c>
      <c r="H132" s="271" t="s">
        <v>2581</v>
      </c>
      <c r="I132" s="162">
        <v>1</v>
      </c>
      <c r="J132" s="262"/>
    </row>
    <row r="133" spans="1:10" s="54" customFormat="1" ht="15" customHeight="1">
      <c r="A133" s="261"/>
      <c r="B133" s="62" t="s">
        <v>2854</v>
      </c>
      <c r="C133" s="271" t="s">
        <v>2581</v>
      </c>
      <c r="D133" s="162">
        <v>1</v>
      </c>
      <c r="E133" s="162"/>
      <c r="F133" s="228"/>
      <c r="G133" s="62" t="s">
        <v>2855</v>
      </c>
      <c r="H133" s="271" t="s">
        <v>2561</v>
      </c>
      <c r="I133" s="162" t="s">
        <v>2593</v>
      </c>
      <c r="J133" s="317"/>
    </row>
    <row r="134" spans="1:10" ht="15" customHeight="1">
      <c r="A134" s="261"/>
      <c r="B134" s="62" t="s">
        <v>2584</v>
      </c>
      <c r="C134" s="271" t="s">
        <v>2581</v>
      </c>
      <c r="D134" s="162">
        <v>1</v>
      </c>
      <c r="E134" s="162"/>
      <c r="F134" s="228"/>
      <c r="G134" s="62" t="s">
        <v>2856</v>
      </c>
      <c r="H134" s="271" t="s">
        <v>2561</v>
      </c>
      <c r="I134" s="162" t="s">
        <v>2593</v>
      </c>
      <c r="J134" s="317"/>
    </row>
    <row r="135" spans="1:10" ht="15" customHeight="1">
      <c r="A135" s="261"/>
      <c r="B135" s="62"/>
      <c r="C135" s="271"/>
      <c r="D135" s="271"/>
      <c r="E135" s="162"/>
      <c r="F135" s="228"/>
      <c r="G135" s="62" t="s">
        <v>2574</v>
      </c>
      <c r="H135" s="271" t="s">
        <v>2567</v>
      </c>
      <c r="I135" s="162" t="s">
        <v>2593</v>
      </c>
      <c r="J135" s="317"/>
    </row>
    <row r="136" spans="1:10" ht="15" customHeight="1">
      <c r="A136" s="261"/>
      <c r="B136" s="62"/>
      <c r="C136" s="271"/>
      <c r="D136" s="271"/>
      <c r="E136" s="162"/>
      <c r="F136" s="228"/>
      <c r="G136" s="62" t="s">
        <v>2584</v>
      </c>
      <c r="H136" s="271" t="s">
        <v>2581</v>
      </c>
      <c r="I136" s="162" t="s">
        <v>2593</v>
      </c>
      <c r="J136" s="317"/>
    </row>
    <row r="137" spans="1:10" ht="15.75" customHeight="1">
      <c r="A137" s="266"/>
      <c r="B137" s="258"/>
      <c r="C137" s="274"/>
      <c r="D137" s="274"/>
      <c r="E137" s="159"/>
      <c r="F137" s="288"/>
      <c r="G137" s="258"/>
      <c r="H137" s="274"/>
      <c r="I137" s="159"/>
      <c r="J137" s="332"/>
    </row>
    <row r="138" spans="1:10" s="97" customFormat="1" ht="15" customHeight="1">
      <c r="A138" s="328"/>
      <c r="B138" s="5118" t="s">
        <v>2522</v>
      </c>
      <c r="C138" s="5118" t="s">
        <v>2825</v>
      </c>
      <c r="D138" s="5118" t="s">
        <v>2524</v>
      </c>
      <c r="E138" s="5118"/>
      <c r="F138" s="318"/>
      <c r="G138" s="5118" t="s">
        <v>2522</v>
      </c>
      <c r="H138" s="5118" t="s">
        <v>2825</v>
      </c>
      <c r="I138" s="5118" t="s">
        <v>2524</v>
      </c>
      <c r="J138" s="5118"/>
    </row>
    <row r="139" spans="1:10" s="91" customFormat="1" ht="15" customHeight="1">
      <c r="A139" s="261"/>
      <c r="B139" s="5118"/>
      <c r="C139" s="5118"/>
      <c r="D139" s="271" t="s">
        <v>103</v>
      </c>
      <c r="E139" s="62" t="s">
        <v>104</v>
      </c>
      <c r="F139" s="228"/>
      <c r="G139" s="5118"/>
      <c r="H139" s="5118"/>
      <c r="I139" s="271" t="s">
        <v>103</v>
      </c>
      <c r="J139" s="289" t="s">
        <v>104</v>
      </c>
    </row>
    <row r="140" spans="1:10" ht="15" customHeight="1">
      <c r="A140" s="261" t="s">
        <v>53</v>
      </c>
      <c r="B140" s="228" t="s">
        <v>309</v>
      </c>
      <c r="C140" s="271"/>
      <c r="D140" s="271"/>
      <c r="E140" s="271"/>
      <c r="F140" s="228"/>
      <c r="G140" s="62" t="s">
        <v>2690</v>
      </c>
      <c r="H140" s="271" t="s">
        <v>2567</v>
      </c>
      <c r="I140" s="162">
        <v>1</v>
      </c>
      <c r="J140" s="317"/>
    </row>
    <row r="141" spans="1:10" ht="15" customHeight="1">
      <c r="A141" s="261"/>
      <c r="B141" s="228" t="s">
        <v>2696</v>
      </c>
      <c r="C141" s="271"/>
      <c r="D141" s="271"/>
      <c r="E141" s="271"/>
      <c r="F141" s="228"/>
      <c r="G141" s="62" t="s">
        <v>2691</v>
      </c>
      <c r="H141" s="271" t="s">
        <v>2530</v>
      </c>
      <c r="I141" s="162">
        <v>1</v>
      </c>
      <c r="J141" s="317"/>
    </row>
    <row r="142" spans="1:10" ht="15" customHeight="1">
      <c r="A142" s="261"/>
      <c r="B142" s="62" t="s">
        <v>2697</v>
      </c>
      <c r="C142" s="271" t="s">
        <v>2569</v>
      </c>
      <c r="D142" s="162">
        <v>1</v>
      </c>
      <c r="E142" s="162"/>
      <c r="F142" s="228"/>
      <c r="G142" s="62" t="s">
        <v>2692</v>
      </c>
      <c r="H142" s="271" t="s">
        <v>2857</v>
      </c>
      <c r="I142" s="162">
        <v>2</v>
      </c>
      <c r="J142" s="317"/>
    </row>
    <row r="143" spans="1:10" ht="15" customHeight="1">
      <c r="A143" s="261"/>
      <c r="B143" s="62" t="s">
        <v>2665</v>
      </c>
      <c r="C143" s="271" t="s">
        <v>2527</v>
      </c>
      <c r="D143" s="162">
        <v>1</v>
      </c>
      <c r="E143" s="162"/>
      <c r="F143" s="228"/>
      <c r="G143" s="62" t="s">
        <v>2693</v>
      </c>
      <c r="H143" s="271" t="s">
        <v>2567</v>
      </c>
      <c r="I143" s="162">
        <v>1</v>
      </c>
      <c r="J143" s="317"/>
    </row>
    <row r="144" spans="1:10" ht="15" customHeight="1">
      <c r="A144" s="261"/>
      <c r="B144" s="62" t="s">
        <v>2698</v>
      </c>
      <c r="C144" s="271" t="s">
        <v>2530</v>
      </c>
      <c r="D144" s="162">
        <v>1</v>
      </c>
      <c r="E144" s="162"/>
      <c r="F144" s="228"/>
      <c r="G144" s="62" t="s">
        <v>2694</v>
      </c>
      <c r="H144" s="271" t="s">
        <v>2567</v>
      </c>
      <c r="I144" s="162">
        <v>1</v>
      </c>
      <c r="J144" s="317"/>
    </row>
    <row r="145" spans="1:10" ht="15" customHeight="1">
      <c r="A145" s="261"/>
      <c r="B145" s="62" t="s">
        <v>2686</v>
      </c>
      <c r="C145" s="271" t="s">
        <v>2567</v>
      </c>
      <c r="D145" s="162">
        <v>1</v>
      </c>
      <c r="E145" s="162"/>
      <c r="F145" s="228"/>
      <c r="G145" s="62" t="s">
        <v>2695</v>
      </c>
      <c r="H145" s="271" t="s">
        <v>2536</v>
      </c>
      <c r="I145" s="162" t="s">
        <v>2593</v>
      </c>
      <c r="J145" s="317"/>
    </row>
    <row r="146" spans="1:10" ht="15" customHeight="1">
      <c r="A146" s="261"/>
      <c r="B146" s="62" t="s">
        <v>2678</v>
      </c>
      <c r="C146" s="271" t="s">
        <v>2567</v>
      </c>
      <c r="D146" s="162">
        <v>5</v>
      </c>
      <c r="E146" s="162"/>
      <c r="F146" s="228"/>
      <c r="G146" s="62" t="s">
        <v>2836</v>
      </c>
      <c r="H146" s="271" t="s">
        <v>2581</v>
      </c>
      <c r="I146" s="162">
        <v>1</v>
      </c>
      <c r="J146" s="317"/>
    </row>
    <row r="147" spans="1:10" ht="15" customHeight="1">
      <c r="A147" s="261"/>
      <c r="B147" s="62" t="s">
        <v>2679</v>
      </c>
      <c r="C147" s="271" t="s">
        <v>2558</v>
      </c>
      <c r="D147" s="162">
        <v>1</v>
      </c>
      <c r="E147" s="162"/>
      <c r="F147" s="228"/>
      <c r="G147" s="228" t="s">
        <v>309</v>
      </c>
      <c r="H147" s="271"/>
      <c r="I147" s="162"/>
      <c r="J147" s="317"/>
    </row>
    <row r="148" spans="1:10" ht="15" customHeight="1">
      <c r="A148" s="330"/>
      <c r="B148" s="62" t="s">
        <v>2833</v>
      </c>
      <c r="C148" s="271" t="s">
        <v>2536</v>
      </c>
      <c r="D148" s="162">
        <v>1</v>
      </c>
      <c r="E148" s="162"/>
      <c r="F148" s="228"/>
      <c r="G148" s="228" t="s">
        <v>2858</v>
      </c>
      <c r="H148" s="271"/>
      <c r="I148" s="162"/>
      <c r="J148" s="317"/>
    </row>
    <row r="149" spans="1:10" ht="15" customHeight="1">
      <c r="A149" s="330"/>
      <c r="B149" s="62" t="s">
        <v>2578</v>
      </c>
      <c r="C149" s="271" t="s">
        <v>2561</v>
      </c>
      <c r="D149" s="162">
        <v>1</v>
      </c>
      <c r="E149" s="162"/>
      <c r="F149" s="228"/>
      <c r="G149" s="228" t="s">
        <v>2859</v>
      </c>
      <c r="H149" s="271"/>
      <c r="I149" s="162"/>
      <c r="J149" s="317"/>
    </row>
    <row r="150" spans="1:10" ht="15" customHeight="1">
      <c r="A150" s="330"/>
      <c r="B150" s="62" t="s">
        <v>2647</v>
      </c>
      <c r="C150" s="271" t="s">
        <v>2581</v>
      </c>
      <c r="D150" s="162" t="s">
        <v>2640</v>
      </c>
      <c r="E150" s="162"/>
      <c r="F150" s="228"/>
      <c r="G150" s="62" t="s">
        <v>2661</v>
      </c>
      <c r="H150" s="271" t="s">
        <v>2532</v>
      </c>
      <c r="I150" s="162" t="s">
        <v>2700</v>
      </c>
      <c r="J150" s="317"/>
    </row>
    <row r="151" spans="1:10" ht="15" customHeight="1">
      <c r="A151" s="330"/>
      <c r="B151" s="62"/>
      <c r="C151" s="271"/>
      <c r="D151" s="271"/>
      <c r="E151" s="162"/>
      <c r="F151" s="228"/>
      <c r="G151" s="62" t="s">
        <v>2662</v>
      </c>
      <c r="H151" s="271" t="s">
        <v>2532</v>
      </c>
      <c r="I151" s="162" t="s">
        <v>2663</v>
      </c>
      <c r="J151" s="317"/>
    </row>
    <row r="152" spans="1:10" ht="15" customHeight="1">
      <c r="A152" s="330"/>
      <c r="B152" s="62"/>
      <c r="C152" s="62"/>
      <c r="D152" s="271"/>
      <c r="E152" s="162"/>
      <c r="F152" s="228"/>
      <c r="G152" s="62" t="s">
        <v>2658</v>
      </c>
      <c r="H152" s="271" t="s">
        <v>2596</v>
      </c>
      <c r="I152" s="162" t="s">
        <v>2860</v>
      </c>
      <c r="J152" s="317"/>
    </row>
    <row r="153" spans="1:10" ht="15" customHeight="1">
      <c r="A153" s="330"/>
      <c r="B153" s="62"/>
      <c r="C153" s="62"/>
      <c r="D153" s="271"/>
      <c r="E153" s="162"/>
      <c r="F153" s="228"/>
      <c r="G153" s="62" t="s">
        <v>2571</v>
      </c>
      <c r="H153" s="271" t="s">
        <v>2527</v>
      </c>
      <c r="I153" s="162">
        <v>1</v>
      </c>
      <c r="J153" s="317"/>
    </row>
    <row r="154" spans="1:10" ht="15" customHeight="1">
      <c r="A154" s="330"/>
      <c r="B154" s="62"/>
      <c r="C154" s="271"/>
      <c r="D154" s="271"/>
      <c r="E154" s="162"/>
      <c r="F154" s="228"/>
      <c r="G154" s="62" t="s">
        <v>2526</v>
      </c>
      <c r="H154" s="271" t="s">
        <v>2527</v>
      </c>
      <c r="I154" s="162">
        <v>1</v>
      </c>
      <c r="J154" s="317"/>
    </row>
    <row r="155" spans="1:10" ht="15" customHeight="1">
      <c r="A155" s="330"/>
      <c r="B155" s="124"/>
      <c r="C155" s="62"/>
      <c r="D155" s="320"/>
      <c r="E155" s="162"/>
      <c r="F155" s="228"/>
      <c r="G155" s="62" t="s">
        <v>2861</v>
      </c>
      <c r="H155" s="271" t="s">
        <v>2544</v>
      </c>
      <c r="I155" s="162" t="s">
        <v>2591</v>
      </c>
      <c r="J155" s="317"/>
    </row>
    <row r="156" spans="1:10" ht="15" customHeight="1">
      <c r="A156" s="330"/>
      <c r="B156" s="62"/>
      <c r="C156" s="271"/>
      <c r="D156" s="271"/>
      <c r="E156" s="162"/>
      <c r="F156" s="228"/>
      <c r="G156" s="62" t="s">
        <v>2702</v>
      </c>
      <c r="H156" s="271" t="s">
        <v>2536</v>
      </c>
      <c r="I156" s="162">
        <v>1</v>
      </c>
      <c r="J156" s="317"/>
    </row>
    <row r="157" spans="1:10" ht="15" customHeight="1">
      <c r="A157" s="330"/>
      <c r="B157" s="62"/>
      <c r="C157" s="271"/>
      <c r="D157" s="271"/>
      <c r="E157" s="162"/>
      <c r="F157" s="228"/>
      <c r="G157" s="62" t="s">
        <v>2739</v>
      </c>
      <c r="H157" s="271" t="s">
        <v>2536</v>
      </c>
      <c r="I157" s="162">
        <v>1</v>
      </c>
      <c r="J157" s="317"/>
    </row>
    <row r="158" spans="1:10" ht="15" customHeight="1">
      <c r="A158" s="261"/>
      <c r="B158" s="62"/>
      <c r="C158" s="271"/>
      <c r="D158" s="271"/>
      <c r="E158" s="162"/>
      <c r="F158" s="228"/>
      <c r="G158" s="62" t="s">
        <v>2692</v>
      </c>
      <c r="H158" s="271" t="s">
        <v>2567</v>
      </c>
      <c r="I158" s="162">
        <v>1</v>
      </c>
      <c r="J158" s="317"/>
    </row>
    <row r="159" spans="1:10" ht="15" customHeight="1">
      <c r="A159" s="330"/>
      <c r="B159" s="124"/>
      <c r="C159" s="62"/>
      <c r="D159" s="320"/>
      <c r="E159" s="162"/>
      <c r="F159" s="228"/>
      <c r="G159" s="62" t="s">
        <v>2836</v>
      </c>
      <c r="H159" s="271" t="s">
        <v>2581</v>
      </c>
      <c r="I159" s="162">
        <v>1</v>
      </c>
      <c r="J159" s="317"/>
    </row>
    <row r="160" spans="1:10" ht="15" customHeight="1">
      <c r="A160" s="330"/>
      <c r="B160" s="62"/>
      <c r="C160" s="271"/>
      <c r="D160" s="271"/>
      <c r="E160" s="162"/>
      <c r="F160" s="228" t="s">
        <v>56</v>
      </c>
      <c r="G160" s="228" t="s">
        <v>309</v>
      </c>
      <c r="H160" s="271"/>
      <c r="I160" s="162"/>
      <c r="J160" s="317"/>
    </row>
    <row r="161" spans="1:10" ht="15" customHeight="1">
      <c r="A161" s="330"/>
      <c r="B161" s="62"/>
      <c r="C161" s="271"/>
      <c r="D161" s="271"/>
      <c r="E161" s="162"/>
      <c r="F161" s="228"/>
      <c r="G161" s="228" t="s">
        <v>184</v>
      </c>
      <c r="H161" s="271"/>
      <c r="I161" s="162"/>
      <c r="J161" s="317"/>
    </row>
    <row r="162" spans="1:10" ht="15" customHeight="1">
      <c r="A162" s="330"/>
      <c r="B162" s="62"/>
      <c r="C162" s="271"/>
      <c r="D162" s="271"/>
      <c r="E162" s="162"/>
      <c r="F162" s="228"/>
      <c r="G162" s="62" t="s">
        <v>2661</v>
      </c>
      <c r="H162" s="271" t="s">
        <v>2532</v>
      </c>
      <c r="I162" s="162" t="s">
        <v>2671</v>
      </c>
      <c r="J162" s="317"/>
    </row>
    <row r="163" spans="1:10" ht="15" customHeight="1">
      <c r="A163" s="330"/>
      <c r="B163" s="62"/>
      <c r="C163" s="271"/>
      <c r="D163" s="271"/>
      <c r="E163" s="162"/>
      <c r="F163" s="228"/>
      <c r="G163" s="62" t="s">
        <v>2662</v>
      </c>
      <c r="H163" s="271" t="s">
        <v>2532</v>
      </c>
      <c r="I163" s="162" t="s">
        <v>2671</v>
      </c>
      <c r="J163" s="317"/>
    </row>
    <row r="164" spans="1:10" ht="15" customHeight="1">
      <c r="A164" s="330"/>
      <c r="B164" s="124"/>
      <c r="C164" s="124"/>
      <c r="D164" s="320"/>
      <c r="E164" s="162"/>
      <c r="F164" s="228"/>
      <c r="G164" s="62" t="s">
        <v>2705</v>
      </c>
      <c r="H164" s="271" t="s">
        <v>2596</v>
      </c>
      <c r="I164" s="162" t="s">
        <v>2671</v>
      </c>
      <c r="J164" s="317"/>
    </row>
    <row r="165" spans="1:10" ht="15" customHeight="1">
      <c r="A165" s="261"/>
      <c r="B165" s="62"/>
      <c r="C165" s="62"/>
      <c r="D165" s="271"/>
      <c r="E165" s="162"/>
      <c r="F165" s="228"/>
      <c r="G165" s="62" t="s">
        <v>2571</v>
      </c>
      <c r="H165" s="271" t="s">
        <v>2527</v>
      </c>
      <c r="I165" s="162">
        <v>1</v>
      </c>
      <c r="J165" s="317"/>
    </row>
    <row r="166" spans="1:10" ht="15" customHeight="1">
      <c r="A166" s="261" t="s">
        <v>54</v>
      </c>
      <c r="B166" s="228" t="s">
        <v>309</v>
      </c>
      <c r="C166" s="62"/>
      <c r="D166" s="271"/>
      <c r="E166" s="162"/>
      <c r="F166" s="228"/>
      <c r="G166" s="62" t="s">
        <v>2538</v>
      </c>
      <c r="H166" s="271" t="s">
        <v>2530</v>
      </c>
      <c r="I166" s="162">
        <v>1</v>
      </c>
      <c r="J166" s="317"/>
    </row>
    <row r="167" spans="1:10" ht="15" customHeight="1">
      <c r="A167" s="261"/>
      <c r="B167" s="228" t="s">
        <v>2862</v>
      </c>
      <c r="C167" s="271"/>
      <c r="D167" s="271"/>
      <c r="E167" s="162"/>
      <c r="F167" s="228"/>
      <c r="G167" s="62" t="s">
        <v>2863</v>
      </c>
      <c r="H167" s="271" t="s">
        <v>2561</v>
      </c>
      <c r="I167" s="162" t="s">
        <v>2593</v>
      </c>
      <c r="J167" s="317"/>
    </row>
    <row r="168" spans="1:10" ht="15" customHeight="1">
      <c r="A168" s="261"/>
      <c r="B168" s="228" t="s">
        <v>2864</v>
      </c>
      <c r="C168" s="271"/>
      <c r="D168" s="271"/>
      <c r="E168" s="162"/>
      <c r="F168" s="228"/>
      <c r="G168" s="62" t="s">
        <v>2710</v>
      </c>
      <c r="H168" s="271" t="s">
        <v>2544</v>
      </c>
      <c r="I168" s="162" t="s">
        <v>2593</v>
      </c>
      <c r="J168" s="317"/>
    </row>
    <row r="169" spans="1:10" ht="15" customHeight="1">
      <c r="A169" s="261"/>
      <c r="B169" s="62" t="s">
        <v>2661</v>
      </c>
      <c r="C169" s="271" t="s">
        <v>2532</v>
      </c>
      <c r="D169" s="162" t="s">
        <v>2671</v>
      </c>
      <c r="E169" s="162"/>
      <c r="F169" s="228"/>
      <c r="G169" s="62" t="s">
        <v>2836</v>
      </c>
      <c r="H169" s="271" t="s">
        <v>2616</v>
      </c>
      <c r="I169" s="162">
        <v>1</v>
      </c>
      <c r="J169" s="317"/>
    </row>
    <row r="170" spans="1:10" ht="15" customHeight="1">
      <c r="A170" s="261"/>
      <c r="B170" s="62" t="s">
        <v>2662</v>
      </c>
      <c r="C170" s="271" t="s">
        <v>2532</v>
      </c>
      <c r="D170" s="162" t="s">
        <v>2671</v>
      </c>
      <c r="E170" s="162"/>
      <c r="F170" s="228"/>
      <c r="G170" s="62"/>
      <c r="H170" s="271"/>
      <c r="I170" s="162"/>
      <c r="J170" s="317"/>
    </row>
    <row r="171" spans="1:10" ht="15" customHeight="1">
      <c r="A171" s="261"/>
      <c r="B171" s="62" t="s">
        <v>2658</v>
      </c>
      <c r="C171" s="271" t="s">
        <v>2596</v>
      </c>
      <c r="D171" s="162" t="s">
        <v>2585</v>
      </c>
      <c r="E171" s="162"/>
      <c r="F171" s="228"/>
      <c r="G171" s="62"/>
      <c r="H171" s="271"/>
      <c r="I171" s="162"/>
      <c r="J171" s="317"/>
    </row>
    <row r="172" spans="1:10" ht="15" customHeight="1">
      <c r="A172" s="261"/>
      <c r="B172" s="62" t="s">
        <v>2605</v>
      </c>
      <c r="C172" s="271" t="s">
        <v>2569</v>
      </c>
      <c r="D172" s="162">
        <v>1</v>
      </c>
      <c r="E172" s="162"/>
      <c r="F172" s="228"/>
      <c r="G172" s="62"/>
      <c r="H172" s="271"/>
      <c r="I172" s="162"/>
      <c r="J172" s="317"/>
    </row>
    <row r="173" spans="1:10" ht="15.75" customHeight="1">
      <c r="A173" s="266"/>
      <c r="B173" s="258" t="s">
        <v>2529</v>
      </c>
      <c r="C173" s="274" t="s">
        <v>2530</v>
      </c>
      <c r="D173" s="159">
        <v>1</v>
      </c>
      <c r="E173" s="159"/>
      <c r="F173" s="288"/>
      <c r="G173" s="258"/>
      <c r="H173" s="274"/>
      <c r="I173" s="159"/>
      <c r="J173" s="332"/>
    </row>
    <row r="174" spans="1:10" s="322" customFormat="1" ht="15" customHeight="1">
      <c r="A174" s="328"/>
      <c r="B174" s="5118" t="s">
        <v>2522</v>
      </c>
      <c r="C174" s="5118" t="s">
        <v>2825</v>
      </c>
      <c r="D174" s="5118" t="s">
        <v>2524</v>
      </c>
      <c r="E174" s="5118"/>
      <c r="F174" s="318"/>
      <c r="G174" s="5118" t="s">
        <v>2522</v>
      </c>
      <c r="H174" s="5118" t="s">
        <v>2825</v>
      </c>
      <c r="I174" s="5118" t="s">
        <v>2524</v>
      </c>
      <c r="J174" s="5118"/>
    </row>
    <row r="175" spans="1:10" s="323" customFormat="1" ht="15" customHeight="1">
      <c r="A175" s="261"/>
      <c r="B175" s="5118"/>
      <c r="C175" s="5118"/>
      <c r="D175" s="271" t="s">
        <v>103</v>
      </c>
      <c r="E175" s="62" t="s">
        <v>104</v>
      </c>
      <c r="F175" s="228"/>
      <c r="G175" s="5118"/>
      <c r="H175" s="5118"/>
      <c r="I175" s="271" t="s">
        <v>103</v>
      </c>
      <c r="J175" s="289" t="s">
        <v>104</v>
      </c>
    </row>
    <row r="176" spans="1:10" ht="15" customHeight="1">
      <c r="A176" s="261" t="s">
        <v>57</v>
      </c>
      <c r="B176" s="5118" t="s">
        <v>2699</v>
      </c>
      <c r="C176" s="5118"/>
      <c r="D176" s="5118"/>
      <c r="E176" s="5118"/>
      <c r="F176" s="5118"/>
      <c r="G176" s="62"/>
      <c r="H176" s="271"/>
      <c r="I176" s="271"/>
      <c r="J176" s="289"/>
    </row>
    <row r="177" spans="1:10" ht="15" customHeight="1">
      <c r="A177" s="261"/>
      <c r="B177" s="62" t="s">
        <v>2661</v>
      </c>
      <c r="C177" s="271" t="s">
        <v>2532</v>
      </c>
      <c r="D177" s="162">
        <v>1</v>
      </c>
      <c r="E177" s="162"/>
      <c r="F177" s="228"/>
      <c r="G177" s="62" t="s">
        <v>2703</v>
      </c>
      <c r="H177" s="271" t="s">
        <v>2569</v>
      </c>
      <c r="I177" s="162">
        <v>1</v>
      </c>
      <c r="J177" s="317"/>
    </row>
    <row r="178" spans="1:10" ht="15" customHeight="1">
      <c r="A178" s="261"/>
      <c r="B178" s="62" t="s">
        <v>2662</v>
      </c>
      <c r="C178" s="271" t="s">
        <v>2532</v>
      </c>
      <c r="D178" s="162">
        <v>1</v>
      </c>
      <c r="E178" s="162"/>
      <c r="F178" s="228"/>
      <c r="G178" s="62" t="s">
        <v>2718</v>
      </c>
      <c r="H178" s="271" t="s">
        <v>2567</v>
      </c>
      <c r="I178" s="162">
        <v>1</v>
      </c>
      <c r="J178" s="317"/>
    </row>
    <row r="179" spans="1:10" ht="15" customHeight="1">
      <c r="A179" s="261"/>
      <c r="B179" s="62" t="s">
        <v>2662</v>
      </c>
      <c r="C179" s="271" t="s">
        <v>2532</v>
      </c>
      <c r="D179" s="162">
        <v>2</v>
      </c>
      <c r="E179" s="162"/>
      <c r="F179" s="228"/>
      <c r="G179" s="197" t="s">
        <v>2543</v>
      </c>
      <c r="H179" s="271" t="s">
        <v>2544</v>
      </c>
      <c r="I179" s="162">
        <v>2</v>
      </c>
      <c r="J179" s="317"/>
    </row>
    <row r="180" spans="1:10" ht="15" customHeight="1">
      <c r="A180" s="261"/>
      <c r="B180" s="124" t="s">
        <v>2658</v>
      </c>
      <c r="C180" s="271" t="s">
        <v>2596</v>
      </c>
      <c r="D180" s="162">
        <v>2</v>
      </c>
      <c r="E180" s="162"/>
      <c r="F180" s="228"/>
      <c r="G180" s="62"/>
      <c r="H180" s="271"/>
      <c r="I180" s="162"/>
      <c r="J180" s="317"/>
    </row>
    <row r="181" spans="1:10" ht="15" customHeight="1">
      <c r="A181" s="261"/>
      <c r="B181" s="62" t="s">
        <v>2571</v>
      </c>
      <c r="C181" s="271" t="s">
        <v>2527</v>
      </c>
      <c r="D181" s="162">
        <v>1</v>
      </c>
      <c r="E181" s="162"/>
      <c r="F181" s="228" t="s">
        <v>62</v>
      </c>
      <c r="G181" s="228" t="s">
        <v>2721</v>
      </c>
      <c r="H181" s="271"/>
      <c r="I181" s="162"/>
      <c r="J181" s="317"/>
    </row>
    <row r="182" spans="1:10" ht="15" customHeight="1">
      <c r="A182" s="261"/>
      <c r="B182" s="62" t="s">
        <v>2529</v>
      </c>
      <c r="C182" s="271" t="s">
        <v>2530</v>
      </c>
      <c r="D182" s="162">
        <v>1</v>
      </c>
      <c r="E182" s="162"/>
      <c r="F182" s="228"/>
      <c r="G182" s="62" t="s">
        <v>2661</v>
      </c>
      <c r="H182" s="271" t="s">
        <v>2532</v>
      </c>
      <c r="I182" s="162">
        <v>2</v>
      </c>
      <c r="J182" s="317"/>
    </row>
    <row r="183" spans="1:10" ht="15" customHeight="1">
      <c r="A183" s="261"/>
      <c r="B183" s="62" t="s">
        <v>2703</v>
      </c>
      <c r="C183" s="271" t="s">
        <v>2569</v>
      </c>
      <c r="D183" s="162">
        <v>2</v>
      </c>
      <c r="E183" s="162"/>
      <c r="F183" s="228"/>
      <c r="G183" s="62" t="s">
        <v>2662</v>
      </c>
      <c r="H183" s="271" t="s">
        <v>2532</v>
      </c>
      <c r="I183" s="162">
        <v>2</v>
      </c>
      <c r="J183" s="317"/>
    </row>
    <row r="184" spans="1:10" ht="15" customHeight="1">
      <c r="A184" s="261"/>
      <c r="B184" s="62" t="s">
        <v>2704</v>
      </c>
      <c r="C184" s="271" t="s">
        <v>2544</v>
      </c>
      <c r="D184" s="162">
        <v>1</v>
      </c>
      <c r="E184" s="162"/>
      <c r="F184" s="228"/>
      <c r="G184" s="62" t="s">
        <v>2658</v>
      </c>
      <c r="H184" s="271" t="s">
        <v>2596</v>
      </c>
      <c r="I184" s="162" t="s">
        <v>2673</v>
      </c>
      <c r="J184" s="317"/>
    </row>
    <row r="185" spans="1:10" ht="15" customHeight="1">
      <c r="A185" s="261"/>
      <c r="B185" s="62" t="s">
        <v>2836</v>
      </c>
      <c r="C185" s="271" t="s">
        <v>2616</v>
      </c>
      <c r="D185" s="162">
        <v>1</v>
      </c>
      <c r="E185" s="162"/>
      <c r="F185" s="228"/>
      <c r="G185" s="62" t="s">
        <v>2571</v>
      </c>
      <c r="H185" s="271" t="s">
        <v>2527</v>
      </c>
      <c r="I185" s="162">
        <v>1</v>
      </c>
      <c r="J185" s="317"/>
    </row>
    <row r="186" spans="1:10" ht="15" customHeight="1">
      <c r="A186" s="261" t="s">
        <v>58</v>
      </c>
      <c r="B186" s="228" t="s">
        <v>309</v>
      </c>
      <c r="C186" s="271"/>
      <c r="D186" s="162"/>
      <c r="E186" s="162"/>
      <c r="F186" s="228"/>
      <c r="G186" s="62" t="s">
        <v>2704</v>
      </c>
      <c r="H186" s="271" t="s">
        <v>2865</v>
      </c>
      <c r="I186" s="162">
        <v>1</v>
      </c>
      <c r="J186" s="317"/>
    </row>
    <row r="187" spans="1:10" ht="15" customHeight="1">
      <c r="A187" s="261"/>
      <c r="B187" s="228" t="s">
        <v>186</v>
      </c>
      <c r="C187" s="271"/>
      <c r="D187" s="162"/>
      <c r="E187" s="162"/>
      <c r="F187" s="228"/>
      <c r="G187" s="62" t="s">
        <v>2697</v>
      </c>
      <c r="H187" s="271" t="s">
        <v>2556</v>
      </c>
      <c r="I187" s="162">
        <v>1</v>
      </c>
      <c r="J187" s="317"/>
    </row>
    <row r="188" spans="1:10" ht="15" customHeight="1">
      <c r="A188" s="261"/>
      <c r="B188" s="62" t="s">
        <v>2661</v>
      </c>
      <c r="C188" s="271" t="s">
        <v>2532</v>
      </c>
      <c r="D188" s="162">
        <v>2</v>
      </c>
      <c r="E188" s="162"/>
      <c r="F188" s="228"/>
      <c r="G188" s="62" t="s">
        <v>2837</v>
      </c>
      <c r="H188" s="271" t="s">
        <v>2530</v>
      </c>
      <c r="I188" s="162">
        <v>1</v>
      </c>
      <c r="J188" s="317"/>
    </row>
    <row r="189" spans="1:10" ht="15" customHeight="1">
      <c r="A189" s="261"/>
      <c r="B189" s="62" t="s">
        <v>2662</v>
      </c>
      <c r="C189" s="271" t="s">
        <v>2532</v>
      </c>
      <c r="D189" s="162">
        <v>1</v>
      </c>
      <c r="E189" s="162"/>
      <c r="F189" s="228"/>
      <c r="G189" s="62" t="s">
        <v>2836</v>
      </c>
      <c r="H189" s="271" t="s">
        <v>2616</v>
      </c>
      <c r="I189" s="162">
        <v>1</v>
      </c>
      <c r="J189" s="317"/>
    </row>
    <row r="190" spans="1:10" ht="15" customHeight="1">
      <c r="A190" s="261"/>
      <c r="B190" s="62" t="s">
        <v>2866</v>
      </c>
      <c r="C190" s="271" t="s">
        <v>2596</v>
      </c>
      <c r="D190" s="162">
        <v>2</v>
      </c>
      <c r="E190" s="162"/>
      <c r="F190" s="228"/>
      <c r="G190" s="62" t="s">
        <v>2714</v>
      </c>
      <c r="H190" s="271" t="s">
        <v>2581</v>
      </c>
      <c r="I190" s="162">
        <v>1</v>
      </c>
      <c r="J190" s="317"/>
    </row>
    <row r="191" spans="1:10" ht="15" customHeight="1">
      <c r="A191" s="261"/>
      <c r="B191" s="62" t="s">
        <v>2538</v>
      </c>
      <c r="C191" s="271" t="s">
        <v>2530</v>
      </c>
      <c r="D191" s="162">
        <v>1</v>
      </c>
      <c r="E191" s="162"/>
      <c r="F191" s="228"/>
      <c r="G191" s="62"/>
      <c r="H191" s="271"/>
      <c r="I191" s="162"/>
      <c r="J191" s="317"/>
    </row>
    <row r="192" spans="1:10" ht="15" customHeight="1">
      <c r="A192" s="261"/>
      <c r="B192" s="62" t="s">
        <v>2709</v>
      </c>
      <c r="C192" s="271" t="s">
        <v>2558</v>
      </c>
      <c r="D192" s="162">
        <v>1</v>
      </c>
      <c r="E192" s="162"/>
      <c r="F192" s="228"/>
      <c r="G192" s="62"/>
      <c r="H192" s="271"/>
      <c r="I192" s="162"/>
      <c r="J192" s="317"/>
    </row>
    <row r="193" spans="1:10" ht="15" customHeight="1">
      <c r="A193" s="261"/>
      <c r="B193" s="62" t="s">
        <v>2836</v>
      </c>
      <c r="C193" s="271" t="s">
        <v>2581</v>
      </c>
      <c r="D193" s="162">
        <v>1</v>
      </c>
      <c r="E193" s="162"/>
      <c r="F193" s="228"/>
      <c r="G193" s="62"/>
      <c r="H193" s="271"/>
      <c r="I193" s="162"/>
      <c r="J193" s="317"/>
    </row>
    <row r="194" spans="1:10" ht="15" customHeight="1">
      <c r="A194" s="261"/>
      <c r="B194" s="62"/>
      <c r="C194" s="62"/>
      <c r="D194" s="162"/>
      <c r="E194" s="162"/>
      <c r="F194" s="228" t="s">
        <v>64</v>
      </c>
      <c r="G194" s="228" t="s">
        <v>2711</v>
      </c>
      <c r="H194" s="271"/>
      <c r="I194" s="162"/>
      <c r="J194" s="317"/>
    </row>
    <row r="195" spans="1:10" ht="15" customHeight="1">
      <c r="A195" s="261" t="s">
        <v>59</v>
      </c>
      <c r="B195" s="228" t="s">
        <v>60</v>
      </c>
      <c r="C195" s="271"/>
      <c r="D195" s="162"/>
      <c r="E195" s="162"/>
      <c r="F195" s="228"/>
      <c r="G195" s="62" t="s">
        <v>2661</v>
      </c>
      <c r="H195" s="271" t="s">
        <v>2532</v>
      </c>
      <c r="I195" s="162">
        <v>2</v>
      </c>
      <c r="J195" s="317"/>
    </row>
    <row r="196" spans="1:10" ht="15" customHeight="1">
      <c r="A196" s="261"/>
      <c r="B196" s="62" t="s">
        <v>2661</v>
      </c>
      <c r="C196" s="271" t="s">
        <v>2532</v>
      </c>
      <c r="D196" s="162" t="s">
        <v>2671</v>
      </c>
      <c r="E196" s="162"/>
      <c r="F196" s="228"/>
      <c r="G196" s="62" t="s">
        <v>2662</v>
      </c>
      <c r="H196" s="271" t="s">
        <v>2532</v>
      </c>
      <c r="I196" s="162" t="s">
        <v>2671</v>
      </c>
      <c r="J196" s="317"/>
    </row>
    <row r="197" spans="1:10" ht="15" customHeight="1">
      <c r="A197" s="261"/>
      <c r="B197" s="62" t="s">
        <v>2662</v>
      </c>
      <c r="C197" s="271" t="s">
        <v>2532</v>
      </c>
      <c r="D197" s="162">
        <v>5</v>
      </c>
      <c r="E197" s="162"/>
      <c r="F197" s="228"/>
      <c r="G197" s="62" t="s">
        <v>2658</v>
      </c>
      <c r="H197" s="271" t="s">
        <v>2596</v>
      </c>
      <c r="I197" s="162" t="s">
        <v>2790</v>
      </c>
      <c r="J197" s="317"/>
    </row>
    <row r="198" spans="1:10" ht="15" customHeight="1">
      <c r="A198" s="261"/>
      <c r="B198" s="124" t="s">
        <v>2658</v>
      </c>
      <c r="C198" s="271" t="s">
        <v>2596</v>
      </c>
      <c r="D198" s="162" t="s">
        <v>2735</v>
      </c>
      <c r="E198" s="162"/>
      <c r="F198" s="228"/>
      <c r="G198" s="62"/>
      <c r="H198" s="271"/>
      <c r="I198" s="162"/>
      <c r="J198" s="317"/>
    </row>
    <row r="199" spans="1:10" ht="15" customHeight="1">
      <c r="A199" s="261"/>
      <c r="B199" s="62" t="s">
        <v>2605</v>
      </c>
      <c r="C199" s="271" t="s">
        <v>2569</v>
      </c>
      <c r="D199" s="162">
        <v>1</v>
      </c>
      <c r="E199" s="162"/>
      <c r="F199" s="228"/>
      <c r="G199" s="62" t="s">
        <v>2571</v>
      </c>
      <c r="H199" s="271" t="s">
        <v>2527</v>
      </c>
      <c r="I199" s="162">
        <v>1</v>
      </c>
      <c r="J199" s="317"/>
    </row>
    <row r="200" spans="1:10" ht="15" customHeight="1">
      <c r="A200" s="261"/>
      <c r="B200" s="62" t="s">
        <v>2867</v>
      </c>
      <c r="C200" s="271" t="s">
        <v>2530</v>
      </c>
      <c r="D200" s="162">
        <v>1</v>
      </c>
      <c r="E200" s="162"/>
      <c r="F200" s="228"/>
      <c r="G200" s="62" t="s">
        <v>2868</v>
      </c>
      <c r="H200" s="271" t="s">
        <v>2547</v>
      </c>
      <c r="I200" s="162">
        <v>1</v>
      </c>
      <c r="J200" s="317"/>
    </row>
    <row r="201" spans="1:10" ht="15" customHeight="1">
      <c r="A201" s="261"/>
      <c r="B201" s="62" t="s">
        <v>2541</v>
      </c>
      <c r="C201" s="271" t="s">
        <v>2536</v>
      </c>
      <c r="D201" s="162">
        <v>1</v>
      </c>
      <c r="E201" s="162"/>
      <c r="F201" s="228"/>
      <c r="G201" s="62" t="s">
        <v>2863</v>
      </c>
      <c r="H201" s="271" t="s">
        <v>2561</v>
      </c>
      <c r="I201" s="162">
        <v>1</v>
      </c>
      <c r="J201" s="317"/>
    </row>
    <row r="202" spans="1:10" ht="15" customHeight="1">
      <c r="A202" s="261"/>
      <c r="B202" s="62" t="s">
        <v>2692</v>
      </c>
      <c r="C202" s="271" t="s">
        <v>2530</v>
      </c>
      <c r="D202" s="162">
        <v>1</v>
      </c>
      <c r="E202" s="162"/>
      <c r="F202" s="228"/>
      <c r="G202" s="62" t="s">
        <v>2704</v>
      </c>
      <c r="H202" s="271" t="s">
        <v>2865</v>
      </c>
      <c r="I202" s="162">
        <v>2</v>
      </c>
      <c r="J202" s="317"/>
    </row>
    <row r="203" spans="1:10" ht="15" customHeight="1">
      <c r="A203" s="261"/>
      <c r="B203" s="62" t="s">
        <v>2863</v>
      </c>
      <c r="C203" s="271" t="s">
        <v>2561</v>
      </c>
      <c r="D203" s="162" t="s">
        <v>2593</v>
      </c>
      <c r="E203" s="162"/>
      <c r="F203" s="228"/>
      <c r="G203" s="62" t="s">
        <v>2854</v>
      </c>
      <c r="H203" s="271" t="s">
        <v>2581</v>
      </c>
      <c r="I203" s="162">
        <v>1</v>
      </c>
      <c r="J203" s="317"/>
    </row>
    <row r="204" spans="1:10" ht="15" customHeight="1">
      <c r="A204" s="261"/>
      <c r="B204" s="62" t="s">
        <v>2854</v>
      </c>
      <c r="C204" s="271" t="s">
        <v>2581</v>
      </c>
      <c r="D204" s="162">
        <v>1</v>
      </c>
      <c r="E204" s="162"/>
      <c r="F204" s="228"/>
      <c r="G204" s="62" t="s">
        <v>2714</v>
      </c>
      <c r="H204" s="271" t="s">
        <v>2581</v>
      </c>
      <c r="I204" s="162">
        <v>1</v>
      </c>
      <c r="J204" s="317"/>
    </row>
    <row r="205" spans="1:10" ht="15" customHeight="1">
      <c r="A205" s="261"/>
      <c r="B205" s="62" t="s">
        <v>2869</v>
      </c>
      <c r="C205" s="324" t="s">
        <v>2536</v>
      </c>
      <c r="D205" s="162">
        <v>1</v>
      </c>
      <c r="E205" s="162"/>
      <c r="F205" s="228"/>
      <c r="G205" s="62"/>
      <c r="H205" s="271"/>
      <c r="I205" s="162"/>
      <c r="J205" s="317"/>
    </row>
    <row r="206" spans="1:10" ht="15" customHeight="1">
      <c r="A206" s="261"/>
      <c r="B206" s="62" t="s">
        <v>2714</v>
      </c>
      <c r="C206" s="271" t="s">
        <v>2581</v>
      </c>
      <c r="D206" s="162" t="s">
        <v>2593</v>
      </c>
      <c r="E206" s="162"/>
      <c r="F206" s="228"/>
      <c r="G206" s="62"/>
      <c r="H206" s="271"/>
      <c r="I206" s="162"/>
      <c r="J206" s="317"/>
    </row>
    <row r="207" spans="1:10" ht="15.75" customHeight="1">
      <c r="A207" s="266"/>
      <c r="B207" s="258" t="s">
        <v>2716</v>
      </c>
      <c r="C207" s="274" t="s">
        <v>2567</v>
      </c>
      <c r="D207" s="159">
        <v>1</v>
      </c>
      <c r="E207" s="159"/>
      <c r="F207" s="288"/>
      <c r="G207" s="258"/>
      <c r="H207" s="274"/>
      <c r="I207" s="159"/>
      <c r="J207" s="332"/>
    </row>
    <row r="208" spans="1:10" s="97" customFormat="1" ht="15" customHeight="1">
      <c r="A208" s="328"/>
      <c r="B208" s="5118" t="s">
        <v>2522</v>
      </c>
      <c r="C208" s="5118" t="s">
        <v>2825</v>
      </c>
      <c r="D208" s="5118" t="s">
        <v>2524</v>
      </c>
      <c r="E208" s="5118"/>
      <c r="F208" s="318"/>
      <c r="G208" s="5118" t="s">
        <v>2522</v>
      </c>
      <c r="H208" s="5118" t="s">
        <v>2825</v>
      </c>
      <c r="I208" s="5118" t="s">
        <v>2524</v>
      </c>
      <c r="J208" s="5118"/>
    </row>
    <row r="209" spans="1:10" s="91" customFormat="1" ht="15" customHeight="1">
      <c r="A209" s="261"/>
      <c r="B209" s="5118"/>
      <c r="C209" s="5118"/>
      <c r="D209" s="271" t="s">
        <v>103</v>
      </c>
      <c r="E209" s="62" t="s">
        <v>104</v>
      </c>
      <c r="F209" s="228"/>
      <c r="G209" s="5118"/>
      <c r="H209" s="5118"/>
      <c r="I209" s="271" t="s">
        <v>103</v>
      </c>
      <c r="J209" s="289" t="s">
        <v>104</v>
      </c>
    </row>
    <row r="210" spans="1:10" ht="15" customHeight="1">
      <c r="A210" s="261" t="s">
        <v>66</v>
      </c>
      <c r="B210" s="228" t="s">
        <v>2717</v>
      </c>
      <c r="C210" s="271"/>
      <c r="D210" s="271"/>
      <c r="E210" s="62"/>
      <c r="F210" s="228" t="s">
        <v>70</v>
      </c>
      <c r="G210" s="228" t="s">
        <v>2730</v>
      </c>
      <c r="H210" s="271"/>
      <c r="I210" s="271"/>
      <c r="J210" s="289"/>
    </row>
    <row r="211" spans="1:10" ht="15" customHeight="1">
      <c r="A211" s="261"/>
      <c r="B211" s="62" t="s">
        <v>2661</v>
      </c>
      <c r="C211" s="271" t="s">
        <v>2532</v>
      </c>
      <c r="D211" s="162" t="s">
        <v>2671</v>
      </c>
      <c r="E211" s="162" t="s">
        <v>2591</v>
      </c>
      <c r="F211" s="228"/>
      <c r="G211" s="62" t="s">
        <v>2661</v>
      </c>
      <c r="H211" s="271" t="s">
        <v>2532</v>
      </c>
      <c r="I211" s="162">
        <v>1</v>
      </c>
      <c r="J211" s="317"/>
    </row>
    <row r="212" spans="1:10" ht="15" customHeight="1">
      <c r="A212" s="261"/>
      <c r="B212" s="62" t="s">
        <v>2662</v>
      </c>
      <c r="C212" s="271" t="s">
        <v>2532</v>
      </c>
      <c r="D212" s="162" t="s">
        <v>2742</v>
      </c>
      <c r="E212" s="162"/>
      <c r="F212" s="228"/>
      <c r="G212" s="62" t="s">
        <v>2662</v>
      </c>
      <c r="H212" s="271" t="s">
        <v>2596</v>
      </c>
      <c r="I212" s="162">
        <v>2</v>
      </c>
      <c r="J212" s="317"/>
    </row>
    <row r="213" spans="1:10" ht="15" customHeight="1">
      <c r="A213" s="261"/>
      <c r="B213" s="62" t="s">
        <v>2658</v>
      </c>
      <c r="C213" s="271" t="s">
        <v>2596</v>
      </c>
      <c r="D213" s="162" t="s">
        <v>2719</v>
      </c>
      <c r="E213" s="162"/>
      <c r="F213" s="228"/>
      <c r="G213" s="62" t="s">
        <v>2658</v>
      </c>
      <c r="H213" s="271" t="s">
        <v>2764</v>
      </c>
      <c r="I213" s="162" t="s">
        <v>2640</v>
      </c>
      <c r="J213" s="317"/>
    </row>
    <row r="214" spans="1:10" ht="15" customHeight="1">
      <c r="A214" s="261"/>
      <c r="B214" s="62" t="s">
        <v>2720</v>
      </c>
      <c r="C214" s="271" t="s">
        <v>2583</v>
      </c>
      <c r="D214" s="162">
        <v>1</v>
      </c>
      <c r="E214" s="162"/>
      <c r="F214" s="228"/>
      <c r="G214" s="62" t="s">
        <v>2571</v>
      </c>
      <c r="H214" s="271" t="s">
        <v>2527</v>
      </c>
      <c r="I214" s="162">
        <v>1</v>
      </c>
      <c r="J214" s="317"/>
    </row>
    <row r="215" spans="1:10" ht="15" customHeight="1">
      <c r="A215" s="261"/>
      <c r="B215" s="62" t="s">
        <v>2722</v>
      </c>
      <c r="C215" s="271" t="s">
        <v>2569</v>
      </c>
      <c r="D215" s="162">
        <v>1</v>
      </c>
      <c r="E215" s="162"/>
      <c r="F215" s="228"/>
      <c r="G215" s="62" t="s">
        <v>2837</v>
      </c>
      <c r="H215" s="271" t="s">
        <v>2527</v>
      </c>
      <c r="I215" s="162">
        <v>1</v>
      </c>
      <c r="J215" s="317"/>
    </row>
    <row r="216" spans="1:10" ht="15" customHeight="1">
      <c r="A216" s="261"/>
      <c r="B216" s="62" t="s">
        <v>2697</v>
      </c>
      <c r="C216" s="271" t="s">
        <v>2569</v>
      </c>
      <c r="D216" s="162">
        <v>1</v>
      </c>
      <c r="E216" s="162"/>
      <c r="F216" s="228"/>
      <c r="G216" s="62" t="s">
        <v>2538</v>
      </c>
      <c r="H216" s="271" t="s">
        <v>2530</v>
      </c>
      <c r="I216" s="162">
        <v>1</v>
      </c>
      <c r="J216" s="317"/>
    </row>
    <row r="217" spans="1:10" ht="15" customHeight="1">
      <c r="A217" s="261"/>
      <c r="B217" s="62" t="s">
        <v>2723</v>
      </c>
      <c r="C217" s="271" t="s">
        <v>2536</v>
      </c>
      <c r="D217" s="162" t="s">
        <v>2593</v>
      </c>
      <c r="E217" s="162"/>
      <c r="F217" s="228"/>
      <c r="G217" s="62"/>
      <c r="H217" s="271"/>
      <c r="I217" s="162"/>
      <c r="J217" s="317"/>
    </row>
    <row r="218" spans="1:10" ht="15" customHeight="1">
      <c r="A218" s="261"/>
      <c r="B218" s="62" t="s">
        <v>2571</v>
      </c>
      <c r="C218" s="271" t="s">
        <v>2527</v>
      </c>
      <c r="D218" s="162">
        <v>1</v>
      </c>
      <c r="E218" s="162"/>
      <c r="F218" s="228"/>
      <c r="G218" s="62" t="s">
        <v>2836</v>
      </c>
      <c r="H218" s="271" t="s">
        <v>2581</v>
      </c>
      <c r="I218" s="162">
        <v>1</v>
      </c>
      <c r="J218" s="317"/>
    </row>
    <row r="219" spans="1:10" ht="15" customHeight="1">
      <c r="A219" s="261"/>
      <c r="B219" s="62" t="s">
        <v>2870</v>
      </c>
      <c r="C219" s="271" t="s">
        <v>2530</v>
      </c>
      <c r="D219" s="162">
        <v>1</v>
      </c>
      <c r="E219" s="162"/>
      <c r="F219" s="228"/>
      <c r="G219" s="62" t="s">
        <v>2714</v>
      </c>
      <c r="H219" s="271" t="s">
        <v>2581</v>
      </c>
      <c r="I219" s="162" t="s">
        <v>2593</v>
      </c>
      <c r="J219" s="317"/>
    </row>
    <row r="220" spans="1:10" ht="15" customHeight="1">
      <c r="A220" s="261"/>
      <c r="B220" s="62" t="s">
        <v>2681</v>
      </c>
      <c r="C220" s="271" t="s">
        <v>2527</v>
      </c>
      <c r="D220" s="162">
        <v>1</v>
      </c>
      <c r="E220" s="162"/>
      <c r="F220" s="228"/>
      <c r="G220" s="62"/>
      <c r="H220" s="271"/>
      <c r="I220" s="162"/>
      <c r="J220" s="317"/>
    </row>
    <row r="221" spans="1:10" ht="15" customHeight="1">
      <c r="A221" s="261"/>
      <c r="B221" s="62" t="s">
        <v>2538</v>
      </c>
      <c r="C221" s="271" t="s">
        <v>2530</v>
      </c>
      <c r="D221" s="162">
        <v>1</v>
      </c>
      <c r="E221" s="162"/>
      <c r="F221" s="228"/>
      <c r="G221" s="62"/>
      <c r="H221" s="271"/>
      <c r="I221" s="162"/>
      <c r="J221" s="317"/>
    </row>
    <row r="222" spans="1:10" ht="15" customHeight="1">
      <c r="A222" s="261"/>
      <c r="B222" s="62" t="s">
        <v>2704</v>
      </c>
      <c r="C222" s="271" t="s">
        <v>2544</v>
      </c>
      <c r="D222" s="162">
        <v>3</v>
      </c>
      <c r="E222" s="162"/>
      <c r="F222" s="228"/>
      <c r="G222" s="62"/>
      <c r="H222" s="271"/>
      <c r="I222" s="162"/>
      <c r="J222" s="317"/>
    </row>
    <row r="223" spans="1:10" ht="15" customHeight="1">
      <c r="A223" s="261"/>
      <c r="B223" s="62" t="s">
        <v>2727</v>
      </c>
      <c r="C223" s="271" t="s">
        <v>2558</v>
      </c>
      <c r="D223" s="162">
        <v>1</v>
      </c>
      <c r="E223" s="162"/>
      <c r="F223" s="228" t="s">
        <v>72</v>
      </c>
      <c r="G223" s="228"/>
      <c r="H223" s="271"/>
      <c r="I223" s="162"/>
      <c r="J223" s="317"/>
    </row>
    <row r="224" spans="1:10" ht="15" customHeight="1">
      <c r="A224" s="261"/>
      <c r="B224" s="62" t="s">
        <v>2728</v>
      </c>
      <c r="C224" s="271" t="s">
        <v>2551</v>
      </c>
      <c r="D224" s="162">
        <v>3</v>
      </c>
      <c r="E224" s="162"/>
      <c r="F224" s="228"/>
      <c r="G224" s="228" t="s">
        <v>2737</v>
      </c>
      <c r="H224" s="271"/>
      <c r="I224" s="162"/>
      <c r="J224" s="317"/>
    </row>
    <row r="225" spans="1:10" ht="15" customHeight="1">
      <c r="A225" s="261"/>
      <c r="B225" s="62" t="s">
        <v>2669</v>
      </c>
      <c r="C225" s="271" t="s">
        <v>2567</v>
      </c>
      <c r="D225" s="162">
        <v>1</v>
      </c>
      <c r="E225" s="162"/>
      <c r="F225" s="228"/>
      <c r="G225" s="62" t="s">
        <v>2661</v>
      </c>
      <c r="H225" s="271" t="s">
        <v>2532</v>
      </c>
      <c r="I225" s="162">
        <v>2</v>
      </c>
      <c r="J225" s="317"/>
    </row>
    <row r="226" spans="1:10" ht="15" customHeight="1">
      <c r="A226" s="261"/>
      <c r="B226" s="62" t="s">
        <v>2731</v>
      </c>
      <c r="C226" s="271" t="s">
        <v>2558</v>
      </c>
      <c r="D226" s="162">
        <v>1</v>
      </c>
      <c r="E226" s="162"/>
      <c r="F226" s="228"/>
      <c r="G226" s="62" t="s">
        <v>2662</v>
      </c>
      <c r="H226" s="271" t="s">
        <v>2532</v>
      </c>
      <c r="I226" s="162">
        <v>2</v>
      </c>
      <c r="J226" s="317"/>
    </row>
    <row r="227" spans="1:10" ht="15" customHeight="1">
      <c r="A227" s="261"/>
      <c r="B227" s="62" t="s">
        <v>2836</v>
      </c>
      <c r="C227" s="271" t="s">
        <v>2732</v>
      </c>
      <c r="D227" s="162">
        <v>1</v>
      </c>
      <c r="E227" s="162"/>
      <c r="F227" s="228"/>
      <c r="G227" s="124" t="s">
        <v>2658</v>
      </c>
      <c r="H227" s="271" t="s">
        <v>2596</v>
      </c>
      <c r="I227" s="162">
        <v>1</v>
      </c>
      <c r="J227" s="317"/>
    </row>
    <row r="228" spans="1:10" ht="15" customHeight="1">
      <c r="A228" s="261"/>
      <c r="B228" s="62" t="s">
        <v>2584</v>
      </c>
      <c r="C228" s="271" t="s">
        <v>2581</v>
      </c>
      <c r="D228" s="162">
        <v>1</v>
      </c>
      <c r="E228" s="162"/>
      <c r="F228" s="228"/>
      <c r="G228" s="62" t="s">
        <v>2697</v>
      </c>
      <c r="H228" s="271" t="s">
        <v>2569</v>
      </c>
      <c r="I228" s="162">
        <v>1</v>
      </c>
      <c r="J228" s="317"/>
    </row>
    <row r="229" spans="1:10" ht="15" customHeight="1">
      <c r="A229" s="261"/>
      <c r="B229" s="62"/>
      <c r="C229" s="62"/>
      <c r="D229" s="162"/>
      <c r="E229" s="162"/>
      <c r="F229" s="228"/>
      <c r="G229" s="62" t="s">
        <v>2832</v>
      </c>
      <c r="H229" s="271" t="s">
        <v>2530</v>
      </c>
      <c r="I229" s="162">
        <v>1</v>
      </c>
      <c r="J229" s="317"/>
    </row>
    <row r="230" spans="1:10" ht="15" customHeight="1">
      <c r="A230" s="261" t="s">
        <v>68</v>
      </c>
      <c r="B230" s="228" t="s">
        <v>2733</v>
      </c>
      <c r="C230" s="62"/>
      <c r="D230" s="162"/>
      <c r="E230" s="162"/>
      <c r="F230" s="228"/>
      <c r="G230" s="62" t="s">
        <v>2538</v>
      </c>
      <c r="H230" s="271" t="s">
        <v>2530</v>
      </c>
      <c r="I230" s="162">
        <v>1</v>
      </c>
      <c r="J230" s="317"/>
    </row>
    <row r="231" spans="1:10" ht="15" customHeight="1">
      <c r="A231" s="261"/>
      <c r="B231" s="62" t="s">
        <v>2734</v>
      </c>
      <c r="C231" s="271" t="s">
        <v>2532</v>
      </c>
      <c r="D231" s="162">
        <v>3</v>
      </c>
      <c r="E231" s="162"/>
      <c r="F231" s="228"/>
      <c r="G231" s="62" t="s">
        <v>2836</v>
      </c>
      <c r="H231" s="271" t="s">
        <v>2581</v>
      </c>
      <c r="I231" s="162">
        <v>1</v>
      </c>
      <c r="J231" s="317"/>
    </row>
    <row r="232" spans="1:10" ht="15" customHeight="1">
      <c r="A232" s="261"/>
      <c r="B232" s="62" t="s">
        <v>2662</v>
      </c>
      <c r="C232" s="271" t="s">
        <v>2532</v>
      </c>
      <c r="D232" s="162">
        <v>3</v>
      </c>
      <c r="E232" s="162"/>
      <c r="F232" s="228"/>
      <c r="G232" s="62" t="s">
        <v>2714</v>
      </c>
      <c r="H232" s="271" t="s">
        <v>2581</v>
      </c>
      <c r="I232" s="162">
        <v>1</v>
      </c>
      <c r="J232" s="317"/>
    </row>
    <row r="233" spans="1:10" ht="15" customHeight="1">
      <c r="A233" s="261"/>
      <c r="B233" s="124" t="s">
        <v>2658</v>
      </c>
      <c r="C233" s="271" t="s">
        <v>2596</v>
      </c>
      <c r="D233" s="162">
        <v>2</v>
      </c>
      <c r="E233" s="162"/>
      <c r="F233" s="228"/>
      <c r="G233" s="124"/>
      <c r="H233" s="320"/>
      <c r="I233" s="125"/>
      <c r="J233" s="317"/>
    </row>
    <row r="234" spans="1:10" ht="15" customHeight="1">
      <c r="A234" s="261"/>
      <c r="B234" s="62" t="s">
        <v>2736</v>
      </c>
      <c r="C234" s="271" t="s">
        <v>2556</v>
      </c>
      <c r="D234" s="162" t="s">
        <v>2593</v>
      </c>
      <c r="E234" s="162"/>
      <c r="F234" s="228"/>
      <c r="G234" s="62"/>
      <c r="H234" s="271"/>
      <c r="I234" s="162"/>
      <c r="J234" s="317"/>
    </row>
    <row r="235" spans="1:10" ht="15" customHeight="1">
      <c r="A235" s="261"/>
      <c r="B235" s="62" t="s">
        <v>2697</v>
      </c>
      <c r="C235" s="271" t="s">
        <v>2569</v>
      </c>
      <c r="D235" s="162">
        <v>1</v>
      </c>
      <c r="E235" s="162"/>
      <c r="F235" s="228"/>
      <c r="G235" s="62"/>
      <c r="H235" s="271"/>
      <c r="I235" s="162"/>
      <c r="J235" s="317"/>
    </row>
    <row r="236" spans="1:10" ht="15" customHeight="1">
      <c r="A236" s="261"/>
      <c r="B236" s="62" t="s">
        <v>2871</v>
      </c>
      <c r="C236" s="271" t="s">
        <v>2530</v>
      </c>
      <c r="D236" s="162">
        <v>1</v>
      </c>
      <c r="E236" s="162"/>
      <c r="F236" s="228"/>
      <c r="G236" s="62"/>
      <c r="H236" s="271"/>
      <c r="I236" s="162"/>
      <c r="J236" s="317"/>
    </row>
    <row r="237" spans="1:10" ht="15" customHeight="1">
      <c r="A237" s="261"/>
      <c r="B237" s="62" t="s">
        <v>2571</v>
      </c>
      <c r="C237" s="271" t="s">
        <v>2527</v>
      </c>
      <c r="D237" s="162">
        <v>1</v>
      </c>
      <c r="E237" s="162"/>
      <c r="F237" s="228"/>
      <c r="G237" s="62"/>
      <c r="H237" s="271"/>
      <c r="I237" s="162"/>
      <c r="J237" s="317"/>
    </row>
    <row r="238" spans="1:10" ht="15" customHeight="1">
      <c r="A238" s="261"/>
      <c r="B238" s="62" t="s">
        <v>2872</v>
      </c>
      <c r="C238" s="271" t="s">
        <v>2530</v>
      </c>
      <c r="D238" s="162">
        <v>1</v>
      </c>
      <c r="E238" s="162"/>
      <c r="F238" s="228"/>
      <c r="G238" s="62"/>
      <c r="H238" s="271"/>
      <c r="I238" s="162"/>
      <c r="J238" s="317"/>
    </row>
    <row r="239" spans="1:10" ht="15" customHeight="1">
      <c r="A239" s="261"/>
      <c r="B239" s="62" t="s">
        <v>2538</v>
      </c>
      <c r="C239" s="271" t="s">
        <v>2530</v>
      </c>
      <c r="D239" s="162">
        <v>1</v>
      </c>
      <c r="E239" s="162"/>
      <c r="F239" s="228"/>
      <c r="G239" s="62"/>
      <c r="H239" s="271"/>
      <c r="I239" s="162"/>
      <c r="J239" s="317"/>
    </row>
    <row r="240" spans="1:10" ht="15" customHeight="1">
      <c r="A240" s="261"/>
      <c r="B240" s="62"/>
      <c r="C240" s="271"/>
      <c r="D240" s="162"/>
      <c r="E240" s="162"/>
      <c r="F240" s="228"/>
      <c r="G240" s="62"/>
      <c r="H240" s="271"/>
      <c r="I240" s="162"/>
      <c r="J240" s="317"/>
    </row>
    <row r="241" spans="1:11" ht="15" customHeight="1">
      <c r="A241" s="261"/>
      <c r="B241" s="62" t="s">
        <v>2739</v>
      </c>
      <c r="C241" s="271" t="s">
        <v>2569</v>
      </c>
      <c r="D241" s="162">
        <v>1</v>
      </c>
      <c r="E241" s="162"/>
      <c r="F241" s="228"/>
      <c r="G241" s="62"/>
      <c r="H241" s="271"/>
      <c r="I241" s="162"/>
      <c r="J241" s="317"/>
    </row>
    <row r="242" spans="1:11" s="97" customFormat="1" ht="15" customHeight="1">
      <c r="A242" s="61"/>
      <c r="B242" s="62" t="s">
        <v>2740</v>
      </c>
      <c r="C242" s="271" t="s">
        <v>2527</v>
      </c>
      <c r="D242" s="162">
        <v>1</v>
      </c>
      <c r="E242" s="162"/>
      <c r="F242" s="228"/>
      <c r="G242" s="62"/>
      <c r="H242" s="271"/>
      <c r="I242" s="162"/>
      <c r="J242" s="317"/>
    </row>
    <row r="243" spans="1:11" s="91" customFormat="1" ht="15" customHeight="1">
      <c r="A243" s="61"/>
      <c r="B243" s="62" t="s">
        <v>2741</v>
      </c>
      <c r="C243" s="271" t="s">
        <v>2567</v>
      </c>
      <c r="D243" s="162">
        <v>1</v>
      </c>
      <c r="E243" s="162"/>
      <c r="F243" s="228"/>
      <c r="G243" s="62"/>
      <c r="H243" s="271"/>
      <c r="I243" s="162"/>
      <c r="J243" s="317"/>
    </row>
    <row r="244" spans="1:11" ht="15" customHeight="1">
      <c r="A244" s="261"/>
      <c r="B244" s="62" t="s">
        <v>2836</v>
      </c>
      <c r="C244" s="271" t="s">
        <v>2616</v>
      </c>
      <c r="D244" s="162">
        <v>1</v>
      </c>
      <c r="E244" s="162"/>
      <c r="F244" s="228"/>
      <c r="G244" s="62"/>
      <c r="H244" s="271"/>
      <c r="I244" s="162"/>
      <c r="J244" s="317"/>
    </row>
    <row r="245" spans="1:11" ht="15.75" customHeight="1">
      <c r="A245" s="266"/>
      <c r="B245" s="258" t="s">
        <v>2584</v>
      </c>
      <c r="C245" s="274" t="s">
        <v>2581</v>
      </c>
      <c r="D245" s="159" t="s">
        <v>2593</v>
      </c>
      <c r="E245" s="159"/>
      <c r="F245" s="288"/>
      <c r="G245" s="258"/>
      <c r="H245" s="274"/>
      <c r="I245" s="274"/>
      <c r="J245" s="321"/>
    </row>
    <row r="246" spans="1:11" ht="15" customHeight="1">
      <c r="A246" s="79"/>
      <c r="B246" s="5118" t="s">
        <v>2522</v>
      </c>
      <c r="C246" s="5118" t="s">
        <v>2825</v>
      </c>
      <c r="D246" s="5118" t="s">
        <v>2524</v>
      </c>
      <c r="E246" s="5118"/>
      <c r="F246" s="318"/>
      <c r="G246" s="5118" t="s">
        <v>2522</v>
      </c>
      <c r="H246" s="5118" t="s">
        <v>2825</v>
      </c>
      <c r="I246" s="5118" t="s">
        <v>2524</v>
      </c>
      <c r="J246" s="5118"/>
    </row>
    <row r="247" spans="1:11" ht="15" customHeight="1">
      <c r="A247" s="110"/>
      <c r="B247" s="5118"/>
      <c r="C247" s="5118"/>
      <c r="D247" s="271" t="s">
        <v>103</v>
      </c>
      <c r="E247" s="62" t="s">
        <v>104</v>
      </c>
      <c r="F247" s="228"/>
      <c r="G247" s="5118"/>
      <c r="H247" s="5118"/>
      <c r="I247" s="271" t="s">
        <v>103</v>
      </c>
      <c r="J247" s="289" t="s">
        <v>104</v>
      </c>
    </row>
    <row r="248" spans="1:11" ht="15" customHeight="1">
      <c r="A248" s="93" t="s">
        <v>73</v>
      </c>
      <c r="B248" s="228" t="s">
        <v>74</v>
      </c>
      <c r="C248" s="62"/>
      <c r="D248" s="271"/>
      <c r="E248" s="271"/>
      <c r="F248" s="228"/>
      <c r="G248" s="62" t="s">
        <v>2747</v>
      </c>
      <c r="H248" s="271" t="s">
        <v>2547</v>
      </c>
      <c r="I248" s="162">
        <v>1</v>
      </c>
      <c r="J248" s="317"/>
    </row>
    <row r="249" spans="1:11" ht="33.75" customHeight="1">
      <c r="A249" s="93"/>
      <c r="B249" s="62" t="s">
        <v>2734</v>
      </c>
      <c r="C249" s="271" t="s">
        <v>2532</v>
      </c>
      <c r="D249" s="312">
        <v>6</v>
      </c>
      <c r="E249" s="162"/>
      <c r="F249" s="228"/>
      <c r="G249" s="62" t="s">
        <v>2748</v>
      </c>
      <c r="H249" s="222" t="s">
        <v>2749</v>
      </c>
      <c r="I249" s="162" t="s">
        <v>2593</v>
      </c>
      <c r="J249" s="317"/>
    </row>
    <row r="250" spans="1:11" ht="15" customHeight="1">
      <c r="A250" s="93"/>
      <c r="B250" s="62" t="s">
        <v>2662</v>
      </c>
      <c r="C250" s="271" t="s">
        <v>2532</v>
      </c>
      <c r="D250" s="162">
        <v>3</v>
      </c>
      <c r="E250" s="162"/>
      <c r="F250" s="228"/>
      <c r="G250" s="62" t="s">
        <v>2846</v>
      </c>
      <c r="H250" s="271" t="s">
        <v>2561</v>
      </c>
      <c r="I250" s="162">
        <v>1</v>
      </c>
      <c r="J250" s="317"/>
    </row>
    <row r="251" spans="1:11" ht="15" customHeight="1">
      <c r="A251" s="93"/>
      <c r="B251" s="124" t="s">
        <v>2658</v>
      </c>
      <c r="C251" s="271" t="s">
        <v>2596</v>
      </c>
      <c r="D251" s="162" t="s">
        <v>2851</v>
      </c>
      <c r="E251" s="162"/>
      <c r="F251" s="228"/>
      <c r="G251" s="62" t="s">
        <v>2723</v>
      </c>
      <c r="H251" s="271" t="s">
        <v>2536</v>
      </c>
      <c r="I251" s="162">
        <v>1</v>
      </c>
      <c r="J251" s="317"/>
    </row>
    <row r="252" spans="1:11" ht="15" customHeight="1">
      <c r="A252" s="93"/>
      <c r="B252" s="62"/>
      <c r="C252" s="271"/>
      <c r="D252" s="312"/>
      <c r="E252" s="162"/>
      <c r="F252" s="228"/>
      <c r="G252" s="62" t="s">
        <v>2752</v>
      </c>
      <c r="H252" s="271" t="s">
        <v>2558</v>
      </c>
      <c r="I252" s="162">
        <v>1</v>
      </c>
      <c r="J252" s="317"/>
    </row>
    <row r="253" spans="1:11" ht="15" customHeight="1">
      <c r="A253" s="93"/>
      <c r="B253" s="62" t="s">
        <v>2697</v>
      </c>
      <c r="C253" s="271" t="s">
        <v>2596</v>
      </c>
      <c r="D253" s="162">
        <v>1</v>
      </c>
      <c r="E253" s="162"/>
      <c r="F253" s="228"/>
      <c r="G253" s="62" t="s">
        <v>2836</v>
      </c>
      <c r="H253" s="271" t="s">
        <v>2581</v>
      </c>
      <c r="I253" s="162">
        <v>2</v>
      </c>
      <c r="J253" s="317"/>
    </row>
    <row r="254" spans="1:11" ht="15" customHeight="1">
      <c r="A254" s="93"/>
      <c r="B254" s="62" t="s">
        <v>2605</v>
      </c>
      <c r="C254" s="271" t="s">
        <v>2569</v>
      </c>
      <c r="D254" s="162">
        <v>1</v>
      </c>
      <c r="E254" s="162"/>
      <c r="F254" s="228"/>
      <c r="G254" s="62" t="s">
        <v>2584</v>
      </c>
      <c r="H254" s="271" t="s">
        <v>2581</v>
      </c>
      <c r="I254" s="162">
        <v>1</v>
      </c>
      <c r="J254" s="317"/>
      <c r="K254" s="325"/>
    </row>
    <row r="255" spans="1:11" ht="15" customHeight="1">
      <c r="A255" s="93"/>
      <c r="B255" s="62" t="s">
        <v>2837</v>
      </c>
      <c r="C255" s="271" t="s">
        <v>2527</v>
      </c>
      <c r="D255" s="162">
        <v>1</v>
      </c>
      <c r="E255" s="162"/>
      <c r="F255" s="228" t="s">
        <v>78</v>
      </c>
      <c r="G255" s="228" t="s">
        <v>79</v>
      </c>
      <c r="H255" s="271"/>
      <c r="I255" s="162"/>
      <c r="J255" s="317"/>
    </row>
    <row r="256" spans="1:11" ht="15" customHeight="1">
      <c r="A256" s="93"/>
      <c r="B256" s="62"/>
      <c r="C256" s="271"/>
      <c r="D256" s="162"/>
      <c r="E256" s="162"/>
      <c r="F256" s="228"/>
      <c r="G256" s="62" t="s">
        <v>2661</v>
      </c>
      <c r="H256" s="271" t="s">
        <v>2532</v>
      </c>
      <c r="I256" s="162" t="s">
        <v>2769</v>
      </c>
      <c r="J256" s="317"/>
    </row>
    <row r="257" spans="1:10" ht="15" customHeight="1">
      <c r="A257" s="93"/>
      <c r="B257" s="62" t="s">
        <v>2863</v>
      </c>
      <c r="C257" s="271" t="s">
        <v>2561</v>
      </c>
      <c r="D257" s="162" t="s">
        <v>2675</v>
      </c>
      <c r="E257" s="162"/>
      <c r="F257" s="228"/>
      <c r="G257" s="62" t="s">
        <v>2662</v>
      </c>
      <c r="H257" s="271" t="s">
        <v>2532</v>
      </c>
      <c r="I257" s="312" t="s">
        <v>2687</v>
      </c>
      <c r="J257" s="317"/>
    </row>
    <row r="258" spans="1:10" ht="15" customHeight="1">
      <c r="A258" s="93"/>
      <c r="B258" s="62" t="s">
        <v>2750</v>
      </c>
      <c r="C258" s="271" t="s">
        <v>2530</v>
      </c>
      <c r="D258" s="162" t="s">
        <v>2593</v>
      </c>
      <c r="E258" s="162"/>
      <c r="F258" s="228"/>
      <c r="G258" s="62" t="s">
        <v>2658</v>
      </c>
      <c r="H258" s="271" t="s">
        <v>2764</v>
      </c>
      <c r="I258" s="312" t="s">
        <v>2771</v>
      </c>
      <c r="J258" s="317"/>
    </row>
    <row r="259" spans="1:10" ht="15" customHeight="1">
      <c r="A259" s="93"/>
      <c r="B259" s="62"/>
      <c r="C259" s="271"/>
      <c r="D259" s="162"/>
      <c r="E259" s="162"/>
      <c r="F259" s="228"/>
      <c r="G259" s="62" t="s">
        <v>2773</v>
      </c>
      <c r="H259" s="271" t="s">
        <v>2559</v>
      </c>
      <c r="I259" s="162">
        <v>1</v>
      </c>
      <c r="J259" s="317"/>
    </row>
    <row r="260" spans="1:10" ht="15" customHeight="1">
      <c r="A260" s="93"/>
      <c r="B260" s="62" t="s">
        <v>2538</v>
      </c>
      <c r="C260" s="271" t="s">
        <v>2530</v>
      </c>
      <c r="D260" s="162">
        <v>2</v>
      </c>
      <c r="E260" s="162"/>
      <c r="F260" s="228"/>
      <c r="G260" s="62" t="s">
        <v>2775</v>
      </c>
      <c r="H260" s="271" t="s">
        <v>2556</v>
      </c>
      <c r="I260" s="162">
        <v>1</v>
      </c>
      <c r="J260" s="317"/>
    </row>
    <row r="261" spans="1:10" ht="15" customHeight="1">
      <c r="A261" s="93"/>
      <c r="B261" s="62" t="s">
        <v>2751</v>
      </c>
      <c r="C261" s="271" t="s">
        <v>2536</v>
      </c>
      <c r="D261" s="162" t="s">
        <v>2671</v>
      </c>
      <c r="E261" s="162"/>
      <c r="F261" s="228"/>
      <c r="G261" s="62" t="s">
        <v>2775</v>
      </c>
      <c r="H261" s="271" t="s">
        <v>2569</v>
      </c>
      <c r="I261" s="312">
        <v>1</v>
      </c>
      <c r="J261" s="317"/>
    </row>
    <row r="262" spans="1:10" ht="15" customHeight="1">
      <c r="A262" s="93"/>
      <c r="B262" s="62" t="s">
        <v>2543</v>
      </c>
      <c r="C262" s="271" t="s">
        <v>2544</v>
      </c>
      <c r="D262" s="162" t="s">
        <v>2591</v>
      </c>
      <c r="E262" s="162"/>
      <c r="F262" s="228"/>
      <c r="G262" s="62" t="s">
        <v>2571</v>
      </c>
      <c r="H262" s="271" t="s">
        <v>2527</v>
      </c>
      <c r="I262" s="162">
        <v>1</v>
      </c>
      <c r="J262" s="317"/>
    </row>
    <row r="263" spans="1:10" ht="15" customHeight="1">
      <c r="A263" s="93"/>
      <c r="B263" s="62" t="s">
        <v>2677</v>
      </c>
      <c r="C263" s="271" t="s">
        <v>2567</v>
      </c>
      <c r="D263" s="162" t="s">
        <v>2593</v>
      </c>
      <c r="E263" s="162"/>
      <c r="F263" s="228"/>
      <c r="G263" s="62" t="s">
        <v>2832</v>
      </c>
      <c r="H263" s="271" t="s">
        <v>2530</v>
      </c>
      <c r="I263" s="162">
        <v>1</v>
      </c>
      <c r="J263" s="317"/>
    </row>
    <row r="264" spans="1:10" ht="15" customHeight="1">
      <c r="A264" s="93"/>
      <c r="B264" s="62" t="s">
        <v>2574</v>
      </c>
      <c r="C264" s="271" t="s">
        <v>2567</v>
      </c>
      <c r="D264" s="162">
        <v>1</v>
      </c>
      <c r="E264" s="162"/>
      <c r="F264" s="228"/>
      <c r="G264" s="62" t="s">
        <v>2680</v>
      </c>
      <c r="H264" s="271" t="s">
        <v>2569</v>
      </c>
      <c r="I264" s="162">
        <v>1</v>
      </c>
      <c r="J264" s="317"/>
    </row>
    <row r="265" spans="1:10" ht="15" customHeight="1">
      <c r="A265" s="93"/>
      <c r="B265" s="62" t="s">
        <v>2836</v>
      </c>
      <c r="C265" s="271" t="s">
        <v>2616</v>
      </c>
      <c r="D265" s="162">
        <v>3</v>
      </c>
      <c r="E265" s="162"/>
      <c r="F265" s="228"/>
      <c r="G265" s="62" t="s">
        <v>2778</v>
      </c>
      <c r="H265" s="271" t="s">
        <v>2569</v>
      </c>
      <c r="I265" s="162">
        <v>1</v>
      </c>
      <c r="J265" s="317"/>
    </row>
    <row r="266" spans="1:10" ht="15" customHeight="1">
      <c r="A266" s="93"/>
      <c r="B266" s="62"/>
      <c r="C266" s="271"/>
      <c r="D266" s="162"/>
      <c r="E266" s="162"/>
      <c r="F266" s="228"/>
      <c r="G266" s="62" t="s">
        <v>2723</v>
      </c>
      <c r="H266" s="271" t="s">
        <v>2536</v>
      </c>
      <c r="I266" s="312">
        <v>1</v>
      </c>
      <c r="J266" s="317"/>
    </row>
    <row r="267" spans="1:10" ht="15" customHeight="1">
      <c r="A267" s="93"/>
      <c r="B267" s="62" t="s">
        <v>2584</v>
      </c>
      <c r="C267" s="271" t="s">
        <v>2581</v>
      </c>
      <c r="D267" s="162" t="s">
        <v>2591</v>
      </c>
      <c r="E267" s="162"/>
      <c r="F267" s="228"/>
      <c r="G267" s="62" t="s">
        <v>2779</v>
      </c>
      <c r="H267" s="271" t="s">
        <v>2551</v>
      </c>
      <c r="I267" s="162" t="s">
        <v>2593</v>
      </c>
      <c r="J267" s="317"/>
    </row>
    <row r="268" spans="1:10" ht="15" customHeight="1">
      <c r="A268" s="93" t="s">
        <v>75</v>
      </c>
      <c r="B268" s="228" t="s">
        <v>2754</v>
      </c>
      <c r="C268" s="62"/>
      <c r="D268" s="162"/>
      <c r="E268" s="162"/>
      <c r="F268" s="228"/>
      <c r="G268" s="62" t="s">
        <v>2781</v>
      </c>
      <c r="H268" s="271" t="s">
        <v>2558</v>
      </c>
      <c r="I268" s="162">
        <v>2</v>
      </c>
      <c r="J268" s="317"/>
    </row>
    <row r="269" spans="1:10" ht="15" customHeight="1">
      <c r="A269" s="93"/>
      <c r="B269" s="62" t="s">
        <v>2662</v>
      </c>
      <c r="C269" s="271" t="s">
        <v>2532</v>
      </c>
      <c r="D269" s="162" t="s">
        <v>2755</v>
      </c>
      <c r="E269" s="162"/>
      <c r="F269" s="228"/>
      <c r="G269" s="62" t="s">
        <v>2781</v>
      </c>
      <c r="H269" s="271" t="s">
        <v>2567</v>
      </c>
      <c r="I269" s="162">
        <v>1</v>
      </c>
      <c r="J269" s="317"/>
    </row>
    <row r="270" spans="1:10" ht="15" customHeight="1">
      <c r="A270" s="93"/>
      <c r="B270" s="62" t="s">
        <v>2658</v>
      </c>
      <c r="C270" s="271" t="s">
        <v>2596</v>
      </c>
      <c r="D270" s="162" t="s">
        <v>2873</v>
      </c>
      <c r="E270" s="162"/>
      <c r="F270" s="228"/>
      <c r="G270" s="62" t="s">
        <v>2782</v>
      </c>
      <c r="H270" s="271" t="s">
        <v>2544</v>
      </c>
      <c r="I270" s="162">
        <v>1</v>
      </c>
      <c r="J270" s="317"/>
    </row>
    <row r="271" spans="1:10" ht="15" customHeight="1">
      <c r="A271" s="93"/>
      <c r="B271" s="62" t="s">
        <v>2697</v>
      </c>
      <c r="C271" s="271" t="s">
        <v>2756</v>
      </c>
      <c r="D271" s="162">
        <v>1</v>
      </c>
      <c r="E271" s="162"/>
      <c r="F271" s="228"/>
      <c r="G271" s="62" t="s">
        <v>2538</v>
      </c>
      <c r="H271" s="271" t="s">
        <v>2530</v>
      </c>
      <c r="I271" s="162">
        <v>2</v>
      </c>
      <c r="J271" s="317"/>
    </row>
    <row r="272" spans="1:10" ht="15" customHeight="1">
      <c r="A272" s="93"/>
      <c r="B272" s="62" t="s">
        <v>2571</v>
      </c>
      <c r="C272" s="271" t="s">
        <v>2569</v>
      </c>
      <c r="D272" s="162">
        <v>1</v>
      </c>
      <c r="E272" s="162"/>
      <c r="F272" s="228"/>
      <c r="G272" s="62" t="s">
        <v>2704</v>
      </c>
      <c r="H272" s="271" t="s">
        <v>2544</v>
      </c>
      <c r="I272" s="162" t="s">
        <v>2591</v>
      </c>
      <c r="J272" s="317"/>
    </row>
    <row r="273" spans="1:10" ht="15" customHeight="1">
      <c r="A273" s="93"/>
      <c r="B273" s="62" t="s">
        <v>2526</v>
      </c>
      <c r="C273" s="271" t="s">
        <v>2527</v>
      </c>
      <c r="D273" s="125">
        <v>1</v>
      </c>
      <c r="E273" s="162"/>
      <c r="F273" s="228"/>
      <c r="G273" s="62" t="s">
        <v>2863</v>
      </c>
      <c r="H273" s="271" t="s">
        <v>2561</v>
      </c>
      <c r="I273" s="162" t="s">
        <v>2593</v>
      </c>
      <c r="J273" s="317"/>
    </row>
    <row r="274" spans="1:10" ht="15" customHeight="1">
      <c r="A274" s="93"/>
      <c r="B274" s="62" t="s">
        <v>2757</v>
      </c>
      <c r="C274" s="271" t="s">
        <v>2527</v>
      </c>
      <c r="D274" s="162">
        <v>1</v>
      </c>
      <c r="E274" s="162"/>
      <c r="F274" s="228"/>
      <c r="G274" s="62" t="s">
        <v>2874</v>
      </c>
      <c r="H274" s="271" t="s">
        <v>2616</v>
      </c>
      <c r="I274" s="162">
        <v>1</v>
      </c>
      <c r="J274" s="317"/>
    </row>
    <row r="275" spans="1:10" ht="15" customHeight="1">
      <c r="A275" s="93"/>
      <c r="B275" s="62" t="s">
        <v>2759</v>
      </c>
      <c r="C275" s="271" t="s">
        <v>2553</v>
      </c>
      <c r="D275" s="162">
        <v>1</v>
      </c>
      <c r="E275" s="162"/>
      <c r="F275" s="228"/>
      <c r="G275" s="62" t="s">
        <v>2836</v>
      </c>
      <c r="H275" s="271" t="s">
        <v>2786</v>
      </c>
      <c r="I275" s="162">
        <v>2</v>
      </c>
      <c r="J275" s="317"/>
    </row>
    <row r="276" spans="1:10" ht="15" customHeight="1">
      <c r="A276" s="93"/>
      <c r="B276" s="62" t="s">
        <v>2872</v>
      </c>
      <c r="C276" s="271" t="s">
        <v>2530</v>
      </c>
      <c r="D276" s="162">
        <v>1</v>
      </c>
      <c r="E276" s="162"/>
      <c r="F276" s="228"/>
      <c r="G276" s="62" t="s">
        <v>2584</v>
      </c>
      <c r="H276" s="271" t="s">
        <v>2581</v>
      </c>
      <c r="I276" s="162" t="s">
        <v>2593</v>
      </c>
      <c r="J276" s="317"/>
    </row>
    <row r="277" spans="1:10" ht="15" customHeight="1">
      <c r="A277" s="93"/>
      <c r="B277" s="62" t="s">
        <v>2744</v>
      </c>
      <c r="C277" s="271" t="s">
        <v>2530</v>
      </c>
      <c r="D277" s="162">
        <v>1</v>
      </c>
      <c r="E277" s="162"/>
      <c r="F277" s="228"/>
      <c r="G277" s="62"/>
      <c r="H277" s="271"/>
      <c r="I277" s="162"/>
      <c r="J277" s="317"/>
    </row>
    <row r="278" spans="1:10" ht="15" customHeight="1">
      <c r="A278" s="93"/>
      <c r="B278" s="124" t="s">
        <v>2704</v>
      </c>
      <c r="C278" s="320" t="s">
        <v>2544</v>
      </c>
      <c r="D278" s="162">
        <v>1</v>
      </c>
      <c r="E278" s="162"/>
      <c r="F278" s="228"/>
      <c r="G278" s="62"/>
      <c r="H278" s="271"/>
      <c r="I278" s="162"/>
      <c r="J278" s="317"/>
    </row>
    <row r="279" spans="1:10" ht="15" customHeight="1">
      <c r="A279" s="93"/>
      <c r="B279" s="62" t="s">
        <v>2745</v>
      </c>
      <c r="C279" s="271" t="s">
        <v>2583</v>
      </c>
      <c r="D279" s="162">
        <v>4</v>
      </c>
      <c r="E279" s="162"/>
      <c r="F279" s="228"/>
      <c r="G279" s="62"/>
      <c r="H279" s="271"/>
      <c r="I279" s="162"/>
      <c r="J279" s="317"/>
    </row>
    <row r="280" spans="1:10" s="97" customFormat="1" ht="15" customHeight="1">
      <c r="A280" s="93"/>
      <c r="B280" s="62" t="s">
        <v>2746</v>
      </c>
      <c r="C280" s="271" t="s">
        <v>2569</v>
      </c>
      <c r="D280" s="162">
        <v>1</v>
      </c>
      <c r="E280" s="162"/>
      <c r="F280" s="62"/>
      <c r="G280" s="62"/>
      <c r="H280" s="62"/>
      <c r="I280" s="162"/>
      <c r="J280" s="317"/>
    </row>
    <row r="281" spans="1:10" ht="15.75" customHeight="1">
      <c r="A281" s="138"/>
      <c r="B281" s="258"/>
      <c r="C281" s="274"/>
      <c r="D281" s="159"/>
      <c r="E281" s="159"/>
      <c r="F281" s="288"/>
      <c r="G281" s="258"/>
      <c r="H281" s="274"/>
      <c r="I281" s="159"/>
      <c r="J281" s="332"/>
    </row>
    <row r="282" spans="1:10" ht="15" customHeight="1">
      <c r="A282" s="328"/>
      <c r="B282" s="5118" t="s">
        <v>2522</v>
      </c>
      <c r="C282" s="5118" t="s">
        <v>2825</v>
      </c>
      <c r="D282" s="5118" t="s">
        <v>2524</v>
      </c>
      <c r="E282" s="5118"/>
      <c r="F282" s="318"/>
      <c r="G282" s="5118" t="s">
        <v>2522</v>
      </c>
      <c r="H282" s="5118" t="s">
        <v>2825</v>
      </c>
      <c r="I282" s="59" t="s">
        <v>2524</v>
      </c>
      <c r="J282" s="60"/>
    </row>
    <row r="283" spans="1:10" ht="15" customHeight="1">
      <c r="A283" s="261"/>
      <c r="B283" s="5118"/>
      <c r="C283" s="5118"/>
      <c r="D283" s="271" t="s">
        <v>103</v>
      </c>
      <c r="E283" s="62" t="s">
        <v>104</v>
      </c>
      <c r="F283" s="228"/>
      <c r="G283" s="5118"/>
      <c r="H283" s="5118"/>
      <c r="I283" s="271" t="s">
        <v>103</v>
      </c>
      <c r="J283" s="289" t="s">
        <v>104</v>
      </c>
    </row>
    <row r="284" spans="1:10" ht="15" customHeight="1">
      <c r="A284" s="261" t="s">
        <v>77</v>
      </c>
      <c r="B284" s="228" t="s">
        <v>2875</v>
      </c>
      <c r="C284" s="271"/>
      <c r="D284" s="271"/>
      <c r="E284" s="62"/>
      <c r="F284" s="228"/>
      <c r="G284" s="162"/>
      <c r="H284" s="312"/>
      <c r="I284" s="162"/>
      <c r="J284" s="317"/>
    </row>
    <row r="285" spans="1:10" ht="15" customHeight="1">
      <c r="A285" s="261"/>
      <c r="B285" s="228" t="s">
        <v>2876</v>
      </c>
      <c r="C285" s="271"/>
      <c r="D285" s="271"/>
      <c r="E285" s="62"/>
      <c r="F285" s="228"/>
      <c r="G285" s="162"/>
      <c r="H285" s="312"/>
      <c r="I285" s="162"/>
      <c r="J285" s="317"/>
    </row>
    <row r="286" spans="1:10" ht="15" customHeight="1">
      <c r="A286" s="261"/>
      <c r="B286" s="62" t="s">
        <v>2661</v>
      </c>
      <c r="C286" s="271" t="s">
        <v>2532</v>
      </c>
      <c r="D286" s="162" t="s">
        <v>2591</v>
      </c>
      <c r="E286" s="162"/>
      <c r="F286" s="225" t="s">
        <v>82</v>
      </c>
      <c r="G286" s="228"/>
      <c r="H286" s="62"/>
      <c r="I286" s="162"/>
      <c r="J286" s="317"/>
    </row>
    <row r="287" spans="1:10" ht="15" customHeight="1">
      <c r="A287" s="261"/>
      <c r="B287" s="124" t="s">
        <v>2662</v>
      </c>
      <c r="C287" s="271" t="s">
        <v>2532</v>
      </c>
      <c r="D287" s="162" t="s">
        <v>2675</v>
      </c>
      <c r="E287" s="162"/>
      <c r="F287" s="225"/>
      <c r="G287" s="228" t="s">
        <v>2783</v>
      </c>
      <c r="H287" s="62"/>
      <c r="I287" s="162"/>
      <c r="J287" s="317"/>
    </row>
    <row r="288" spans="1:10" ht="15" customHeight="1">
      <c r="A288" s="261"/>
      <c r="B288" s="62" t="s">
        <v>2658</v>
      </c>
      <c r="C288" s="271" t="s">
        <v>2596</v>
      </c>
      <c r="D288" s="162" t="s">
        <v>2755</v>
      </c>
      <c r="E288" s="162"/>
      <c r="F288" s="225"/>
      <c r="G288" s="62" t="s">
        <v>2661</v>
      </c>
      <c r="H288" s="271" t="s">
        <v>2532</v>
      </c>
      <c r="I288" s="162">
        <v>2</v>
      </c>
      <c r="J288" s="317"/>
    </row>
    <row r="289" spans="1:10" ht="15" customHeight="1">
      <c r="A289" s="261"/>
      <c r="B289" s="62" t="s">
        <v>2571</v>
      </c>
      <c r="C289" s="271" t="s">
        <v>2527</v>
      </c>
      <c r="D289" s="162">
        <v>1</v>
      </c>
      <c r="E289" s="162"/>
      <c r="F289" s="225"/>
      <c r="G289" s="124" t="s">
        <v>2658</v>
      </c>
      <c r="H289" s="271" t="s">
        <v>2596</v>
      </c>
      <c r="I289" s="162">
        <v>5</v>
      </c>
      <c r="J289" s="317"/>
    </row>
    <row r="290" spans="1:10" ht="15" customHeight="1">
      <c r="A290" s="261"/>
      <c r="B290" s="62" t="s">
        <v>2697</v>
      </c>
      <c r="C290" s="271" t="s">
        <v>2596</v>
      </c>
      <c r="D290" s="125"/>
      <c r="E290" s="162">
        <v>1</v>
      </c>
      <c r="F290" s="225"/>
      <c r="G290" s="62" t="s">
        <v>2877</v>
      </c>
      <c r="H290" s="271" t="s">
        <v>2583</v>
      </c>
      <c r="I290" s="312" t="s">
        <v>2593</v>
      </c>
      <c r="J290" s="317"/>
    </row>
    <row r="291" spans="1:10" ht="15" customHeight="1">
      <c r="A291" s="261"/>
      <c r="B291" s="62" t="s">
        <v>2863</v>
      </c>
      <c r="C291" s="271" t="s">
        <v>2581</v>
      </c>
      <c r="D291" s="162" t="s">
        <v>2593</v>
      </c>
      <c r="E291" s="162"/>
      <c r="F291" s="62"/>
      <c r="G291" s="62" t="s">
        <v>2785</v>
      </c>
      <c r="H291" s="271" t="s">
        <v>2527</v>
      </c>
      <c r="I291" s="162">
        <v>1</v>
      </c>
      <c r="J291" s="317"/>
    </row>
    <row r="292" spans="1:10" ht="15" customHeight="1">
      <c r="A292" s="261"/>
      <c r="B292" s="62" t="s">
        <v>2538</v>
      </c>
      <c r="C292" s="271" t="s">
        <v>2530</v>
      </c>
      <c r="D292" s="162">
        <v>1</v>
      </c>
      <c r="E292" s="162"/>
      <c r="F292" s="62"/>
      <c r="G292" s="62" t="s">
        <v>2571</v>
      </c>
      <c r="H292" s="271" t="s">
        <v>2527</v>
      </c>
      <c r="I292" s="162">
        <v>1</v>
      </c>
      <c r="J292" s="317"/>
    </row>
    <row r="293" spans="1:10" ht="15" customHeight="1">
      <c r="A293" s="261"/>
      <c r="B293" s="62" t="s">
        <v>2758</v>
      </c>
      <c r="C293" s="271" t="s">
        <v>2536</v>
      </c>
      <c r="D293" s="162">
        <v>1</v>
      </c>
      <c r="E293" s="162"/>
      <c r="F293" s="225"/>
      <c r="G293" s="62" t="s">
        <v>2767</v>
      </c>
      <c r="H293" s="271" t="s">
        <v>2583</v>
      </c>
      <c r="I293" s="162">
        <v>1</v>
      </c>
      <c r="J293" s="317"/>
    </row>
    <row r="294" spans="1:10" ht="15" customHeight="1">
      <c r="A294" s="261"/>
      <c r="B294" s="62" t="s">
        <v>2760</v>
      </c>
      <c r="C294" s="271" t="s">
        <v>2547</v>
      </c>
      <c r="D294" s="162">
        <v>1</v>
      </c>
      <c r="E294" s="162"/>
      <c r="F294" s="225"/>
      <c r="G294" s="62" t="s">
        <v>2703</v>
      </c>
      <c r="H294" s="271" t="s">
        <v>2569</v>
      </c>
      <c r="I294" s="162" t="s">
        <v>2735</v>
      </c>
      <c r="J294" s="317"/>
    </row>
    <row r="295" spans="1:10" ht="15" customHeight="1">
      <c r="A295" s="261"/>
      <c r="B295" s="62" t="s">
        <v>2762</v>
      </c>
      <c r="C295" s="271" t="s">
        <v>2763</v>
      </c>
      <c r="D295" s="312" t="s">
        <v>2593</v>
      </c>
      <c r="E295" s="162"/>
      <c r="F295" s="225"/>
      <c r="G295" s="62" t="s">
        <v>2538</v>
      </c>
      <c r="H295" s="271" t="s">
        <v>2530</v>
      </c>
      <c r="I295" s="162">
        <v>1</v>
      </c>
      <c r="J295" s="317"/>
    </row>
    <row r="296" spans="1:10" ht="15" customHeight="1">
      <c r="A296" s="261"/>
      <c r="B296" s="62" t="s">
        <v>2714</v>
      </c>
      <c r="C296" s="271" t="s">
        <v>2764</v>
      </c>
      <c r="D296" s="312" t="s">
        <v>2593</v>
      </c>
      <c r="E296" s="162"/>
      <c r="F296" s="225"/>
      <c r="G296" s="62" t="s">
        <v>2836</v>
      </c>
      <c r="H296" s="271" t="s">
        <v>2616</v>
      </c>
      <c r="I296" s="162">
        <v>1</v>
      </c>
      <c r="J296" s="317"/>
    </row>
    <row r="297" spans="1:10" ht="15" customHeight="1">
      <c r="A297" s="261"/>
      <c r="B297" s="62" t="s">
        <v>2765</v>
      </c>
      <c r="C297" s="271" t="s">
        <v>2530</v>
      </c>
      <c r="D297" s="162">
        <v>1</v>
      </c>
      <c r="E297" s="162"/>
      <c r="F297" s="225"/>
      <c r="G297" s="62" t="s">
        <v>2714</v>
      </c>
      <c r="H297" s="271" t="s">
        <v>2581</v>
      </c>
      <c r="I297" s="162">
        <v>1</v>
      </c>
      <c r="J297" s="317"/>
    </row>
    <row r="298" spans="1:10" ht="15" customHeight="1">
      <c r="A298" s="261"/>
      <c r="B298" s="62" t="s">
        <v>2836</v>
      </c>
      <c r="C298" s="271" t="s">
        <v>2581</v>
      </c>
      <c r="D298" s="162">
        <v>1</v>
      </c>
      <c r="E298" s="162"/>
      <c r="F298" s="228"/>
      <c r="G298" s="62" t="s">
        <v>2704</v>
      </c>
      <c r="H298" s="271" t="s">
        <v>2544</v>
      </c>
      <c r="I298" s="162" t="s">
        <v>2593</v>
      </c>
      <c r="J298" s="317"/>
    </row>
    <row r="299" spans="1:10" ht="15" customHeight="1">
      <c r="A299" s="261" t="s">
        <v>80</v>
      </c>
      <c r="B299" s="228" t="s">
        <v>2761</v>
      </c>
      <c r="C299" s="271"/>
      <c r="D299" s="312"/>
      <c r="E299" s="162"/>
      <c r="F299" s="228"/>
      <c r="G299" s="62" t="s">
        <v>2863</v>
      </c>
      <c r="H299" s="271" t="s">
        <v>2536</v>
      </c>
      <c r="I299" s="162" t="s">
        <v>2593</v>
      </c>
      <c r="J299" s="317"/>
    </row>
    <row r="300" spans="1:10" ht="15" customHeight="1">
      <c r="A300" s="261"/>
      <c r="B300" s="62" t="s">
        <v>2662</v>
      </c>
      <c r="C300" s="271" t="s">
        <v>2527</v>
      </c>
      <c r="D300" s="162">
        <v>1</v>
      </c>
      <c r="E300" s="162"/>
      <c r="F300" s="228"/>
      <c r="G300" s="62" t="s">
        <v>2723</v>
      </c>
      <c r="H300" s="271" t="s">
        <v>2536</v>
      </c>
      <c r="I300" s="162">
        <v>2</v>
      </c>
      <c r="J300" s="317"/>
    </row>
    <row r="301" spans="1:10" ht="15" customHeight="1">
      <c r="A301" s="261"/>
      <c r="B301" s="124" t="s">
        <v>2658</v>
      </c>
      <c r="C301" s="271" t="s">
        <v>2530</v>
      </c>
      <c r="D301" s="162">
        <v>1</v>
      </c>
      <c r="E301" s="162"/>
      <c r="F301" s="228" t="s">
        <v>84</v>
      </c>
      <c r="G301" s="228"/>
      <c r="H301" s="271"/>
      <c r="I301" s="162"/>
      <c r="J301" s="317"/>
    </row>
    <row r="302" spans="1:10" ht="15" customHeight="1">
      <c r="A302" s="261"/>
      <c r="B302" s="62" t="s">
        <v>2658</v>
      </c>
      <c r="C302" s="271" t="s">
        <v>2569</v>
      </c>
      <c r="D302" s="162">
        <v>1</v>
      </c>
      <c r="E302" s="162"/>
      <c r="F302" s="228"/>
      <c r="G302" s="228" t="s">
        <v>2789</v>
      </c>
      <c r="H302" s="271"/>
      <c r="I302" s="162"/>
      <c r="J302" s="317"/>
    </row>
    <row r="303" spans="1:10" ht="15" customHeight="1">
      <c r="A303" s="261"/>
      <c r="B303" s="62" t="s">
        <v>2766</v>
      </c>
      <c r="C303" s="271" t="s">
        <v>2527</v>
      </c>
      <c r="D303" s="162">
        <v>1</v>
      </c>
      <c r="E303" s="162"/>
      <c r="F303" s="228"/>
      <c r="G303" s="62" t="s">
        <v>2661</v>
      </c>
      <c r="H303" s="271" t="s">
        <v>2532</v>
      </c>
      <c r="I303" s="162" t="s">
        <v>2593</v>
      </c>
      <c r="J303" s="317"/>
    </row>
    <row r="304" spans="1:10" ht="30" customHeight="1">
      <c r="A304" s="261"/>
      <c r="B304" s="62" t="s">
        <v>2767</v>
      </c>
      <c r="C304" s="271" t="s">
        <v>2536</v>
      </c>
      <c r="D304" s="312" t="s">
        <v>2768</v>
      </c>
      <c r="E304" s="162"/>
      <c r="F304" s="228"/>
      <c r="G304" s="62" t="s">
        <v>2662</v>
      </c>
      <c r="H304" s="271" t="s">
        <v>2532</v>
      </c>
      <c r="I304" s="162" t="s">
        <v>2675</v>
      </c>
      <c r="J304" s="317"/>
    </row>
    <row r="305" spans="1:10" ht="15" customHeight="1">
      <c r="A305" s="261"/>
      <c r="B305" s="62" t="s">
        <v>2739</v>
      </c>
      <c r="C305" s="271" t="s">
        <v>2551</v>
      </c>
      <c r="D305" s="162" t="s">
        <v>2593</v>
      </c>
      <c r="E305" s="162"/>
      <c r="F305" s="228"/>
      <c r="G305" s="62" t="s">
        <v>2658</v>
      </c>
      <c r="H305" s="271" t="s">
        <v>2596</v>
      </c>
      <c r="I305" s="162" t="s">
        <v>2790</v>
      </c>
      <c r="J305" s="317"/>
    </row>
    <row r="306" spans="1:10" ht="15" customHeight="1">
      <c r="A306" s="261"/>
      <c r="B306" s="62" t="s">
        <v>2722</v>
      </c>
      <c r="C306" s="271" t="s">
        <v>2567</v>
      </c>
      <c r="D306" s="162">
        <v>2</v>
      </c>
      <c r="E306" s="162"/>
      <c r="F306" s="228"/>
      <c r="G306" s="62" t="s">
        <v>2777</v>
      </c>
      <c r="H306" s="271" t="s">
        <v>2527</v>
      </c>
      <c r="I306" s="312">
        <v>1</v>
      </c>
      <c r="J306" s="317"/>
    </row>
    <row r="307" spans="1:10" ht="15" customHeight="1">
      <c r="A307" s="261"/>
      <c r="B307" s="62" t="s">
        <v>2770</v>
      </c>
      <c r="C307" s="271" t="s">
        <v>2551</v>
      </c>
      <c r="D307" s="162">
        <v>1</v>
      </c>
      <c r="E307" s="162"/>
      <c r="F307" s="228"/>
      <c r="G307" s="62" t="s">
        <v>2878</v>
      </c>
      <c r="H307" s="271" t="s">
        <v>2530</v>
      </c>
      <c r="I307" s="162">
        <v>1</v>
      </c>
      <c r="J307" s="317"/>
    </row>
    <row r="308" spans="1:10" ht="15" customHeight="1">
      <c r="A308" s="261"/>
      <c r="B308" s="62" t="s">
        <v>2772</v>
      </c>
      <c r="C308" s="271" t="s">
        <v>2558</v>
      </c>
      <c r="D308" s="162">
        <v>1</v>
      </c>
      <c r="E308" s="162"/>
      <c r="F308" s="228"/>
      <c r="G308" s="62" t="s">
        <v>2793</v>
      </c>
      <c r="H308" s="271" t="s">
        <v>2596</v>
      </c>
      <c r="I308" s="162">
        <v>1</v>
      </c>
      <c r="J308" s="317"/>
    </row>
    <row r="309" spans="1:10" ht="15" customHeight="1">
      <c r="A309" s="261"/>
      <c r="B309" s="62" t="s">
        <v>2774</v>
      </c>
      <c r="C309" s="271" t="s">
        <v>2530</v>
      </c>
      <c r="D309" s="162">
        <v>2</v>
      </c>
      <c r="E309" s="162"/>
      <c r="F309" s="228"/>
      <c r="G309" s="62" t="s">
        <v>2879</v>
      </c>
      <c r="H309" s="271" t="s">
        <v>2527</v>
      </c>
      <c r="I309" s="162">
        <v>1</v>
      </c>
      <c r="J309" s="317"/>
    </row>
    <row r="310" spans="1:10" ht="15" customHeight="1">
      <c r="A310" s="261"/>
      <c r="B310" s="62" t="s">
        <v>2774</v>
      </c>
      <c r="C310" s="271" t="s">
        <v>2544</v>
      </c>
      <c r="D310" s="162" t="s">
        <v>2591</v>
      </c>
      <c r="E310" s="162"/>
      <c r="F310" s="228"/>
      <c r="G310" s="62" t="s">
        <v>2880</v>
      </c>
      <c r="H310" s="271" t="s">
        <v>2536</v>
      </c>
      <c r="I310" s="162" t="s">
        <v>2593</v>
      </c>
      <c r="J310" s="317"/>
    </row>
    <row r="311" spans="1:10" ht="15" customHeight="1">
      <c r="A311" s="261"/>
      <c r="B311" s="62" t="s">
        <v>2776</v>
      </c>
      <c r="C311" s="271" t="s">
        <v>2561</v>
      </c>
      <c r="D311" s="162" t="s">
        <v>2593</v>
      </c>
      <c r="E311" s="162"/>
      <c r="F311" s="228"/>
      <c r="G311" s="62" t="s">
        <v>2739</v>
      </c>
      <c r="H311" s="271" t="s">
        <v>2569</v>
      </c>
      <c r="I311" s="162">
        <v>2</v>
      </c>
      <c r="J311" s="317"/>
    </row>
    <row r="312" spans="1:10" ht="15" customHeight="1">
      <c r="A312" s="261"/>
      <c r="B312" s="62" t="s">
        <v>2777</v>
      </c>
      <c r="C312" s="271" t="s">
        <v>2616</v>
      </c>
      <c r="D312" s="162">
        <v>1</v>
      </c>
      <c r="E312" s="162"/>
      <c r="F312" s="228"/>
      <c r="G312" s="62" t="s">
        <v>2796</v>
      </c>
      <c r="H312" s="271" t="s">
        <v>2556</v>
      </c>
      <c r="I312" s="162">
        <v>1</v>
      </c>
      <c r="J312" s="317"/>
    </row>
    <row r="313" spans="1:10" ht="15" customHeight="1">
      <c r="A313" s="261"/>
      <c r="B313" s="62" t="s">
        <v>2526</v>
      </c>
      <c r="C313" s="271" t="s">
        <v>2581</v>
      </c>
      <c r="D313" s="162">
        <v>1</v>
      </c>
      <c r="E313" s="162"/>
      <c r="F313" s="228"/>
      <c r="G313" s="62" t="s">
        <v>2797</v>
      </c>
      <c r="H313" s="271" t="s">
        <v>2530</v>
      </c>
      <c r="I313" s="162">
        <v>1</v>
      </c>
      <c r="J313" s="317"/>
    </row>
    <row r="314" spans="1:10" s="97" customFormat="1" ht="15" customHeight="1">
      <c r="A314" s="261"/>
      <c r="B314" s="62" t="s">
        <v>2836</v>
      </c>
      <c r="C314" s="271" t="s">
        <v>2581</v>
      </c>
      <c r="D314" s="162">
        <v>1</v>
      </c>
      <c r="E314" s="162"/>
      <c r="F314" s="228"/>
      <c r="G314" s="197" t="s">
        <v>2682</v>
      </c>
      <c r="H314" s="271" t="s">
        <v>2536</v>
      </c>
      <c r="I314" s="162" t="s">
        <v>2671</v>
      </c>
      <c r="J314" s="317"/>
    </row>
    <row r="315" spans="1:10" s="91" customFormat="1" ht="15" customHeight="1">
      <c r="A315" s="261"/>
      <c r="B315" s="62" t="s">
        <v>2538</v>
      </c>
      <c r="C315" s="271" t="s">
        <v>2530</v>
      </c>
      <c r="D315" s="162">
        <v>1</v>
      </c>
      <c r="E315" s="162"/>
      <c r="F315" s="228"/>
      <c r="G315" s="197" t="s">
        <v>2836</v>
      </c>
      <c r="H315" s="271" t="s">
        <v>2563</v>
      </c>
      <c r="I315" s="162">
        <v>1</v>
      </c>
      <c r="J315" s="317"/>
    </row>
    <row r="316" spans="1:10" ht="15" customHeight="1">
      <c r="A316" s="261"/>
      <c r="B316" s="62" t="s">
        <v>2543</v>
      </c>
      <c r="C316" s="271" t="s">
        <v>2544</v>
      </c>
      <c r="D316" s="162" t="s">
        <v>2591</v>
      </c>
      <c r="E316" s="162"/>
      <c r="F316" s="228"/>
      <c r="G316" s="62" t="s">
        <v>2836</v>
      </c>
      <c r="H316" s="271" t="s">
        <v>2581</v>
      </c>
      <c r="I316" s="162">
        <v>1</v>
      </c>
      <c r="J316" s="317"/>
    </row>
    <row r="317" spans="1:10" ht="15.75" customHeight="1">
      <c r="A317" s="261"/>
      <c r="B317" s="62" t="s">
        <v>2846</v>
      </c>
      <c r="C317" s="271" t="s">
        <v>2780</v>
      </c>
      <c r="D317" s="162" t="s">
        <v>2593</v>
      </c>
      <c r="E317" s="162"/>
      <c r="F317" s="228"/>
      <c r="G317" s="258" t="s">
        <v>2714</v>
      </c>
      <c r="H317" s="274" t="s">
        <v>2581</v>
      </c>
      <c r="I317" s="159">
        <v>1</v>
      </c>
      <c r="J317" s="317"/>
    </row>
    <row r="318" spans="1:10" ht="15.75" customHeight="1">
      <c r="A318" s="266"/>
      <c r="B318" s="258" t="s">
        <v>2714</v>
      </c>
      <c r="C318" s="274" t="s">
        <v>2581</v>
      </c>
      <c r="D318" s="159">
        <v>1</v>
      </c>
      <c r="E318" s="159"/>
      <c r="F318" s="288"/>
      <c r="G318" s="309"/>
      <c r="H318" s="326"/>
      <c r="I318" s="333"/>
      <c r="J318" s="332"/>
    </row>
    <row r="319" spans="1:10" ht="15" customHeight="1">
      <c r="A319" s="328"/>
      <c r="B319" s="5118" t="s">
        <v>2522</v>
      </c>
      <c r="C319" s="5118" t="s">
        <v>2825</v>
      </c>
      <c r="D319" s="5118" t="s">
        <v>2524</v>
      </c>
      <c r="E319" s="5118"/>
      <c r="F319" s="318"/>
      <c r="G319" s="5118" t="s">
        <v>2522</v>
      </c>
      <c r="H319" s="5118" t="s">
        <v>2825</v>
      </c>
      <c r="I319" s="5118" t="s">
        <v>2524</v>
      </c>
      <c r="J319" s="5118"/>
    </row>
    <row r="320" spans="1:10" ht="15" customHeight="1">
      <c r="A320" s="261"/>
      <c r="B320" s="5118"/>
      <c r="C320" s="5118"/>
      <c r="D320" s="271" t="s">
        <v>103</v>
      </c>
      <c r="E320" s="62" t="s">
        <v>104</v>
      </c>
      <c r="F320" s="228"/>
      <c r="G320" s="5118"/>
      <c r="H320" s="5118"/>
      <c r="I320" s="271" t="s">
        <v>103</v>
      </c>
      <c r="J320" s="289" t="s">
        <v>104</v>
      </c>
    </row>
    <row r="321" spans="1:10" ht="15" customHeight="1">
      <c r="A321" s="261" t="s">
        <v>86</v>
      </c>
      <c r="B321" s="228" t="s">
        <v>87</v>
      </c>
      <c r="C321" s="271"/>
      <c r="D321" s="271"/>
      <c r="E321" s="271"/>
      <c r="F321" s="228"/>
      <c r="G321" s="62"/>
      <c r="H321" s="271"/>
      <c r="I321" s="162"/>
      <c r="J321" s="317"/>
    </row>
    <row r="322" spans="1:10" ht="15" customHeight="1">
      <c r="A322" s="261"/>
      <c r="B322" s="62" t="s">
        <v>2661</v>
      </c>
      <c r="C322" s="271" t="s">
        <v>2532</v>
      </c>
      <c r="D322" s="162" t="s">
        <v>2671</v>
      </c>
      <c r="E322" s="162">
        <v>2</v>
      </c>
      <c r="F322" s="228"/>
      <c r="G322" s="62" t="s">
        <v>2872</v>
      </c>
      <c r="H322" s="271" t="s">
        <v>2530</v>
      </c>
      <c r="I322" s="162">
        <v>2</v>
      </c>
      <c r="J322" s="317"/>
    </row>
    <row r="323" spans="1:10" ht="15" customHeight="1">
      <c r="A323" s="261"/>
      <c r="B323" s="62" t="s">
        <v>2662</v>
      </c>
      <c r="C323" s="271" t="s">
        <v>2532</v>
      </c>
      <c r="D323" s="162">
        <v>2</v>
      </c>
      <c r="E323" s="162">
        <v>2</v>
      </c>
      <c r="F323" s="228"/>
      <c r="G323" s="62"/>
      <c r="H323" s="271"/>
      <c r="I323" s="162"/>
      <c r="J323" s="317"/>
    </row>
    <row r="324" spans="1:10" ht="15" customHeight="1">
      <c r="A324" s="261"/>
      <c r="B324" s="62" t="s">
        <v>2658</v>
      </c>
      <c r="C324" s="271" t="s">
        <v>2596</v>
      </c>
      <c r="D324" s="162" t="s">
        <v>2675</v>
      </c>
      <c r="E324" s="162" t="s">
        <v>2671</v>
      </c>
      <c r="F324" s="228"/>
      <c r="G324" s="62" t="s">
        <v>2880</v>
      </c>
      <c r="H324" s="271" t="s">
        <v>2561</v>
      </c>
      <c r="I324" s="162" t="s">
        <v>2591</v>
      </c>
      <c r="J324" s="317"/>
    </row>
    <row r="325" spans="1:10" ht="15" customHeight="1">
      <c r="A325" s="261"/>
      <c r="B325" s="62" t="s">
        <v>2605</v>
      </c>
      <c r="C325" s="271" t="s">
        <v>2569</v>
      </c>
      <c r="D325" s="162">
        <v>1</v>
      </c>
      <c r="E325" s="162"/>
      <c r="F325" s="228"/>
      <c r="G325" s="62" t="s">
        <v>2574</v>
      </c>
      <c r="H325" s="271" t="s">
        <v>2567</v>
      </c>
      <c r="I325" s="162">
        <v>1</v>
      </c>
      <c r="J325" s="317"/>
    </row>
    <row r="326" spans="1:10" ht="15" customHeight="1">
      <c r="A326" s="261"/>
      <c r="B326" s="62" t="s">
        <v>2541</v>
      </c>
      <c r="C326" s="271" t="s">
        <v>2544</v>
      </c>
      <c r="D326" s="162">
        <v>2</v>
      </c>
      <c r="E326" s="162"/>
      <c r="F326" s="228"/>
      <c r="G326" s="62" t="s">
        <v>2802</v>
      </c>
      <c r="H326" s="271" t="s">
        <v>2558</v>
      </c>
      <c r="I326" s="162" t="s">
        <v>2803</v>
      </c>
      <c r="J326" s="317"/>
    </row>
    <row r="327" spans="1:10" ht="15" customHeight="1">
      <c r="A327" s="261"/>
      <c r="B327" s="62" t="s">
        <v>2846</v>
      </c>
      <c r="C327" s="271" t="s">
        <v>2561</v>
      </c>
      <c r="D327" s="162">
        <v>1</v>
      </c>
      <c r="E327" s="162"/>
      <c r="F327" s="228"/>
      <c r="G327" s="62" t="s">
        <v>2804</v>
      </c>
      <c r="H327" s="271" t="s">
        <v>2536</v>
      </c>
      <c r="I327" s="162" t="s">
        <v>2608</v>
      </c>
      <c r="J327" s="317"/>
    </row>
    <row r="328" spans="1:10" ht="15" customHeight="1">
      <c r="A328" s="261"/>
      <c r="B328" s="62" t="s">
        <v>2788</v>
      </c>
      <c r="C328" s="271" t="s">
        <v>2544</v>
      </c>
      <c r="D328" s="162">
        <v>1</v>
      </c>
      <c r="E328" s="162"/>
      <c r="F328" s="228"/>
      <c r="G328" s="62" t="s">
        <v>2805</v>
      </c>
      <c r="H328" s="271" t="s">
        <v>2544</v>
      </c>
      <c r="I328" s="162" t="s">
        <v>2806</v>
      </c>
      <c r="J328" s="317"/>
    </row>
    <row r="329" spans="1:10" ht="15" customHeight="1">
      <c r="A329" s="261"/>
      <c r="B329" s="62" t="s">
        <v>2731</v>
      </c>
      <c r="C329" s="271" t="s">
        <v>2544</v>
      </c>
      <c r="D329" s="162">
        <v>1</v>
      </c>
      <c r="E329" s="162"/>
      <c r="F329" s="228"/>
      <c r="G329" s="62" t="s">
        <v>2807</v>
      </c>
      <c r="H329" s="271" t="s">
        <v>2567</v>
      </c>
      <c r="I329" s="162" t="s">
        <v>2671</v>
      </c>
      <c r="J329" s="317"/>
    </row>
    <row r="330" spans="1:10" ht="15" customHeight="1">
      <c r="A330" s="261"/>
      <c r="B330" s="62" t="s">
        <v>2835</v>
      </c>
      <c r="C330" s="271" t="s">
        <v>2616</v>
      </c>
      <c r="D330" s="162">
        <v>1</v>
      </c>
      <c r="E330" s="162"/>
      <c r="F330" s="228"/>
      <c r="G330" s="62" t="s">
        <v>2799</v>
      </c>
      <c r="H330" s="271" t="s">
        <v>2551</v>
      </c>
      <c r="I330" s="162">
        <v>4</v>
      </c>
      <c r="J330" s="317"/>
    </row>
    <row r="331" spans="1:10" ht="15" customHeight="1">
      <c r="A331" s="261"/>
      <c r="B331" s="62" t="s">
        <v>2714</v>
      </c>
      <c r="C331" s="271" t="s">
        <v>2581</v>
      </c>
      <c r="D331" s="162">
        <v>1</v>
      </c>
      <c r="E331" s="162"/>
      <c r="F331" s="228"/>
      <c r="G331" s="62" t="s">
        <v>2808</v>
      </c>
      <c r="H331" s="271" t="s">
        <v>2555</v>
      </c>
      <c r="I331" s="162">
        <v>2</v>
      </c>
      <c r="J331" s="317"/>
    </row>
    <row r="332" spans="1:10" ht="15" customHeight="1">
      <c r="A332" s="261"/>
      <c r="B332" s="124"/>
      <c r="C332" s="124"/>
      <c r="D332" s="320"/>
      <c r="E332" s="162"/>
      <c r="F332" s="228"/>
      <c r="G332" s="62" t="s">
        <v>2698</v>
      </c>
      <c r="H332" s="271" t="s">
        <v>2536</v>
      </c>
      <c r="I332" s="162">
        <v>3</v>
      </c>
      <c r="J332" s="317"/>
    </row>
    <row r="333" spans="1:10" ht="15" customHeight="1">
      <c r="A333" s="261"/>
      <c r="B333" s="62" t="s">
        <v>2881</v>
      </c>
      <c r="C333" s="62"/>
      <c r="D333" s="271"/>
      <c r="E333" s="162"/>
      <c r="F333" s="228"/>
      <c r="G333" s="62" t="s">
        <v>2810</v>
      </c>
      <c r="H333" s="271" t="s">
        <v>2567</v>
      </c>
      <c r="I333" s="162">
        <v>2</v>
      </c>
      <c r="J333" s="317"/>
    </row>
    <row r="334" spans="1:10" ht="15" customHeight="1">
      <c r="A334" s="261"/>
      <c r="B334" s="228"/>
      <c r="C334" s="62"/>
      <c r="D334" s="271"/>
      <c r="E334" s="162"/>
      <c r="F334" s="228"/>
      <c r="G334" s="62" t="s">
        <v>2836</v>
      </c>
      <c r="H334" s="271" t="s">
        <v>2581</v>
      </c>
      <c r="I334" s="162">
        <v>6</v>
      </c>
      <c r="J334" s="317"/>
    </row>
    <row r="335" spans="1:10" ht="15" customHeight="1">
      <c r="A335" s="261" t="s">
        <v>93</v>
      </c>
      <c r="B335" s="228" t="s">
        <v>2791</v>
      </c>
      <c r="C335" s="62"/>
      <c r="D335" s="271"/>
      <c r="E335" s="162"/>
      <c r="F335" s="228"/>
      <c r="G335" s="62" t="s">
        <v>2584</v>
      </c>
      <c r="H335" s="271" t="s">
        <v>2581</v>
      </c>
      <c r="I335" s="162">
        <v>2</v>
      </c>
      <c r="J335" s="317"/>
    </row>
    <row r="336" spans="1:10" ht="15" customHeight="1">
      <c r="A336" s="261"/>
      <c r="B336" s="62" t="s">
        <v>2661</v>
      </c>
      <c r="C336" s="271" t="s">
        <v>2532</v>
      </c>
      <c r="D336" s="162">
        <v>3</v>
      </c>
      <c r="E336" s="162"/>
      <c r="F336" s="228"/>
      <c r="G336" s="62" t="s">
        <v>2812</v>
      </c>
      <c r="H336" s="271" t="s">
        <v>2561</v>
      </c>
      <c r="I336" s="162">
        <v>2</v>
      </c>
      <c r="J336" s="317"/>
    </row>
    <row r="337" spans="1:10" ht="15" customHeight="1">
      <c r="A337" s="261"/>
      <c r="B337" s="62" t="s">
        <v>2661</v>
      </c>
      <c r="C337" s="271" t="s">
        <v>2792</v>
      </c>
      <c r="D337" s="162">
        <v>1</v>
      </c>
      <c r="E337" s="162"/>
      <c r="F337" s="228"/>
      <c r="G337" s="62" t="s">
        <v>2578</v>
      </c>
      <c r="H337" s="271" t="s">
        <v>2581</v>
      </c>
      <c r="I337" s="162">
        <v>1</v>
      </c>
      <c r="J337" s="317"/>
    </row>
    <row r="338" spans="1:10" ht="15" customHeight="1">
      <c r="A338" s="261"/>
      <c r="B338" s="62" t="s">
        <v>2662</v>
      </c>
      <c r="C338" s="271" t="s">
        <v>2763</v>
      </c>
      <c r="D338" s="162">
        <v>6</v>
      </c>
      <c r="E338" s="162"/>
      <c r="F338" s="228"/>
      <c r="G338" s="124"/>
      <c r="H338" s="320"/>
      <c r="I338" s="125"/>
      <c r="J338" s="317"/>
    </row>
    <row r="339" spans="1:10" ht="15" customHeight="1">
      <c r="A339" s="261"/>
      <c r="B339" s="62" t="s">
        <v>2662</v>
      </c>
      <c r="C339" s="271" t="s">
        <v>2532</v>
      </c>
      <c r="D339" s="312">
        <v>38</v>
      </c>
      <c r="E339" s="162"/>
      <c r="F339" s="228"/>
      <c r="G339" s="124"/>
      <c r="H339" s="320"/>
      <c r="I339" s="125"/>
      <c r="J339" s="317"/>
    </row>
    <row r="340" spans="1:10" ht="15" customHeight="1">
      <c r="A340" s="261"/>
      <c r="B340" s="124" t="s">
        <v>2658</v>
      </c>
      <c r="C340" s="271" t="s">
        <v>2596</v>
      </c>
      <c r="D340" s="162">
        <v>16</v>
      </c>
      <c r="E340" s="162"/>
      <c r="F340" s="228"/>
      <c r="G340" s="62"/>
      <c r="H340" s="271"/>
      <c r="I340" s="162"/>
      <c r="J340" s="317"/>
    </row>
    <row r="341" spans="1:10" ht="15" customHeight="1">
      <c r="A341" s="261"/>
      <c r="B341" s="62" t="s">
        <v>2794</v>
      </c>
      <c r="C341" s="271" t="s">
        <v>2795</v>
      </c>
      <c r="D341" s="162">
        <v>11</v>
      </c>
      <c r="E341" s="162"/>
      <c r="F341" s="228"/>
      <c r="G341" s="62"/>
      <c r="H341" s="271"/>
      <c r="I341" s="162"/>
      <c r="J341" s="317"/>
    </row>
    <row r="342" spans="1:10" ht="15" customHeight="1">
      <c r="A342" s="261"/>
      <c r="B342" s="124" t="s">
        <v>2542</v>
      </c>
      <c r="C342" s="271" t="s">
        <v>2540</v>
      </c>
      <c r="D342" s="125">
        <v>1</v>
      </c>
      <c r="E342" s="162"/>
      <c r="F342" s="228"/>
      <c r="G342" s="62"/>
      <c r="H342" s="271"/>
      <c r="I342" s="162"/>
      <c r="J342" s="317"/>
    </row>
    <row r="343" spans="1:10" ht="15" customHeight="1">
      <c r="A343" s="261"/>
      <c r="B343" s="62" t="s">
        <v>2552</v>
      </c>
      <c r="C343" s="271" t="s">
        <v>2556</v>
      </c>
      <c r="D343" s="162">
        <v>1</v>
      </c>
      <c r="E343" s="162"/>
      <c r="F343" s="228"/>
      <c r="G343" s="62"/>
      <c r="H343" s="271"/>
      <c r="I343" s="162"/>
      <c r="J343" s="317"/>
    </row>
    <row r="344" spans="1:10" ht="15" customHeight="1">
      <c r="A344" s="261"/>
      <c r="B344" s="62" t="s">
        <v>2573</v>
      </c>
      <c r="C344" s="271" t="s">
        <v>2556</v>
      </c>
      <c r="D344" s="162">
        <v>1</v>
      </c>
      <c r="E344" s="162"/>
      <c r="F344" s="228"/>
      <c r="G344" s="62"/>
      <c r="H344" s="271"/>
      <c r="I344" s="162"/>
      <c r="J344" s="317"/>
    </row>
    <row r="345" spans="1:10" ht="15" customHeight="1">
      <c r="A345" s="261"/>
      <c r="B345" s="62" t="s">
        <v>2609</v>
      </c>
      <c r="C345" s="271" t="s">
        <v>2569</v>
      </c>
      <c r="D345" s="162">
        <v>1</v>
      </c>
      <c r="E345" s="162"/>
      <c r="F345" s="228"/>
      <c r="G345" s="62"/>
      <c r="H345" s="271"/>
      <c r="I345" s="162"/>
      <c r="J345" s="317"/>
    </row>
    <row r="346" spans="1:10" ht="15" customHeight="1">
      <c r="A346" s="261"/>
      <c r="B346" s="62" t="s">
        <v>2571</v>
      </c>
      <c r="C346" s="271" t="s">
        <v>2527</v>
      </c>
      <c r="D346" s="162">
        <v>2</v>
      </c>
      <c r="E346" s="162"/>
      <c r="F346" s="228"/>
      <c r="G346" s="62"/>
      <c r="H346" s="271"/>
      <c r="I346" s="162"/>
      <c r="J346" s="317"/>
    </row>
    <row r="347" spans="1:10" ht="15" customHeight="1">
      <c r="A347" s="261"/>
      <c r="B347" s="62" t="s">
        <v>2722</v>
      </c>
      <c r="C347" s="271" t="s">
        <v>2569</v>
      </c>
      <c r="D347" s="162">
        <v>1</v>
      </c>
      <c r="E347" s="162"/>
      <c r="F347" s="228"/>
      <c r="G347" s="62"/>
      <c r="H347" s="271"/>
      <c r="I347" s="162"/>
      <c r="J347" s="317"/>
    </row>
    <row r="348" spans="1:10" ht="15" customHeight="1">
      <c r="A348" s="261"/>
      <c r="B348" s="62" t="s">
        <v>2697</v>
      </c>
      <c r="C348" s="271" t="s">
        <v>2596</v>
      </c>
      <c r="D348" s="162">
        <v>1</v>
      </c>
      <c r="E348" s="162"/>
      <c r="F348" s="228"/>
      <c r="G348" s="62"/>
      <c r="H348" s="271"/>
      <c r="I348" s="162"/>
      <c r="J348" s="317"/>
    </row>
    <row r="349" spans="1:10" ht="15" customHeight="1">
      <c r="A349" s="261"/>
      <c r="B349" s="62" t="s">
        <v>2538</v>
      </c>
      <c r="C349" s="271" t="s">
        <v>2530</v>
      </c>
      <c r="D349" s="162">
        <v>5</v>
      </c>
      <c r="E349" s="162"/>
      <c r="F349" s="228"/>
      <c r="G349" s="62"/>
      <c r="H349" s="271"/>
      <c r="I349" s="162"/>
      <c r="J349" s="317"/>
    </row>
    <row r="350" spans="1:10" ht="15" customHeight="1">
      <c r="A350" s="261"/>
      <c r="B350" s="62" t="s">
        <v>2541</v>
      </c>
      <c r="C350" s="271" t="s">
        <v>2536</v>
      </c>
      <c r="D350" s="162">
        <v>3</v>
      </c>
      <c r="E350" s="162"/>
      <c r="F350" s="228"/>
      <c r="G350" s="62"/>
      <c r="H350" s="271"/>
      <c r="I350" s="162"/>
      <c r="J350" s="317"/>
    </row>
    <row r="351" spans="1:10" ht="15" customHeight="1">
      <c r="A351" s="261"/>
      <c r="B351" s="62" t="s">
        <v>2543</v>
      </c>
      <c r="C351" s="271" t="s">
        <v>2544</v>
      </c>
      <c r="D351" s="162">
        <v>2</v>
      </c>
      <c r="E351" s="162"/>
      <c r="F351" s="228"/>
      <c r="G351" s="62"/>
      <c r="H351" s="271"/>
      <c r="I351" s="162"/>
      <c r="J351" s="317"/>
    </row>
    <row r="352" spans="1:10" ht="15" customHeight="1">
      <c r="A352" s="261"/>
      <c r="B352" s="62"/>
      <c r="C352" s="271"/>
      <c r="D352" s="271"/>
      <c r="E352" s="162"/>
      <c r="F352" s="228"/>
      <c r="G352" s="62"/>
      <c r="H352" s="271"/>
      <c r="I352" s="162"/>
      <c r="J352" s="317"/>
    </row>
    <row r="353" spans="1:10" ht="15.75" customHeight="1">
      <c r="A353" s="266"/>
      <c r="B353" s="258"/>
      <c r="C353" s="258"/>
      <c r="D353" s="274"/>
      <c r="E353" s="159"/>
      <c r="F353" s="258"/>
      <c r="G353" s="258"/>
      <c r="H353" s="274"/>
      <c r="I353" s="159"/>
      <c r="J353" s="332"/>
    </row>
    <row r="354" spans="1:10" ht="15" customHeight="1">
      <c r="A354" s="328"/>
      <c r="B354" s="5118" t="s">
        <v>2522</v>
      </c>
      <c r="C354" s="5118" t="s">
        <v>2825</v>
      </c>
      <c r="D354" s="5118" t="s">
        <v>2524</v>
      </c>
      <c r="E354" s="5118"/>
      <c r="F354" s="318"/>
      <c r="G354" s="5118" t="s">
        <v>2522</v>
      </c>
      <c r="H354" s="5118" t="s">
        <v>2825</v>
      </c>
      <c r="I354" s="5118" t="s">
        <v>2524</v>
      </c>
      <c r="J354" s="5118"/>
    </row>
    <row r="355" spans="1:10" ht="15" customHeight="1">
      <c r="A355" s="261"/>
      <c r="B355" s="5118"/>
      <c r="C355" s="5118"/>
      <c r="D355" s="271" t="s">
        <v>103</v>
      </c>
      <c r="E355" s="62" t="s">
        <v>104</v>
      </c>
      <c r="F355" s="228"/>
      <c r="G355" s="5118"/>
      <c r="H355" s="5118"/>
      <c r="I355" s="271" t="s">
        <v>103</v>
      </c>
      <c r="J355" s="289" t="s">
        <v>104</v>
      </c>
    </row>
    <row r="356" spans="1:10" ht="15" customHeight="1">
      <c r="A356" s="261"/>
      <c r="B356" s="228"/>
      <c r="C356" s="271"/>
      <c r="D356" s="271"/>
      <c r="E356" s="62"/>
      <c r="F356" s="62"/>
      <c r="G356" s="62"/>
      <c r="H356" s="271"/>
      <c r="I356" s="162"/>
      <c r="J356" s="317"/>
    </row>
    <row r="357" spans="1:10" ht="15" customHeight="1">
      <c r="A357" s="261" t="s">
        <v>95</v>
      </c>
      <c r="B357" s="228" t="s">
        <v>2882</v>
      </c>
      <c r="C357" s="271"/>
      <c r="D357" s="271"/>
      <c r="E357" s="62"/>
      <c r="F357" s="228" t="s">
        <v>94</v>
      </c>
      <c r="G357" s="228"/>
      <c r="H357" s="297"/>
      <c r="I357" s="162"/>
      <c r="J357" s="317"/>
    </row>
    <row r="358" spans="1:10" ht="15" customHeight="1">
      <c r="A358" s="261"/>
      <c r="B358" s="228" t="s">
        <v>2883</v>
      </c>
      <c r="C358" s="271"/>
      <c r="D358" s="271"/>
      <c r="E358" s="62"/>
      <c r="F358" s="228"/>
      <c r="G358" s="5118" t="s">
        <v>2818</v>
      </c>
      <c r="H358" s="5118"/>
      <c r="I358" s="162"/>
      <c r="J358" s="317"/>
    </row>
    <row r="359" spans="1:10" s="53" customFormat="1" ht="30" customHeight="1">
      <c r="A359" s="261"/>
      <c r="B359" s="62" t="s">
        <v>2801</v>
      </c>
      <c r="C359" s="271" t="s">
        <v>2596</v>
      </c>
      <c r="D359" s="162">
        <v>1</v>
      </c>
      <c r="E359" s="162"/>
      <c r="F359" s="228"/>
      <c r="G359" s="62" t="s">
        <v>2819</v>
      </c>
      <c r="H359" s="186" t="s">
        <v>2820</v>
      </c>
      <c r="I359" s="162">
        <v>1</v>
      </c>
      <c r="J359" s="317"/>
    </row>
    <row r="360" spans="1:10" s="53" customFormat="1" ht="15" customHeight="1">
      <c r="A360" s="261"/>
      <c r="B360" s="62" t="s">
        <v>2801</v>
      </c>
      <c r="C360" s="271" t="s">
        <v>2763</v>
      </c>
      <c r="D360" s="162">
        <v>4</v>
      </c>
      <c r="E360" s="162"/>
      <c r="F360" s="228"/>
      <c r="G360" s="62"/>
      <c r="H360" s="271"/>
      <c r="I360" s="162"/>
      <c r="J360" s="317"/>
    </row>
    <row r="361" spans="1:10" ht="15" customHeight="1">
      <c r="A361" s="261"/>
      <c r="B361" s="62" t="s">
        <v>2658</v>
      </c>
      <c r="C361" s="271" t="s">
        <v>2764</v>
      </c>
      <c r="D361" s="162">
        <v>1</v>
      </c>
      <c r="E361" s="162"/>
      <c r="F361" s="228"/>
      <c r="G361" s="62"/>
      <c r="H361" s="271"/>
      <c r="I361" s="162"/>
      <c r="J361" s="317"/>
    </row>
    <row r="362" spans="1:10" ht="15" customHeight="1">
      <c r="A362" s="261"/>
      <c r="B362" s="62" t="s">
        <v>2794</v>
      </c>
      <c r="C362" s="271" t="s">
        <v>2795</v>
      </c>
      <c r="D362" s="162">
        <v>7</v>
      </c>
      <c r="E362" s="162"/>
      <c r="F362" s="228"/>
      <c r="G362" s="62"/>
      <c r="H362" s="271"/>
      <c r="I362" s="162"/>
      <c r="J362" s="317"/>
    </row>
    <row r="363" spans="1:10" ht="15" customHeight="1">
      <c r="A363" s="261"/>
      <c r="B363" s="62" t="s">
        <v>2662</v>
      </c>
      <c r="C363" s="271" t="s">
        <v>2532</v>
      </c>
      <c r="D363" s="312">
        <v>3</v>
      </c>
      <c r="E363" s="162"/>
      <c r="F363" s="228"/>
      <c r="G363" s="62" t="s">
        <v>2697</v>
      </c>
      <c r="H363" s="271" t="s">
        <v>2596</v>
      </c>
      <c r="I363" s="162">
        <v>1</v>
      </c>
      <c r="J363" s="317"/>
    </row>
    <row r="364" spans="1:10" ht="15" customHeight="1">
      <c r="A364" s="261"/>
      <c r="B364" s="124" t="s">
        <v>2658</v>
      </c>
      <c r="C364" s="304" t="s">
        <v>2596</v>
      </c>
      <c r="D364" s="254">
        <v>7</v>
      </c>
      <c r="E364" s="162"/>
      <c r="F364" s="228"/>
      <c r="G364" s="62" t="s">
        <v>2571</v>
      </c>
      <c r="H364" s="271" t="s">
        <v>2527</v>
      </c>
      <c r="I364" s="162">
        <v>1</v>
      </c>
      <c r="J364" s="317"/>
    </row>
    <row r="365" spans="1:10" ht="15" customHeight="1">
      <c r="A365" s="261"/>
      <c r="B365" s="62" t="s">
        <v>2809</v>
      </c>
      <c r="C365" s="271" t="s">
        <v>2556</v>
      </c>
      <c r="D365" s="162">
        <v>1</v>
      </c>
      <c r="E365" s="162"/>
      <c r="F365" s="228"/>
      <c r="G365" s="197" t="s">
        <v>2704</v>
      </c>
      <c r="H365" s="271" t="s">
        <v>2544</v>
      </c>
      <c r="I365" s="162" t="s">
        <v>2593</v>
      </c>
      <c r="J365" s="317"/>
    </row>
    <row r="366" spans="1:10" ht="30" customHeight="1">
      <c r="A366" s="261"/>
      <c r="B366" s="62" t="s">
        <v>2571</v>
      </c>
      <c r="C366" s="271" t="s">
        <v>2527</v>
      </c>
      <c r="D366" s="162">
        <v>1</v>
      </c>
      <c r="E366" s="162"/>
      <c r="F366" s="228"/>
      <c r="G366" s="62" t="s">
        <v>2821</v>
      </c>
      <c r="H366" s="186" t="s">
        <v>2822</v>
      </c>
      <c r="I366" s="162">
        <v>1</v>
      </c>
      <c r="J366" s="317"/>
    </row>
    <row r="367" spans="1:10" ht="30" customHeight="1">
      <c r="A367" s="261"/>
      <c r="B367" s="62" t="s">
        <v>2811</v>
      </c>
      <c r="C367" s="271" t="s">
        <v>2627</v>
      </c>
      <c r="D367" s="162">
        <v>1</v>
      </c>
      <c r="E367" s="162"/>
      <c r="F367" s="228"/>
      <c r="G367" s="62" t="s">
        <v>2823</v>
      </c>
      <c r="H367" s="186" t="s">
        <v>2824</v>
      </c>
      <c r="I367" s="162">
        <v>1</v>
      </c>
      <c r="J367" s="317"/>
    </row>
    <row r="368" spans="1:10" ht="15" customHeight="1">
      <c r="A368" s="261"/>
      <c r="B368" s="62" t="s">
        <v>2665</v>
      </c>
      <c r="C368" s="271" t="s">
        <v>2527</v>
      </c>
      <c r="D368" s="162">
        <v>1</v>
      </c>
      <c r="E368" s="162"/>
      <c r="F368" s="228"/>
      <c r="G368" s="62" t="s">
        <v>2846</v>
      </c>
      <c r="H368" s="271" t="s">
        <v>2561</v>
      </c>
      <c r="I368" s="162" t="s">
        <v>2591</v>
      </c>
      <c r="J368" s="317"/>
    </row>
    <row r="369" spans="1:10" ht="15" customHeight="1">
      <c r="A369" s="261"/>
      <c r="B369" s="62" t="s">
        <v>2538</v>
      </c>
      <c r="C369" s="271" t="s">
        <v>2530</v>
      </c>
      <c r="D369" s="162">
        <v>2</v>
      </c>
      <c r="E369" s="162"/>
      <c r="F369" s="228"/>
      <c r="G369" s="62" t="s">
        <v>2836</v>
      </c>
      <c r="H369" s="271" t="s">
        <v>2581</v>
      </c>
      <c r="I369" s="162">
        <v>2</v>
      </c>
      <c r="J369" s="317"/>
    </row>
    <row r="370" spans="1:10" ht="15" customHeight="1">
      <c r="A370" s="261"/>
      <c r="B370" s="124" t="s">
        <v>2691</v>
      </c>
      <c r="C370" s="271" t="s">
        <v>2536</v>
      </c>
      <c r="D370" s="125">
        <v>1</v>
      </c>
      <c r="E370" s="162"/>
      <c r="F370" s="228"/>
      <c r="G370" s="62"/>
      <c r="H370" s="271"/>
      <c r="I370" s="162"/>
      <c r="J370" s="317"/>
    </row>
    <row r="371" spans="1:10" s="95" customFormat="1" ht="15.75" customHeight="1">
      <c r="A371" s="261"/>
      <c r="B371" s="62" t="s">
        <v>2813</v>
      </c>
      <c r="C371" s="271" t="s">
        <v>2567</v>
      </c>
      <c r="D371" s="162">
        <v>1</v>
      </c>
      <c r="E371" s="162"/>
      <c r="F371" s="228"/>
      <c r="G371" s="62"/>
      <c r="H371" s="271"/>
      <c r="I371" s="162"/>
      <c r="J371" s="317"/>
    </row>
    <row r="372" spans="1:10" ht="15.75" customHeight="1">
      <c r="A372" s="261"/>
      <c r="B372" s="62" t="s">
        <v>2836</v>
      </c>
      <c r="C372" s="271" t="s">
        <v>2581</v>
      </c>
      <c r="D372" s="162">
        <v>1</v>
      </c>
      <c r="E372" s="162"/>
      <c r="F372" s="228"/>
      <c r="G372" s="62"/>
      <c r="H372" s="271"/>
      <c r="I372" s="162"/>
      <c r="J372" s="317"/>
    </row>
    <row r="373" spans="1:10" ht="15" customHeight="1">
      <c r="A373" s="261"/>
      <c r="B373" s="62" t="s">
        <v>2584</v>
      </c>
      <c r="C373" s="271" t="s">
        <v>2581</v>
      </c>
      <c r="D373" s="162">
        <v>1</v>
      </c>
      <c r="E373" s="162"/>
      <c r="F373" s="228"/>
      <c r="G373" s="62"/>
      <c r="H373" s="271"/>
      <c r="I373" s="162"/>
      <c r="J373" s="317"/>
    </row>
    <row r="374" spans="1:10" ht="15" customHeight="1">
      <c r="A374" s="261"/>
      <c r="B374" s="62" t="s">
        <v>2814</v>
      </c>
      <c r="C374" s="271" t="s">
        <v>2530</v>
      </c>
      <c r="D374" s="162">
        <v>2</v>
      </c>
      <c r="E374" s="162"/>
      <c r="F374" s="228"/>
      <c r="G374" s="62"/>
      <c r="H374" s="271"/>
      <c r="I374" s="162"/>
      <c r="J374" s="317"/>
    </row>
    <row r="375" spans="1:10" ht="15" customHeight="1">
      <c r="A375" s="261"/>
      <c r="B375" s="62" t="s">
        <v>2884</v>
      </c>
      <c r="C375" s="271" t="s">
        <v>2536</v>
      </c>
      <c r="D375" s="162">
        <v>1</v>
      </c>
      <c r="E375" s="162"/>
      <c r="F375" s="228"/>
      <c r="G375" s="62"/>
      <c r="H375" s="271"/>
      <c r="I375" s="162"/>
      <c r="J375" s="317"/>
    </row>
    <row r="376" spans="1:10" ht="15" customHeight="1">
      <c r="A376" s="261"/>
      <c r="B376" s="62" t="s">
        <v>2816</v>
      </c>
      <c r="C376" s="271" t="s">
        <v>2558</v>
      </c>
      <c r="D376" s="162">
        <v>1</v>
      </c>
      <c r="E376" s="162"/>
      <c r="F376" s="228"/>
      <c r="G376" s="62"/>
      <c r="H376" s="271"/>
      <c r="I376" s="162"/>
      <c r="J376" s="317"/>
    </row>
    <row r="377" spans="1:10" ht="15" customHeight="1">
      <c r="A377" s="261"/>
      <c r="B377" s="62" t="s">
        <v>2817</v>
      </c>
      <c r="C377" s="271" t="s">
        <v>2567</v>
      </c>
      <c r="D377" s="162">
        <v>1</v>
      </c>
      <c r="E377" s="162"/>
      <c r="F377" s="228"/>
      <c r="G377" s="62"/>
      <c r="H377" s="271"/>
      <c r="I377" s="162"/>
      <c r="J377" s="317"/>
    </row>
    <row r="378" spans="1:10" ht="15" customHeight="1">
      <c r="A378" s="261"/>
      <c r="B378" s="62" t="s">
        <v>2634</v>
      </c>
      <c r="C378" s="271" t="s">
        <v>2558</v>
      </c>
      <c r="D378" s="162">
        <v>1</v>
      </c>
      <c r="E378" s="162"/>
      <c r="F378" s="228"/>
      <c r="G378" s="62"/>
      <c r="H378" s="271"/>
      <c r="I378" s="162"/>
      <c r="J378" s="317"/>
    </row>
    <row r="379" spans="1:10" ht="15" customHeight="1">
      <c r="A379" s="261"/>
      <c r="B379" s="62" t="s">
        <v>2799</v>
      </c>
      <c r="C379" s="271" t="s">
        <v>2567</v>
      </c>
      <c r="D379" s="162">
        <v>1</v>
      </c>
      <c r="E379" s="162"/>
      <c r="F379" s="228"/>
      <c r="G379" s="62"/>
      <c r="H379" s="271"/>
      <c r="I379" s="162"/>
      <c r="J379" s="317"/>
    </row>
    <row r="380" spans="1:10" ht="15.75" customHeight="1">
      <c r="A380" s="331"/>
      <c r="B380" s="258" t="s">
        <v>2678</v>
      </c>
      <c r="C380" s="274" t="s">
        <v>2800</v>
      </c>
      <c r="D380" s="159">
        <v>1</v>
      </c>
      <c r="E380" s="159"/>
      <c r="F380" s="288"/>
      <c r="G380" s="258"/>
      <c r="H380" s="274"/>
      <c r="I380" s="333"/>
      <c r="J380" s="332"/>
    </row>
    <row r="381" spans="1:10" ht="12.75" customHeight="1">
      <c r="A381" s="54"/>
      <c r="C381" s="90"/>
    </row>
    <row r="382" spans="1:10" ht="12.75" customHeight="1">
      <c r="A382" s="54"/>
    </row>
    <row r="383" spans="1:10" ht="12.75" customHeight="1">
      <c r="A383" s="54"/>
    </row>
  </sheetData>
  <mergeCells count="77">
    <mergeCell ref="G358:H358"/>
    <mergeCell ref="I319:J319"/>
    <mergeCell ref="B354:B355"/>
    <mergeCell ref="C354:C355"/>
    <mergeCell ref="D354:E354"/>
    <mergeCell ref="G354:G355"/>
    <mergeCell ref="H354:H355"/>
    <mergeCell ref="I354:J354"/>
    <mergeCell ref="B319:B320"/>
    <mergeCell ref="C319:C320"/>
    <mergeCell ref="D319:E319"/>
    <mergeCell ref="G319:G320"/>
    <mergeCell ref="H319:H320"/>
    <mergeCell ref="B282:B283"/>
    <mergeCell ref="C282:C283"/>
    <mergeCell ref="D282:E282"/>
    <mergeCell ref="G282:G283"/>
    <mergeCell ref="H282:H283"/>
    <mergeCell ref="C174:C175"/>
    <mergeCell ref="D174:E174"/>
    <mergeCell ref="G174:G175"/>
    <mergeCell ref="I208:J208"/>
    <mergeCell ref="B246:B247"/>
    <mergeCell ref="C246:C247"/>
    <mergeCell ref="D246:E246"/>
    <mergeCell ref="G246:G247"/>
    <mergeCell ref="H246:H247"/>
    <mergeCell ref="I246:J246"/>
    <mergeCell ref="H208:H209"/>
    <mergeCell ref="H138:H139"/>
    <mergeCell ref="I138:J138"/>
    <mergeCell ref="H103:H104"/>
    <mergeCell ref="B176:F176"/>
    <mergeCell ref="B208:B209"/>
    <mergeCell ref="C208:C209"/>
    <mergeCell ref="D208:E208"/>
    <mergeCell ref="G208:G209"/>
    <mergeCell ref="I174:J174"/>
    <mergeCell ref="B174:B175"/>
    <mergeCell ref="B105:D105"/>
    <mergeCell ref="B120:D120"/>
    <mergeCell ref="B138:B139"/>
    <mergeCell ref="C138:C139"/>
    <mergeCell ref="D138:E138"/>
    <mergeCell ref="G138:G139"/>
    <mergeCell ref="H72:H73"/>
    <mergeCell ref="I72:J72"/>
    <mergeCell ref="H36:H37"/>
    <mergeCell ref="H174:H175"/>
    <mergeCell ref="B74:E74"/>
    <mergeCell ref="B103:B104"/>
    <mergeCell ref="C103:C104"/>
    <mergeCell ref="D103:E103"/>
    <mergeCell ref="G103:G104"/>
    <mergeCell ref="I103:J103"/>
    <mergeCell ref="B38:F38"/>
    <mergeCell ref="B57:F57"/>
    <mergeCell ref="B72:B73"/>
    <mergeCell ref="C72:C73"/>
    <mergeCell ref="D72:E72"/>
    <mergeCell ref="G72:G73"/>
    <mergeCell ref="B36:B37"/>
    <mergeCell ref="C36:C37"/>
    <mergeCell ref="D36:E36"/>
    <mergeCell ref="G36:G37"/>
    <mergeCell ref="A1:J1"/>
    <mergeCell ref="A2:H2"/>
    <mergeCell ref="A3:A4"/>
    <mergeCell ref="B3:B4"/>
    <mergeCell ref="C3:C4"/>
    <mergeCell ref="I36:J36"/>
    <mergeCell ref="D3:E3"/>
    <mergeCell ref="F3:F4"/>
    <mergeCell ref="G3:G4"/>
    <mergeCell ref="H3:H4"/>
    <mergeCell ref="I3:J3"/>
    <mergeCell ref="B5:E5"/>
  </mergeCells>
  <printOptions gridLines="1"/>
  <pageMargins left="0.7" right="0.7" top="0.75" bottom="0.75" header="0.3" footer="0.3"/>
  <pageSetup orientation="landscape" r:id="rId1"/>
  <headerFooter>
    <oddFooter>&amp;L&amp;C&amp;R</oddFooter>
    <evenHeader>&amp;L&amp;C&amp;R</evenHeader>
    <evenFooter>&amp;L&amp;C&amp;R</evenFooter>
  </headerFooter>
  <drawing r:id="rId2"/>
</worksheet>
</file>

<file path=xl/worksheets/sheet26.xml><?xml version="1.0" encoding="utf-8"?>
<worksheet xmlns="http://schemas.openxmlformats.org/spreadsheetml/2006/main" xmlns:r="http://schemas.openxmlformats.org/officeDocument/2006/relationships">
  <sheetPr>
    <tabColor theme="7" tint="-0.23999755851924193"/>
    <pageSetUpPr fitToPage="1"/>
  </sheetPr>
  <dimension ref="A1:CX37"/>
  <sheetViews>
    <sheetView view="pageBreakPreview" zoomScaleSheetLayoutView="100" workbookViewId="0">
      <selection sqref="A1:XFD1048576"/>
    </sheetView>
  </sheetViews>
  <sheetFormatPr defaultColWidth="9" defaultRowHeight="12.75" customHeight="1"/>
  <cols>
    <col min="1" max="1" width="44.28515625" style="53" customWidth="1"/>
    <col min="2" max="2" width="1" style="53" customWidth="1"/>
    <col min="3" max="3" width="0.7109375" style="53" customWidth="1"/>
    <col min="4" max="4" width="45.140625" style="53" customWidth="1"/>
    <col min="5" max="5" width="8.85546875" style="53" customWidth="1"/>
    <col min="6" max="6" width="9.42578125" style="53" customWidth="1"/>
    <col min="7" max="7" width="6.140625" style="53" customWidth="1"/>
    <col min="8" max="8" width="8.85546875" style="53" customWidth="1"/>
    <col min="9" max="9" width="9.42578125" style="53" customWidth="1"/>
    <col min="10" max="10" width="6.7109375" style="53" customWidth="1"/>
    <col min="11" max="102" width="9.140625" style="53" customWidth="1"/>
    <col min="103" max="16384" width="9" style="2817"/>
  </cols>
  <sheetData>
    <row r="1" spans="1:10" ht="21.75" customHeight="1" thickBot="1">
      <c r="A1" s="5138" t="s">
        <v>3034</v>
      </c>
      <c r="B1" s="5138"/>
      <c r="C1" s="5138"/>
      <c r="D1" s="5138"/>
      <c r="E1" s="5138"/>
      <c r="F1" s="5138"/>
      <c r="G1" s="5138"/>
      <c r="H1" s="2923"/>
      <c r="I1" s="2923"/>
      <c r="J1" s="2923"/>
    </row>
    <row r="2" spans="1:10" s="117" customFormat="1" ht="30.75" customHeight="1">
      <c r="A2" s="5139" t="s">
        <v>3035</v>
      </c>
      <c r="B2" s="5140"/>
      <c r="C2" s="5140"/>
      <c r="D2" s="5140" t="s">
        <v>3036</v>
      </c>
      <c r="E2" s="5128" t="s">
        <v>2885</v>
      </c>
      <c r="F2" s="5128"/>
      <c r="G2" s="5128"/>
      <c r="H2" s="5128" t="s">
        <v>2885</v>
      </c>
      <c r="I2" s="5128"/>
      <c r="J2" s="5129"/>
    </row>
    <row r="3" spans="1:10" s="53" customFormat="1" ht="36.75" customHeight="1">
      <c r="A3" s="5141"/>
      <c r="B3" s="5142"/>
      <c r="C3" s="5142"/>
      <c r="D3" s="5142"/>
      <c r="E3" s="5130" t="s">
        <v>3397</v>
      </c>
      <c r="F3" s="5130"/>
      <c r="G3" s="5130"/>
      <c r="H3" s="5130" t="s">
        <v>3398</v>
      </c>
      <c r="I3" s="5130"/>
      <c r="J3" s="5131"/>
    </row>
    <row r="4" spans="1:10" s="53" customFormat="1" ht="35.25" customHeight="1">
      <c r="A4" s="5126" t="s">
        <v>2886</v>
      </c>
      <c r="B4" s="5127"/>
      <c r="C4" s="5127"/>
      <c r="D4" s="2920" t="s">
        <v>3037</v>
      </c>
      <c r="E4" s="4931" t="s">
        <v>2887</v>
      </c>
      <c r="F4" s="4931"/>
      <c r="G4" s="4931"/>
      <c r="H4" s="5132" t="s">
        <v>3391</v>
      </c>
      <c r="I4" s="5132"/>
      <c r="J4" s="5133"/>
    </row>
    <row r="5" spans="1:10" s="53" customFormat="1" ht="32.25" customHeight="1">
      <c r="A5" s="5126" t="s">
        <v>2888</v>
      </c>
      <c r="B5" s="5127"/>
      <c r="C5" s="5127"/>
      <c r="D5" s="2920" t="s">
        <v>3038</v>
      </c>
      <c r="E5" s="4931" t="s">
        <v>2889</v>
      </c>
      <c r="F5" s="4931"/>
      <c r="G5" s="4931"/>
      <c r="H5" s="5132" t="s">
        <v>3392</v>
      </c>
      <c r="I5" s="5132"/>
      <c r="J5" s="5133"/>
    </row>
    <row r="6" spans="1:10" s="53" customFormat="1" ht="31.5" customHeight="1">
      <c r="A6" s="5126" t="s">
        <v>2890</v>
      </c>
      <c r="B6" s="5127"/>
      <c r="C6" s="5127"/>
      <c r="D6" s="2920" t="s">
        <v>3039</v>
      </c>
      <c r="E6" s="4931" t="s">
        <v>2891</v>
      </c>
      <c r="F6" s="4931"/>
      <c r="G6" s="4931"/>
      <c r="H6" s="5132" t="s">
        <v>3393</v>
      </c>
      <c r="I6" s="5132"/>
      <c r="J6" s="5133"/>
    </row>
    <row r="7" spans="1:10" s="53" customFormat="1" ht="32.25" customHeight="1">
      <c r="A7" s="5126" t="s">
        <v>2892</v>
      </c>
      <c r="B7" s="5127"/>
      <c r="C7" s="5127"/>
      <c r="D7" s="2920" t="s">
        <v>3040</v>
      </c>
      <c r="E7" s="4931" t="s">
        <v>2893</v>
      </c>
      <c r="F7" s="4931"/>
      <c r="G7" s="4931"/>
      <c r="H7" s="5132" t="s">
        <v>3394</v>
      </c>
      <c r="I7" s="5132"/>
      <c r="J7" s="5133"/>
    </row>
    <row r="8" spans="1:10" s="53" customFormat="1" ht="36" customHeight="1">
      <c r="A8" s="5126" t="s">
        <v>2894</v>
      </c>
      <c r="B8" s="5127"/>
      <c r="C8" s="5127"/>
      <c r="D8" s="2920" t="s">
        <v>3041</v>
      </c>
      <c r="E8" s="4931" t="s">
        <v>2895</v>
      </c>
      <c r="F8" s="4931"/>
      <c r="G8" s="4931"/>
      <c r="H8" s="5132" t="s">
        <v>3395</v>
      </c>
      <c r="I8" s="5132"/>
      <c r="J8" s="5133"/>
    </row>
    <row r="9" spans="1:10" s="53" customFormat="1" ht="31.5" customHeight="1">
      <c r="A9" s="5126" t="s">
        <v>2896</v>
      </c>
      <c r="B9" s="5127"/>
      <c r="C9" s="5127"/>
      <c r="D9" s="2920" t="s">
        <v>3042</v>
      </c>
      <c r="E9" s="4931" t="s">
        <v>2897</v>
      </c>
      <c r="F9" s="4931"/>
      <c r="G9" s="4931"/>
      <c r="H9" s="5132" t="s">
        <v>3396</v>
      </c>
      <c r="I9" s="5132"/>
      <c r="J9" s="5133"/>
    </row>
    <row r="10" spans="1:10" s="53" customFormat="1" ht="31.5" customHeight="1">
      <c r="A10" s="5126" t="s">
        <v>2898</v>
      </c>
      <c r="B10" s="5127"/>
      <c r="C10" s="5127"/>
      <c r="D10" s="2920" t="s">
        <v>3043</v>
      </c>
      <c r="E10" s="5134"/>
      <c r="F10" s="5134"/>
      <c r="G10" s="5134"/>
      <c r="H10" s="5134"/>
      <c r="I10" s="5134"/>
      <c r="J10" s="5135"/>
    </row>
    <row r="11" spans="1:10" s="53" customFormat="1" ht="33" customHeight="1">
      <c r="A11" s="5126" t="s">
        <v>2899</v>
      </c>
      <c r="B11" s="5127"/>
      <c r="C11" s="5127"/>
      <c r="D11" s="2920" t="s">
        <v>3044</v>
      </c>
      <c r="E11" s="5136" t="s">
        <v>2900</v>
      </c>
      <c r="F11" s="5136"/>
      <c r="G11" s="5136"/>
      <c r="H11" s="5136"/>
      <c r="I11" s="5136"/>
      <c r="J11" s="5137"/>
    </row>
    <row r="12" spans="1:10" s="53" customFormat="1" ht="31.5" customHeight="1">
      <c r="A12" s="5126" t="s">
        <v>2901</v>
      </c>
      <c r="B12" s="5127"/>
      <c r="C12" s="5127"/>
      <c r="D12" s="2920" t="s">
        <v>3045</v>
      </c>
      <c r="E12" s="4931" t="s">
        <v>2887</v>
      </c>
      <c r="F12" s="4931"/>
      <c r="G12" s="4931"/>
      <c r="H12" s="4931"/>
      <c r="I12" s="4931"/>
      <c r="J12" s="5119"/>
    </row>
    <row r="13" spans="1:10" s="53" customFormat="1" ht="33" customHeight="1">
      <c r="A13" s="5126" t="s">
        <v>2902</v>
      </c>
      <c r="B13" s="5127"/>
      <c r="C13" s="5127"/>
      <c r="D13" s="2920" t="s">
        <v>3046</v>
      </c>
      <c r="E13" s="4931" t="s">
        <v>2889</v>
      </c>
      <c r="F13" s="4931"/>
      <c r="G13" s="4931"/>
      <c r="H13" s="4931"/>
      <c r="I13" s="4931"/>
      <c r="J13" s="5119"/>
    </row>
    <row r="14" spans="1:10" s="53" customFormat="1" ht="30.75" customHeight="1">
      <c r="A14" s="5126" t="s">
        <v>2903</v>
      </c>
      <c r="B14" s="5127"/>
      <c r="C14" s="5127"/>
      <c r="D14" s="2920" t="s">
        <v>3047</v>
      </c>
      <c r="E14" s="4931" t="s">
        <v>2891</v>
      </c>
      <c r="F14" s="4931"/>
      <c r="G14" s="4931"/>
      <c r="H14" s="4931"/>
      <c r="I14" s="4931"/>
      <c r="J14" s="5119"/>
    </row>
    <row r="15" spans="1:10" s="53" customFormat="1" ht="32.25" customHeight="1">
      <c r="A15" s="5126" t="s">
        <v>2904</v>
      </c>
      <c r="B15" s="5127"/>
      <c r="C15" s="5127"/>
      <c r="D15" s="2920" t="s">
        <v>3048</v>
      </c>
      <c r="E15" s="4931" t="s">
        <v>2893</v>
      </c>
      <c r="F15" s="4931"/>
      <c r="G15" s="4931"/>
      <c r="H15" s="4931"/>
      <c r="I15" s="4931"/>
      <c r="J15" s="5119"/>
    </row>
    <row r="16" spans="1:10" s="53" customFormat="1" ht="43.5" customHeight="1">
      <c r="A16" s="5126" t="s">
        <v>2905</v>
      </c>
      <c r="B16" s="5127"/>
      <c r="C16" s="5127"/>
      <c r="D16" s="2920" t="s">
        <v>3049</v>
      </c>
      <c r="E16" s="4931" t="s">
        <v>2895</v>
      </c>
      <c r="F16" s="4931"/>
      <c r="G16" s="4931"/>
      <c r="H16" s="4931"/>
      <c r="I16" s="4931"/>
      <c r="J16" s="5119"/>
    </row>
    <row r="17" spans="1:10" s="95" customFormat="1" ht="33.75" customHeight="1" thickBot="1">
      <c r="A17" s="5126" t="s">
        <v>2906</v>
      </c>
      <c r="B17" s="5127"/>
      <c r="C17" s="5127"/>
      <c r="D17" s="2920" t="s">
        <v>3050</v>
      </c>
      <c r="E17" s="4931" t="s">
        <v>2897</v>
      </c>
      <c r="F17" s="4931"/>
      <c r="G17" s="4931"/>
      <c r="H17" s="4931"/>
      <c r="I17" s="4931"/>
      <c r="J17" s="5119"/>
    </row>
    <row r="18" spans="1:10" ht="48" customHeight="1" thickTop="1">
      <c r="A18" s="5126" t="s">
        <v>2907</v>
      </c>
      <c r="B18" s="5127"/>
      <c r="C18" s="5127"/>
      <c r="D18" s="2920" t="s">
        <v>3051</v>
      </c>
      <c r="E18" s="4931"/>
      <c r="F18" s="4931"/>
      <c r="G18" s="4931"/>
      <c r="H18" s="4931"/>
      <c r="I18" s="4931"/>
      <c r="J18" s="5119"/>
    </row>
    <row r="19" spans="1:10" ht="54.75" customHeight="1">
      <c r="A19" s="5126" t="s">
        <v>2908</v>
      </c>
      <c r="B19" s="5127"/>
      <c r="C19" s="5127"/>
      <c r="D19" s="2920" t="s">
        <v>3052</v>
      </c>
      <c r="E19" s="4931"/>
      <c r="F19" s="4931"/>
      <c r="G19" s="4931"/>
      <c r="H19" s="4931"/>
      <c r="I19" s="4931"/>
      <c r="J19" s="5119"/>
    </row>
    <row r="20" spans="1:10" ht="44.25" customHeight="1">
      <c r="A20" s="5126" t="s">
        <v>2909</v>
      </c>
      <c r="B20" s="5127"/>
      <c r="C20" s="5127"/>
      <c r="D20" s="2920" t="s">
        <v>3053</v>
      </c>
      <c r="E20" s="4931"/>
      <c r="F20" s="4931"/>
      <c r="G20" s="4931"/>
      <c r="H20" s="4931"/>
      <c r="I20" s="4931"/>
      <c r="J20" s="5119"/>
    </row>
    <row r="21" spans="1:10" ht="31.5" customHeight="1">
      <c r="A21" s="5126" t="s">
        <v>2910</v>
      </c>
      <c r="B21" s="5127"/>
      <c r="C21" s="5127"/>
      <c r="D21" s="2920" t="s">
        <v>3054</v>
      </c>
      <c r="E21" s="4931"/>
      <c r="F21" s="4931"/>
      <c r="G21" s="4931"/>
      <c r="H21" s="4931"/>
      <c r="I21" s="4931"/>
      <c r="J21" s="5119"/>
    </row>
    <row r="22" spans="1:10" ht="31.5" customHeight="1">
      <c r="A22" s="5126" t="s">
        <v>2911</v>
      </c>
      <c r="B22" s="5127"/>
      <c r="C22" s="5127"/>
      <c r="D22" s="2920" t="s">
        <v>3055</v>
      </c>
      <c r="E22" s="4931"/>
      <c r="F22" s="4931"/>
      <c r="G22" s="4931"/>
      <c r="H22" s="4931"/>
      <c r="I22" s="4931"/>
      <c r="J22" s="5119"/>
    </row>
    <row r="23" spans="1:10" ht="31.5" customHeight="1">
      <c r="A23" s="5126" t="s">
        <v>2912</v>
      </c>
      <c r="B23" s="5127"/>
      <c r="C23" s="5127"/>
      <c r="D23" s="2920" t="s">
        <v>3056</v>
      </c>
      <c r="E23" s="4931"/>
      <c r="F23" s="4931"/>
      <c r="G23" s="4931"/>
      <c r="H23" s="4931"/>
      <c r="I23" s="4931"/>
      <c r="J23" s="5119"/>
    </row>
    <row r="24" spans="1:10" ht="30.75" customHeight="1">
      <c r="A24" s="5126" t="s">
        <v>2913</v>
      </c>
      <c r="B24" s="5127"/>
      <c r="C24" s="5127"/>
      <c r="D24" s="2920" t="s">
        <v>3057</v>
      </c>
      <c r="E24" s="4931"/>
      <c r="F24" s="4931"/>
      <c r="G24" s="4931"/>
      <c r="H24" s="4931"/>
      <c r="I24" s="4931"/>
      <c r="J24" s="5119"/>
    </row>
    <row r="25" spans="1:10" ht="31.5" customHeight="1">
      <c r="A25" s="5126" t="s">
        <v>2914</v>
      </c>
      <c r="B25" s="5127"/>
      <c r="C25" s="5127"/>
      <c r="D25" s="2920" t="s">
        <v>3058</v>
      </c>
      <c r="E25" s="4931"/>
      <c r="F25" s="4931"/>
      <c r="G25" s="4931"/>
      <c r="H25" s="4931"/>
      <c r="I25" s="4931"/>
      <c r="J25" s="5119"/>
    </row>
    <row r="26" spans="1:10" ht="30.75" customHeight="1">
      <c r="A26" s="5126" t="s">
        <v>2915</v>
      </c>
      <c r="B26" s="5127"/>
      <c r="C26" s="5127"/>
      <c r="D26" s="2920" t="s">
        <v>3059</v>
      </c>
      <c r="E26" s="4931"/>
      <c r="F26" s="4931"/>
      <c r="G26" s="4931"/>
      <c r="H26" s="4931"/>
      <c r="I26" s="4931"/>
      <c r="J26" s="5119"/>
    </row>
    <row r="27" spans="1:10" ht="24.75" customHeight="1">
      <c r="A27" s="5126" t="s">
        <v>2916</v>
      </c>
      <c r="B27" s="5127"/>
      <c r="C27" s="5127"/>
      <c r="D27" s="2920" t="s">
        <v>3060</v>
      </c>
      <c r="E27" s="4931"/>
      <c r="F27" s="4931"/>
      <c r="G27" s="4931"/>
      <c r="H27" s="4931"/>
      <c r="I27" s="4931"/>
      <c r="J27" s="5119"/>
    </row>
    <row r="28" spans="1:10" ht="24" customHeight="1">
      <c r="A28" s="5126" t="s">
        <v>2917</v>
      </c>
      <c r="B28" s="5127"/>
      <c r="C28" s="5127"/>
      <c r="D28" s="2920" t="s">
        <v>3061</v>
      </c>
      <c r="E28" s="4931"/>
      <c r="F28" s="4931"/>
      <c r="G28" s="4931"/>
      <c r="H28" s="4931"/>
      <c r="I28" s="4931"/>
      <c r="J28" s="5119"/>
    </row>
    <row r="29" spans="1:10" ht="21" customHeight="1">
      <c r="A29" s="5126" t="s">
        <v>2918</v>
      </c>
      <c r="B29" s="5127"/>
      <c r="C29" s="5127"/>
      <c r="D29" s="2920" t="s">
        <v>3062</v>
      </c>
      <c r="E29" s="4931"/>
      <c r="F29" s="4931"/>
      <c r="G29" s="4931"/>
      <c r="H29" s="4931"/>
      <c r="I29" s="4931"/>
      <c r="J29" s="5119"/>
    </row>
    <row r="30" spans="1:10" ht="19.5" customHeight="1">
      <c r="A30" s="5145" t="s">
        <v>2919</v>
      </c>
      <c r="B30" s="5146"/>
      <c r="C30" s="5146"/>
      <c r="D30" s="2920" t="s">
        <v>3063</v>
      </c>
      <c r="E30" s="4931"/>
      <c r="F30" s="4931"/>
      <c r="G30" s="4931"/>
      <c r="H30" s="4931"/>
      <c r="I30" s="4931"/>
      <c r="J30" s="5119"/>
    </row>
    <row r="31" spans="1:10" ht="30.75" customHeight="1">
      <c r="A31" s="5123" t="s">
        <v>2920</v>
      </c>
      <c r="B31" s="5124"/>
      <c r="C31" s="5124"/>
      <c r="D31" s="5124"/>
      <c r="E31" s="5124"/>
      <c r="F31" s="5124"/>
      <c r="G31" s="5124"/>
      <c r="H31" s="5124"/>
      <c r="I31" s="5124"/>
      <c r="J31" s="5125"/>
    </row>
    <row r="32" spans="1:10" ht="33.75" customHeight="1" thickBot="1">
      <c r="A32" s="5120" t="s">
        <v>3064</v>
      </c>
      <c r="B32" s="5121"/>
      <c r="C32" s="5121"/>
      <c r="D32" s="5121"/>
      <c r="E32" s="5121"/>
      <c r="F32" s="5121"/>
      <c r="G32" s="5121"/>
      <c r="H32" s="5121"/>
      <c r="I32" s="5121"/>
      <c r="J32" s="5122"/>
    </row>
    <row r="33" spans="1:10" ht="12.75" customHeight="1">
      <c r="A33" s="362"/>
      <c r="B33" s="362"/>
      <c r="C33" s="362"/>
      <c r="D33" s="362"/>
      <c r="E33" s="362"/>
      <c r="F33" s="362"/>
      <c r="G33" s="362"/>
      <c r="H33" s="362"/>
      <c r="I33" s="362"/>
      <c r="J33" s="362"/>
    </row>
    <row r="34" spans="1:10" ht="12.75" customHeight="1">
      <c r="A34" s="5143"/>
      <c r="B34" s="5143"/>
      <c r="C34" s="5143"/>
      <c r="D34" s="5143"/>
      <c r="E34" s="5143"/>
      <c r="F34" s="5143"/>
      <c r="G34" s="5143"/>
      <c r="H34" s="2924"/>
      <c r="I34" s="2924"/>
      <c r="J34" s="2924"/>
    </row>
    <row r="35" spans="1:10" ht="12.75" customHeight="1">
      <c r="A35" s="362"/>
      <c r="B35" s="362"/>
      <c r="C35" s="362"/>
      <c r="D35" s="362"/>
      <c r="E35" s="362"/>
      <c r="F35" s="362"/>
      <c r="G35" s="362"/>
      <c r="H35" s="362"/>
      <c r="I35" s="362"/>
      <c r="J35" s="362"/>
    </row>
    <row r="36" spans="1:10" ht="12.75" customHeight="1">
      <c r="A36" s="5144"/>
      <c r="B36" s="5144"/>
      <c r="C36" s="5144"/>
      <c r="D36" s="5144"/>
      <c r="E36" s="5144"/>
      <c r="F36" s="5144"/>
      <c r="G36" s="5144"/>
      <c r="H36" s="2925"/>
      <c r="I36" s="2925"/>
      <c r="J36" s="2925"/>
    </row>
    <row r="37" spans="1:10" ht="12.75" customHeight="1">
      <c r="A37" s="362"/>
      <c r="B37" s="362"/>
      <c r="C37" s="362"/>
      <c r="D37" s="362"/>
      <c r="E37" s="362"/>
      <c r="F37" s="362"/>
      <c r="G37" s="362"/>
      <c r="H37" s="362"/>
      <c r="I37" s="362"/>
      <c r="J37" s="362"/>
    </row>
  </sheetData>
  <mergeCells count="92">
    <mergeCell ref="E16:G16"/>
    <mergeCell ref="E17:G17"/>
    <mergeCell ref="A34:G34"/>
    <mergeCell ref="A36:G36"/>
    <mergeCell ref="E30:G30"/>
    <mergeCell ref="E27:G27"/>
    <mergeCell ref="E28:G28"/>
    <mergeCell ref="E29:G29"/>
    <mergeCell ref="A29:C29"/>
    <mergeCell ref="A30:C30"/>
    <mergeCell ref="A19:C19"/>
    <mergeCell ref="A20:C20"/>
    <mergeCell ref="A21:C21"/>
    <mergeCell ref="A27:C27"/>
    <mergeCell ref="A22:C22"/>
    <mergeCell ref="A23:C23"/>
    <mergeCell ref="E13:G13"/>
    <mergeCell ref="A5:C5"/>
    <mergeCell ref="A6:C6"/>
    <mergeCell ref="A7:C7"/>
    <mergeCell ref="E26:G26"/>
    <mergeCell ref="E19:G19"/>
    <mergeCell ref="E20:G20"/>
    <mergeCell ref="E21:G21"/>
    <mergeCell ref="E22:G22"/>
    <mergeCell ref="E23:G23"/>
    <mergeCell ref="E24:G24"/>
    <mergeCell ref="A18:C18"/>
    <mergeCell ref="E18:G18"/>
    <mergeCell ref="E25:G25"/>
    <mergeCell ref="E14:G14"/>
    <mergeCell ref="E15:G15"/>
    <mergeCell ref="E12:G12"/>
    <mergeCell ref="E11:G11"/>
    <mergeCell ref="E5:G5"/>
    <mergeCell ref="E6:G6"/>
    <mergeCell ref="E7:G7"/>
    <mergeCell ref="E8:G8"/>
    <mergeCell ref="E9:G9"/>
    <mergeCell ref="E10:G10"/>
    <mergeCell ref="A1:G1"/>
    <mergeCell ref="E2:G2"/>
    <mergeCell ref="A4:C4"/>
    <mergeCell ref="E3:G3"/>
    <mergeCell ref="E4:G4"/>
    <mergeCell ref="A2:C3"/>
    <mergeCell ref="D2:D3"/>
    <mergeCell ref="A8:C8"/>
    <mergeCell ref="A9:C9"/>
    <mergeCell ref="A10:C10"/>
    <mergeCell ref="A11:C11"/>
    <mergeCell ref="A12:C12"/>
    <mergeCell ref="A13:C13"/>
    <mergeCell ref="A14:C14"/>
    <mergeCell ref="A15:C15"/>
    <mergeCell ref="A16:C16"/>
    <mergeCell ref="A17:C17"/>
    <mergeCell ref="A24:C24"/>
    <mergeCell ref="A25:C25"/>
    <mergeCell ref="A26:C26"/>
    <mergeCell ref="H2:J2"/>
    <mergeCell ref="H3:J3"/>
    <mergeCell ref="H4:J4"/>
    <mergeCell ref="H5:J5"/>
    <mergeCell ref="H6:J6"/>
    <mergeCell ref="H7:J7"/>
    <mergeCell ref="H8:J8"/>
    <mergeCell ref="H9:J9"/>
    <mergeCell ref="H10:J10"/>
    <mergeCell ref="H11:J11"/>
    <mergeCell ref="H12:J12"/>
    <mergeCell ref="H13:J13"/>
    <mergeCell ref="H14:J14"/>
    <mergeCell ref="H15:J15"/>
    <mergeCell ref="H16:J16"/>
    <mergeCell ref="H17:J17"/>
    <mergeCell ref="H18:J18"/>
    <mergeCell ref="H19:J19"/>
    <mergeCell ref="H20:J20"/>
    <mergeCell ref="H21:J21"/>
    <mergeCell ref="H22:J22"/>
    <mergeCell ref="H23:J23"/>
    <mergeCell ref="H24:J24"/>
    <mergeCell ref="H25:J25"/>
    <mergeCell ref="H26:J26"/>
    <mergeCell ref="A32:J32"/>
    <mergeCell ref="H27:J27"/>
    <mergeCell ref="H28:J28"/>
    <mergeCell ref="H29:J29"/>
    <mergeCell ref="H30:J30"/>
    <mergeCell ref="A31:J31"/>
    <mergeCell ref="A28:C28"/>
  </mergeCells>
  <printOptions horizontalCentered="1"/>
  <pageMargins left="0.51" right="0.44" top="0.9" bottom="0.3" header="0.55000000000000004" footer="0.16"/>
  <pageSetup paperSize="9" scale="99" firstPageNumber="414" fitToHeight="0" orientation="landscape" useFirstPageNumber="1" r:id="rId1"/>
  <headerFooter>
    <oddHeader>&amp;L&amp;"Arial,Bold"&amp;UCOCHIN UNIVERSITY OF SCIENCE AND TECHNOLOGYBUDGET ESTIMATES: 2022-23&amp;C                                 &amp;P</oddHeader>
    <oddFooter>&amp;L&amp;C&amp;R</oddFooter>
    <evenHeader>&amp;L&amp;"Arial,Bold"&amp;UCOCHIN UNIVERSITY OF SCIENCE AND TECHNOLOGYBUDGET ESTIMATES: 2015-16&amp;C&amp;P&amp;R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rgb="FF800080"/>
  </sheetPr>
  <dimension ref="A1:C49"/>
  <sheetViews>
    <sheetView workbookViewId="0">
      <selection activeCell="B3" sqref="B3:B4"/>
    </sheetView>
  </sheetViews>
  <sheetFormatPr defaultColWidth="9" defaultRowHeight="12.75" customHeight="1"/>
  <cols>
    <col min="3" max="3" width="30.5703125" customWidth="1"/>
  </cols>
  <sheetData>
    <row r="1" spans="1:3" ht="12.75" customHeight="1">
      <c r="A1" s="2" t="s">
        <v>2925</v>
      </c>
    </row>
    <row r="2" spans="1:3" ht="12.75" customHeight="1">
      <c r="A2" s="3" t="s">
        <v>2926</v>
      </c>
      <c r="B2" s="5118" t="s">
        <v>2927</v>
      </c>
      <c r="C2" s="5118"/>
    </row>
    <row r="3" spans="1:3" ht="12.75" customHeight="1">
      <c r="A3" s="5">
        <v>1</v>
      </c>
      <c r="B3" s="1" t="s">
        <v>7</v>
      </c>
      <c r="C3" s="5" t="s">
        <v>157</v>
      </c>
    </row>
    <row r="4" spans="1:3" ht="12.75" customHeight="1">
      <c r="A4" s="5">
        <v>2</v>
      </c>
      <c r="B4" s="1" t="s">
        <v>10</v>
      </c>
      <c r="C4" s="5" t="s">
        <v>11</v>
      </c>
    </row>
    <row r="5" spans="1:3" ht="12.75" customHeight="1">
      <c r="A5" s="5">
        <v>3</v>
      </c>
      <c r="B5" s="1" t="s">
        <v>12</v>
      </c>
      <c r="C5" s="5" t="s">
        <v>160</v>
      </c>
    </row>
    <row r="6" spans="1:3" ht="12.75" customHeight="1">
      <c r="A6" s="5">
        <v>4</v>
      </c>
      <c r="B6" s="1" t="s">
        <v>14</v>
      </c>
      <c r="C6" s="5" t="s">
        <v>161</v>
      </c>
    </row>
    <row r="7" spans="1:3" ht="12.75" customHeight="1">
      <c r="A7" s="5">
        <v>5</v>
      </c>
      <c r="B7" s="1" t="s">
        <v>15</v>
      </c>
      <c r="C7" s="5" t="s">
        <v>162</v>
      </c>
    </row>
    <row r="8" spans="1:3" ht="12.75" customHeight="1">
      <c r="A8" s="5">
        <v>6</v>
      </c>
      <c r="B8" s="1" t="s">
        <v>16</v>
      </c>
      <c r="C8" s="5" t="s">
        <v>17</v>
      </c>
    </row>
    <row r="9" spans="1:3" ht="12.75" customHeight="1">
      <c r="A9" s="5">
        <v>7</v>
      </c>
      <c r="B9" s="1" t="s">
        <v>18</v>
      </c>
      <c r="C9" s="5" t="s">
        <v>19</v>
      </c>
    </row>
    <row r="10" spans="1:3" ht="12.75" customHeight="1">
      <c r="A10" s="5">
        <v>8</v>
      </c>
      <c r="B10" s="1" t="s">
        <v>20</v>
      </c>
      <c r="C10" s="5" t="s">
        <v>163</v>
      </c>
    </row>
    <row r="11" spans="1:3" ht="12.75" customHeight="1">
      <c r="A11" s="5">
        <v>9</v>
      </c>
      <c r="B11" s="1" t="s">
        <v>2928</v>
      </c>
      <c r="C11" s="5" t="s">
        <v>2929</v>
      </c>
    </row>
    <row r="12" spans="1:3" ht="12.75" customHeight="1">
      <c r="A12" s="5">
        <v>10</v>
      </c>
      <c r="B12" s="1" t="s">
        <v>22</v>
      </c>
      <c r="C12" s="5" t="s">
        <v>164</v>
      </c>
    </row>
    <row r="13" spans="1:3" ht="12.75" customHeight="1">
      <c r="A13" s="5">
        <v>11</v>
      </c>
      <c r="B13" s="1" t="s">
        <v>23</v>
      </c>
      <c r="C13" s="5" t="s">
        <v>2656</v>
      </c>
    </row>
    <row r="14" spans="1:3" ht="12.75" customHeight="1">
      <c r="A14" s="5">
        <v>12</v>
      </c>
      <c r="B14" s="1" t="s">
        <v>44</v>
      </c>
      <c r="C14" t="s">
        <v>308</v>
      </c>
    </row>
    <row r="15" spans="1:3" ht="12.75" customHeight="1">
      <c r="A15" s="5">
        <v>13</v>
      </c>
      <c r="B15" s="1" t="s">
        <v>45</v>
      </c>
      <c r="C15" s="5" t="s">
        <v>46</v>
      </c>
    </row>
    <row r="16" spans="1:3" ht="12.75" customHeight="1">
      <c r="A16" s="5">
        <v>14</v>
      </c>
      <c r="B16" s="1" t="s">
        <v>49</v>
      </c>
      <c r="C16" s="5" t="s">
        <v>179</v>
      </c>
    </row>
    <row r="17" spans="1:3" ht="12.75" customHeight="1">
      <c r="A17" s="5">
        <v>15</v>
      </c>
      <c r="B17" s="1" t="s">
        <v>50</v>
      </c>
      <c r="C17" s="5" t="s">
        <v>2930</v>
      </c>
    </row>
    <row r="18" spans="1:3" ht="12.75" customHeight="1">
      <c r="A18" s="5">
        <v>16</v>
      </c>
      <c r="B18" s="1" t="s">
        <v>51</v>
      </c>
      <c r="C18" s="5" t="s">
        <v>52</v>
      </c>
    </row>
    <row r="19" spans="1:3" ht="12.75" customHeight="1">
      <c r="A19" s="5">
        <v>17</v>
      </c>
      <c r="B19" s="1" t="s">
        <v>2931</v>
      </c>
      <c r="C19" s="5" t="s">
        <v>2932</v>
      </c>
    </row>
    <row r="20" spans="1:3" ht="12.75" customHeight="1">
      <c r="A20" s="5">
        <v>18</v>
      </c>
      <c r="B20" s="1" t="s">
        <v>53</v>
      </c>
      <c r="C20" s="5" t="s">
        <v>181</v>
      </c>
    </row>
    <row r="21" spans="1:3" ht="38.25" customHeight="1">
      <c r="A21" s="8">
        <v>19</v>
      </c>
      <c r="B21" s="7" t="s">
        <v>54</v>
      </c>
      <c r="C21" s="10" t="s">
        <v>315</v>
      </c>
    </row>
    <row r="22" spans="1:3" ht="12.75" customHeight="1">
      <c r="A22" s="5">
        <v>20</v>
      </c>
      <c r="B22" s="1" t="s">
        <v>55</v>
      </c>
      <c r="C22" s="5" t="s">
        <v>183</v>
      </c>
    </row>
    <row r="23" spans="1:3" ht="12.75" customHeight="1">
      <c r="A23" s="5">
        <v>21</v>
      </c>
      <c r="B23" s="1" t="s">
        <v>56</v>
      </c>
      <c r="C23" s="5" t="s">
        <v>184</v>
      </c>
    </row>
    <row r="24" spans="1:3" ht="12.75" customHeight="1">
      <c r="A24" s="5">
        <v>22</v>
      </c>
      <c r="B24" s="1" t="s">
        <v>2923</v>
      </c>
      <c r="C24" s="5" t="s">
        <v>2933</v>
      </c>
    </row>
    <row r="25" spans="1:3" ht="12.75" customHeight="1">
      <c r="A25" s="5">
        <v>23</v>
      </c>
      <c r="B25" s="1" t="s">
        <v>57</v>
      </c>
      <c r="C25" s="5" t="s">
        <v>185</v>
      </c>
    </row>
    <row r="26" spans="1:3" ht="12.75" customHeight="1">
      <c r="A26" s="5">
        <v>24</v>
      </c>
      <c r="B26" s="1" t="s">
        <v>2934</v>
      </c>
      <c r="C26" s="5" t="s">
        <v>2935</v>
      </c>
    </row>
    <row r="27" spans="1:3" ht="12.75" customHeight="1">
      <c r="A27" s="5">
        <v>25</v>
      </c>
      <c r="B27" s="1" t="s">
        <v>58</v>
      </c>
      <c r="C27" s="5" t="s">
        <v>186</v>
      </c>
    </row>
    <row r="28" spans="1:3" ht="12.75" customHeight="1">
      <c r="A28" s="5">
        <v>26</v>
      </c>
      <c r="B28" s="1" t="s">
        <v>59</v>
      </c>
      <c r="C28" s="5" t="s">
        <v>60</v>
      </c>
    </row>
    <row r="29" spans="1:3" ht="12.75" customHeight="1">
      <c r="A29" s="5">
        <v>27</v>
      </c>
      <c r="B29" s="1" t="s">
        <v>62</v>
      </c>
      <c r="C29" s="5" t="s">
        <v>63</v>
      </c>
    </row>
    <row r="30" spans="1:3" ht="12.75" customHeight="1">
      <c r="A30" s="5">
        <v>28</v>
      </c>
      <c r="B30" s="1" t="s">
        <v>64</v>
      </c>
      <c r="C30" s="5" t="s">
        <v>65</v>
      </c>
    </row>
    <row r="31" spans="1:3" ht="12.75" customHeight="1">
      <c r="A31" s="5">
        <v>29</v>
      </c>
      <c r="B31" s="1" t="s">
        <v>2936</v>
      </c>
      <c r="C31" s="5" t="s">
        <v>65</v>
      </c>
    </row>
    <row r="32" spans="1:3" ht="12.75" customHeight="1">
      <c r="A32" s="5">
        <v>30</v>
      </c>
      <c r="B32" s="1" t="s">
        <v>66</v>
      </c>
      <c r="C32" s="5" t="s">
        <v>67</v>
      </c>
    </row>
    <row r="33" spans="1:3" ht="12.75" customHeight="1">
      <c r="A33" s="5">
        <v>31</v>
      </c>
      <c r="B33" s="1" t="s">
        <v>68</v>
      </c>
      <c r="C33" s="5" t="s">
        <v>69</v>
      </c>
    </row>
    <row r="34" spans="1:3" ht="12.75" customHeight="1">
      <c r="A34" s="5">
        <v>32</v>
      </c>
      <c r="B34" s="1" t="s">
        <v>70</v>
      </c>
      <c r="C34" s="5" t="s">
        <v>71</v>
      </c>
    </row>
    <row r="35" spans="1:3" ht="12.75" customHeight="1">
      <c r="A35" s="5">
        <v>33</v>
      </c>
      <c r="B35" s="1" t="s">
        <v>72</v>
      </c>
      <c r="C35" s="5" t="s">
        <v>2737</v>
      </c>
    </row>
    <row r="36" spans="1:3" ht="38.25" customHeight="1">
      <c r="A36" s="8">
        <v>34</v>
      </c>
      <c r="B36" s="7" t="s">
        <v>2937</v>
      </c>
      <c r="C36" s="6" t="s">
        <v>2938</v>
      </c>
    </row>
    <row r="37" spans="1:3" ht="12.75" customHeight="1">
      <c r="A37" s="5">
        <v>35</v>
      </c>
      <c r="B37" s="1" t="s">
        <v>73</v>
      </c>
      <c r="C37" s="5" t="s">
        <v>74</v>
      </c>
    </row>
    <row r="38" spans="1:3" ht="12.75" customHeight="1">
      <c r="A38" s="5">
        <v>36</v>
      </c>
      <c r="B38" s="1" t="s">
        <v>75</v>
      </c>
      <c r="C38" s="5" t="s">
        <v>76</v>
      </c>
    </row>
    <row r="39" spans="1:3" ht="12.75" customHeight="1">
      <c r="A39" s="5">
        <v>37</v>
      </c>
      <c r="B39" s="1" t="s">
        <v>77</v>
      </c>
      <c r="C39" s="5" t="s">
        <v>190</v>
      </c>
    </row>
    <row r="40" spans="1:3" ht="12.75" customHeight="1">
      <c r="A40" s="5">
        <v>38</v>
      </c>
      <c r="B40" s="1" t="s">
        <v>2939</v>
      </c>
      <c r="C40" s="5" t="s">
        <v>2940</v>
      </c>
    </row>
    <row r="41" spans="1:3" ht="12.75" customHeight="1">
      <c r="A41" s="5">
        <v>39</v>
      </c>
      <c r="B41" s="1" t="s">
        <v>78</v>
      </c>
      <c r="C41" s="5" t="s">
        <v>79</v>
      </c>
    </row>
    <row r="42" spans="1:3" ht="12.75" customHeight="1">
      <c r="A42" s="5">
        <v>40</v>
      </c>
      <c r="B42" s="1" t="s">
        <v>2941</v>
      </c>
      <c r="C42" s="5" t="s">
        <v>2942</v>
      </c>
    </row>
    <row r="43" spans="1:3" ht="12.75" customHeight="1">
      <c r="A43" s="5">
        <v>41</v>
      </c>
      <c r="B43" s="1" t="s">
        <v>80</v>
      </c>
      <c r="C43" s="5" t="s">
        <v>191</v>
      </c>
    </row>
    <row r="44" spans="1:3" ht="12.75" customHeight="1">
      <c r="A44" s="5">
        <v>42</v>
      </c>
      <c r="B44" s="1" t="s">
        <v>81</v>
      </c>
      <c r="C44" s="5" t="s">
        <v>2943</v>
      </c>
    </row>
    <row r="45" spans="1:3" ht="12.75" customHeight="1">
      <c r="A45" s="5">
        <v>43</v>
      </c>
      <c r="B45" s="1" t="s">
        <v>82</v>
      </c>
      <c r="C45" s="5" t="s">
        <v>192</v>
      </c>
    </row>
    <row r="46" spans="1:3" ht="12.75" customHeight="1">
      <c r="A46" s="5">
        <v>44</v>
      </c>
      <c r="B46" s="1" t="s">
        <v>84</v>
      </c>
      <c r="C46" s="5" t="s">
        <v>85</v>
      </c>
    </row>
    <row r="47" spans="1:3" ht="12.75" customHeight="1">
      <c r="A47" s="5">
        <v>45</v>
      </c>
      <c r="B47" s="1" t="s">
        <v>86</v>
      </c>
      <c r="C47" s="5" t="s">
        <v>87</v>
      </c>
    </row>
    <row r="48" spans="1:3" ht="13.5" customHeight="1">
      <c r="A48" s="11"/>
      <c r="B48" s="9"/>
      <c r="C48" s="9"/>
    </row>
    <row r="49" ht="13.5" customHeight="1"/>
  </sheetData>
  <mergeCells count="1">
    <mergeCell ref="B2:C2"/>
  </mergeCells>
  <printOptions gridLines="1"/>
  <pageMargins left="0.75" right="0.75" top="1" bottom="1" header="0.5" footer="0.5"/>
  <pageSetup orientation="landscape" r:id="rId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rgb="FF800080"/>
  </sheetPr>
  <dimension ref="A4:J22"/>
  <sheetViews>
    <sheetView workbookViewId="0">
      <selection activeCell="B3" sqref="A3:J4"/>
    </sheetView>
  </sheetViews>
  <sheetFormatPr defaultColWidth="9" defaultRowHeight="12.75" customHeight="1"/>
  <cols>
    <col min="1" max="1" width="7.28515625" customWidth="1"/>
    <col min="2" max="2" width="33.5703125" customWidth="1"/>
    <col min="3" max="3" width="14" bestFit="1" customWidth="1"/>
    <col min="4" max="10" width="9.42578125" customWidth="1"/>
  </cols>
  <sheetData>
    <row r="4" spans="1:10" ht="18" customHeight="1">
      <c r="A4" s="5118" t="s">
        <v>98</v>
      </c>
      <c r="B4" s="5118"/>
      <c r="C4" s="5118"/>
      <c r="D4" s="5118"/>
      <c r="E4" s="5118"/>
      <c r="F4" s="5118"/>
      <c r="G4" s="5118"/>
      <c r="H4" s="5118"/>
      <c r="I4" s="5118"/>
      <c r="J4" s="5118"/>
    </row>
    <row r="6" spans="1:10" ht="13.5" customHeight="1">
      <c r="A6" s="2"/>
      <c r="B6" s="2"/>
      <c r="C6" s="2"/>
      <c r="D6" s="2"/>
      <c r="E6" s="2"/>
      <c r="F6" s="2"/>
      <c r="G6" s="2"/>
      <c r="H6" s="2"/>
      <c r="I6" s="5118" t="s">
        <v>116</v>
      </c>
      <c r="J6" s="5118"/>
    </row>
    <row r="7" spans="1:10" ht="12.75" customHeight="1">
      <c r="A7" s="5118" t="s">
        <v>99</v>
      </c>
      <c r="B7" s="5118" t="s">
        <v>100</v>
      </c>
      <c r="C7" s="5118" t="s">
        <v>101</v>
      </c>
      <c r="D7" s="5118"/>
      <c r="E7" s="5118" t="s">
        <v>102</v>
      </c>
      <c r="F7" s="5118"/>
      <c r="G7" s="5118"/>
      <c r="H7" s="5118"/>
      <c r="I7" s="5118"/>
      <c r="J7" s="5118"/>
    </row>
    <row r="8" spans="1:10" ht="12.75" customHeight="1">
      <c r="A8" s="5118"/>
      <c r="B8" s="5118"/>
      <c r="C8" s="5118" t="s">
        <v>103</v>
      </c>
      <c r="D8" s="5118" t="s">
        <v>104</v>
      </c>
      <c r="E8" s="5118" t="s">
        <v>2944</v>
      </c>
      <c r="F8" s="5118"/>
      <c r="G8" s="5118" t="s">
        <v>2945</v>
      </c>
      <c r="H8" s="5118"/>
      <c r="I8" s="5118" t="s">
        <v>107</v>
      </c>
      <c r="J8" s="5118"/>
    </row>
    <row r="9" spans="1:10" ht="13.5" customHeight="1">
      <c r="A9" s="5118"/>
      <c r="B9" s="5118"/>
      <c r="C9" s="5118"/>
      <c r="D9" s="5118"/>
      <c r="E9" s="29" t="s">
        <v>103</v>
      </c>
      <c r="F9" s="29" t="s">
        <v>104</v>
      </c>
      <c r="G9" s="29" t="s">
        <v>103</v>
      </c>
      <c r="H9" s="29" t="s">
        <v>104</v>
      </c>
      <c r="I9" s="29" t="s">
        <v>103</v>
      </c>
      <c r="J9" s="42" t="s">
        <v>104</v>
      </c>
    </row>
    <row r="10" spans="1:10" ht="13.5" customHeight="1">
      <c r="A10" s="30">
        <v>1</v>
      </c>
      <c r="B10" s="23" t="s">
        <v>2946</v>
      </c>
      <c r="C10" s="24">
        <v>390.08895999999999</v>
      </c>
      <c r="D10" s="25">
        <v>2250.2235099999998</v>
      </c>
      <c r="E10" s="25">
        <v>3282.34431</v>
      </c>
      <c r="F10" s="26">
        <v>0</v>
      </c>
      <c r="G10" s="27">
        <v>-781.13219000000004</v>
      </c>
      <c r="H10" s="27">
        <v>0</v>
      </c>
      <c r="I10" s="28">
        <v>251.49260000000001</v>
      </c>
      <c r="J10" s="31">
        <v>0</v>
      </c>
    </row>
    <row r="11" spans="1:10" ht="12.75" customHeight="1">
      <c r="A11" s="32">
        <f>A10+1</f>
        <v>2</v>
      </c>
      <c r="B11" s="15" t="s">
        <v>2947</v>
      </c>
      <c r="C11" s="14">
        <v>4031.6082000000001</v>
      </c>
      <c r="D11" s="14">
        <v>3753.5149999999999</v>
      </c>
      <c r="E11" s="14">
        <v>960.58749999999998</v>
      </c>
      <c r="F11" s="16">
        <v>0</v>
      </c>
      <c r="G11" s="17">
        <v>208.31694999999999</v>
      </c>
      <c r="H11" s="17"/>
      <c r="I11" s="15">
        <v>529.13</v>
      </c>
      <c r="J11" s="33">
        <v>0</v>
      </c>
    </row>
    <row r="12" spans="1:10" ht="12.75" customHeight="1">
      <c r="A12" s="32">
        <f>A11+1</f>
        <v>3</v>
      </c>
      <c r="B12" s="15" t="s">
        <v>108</v>
      </c>
      <c r="C12" s="14">
        <v>4421.6971599999997</v>
      </c>
      <c r="D12" s="14">
        <v>6003.7385100000001</v>
      </c>
      <c r="E12" s="14">
        <v>4242.93181</v>
      </c>
      <c r="F12" s="16"/>
      <c r="G12" s="18">
        <v>-572.81524000000002</v>
      </c>
      <c r="H12" s="18">
        <v>0</v>
      </c>
      <c r="I12" s="14">
        <v>780.62260000000003</v>
      </c>
      <c r="J12" s="33">
        <v>0</v>
      </c>
    </row>
    <row r="13" spans="1:10" ht="16.5" customHeight="1">
      <c r="A13" s="34">
        <f>A12+1</f>
        <v>4</v>
      </c>
      <c r="B13" s="20" t="s">
        <v>2948</v>
      </c>
      <c r="C13" s="19">
        <v>5145.2629999999999</v>
      </c>
      <c r="D13" s="19">
        <v>4657.0599199999997</v>
      </c>
      <c r="E13" s="22">
        <v>2796.55</v>
      </c>
      <c r="F13" s="17">
        <v>0</v>
      </c>
      <c r="G13" s="17">
        <v>386.96</v>
      </c>
      <c r="H13" s="17">
        <v>0</v>
      </c>
      <c r="I13" s="15">
        <v>765.38</v>
      </c>
      <c r="J13" s="33">
        <v>0</v>
      </c>
    </row>
    <row r="14" spans="1:10" ht="27.75" customHeight="1">
      <c r="A14" s="35">
        <f>A13+1</f>
        <v>5</v>
      </c>
      <c r="B14" s="36" t="s">
        <v>2949</v>
      </c>
      <c r="C14" s="43">
        <v>-723.56583999999998</v>
      </c>
      <c r="D14" s="37">
        <v>1346.67859</v>
      </c>
      <c r="E14" s="38">
        <v>1446.3818100000001</v>
      </c>
      <c r="F14" s="39">
        <v>0</v>
      </c>
      <c r="G14" s="43">
        <v>-959.77524000000005</v>
      </c>
      <c r="H14" s="39">
        <v>0</v>
      </c>
      <c r="I14" s="40">
        <v>15.242599999999999</v>
      </c>
      <c r="J14" s="41">
        <v>0</v>
      </c>
    </row>
    <row r="15" spans="1:10" ht="12.75" customHeight="1">
      <c r="A15" s="7"/>
      <c r="B15" s="21"/>
      <c r="C15" s="45"/>
      <c r="D15" s="46"/>
      <c r="E15" s="44"/>
      <c r="F15" s="47"/>
      <c r="G15" s="45"/>
      <c r="H15" s="47"/>
      <c r="I15" s="13"/>
      <c r="J15" s="48"/>
    </row>
    <row r="16" spans="1:10" ht="12.75" customHeight="1">
      <c r="B16" s="5118" t="s">
        <v>109</v>
      </c>
      <c r="C16" s="5118"/>
      <c r="D16" s="5118"/>
      <c r="E16" s="5118"/>
      <c r="F16" s="5118"/>
      <c r="G16" s="5118"/>
      <c r="H16" s="5118"/>
      <c r="I16" s="5118"/>
      <c r="J16" s="5118"/>
    </row>
    <row r="18" spans="2:3" ht="12.75" customHeight="1">
      <c r="C18" s="1" t="s">
        <v>2950</v>
      </c>
    </row>
    <row r="19" spans="2:3" ht="12.75" customHeight="1">
      <c r="C19" s="1" t="s">
        <v>2951</v>
      </c>
    </row>
    <row r="20" spans="2:3" ht="12.75" customHeight="1">
      <c r="B20" t="s">
        <v>2952</v>
      </c>
      <c r="C20" s="12">
        <f>+'Dept allcns'!E9+'Dept allcns'!E141+'Dept allcns'!E295+'Dept allcns'!E370+'Dept allcns'!E439+'Dept allcns'!E506+'Dept allcns'!E580+'Dept allcns'!E646+'Dept allcns'!E775+'Dept allcns'!E847+'Dept allcns'!E1284+'Dept allcns'!E2106+'Dept allcns'!E2192+'Dept allcns'!E2380+'Dept allcns'!E2451+'Dept allcns'!E2517+'Dept allcns'!E2664+'Dept allcns'!E2739+'Dept allcns'!E2812+'Dept allcns'!E2887+'Dept allcns'!E2960+'Dept allcns'!E3034+'Dept allcns'!E3105+'Dept allcns'!E3238+'Dept allcns'!E3309+'Dept allcns'!E3381+'Dept allcns'!E3452+'Dept allcns'!E3527+'Dept allcns'!E3603+'Dept allcns'!E3674+'Dept allcns'!E3748+'Dept allcns'!E3820+'Dept allcns'!E3894+'Dept allcns'!E3965+'Dept allcns'!E4037+'Dept allcns'!E4107+'Dept allcns'!E4252</f>
        <v>977802720</v>
      </c>
    </row>
    <row r="21" spans="2:3" ht="15" customHeight="1">
      <c r="B21" t="s">
        <v>2953</v>
      </c>
      <c r="C21" s="66">
        <f>+'Dept allcns'!E104+'Dept allcns'!E105+'Dept allcns'!E106+'Dept allcns'!E107+'Dept allcns'!E110</f>
        <v>843200000</v>
      </c>
    </row>
    <row r="22" spans="2:3" ht="15" customHeight="1">
      <c r="C22" s="67">
        <f>C20+C21</f>
        <v>1821002720</v>
      </c>
    </row>
  </sheetData>
  <mergeCells count="12">
    <mergeCell ref="B16:J16"/>
    <mergeCell ref="A4:J4"/>
    <mergeCell ref="I6:J6"/>
    <mergeCell ref="A7:A9"/>
    <mergeCell ref="B7:B9"/>
    <mergeCell ref="C7:D7"/>
    <mergeCell ref="E7:J7"/>
    <mergeCell ref="C8:C9"/>
    <mergeCell ref="D8:D9"/>
    <mergeCell ref="E8:F8"/>
    <mergeCell ref="G8:H8"/>
    <mergeCell ref="I8:J8"/>
  </mergeCells>
  <printOptions horizontalCentered="1"/>
  <pageMargins left="0.5" right="0.5" top="0.5" bottom="0.5" header="0.6" footer="0.6"/>
  <pageSetup firstPageNumber="6" orientation="landscape" useFirstPageNumber="1" r:id="rId1"/>
  <headerFooter>
    <oddHeader>&amp;L&amp;"Arial,Bold"&amp;UCOCHIN UNIVERSITY OF SCIENCE AND TECHNOLOGYBUDGET ESTIMATES: 2009-10&amp;C&amp;R</oddHeader>
    <oddFooter>&amp;L&amp;C&amp;R</oddFooter>
    <evenHeader>&amp;L&amp;"Arial,Bold"&amp;UCOCHIN UNIVERSITY OF SCIENCE AND TECHNOLOGYBUDGET ESTIMATES: 2009-10&amp;C&amp;R</evenHeader>
    <evenFooter>&amp;L&amp;C&amp;R</evenFooter>
  </headerFooter>
</worksheet>
</file>

<file path=xl/worksheets/sheet29.xml><?xml version="1.0" encoding="utf-8"?>
<worksheet xmlns="http://schemas.openxmlformats.org/spreadsheetml/2006/main" xmlns:r="http://schemas.openxmlformats.org/officeDocument/2006/relationships">
  <dimension ref="A1"/>
  <sheetViews>
    <sheetView workbookViewId="0">
      <selection activeCell="B3" sqref="A3:J4"/>
    </sheetView>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7030A0"/>
    <pageSetUpPr fitToPage="1"/>
  </sheetPr>
  <dimension ref="A1:CX107"/>
  <sheetViews>
    <sheetView tabSelected="1" topLeftCell="A37" zoomScaleSheetLayoutView="100" workbookViewId="0">
      <selection activeCell="M47" sqref="M47"/>
    </sheetView>
  </sheetViews>
  <sheetFormatPr defaultColWidth="9" defaultRowHeight="12.75" customHeight="1"/>
  <cols>
    <col min="1" max="1" width="14.42578125" style="49" customWidth="1"/>
    <col min="2" max="2" width="11.7109375" style="49" customWidth="1"/>
    <col min="3" max="3" width="13.140625" style="49" customWidth="1"/>
    <col min="4" max="4" width="13.85546875" style="49" customWidth="1"/>
    <col min="5" max="5" width="14" style="49" customWidth="1"/>
    <col min="6" max="6" width="12" style="49" customWidth="1"/>
    <col min="7" max="7" width="6.140625" style="69" customWidth="1"/>
    <col min="8" max="8" width="29.28515625" style="49" customWidth="1"/>
    <col min="9" max="9" width="16.140625" style="49" customWidth="1"/>
    <col min="10" max="10" width="14.5703125" style="49" customWidth="1"/>
    <col min="11" max="11" width="9.140625" style="49" customWidth="1"/>
    <col min="12" max="12" width="14.28515625" style="49" customWidth="1"/>
    <col min="13" max="13" width="12.85546875" style="49" customWidth="1"/>
    <col min="14" max="14" width="14.28515625" style="49" bestFit="1" customWidth="1"/>
    <col min="15" max="15" width="12.85546875" style="49" bestFit="1" customWidth="1"/>
    <col min="16" max="17" width="10.28515625" style="49" customWidth="1"/>
    <col min="18" max="19" width="14.28515625" style="49" bestFit="1" customWidth="1"/>
    <col min="20" max="21" width="9.140625" style="49" customWidth="1"/>
    <col min="22" max="22" width="10.42578125" style="49" customWidth="1"/>
    <col min="23" max="102" width="9.140625" style="49" customWidth="1"/>
    <col min="103" max="16384" width="9" style="1341"/>
  </cols>
  <sheetData>
    <row r="1" spans="1:36" ht="15.75" customHeight="1">
      <c r="A1" s="4452"/>
      <c r="B1" s="4452"/>
      <c r="C1" s="4452"/>
      <c r="D1" s="4452"/>
      <c r="E1" s="4452"/>
      <c r="F1" s="4452"/>
      <c r="G1" s="4452"/>
      <c r="H1" s="4452"/>
      <c r="I1" s="4452"/>
      <c r="J1" s="4452"/>
    </row>
    <row r="2" spans="1:36" ht="18.75" customHeight="1">
      <c r="A2" s="4468" t="s">
        <v>115</v>
      </c>
      <c r="B2" s="4468"/>
      <c r="C2" s="4468"/>
      <c r="D2" s="4468"/>
      <c r="E2" s="4468"/>
      <c r="F2" s="4468"/>
      <c r="G2" s="4468"/>
      <c r="H2" s="4468"/>
      <c r="I2" s="4468"/>
      <c r="J2" s="4468"/>
    </row>
    <row r="3" spans="1:36" ht="8.25" customHeight="1">
      <c r="A3" s="357"/>
      <c r="B3" s="356"/>
      <c r="C3" s="357"/>
      <c r="D3" s="356"/>
      <c r="E3" s="357"/>
      <c r="F3" s="356"/>
      <c r="G3" s="358"/>
      <c r="H3" s="356"/>
      <c r="I3" s="356"/>
      <c r="J3" s="356"/>
    </row>
    <row r="4" spans="1:36" ht="18.75" customHeight="1">
      <c r="A4" s="4468" t="s">
        <v>3483</v>
      </c>
      <c r="B4" s="4468"/>
      <c r="C4" s="4468"/>
      <c r="D4" s="4468"/>
      <c r="E4" s="4468"/>
      <c r="F4" s="4468"/>
      <c r="G4" s="4468"/>
      <c r="H4" s="4468"/>
      <c r="I4" s="4468"/>
      <c r="J4" s="4468"/>
      <c r="O4" s="49" t="s">
        <v>2951</v>
      </c>
      <c r="P4" s="49" t="s">
        <v>137</v>
      </c>
      <c r="Q4" s="49" t="s">
        <v>2994</v>
      </c>
      <c r="R4" s="49" t="s">
        <v>105</v>
      </c>
      <c r="S4" s="49" t="s">
        <v>107</v>
      </c>
      <c r="T4" s="49" t="s">
        <v>106</v>
      </c>
      <c r="U4" s="49" t="s">
        <v>2995</v>
      </c>
      <c r="V4" s="49" t="s">
        <v>113</v>
      </c>
    </row>
    <row r="5" spans="1:36" s="49" customFormat="1" ht="13.5" customHeight="1" thickBot="1">
      <c r="A5" s="357"/>
      <c r="B5" s="356"/>
      <c r="C5" s="357"/>
      <c r="D5" s="356"/>
      <c r="E5" s="357"/>
      <c r="F5" s="356"/>
      <c r="G5" s="358"/>
      <c r="H5" s="356"/>
      <c r="I5" s="4466" t="s">
        <v>116</v>
      </c>
      <c r="J5" s="4466"/>
      <c r="N5" s="49" t="s">
        <v>2991</v>
      </c>
      <c r="O5" s="49">
        <f>+I9</f>
        <v>-374.37010000000373</v>
      </c>
      <c r="P5" s="49">
        <f>+J9</f>
        <v>2971.3352300000006</v>
      </c>
      <c r="Q5" s="49">
        <f>SUM(O5:P5)</f>
        <v>2596.9651299999969</v>
      </c>
      <c r="R5" s="49">
        <f>+I36</f>
        <v>-4720.1890299999995</v>
      </c>
      <c r="S5" s="49">
        <f>+I88</f>
        <v>-1258.5528099999999</v>
      </c>
      <c r="T5" s="49">
        <f>+I62</f>
        <v>869.59558000000004</v>
      </c>
      <c r="U5" s="49">
        <f>SUM(R5:T5)</f>
        <v>-5109.1462599999995</v>
      </c>
      <c r="V5" s="49">
        <f>+Q5+U5</f>
        <v>-2512.1811300000027</v>
      </c>
    </row>
    <row r="6" spans="1:36" s="1342" customFormat="1" ht="34.5" customHeight="1">
      <c r="A6" s="4453" t="s">
        <v>3785</v>
      </c>
      <c r="B6" s="4454"/>
      <c r="C6" s="4455" t="s">
        <v>3783</v>
      </c>
      <c r="D6" s="4454"/>
      <c r="E6" s="4455" t="s">
        <v>3784</v>
      </c>
      <c r="F6" s="4454"/>
      <c r="G6" s="4456" t="s">
        <v>117</v>
      </c>
      <c r="H6" s="4457"/>
      <c r="I6" s="4455" t="s">
        <v>3782</v>
      </c>
      <c r="J6" s="4467"/>
      <c r="K6" s="299"/>
      <c r="L6" s="299"/>
      <c r="M6" s="299"/>
      <c r="N6" s="299" t="s">
        <v>141</v>
      </c>
      <c r="O6" s="299">
        <f>+I18</f>
        <v>0</v>
      </c>
      <c r="P6" s="299">
        <f>+J18</f>
        <v>0</v>
      </c>
      <c r="Q6" s="49">
        <f>SUM(O6:P6)</f>
        <v>0</v>
      </c>
      <c r="R6" s="299">
        <f>+I45</f>
        <v>0</v>
      </c>
      <c r="S6" s="299">
        <f>+I97</f>
        <v>0</v>
      </c>
      <c r="T6" s="299">
        <f>+I71</f>
        <v>0</v>
      </c>
      <c r="U6" s="49">
        <f>SUM(R6:T6)</f>
        <v>0</v>
      </c>
      <c r="V6" s="49">
        <f>+Q6+U6</f>
        <v>0</v>
      </c>
      <c r="W6" s="299"/>
      <c r="X6" s="299"/>
      <c r="Y6" s="299"/>
      <c r="Z6" s="299"/>
      <c r="AA6" s="299"/>
      <c r="AB6" s="299"/>
      <c r="AC6" s="299"/>
      <c r="AD6" s="299"/>
      <c r="AE6" s="299"/>
      <c r="AF6" s="299"/>
      <c r="AG6" s="299"/>
      <c r="AH6" s="299"/>
      <c r="AI6" s="299"/>
      <c r="AJ6" s="299"/>
    </row>
    <row r="7" spans="1:36" s="1342" customFormat="1" ht="20.25" customHeight="1">
      <c r="A7" s="1050" t="s">
        <v>118</v>
      </c>
      <c r="B7" s="1340" t="s">
        <v>104</v>
      </c>
      <c r="C7" s="1340" t="s">
        <v>118</v>
      </c>
      <c r="D7" s="1340" t="s">
        <v>104</v>
      </c>
      <c r="E7" s="1340" t="s">
        <v>118</v>
      </c>
      <c r="F7" s="1340" t="s">
        <v>104</v>
      </c>
      <c r="G7" s="4458"/>
      <c r="H7" s="4459"/>
      <c r="I7" s="1340" t="s">
        <v>118</v>
      </c>
      <c r="J7" s="1051" t="s">
        <v>104</v>
      </c>
      <c r="K7" s="299"/>
      <c r="L7" s="299"/>
      <c r="M7" s="299"/>
      <c r="N7" s="299" t="s">
        <v>2992</v>
      </c>
      <c r="O7" s="299">
        <f>SUM(O5:O6)</f>
        <v>-374.37010000000373</v>
      </c>
      <c r="P7" s="299">
        <f>SUM(P5:P6)</f>
        <v>2971.3352300000006</v>
      </c>
      <c r="Q7" s="49">
        <f>SUM(O7:P7)</f>
        <v>2596.9651299999969</v>
      </c>
      <c r="R7" s="299">
        <f>SUM(R5:R6)</f>
        <v>-4720.1890299999995</v>
      </c>
      <c r="S7" s="299">
        <f>SUM(S5:S6)</f>
        <v>-1258.5528099999999</v>
      </c>
      <c r="T7" s="299">
        <f>SUM(T5:T6)</f>
        <v>869.59558000000004</v>
      </c>
      <c r="U7" s="49">
        <f>SUM(R7:T7)</f>
        <v>-5109.1462599999995</v>
      </c>
      <c r="V7" s="49">
        <f>+Q7+U7</f>
        <v>-2512.1811300000027</v>
      </c>
      <c r="W7" s="299"/>
      <c r="X7" s="299"/>
      <c r="Y7" s="299"/>
      <c r="Z7" s="299"/>
      <c r="AA7" s="299"/>
      <c r="AB7" s="299"/>
      <c r="AC7" s="299"/>
      <c r="AD7" s="299"/>
      <c r="AE7" s="299"/>
      <c r="AF7" s="299"/>
      <c r="AG7" s="299"/>
      <c r="AH7" s="299"/>
      <c r="AI7" s="299"/>
      <c r="AJ7" s="299"/>
    </row>
    <row r="8" spans="1:36" s="272" customFormat="1" ht="15" customHeight="1" thickBot="1">
      <c r="A8" s="1225" t="s">
        <v>1266</v>
      </c>
      <c r="B8" s="1226" t="s">
        <v>3012</v>
      </c>
      <c r="C8" s="1226" t="s">
        <v>2347</v>
      </c>
      <c r="D8" s="1226" t="s">
        <v>3013</v>
      </c>
      <c r="E8" s="1226" t="s">
        <v>1268</v>
      </c>
      <c r="F8" s="1226" t="s">
        <v>3014</v>
      </c>
      <c r="G8" s="4464" t="s">
        <v>3015</v>
      </c>
      <c r="H8" s="4465"/>
      <c r="I8" s="1226" t="s">
        <v>1267</v>
      </c>
      <c r="J8" s="1227" t="s">
        <v>3016</v>
      </c>
      <c r="K8" s="277"/>
      <c r="L8" s="277"/>
      <c r="M8" s="277"/>
      <c r="N8" s="277" t="s">
        <v>129</v>
      </c>
      <c r="O8" s="299">
        <f>+I27</f>
        <v>0</v>
      </c>
      <c r="P8" s="299">
        <f>+J27</f>
        <v>0</v>
      </c>
      <c r="Q8" s="49">
        <f>SUM(O8:P8)</f>
        <v>0</v>
      </c>
      <c r="R8" s="299">
        <f>+I54</f>
        <v>0</v>
      </c>
      <c r="S8" s="299">
        <f>+I106</f>
        <v>0</v>
      </c>
      <c r="T8" s="299">
        <f>+I80</f>
        <v>0</v>
      </c>
      <c r="U8" s="49">
        <f>SUM(R8:T8)</f>
        <v>0</v>
      </c>
      <c r="V8" s="49">
        <f>+Q8+U8</f>
        <v>0</v>
      </c>
      <c r="W8" s="277"/>
      <c r="X8" s="277"/>
      <c r="Y8" s="277"/>
      <c r="Z8" s="277"/>
      <c r="AA8" s="277"/>
      <c r="AB8" s="277"/>
      <c r="AC8" s="277"/>
      <c r="AD8" s="277"/>
      <c r="AE8" s="277"/>
      <c r="AF8" s="277"/>
      <c r="AG8" s="277"/>
      <c r="AH8" s="277"/>
      <c r="AI8" s="277"/>
      <c r="AJ8" s="277"/>
    </row>
    <row r="9" spans="1:36" s="49" customFormat="1" ht="24" customHeight="1" thickBot="1">
      <c r="A9" s="444">
        <v>6071.4998999999998</v>
      </c>
      <c r="B9" s="401">
        <v>3527.6552299999998</v>
      </c>
      <c r="C9" s="401">
        <v>1952.61</v>
      </c>
      <c r="D9" s="401">
        <v>3392.08</v>
      </c>
      <c r="E9" s="401">
        <f>A28</f>
        <v>6071.4998999999998</v>
      </c>
      <c r="F9" s="401">
        <f>B28</f>
        <v>3527.6552299999998</v>
      </c>
      <c r="G9" s="1343" t="s">
        <v>119</v>
      </c>
      <c r="H9" s="402" t="s">
        <v>120</v>
      </c>
      <c r="I9" s="402">
        <f>E28</f>
        <v>-374.37010000000373</v>
      </c>
      <c r="J9" s="445">
        <f>F28</f>
        <v>2971.3352300000006</v>
      </c>
      <c r="L9" s="1344"/>
      <c r="N9" s="49" t="s">
        <v>2993</v>
      </c>
      <c r="O9" s="49">
        <f>+O7-O8</f>
        <v>-374.37010000000373</v>
      </c>
      <c r="P9" s="49">
        <f>+P7-P8</f>
        <v>2971.3352300000006</v>
      </c>
      <c r="Q9" s="49">
        <f>SUM(O9:P9)</f>
        <v>2596.9651299999969</v>
      </c>
      <c r="R9" s="49">
        <f>+R7-R8</f>
        <v>-4720.1890299999995</v>
      </c>
      <c r="S9" s="49">
        <f>+S7-S8</f>
        <v>-1258.5528099999999</v>
      </c>
      <c r="T9" s="49">
        <f>+T7-T8</f>
        <v>869.59558000000004</v>
      </c>
      <c r="U9" s="49">
        <f>SUM(R9:T9)</f>
        <v>-5109.1462599999995</v>
      </c>
      <c r="V9" s="49">
        <f>+Q9+U9</f>
        <v>-2512.1811300000027</v>
      </c>
    </row>
    <row r="10" spans="1:36" ht="15" customHeight="1">
      <c r="A10" s="446"/>
      <c r="B10" s="52"/>
      <c r="C10" s="52"/>
      <c r="D10" s="52"/>
      <c r="E10" s="52"/>
      <c r="F10" s="52"/>
      <c r="G10" s="68" t="s">
        <v>121</v>
      </c>
      <c r="H10" s="82" t="s">
        <v>122</v>
      </c>
      <c r="I10" s="50"/>
      <c r="J10" s="466"/>
    </row>
    <row r="11" spans="1:36" ht="15" customHeight="1">
      <c r="A11" s="2674">
        <f>ROUND('IR breakup(31-32)'!A69/100000,2)</f>
        <v>0</v>
      </c>
      <c r="B11" s="2675">
        <f>ROUND('IR breakup(31-32)'!B69/100000,2)</f>
        <v>0</v>
      </c>
      <c r="C11" s="4255">
        <f>ROUND('IR breakup(31-32)'!C69/100000,2)</f>
        <v>2966.78</v>
      </c>
      <c r="D11" s="140">
        <f>ROUND('IR breakup(31-32)'!D69/100000,2)</f>
        <v>0</v>
      </c>
      <c r="E11" s="237">
        <f>ROUND('IR breakup(31-32)'!E69/100000,2)</f>
        <v>2966.78</v>
      </c>
      <c r="F11" s="140">
        <f>ROUND('IR breakup(31-32)'!F69/100000,2)</f>
        <v>0</v>
      </c>
      <c r="G11" s="141" t="s">
        <v>3</v>
      </c>
      <c r="H11" s="140" t="s">
        <v>123</v>
      </c>
      <c r="I11" s="237">
        <f>ROUND('IR breakup(31-32)'!I69/100000,2)</f>
        <v>0</v>
      </c>
      <c r="J11" s="448">
        <f>ROUND('IR breakup(31-32)'!J69/100000,2)</f>
        <v>0</v>
      </c>
      <c r="K11" s="2577"/>
      <c r="L11" s="2577"/>
    </row>
    <row r="12" spans="1:36" ht="15" customHeight="1">
      <c r="A12" s="2673">
        <f>ROUND('95-0-B(33-43)'!A13/100000,2)</f>
        <v>0</v>
      </c>
      <c r="B12" s="2673">
        <f>ROUND('95-0-B(33-43)'!B13/100000,2)</f>
        <v>0</v>
      </c>
      <c r="C12" s="2673">
        <f>ROUND('95-0-B(33-43)'!C13/100000,2)</f>
        <v>15337</v>
      </c>
      <c r="D12" s="449">
        <f>ROUND('95-0-B(33-43)'!D13/100000,2)</f>
        <v>2371.5</v>
      </c>
      <c r="E12" s="449">
        <f>ROUND('95-0-B(33-43)'!E13/100000,2)</f>
        <v>15337</v>
      </c>
      <c r="F12" s="449">
        <f>ROUND('95-0-B(33-43)'!F13/100000,2)</f>
        <v>2371.5</v>
      </c>
      <c r="G12" s="141" t="s">
        <v>124</v>
      </c>
      <c r="H12" s="140" t="s">
        <v>125</v>
      </c>
      <c r="I12" s="449">
        <f>ROUND('95-0-B(33-43)'!I13/100000,2)</f>
        <v>0</v>
      </c>
      <c r="J12" s="449">
        <f>ROUND('95-0-B(33-43)'!J13/100000,2)</f>
        <v>0</v>
      </c>
      <c r="K12" s="2577">
        <f>++'95-0-B(33-43)'!J20</f>
        <v>0</v>
      </c>
      <c r="L12" s="2577"/>
    </row>
    <row r="13" spans="1:36" ht="15" customHeight="1">
      <c r="A13" s="2674">
        <f>ROUND('95-0-C(44-45)'!A16/100000,2)</f>
        <v>0</v>
      </c>
      <c r="B13" s="360">
        <f>ROUND('95-0-C(44-45)'!B16/100000,2)</f>
        <v>0</v>
      </c>
      <c r="C13" s="2675">
        <f>ROUND('95-0-C(44-45)'!C16/100000,2)</f>
        <v>100</v>
      </c>
      <c r="D13" s="360">
        <f>ROUND('95-0-C(44-45)'!D16/100000,2)</f>
        <v>0</v>
      </c>
      <c r="E13" s="140">
        <f>ROUND('95-0-C(44-45)'!E16/100000,2)</f>
        <v>100</v>
      </c>
      <c r="F13" s="360">
        <f>ROUND('95-0-C(44-45)'!F16/100000,2)</f>
        <v>0</v>
      </c>
      <c r="G13" s="141" t="s">
        <v>126</v>
      </c>
      <c r="H13" s="140" t="s">
        <v>127</v>
      </c>
      <c r="I13" s="360">
        <f>ROUND('95-0-C(44-45)'!I16/100000,2)</f>
        <v>0</v>
      </c>
      <c r="J13" s="449">
        <f>ROUND('95-0-C(44-45)'!J16/100000,2)</f>
        <v>0</v>
      </c>
      <c r="K13" s="2577"/>
      <c r="L13" s="2577"/>
    </row>
    <row r="14" spans="1:36" ht="15" customHeight="1">
      <c r="A14" s="2673">
        <f>ROUND('96-0-D(46-52)'!A12/100000,2)</f>
        <v>0</v>
      </c>
      <c r="B14" s="449">
        <f>ROUND('96-0-D(46-52)'!B12/100000,2)</f>
        <v>0</v>
      </c>
      <c r="C14" s="449">
        <f>ROUND('96-0-D(46-52)'!C12/100000,2)</f>
        <v>2.4</v>
      </c>
      <c r="D14" s="449">
        <f>ROUND('96-0-D(46-52)'!D12/100000,2)</f>
        <v>172</v>
      </c>
      <c r="E14" s="449">
        <f>ROUND('96-0-D(46-52)'!E12/100000,2)</f>
        <v>2.4</v>
      </c>
      <c r="F14" s="449">
        <f>ROUND('96-0-D(46-52)'!F12/100000,2)</f>
        <v>172</v>
      </c>
      <c r="G14" s="141" t="s">
        <v>128</v>
      </c>
      <c r="H14" s="140" t="s">
        <v>5</v>
      </c>
      <c r="I14" s="449">
        <f>ROUND('96-0-D(46-52)'!I12/100000,2)</f>
        <v>0</v>
      </c>
      <c r="J14" s="449">
        <f>ROUND('96-0-D(46-52)'!J12/100000,2)</f>
        <v>0</v>
      </c>
      <c r="K14" s="2577"/>
      <c r="L14" s="2577"/>
    </row>
    <row r="15" spans="1:36" ht="15" customHeight="1">
      <c r="A15" s="2674">
        <f>ROUND('97-0-E'!A12/100000,2)</f>
        <v>0</v>
      </c>
      <c r="B15" s="360">
        <f>ROUND('97-0-E'!B12/100000,2)</f>
        <v>0</v>
      </c>
      <c r="C15" s="237">
        <f>ROUND('97-0-E'!C12/100000,2)</f>
        <v>0</v>
      </c>
      <c r="D15" s="140">
        <f>ROUND('97-0-E'!D12/100000,2)</f>
        <v>0</v>
      </c>
      <c r="E15" s="237">
        <f>ROUND('97-0-E'!E12/100000,2)</f>
        <v>0</v>
      </c>
      <c r="F15" s="360">
        <f>ROUND('97-0-E'!F12/100000,2)</f>
        <v>0</v>
      </c>
      <c r="G15" s="141" t="s">
        <v>129</v>
      </c>
      <c r="H15" s="140" t="s">
        <v>6</v>
      </c>
      <c r="I15" s="237">
        <f>ROUND('97-0-E'!I12/100000,2)</f>
        <v>0</v>
      </c>
      <c r="J15" s="448">
        <f>ROUND('97-0-E'!J12/100000,2)</f>
        <v>0</v>
      </c>
      <c r="K15" s="2577"/>
      <c r="L15" s="2577"/>
    </row>
    <row r="16" spans="1:36" ht="15" customHeight="1">
      <c r="A16" s="2673">
        <f>ROUND('98-0-F'!A42/100000,2)</f>
        <v>0</v>
      </c>
      <c r="B16" s="449">
        <f>ROUND('98-0-F'!B42/100000,2)</f>
        <v>0</v>
      </c>
      <c r="C16" s="449">
        <f>ROUND('98-0-F'!C42/100000,2)</f>
        <v>600</v>
      </c>
      <c r="D16" s="449">
        <f>ROUND('98-0-F'!D42/100000,2)</f>
        <v>5333.94</v>
      </c>
      <c r="E16" s="449">
        <f>ROUND('98-0-F'!E42/100000,2)</f>
        <v>600</v>
      </c>
      <c r="F16" s="449">
        <f>ROUND('98-0-F'!F42/100000,2)</f>
        <v>5333.94</v>
      </c>
      <c r="G16" s="141" t="s">
        <v>130</v>
      </c>
      <c r="H16" s="140" t="s">
        <v>131</v>
      </c>
      <c r="I16" s="449">
        <f>ROUND('98-0-F'!I42/100000,2)</f>
        <v>0</v>
      </c>
      <c r="J16" s="449">
        <f>ROUND('98-0-F'!J42/100000,2)</f>
        <v>0</v>
      </c>
      <c r="K16" s="2577"/>
      <c r="L16" s="2577"/>
    </row>
    <row r="17" spans="1:36" ht="15" customHeight="1" thickBot="1">
      <c r="A17" s="2676">
        <f>'99-0-G'!A86/100000</f>
        <v>0</v>
      </c>
      <c r="B17" s="3872">
        <f>'99-0-G'!B86/100000</f>
        <v>0</v>
      </c>
      <c r="C17" s="4254">
        <f>'99-0-G'!C86/100000</f>
        <v>3317.65</v>
      </c>
      <c r="D17" s="450">
        <f>'99-0-G'!D86/100000</f>
        <v>0</v>
      </c>
      <c r="E17" s="450">
        <f>'99-0-G'!E86/100000</f>
        <v>3317.65</v>
      </c>
      <c r="F17" s="450">
        <f>'99-0-G'!F86/100000</f>
        <v>0</v>
      </c>
      <c r="G17" s="164" t="s">
        <v>132</v>
      </c>
      <c r="H17" s="163" t="s">
        <v>133</v>
      </c>
      <c r="I17" s="450">
        <f>'99-0-G'!I86/100000</f>
        <v>0</v>
      </c>
      <c r="J17" s="450">
        <f>'99-0-G'!J86/100000</f>
        <v>0</v>
      </c>
      <c r="K17" s="2577"/>
      <c r="L17" s="2577"/>
    </row>
    <row r="18" spans="1:36" s="70" customFormat="1" ht="24" customHeight="1" thickTop="1" thickBot="1">
      <c r="A18" s="1268">
        <f t="shared" ref="A18:F18" si="0">SUM(A11:A17)</f>
        <v>0</v>
      </c>
      <c r="B18" s="3873">
        <f t="shared" si="0"/>
        <v>0</v>
      </c>
      <c r="C18" s="1269">
        <f t="shared" si="0"/>
        <v>22323.83</v>
      </c>
      <c r="D18" s="1269">
        <f t="shared" si="0"/>
        <v>7877.44</v>
      </c>
      <c r="E18" s="1269">
        <f t="shared" si="0"/>
        <v>22323.83</v>
      </c>
      <c r="F18" s="1270">
        <f t="shared" si="0"/>
        <v>7877.44</v>
      </c>
      <c r="G18" s="1347"/>
      <c r="H18" s="402" t="s">
        <v>134</v>
      </c>
      <c r="I18" s="403">
        <f>SUM(I11:I17)</f>
        <v>0</v>
      </c>
      <c r="J18" s="453">
        <f>SUM(J11:J17)</f>
        <v>0</v>
      </c>
      <c r="K18" s="2577"/>
      <c r="L18" s="2577"/>
      <c r="M18" s="49"/>
      <c r="N18" s="49"/>
      <c r="O18" s="49"/>
      <c r="P18" s="49"/>
      <c r="Q18" s="49"/>
      <c r="R18" s="49"/>
      <c r="S18" s="49"/>
      <c r="T18" s="49"/>
      <c r="U18" s="49"/>
      <c r="V18" s="49"/>
      <c r="W18" s="49"/>
      <c r="X18" s="49"/>
      <c r="Y18" s="49"/>
      <c r="Z18" s="49"/>
      <c r="AA18" s="49"/>
      <c r="AB18" s="49"/>
      <c r="AC18" s="49"/>
      <c r="AD18" s="49"/>
      <c r="AE18" s="49"/>
      <c r="AF18" s="49"/>
      <c r="AG18" s="49"/>
      <c r="AH18" s="49"/>
      <c r="AI18" s="49"/>
      <c r="AJ18" s="49"/>
    </row>
    <row r="19" spans="1:36" ht="15" customHeight="1">
      <c r="A19" s="4469"/>
      <c r="B19" s="4470"/>
      <c r="C19" s="4470"/>
      <c r="D19" s="4470"/>
      <c r="E19" s="4470"/>
      <c r="F19" s="4470"/>
      <c r="G19" s="68" t="s">
        <v>135</v>
      </c>
      <c r="H19" s="82" t="s">
        <v>136</v>
      </c>
      <c r="I19" s="4462"/>
      <c r="J19" s="4463"/>
      <c r="K19" s="2577"/>
      <c r="L19" s="2577"/>
    </row>
    <row r="20" spans="1:36" ht="15" customHeight="1">
      <c r="A20" s="2677">
        <f>ROUND('Dept allcns'!P3896/100000,2)</f>
        <v>0</v>
      </c>
      <c r="B20" s="2677">
        <f>ROUND('Dept allcns'!Q3896/100000,2)</f>
        <v>0</v>
      </c>
      <c r="C20" s="1244">
        <f>ROUND('Dept allcns'!R3896/100000,2)</f>
        <v>10415.9</v>
      </c>
      <c r="D20" s="1244">
        <f>ROUND('Dept allcns'!S3896/100000,2)</f>
        <v>131.56</v>
      </c>
      <c r="E20" s="1244">
        <f>ROUND('Dept allcns'!T3896/100000,2)</f>
        <v>10415.9</v>
      </c>
      <c r="F20" s="1244">
        <f>ROUND('Dept allcns'!U3896/100000,2)</f>
        <v>131.56</v>
      </c>
      <c r="G20" s="251" t="s">
        <v>137</v>
      </c>
      <c r="H20" s="194" t="s">
        <v>138</v>
      </c>
      <c r="I20" s="1244">
        <f>ROUND('Dept allcns'!X3896/100000,2)</f>
        <v>0</v>
      </c>
      <c r="J20" s="1244">
        <f>ROUND('Dept allcns'!Y3896/100000,2)</f>
        <v>0</v>
      </c>
      <c r="K20" s="2577"/>
      <c r="L20" s="2577"/>
    </row>
    <row r="21" spans="1:36" ht="15" customHeight="1">
      <c r="A21" s="2677">
        <f>ROUND('Dept allcns'!P3903/100000,2)</f>
        <v>0</v>
      </c>
      <c r="B21" s="2677">
        <f>ROUND('Dept allcns'!Q3903/100000,2)</f>
        <v>0</v>
      </c>
      <c r="C21" s="1244">
        <f>ROUND('Dept allcns'!R3903/100000,3)</f>
        <v>13690.3</v>
      </c>
      <c r="D21" s="1244">
        <f>ROUND('Dept allcns'!S3903/100000,2)</f>
        <v>1430.47</v>
      </c>
      <c r="E21" s="1244">
        <f>ROUND('Dept allcns'!T3903/100000,2)</f>
        <v>13690.25</v>
      </c>
      <c r="F21" s="1244">
        <f>ROUND('Dept allcns'!U3903/100000,2)</f>
        <v>1430.47</v>
      </c>
      <c r="G21" s="767" t="s">
        <v>139</v>
      </c>
      <c r="H21" s="766" t="s">
        <v>140</v>
      </c>
      <c r="I21" s="1244">
        <f>ROUND('Dept allcns'!X3903/100000,2)</f>
        <v>0</v>
      </c>
      <c r="J21" s="1244">
        <f>ROUND('Dept allcns'!Y3903/100000,2)</f>
        <v>0</v>
      </c>
      <c r="K21" s="2577"/>
      <c r="L21" s="2577"/>
    </row>
    <row r="22" spans="1:36" ht="15" customHeight="1">
      <c r="A22" s="2678">
        <f>ROUND(('95-0-R'!A11)/100000,2)</f>
        <v>0</v>
      </c>
      <c r="B22" s="2678">
        <f>ROUND(('95-0-R'!B11)/100000,2)</f>
        <v>0</v>
      </c>
      <c r="C22" s="1258">
        <f>ROUND(('95-0-R'!C11)/100000,2)</f>
        <v>0</v>
      </c>
      <c r="D22" s="1258">
        <f>ROUND(('95-0-R'!D11)/100000,2)</f>
        <v>278.5</v>
      </c>
      <c r="E22" s="1258">
        <f>ROUND(('95-0-R'!E11)/100000,2)</f>
        <v>0</v>
      </c>
      <c r="F22" s="1258">
        <f>ROUND(('95-0-R'!F11)/100000,2)</f>
        <v>278.5</v>
      </c>
      <c r="G22" s="767" t="s">
        <v>141</v>
      </c>
      <c r="H22" s="766" t="s">
        <v>4</v>
      </c>
      <c r="I22" s="1258">
        <f>ROUND(('95-0-R'!I11)/100000,2)</f>
        <v>0</v>
      </c>
      <c r="J22" s="1258">
        <f>ROUND(('95-0-R'!J11)/100000,2)</f>
        <v>0</v>
      </c>
      <c r="K22" s="2577"/>
      <c r="L22" s="2577"/>
    </row>
    <row r="23" spans="1:36" ht="15" customHeight="1">
      <c r="A23" s="2673">
        <f>ROUND(('96-0-S'!A12)/100000,2)</f>
        <v>0</v>
      </c>
      <c r="B23" s="2673">
        <f>ROUND(('96-0-S'!B12)/100000,2)</f>
        <v>0</v>
      </c>
      <c r="C23" s="448">
        <f>ROUND(('96-0-S'!C12)/100000,2)</f>
        <v>745.9</v>
      </c>
      <c r="D23" s="448">
        <f>ROUND(('96-0-S'!D12)/100000,2)</f>
        <v>190.29</v>
      </c>
      <c r="E23" s="448">
        <f>ROUND(('96-0-S'!E12)/100000,2)</f>
        <v>745.9</v>
      </c>
      <c r="F23" s="448">
        <f>ROUND(('96-0-S'!F12)/100000,2)</f>
        <v>190.29</v>
      </c>
      <c r="G23" s="251" t="s">
        <v>142</v>
      </c>
      <c r="H23" s="139" t="s">
        <v>5</v>
      </c>
      <c r="I23" s="448">
        <f>ROUND(('96-0-S'!I12)/100000,2)</f>
        <v>0</v>
      </c>
      <c r="J23" s="448">
        <f>ROUND(('96-0-S'!J12)/100000,2)</f>
        <v>0</v>
      </c>
      <c r="K23" s="2577"/>
      <c r="L23" s="2577"/>
    </row>
    <row r="24" spans="1:36" ht="15" customHeight="1">
      <c r="A24" s="2673">
        <f>ROUND(('97-0-T'!A12)/100000,2)</f>
        <v>0</v>
      </c>
      <c r="B24" s="2673">
        <f>ROUND(('97-0-T'!B12)/100000,2)</f>
        <v>0</v>
      </c>
      <c r="C24" s="448">
        <f>ROUND(('97-0-T'!C12)/100000,2)</f>
        <v>0</v>
      </c>
      <c r="D24" s="448">
        <f>ROUND(('97-0-T'!D12)/100000,2)</f>
        <v>1020</v>
      </c>
      <c r="E24" s="448">
        <f>ROUND(('97-0-T'!E12)/100000,2)</f>
        <v>0</v>
      </c>
      <c r="F24" s="448">
        <f>ROUND(('97-0-T'!F12)/100000,2)</f>
        <v>1020</v>
      </c>
      <c r="G24" s="251" t="s">
        <v>143</v>
      </c>
      <c r="H24" s="140" t="s">
        <v>6</v>
      </c>
      <c r="I24" s="448">
        <f>ROUND(('97-0-T'!I12)/100000,2)</f>
        <v>0</v>
      </c>
      <c r="J24" s="448">
        <f>ROUND(('97-0-T'!J12)/100000,2)</f>
        <v>0</v>
      </c>
      <c r="K24" s="2577"/>
      <c r="L24" s="2577"/>
    </row>
    <row r="25" spans="1:36" ht="15" customHeight="1">
      <c r="A25" s="2673">
        <f>ROUND(('98-0-U'!A711)/100000,2)</f>
        <v>0</v>
      </c>
      <c r="B25" s="2673">
        <f>ROUND(('98-0-U'!B711)/100000,2)</f>
        <v>0</v>
      </c>
      <c r="C25" s="449">
        <f>ROUND(('98-0-U'!C56)/100000,2)</f>
        <v>600</v>
      </c>
      <c r="D25" s="449">
        <f>ROUND(('98-0-U'!D56)/100000,2)</f>
        <v>5382.94</v>
      </c>
      <c r="E25" s="449">
        <f>ROUND(('98-0-U'!E711)/100000,2)</f>
        <v>600</v>
      </c>
      <c r="F25" s="449">
        <f>ROUND(('98-0-U'!F711)/100000,2)</f>
        <v>5382.94</v>
      </c>
      <c r="G25" s="251" t="s">
        <v>144</v>
      </c>
      <c r="H25" s="140" t="s">
        <v>131</v>
      </c>
      <c r="I25" s="449">
        <f>ROUND(('98-0-U'!I711)/100000,2)</f>
        <v>0</v>
      </c>
      <c r="J25" s="449">
        <f>ROUND(('98-0-U'!J711)/100000,2)</f>
        <v>0</v>
      </c>
      <c r="K25" s="2577"/>
      <c r="L25" s="2577"/>
    </row>
    <row r="26" spans="1:36" ht="15" customHeight="1">
      <c r="A26" s="2679">
        <f>'99-0-V'!A83/100000</f>
        <v>0</v>
      </c>
      <c r="B26" s="2679">
        <f>'99-0-V'!B83/100000</f>
        <v>0</v>
      </c>
      <c r="C26" s="4263">
        <f>'99-0-V'!C83/100000</f>
        <v>3317.65</v>
      </c>
      <c r="D26" s="595">
        <f>'99-0-V'!D83/100000</f>
        <v>0</v>
      </c>
      <c r="E26" s="4263">
        <f>'99-0-V'!E83/100000</f>
        <v>3317.65</v>
      </c>
      <c r="F26" s="595">
        <f>'99-0-V'!F83/100000</f>
        <v>0</v>
      </c>
      <c r="G26" s="164" t="s">
        <v>145</v>
      </c>
      <c r="H26" s="163" t="s">
        <v>146</v>
      </c>
      <c r="I26" s="595">
        <f>'99-0-V'!I83/100000</f>
        <v>0</v>
      </c>
      <c r="J26" s="595">
        <f>'99-0-V'!J83/100000</f>
        <v>0</v>
      </c>
      <c r="K26" s="2577"/>
      <c r="L26" s="2577"/>
    </row>
    <row r="27" spans="1:36" s="70" customFormat="1" ht="24" customHeight="1">
      <c r="A27" s="454">
        <f t="shared" ref="A27:F27" si="1">SUM(A20:A26)</f>
        <v>0</v>
      </c>
      <c r="B27" s="404">
        <f t="shared" si="1"/>
        <v>0</v>
      </c>
      <c r="C27" s="404">
        <f>SUM(C20:C26)</f>
        <v>28769.75</v>
      </c>
      <c r="D27" s="404">
        <f t="shared" si="1"/>
        <v>8433.7599999999984</v>
      </c>
      <c r="E27" s="404">
        <f t="shared" si="1"/>
        <v>28769.700000000004</v>
      </c>
      <c r="F27" s="404">
        <f t="shared" si="1"/>
        <v>8433.7599999999984</v>
      </c>
      <c r="G27" s="1348"/>
      <c r="H27" s="404" t="s">
        <v>147</v>
      </c>
      <c r="I27" s="404">
        <f>SUM(I20:I26)</f>
        <v>0</v>
      </c>
      <c r="J27" s="455">
        <f>SUM(J20:J26)</f>
        <v>0</v>
      </c>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row>
    <row r="28" spans="1:36" s="77" customFormat="1" ht="24" customHeight="1">
      <c r="A28" s="456">
        <f t="shared" ref="A28:F28" si="2">A9+A18-A27</f>
        <v>6071.4998999999998</v>
      </c>
      <c r="B28" s="457">
        <f t="shared" si="2"/>
        <v>3527.6552299999998</v>
      </c>
      <c r="C28" s="458">
        <f t="shared" si="2"/>
        <v>-4493.3099999999977</v>
      </c>
      <c r="D28" s="459">
        <f t="shared" si="2"/>
        <v>2835.760000000002</v>
      </c>
      <c r="E28" s="460">
        <f t="shared" si="2"/>
        <v>-374.37010000000373</v>
      </c>
      <c r="F28" s="460">
        <f t="shared" si="2"/>
        <v>2971.3352300000006</v>
      </c>
      <c r="G28" s="461" t="s">
        <v>148</v>
      </c>
      <c r="H28" s="460" t="s">
        <v>149</v>
      </c>
      <c r="I28" s="460">
        <f>I9+I18-I27</f>
        <v>-374.37010000000373</v>
      </c>
      <c r="J28" s="462">
        <f>J9+J18-J27</f>
        <v>2971.3352300000006</v>
      </c>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row>
    <row r="29" spans="1:36" ht="12.75" customHeight="1">
      <c r="A29" s="4461" t="s">
        <v>115</v>
      </c>
      <c r="B29" s="4461"/>
      <c r="C29" s="4461"/>
      <c r="D29" s="4461"/>
      <c r="E29" s="4461"/>
      <c r="F29" s="4461"/>
      <c r="G29" s="4461"/>
      <c r="H29" s="4461"/>
      <c r="I29" s="4461"/>
      <c r="J29" s="4461"/>
    </row>
    <row r="30" spans="1:36" ht="13.5" customHeight="1">
      <c r="A30" s="4452"/>
      <c r="B30" s="4452"/>
      <c r="C30" s="4452"/>
      <c r="D30" s="4452"/>
      <c r="E30" s="4452"/>
      <c r="F30" s="4452"/>
      <c r="G30" s="4452"/>
      <c r="H30" s="4452"/>
      <c r="I30" s="4452"/>
      <c r="J30" s="4452"/>
      <c r="M30" s="49">
        <v>-333</v>
      </c>
    </row>
    <row r="31" spans="1:36" ht="18.75" customHeight="1">
      <c r="A31" s="4460" t="s">
        <v>3484</v>
      </c>
      <c r="B31" s="4460"/>
      <c r="C31" s="4460"/>
      <c r="D31" s="4460"/>
      <c r="E31" s="4460"/>
      <c r="F31" s="4460"/>
      <c r="G31" s="4460"/>
      <c r="H31" s="4460"/>
      <c r="I31" s="4460"/>
      <c r="J31" s="4460"/>
      <c r="L31" s="49" t="s">
        <v>3524</v>
      </c>
    </row>
    <row r="32" spans="1:36" ht="9.75" customHeight="1" thickBot="1">
      <c r="A32" s="357"/>
      <c r="B32" s="356"/>
      <c r="C32" s="357"/>
      <c r="D32" s="356"/>
      <c r="E32" s="357"/>
      <c r="F32" s="356"/>
      <c r="G32" s="358"/>
      <c r="H32" s="356"/>
      <c r="I32" s="4466" t="s">
        <v>150</v>
      </c>
      <c r="J32" s="4466"/>
    </row>
    <row r="33" spans="1:36" s="70" customFormat="1" ht="38.25" customHeight="1">
      <c r="A33" s="4453" t="s">
        <v>3785</v>
      </c>
      <c r="B33" s="4454"/>
      <c r="C33" s="4455" t="s">
        <v>3783</v>
      </c>
      <c r="D33" s="4454"/>
      <c r="E33" s="4455" t="s">
        <v>3784</v>
      </c>
      <c r="F33" s="4454"/>
      <c r="G33" s="4456" t="s">
        <v>117</v>
      </c>
      <c r="H33" s="4457"/>
      <c r="I33" s="4455" t="s">
        <v>3782</v>
      </c>
      <c r="J33" s="4467"/>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row>
    <row r="34" spans="1:36" s="70" customFormat="1" ht="31.5" customHeight="1">
      <c r="A34" s="1050" t="s">
        <v>118</v>
      </c>
      <c r="B34" s="1340" t="s">
        <v>104</v>
      </c>
      <c r="C34" s="1340" t="s">
        <v>118</v>
      </c>
      <c r="D34" s="1340" t="s">
        <v>104</v>
      </c>
      <c r="E34" s="1340" t="s">
        <v>118</v>
      </c>
      <c r="F34" s="1340" t="s">
        <v>104</v>
      </c>
      <c r="G34" s="4458"/>
      <c r="H34" s="4459"/>
      <c r="I34" s="1340" t="s">
        <v>118</v>
      </c>
      <c r="J34" s="1051" t="s">
        <v>104</v>
      </c>
      <c r="K34" s="49"/>
      <c r="L34" s="299"/>
      <c r="M34" s="49"/>
      <c r="N34" s="49"/>
      <c r="O34" s="49"/>
      <c r="P34" s="49"/>
      <c r="Q34" s="49"/>
      <c r="R34" s="49"/>
      <c r="S34" s="49"/>
      <c r="T34" s="49"/>
      <c r="U34" s="49"/>
      <c r="V34" s="49"/>
      <c r="W34" s="49"/>
      <c r="X34" s="49"/>
      <c r="Y34" s="49"/>
      <c r="Z34" s="49"/>
      <c r="AA34" s="49"/>
      <c r="AB34" s="49"/>
      <c r="AC34" s="49"/>
      <c r="AD34" s="49"/>
      <c r="AE34" s="49"/>
      <c r="AF34" s="49"/>
      <c r="AG34" s="49"/>
      <c r="AH34" s="49"/>
      <c r="AI34" s="49"/>
      <c r="AJ34" s="49"/>
    </row>
    <row r="35" spans="1:36" s="277" customFormat="1" ht="15" customHeight="1" thickBot="1">
      <c r="A35" s="1225" t="s">
        <v>1266</v>
      </c>
      <c r="B35" s="1226" t="s">
        <v>3012</v>
      </c>
      <c r="C35" s="1226" t="s">
        <v>2347</v>
      </c>
      <c r="D35" s="1226" t="s">
        <v>3013</v>
      </c>
      <c r="E35" s="1226" t="s">
        <v>1268</v>
      </c>
      <c r="F35" s="1226" t="s">
        <v>3014</v>
      </c>
      <c r="G35" s="4464" t="s">
        <v>3015</v>
      </c>
      <c r="H35" s="4465"/>
      <c r="I35" s="1226" t="s">
        <v>1267</v>
      </c>
      <c r="J35" s="1227" t="s">
        <v>3016</v>
      </c>
      <c r="L35" s="49"/>
    </row>
    <row r="36" spans="1:36" ht="24" customHeight="1" thickBot="1">
      <c r="A36" s="463">
        <f>ROUND('94-1'!A9/100000,2)</f>
        <v>0</v>
      </c>
      <c r="B36" s="402">
        <f>'94-1'!B9/100000</f>
        <v>0</v>
      </c>
      <c r="C36" s="402">
        <f>ROUND('94-1'!C9/100000,2)</f>
        <v>-3096.7</v>
      </c>
      <c r="D36" s="402">
        <f>'94-1'!D9/100000</f>
        <v>0</v>
      </c>
      <c r="E36" s="402">
        <f>ROUND('94-1'!E9/100000,2)</f>
        <v>0</v>
      </c>
      <c r="F36" s="402">
        <f>'94-1'!F9/100000</f>
        <v>0</v>
      </c>
      <c r="G36" s="1343" t="s">
        <v>119</v>
      </c>
      <c r="H36" s="402" t="s">
        <v>120</v>
      </c>
      <c r="I36" s="168">
        <f>'94-1'!I9/100000</f>
        <v>-4720.1890299999995</v>
      </c>
      <c r="J36" s="467">
        <f>'94-1'!J9/100000</f>
        <v>0</v>
      </c>
    </row>
    <row r="37" spans="1:36" ht="15" customHeight="1">
      <c r="A37" s="465"/>
      <c r="B37" s="50"/>
      <c r="C37" s="50"/>
      <c r="D37" s="50"/>
      <c r="E37" s="50"/>
      <c r="F37" s="50"/>
      <c r="G37" s="68" t="s">
        <v>121</v>
      </c>
      <c r="H37" s="82" t="s">
        <v>122</v>
      </c>
      <c r="I37" s="50"/>
      <c r="J37" s="466"/>
    </row>
    <row r="38" spans="1:36" ht="15" customHeight="1">
      <c r="A38" s="447">
        <f>ROUND('94-1'!A11/100000,2)</f>
        <v>0</v>
      </c>
      <c r="B38" s="140">
        <f>'94-1'!B11/100000</f>
        <v>0</v>
      </c>
      <c r="C38" s="140">
        <f>ROUND('94-1'!C11/100000,2)</f>
        <v>2440.96</v>
      </c>
      <c r="D38" s="140">
        <f>'94-1'!D11/100000</f>
        <v>0</v>
      </c>
      <c r="E38" s="140">
        <f>ROUND('94-1'!E11/100000,2)</f>
        <v>2440.96</v>
      </c>
      <c r="F38" s="140">
        <f>'94-1'!F11/100000</f>
        <v>0</v>
      </c>
      <c r="G38" s="141" t="s">
        <v>3</v>
      </c>
      <c r="H38" s="140" t="s">
        <v>123</v>
      </c>
      <c r="I38" s="140">
        <f>ROUND('94-1'!I11/100000,2)</f>
        <v>0</v>
      </c>
      <c r="J38" s="448">
        <f>'94-1'!J11/100000</f>
        <v>0</v>
      </c>
    </row>
    <row r="39" spans="1:36" ht="15" customHeight="1">
      <c r="A39" s="447">
        <f>'94-1'!A12/100000</f>
        <v>0</v>
      </c>
      <c r="B39" s="140">
        <f>'94-1'!B12/100000</f>
        <v>0</v>
      </c>
      <c r="C39" s="140">
        <f>'94-1'!C12/100000</f>
        <v>0</v>
      </c>
      <c r="D39" s="140">
        <f>'94-1'!D12/100000</f>
        <v>0</v>
      </c>
      <c r="E39" s="140">
        <f>'94-1'!E12/100000</f>
        <v>0</v>
      </c>
      <c r="F39" s="140">
        <f>'94-1'!F12/100000</f>
        <v>0</v>
      </c>
      <c r="G39" s="141" t="s">
        <v>124</v>
      </c>
      <c r="H39" s="140" t="s">
        <v>125</v>
      </c>
      <c r="I39" s="140">
        <f>ROUND('94-1'!I12/100000,2)</f>
        <v>0</v>
      </c>
      <c r="J39" s="448">
        <f>'94-1'!J12/100000</f>
        <v>0</v>
      </c>
    </row>
    <row r="40" spans="1:36" ht="15" customHeight="1">
      <c r="A40" s="447">
        <f>'94-1'!A13/100000</f>
        <v>0</v>
      </c>
      <c r="B40" s="140">
        <f>'94-1'!B13/100000</f>
        <v>0</v>
      </c>
      <c r="C40" s="140">
        <f>'94-1'!C13/100000</f>
        <v>0</v>
      </c>
      <c r="D40" s="140">
        <f>'94-1'!D13/100000</f>
        <v>0</v>
      </c>
      <c r="E40" s="140">
        <f>'94-1'!E13/100000</f>
        <v>0</v>
      </c>
      <c r="F40" s="140">
        <f>'94-1'!F13/100000</f>
        <v>0</v>
      </c>
      <c r="G40" s="141" t="s">
        <v>126</v>
      </c>
      <c r="H40" s="140" t="s">
        <v>127</v>
      </c>
      <c r="I40" s="140">
        <v>0</v>
      </c>
      <c r="J40" s="448">
        <f>'94-1'!J13/100000</f>
        <v>0</v>
      </c>
    </row>
    <row r="41" spans="1:36" ht="15" customHeight="1">
      <c r="A41" s="447">
        <f>'94-1'!A14/100000</f>
        <v>0</v>
      </c>
      <c r="B41" s="140">
        <f>'94-1'!B14/100000</f>
        <v>0</v>
      </c>
      <c r="C41" s="140">
        <f>'94-1'!C14/100000</f>
        <v>0</v>
      </c>
      <c r="D41" s="140">
        <f>'94-1'!D14/100000</f>
        <v>0</v>
      </c>
      <c r="E41" s="140">
        <f>'94-1'!E14/100000</f>
        <v>0</v>
      </c>
      <c r="F41" s="140">
        <f>'94-1'!F14/100000</f>
        <v>0</v>
      </c>
      <c r="G41" s="141" t="s">
        <v>128</v>
      </c>
      <c r="H41" s="140" t="s">
        <v>5</v>
      </c>
      <c r="I41" s="140">
        <f>ROUND('94-1'!I13/100000,2)</f>
        <v>0</v>
      </c>
      <c r="J41" s="448">
        <f>'94-1'!J14/100000</f>
        <v>0</v>
      </c>
    </row>
    <row r="42" spans="1:36" ht="15" customHeight="1">
      <c r="A42" s="447">
        <f>'94-1'!A15/100000</f>
        <v>0</v>
      </c>
      <c r="B42" s="140">
        <f>'94-1'!B15/100000</f>
        <v>0</v>
      </c>
      <c r="C42" s="140">
        <f>'94-1'!C15/100000</f>
        <v>0</v>
      </c>
      <c r="D42" s="140">
        <f>'94-1'!D15/100000</f>
        <v>0</v>
      </c>
      <c r="E42" s="140">
        <f>'94-1'!E15/100000</f>
        <v>0</v>
      </c>
      <c r="F42" s="140">
        <f>'94-1'!F15/100000</f>
        <v>0</v>
      </c>
      <c r="G42" s="141" t="s">
        <v>129</v>
      </c>
      <c r="H42" s="140" t="s">
        <v>6</v>
      </c>
      <c r="I42" s="140">
        <f>ROUND('94-1'!I14/100000,2)</f>
        <v>0</v>
      </c>
      <c r="J42" s="448">
        <f>'94-1'!J15/100000</f>
        <v>0</v>
      </c>
    </row>
    <row r="43" spans="1:36" s="70" customFormat="1" ht="15" customHeight="1">
      <c r="A43" s="447">
        <v>0</v>
      </c>
      <c r="B43" s="140">
        <v>0</v>
      </c>
      <c r="C43" s="140">
        <v>0</v>
      </c>
      <c r="D43" s="140">
        <v>0</v>
      </c>
      <c r="E43" s="140">
        <v>0</v>
      </c>
      <c r="F43" s="140">
        <v>0</v>
      </c>
      <c r="G43" s="141" t="s">
        <v>130</v>
      </c>
      <c r="H43" s="140" t="s">
        <v>131</v>
      </c>
      <c r="I43" s="140">
        <f>ROUND('94-1'!I15/100000,2)</f>
        <v>0</v>
      </c>
      <c r="J43" s="448">
        <v>0</v>
      </c>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row>
    <row r="44" spans="1:36" ht="15" customHeight="1" thickBot="1">
      <c r="A44" s="450">
        <f>IF('94-1'!L26&lt;0,0,ROUND('94-1'!L26/100000,2))</f>
        <v>0</v>
      </c>
      <c r="B44" s="340">
        <v>0</v>
      </c>
      <c r="C44" s="4264">
        <f>ROUND('94-1'!C16/100000,2)</f>
        <v>22.34</v>
      </c>
      <c r="D44" s="340">
        <v>0</v>
      </c>
      <c r="E44" s="4264">
        <f>ROUND('94-1'!E16/100000,2)</f>
        <v>22.34</v>
      </c>
      <c r="F44" s="163">
        <v>0</v>
      </c>
      <c r="G44" s="164" t="s">
        <v>132</v>
      </c>
      <c r="H44" s="163" t="s">
        <v>133</v>
      </c>
      <c r="I44" s="140">
        <f>ROUND('94-1'!I16/100000,2)</f>
        <v>0</v>
      </c>
      <c r="J44" s="451">
        <v>0</v>
      </c>
      <c r="L44" s="450" t="s">
        <v>3260</v>
      </c>
    </row>
    <row r="45" spans="1:36" ht="24" customHeight="1" thickTop="1" thickBot="1">
      <c r="A45" s="463">
        <f>SUM(A38:A44)</f>
        <v>0</v>
      </c>
      <c r="B45" s="402">
        <v>0</v>
      </c>
      <c r="C45" s="402">
        <f>SUM(C38:C44)</f>
        <v>2463.3000000000002</v>
      </c>
      <c r="D45" s="402">
        <v>0</v>
      </c>
      <c r="E45" s="402">
        <f>SUM(E38:E44)</f>
        <v>2463.3000000000002</v>
      </c>
      <c r="F45" s="402">
        <v>0</v>
      </c>
      <c r="G45" s="169"/>
      <c r="H45" s="168" t="s">
        <v>134</v>
      </c>
      <c r="I45" s="168">
        <f>SUM(I38:I44)</f>
        <v>0</v>
      </c>
      <c r="J45" s="464">
        <v>0</v>
      </c>
    </row>
    <row r="46" spans="1:36" ht="15" customHeight="1">
      <c r="A46" s="465"/>
      <c r="B46" s="50"/>
      <c r="C46" s="50"/>
      <c r="D46" s="50"/>
      <c r="E46" s="50"/>
      <c r="F46" s="50"/>
      <c r="G46" s="68" t="s">
        <v>135</v>
      </c>
      <c r="H46" s="82" t="s">
        <v>136</v>
      </c>
      <c r="I46" s="50"/>
      <c r="J46" s="466"/>
    </row>
    <row r="47" spans="1:36" ht="15" customHeight="1">
      <c r="A47" s="447">
        <f>ROUND('94-1'!A19/100000,2)</f>
        <v>0</v>
      </c>
      <c r="B47" s="140">
        <f>'94-1'!B19/100000</f>
        <v>0</v>
      </c>
      <c r="C47" s="140">
        <f>ROUND('94-1'!C19/100000,2)</f>
        <v>2856.65</v>
      </c>
      <c r="D47" s="140">
        <f>'94-1'!D19/100000</f>
        <v>0</v>
      </c>
      <c r="E47" s="140">
        <f>ROUND('94-1'!E19/100000,2)</f>
        <v>2856.65</v>
      </c>
      <c r="F47" s="140">
        <f>'94-1'!F19/100000</f>
        <v>0</v>
      </c>
      <c r="G47" s="141" t="s">
        <v>137</v>
      </c>
      <c r="H47" s="140" t="s">
        <v>138</v>
      </c>
      <c r="I47" s="140">
        <f>ROUND('94-1'!I19/100000,2)</f>
        <v>0</v>
      </c>
      <c r="J47" s="448">
        <f>'94-1'!J19/100000</f>
        <v>0</v>
      </c>
    </row>
    <row r="48" spans="1:36" ht="15" customHeight="1">
      <c r="A48" s="447">
        <f>ROUND('94-1'!A20/100000,2)</f>
        <v>0</v>
      </c>
      <c r="B48" s="140">
        <f>'94-1'!B20/100000</f>
        <v>0</v>
      </c>
      <c r="C48" s="140">
        <f>ROUND('94-1'!C20/100000,2)</f>
        <v>1012.8</v>
      </c>
      <c r="D48" s="140">
        <f>'94-1'!D20/100000</f>
        <v>0</v>
      </c>
      <c r="E48" s="140">
        <f>ROUND('94-1'!E20/100000,2)</f>
        <v>1012.8</v>
      </c>
      <c r="F48" s="140">
        <f>'94-1'!F20/100000</f>
        <v>0</v>
      </c>
      <c r="G48" s="141" t="s">
        <v>139</v>
      </c>
      <c r="H48" s="140" t="s">
        <v>140</v>
      </c>
      <c r="I48" s="140">
        <f>ROUND('94-1'!I20/100000,2)</f>
        <v>0</v>
      </c>
      <c r="J48" s="448">
        <f>'94-1'!J20/100000</f>
        <v>0</v>
      </c>
    </row>
    <row r="49" spans="1:36" ht="15" customHeight="1">
      <c r="A49" s="447">
        <f>'94-1'!A21/100000</f>
        <v>0</v>
      </c>
      <c r="B49" s="140">
        <f>'94-1'!B21/100000</f>
        <v>0</v>
      </c>
      <c r="C49" s="140">
        <f>'94-1'!C21/100000</f>
        <v>0</v>
      </c>
      <c r="D49" s="140">
        <f>'94-1'!D21/100000</f>
        <v>0</v>
      </c>
      <c r="E49" s="140">
        <f>'94-1'!E21/100000</f>
        <v>0</v>
      </c>
      <c r="F49" s="140">
        <f>'94-1'!F21/100000</f>
        <v>0</v>
      </c>
      <c r="G49" s="141" t="s">
        <v>141</v>
      </c>
      <c r="H49" s="140" t="s">
        <v>4</v>
      </c>
      <c r="I49" s="140">
        <f>ROUND('94-1'!I21/100000,2)</f>
        <v>0</v>
      </c>
      <c r="J49" s="448">
        <f>'94-1'!J21/100000</f>
        <v>0</v>
      </c>
    </row>
    <row r="50" spans="1:36" ht="15" customHeight="1">
      <c r="A50" s="447">
        <f>'94-1'!A22/100000</f>
        <v>0</v>
      </c>
      <c r="B50" s="140">
        <f>'94-1'!B22/100000</f>
        <v>0</v>
      </c>
      <c r="C50" s="140">
        <f>'94-1'!C22/100000</f>
        <v>0</v>
      </c>
      <c r="D50" s="140">
        <f>'94-1'!D22/100000</f>
        <v>0</v>
      </c>
      <c r="E50" s="140">
        <f>'94-1'!E22/100000</f>
        <v>0</v>
      </c>
      <c r="F50" s="140">
        <f>'94-1'!F22/100000</f>
        <v>0</v>
      </c>
      <c r="G50" s="141" t="s">
        <v>142</v>
      </c>
      <c r="H50" s="140" t="s">
        <v>5</v>
      </c>
      <c r="I50" s="140">
        <f>ROUND('94-1'!I22/100000,2)</f>
        <v>0</v>
      </c>
      <c r="J50" s="448">
        <f>'94-1'!J22/100000</f>
        <v>0</v>
      </c>
    </row>
    <row r="51" spans="1:36" ht="15" customHeight="1">
      <c r="A51" s="447">
        <f>ROUND('94-1'!A23/100000,2)</f>
        <v>0</v>
      </c>
      <c r="B51" s="140">
        <f>'94-1'!B23/100000</f>
        <v>0</v>
      </c>
      <c r="C51" s="140">
        <f>ROUND('94-1'!C23/100000,2)</f>
        <v>165</v>
      </c>
      <c r="D51" s="140">
        <f>'94-1'!D23/100000</f>
        <v>0</v>
      </c>
      <c r="E51" s="140">
        <f>ROUND('94-1'!E23/100000,2)</f>
        <v>165</v>
      </c>
      <c r="F51" s="140">
        <f>'94-1'!F23/100000</f>
        <v>0</v>
      </c>
      <c r="G51" s="141" t="s">
        <v>143</v>
      </c>
      <c r="H51" s="140" t="s">
        <v>6</v>
      </c>
      <c r="I51" s="140">
        <f>ROUND('94-1'!I23/100000,2)</f>
        <v>0</v>
      </c>
      <c r="J51" s="448">
        <f>'94-1'!J23/100000</f>
        <v>0</v>
      </c>
    </row>
    <row r="52" spans="1:36" s="70" customFormat="1" ht="15" customHeight="1">
      <c r="A52" s="447">
        <f>'94-1'!A24/100000</f>
        <v>0</v>
      </c>
      <c r="B52" s="140">
        <f>'94-1'!B24/100000</f>
        <v>0</v>
      </c>
      <c r="C52" s="140">
        <f>ROUND('94-1'!C24/100000,2)</f>
        <v>30</v>
      </c>
      <c r="D52" s="140">
        <f>'94-1'!D24/100000</f>
        <v>0</v>
      </c>
      <c r="E52" s="140">
        <f>'94-1'!E24/100000</f>
        <v>30</v>
      </c>
      <c r="F52" s="140">
        <f>'94-1'!F24/100000</f>
        <v>0</v>
      </c>
      <c r="G52" s="141" t="s">
        <v>144</v>
      </c>
      <c r="H52" s="140" t="s">
        <v>131</v>
      </c>
      <c r="I52" s="140">
        <f>ROUND('94-1'!I24/100000,2)</f>
        <v>0</v>
      </c>
      <c r="J52" s="448">
        <f>'94-1'!J24/100000</f>
        <v>0</v>
      </c>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row>
    <row r="53" spans="1:36" s="77" customFormat="1" ht="15" customHeight="1" thickBot="1">
      <c r="A53" s="450">
        <f>IF(A44=0,ROUND('94-1'!L26/100000*-1,2),0)</f>
        <v>0</v>
      </c>
      <c r="B53" s="340">
        <f>'94-1'!B25/100000</f>
        <v>0</v>
      </c>
      <c r="C53" s="4264">
        <f>ROUND('94-1'!C25/100000,2)</f>
        <v>22.34</v>
      </c>
      <c r="D53" s="340">
        <f>'94-1'!D25/100000</f>
        <v>0</v>
      </c>
      <c r="E53" s="4264">
        <f>ROUND('94-1'!E25/100000,2)</f>
        <v>22.34</v>
      </c>
      <c r="F53" s="163">
        <f>'94-1'!F25/100000</f>
        <v>0</v>
      </c>
      <c r="G53" s="164" t="s">
        <v>145</v>
      </c>
      <c r="H53" s="340" t="s">
        <v>146</v>
      </c>
      <c r="I53" s="140">
        <f>ROUND('94-1'!I25/100000,2)</f>
        <v>0</v>
      </c>
      <c r="J53" s="451">
        <f>'94-1'!J25/100000</f>
        <v>0</v>
      </c>
      <c r="K53" s="49"/>
      <c r="L53" s="595" t="s">
        <v>3261</v>
      </c>
      <c r="M53" s="49"/>
      <c r="N53" s="49"/>
      <c r="O53" s="49"/>
      <c r="P53" s="49"/>
      <c r="Q53" s="49"/>
      <c r="R53" s="49"/>
      <c r="S53" s="49"/>
      <c r="T53" s="49"/>
      <c r="U53" s="49"/>
      <c r="V53" s="49"/>
      <c r="W53" s="49"/>
      <c r="X53" s="49"/>
      <c r="Y53" s="49"/>
      <c r="Z53" s="49"/>
      <c r="AA53" s="49"/>
      <c r="AB53" s="49"/>
      <c r="AC53" s="49"/>
      <c r="AD53" s="49"/>
      <c r="AE53" s="49"/>
      <c r="AF53" s="49"/>
      <c r="AG53" s="49"/>
      <c r="AH53" s="49"/>
      <c r="AI53" s="49"/>
      <c r="AJ53" s="49"/>
    </row>
    <row r="54" spans="1:36" ht="24" customHeight="1" thickTop="1" thickBot="1">
      <c r="A54" s="454">
        <f>SUM(A46:A53)</f>
        <v>0</v>
      </c>
      <c r="B54" s="1348">
        <v>0</v>
      </c>
      <c r="C54" s="404">
        <f>SUM(C47:C53)</f>
        <v>4086.79</v>
      </c>
      <c r="D54" s="1348">
        <v>0</v>
      </c>
      <c r="E54" s="404">
        <f>SUM(E47:E53)</f>
        <v>4086.79</v>
      </c>
      <c r="F54" s="1348">
        <v>0</v>
      </c>
      <c r="G54" s="1349"/>
      <c r="H54" s="170" t="s">
        <v>147</v>
      </c>
      <c r="I54" s="170">
        <f>SUM(I47:I53)</f>
        <v>0</v>
      </c>
      <c r="J54" s="468">
        <v>0</v>
      </c>
    </row>
    <row r="55" spans="1:36" ht="24" customHeight="1" thickBot="1">
      <c r="A55" s="469">
        <f>A36+A45-A54</f>
        <v>0</v>
      </c>
      <c r="B55" s="461">
        <v>0</v>
      </c>
      <c r="C55" s="460">
        <f>C36+C45-C54</f>
        <v>-4720.1899999999996</v>
      </c>
      <c r="D55" s="461">
        <v>0</v>
      </c>
      <c r="E55" s="460">
        <f>E36+E45-E54</f>
        <v>-1623.4899999999998</v>
      </c>
      <c r="F55" s="461">
        <v>0</v>
      </c>
      <c r="G55" s="470" t="s">
        <v>148</v>
      </c>
      <c r="H55" s="471" t="s">
        <v>149</v>
      </c>
      <c r="I55" s="471">
        <f>I36+I45-I54</f>
        <v>-4720.1890299999995</v>
      </c>
      <c r="J55" s="472">
        <v>0</v>
      </c>
    </row>
    <row r="56" spans="1:36" ht="18.75" customHeight="1">
      <c r="A56" s="4461" t="s">
        <v>115</v>
      </c>
      <c r="B56" s="4461"/>
      <c r="C56" s="4461"/>
      <c r="D56" s="4461"/>
      <c r="E56" s="4461"/>
      <c r="F56" s="4461"/>
      <c r="G56" s="4461"/>
      <c r="H56" s="4461"/>
      <c r="I56" s="4461"/>
      <c r="J56" s="4461"/>
    </row>
    <row r="57" spans="1:36" ht="8.25" customHeight="1">
      <c r="A57" s="1346"/>
      <c r="B57" s="1346"/>
      <c r="C57" s="1346"/>
      <c r="D57" s="1346"/>
      <c r="E57" s="1346"/>
      <c r="F57" s="1346"/>
      <c r="G57" s="1346"/>
      <c r="H57" s="1346"/>
      <c r="I57" s="1346"/>
      <c r="J57" s="1346"/>
    </row>
    <row r="58" spans="1:36" ht="18.75" customHeight="1" thickBot="1">
      <c r="A58" s="4460" t="s">
        <v>3485</v>
      </c>
      <c r="B58" s="4460"/>
      <c r="C58" s="4460"/>
      <c r="D58" s="4460"/>
      <c r="E58" s="4460"/>
      <c r="F58" s="4460"/>
      <c r="G58" s="4460"/>
      <c r="H58" s="4460"/>
      <c r="I58" s="4460"/>
      <c r="J58" s="4460"/>
    </row>
    <row r="59" spans="1:36" s="49" customFormat="1" ht="42" customHeight="1">
      <c r="A59" s="4453" t="s">
        <v>3785</v>
      </c>
      <c r="B59" s="4454"/>
      <c r="C59" s="4455" t="s">
        <v>3783</v>
      </c>
      <c r="D59" s="4454"/>
      <c r="E59" s="4455" t="s">
        <v>3784</v>
      </c>
      <c r="F59" s="4454"/>
      <c r="G59" s="4456" t="s">
        <v>117</v>
      </c>
      <c r="H59" s="4457"/>
      <c r="I59" s="4455" t="s">
        <v>3782</v>
      </c>
      <c r="J59" s="4467"/>
      <c r="L59" s="299"/>
    </row>
    <row r="60" spans="1:36" s="299" customFormat="1" ht="34.5" customHeight="1">
      <c r="A60" s="1050" t="s">
        <v>118</v>
      </c>
      <c r="B60" s="1340" t="s">
        <v>104</v>
      </c>
      <c r="C60" s="1340" t="s">
        <v>118</v>
      </c>
      <c r="D60" s="1340" t="s">
        <v>104</v>
      </c>
      <c r="E60" s="1340" t="s">
        <v>118</v>
      </c>
      <c r="F60" s="1340" t="s">
        <v>104</v>
      </c>
      <c r="G60" s="4458"/>
      <c r="H60" s="4459"/>
      <c r="I60" s="1340" t="s">
        <v>118</v>
      </c>
      <c r="J60" s="1051" t="s">
        <v>104</v>
      </c>
    </row>
    <row r="61" spans="1:36" s="299" customFormat="1" ht="20.25" customHeight="1" thickBot="1">
      <c r="A61" s="1225" t="s">
        <v>1266</v>
      </c>
      <c r="B61" s="1226" t="s">
        <v>3012</v>
      </c>
      <c r="C61" s="1226" t="s">
        <v>2347</v>
      </c>
      <c r="D61" s="1226" t="s">
        <v>3013</v>
      </c>
      <c r="E61" s="1226" t="s">
        <v>1268</v>
      </c>
      <c r="F61" s="1226" t="s">
        <v>3014</v>
      </c>
      <c r="G61" s="4464" t="s">
        <v>3015</v>
      </c>
      <c r="H61" s="4465"/>
      <c r="I61" s="1226" t="s">
        <v>1267</v>
      </c>
      <c r="J61" s="1227" t="s">
        <v>3016</v>
      </c>
      <c r="L61" s="277"/>
    </row>
    <row r="62" spans="1:36" ht="24" customHeight="1" thickBot="1">
      <c r="A62" s="463">
        <f>ROUND('94-4'!A8/100000,2)</f>
        <v>0</v>
      </c>
      <c r="B62" s="402">
        <f>'94-4'!B8/100000</f>
        <v>0</v>
      </c>
      <c r="C62" s="402">
        <f>ROUND('94-4'!C8/100000,2)</f>
        <v>781.24</v>
      </c>
      <c r="D62" s="402">
        <f>'94-4'!D8/100000</f>
        <v>0</v>
      </c>
      <c r="E62" s="402">
        <f>ROUND('94-4'!E8/100000,2)</f>
        <v>0</v>
      </c>
      <c r="F62" s="402">
        <f>'94-4'!F8/100000</f>
        <v>0</v>
      </c>
      <c r="G62" s="211" t="s">
        <v>119</v>
      </c>
      <c r="H62" s="168" t="s">
        <v>120</v>
      </c>
      <c r="I62" s="168">
        <f>'94-4'!I8/100000</f>
        <v>869.59558000000004</v>
      </c>
      <c r="J62" s="464">
        <f>'94-4'!J8/100000</f>
        <v>0</v>
      </c>
    </row>
    <row r="63" spans="1:36" ht="15" customHeight="1">
      <c r="A63" s="465"/>
      <c r="B63" s="50"/>
      <c r="C63" s="50"/>
      <c r="D63" s="50"/>
      <c r="E63" s="50"/>
      <c r="F63" s="50"/>
      <c r="G63" s="68" t="s">
        <v>121</v>
      </c>
      <c r="H63" s="82" t="s">
        <v>122</v>
      </c>
      <c r="I63" s="50"/>
      <c r="J63" s="466"/>
    </row>
    <row r="64" spans="1:36" ht="15" customHeight="1">
      <c r="A64" s="447">
        <f>ROUNDDOWN('94-4'!A10/100000,2)</f>
        <v>0</v>
      </c>
      <c r="B64" s="140">
        <f>'94-4'!B10/100000</f>
        <v>0</v>
      </c>
      <c r="C64" s="140">
        <f>ROUND('94-4'!C10/100000,2)</f>
        <v>780.65</v>
      </c>
      <c r="D64" s="140">
        <f>'94-4'!D10/100000</f>
        <v>0</v>
      </c>
      <c r="E64" s="140">
        <f>ROUND('94-4'!E10/100000,2)</f>
        <v>780.65</v>
      </c>
      <c r="F64" s="140">
        <f>'94-4'!F10/100000</f>
        <v>0</v>
      </c>
      <c r="G64" s="141" t="s">
        <v>3</v>
      </c>
      <c r="H64" s="140" t="s">
        <v>123</v>
      </c>
      <c r="I64" s="140">
        <f>ROUND('94-4'!I10/100000,2)</f>
        <v>0</v>
      </c>
      <c r="J64" s="448">
        <f>'94-4'!J10/100000</f>
        <v>0</v>
      </c>
    </row>
    <row r="65" spans="1:10" ht="15" customHeight="1">
      <c r="A65" s="447">
        <f>'94-4'!A11/100000</f>
        <v>0</v>
      </c>
      <c r="B65" s="140">
        <f>'94-4'!B11/100000</f>
        <v>0</v>
      </c>
      <c r="C65" s="140">
        <f>'94-4'!C11/100000</f>
        <v>0</v>
      </c>
      <c r="D65" s="140">
        <f>'94-4'!D11/100000</f>
        <v>0</v>
      </c>
      <c r="E65" s="140">
        <f>'94-4'!E11/100000</f>
        <v>0</v>
      </c>
      <c r="F65" s="140">
        <f>'94-4'!F11/100000</f>
        <v>0</v>
      </c>
      <c r="G65" s="141" t="s">
        <v>124</v>
      </c>
      <c r="H65" s="140" t="s">
        <v>125</v>
      </c>
      <c r="I65" s="140">
        <f>'94-4'!I11/100000</f>
        <v>0</v>
      </c>
      <c r="J65" s="448">
        <f>'94-4'!J11/100000</f>
        <v>0</v>
      </c>
    </row>
    <row r="66" spans="1:10" ht="15" customHeight="1">
      <c r="A66" s="447">
        <f>'94-4'!A12/100000</f>
        <v>0</v>
      </c>
      <c r="B66" s="140">
        <f>'94-4'!B12/100000</f>
        <v>0</v>
      </c>
      <c r="C66" s="140">
        <f>'94-4'!C12/100000</f>
        <v>0</v>
      </c>
      <c r="D66" s="140">
        <f>'94-4'!D12/100000</f>
        <v>0</v>
      </c>
      <c r="E66" s="140">
        <f>'94-4'!E12/100000</f>
        <v>0</v>
      </c>
      <c r="F66" s="140">
        <f>'94-4'!F12/100000</f>
        <v>0</v>
      </c>
      <c r="G66" s="141" t="s">
        <v>126</v>
      </c>
      <c r="H66" s="140" t="s">
        <v>127</v>
      </c>
      <c r="I66" s="140">
        <f>'94-4'!I12/100000</f>
        <v>0</v>
      </c>
      <c r="J66" s="448">
        <f>'94-4'!J12/100000</f>
        <v>0</v>
      </c>
    </row>
    <row r="67" spans="1:10" ht="15" customHeight="1">
      <c r="A67" s="447">
        <f>'94-4'!A13/100000</f>
        <v>0</v>
      </c>
      <c r="B67" s="140">
        <f>'94-4'!B13/100000</f>
        <v>0</v>
      </c>
      <c r="C67" s="140">
        <f>'94-4'!C13/100000</f>
        <v>0</v>
      </c>
      <c r="D67" s="140">
        <f>'94-4'!D13/100000</f>
        <v>0</v>
      </c>
      <c r="E67" s="140">
        <f>'94-4'!E13/100000</f>
        <v>0</v>
      </c>
      <c r="F67" s="140">
        <f>'94-4'!F13/100000</f>
        <v>0</v>
      </c>
      <c r="G67" s="141" t="s">
        <v>128</v>
      </c>
      <c r="H67" s="140" t="s">
        <v>5</v>
      </c>
      <c r="I67" s="140">
        <f>'94-4'!I13/100000</f>
        <v>0</v>
      </c>
      <c r="J67" s="448">
        <f>'94-4'!J13/100000</f>
        <v>0</v>
      </c>
    </row>
    <row r="68" spans="1:10" ht="15" customHeight="1">
      <c r="A68" s="447">
        <f>'94-4'!A14/100000</f>
        <v>0</v>
      </c>
      <c r="B68" s="140">
        <f>'94-4'!B14/100000</f>
        <v>0</v>
      </c>
      <c r="C68" s="140">
        <f>'94-4'!C14/100000</f>
        <v>0</v>
      </c>
      <c r="D68" s="140">
        <f>'94-4'!D14/100000</f>
        <v>0</v>
      </c>
      <c r="E68" s="140">
        <f>'94-4'!E14/100000</f>
        <v>0</v>
      </c>
      <c r="F68" s="140">
        <f>'94-4'!F14/100000</f>
        <v>0</v>
      </c>
      <c r="G68" s="141" t="s">
        <v>129</v>
      </c>
      <c r="H68" s="140" t="s">
        <v>6</v>
      </c>
      <c r="I68" s="140">
        <f>'94-4'!I14/100000</f>
        <v>0</v>
      </c>
      <c r="J68" s="448">
        <f>'94-4'!J14/100000</f>
        <v>0</v>
      </c>
    </row>
    <row r="69" spans="1:10" ht="15" customHeight="1">
      <c r="A69" s="447">
        <f>'94-4'!A15/100000</f>
        <v>0</v>
      </c>
      <c r="B69" s="140">
        <f>'94-4'!B15/100000</f>
        <v>0</v>
      </c>
      <c r="C69" s="140">
        <f>'94-4'!C15/100000</f>
        <v>0</v>
      </c>
      <c r="D69" s="140">
        <f>'94-4'!D15/100000</f>
        <v>0</v>
      </c>
      <c r="E69" s="140">
        <f>'94-4'!E15/100000</f>
        <v>0</v>
      </c>
      <c r="F69" s="140">
        <f>'94-4'!F15/100000</f>
        <v>0</v>
      </c>
      <c r="G69" s="141" t="s">
        <v>130</v>
      </c>
      <c r="H69" s="140" t="s">
        <v>131</v>
      </c>
      <c r="I69" s="140">
        <f>'94-4'!I15/100000</f>
        <v>0</v>
      </c>
      <c r="J69" s="448">
        <f>'94-4'!J15/100000</f>
        <v>0</v>
      </c>
    </row>
    <row r="70" spans="1:10" ht="15" customHeight="1" thickBot="1">
      <c r="A70" s="447">
        <f>'94-4'!A16/100000</f>
        <v>0</v>
      </c>
      <c r="B70" s="450">
        <f>IF('94-4'!M25&lt;0,0,ROUND('94-4'!M25/100000,2))</f>
        <v>0</v>
      </c>
      <c r="C70" s="4265">
        <f>'94-4'!C16/100000</f>
        <v>12.2204</v>
      </c>
      <c r="D70" s="450">
        <f>IF('94-4'!O25&lt;0,0,ROUND('94-4'!O25/100000,2))</f>
        <v>0</v>
      </c>
      <c r="E70" s="4264">
        <f>'94-4'!E16/100000</f>
        <v>12.2204</v>
      </c>
      <c r="F70" s="450">
        <f>IF('94-4'!Q25&lt;0,0,ROUND('94-4'!Q25/100000,2))</f>
        <v>0</v>
      </c>
      <c r="G70" s="164" t="s">
        <v>132</v>
      </c>
      <c r="H70" s="340" t="s">
        <v>133</v>
      </c>
      <c r="I70" s="1255">
        <f>'94-4'!I16/100000</f>
        <v>0</v>
      </c>
      <c r="J70" s="451">
        <v>0</v>
      </c>
    </row>
    <row r="71" spans="1:10" ht="24" customHeight="1" thickTop="1" thickBot="1">
      <c r="A71" s="170">
        <f>SUM(A64:A70)</f>
        <v>0</v>
      </c>
      <c r="B71" s="170">
        <v>0</v>
      </c>
      <c r="C71" s="170">
        <f>SUM(C64:C70)</f>
        <v>792.87040000000002</v>
      </c>
      <c r="D71" s="170">
        <v>0</v>
      </c>
      <c r="E71" s="170">
        <f>SUM(E64:E70)</f>
        <v>792.87040000000002</v>
      </c>
      <c r="F71" s="170">
        <v>0</v>
      </c>
      <c r="G71" s="170"/>
      <c r="H71" s="170" t="s">
        <v>134</v>
      </c>
      <c r="I71" s="170">
        <f>SUM(I63:I70)</f>
        <v>0</v>
      </c>
      <c r="J71" s="170">
        <v>0</v>
      </c>
    </row>
    <row r="72" spans="1:10" ht="15" customHeight="1">
      <c r="A72" s="465"/>
      <c r="B72" s="50"/>
      <c r="C72" s="50"/>
      <c r="D72" s="50"/>
      <c r="E72" s="50"/>
      <c r="F72" s="50"/>
      <c r="G72" s="1345" t="s">
        <v>135</v>
      </c>
      <c r="H72" s="883" t="s">
        <v>136</v>
      </c>
      <c r="I72" s="50"/>
      <c r="J72" s="466"/>
    </row>
    <row r="73" spans="1:10" ht="15" customHeight="1">
      <c r="A73" s="447">
        <f>ROUND('94-4'!A19/100000,2)</f>
        <v>0</v>
      </c>
      <c r="B73" s="140">
        <f>'94-4'!B19/100000</f>
        <v>0</v>
      </c>
      <c r="C73" s="140">
        <f>ROUND('94-4'!C19/100000,2)</f>
        <v>422.2</v>
      </c>
      <c r="D73" s="140">
        <f>'94-4'!D19/100000</f>
        <v>0</v>
      </c>
      <c r="E73" s="140">
        <f>ROUND('94-4'!E19/100000,2)</f>
        <v>422.2</v>
      </c>
      <c r="F73" s="140">
        <f>'94-4'!F19/100000</f>
        <v>0</v>
      </c>
      <c r="G73" s="141" t="s">
        <v>137</v>
      </c>
      <c r="H73" s="140" t="s">
        <v>138</v>
      </c>
      <c r="I73" s="140">
        <f>ROUND('94-4'!I19/100000,2)</f>
        <v>0</v>
      </c>
      <c r="J73" s="448">
        <f>'94-4'!J19/100000</f>
        <v>0</v>
      </c>
    </row>
    <row r="74" spans="1:10" ht="15" customHeight="1">
      <c r="A74" s="447">
        <f>ROUND('94-4'!A20/100000,2)</f>
        <v>0</v>
      </c>
      <c r="B74" s="140">
        <f>'94-4'!B20/100000</f>
        <v>0</v>
      </c>
      <c r="C74" s="140">
        <f>ROUND('94-4'!C20/100000,2)</f>
        <v>225.1</v>
      </c>
      <c r="D74" s="140">
        <f>'94-4'!D20/100000</f>
        <v>0</v>
      </c>
      <c r="E74" s="140">
        <f>ROUND('94-4'!E20/100000,2)</f>
        <v>225.1</v>
      </c>
      <c r="F74" s="140">
        <f>'94-4'!F20/100000</f>
        <v>0</v>
      </c>
      <c r="G74" s="141" t="s">
        <v>139</v>
      </c>
      <c r="H74" s="140" t="s">
        <v>140</v>
      </c>
      <c r="I74" s="140">
        <f>ROUND('94-4'!I20/100000,2)</f>
        <v>0</v>
      </c>
      <c r="J74" s="448">
        <f>'94-4'!J20/100000</f>
        <v>0</v>
      </c>
    </row>
    <row r="75" spans="1:10" ht="15" customHeight="1">
      <c r="A75" s="447">
        <f>'94-4'!A21/100000</f>
        <v>0</v>
      </c>
      <c r="B75" s="140">
        <f>'94-4'!B21/100000</f>
        <v>0</v>
      </c>
      <c r="C75" s="140">
        <f>'94-4'!C21/100000</f>
        <v>0</v>
      </c>
      <c r="D75" s="140">
        <f>'94-4'!D21/100000</f>
        <v>0</v>
      </c>
      <c r="E75" s="140">
        <f>'94-4'!E21/100000</f>
        <v>0</v>
      </c>
      <c r="F75" s="140">
        <f>'94-4'!F21/100000</f>
        <v>0</v>
      </c>
      <c r="G75" s="141" t="s">
        <v>141</v>
      </c>
      <c r="H75" s="140" t="s">
        <v>4</v>
      </c>
      <c r="I75" s="140">
        <f>'94-4'!I21/100000</f>
        <v>0</v>
      </c>
      <c r="J75" s="448">
        <f>'94-4'!J21/100000</f>
        <v>0</v>
      </c>
    </row>
    <row r="76" spans="1:10" ht="15" customHeight="1">
      <c r="A76" s="447">
        <f>'94-4'!A22/100000</f>
        <v>0</v>
      </c>
      <c r="B76" s="140">
        <f>'94-4'!B22/100000</f>
        <v>0</v>
      </c>
      <c r="C76" s="140">
        <f>'94-4'!C22/100000</f>
        <v>0</v>
      </c>
      <c r="D76" s="140">
        <f>'94-4'!D22/100000</f>
        <v>0</v>
      </c>
      <c r="E76" s="140">
        <f>'94-4'!E22/100000</f>
        <v>0</v>
      </c>
      <c r="F76" s="140">
        <f>'94-4'!F22/100000</f>
        <v>0</v>
      </c>
      <c r="G76" s="141" t="s">
        <v>142</v>
      </c>
      <c r="H76" s="140" t="s">
        <v>5</v>
      </c>
      <c r="I76" s="140">
        <f>'94-4'!I22/100000</f>
        <v>0</v>
      </c>
      <c r="J76" s="448">
        <f>'94-4'!J22/100000</f>
        <v>0</v>
      </c>
    </row>
    <row r="77" spans="1:10" ht="15" customHeight="1">
      <c r="A77" s="447">
        <f>ROUND('94-4'!A23/100000,2)</f>
        <v>0</v>
      </c>
      <c r="B77" s="140">
        <f>'94-4'!B23/100000</f>
        <v>0</v>
      </c>
      <c r="C77" s="140">
        <f>ROUND('94-4'!C23/100000,2)</f>
        <v>20</v>
      </c>
      <c r="D77" s="140">
        <f>'94-4'!D23/100000</f>
        <v>0</v>
      </c>
      <c r="E77" s="140">
        <f>ROUND('94-4'!E23/100000,2)</f>
        <v>20</v>
      </c>
      <c r="F77" s="140">
        <f>'94-4'!F23/100000</f>
        <v>0</v>
      </c>
      <c r="G77" s="141" t="s">
        <v>143</v>
      </c>
      <c r="H77" s="140" t="s">
        <v>6</v>
      </c>
      <c r="I77" s="140">
        <f>ROUND('94-4'!I23/100000,2)</f>
        <v>0</v>
      </c>
      <c r="J77" s="448">
        <f>'94-4'!J23/100000</f>
        <v>0</v>
      </c>
    </row>
    <row r="78" spans="1:10" ht="15" customHeight="1">
      <c r="A78" s="447">
        <f>'94-4'!A24/100000</f>
        <v>0</v>
      </c>
      <c r="B78" s="140">
        <f>'94-4'!B24/100000</f>
        <v>0</v>
      </c>
      <c r="C78" s="140">
        <f>'94-4'!C24/100000</f>
        <v>25</v>
      </c>
      <c r="D78" s="140">
        <f>'94-4'!D24/100000</f>
        <v>0</v>
      </c>
      <c r="E78" s="140">
        <f>'94-4'!E24/100000</f>
        <v>25</v>
      </c>
      <c r="F78" s="140">
        <f>'94-4'!F24/100000</f>
        <v>0</v>
      </c>
      <c r="G78" s="141" t="s">
        <v>144</v>
      </c>
      <c r="H78" s="140" t="s">
        <v>131</v>
      </c>
      <c r="I78" s="140">
        <f>'94-4'!I24/100000</f>
        <v>0</v>
      </c>
      <c r="J78" s="448">
        <f>'94-4'!J24/100000</f>
        <v>0</v>
      </c>
    </row>
    <row r="79" spans="1:10" ht="15" customHeight="1" thickBot="1">
      <c r="A79" s="447">
        <f>'94-4'!A25/100000</f>
        <v>0</v>
      </c>
      <c r="B79" s="340">
        <f>'94-4'!B25/100000</f>
        <v>0</v>
      </c>
      <c r="C79" s="4264">
        <f>'94-4'!C25/100000</f>
        <v>12.2204</v>
      </c>
      <c r="D79" s="340">
        <f>'94-4'!D25/100000</f>
        <v>0</v>
      </c>
      <c r="E79" s="4264">
        <f>'94-4'!E25/100000</f>
        <v>12.2204</v>
      </c>
      <c r="F79" s="163">
        <f>'94-4'!F25/100000</f>
        <v>0</v>
      </c>
      <c r="G79" s="164" t="s">
        <v>145</v>
      </c>
      <c r="H79" s="340" t="s">
        <v>146</v>
      </c>
      <c r="I79" s="1255">
        <f>'94-4'!I25/100000</f>
        <v>0</v>
      </c>
      <c r="J79" s="451">
        <f>'94-4'!J25/100000</f>
        <v>0</v>
      </c>
    </row>
    <row r="80" spans="1:10" ht="24" customHeight="1" thickTop="1" thickBot="1">
      <c r="A80" s="454">
        <f>SUM(A73:A79)</f>
        <v>0</v>
      </c>
      <c r="B80" s="404">
        <v>0</v>
      </c>
      <c r="C80" s="404">
        <f>SUM(C73:C79)</f>
        <v>704.5204</v>
      </c>
      <c r="D80" s="404">
        <v>0</v>
      </c>
      <c r="E80" s="404">
        <f>SUM(E73:E79)</f>
        <v>704.5204</v>
      </c>
      <c r="F80" s="170">
        <v>0</v>
      </c>
      <c r="G80" s="1349"/>
      <c r="H80" s="170" t="s">
        <v>147</v>
      </c>
      <c r="I80" s="170">
        <f>SUM(I73:I79)</f>
        <v>0</v>
      </c>
      <c r="J80" s="1350">
        <v>0</v>
      </c>
    </row>
    <row r="81" spans="1:12" ht="24" customHeight="1" thickBot="1">
      <c r="A81" s="469">
        <f>ROUND('94-4'!E8/100000,2)</f>
        <v>0</v>
      </c>
      <c r="B81" s="460">
        <v>0</v>
      </c>
      <c r="C81" s="460">
        <f>C62+C71-C80</f>
        <v>869.59</v>
      </c>
      <c r="D81" s="460">
        <v>0</v>
      </c>
      <c r="E81" s="460">
        <f>E62+E71-E80</f>
        <v>88.350000000000023</v>
      </c>
      <c r="F81" s="471">
        <v>0</v>
      </c>
      <c r="G81" s="470" t="s">
        <v>148</v>
      </c>
      <c r="H81" s="471" t="s">
        <v>149</v>
      </c>
      <c r="I81" s="471">
        <f>I62+I71-I80</f>
        <v>869.59558000000004</v>
      </c>
      <c r="J81" s="473">
        <v>0</v>
      </c>
    </row>
    <row r="82" spans="1:12" ht="18.75" customHeight="1">
      <c r="A82" s="4461" t="s">
        <v>115</v>
      </c>
      <c r="B82" s="4461"/>
      <c r="C82" s="4461"/>
      <c r="D82" s="4461"/>
      <c r="E82" s="4461"/>
      <c r="F82" s="4461"/>
      <c r="G82" s="4461"/>
      <c r="H82" s="4461"/>
      <c r="I82" s="4461"/>
      <c r="J82" s="4461"/>
    </row>
    <row r="83" spans="1:12" ht="7.5" customHeight="1">
      <c r="A83" s="1346"/>
      <c r="B83" s="1346"/>
      <c r="C83" s="1346"/>
      <c r="D83" s="1346"/>
      <c r="E83" s="1346"/>
      <c r="F83" s="1346"/>
      <c r="G83" s="1346"/>
      <c r="H83" s="1346"/>
      <c r="I83" s="1346"/>
      <c r="J83" s="1346"/>
    </row>
    <row r="84" spans="1:12" ht="18.75" customHeight="1" thickBot="1">
      <c r="A84" s="4460" t="s">
        <v>3486</v>
      </c>
      <c r="B84" s="4460"/>
      <c r="C84" s="4460"/>
      <c r="D84" s="4460"/>
      <c r="E84" s="4460"/>
      <c r="F84" s="4460"/>
      <c r="G84" s="4460"/>
      <c r="H84" s="4460"/>
      <c r="I84" s="4460"/>
      <c r="J84" s="4460"/>
    </row>
    <row r="85" spans="1:12" s="49" customFormat="1" ht="41.25" customHeight="1">
      <c r="A85" s="4453" t="s">
        <v>3785</v>
      </c>
      <c r="B85" s="4454"/>
      <c r="C85" s="4455" t="s">
        <v>3783</v>
      </c>
      <c r="D85" s="4454"/>
      <c r="E85" s="4455" t="s">
        <v>3784</v>
      </c>
      <c r="F85" s="4454"/>
      <c r="G85" s="4456" t="s">
        <v>117</v>
      </c>
      <c r="H85" s="4457"/>
      <c r="I85" s="4455" t="s">
        <v>3782</v>
      </c>
      <c r="J85" s="4467"/>
      <c r="L85" s="299"/>
    </row>
    <row r="86" spans="1:12" s="299" customFormat="1" ht="34.5" customHeight="1">
      <c r="A86" s="1050" t="s">
        <v>118</v>
      </c>
      <c r="B86" s="1340" t="s">
        <v>104</v>
      </c>
      <c r="C86" s="1340" t="s">
        <v>118</v>
      </c>
      <c r="D86" s="1340" t="s">
        <v>104</v>
      </c>
      <c r="E86" s="1340" t="s">
        <v>118</v>
      </c>
      <c r="F86" s="1340" t="s">
        <v>104</v>
      </c>
      <c r="G86" s="4458"/>
      <c r="H86" s="4459"/>
      <c r="I86" s="1340" t="s">
        <v>118</v>
      </c>
      <c r="J86" s="1051" t="s">
        <v>104</v>
      </c>
    </row>
    <row r="87" spans="1:12" s="277" customFormat="1" ht="15" customHeight="1" thickBot="1">
      <c r="A87" s="1225" t="s">
        <v>1266</v>
      </c>
      <c r="B87" s="1226" t="s">
        <v>3012</v>
      </c>
      <c r="C87" s="1226" t="s">
        <v>2347</v>
      </c>
      <c r="D87" s="1226" t="s">
        <v>3013</v>
      </c>
      <c r="E87" s="1226" t="s">
        <v>1268</v>
      </c>
      <c r="F87" s="1226" t="s">
        <v>3014</v>
      </c>
      <c r="G87" s="4464" t="s">
        <v>3015</v>
      </c>
      <c r="H87" s="4465"/>
      <c r="I87" s="1226" t="s">
        <v>1267</v>
      </c>
      <c r="J87" s="1227" t="s">
        <v>3016</v>
      </c>
      <c r="L87" s="49"/>
    </row>
    <row r="88" spans="1:12" ht="24" customHeight="1" thickBot="1">
      <c r="A88" s="463">
        <f>ROUND('94-2'!A9/100000,2)</f>
        <v>0</v>
      </c>
      <c r="B88" s="402">
        <f>'94-2'!B9/100000</f>
        <v>0</v>
      </c>
      <c r="C88" s="402">
        <f>ROUND('94-2'!C9/100000,2)</f>
        <v>-460.71</v>
      </c>
      <c r="D88" s="402">
        <f>'94-2'!D9/100000</f>
        <v>0</v>
      </c>
      <c r="E88" s="402">
        <f>ROUND('94-2'!E9/100000,2)</f>
        <v>0</v>
      </c>
      <c r="F88" s="402">
        <f>'94-2'!F9/100000</f>
        <v>0</v>
      </c>
      <c r="G88" s="211" t="s">
        <v>119</v>
      </c>
      <c r="H88" s="168" t="s">
        <v>120</v>
      </c>
      <c r="I88" s="168">
        <f>'94-2'!I9/100000</f>
        <v>-1258.5528099999999</v>
      </c>
      <c r="J88" s="464">
        <f>'94-2'!J9/100000</f>
        <v>0</v>
      </c>
    </row>
    <row r="89" spans="1:12" ht="15" customHeight="1">
      <c r="A89" s="465"/>
      <c r="B89" s="50"/>
      <c r="C89" s="50"/>
      <c r="D89" s="50"/>
      <c r="E89" s="50"/>
      <c r="F89" s="50"/>
      <c r="G89" s="68" t="s">
        <v>121</v>
      </c>
      <c r="H89" s="82" t="s">
        <v>122</v>
      </c>
      <c r="I89" s="50"/>
      <c r="J89" s="466"/>
    </row>
    <row r="90" spans="1:12" ht="15" customHeight="1">
      <c r="A90" s="447">
        <f>ROUND('94-2'!A11/100000,2)</f>
        <v>0</v>
      </c>
      <c r="B90" s="140">
        <f>'94-2'!B11/100000</f>
        <v>0</v>
      </c>
      <c r="C90" s="140">
        <f>'94-2'!C11/100000</f>
        <v>856.48</v>
      </c>
      <c r="D90" s="140">
        <f>'94-2'!D11/100000</f>
        <v>0</v>
      </c>
      <c r="E90" s="140">
        <f>'94-2'!E11/100000</f>
        <v>856.48</v>
      </c>
      <c r="F90" s="140">
        <f>'94-2'!F11/100000</f>
        <v>0</v>
      </c>
      <c r="G90" s="141" t="s">
        <v>3</v>
      </c>
      <c r="H90" s="140" t="s">
        <v>123</v>
      </c>
      <c r="I90" s="140">
        <f>'94-2'!I11/100000</f>
        <v>0</v>
      </c>
      <c r="J90" s="448">
        <f>'94-2'!J11/100000</f>
        <v>0</v>
      </c>
    </row>
    <row r="91" spans="1:12" ht="15" customHeight="1">
      <c r="A91" s="447">
        <f>'94-2'!A12/100000</f>
        <v>0</v>
      </c>
      <c r="B91" s="140">
        <f>'94-2'!B12/100000</f>
        <v>0</v>
      </c>
      <c r="C91" s="140">
        <f>'94-2'!C12/100000</f>
        <v>0</v>
      </c>
      <c r="D91" s="140">
        <f>'94-2'!D12/100000</f>
        <v>0</v>
      </c>
      <c r="E91" s="140">
        <f>'94-2'!E12/100000</f>
        <v>0</v>
      </c>
      <c r="F91" s="140">
        <f>'94-2'!F12/100000</f>
        <v>0</v>
      </c>
      <c r="G91" s="141" t="s">
        <v>124</v>
      </c>
      <c r="H91" s="140" t="s">
        <v>125</v>
      </c>
      <c r="I91" s="140">
        <f>'94-2'!I12/100000</f>
        <v>0</v>
      </c>
      <c r="J91" s="448">
        <f>'94-2'!J12/100000</f>
        <v>0</v>
      </c>
    </row>
    <row r="92" spans="1:12" ht="15" customHeight="1">
      <c r="A92" s="447">
        <f>'94-2'!A13/100000</f>
        <v>0</v>
      </c>
      <c r="B92" s="140">
        <f>'94-2'!B13/100000</f>
        <v>0</v>
      </c>
      <c r="C92" s="140">
        <f>'94-2'!C13/100000</f>
        <v>0</v>
      </c>
      <c r="D92" s="140">
        <f>'94-2'!D13/100000</f>
        <v>0</v>
      </c>
      <c r="E92" s="140">
        <f>'94-2'!E13/100000</f>
        <v>0</v>
      </c>
      <c r="F92" s="140">
        <f>'94-2'!F13/100000</f>
        <v>0</v>
      </c>
      <c r="G92" s="141" t="s">
        <v>126</v>
      </c>
      <c r="H92" s="140" t="s">
        <v>127</v>
      </c>
      <c r="I92" s="140">
        <f>'94-2'!I13/100000</f>
        <v>0</v>
      </c>
      <c r="J92" s="448">
        <f>'94-2'!J13/100000</f>
        <v>0</v>
      </c>
    </row>
    <row r="93" spans="1:12" ht="15" customHeight="1">
      <c r="A93" s="447">
        <f>'94-2'!A14/100000</f>
        <v>0</v>
      </c>
      <c r="B93" s="140">
        <f>'94-2'!B14/100000</f>
        <v>0</v>
      </c>
      <c r="C93" s="140">
        <f>'94-2'!C14/100000</f>
        <v>0</v>
      </c>
      <c r="D93" s="140">
        <f>'94-2'!D14/100000</f>
        <v>0</v>
      </c>
      <c r="E93" s="140">
        <f>'94-2'!E14/100000</f>
        <v>0</v>
      </c>
      <c r="F93" s="140">
        <f>'94-2'!F14/100000</f>
        <v>0</v>
      </c>
      <c r="G93" s="141" t="s">
        <v>128</v>
      </c>
      <c r="H93" s="140" t="s">
        <v>5</v>
      </c>
      <c r="I93" s="140">
        <f>'94-2'!I14/100000</f>
        <v>0</v>
      </c>
      <c r="J93" s="448">
        <f>'94-2'!J14/100000</f>
        <v>0</v>
      </c>
    </row>
    <row r="94" spans="1:12" ht="15" customHeight="1">
      <c r="A94" s="447">
        <f>'94-2'!A15/100000</f>
        <v>0</v>
      </c>
      <c r="B94" s="140">
        <f>'94-2'!B15/100000</f>
        <v>0</v>
      </c>
      <c r="C94" s="140">
        <f>'94-2'!C15/100000</f>
        <v>0</v>
      </c>
      <c r="D94" s="140">
        <f>'94-2'!D15/100000</f>
        <v>0</v>
      </c>
      <c r="E94" s="140">
        <f>'94-2'!E15/100000</f>
        <v>0</v>
      </c>
      <c r="F94" s="140">
        <f>'94-2'!F15/100000</f>
        <v>0</v>
      </c>
      <c r="G94" s="141" t="s">
        <v>129</v>
      </c>
      <c r="H94" s="140" t="s">
        <v>6</v>
      </c>
      <c r="I94" s="140">
        <f>'94-2'!I15/100000</f>
        <v>0</v>
      </c>
      <c r="J94" s="448">
        <f>'94-2'!J15/100000</f>
        <v>0</v>
      </c>
    </row>
    <row r="95" spans="1:12" ht="15" customHeight="1">
      <c r="A95" s="447">
        <f>'94-2'!A16/100000</f>
        <v>0</v>
      </c>
      <c r="B95" s="140">
        <f>'94-2'!B16/100000</f>
        <v>0</v>
      </c>
      <c r="C95" s="140">
        <f>'94-2'!C16/100000</f>
        <v>0</v>
      </c>
      <c r="D95" s="140">
        <f>'94-2'!D16/100000</f>
        <v>0</v>
      </c>
      <c r="E95" s="140">
        <f>'94-2'!E16/100000</f>
        <v>0</v>
      </c>
      <c r="F95" s="140">
        <f>'94-2'!F16/100000</f>
        <v>0</v>
      </c>
      <c r="G95" s="141" t="s">
        <v>130</v>
      </c>
      <c r="H95" s="140" t="s">
        <v>131</v>
      </c>
      <c r="I95" s="140">
        <f>'94-2'!I16/100000</f>
        <v>0</v>
      </c>
      <c r="J95" s="448">
        <f>'94-2'!J16/100000</f>
        <v>0</v>
      </c>
    </row>
    <row r="96" spans="1:12" ht="15" customHeight="1">
      <c r="A96" s="450">
        <f>IF('94-2'!L26&lt;0,0,ROUND('94-2'!L26/100000,2))</f>
        <v>0</v>
      </c>
      <c r="B96" s="340">
        <v>0</v>
      </c>
      <c r="C96" s="4264">
        <f>'94-2'!C17/100000</f>
        <v>19</v>
      </c>
      <c r="D96" s="340">
        <v>0</v>
      </c>
      <c r="E96" s="4264">
        <f>'94-2'!E17/100000</f>
        <v>19</v>
      </c>
      <c r="F96" s="163">
        <v>0</v>
      </c>
      <c r="G96" s="164" t="s">
        <v>132</v>
      </c>
      <c r="H96" s="340" t="s">
        <v>133</v>
      </c>
      <c r="I96" s="1255">
        <f>'94-2'!I17/100000</f>
        <v>0</v>
      </c>
      <c r="J96" s="451">
        <v>0</v>
      </c>
    </row>
    <row r="97" spans="1:10" ht="24" customHeight="1">
      <c r="A97" s="452">
        <f>SUM(A90:A96)</f>
        <v>0</v>
      </c>
      <c r="B97" s="341">
        <v>0</v>
      </c>
      <c r="C97" s="341">
        <f>SUM(C90:C96)</f>
        <v>875.48</v>
      </c>
      <c r="D97" s="341">
        <v>0</v>
      </c>
      <c r="E97" s="341">
        <f>SUM(E90:E96)</f>
        <v>875.48</v>
      </c>
      <c r="F97" s="167">
        <v>0</v>
      </c>
      <c r="G97" s="1351"/>
      <c r="H97" s="167" t="s">
        <v>134</v>
      </c>
      <c r="I97" s="167">
        <f>SUM(I89:I96)</f>
        <v>0</v>
      </c>
      <c r="J97" s="504">
        <v>0</v>
      </c>
    </row>
    <row r="98" spans="1:10" ht="15" customHeight="1">
      <c r="A98" s="465"/>
      <c r="B98" s="50"/>
      <c r="C98" s="50"/>
      <c r="D98" s="50"/>
      <c r="E98" s="50"/>
      <c r="F98" s="50"/>
      <c r="G98" s="68" t="s">
        <v>135</v>
      </c>
      <c r="H98" s="82" t="s">
        <v>136</v>
      </c>
      <c r="I98" s="50"/>
      <c r="J98" s="466"/>
    </row>
    <row r="99" spans="1:10" ht="15" customHeight="1">
      <c r="A99" s="447">
        <f>ROUND('94-2'!A20/100000,2)</f>
        <v>0</v>
      </c>
      <c r="B99" s="140">
        <f>'94-2'!B20/100000</f>
        <v>0</v>
      </c>
      <c r="C99" s="140">
        <f>ROUND('94-2'!C20/100000,2)</f>
        <v>1011.5</v>
      </c>
      <c r="D99" s="140">
        <f>'94-2'!D20/100000</f>
        <v>0</v>
      </c>
      <c r="E99" s="140">
        <f>ROUND('94-2'!E20/100000,2)</f>
        <v>1011.5</v>
      </c>
      <c r="F99" s="140">
        <f>'94-2'!F20/100000</f>
        <v>0</v>
      </c>
      <c r="G99" s="141" t="s">
        <v>137</v>
      </c>
      <c r="H99" s="140" t="s">
        <v>138</v>
      </c>
      <c r="I99" s="140">
        <f>ROUND('94-2'!I20/100000,2)</f>
        <v>0</v>
      </c>
      <c r="J99" s="448">
        <f>'94-2'!J20/100000</f>
        <v>0</v>
      </c>
    </row>
    <row r="100" spans="1:10" ht="15" customHeight="1">
      <c r="A100" s="447">
        <f>ROUNDDOWN('94-2'!A21/100000,2)</f>
        <v>0</v>
      </c>
      <c r="B100" s="140">
        <f>'94-2'!B21/100000</f>
        <v>0</v>
      </c>
      <c r="C100" s="140">
        <f>ROUND('94-2'!C21/100000,2)</f>
        <v>542.82000000000005</v>
      </c>
      <c r="D100" s="140">
        <f>'94-2'!D21/100000</f>
        <v>0</v>
      </c>
      <c r="E100" s="140">
        <f>ROUND('94-2'!E21/100000,2)</f>
        <v>542.82000000000005</v>
      </c>
      <c r="F100" s="140">
        <f>'94-2'!F21/100000</f>
        <v>0</v>
      </c>
      <c r="G100" s="141" t="s">
        <v>139</v>
      </c>
      <c r="H100" s="140" t="s">
        <v>140</v>
      </c>
      <c r="I100" s="140">
        <f>ROUND('94-2'!I21/100000,2)</f>
        <v>0</v>
      </c>
      <c r="J100" s="448">
        <f>'94-2'!J21/100000</f>
        <v>0</v>
      </c>
    </row>
    <row r="101" spans="1:10" ht="15" customHeight="1">
      <c r="A101" s="447">
        <f>'94-2'!A22/100000</f>
        <v>0</v>
      </c>
      <c r="B101" s="140">
        <f>'94-2'!B22/100000</f>
        <v>0</v>
      </c>
      <c r="C101" s="140">
        <f>'94-2'!C22/100000</f>
        <v>0</v>
      </c>
      <c r="D101" s="140">
        <f>'94-2'!D22/100000</f>
        <v>0</v>
      </c>
      <c r="E101" s="140">
        <f>'94-2'!E22/100000</f>
        <v>0</v>
      </c>
      <c r="F101" s="140">
        <f>'94-2'!F22/100000</f>
        <v>0</v>
      </c>
      <c r="G101" s="141" t="s">
        <v>141</v>
      </c>
      <c r="H101" s="140" t="s">
        <v>4</v>
      </c>
      <c r="I101" s="140">
        <f>'94-2'!I22/100000</f>
        <v>0</v>
      </c>
      <c r="J101" s="448">
        <f>'94-2'!J22/100000</f>
        <v>0</v>
      </c>
    </row>
    <row r="102" spans="1:10" ht="15" customHeight="1">
      <c r="A102" s="447">
        <f>'94-2'!A23/100000</f>
        <v>0</v>
      </c>
      <c r="B102" s="140">
        <f>'94-2'!B23/100000</f>
        <v>0</v>
      </c>
      <c r="C102" s="140">
        <f>'94-2'!C23/100000</f>
        <v>0</v>
      </c>
      <c r="D102" s="140">
        <f>'94-2'!D23/100000</f>
        <v>0</v>
      </c>
      <c r="E102" s="140">
        <f>'94-2'!E23/100000</f>
        <v>0</v>
      </c>
      <c r="F102" s="140">
        <f>'94-2'!F23/100000</f>
        <v>0</v>
      </c>
      <c r="G102" s="141" t="s">
        <v>142</v>
      </c>
      <c r="H102" s="140" t="s">
        <v>5</v>
      </c>
      <c r="I102" s="140">
        <f>'94-2'!I23/100000</f>
        <v>0</v>
      </c>
      <c r="J102" s="448">
        <f>'94-2'!J23/100000</f>
        <v>0</v>
      </c>
    </row>
    <row r="103" spans="1:10" ht="15" customHeight="1">
      <c r="A103" s="447">
        <f>ROUND('94-2'!A24/100000,2)</f>
        <v>0</v>
      </c>
      <c r="B103" s="140">
        <f>'94-2'!B24/100000</f>
        <v>0</v>
      </c>
      <c r="C103" s="140">
        <f>ROUND('94-2'!C24/100000,2)</f>
        <v>75</v>
      </c>
      <c r="D103" s="140">
        <f>'94-2'!D24/100000</f>
        <v>0</v>
      </c>
      <c r="E103" s="140">
        <f>ROUND('94-2'!E24/100000,2)</f>
        <v>75</v>
      </c>
      <c r="F103" s="140">
        <f>'94-2'!F24/100000</f>
        <v>0</v>
      </c>
      <c r="G103" s="141" t="s">
        <v>143</v>
      </c>
      <c r="H103" s="140" t="s">
        <v>6</v>
      </c>
      <c r="I103" s="140">
        <f>ROUND('94-2'!I24/100000,2)</f>
        <v>0</v>
      </c>
      <c r="J103" s="448">
        <f>'94-2'!J24/100000</f>
        <v>0</v>
      </c>
    </row>
    <row r="104" spans="1:10" ht="15" customHeight="1">
      <c r="A104" s="447">
        <f>'94-2'!A25/100000</f>
        <v>0</v>
      </c>
      <c r="B104" s="140">
        <f>'94-2'!B25/100000</f>
        <v>0</v>
      </c>
      <c r="C104" s="140">
        <f>ROUND('94-2'!C25/100000,2)</f>
        <v>25</v>
      </c>
      <c r="D104" s="140">
        <f>'94-2'!D25/100000</f>
        <v>0</v>
      </c>
      <c r="E104" s="140">
        <f>'94-2'!E25/100000</f>
        <v>25</v>
      </c>
      <c r="F104" s="140">
        <f>'94-2'!F25/100000</f>
        <v>0</v>
      </c>
      <c r="G104" s="141" t="s">
        <v>144</v>
      </c>
      <c r="H104" s="140" t="s">
        <v>131</v>
      </c>
      <c r="I104" s="140">
        <f>'94-2'!I25/100000</f>
        <v>0</v>
      </c>
      <c r="J104" s="448">
        <f>'94-2'!J25/100000</f>
        <v>0</v>
      </c>
    </row>
    <row r="105" spans="1:10" ht="15" customHeight="1">
      <c r="A105" s="450">
        <f>IF(A96=0,ROUND('94-2'!L26/100000*-1,2),0)</f>
        <v>0</v>
      </c>
      <c r="B105" s="340">
        <v>0</v>
      </c>
      <c r="C105" s="4264">
        <f>'94-2'!C26/100000</f>
        <v>19</v>
      </c>
      <c r="D105" s="163">
        <v>0</v>
      </c>
      <c r="E105" s="4264">
        <f>'94-2'!E26/100000</f>
        <v>19</v>
      </c>
      <c r="F105" s="163">
        <v>0</v>
      </c>
      <c r="G105" s="164" t="s">
        <v>145</v>
      </c>
      <c r="H105" s="163" t="s">
        <v>146</v>
      </c>
      <c r="I105" s="1255">
        <f>'94-2'!I26/100000</f>
        <v>0</v>
      </c>
      <c r="J105" s="451">
        <v>0</v>
      </c>
    </row>
    <row r="106" spans="1:10" ht="24" customHeight="1">
      <c r="A106" s="475">
        <f>SUM(A99:A105)</f>
        <v>0</v>
      </c>
      <c r="B106" s="405">
        <v>0</v>
      </c>
      <c r="C106" s="405">
        <f>SUM(C99:C105)</f>
        <v>1673.3200000000002</v>
      </c>
      <c r="D106" s="405">
        <v>0</v>
      </c>
      <c r="E106" s="405">
        <f>SUM(E99:E105)</f>
        <v>1673.3200000000002</v>
      </c>
      <c r="F106" s="173">
        <v>0</v>
      </c>
      <c r="G106" s="1352"/>
      <c r="H106" s="173" t="s">
        <v>147</v>
      </c>
      <c r="I106" s="173">
        <f>SUM(I99:I105)</f>
        <v>0</v>
      </c>
      <c r="J106" s="1353">
        <v>0</v>
      </c>
    </row>
    <row r="107" spans="1:10" ht="24" customHeight="1">
      <c r="A107" s="469">
        <f>ROUND('94-2'!E9/100000,2)</f>
        <v>0</v>
      </c>
      <c r="B107" s="460">
        <v>0</v>
      </c>
      <c r="C107" s="460">
        <f>C88+C97-C106</f>
        <v>-1258.5500000000002</v>
      </c>
      <c r="D107" s="460">
        <v>0</v>
      </c>
      <c r="E107" s="460">
        <f>E88+E97-E106</f>
        <v>-797.84000000000015</v>
      </c>
      <c r="F107" s="471">
        <v>0</v>
      </c>
      <c r="G107" s="470" t="s">
        <v>148</v>
      </c>
      <c r="H107" s="471" t="s">
        <v>149</v>
      </c>
      <c r="I107" s="471">
        <f>I88+I97-I106</f>
        <v>-1258.5528099999999</v>
      </c>
      <c r="J107" s="473">
        <v>0</v>
      </c>
    </row>
  </sheetData>
  <mergeCells count="38">
    <mergeCell ref="I33:J33"/>
    <mergeCell ref="A29:J29"/>
    <mergeCell ref="A2:J2"/>
    <mergeCell ref="A4:J4"/>
    <mergeCell ref="A6:B6"/>
    <mergeCell ref="A19:F19"/>
    <mergeCell ref="C6:D6"/>
    <mergeCell ref="I5:J5"/>
    <mergeCell ref="E6:F6"/>
    <mergeCell ref="I6:J6"/>
    <mergeCell ref="G6:H7"/>
    <mergeCell ref="G8:H8"/>
    <mergeCell ref="G87:H87"/>
    <mergeCell ref="I59:J59"/>
    <mergeCell ref="I85:J85"/>
    <mergeCell ref="G61:H61"/>
    <mergeCell ref="A82:J82"/>
    <mergeCell ref="A84:J84"/>
    <mergeCell ref="A85:B85"/>
    <mergeCell ref="C85:D85"/>
    <mergeCell ref="E85:F85"/>
    <mergeCell ref="G85:H86"/>
    <mergeCell ref="A1:J1"/>
    <mergeCell ref="A59:B59"/>
    <mergeCell ref="C59:D59"/>
    <mergeCell ref="E59:F59"/>
    <mergeCell ref="G59:H60"/>
    <mergeCell ref="A58:J58"/>
    <mergeCell ref="A56:J56"/>
    <mergeCell ref="A31:J31"/>
    <mergeCell ref="C33:D33"/>
    <mergeCell ref="E33:F33"/>
    <mergeCell ref="A30:J30"/>
    <mergeCell ref="I19:J19"/>
    <mergeCell ref="G35:H35"/>
    <mergeCell ref="I32:J32"/>
    <mergeCell ref="A33:B33"/>
    <mergeCell ref="G33:H34"/>
  </mergeCells>
  <printOptions horizontalCentered="1"/>
  <pageMargins left="0.62992125984251968" right="0.27559055118110237" top="1.2598425196850394" bottom="0.19685039370078741" header="0.55118110236220474" footer="0.59055118110236227"/>
  <pageSetup scale="90" firstPageNumber="10" fitToHeight="0" orientation="landscape" useFirstPageNumber="1" r:id="rId1"/>
  <headerFooter>
    <oddHeader>&amp;L&amp;"Arial,Bold"&amp;UCOCHIN UNIVERSITY OF SCIENCE AND TECHNOLOGY BUDGET ESTIMATES: 2022-23&amp;C      &amp;P</oddHeader>
    <oddFooter>&amp;L&amp;C&amp;R</oddFooter>
    <evenHeader>&amp;L&amp;"Arial,Bold"&amp;UCOCHIN UNIVERSITY OF SCIENCE AND TECHNOLOGYBUDGET ESTIMATES: 2016-17&amp;C&amp;P&amp;R</evenHeader>
    <evenFooter>&amp;L&amp;C&amp;R</evenFooter>
  </headerFooter>
  <rowBreaks count="3" manualBreakCount="3">
    <brk id="28" max="9" man="1"/>
    <brk id="55" max="9" man="1"/>
    <brk id="81" max="9" man="1"/>
  </rowBreaks>
</worksheet>
</file>

<file path=xl/worksheets/sheet30.xml><?xml version="1.0" encoding="utf-8"?>
<worksheet xmlns="http://schemas.openxmlformats.org/spreadsheetml/2006/main" xmlns:r="http://schemas.openxmlformats.org/officeDocument/2006/relationships">
  <dimension ref="A1"/>
  <sheetViews>
    <sheetView workbookViewId="0">
      <selection activeCell="B3" sqref="A3:J4"/>
    </sheetView>
  </sheetViews>
  <sheetFormatPr defaultRowHeight="12.75"/>
  <sheetData/>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7030A0"/>
    <pageSetUpPr fitToPage="1"/>
  </sheetPr>
  <dimension ref="A1:CT81"/>
  <sheetViews>
    <sheetView zoomScaleSheetLayoutView="100" zoomScalePageLayoutView="112" workbookViewId="0">
      <selection activeCell="H15" sqref="H15:I15"/>
    </sheetView>
  </sheetViews>
  <sheetFormatPr defaultColWidth="9" defaultRowHeight="12.75" customHeight="1"/>
  <cols>
    <col min="1" max="1" width="16.85546875" style="49" bestFit="1" customWidth="1"/>
    <col min="2" max="2" width="11.28515625" style="49" customWidth="1"/>
    <col min="3" max="3" width="11.85546875" style="49" customWidth="1"/>
    <col min="4" max="4" width="10" style="49" customWidth="1"/>
    <col min="5" max="5" width="6.140625" style="49" customWidth="1"/>
    <col min="6" max="6" width="36.5703125" style="49" customWidth="1"/>
    <col min="7" max="7" width="11.5703125" style="49" customWidth="1"/>
    <col min="8" max="9" width="11.28515625" style="49" customWidth="1"/>
    <col min="10" max="11" width="10.42578125" style="49" customWidth="1"/>
    <col min="12" max="12" width="24.140625" style="49" customWidth="1"/>
    <col min="13" max="13" width="14.28515625" style="49" bestFit="1" customWidth="1"/>
    <col min="14" max="14" width="9.140625" style="49" customWidth="1"/>
    <col min="15" max="16" width="14.28515625" style="49" bestFit="1" customWidth="1"/>
    <col min="17" max="98" width="9.140625" style="49" customWidth="1"/>
  </cols>
  <sheetData>
    <row r="1" spans="1:98" ht="18.75" customHeight="1">
      <c r="A1" s="4472" t="s">
        <v>151</v>
      </c>
      <c r="B1" s="4472"/>
      <c r="C1" s="4472"/>
      <c r="D1" s="4472"/>
      <c r="E1" s="4472"/>
      <c r="F1" s="4472"/>
      <c r="G1" s="4472"/>
      <c r="H1" s="4472"/>
      <c r="I1" s="4472"/>
      <c r="J1" s="4472"/>
      <c r="K1" s="2779"/>
    </row>
    <row r="2" spans="1:98" s="51" customFormat="1" ht="19.5" customHeight="1" thickBot="1">
      <c r="A2" s="476"/>
      <c r="B2" s="476"/>
      <c r="C2" s="476"/>
      <c r="D2" s="476"/>
      <c r="E2" s="476"/>
      <c r="F2" s="476"/>
      <c r="G2" s="476"/>
      <c r="H2" s="476"/>
      <c r="I2" s="4476" t="s">
        <v>150</v>
      </c>
      <c r="J2" s="4476"/>
      <c r="K2" s="2780"/>
      <c r="L2" s="75"/>
      <c r="M2" s="75"/>
    </row>
    <row r="3" spans="1:98" s="301" customFormat="1" ht="17.25" customHeight="1" thickTop="1">
      <c r="A3" s="4475" t="s">
        <v>3549</v>
      </c>
      <c r="B3" s="4473"/>
      <c r="C3" s="4473"/>
      <c r="D3" s="4473"/>
      <c r="E3" s="4473" t="s">
        <v>152</v>
      </c>
      <c r="F3" s="4473"/>
      <c r="G3" s="4473" t="s">
        <v>3786</v>
      </c>
      <c r="H3" s="4473"/>
      <c r="I3" s="4473"/>
      <c r="J3" s="4474"/>
      <c r="K3" s="2785"/>
    </row>
    <row r="4" spans="1:98" s="300" customFormat="1" ht="41.25" customHeight="1">
      <c r="A4" s="580" t="s">
        <v>153</v>
      </c>
      <c r="B4" s="578" t="s">
        <v>154</v>
      </c>
      <c r="C4" s="578" t="s">
        <v>155</v>
      </c>
      <c r="D4" s="578" t="s">
        <v>156</v>
      </c>
      <c r="E4" s="4477"/>
      <c r="F4" s="4477"/>
      <c r="G4" s="578" t="s">
        <v>153</v>
      </c>
      <c r="H4" s="578" t="s">
        <v>154</v>
      </c>
      <c r="I4" s="578" t="s">
        <v>155</v>
      </c>
      <c r="J4" s="579" t="s">
        <v>156</v>
      </c>
      <c r="K4" s="2786"/>
    </row>
    <row r="5" spans="1:98" s="272" customFormat="1" ht="18" customHeight="1" thickBot="1">
      <c r="A5" s="581">
        <v>1</v>
      </c>
      <c r="B5" s="582">
        <v>2</v>
      </c>
      <c r="C5" s="582">
        <v>3</v>
      </c>
      <c r="D5" s="582">
        <v>4</v>
      </c>
      <c r="E5" s="4471">
        <v>5</v>
      </c>
      <c r="F5" s="4471"/>
      <c r="G5" s="582">
        <v>6</v>
      </c>
      <c r="H5" s="582">
        <v>7</v>
      </c>
      <c r="I5" s="582">
        <v>8</v>
      </c>
      <c r="J5" s="583">
        <v>9</v>
      </c>
      <c r="K5" s="2787"/>
    </row>
    <row r="6" spans="1:98" ht="15.95" customHeight="1">
      <c r="A6" s="478">
        <f>('IR breakup(31-32)'!C6/100000)</f>
        <v>201.8</v>
      </c>
      <c r="B6" s="139">
        <f>'E deptwise(28-30)'!C7/100000</f>
        <v>14379.5</v>
      </c>
      <c r="C6" s="139">
        <f>'E deptwise(28-30)'!D7/100000</f>
        <v>277.5</v>
      </c>
      <c r="D6" s="479">
        <f>IF(B6&lt;&gt;0,A6/B6*100,0)</f>
        <v>1.4033867658819847</v>
      </c>
      <c r="E6" s="161" t="s">
        <v>7</v>
      </c>
      <c r="F6" s="174" t="s">
        <v>157</v>
      </c>
      <c r="G6" s="175">
        <f>'IR breakup(31-32)'!I6/100000</f>
        <v>0</v>
      </c>
      <c r="H6" s="139">
        <f>'Dept allcns'!I19/100000</f>
        <v>0</v>
      </c>
      <c r="I6" s="139">
        <f>'Dept allcns'!J19/100000</f>
        <v>0</v>
      </c>
      <c r="J6" s="479">
        <f>IF(H6&lt;&gt;0,G6/H6*100,0)</f>
        <v>0</v>
      </c>
      <c r="K6" s="489"/>
    </row>
    <row r="7" spans="1:98" ht="15.95" customHeight="1">
      <c r="A7" s="478">
        <f>('IR breakup(31-32)'!C7/100000)</f>
        <v>238.39768000000001</v>
      </c>
      <c r="B7" s="140">
        <v>0</v>
      </c>
      <c r="C7" s="140">
        <v>0</v>
      </c>
      <c r="D7" s="479">
        <f t="shared" ref="D7:D74" si="0">IF(B7&lt;&gt;0,A7/B7*100,0)</f>
        <v>0</v>
      </c>
      <c r="E7" s="141" t="s">
        <v>158</v>
      </c>
      <c r="F7" s="176" t="s">
        <v>159</v>
      </c>
      <c r="G7" s="4278">
        <f>'IR breakup(31-32)'!I7/100000</f>
        <v>0</v>
      </c>
      <c r="H7" s="141">
        <v>0</v>
      </c>
      <c r="I7" s="141" t="s">
        <v>2</v>
      </c>
      <c r="J7" s="479">
        <f t="shared" ref="J7:J74" si="1">IF(H7&lt;&gt;0,G7/H7*100,0)</f>
        <v>0</v>
      </c>
      <c r="K7" s="489"/>
    </row>
    <row r="8" spans="1:98" ht="15">
      <c r="A8" s="478">
        <f>('IR breakup(31-32)'!C8/100000)</f>
        <v>525.89</v>
      </c>
      <c r="B8" s="139">
        <f>'E deptwise(28-30)'!C8/100000</f>
        <v>306.08300000000003</v>
      </c>
      <c r="C8" s="139">
        <f>'E deptwise(28-30)'!D8/100000</f>
        <v>7.2</v>
      </c>
      <c r="D8" s="479">
        <f t="shared" si="0"/>
        <v>171.81287428573293</v>
      </c>
      <c r="E8" s="141" t="s">
        <v>9</v>
      </c>
      <c r="F8" s="177" t="s">
        <v>3481</v>
      </c>
      <c r="G8" s="175">
        <f>'IR breakup(31-32)'!I8/100000</f>
        <v>0</v>
      </c>
      <c r="H8" s="165">
        <f>'Dept allcns'!I151/100000</f>
        <v>0</v>
      </c>
      <c r="I8" s="165">
        <f>'Dept allcns'!J151/100000</f>
        <v>0</v>
      </c>
      <c r="J8" s="479">
        <f t="shared" si="1"/>
        <v>0</v>
      </c>
      <c r="K8" s="489"/>
    </row>
    <row r="9" spans="1:98" s="2684" customFormat="1" ht="15">
      <c r="A9" s="478"/>
      <c r="B9" s="139"/>
      <c r="C9" s="139"/>
      <c r="D9" s="479"/>
      <c r="E9" s="141" t="s">
        <v>3480</v>
      </c>
      <c r="F9" s="177" t="s">
        <v>3482</v>
      </c>
      <c r="G9" s="175">
        <f>'IR breakup(31-32)'!I9/100000</f>
        <v>0</v>
      </c>
      <c r="H9" s="165">
        <f>'Dept allcns'!I228/100000</f>
        <v>0</v>
      </c>
      <c r="I9" s="165">
        <f>'Dept allcns'!J228/100000</f>
        <v>0</v>
      </c>
      <c r="J9" s="479"/>
      <c r="K9" s="48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row>
    <row r="10" spans="1:98" ht="15.75" customHeight="1">
      <c r="A10" s="478">
        <f>('IR breakup(31-32)'!C10/100000)</f>
        <v>811.28</v>
      </c>
      <c r="B10" s="139">
        <f>'E deptwise(28-30)'!C10/100000</f>
        <v>1466.69</v>
      </c>
      <c r="C10" s="139">
        <f>'E deptwise(28-30)'!D10/100000</f>
        <v>7</v>
      </c>
      <c r="D10" s="479">
        <f t="shared" si="0"/>
        <v>55.313665464413063</v>
      </c>
      <c r="E10" s="141" t="s">
        <v>10</v>
      </c>
      <c r="F10" s="176" t="s">
        <v>11</v>
      </c>
      <c r="G10" s="175">
        <f>'IR breakup(31-32)'!I10/100000</f>
        <v>0</v>
      </c>
      <c r="H10" s="140">
        <f>'Dept allcns'!I305/100000</f>
        <v>0</v>
      </c>
      <c r="I10" s="140">
        <f>'Dept allcns'!J305/100000</f>
        <v>0</v>
      </c>
      <c r="J10" s="479">
        <f t="shared" si="1"/>
        <v>0</v>
      </c>
      <c r="K10" s="489"/>
    </row>
    <row r="11" spans="1:98" ht="15.75" customHeight="1">
      <c r="A11" s="478">
        <f>('IR breakup(31-32)'!C11/100000)</f>
        <v>5.7649999999999997</v>
      </c>
      <c r="B11" s="139">
        <f>'E deptwise(28-30)'!C11/100000</f>
        <v>284.41000000000003</v>
      </c>
      <c r="C11" s="139">
        <f>'E deptwise(28-30)'!D11/100000</f>
        <v>296.5</v>
      </c>
      <c r="D11" s="479">
        <f t="shared" si="0"/>
        <v>2.0270032699272176</v>
      </c>
      <c r="E11" s="141" t="s">
        <v>12</v>
      </c>
      <c r="F11" s="176" t="s">
        <v>160</v>
      </c>
      <c r="G11" s="175">
        <f>'IR breakup(31-32)'!I11/100000</f>
        <v>0</v>
      </c>
      <c r="H11" s="140">
        <f>'Dept allcns'!I380/100000</f>
        <v>0</v>
      </c>
      <c r="I11" s="140">
        <f>'Dept allcns'!J380/100000</f>
        <v>0</v>
      </c>
      <c r="J11" s="479">
        <f t="shared" si="1"/>
        <v>0</v>
      </c>
      <c r="K11" s="489"/>
    </row>
    <row r="12" spans="1:98" ht="15.75" customHeight="1">
      <c r="A12" s="478">
        <f>('IR breakup(31-32)'!C12/100000)</f>
        <v>1.21</v>
      </c>
      <c r="B12" s="139">
        <f>'E deptwise(28-30)'!C12/100000</f>
        <v>66.48</v>
      </c>
      <c r="C12" s="139">
        <f>'E deptwise(28-30)'!D12/100000</f>
        <v>1.1000000000000001</v>
      </c>
      <c r="D12" s="479">
        <f t="shared" si="0"/>
        <v>1.8200962695547531</v>
      </c>
      <c r="E12" s="141" t="s">
        <v>14</v>
      </c>
      <c r="F12" s="176" t="s">
        <v>161</v>
      </c>
      <c r="G12" s="175">
        <f>'IR breakup(31-32)'!I12/100000</f>
        <v>0</v>
      </c>
      <c r="H12" s="140">
        <f>'Dept allcns'!I449/100000</f>
        <v>0</v>
      </c>
      <c r="I12" s="140">
        <f>'Dept allcns'!J449/100000</f>
        <v>0</v>
      </c>
      <c r="J12" s="479">
        <f t="shared" si="1"/>
        <v>0</v>
      </c>
      <c r="K12" s="489"/>
    </row>
    <row r="13" spans="1:98" ht="15.75" customHeight="1">
      <c r="A13" s="478">
        <f>('IR breakup(31-32)'!C13/100000)</f>
        <v>0.12</v>
      </c>
      <c r="B13" s="139">
        <f>'E deptwise(28-30)'!C13/100000</f>
        <v>83.49</v>
      </c>
      <c r="C13" s="139">
        <f>'E deptwise(28-30)'!D13/100000</f>
        <v>7.67</v>
      </c>
      <c r="D13" s="479">
        <f t="shared" si="0"/>
        <v>0.1437297879985627</v>
      </c>
      <c r="E13" s="141" t="s">
        <v>15</v>
      </c>
      <c r="F13" s="176" t="s">
        <v>162</v>
      </c>
      <c r="G13" s="175">
        <f>'IR breakup(31-32)'!I13/100000</f>
        <v>0</v>
      </c>
      <c r="H13" s="140">
        <f>'Dept allcns'!I516/100000</f>
        <v>0</v>
      </c>
      <c r="I13" s="140">
        <f>'Dept allcns'!J516/100000</f>
        <v>0</v>
      </c>
      <c r="J13" s="479">
        <f t="shared" si="1"/>
        <v>0</v>
      </c>
      <c r="K13" s="489"/>
    </row>
    <row r="14" spans="1:98" ht="15.75" customHeight="1">
      <c r="A14" s="478">
        <f>('IR breakup(31-32)'!C14/100000)</f>
        <v>0</v>
      </c>
      <c r="B14" s="139">
        <f>'E deptwise(28-30)'!C14/100000</f>
        <v>19.32</v>
      </c>
      <c r="C14" s="139">
        <f>'E deptwise(28-30)'!D14/100000</f>
        <v>0.65</v>
      </c>
      <c r="D14" s="479">
        <f t="shared" si="0"/>
        <v>0</v>
      </c>
      <c r="E14" s="141" t="s">
        <v>16</v>
      </c>
      <c r="F14" s="176" t="s">
        <v>17</v>
      </c>
      <c r="G14" s="175">
        <f>'IR breakup(31-32)'!I14/100000</f>
        <v>0</v>
      </c>
      <c r="H14" s="140">
        <f>'Dept allcns'!I590/100000</f>
        <v>0</v>
      </c>
      <c r="I14" s="140">
        <f>'Dept allcns'!J590/100000</f>
        <v>0</v>
      </c>
      <c r="J14" s="479">
        <f t="shared" si="1"/>
        <v>0</v>
      </c>
      <c r="K14" s="489"/>
    </row>
    <row r="15" spans="1:98" ht="15.75" customHeight="1">
      <c r="A15" s="478">
        <f>('IR breakup(31-32)'!C15/100000)</f>
        <v>0.01</v>
      </c>
      <c r="B15" s="139">
        <f>'E deptwise(28-30)'!C15/100000</f>
        <v>150.66999999999999</v>
      </c>
      <c r="C15" s="139">
        <f>'E deptwise(28-30)'!D15/100000</f>
        <v>1.7</v>
      </c>
      <c r="D15" s="479">
        <f t="shared" si="0"/>
        <v>6.6370213048383897E-3</v>
      </c>
      <c r="E15" s="141" t="s">
        <v>18</v>
      </c>
      <c r="F15" s="176" t="s">
        <v>19</v>
      </c>
      <c r="G15" s="175">
        <f>'IR breakup(31-32)'!I15/100000</f>
        <v>0</v>
      </c>
      <c r="H15" s="140">
        <f>'Dept allcns'!I656/100000</f>
        <v>0</v>
      </c>
      <c r="I15" s="140">
        <f>'Dept allcns'!J656/100000</f>
        <v>0</v>
      </c>
      <c r="J15" s="479">
        <f t="shared" si="1"/>
        <v>0</v>
      </c>
      <c r="K15" s="489"/>
    </row>
    <row r="16" spans="1:98" ht="15.75" customHeight="1">
      <c r="A16" s="478">
        <f>('IR breakup(31-32)'!C16/100000)</f>
        <v>0</v>
      </c>
      <c r="B16" s="139">
        <f>'E deptwise(28-30)'!C16/100000</f>
        <v>10.119999999999999</v>
      </c>
      <c r="C16" s="139">
        <f>'E deptwise(28-30)'!D16/100000</f>
        <v>0</v>
      </c>
      <c r="D16" s="479">
        <f t="shared" si="0"/>
        <v>0</v>
      </c>
      <c r="E16" s="141" t="s">
        <v>20</v>
      </c>
      <c r="F16" s="176" t="s">
        <v>163</v>
      </c>
      <c r="G16" s="175">
        <f>'IR breakup(31-32)'!I16/100000</f>
        <v>0</v>
      </c>
      <c r="H16" s="140">
        <f>'Dept allcns'!I724/100000</f>
        <v>0</v>
      </c>
      <c r="I16" s="140">
        <f>'Dept allcns'!J724/100000</f>
        <v>0</v>
      </c>
      <c r="J16" s="479">
        <f t="shared" si="1"/>
        <v>0</v>
      </c>
      <c r="K16" s="489"/>
    </row>
    <row r="17" spans="1:98" ht="15.75" customHeight="1">
      <c r="A17" s="478">
        <f>('IR breakup(31-32)'!C17/100000)</f>
        <v>66.97</v>
      </c>
      <c r="B17" s="139">
        <f>'E deptwise(28-30)'!C17/100000</f>
        <v>1020.8822</v>
      </c>
      <c r="C17" s="139">
        <f>'E deptwise(28-30)'!D17/100000</f>
        <v>2.2000000000000002</v>
      </c>
      <c r="D17" s="479">
        <f t="shared" si="0"/>
        <v>6.5600125068298762</v>
      </c>
      <c r="E17" s="141" t="s">
        <v>22</v>
      </c>
      <c r="F17" s="176" t="s">
        <v>164</v>
      </c>
      <c r="G17" s="175">
        <f>'IR breakup(31-32)'!I17/100000</f>
        <v>0</v>
      </c>
      <c r="H17" s="140">
        <f>'Dept allcns'!I785/100000</f>
        <v>0</v>
      </c>
      <c r="I17" s="140">
        <f>'Dept allcns'!J785/100000</f>
        <v>0</v>
      </c>
      <c r="J17" s="479">
        <f t="shared" si="1"/>
        <v>0</v>
      </c>
      <c r="K17" s="489"/>
    </row>
    <row r="18" spans="1:98" ht="15.75" customHeight="1">
      <c r="A18" s="478">
        <f>('IR breakup(31-32)'!C18/100000)</f>
        <v>0.19</v>
      </c>
      <c r="B18" s="139">
        <f>'E deptwise(28-30)'!C18/100000</f>
        <v>38.5</v>
      </c>
      <c r="C18" s="139">
        <f>'E deptwise(28-30)'!D18/100000</f>
        <v>20.350000000000001</v>
      </c>
      <c r="D18" s="479">
        <f t="shared" si="0"/>
        <v>0.49350649350649356</v>
      </c>
      <c r="E18" s="141" t="s">
        <v>23</v>
      </c>
      <c r="F18" s="176" t="s">
        <v>24</v>
      </c>
      <c r="G18" s="175">
        <f>'IR breakup(31-32)'!I18/100000</f>
        <v>0</v>
      </c>
      <c r="H18" s="140">
        <f>'Dept allcns'!I857/100000</f>
        <v>0</v>
      </c>
      <c r="I18" s="140">
        <f>'Dept allcns'!J857/100000</f>
        <v>0</v>
      </c>
      <c r="J18" s="479">
        <f t="shared" si="1"/>
        <v>0</v>
      </c>
      <c r="K18" s="489"/>
    </row>
    <row r="19" spans="1:98" ht="15.75" customHeight="1">
      <c r="A19" s="478">
        <f>('IR breakup(31-32)'!C19/100000)</f>
        <v>0</v>
      </c>
      <c r="B19" s="139">
        <f>'E deptwise(28-30)'!C19/100000</f>
        <v>0</v>
      </c>
      <c r="C19" s="139">
        <f>'E deptwise(28-30)'!D19/100000</f>
        <v>0</v>
      </c>
      <c r="D19" s="479">
        <f t="shared" si="0"/>
        <v>0</v>
      </c>
      <c r="E19" s="141" t="s">
        <v>25</v>
      </c>
      <c r="F19" s="176" t="s">
        <v>26</v>
      </c>
      <c r="G19" s="175">
        <f>'IR breakup(31-32)'!I19/100000</f>
        <v>0</v>
      </c>
      <c r="H19" s="140">
        <v>0</v>
      </c>
      <c r="I19" s="140">
        <f>'Dept allcns'!J927/100000</f>
        <v>0</v>
      </c>
      <c r="J19" s="479">
        <f t="shared" si="1"/>
        <v>0</v>
      </c>
      <c r="K19" s="489"/>
    </row>
    <row r="20" spans="1:98" ht="36" customHeight="1">
      <c r="A20" s="478">
        <f>('IR breakup(31-32)'!C20/100000)</f>
        <v>0</v>
      </c>
      <c r="B20" s="139">
        <f>'E deptwise(28-30)'!C20/100000</f>
        <v>0</v>
      </c>
      <c r="C20" s="139">
        <f>'E deptwise(28-30)'!D20/100000</f>
        <v>1</v>
      </c>
      <c r="D20" s="479">
        <f t="shared" si="0"/>
        <v>0</v>
      </c>
      <c r="E20" s="178" t="s">
        <v>27</v>
      </c>
      <c r="F20" s="179" t="s">
        <v>165</v>
      </c>
      <c r="G20" s="175">
        <f>'IR breakup(31-32)'!I20/100000</f>
        <v>0</v>
      </c>
      <c r="H20" s="140">
        <v>0</v>
      </c>
      <c r="I20" s="140">
        <f>'Dept allcns'!J995/100000</f>
        <v>0</v>
      </c>
      <c r="J20" s="479">
        <f t="shared" si="1"/>
        <v>0</v>
      </c>
      <c r="K20" s="489"/>
    </row>
    <row r="21" spans="1:98" ht="17.25" customHeight="1">
      <c r="A21" s="478">
        <f>('IR breakup(31-32)'!C21/100000)</f>
        <v>0</v>
      </c>
      <c r="B21" s="139">
        <f>'E deptwise(28-30)'!C21/100000</f>
        <v>38.53</v>
      </c>
      <c r="C21" s="139">
        <f>'E deptwise(28-30)'!D21/100000</f>
        <v>0</v>
      </c>
      <c r="D21" s="479">
        <f t="shared" si="0"/>
        <v>0</v>
      </c>
      <c r="E21" s="105" t="s">
        <v>29</v>
      </c>
      <c r="F21" s="179" t="s">
        <v>3006</v>
      </c>
      <c r="G21" s="175">
        <f>'IR breakup(31-32)'!I21/100000</f>
        <v>0</v>
      </c>
      <c r="H21" s="140">
        <f>'Dept allcns'!I1039/100000</f>
        <v>0</v>
      </c>
      <c r="I21" s="140">
        <f>'Dept allcns'!J1039/100000</f>
        <v>0</v>
      </c>
      <c r="J21" s="479">
        <f t="shared" si="1"/>
        <v>0</v>
      </c>
      <c r="K21" s="489"/>
    </row>
    <row r="22" spans="1:98" ht="17.25" customHeight="1">
      <c r="A22" s="478">
        <f>('IR breakup(31-32)'!C22/100000)</f>
        <v>40</v>
      </c>
      <c r="B22" s="139">
        <f>'E deptwise(28-30)'!C22/100000</f>
        <v>23</v>
      </c>
      <c r="C22" s="139">
        <f>'E deptwise(28-30)'!D22/100000</f>
        <v>147.06</v>
      </c>
      <c r="D22" s="479">
        <f t="shared" si="0"/>
        <v>173.91304347826087</v>
      </c>
      <c r="E22" s="105" t="s">
        <v>166</v>
      </c>
      <c r="F22" s="179" t="s">
        <v>167</v>
      </c>
      <c r="G22" s="175">
        <f>'IR breakup(31-32)'!I22/100000</f>
        <v>0</v>
      </c>
      <c r="H22" s="140">
        <f>'Dept allcns'!I1112/100000</f>
        <v>0</v>
      </c>
      <c r="I22" s="140">
        <f>'Dept allcns'!J1112/100000</f>
        <v>0</v>
      </c>
      <c r="J22" s="479">
        <f t="shared" si="1"/>
        <v>0</v>
      </c>
      <c r="K22" s="489"/>
    </row>
    <row r="23" spans="1:98" ht="35.25" customHeight="1">
      <c r="A23" s="478">
        <f>('IR breakup(31-32)'!C23/100000)</f>
        <v>0</v>
      </c>
      <c r="B23" s="139">
        <f>'E deptwise(28-30)'!C23/100000</f>
        <v>27</v>
      </c>
      <c r="C23" s="139">
        <f>'E deptwise(28-30)'!D23/100000</f>
        <v>0</v>
      </c>
      <c r="D23" s="479">
        <f t="shared" si="0"/>
        <v>0</v>
      </c>
      <c r="E23" s="477" t="s">
        <v>2982</v>
      </c>
      <c r="F23" s="179" t="s">
        <v>3002</v>
      </c>
      <c r="G23" s="175">
        <f>'IR breakup(31-32)'!I23/100000</f>
        <v>0</v>
      </c>
      <c r="H23" s="140">
        <f>'Dept allcns'!I1193/100000</f>
        <v>0</v>
      </c>
      <c r="I23" s="140">
        <f>'Dept allcns'!J1193/100000</f>
        <v>0</v>
      </c>
      <c r="J23" s="479">
        <f t="shared" si="1"/>
        <v>0</v>
      </c>
      <c r="K23" s="489"/>
    </row>
    <row r="24" spans="1:98" ht="31.5" customHeight="1">
      <c r="A24" s="478">
        <f>('IR breakup(31-32)'!C24/100000)</f>
        <v>0</v>
      </c>
      <c r="B24" s="139">
        <f>'E deptwise(28-30)'!C24/100000</f>
        <v>0</v>
      </c>
      <c r="C24" s="139">
        <f>'E deptwise(28-30)'!D24/100000</f>
        <v>0</v>
      </c>
      <c r="D24" s="479">
        <f t="shared" si="0"/>
        <v>0</v>
      </c>
      <c r="E24" s="245" t="s">
        <v>30</v>
      </c>
      <c r="F24" s="1374" t="s">
        <v>168</v>
      </c>
      <c r="G24" s="175">
        <f>'IR breakup(31-32)'!I24/100000</f>
        <v>0</v>
      </c>
      <c r="H24" s="194">
        <f>'Dept allcns'!I1248/100000</f>
        <v>0</v>
      </c>
      <c r="I24" s="194">
        <f>'Dept allcns'!J1248/100000</f>
        <v>0</v>
      </c>
      <c r="J24" s="479">
        <f t="shared" si="1"/>
        <v>0</v>
      </c>
      <c r="K24" s="489"/>
    </row>
    <row r="25" spans="1:98" ht="31.5" customHeight="1">
      <c r="A25" s="478">
        <f>('IR breakup(31-32)'!C25/100000)</f>
        <v>0</v>
      </c>
      <c r="B25" s="139">
        <f>'E deptwise(28-30)'!C25/100000</f>
        <v>44.83</v>
      </c>
      <c r="C25" s="139">
        <f>'E deptwise(28-30)'!D25/100000</f>
        <v>186.25</v>
      </c>
      <c r="D25" s="479">
        <f t="shared" si="0"/>
        <v>0</v>
      </c>
      <c r="E25" s="343" t="s">
        <v>31</v>
      </c>
      <c r="F25" s="359" t="s">
        <v>32</v>
      </c>
      <c r="G25" s="175">
        <f>'IR breakup(31-32)'!I25/100000</f>
        <v>0</v>
      </c>
      <c r="H25" s="766">
        <f>'Dept allcns'!I1294/100000</f>
        <v>0</v>
      </c>
      <c r="I25" s="766">
        <f>'Dept allcns'!J1294/100000</f>
        <v>0</v>
      </c>
      <c r="J25" s="479">
        <f t="shared" si="1"/>
        <v>0</v>
      </c>
      <c r="K25" s="489"/>
    </row>
    <row r="26" spans="1:98" s="1372" customFormat="1" ht="31.5" customHeight="1">
      <c r="A26" s="478">
        <f>('IR breakup(31-32)'!C26/100000)</f>
        <v>7.44</v>
      </c>
      <c r="B26" s="139">
        <f>'E deptwise(28-30)'!C26/100000</f>
        <v>54.3</v>
      </c>
      <c r="C26" s="139">
        <f>'E deptwise(28-30)'!D26/100000</f>
        <v>50.5</v>
      </c>
      <c r="D26" s="479">
        <f t="shared" si="0"/>
        <v>13.701657458563538</v>
      </c>
      <c r="E26" s="1218" t="s">
        <v>3363</v>
      </c>
      <c r="F26" s="575" t="s">
        <v>3457</v>
      </c>
      <c r="G26" s="175">
        <f>'IR breakup(31-32)'!I26/100000</f>
        <v>0</v>
      </c>
      <c r="H26" s="766">
        <f>'Dept allcns'!I1368/100000</f>
        <v>0</v>
      </c>
      <c r="I26" s="766">
        <f>'Dept allcns'!J1368/100000</f>
        <v>0</v>
      </c>
      <c r="J26" s="479">
        <f t="shared" si="1"/>
        <v>0</v>
      </c>
      <c r="K26" s="48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row>
    <row r="27" spans="1:98" s="2763" customFormat="1" ht="31.5" customHeight="1">
      <c r="A27" s="478"/>
      <c r="B27" s="139"/>
      <c r="C27" s="139"/>
      <c r="D27" s="479"/>
      <c r="E27" s="1218" t="s">
        <v>3516</v>
      </c>
      <c r="F27" s="2766" t="s">
        <v>3519</v>
      </c>
      <c r="G27" s="175">
        <f>'IR breakup(31-32)'!I27/100000</f>
        <v>0</v>
      </c>
      <c r="H27" s="2767">
        <f>'Dept allcns'!I1442/100000</f>
        <v>0</v>
      </c>
      <c r="I27" s="2767">
        <f>'Dept allcns'!J1442/100000</f>
        <v>0</v>
      </c>
      <c r="J27" s="479"/>
      <c r="K27" s="48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row>
    <row r="28" spans="1:98" s="2763" customFormat="1" ht="30">
      <c r="A28" s="478"/>
      <c r="B28" s="139"/>
      <c r="C28" s="139"/>
      <c r="D28" s="479"/>
      <c r="E28" s="1218" t="s">
        <v>3517</v>
      </c>
      <c r="F28" s="359" t="s">
        <v>3518</v>
      </c>
      <c r="G28" s="175">
        <f>'IR breakup(31-32)'!I28/100000</f>
        <v>0</v>
      </c>
      <c r="H28" s="2767">
        <f>'Dept allcns'!I1502/100000</f>
        <v>0</v>
      </c>
      <c r="I28" s="2767">
        <f>'Dept allcns'!J1502/100000</f>
        <v>0</v>
      </c>
      <c r="J28" s="479"/>
      <c r="K28" s="48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row>
    <row r="29" spans="1:98" ht="30.75" customHeight="1">
      <c r="A29" s="478">
        <f>('IR breakup(31-32)'!C29/100000)</f>
        <v>0.03</v>
      </c>
      <c r="B29" s="139">
        <f>'E deptwise(28-30)'!C29/100000</f>
        <v>0</v>
      </c>
      <c r="C29" s="139">
        <f>'E deptwise(28-30)'!D29/100000</f>
        <v>40</v>
      </c>
      <c r="D29" s="479">
        <f t="shared" si="0"/>
        <v>0</v>
      </c>
      <c r="E29" s="495" t="s">
        <v>33</v>
      </c>
      <c r="F29" s="496" t="s">
        <v>169</v>
      </c>
      <c r="G29" s="175">
        <f>'IR breakup(31-32)'!I29/100000</f>
        <v>0</v>
      </c>
      <c r="H29" s="494">
        <v>0</v>
      </c>
      <c r="I29" s="494">
        <f>'Dept allcns'!J1571/100000</f>
        <v>0</v>
      </c>
      <c r="J29" s="479">
        <f t="shared" si="1"/>
        <v>0</v>
      </c>
      <c r="K29" s="489"/>
    </row>
    <row r="30" spans="1:98" ht="30" customHeight="1">
      <c r="A30" s="478">
        <f>('IR breakup(31-32)'!C30/100000)</f>
        <v>0</v>
      </c>
      <c r="B30" s="139">
        <f>'E deptwise(28-30)'!C30/100000</f>
        <v>0</v>
      </c>
      <c r="C30" s="139">
        <f>'E deptwise(28-30)'!D30/100000</f>
        <v>35</v>
      </c>
      <c r="D30" s="479">
        <f t="shared" si="0"/>
        <v>0</v>
      </c>
      <c r="E30" s="161" t="s">
        <v>34</v>
      </c>
      <c r="F30" s="190" t="s">
        <v>170</v>
      </c>
      <c r="G30" s="175">
        <f>'IR breakup(31-32)'!I30/100000</f>
        <v>0</v>
      </c>
      <c r="H30" s="139">
        <v>0</v>
      </c>
      <c r="I30" s="139">
        <f>'Dept allcns'!J1647/100000</f>
        <v>0</v>
      </c>
      <c r="J30" s="479">
        <f t="shared" si="1"/>
        <v>0</v>
      </c>
      <c r="K30" s="489"/>
    </row>
    <row r="31" spans="1:98" ht="15" customHeight="1">
      <c r="A31" s="478">
        <f>('IR breakup(31-32)'!C31/100000)</f>
        <v>2.2799999999999998</v>
      </c>
      <c r="B31" s="139">
        <f>'E deptwise(28-30)'!C31/100000</f>
        <v>100</v>
      </c>
      <c r="C31" s="139">
        <f>'E deptwise(28-30)'!D31/100000</f>
        <v>50</v>
      </c>
      <c r="D31" s="479">
        <f t="shared" si="0"/>
        <v>2.2799999999999998</v>
      </c>
      <c r="E31" s="141" t="s">
        <v>35</v>
      </c>
      <c r="F31" s="177" t="s">
        <v>171</v>
      </c>
      <c r="G31" s="175">
        <f>'IR breakup(31-32)'!I31/100000</f>
        <v>0</v>
      </c>
      <c r="H31" s="4146">
        <f>'E deptwise(28-30)'!I31/100000</f>
        <v>0</v>
      </c>
      <c r="I31" s="4147">
        <f>'Dept allcns'!J1720/100000</f>
        <v>0</v>
      </c>
      <c r="J31" s="479">
        <f t="shared" si="1"/>
        <v>0</v>
      </c>
      <c r="K31" s="489"/>
    </row>
    <row r="32" spans="1:98" ht="30" customHeight="1">
      <c r="A32" s="478">
        <f>('IR breakup(31-32)'!C32/100000)</f>
        <v>0</v>
      </c>
      <c r="B32" s="139">
        <f>'E deptwise(28-30)'!C32/100000</f>
        <v>0</v>
      </c>
      <c r="C32" s="139">
        <f>'E deptwise(28-30)'!D32/100000</f>
        <v>9.6999999999999993</v>
      </c>
      <c r="D32" s="479">
        <f t="shared" si="0"/>
        <v>0</v>
      </c>
      <c r="E32" s="141" t="s">
        <v>36</v>
      </c>
      <c r="F32" s="177" t="s">
        <v>172</v>
      </c>
      <c r="G32" s="175">
        <f>'IR breakup(31-32)'!I32/100000</f>
        <v>0</v>
      </c>
      <c r="H32" s="140">
        <v>0</v>
      </c>
      <c r="I32" s="140">
        <f>+'Dept allcns'!J1761/100000</f>
        <v>0</v>
      </c>
      <c r="J32" s="479">
        <f t="shared" si="1"/>
        <v>0</v>
      </c>
      <c r="K32" s="489"/>
    </row>
    <row r="33" spans="1:98" ht="15" customHeight="1">
      <c r="A33" s="478">
        <f>('IR breakup(31-32)'!C33/100000)</f>
        <v>0</v>
      </c>
      <c r="B33" s="139">
        <f>'E deptwise(28-30)'!C33/100000</f>
        <v>0</v>
      </c>
      <c r="C33" s="139">
        <f>'E deptwise(28-30)'!D33/100000</f>
        <v>0</v>
      </c>
      <c r="D33" s="479">
        <f t="shared" si="0"/>
        <v>0</v>
      </c>
      <c r="E33" s="141" t="s">
        <v>37</v>
      </c>
      <c r="F33" s="177" t="s">
        <v>173</v>
      </c>
      <c r="G33" s="175">
        <f>'IR breakup(31-32)'!I33/100000</f>
        <v>0</v>
      </c>
      <c r="H33" s="140">
        <v>0</v>
      </c>
      <c r="I33" s="140">
        <f>'Dept allcns'!J1839/100000</f>
        <v>0</v>
      </c>
      <c r="J33" s="479">
        <f t="shared" si="1"/>
        <v>0</v>
      </c>
      <c r="K33" s="489"/>
    </row>
    <row r="34" spans="1:98" ht="15" customHeight="1">
      <c r="A34" s="478">
        <f>('IR breakup(31-32)'!C34/100000)</f>
        <v>0.54</v>
      </c>
      <c r="B34" s="139">
        <f>'E deptwise(28-30)'!C34/100000</f>
        <v>0</v>
      </c>
      <c r="C34" s="139">
        <f>'E deptwise(28-30)'!D34/100000</f>
        <v>0.9</v>
      </c>
      <c r="D34" s="479">
        <f t="shared" si="0"/>
        <v>0</v>
      </c>
      <c r="E34" s="141" t="s">
        <v>38</v>
      </c>
      <c r="F34" s="177" t="s">
        <v>174</v>
      </c>
      <c r="G34" s="175">
        <f>'IR breakup(31-32)'!I34/100000</f>
        <v>0</v>
      </c>
      <c r="H34" s="140"/>
      <c r="I34" s="140">
        <f>+'Dept allcns'!J1883/100000</f>
        <v>0</v>
      </c>
      <c r="J34" s="479">
        <f t="shared" si="1"/>
        <v>0</v>
      </c>
      <c r="K34" s="489"/>
    </row>
    <row r="35" spans="1:98" ht="15" customHeight="1">
      <c r="A35" s="478">
        <f>('IR breakup(31-32)'!C35/100000)</f>
        <v>0</v>
      </c>
      <c r="B35" s="139">
        <f>'E deptwise(28-30)'!C35/100000</f>
        <v>0</v>
      </c>
      <c r="C35" s="139">
        <f>'E deptwise(28-30)'!D35/100000</f>
        <v>0</v>
      </c>
      <c r="D35" s="479">
        <f t="shared" si="0"/>
        <v>0</v>
      </c>
      <c r="E35" s="105" t="s">
        <v>39</v>
      </c>
      <c r="F35" s="186" t="s">
        <v>40</v>
      </c>
      <c r="G35" s="175">
        <f>'IR breakup(31-32)'!I35/100000</f>
        <v>0</v>
      </c>
      <c r="H35" s="140">
        <v>0</v>
      </c>
      <c r="I35" s="140">
        <f>'Dept allcns'!J1957/100000</f>
        <v>0</v>
      </c>
      <c r="J35" s="479">
        <f t="shared" si="1"/>
        <v>0</v>
      </c>
      <c r="K35" s="489"/>
    </row>
    <row r="36" spans="1:98" ht="29.25" customHeight="1">
      <c r="A36" s="478">
        <f>('IR breakup(31-32)'!C36/100000)</f>
        <v>0</v>
      </c>
      <c r="B36" s="139">
        <f>'E deptwise(28-30)'!C36/100000</f>
        <v>0</v>
      </c>
      <c r="C36" s="139">
        <f>'E deptwise(28-30)'!D36/100000</f>
        <v>0</v>
      </c>
      <c r="D36" s="479">
        <f t="shared" si="0"/>
        <v>0</v>
      </c>
      <c r="E36" s="105" t="s">
        <v>41</v>
      </c>
      <c r="F36" s="186" t="s">
        <v>175</v>
      </c>
      <c r="G36" s="175">
        <f>'IR breakup(31-32)'!I36/100000</f>
        <v>0</v>
      </c>
      <c r="H36" s="140">
        <v>0</v>
      </c>
      <c r="I36" s="140">
        <f>'Dept allcns'!J1998/100000</f>
        <v>0</v>
      </c>
      <c r="J36" s="479">
        <f t="shared" si="1"/>
        <v>0</v>
      </c>
      <c r="K36" s="489"/>
    </row>
    <row r="37" spans="1:98" ht="18.75" customHeight="1">
      <c r="A37" s="478">
        <f>('IR breakup(31-32)'!C37/100000)</f>
        <v>0</v>
      </c>
      <c r="B37" s="139">
        <f>'E deptwise(28-30)'!C37/100000</f>
        <v>0</v>
      </c>
      <c r="C37" s="139">
        <f>'E deptwise(28-30)'!D37/100000</f>
        <v>0</v>
      </c>
      <c r="D37" s="479">
        <f t="shared" si="0"/>
        <v>0</v>
      </c>
      <c r="E37" s="105" t="s">
        <v>42</v>
      </c>
      <c r="F37" s="186" t="s">
        <v>43</v>
      </c>
      <c r="G37" s="4148">
        <f>'IR breakup(31-32)'!I37/100000</f>
        <v>0</v>
      </c>
      <c r="H37" s="140"/>
      <c r="I37" s="140">
        <f>+'Dept allcns'!J2038/100000</f>
        <v>0</v>
      </c>
      <c r="J37" s="479">
        <f t="shared" si="1"/>
        <v>0</v>
      </c>
      <c r="K37" s="489"/>
    </row>
    <row r="38" spans="1:98" ht="17.25" customHeight="1">
      <c r="A38" s="478">
        <f>('IR breakup(31-32)'!C38/100000)</f>
        <v>49.082050000000002</v>
      </c>
      <c r="B38" s="139">
        <f>'E deptwise(28-30)'!C38/100000</f>
        <v>49.56</v>
      </c>
      <c r="C38" s="139">
        <f>'E deptwise(28-30)'!D38/100000</f>
        <v>0</v>
      </c>
      <c r="D38" s="479">
        <f t="shared" si="0"/>
        <v>99.035613397901528</v>
      </c>
      <c r="E38" s="141" t="s">
        <v>44</v>
      </c>
      <c r="F38" s="140" t="s">
        <v>176</v>
      </c>
      <c r="G38" s="4278">
        <f>'IR breakup(31-32)'!I38/100000</f>
        <v>0</v>
      </c>
      <c r="H38" s="140">
        <f>'Dept allcns'!I2116/100000</f>
        <v>0</v>
      </c>
      <c r="I38" s="140">
        <f>'Dept allcns'!J2116/100000</f>
        <v>0</v>
      </c>
      <c r="J38" s="479">
        <f t="shared" si="1"/>
        <v>0</v>
      </c>
      <c r="K38" s="489"/>
    </row>
    <row r="39" spans="1:98" ht="17.25" customHeight="1">
      <c r="A39" s="478">
        <f>('IR breakup(31-32)'!C39/100000)</f>
        <v>8.43</v>
      </c>
      <c r="B39" s="139">
        <f>'E deptwise(28-30)'!C39/100000</f>
        <v>184.29</v>
      </c>
      <c r="C39" s="139">
        <f>'E deptwise(28-30)'!D39/100000</f>
        <v>7.9</v>
      </c>
      <c r="D39" s="479">
        <f t="shared" si="0"/>
        <v>4.5743122252970867</v>
      </c>
      <c r="E39" s="141" t="s">
        <v>45</v>
      </c>
      <c r="F39" s="176" t="s">
        <v>46</v>
      </c>
      <c r="G39" s="175">
        <f>'IR breakup(31-32)'!I39/100000</f>
        <v>0</v>
      </c>
      <c r="H39" s="140">
        <f>'Dept allcns'!I2202/100000</f>
        <v>0</v>
      </c>
      <c r="I39" s="140">
        <f>'Dept allcns'!J2202/100000</f>
        <v>0</v>
      </c>
      <c r="J39" s="479">
        <f t="shared" si="1"/>
        <v>0</v>
      </c>
      <c r="K39" s="489"/>
    </row>
    <row r="40" spans="1:98" ht="30" customHeight="1">
      <c r="A40" s="478">
        <f>('IR breakup(31-32)'!C40/100000)</f>
        <v>7.32</v>
      </c>
      <c r="B40" s="139">
        <f>'E deptwise(28-30)'!C40/100000</f>
        <v>80.2</v>
      </c>
      <c r="C40" s="139">
        <f>'E deptwise(28-30)'!D40/100000</f>
        <v>9.1</v>
      </c>
      <c r="D40" s="479">
        <f t="shared" si="0"/>
        <v>9.1271820448877801</v>
      </c>
      <c r="E40" s="141" t="s">
        <v>47</v>
      </c>
      <c r="F40" s="142" t="s">
        <v>177</v>
      </c>
      <c r="G40" s="175">
        <f>'IR breakup(31-32)'!I40/100000</f>
        <v>0</v>
      </c>
      <c r="H40" s="140">
        <f>'Dept allcns'!I2276/100000</f>
        <v>0</v>
      </c>
      <c r="I40" s="140">
        <f>'Dept allcns'!J2276/100000</f>
        <v>0</v>
      </c>
      <c r="J40" s="479">
        <f t="shared" si="1"/>
        <v>0</v>
      </c>
      <c r="K40" s="489"/>
    </row>
    <row r="41" spans="1:98" ht="46.5" customHeight="1">
      <c r="A41" s="478">
        <f>('IR breakup(31-32)'!C41/100000)</f>
        <v>3.5</v>
      </c>
      <c r="B41" s="139">
        <f>'E deptwise(28-30)'!C41/100000</f>
        <v>0</v>
      </c>
      <c r="C41" s="139">
        <f>'E deptwise(28-30)'!D41/100000</f>
        <v>30.5</v>
      </c>
      <c r="D41" s="479">
        <f t="shared" si="0"/>
        <v>0</v>
      </c>
      <c r="E41" s="141" t="s">
        <v>48</v>
      </c>
      <c r="F41" s="142" t="s">
        <v>178</v>
      </c>
      <c r="G41" s="4148">
        <f>'IR breakup(31-32)'!I41/100000</f>
        <v>0</v>
      </c>
      <c r="H41" s="140">
        <f>'Dept allcns'!I2327/100000</f>
        <v>0</v>
      </c>
      <c r="I41" s="140">
        <f>'Dept allcns'!J2327/100000</f>
        <v>0</v>
      </c>
      <c r="J41" s="479">
        <f t="shared" si="1"/>
        <v>0</v>
      </c>
      <c r="K41" s="489"/>
    </row>
    <row r="42" spans="1:98" ht="15.75" customHeight="1">
      <c r="A42" s="478">
        <f>('IR breakup(31-32)'!C42/100000)</f>
        <v>10.31</v>
      </c>
      <c r="B42" s="139">
        <f>'E deptwise(28-30)'!C42/100000</f>
        <v>313.06299999999999</v>
      </c>
      <c r="C42" s="139">
        <f>'E deptwise(28-30)'!D42/100000</f>
        <v>2.25</v>
      </c>
      <c r="D42" s="479">
        <f t="shared" si="0"/>
        <v>3.2932668504422433</v>
      </c>
      <c r="E42" s="141" t="s">
        <v>49</v>
      </c>
      <c r="F42" s="176" t="s">
        <v>179</v>
      </c>
      <c r="G42" s="175">
        <f>'IR breakup(31-32)'!I42/100000</f>
        <v>0</v>
      </c>
      <c r="H42" s="140">
        <f>'Dept allcns'!I2390/100000</f>
        <v>0</v>
      </c>
      <c r="I42" s="140">
        <f>'Dept allcns'!J2390/100000</f>
        <v>0</v>
      </c>
      <c r="J42" s="479">
        <f t="shared" si="1"/>
        <v>0</v>
      </c>
      <c r="K42" s="489"/>
    </row>
    <row r="43" spans="1:98" ht="30.75" customHeight="1">
      <c r="A43" s="478">
        <f>('IR breakup(31-32)'!C43/100000)</f>
        <v>8.01</v>
      </c>
      <c r="B43" s="139">
        <f>'E deptwise(28-30)'!C43/100000</f>
        <v>85.33</v>
      </c>
      <c r="C43" s="139">
        <f>'E deptwise(28-30)'!D43/100000</f>
        <v>1.75</v>
      </c>
      <c r="D43" s="479">
        <f t="shared" si="0"/>
        <v>9.387085433024728</v>
      </c>
      <c r="E43" s="141" t="s">
        <v>50</v>
      </c>
      <c r="F43" s="142" t="s">
        <v>180</v>
      </c>
      <c r="G43" s="175">
        <f>'IR breakup(31-32)'!I43/100000</f>
        <v>0</v>
      </c>
      <c r="H43" s="140">
        <f>'Dept allcns'!I2461/100000</f>
        <v>0</v>
      </c>
      <c r="I43" s="140">
        <f>'Dept allcns'!J2461/100000</f>
        <v>0</v>
      </c>
      <c r="J43" s="479">
        <f t="shared" si="1"/>
        <v>0</v>
      </c>
      <c r="K43" s="489"/>
    </row>
    <row r="44" spans="1:98" ht="16.5" customHeight="1">
      <c r="A44" s="478">
        <f>('IR breakup(31-32)'!C44/100000)</f>
        <v>91.46</v>
      </c>
      <c r="B44" s="139">
        <f>'E deptwise(28-30)'!C44/100000</f>
        <v>201.75</v>
      </c>
      <c r="C44" s="139">
        <f>'E deptwise(28-30)'!D44/100000</f>
        <v>7.3</v>
      </c>
      <c r="D44" s="479">
        <f t="shared" si="0"/>
        <v>45.333333333333329</v>
      </c>
      <c r="E44" s="141" t="s">
        <v>51</v>
      </c>
      <c r="F44" s="176" t="s">
        <v>52</v>
      </c>
      <c r="G44" s="175">
        <f>'IR breakup(31-32)'!I44/100000</f>
        <v>0</v>
      </c>
      <c r="H44" s="140">
        <f>'Dept allcns'!I2527/100000</f>
        <v>0</v>
      </c>
      <c r="I44" s="140">
        <f>'Dept allcns'!J2527/100000</f>
        <v>0</v>
      </c>
      <c r="J44" s="479">
        <f t="shared" si="1"/>
        <v>0</v>
      </c>
      <c r="K44" s="489"/>
    </row>
    <row r="45" spans="1:98" s="2578" customFormat="1" ht="30">
      <c r="A45" s="478">
        <f>('IR breakup(31-32)'!C45/100000)</f>
        <v>150</v>
      </c>
      <c r="B45" s="139">
        <f>'E deptwise(28-30)'!C45/100000</f>
        <v>201.25</v>
      </c>
      <c r="C45" s="139">
        <f>'E deptwise(28-30)'!D45/100000</f>
        <v>0</v>
      </c>
      <c r="D45" s="479">
        <f t="shared" si="0"/>
        <v>74.534161490683232</v>
      </c>
      <c r="E45" s="141" t="s">
        <v>2931</v>
      </c>
      <c r="F45" s="177" t="s">
        <v>3454</v>
      </c>
      <c r="G45" s="175">
        <f>'IR breakup(31-32)'!I45/100000</f>
        <v>0</v>
      </c>
      <c r="H45" s="140">
        <f>'Dept allcns'!I2599/100000</f>
        <v>0</v>
      </c>
      <c r="I45" s="140">
        <f>'Dept allcns'!J2599/100000</f>
        <v>0</v>
      </c>
      <c r="J45" s="479">
        <f t="shared" si="1"/>
        <v>0</v>
      </c>
      <c r="K45" s="48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row>
    <row r="46" spans="1:98" ht="18.75" customHeight="1">
      <c r="A46" s="478">
        <f>('IR breakup(31-32)'!C46/100000)</f>
        <v>0.74</v>
      </c>
      <c r="B46" s="139">
        <f>'E deptwise(28-30)'!C46/100000</f>
        <v>206.65</v>
      </c>
      <c r="C46" s="139">
        <f>'E deptwise(28-30)'!D46/100000</f>
        <v>5.75</v>
      </c>
      <c r="D46" s="479">
        <f t="shared" si="0"/>
        <v>0.35809339462859907</v>
      </c>
      <c r="E46" s="141" t="s">
        <v>53</v>
      </c>
      <c r="F46" s="142" t="s">
        <v>181</v>
      </c>
      <c r="G46" s="175">
        <f>'IR breakup(31-32)'!I46/100000</f>
        <v>0</v>
      </c>
      <c r="H46" s="140">
        <f>'Dept allcns'!I2674/100000</f>
        <v>0</v>
      </c>
      <c r="I46" s="140">
        <f>'Dept allcns'!J2674/100000</f>
        <v>0</v>
      </c>
      <c r="J46" s="479">
        <f t="shared" si="1"/>
        <v>0</v>
      </c>
      <c r="K46" s="489"/>
    </row>
    <row r="47" spans="1:98" ht="31.5" customHeight="1">
      <c r="A47" s="478">
        <f>('IR breakup(31-32)'!C47/100000)</f>
        <v>13</v>
      </c>
      <c r="B47" s="139">
        <f>'E deptwise(28-30)'!C47/100000</f>
        <v>242.39</v>
      </c>
      <c r="C47" s="139">
        <f>'E deptwise(28-30)'!D47/100000</f>
        <v>10.3</v>
      </c>
      <c r="D47" s="479">
        <f t="shared" si="0"/>
        <v>5.3632575601303687</v>
      </c>
      <c r="E47" s="141" t="s">
        <v>54</v>
      </c>
      <c r="F47" s="177" t="s">
        <v>182</v>
      </c>
      <c r="G47" s="175">
        <f>'IR breakup(31-32)'!I47/100000</f>
        <v>0</v>
      </c>
      <c r="H47" s="140">
        <f>'Dept allcns'!I2749/100000</f>
        <v>0</v>
      </c>
      <c r="I47" s="140">
        <f>'Dept allcns'!J2749/100000</f>
        <v>0</v>
      </c>
      <c r="J47" s="479">
        <f t="shared" si="1"/>
        <v>0</v>
      </c>
      <c r="K47" s="489"/>
    </row>
    <row r="48" spans="1:98" ht="15" customHeight="1">
      <c r="A48" s="478">
        <f>('IR breakup(31-32)'!C48/100000)</f>
        <v>7.23</v>
      </c>
      <c r="B48" s="139">
        <f>'E deptwise(28-30)'!C48/100000</f>
        <v>123.88</v>
      </c>
      <c r="C48" s="139">
        <f>'E deptwise(28-30)'!D48/100000</f>
        <v>3.2</v>
      </c>
      <c r="D48" s="479">
        <f t="shared" si="0"/>
        <v>5.8362931869551185</v>
      </c>
      <c r="E48" s="141" t="s">
        <v>55</v>
      </c>
      <c r="F48" s="176" t="s">
        <v>183</v>
      </c>
      <c r="G48" s="175">
        <f>'IR breakup(31-32)'!I48/100000</f>
        <v>0</v>
      </c>
      <c r="H48" s="140">
        <f>'Dept allcns'!I2822/100000</f>
        <v>0</v>
      </c>
      <c r="I48" s="140">
        <f>'Dept allcns'!J2822/100000</f>
        <v>0</v>
      </c>
      <c r="J48" s="479">
        <f t="shared" si="1"/>
        <v>0</v>
      </c>
      <c r="K48" s="489"/>
    </row>
    <row r="49" spans="1:11" ht="15" customHeight="1">
      <c r="A49" s="478">
        <f>('IR breakup(31-32)'!C49/100000)</f>
        <v>6.95</v>
      </c>
      <c r="B49" s="139">
        <f>'E deptwise(28-30)'!C49/100000</f>
        <v>161.065</v>
      </c>
      <c r="C49" s="139">
        <f>'E deptwise(28-30)'!D49/100000</f>
        <v>2.35</v>
      </c>
      <c r="D49" s="479">
        <f t="shared" si="0"/>
        <v>4.3150280942476646</v>
      </c>
      <c r="E49" s="141" t="s">
        <v>56</v>
      </c>
      <c r="F49" s="176" t="s">
        <v>184</v>
      </c>
      <c r="G49" s="175">
        <f>'IR breakup(31-32)'!I49/100000</f>
        <v>0</v>
      </c>
      <c r="H49" s="140">
        <f>'Dept allcns'!I2897/100000</f>
        <v>0</v>
      </c>
      <c r="I49" s="140">
        <f>'Dept allcns'!J2897/100000</f>
        <v>0</v>
      </c>
      <c r="J49" s="479">
        <f t="shared" si="1"/>
        <v>0</v>
      </c>
      <c r="K49" s="489"/>
    </row>
    <row r="50" spans="1:11" ht="15" customHeight="1">
      <c r="A50" s="478">
        <f>('IR breakup(31-32)'!C50/100000)</f>
        <v>13.09</v>
      </c>
      <c r="B50" s="139">
        <f>'E deptwise(28-30)'!C50/100000</f>
        <v>201.64500000000001</v>
      </c>
      <c r="C50" s="139">
        <f>'E deptwise(28-30)'!D50/100000</f>
        <v>3.8</v>
      </c>
      <c r="D50" s="479">
        <f t="shared" si="0"/>
        <v>6.4916065362394306</v>
      </c>
      <c r="E50" s="141" t="s">
        <v>57</v>
      </c>
      <c r="F50" s="176" t="s">
        <v>185</v>
      </c>
      <c r="G50" s="175">
        <f>'IR breakup(31-32)'!I50/100000</f>
        <v>0</v>
      </c>
      <c r="H50" s="140">
        <f>'Dept allcns'!I2970/100000</f>
        <v>0</v>
      </c>
      <c r="I50" s="140">
        <f>'Dept allcns'!J2970/100000</f>
        <v>0</v>
      </c>
      <c r="J50" s="479">
        <f t="shared" si="1"/>
        <v>0</v>
      </c>
      <c r="K50" s="489"/>
    </row>
    <row r="51" spans="1:11" ht="15" customHeight="1">
      <c r="A51" s="478">
        <f>('IR breakup(31-32)'!C51/100000)</f>
        <v>7.86</v>
      </c>
      <c r="B51" s="139">
        <f>'E deptwise(28-30)'!C51/100000</f>
        <v>149.01499999999999</v>
      </c>
      <c r="C51" s="139">
        <f>'E deptwise(28-30)'!D51/100000</f>
        <v>5.3</v>
      </c>
      <c r="D51" s="479">
        <f t="shared" si="0"/>
        <v>5.2746367815320614</v>
      </c>
      <c r="E51" s="495" t="s">
        <v>58</v>
      </c>
      <c r="F51" s="497" t="s">
        <v>186</v>
      </c>
      <c r="G51" s="175">
        <f>'IR breakup(31-32)'!I51/100000</f>
        <v>0</v>
      </c>
      <c r="H51" s="494">
        <f>'Dept allcns'!I3044/100000</f>
        <v>0</v>
      </c>
      <c r="I51" s="494">
        <f>'Dept allcns'!J3044/100000</f>
        <v>0</v>
      </c>
      <c r="J51" s="479">
        <f t="shared" si="1"/>
        <v>0</v>
      </c>
      <c r="K51" s="489"/>
    </row>
    <row r="52" spans="1:11" ht="15" customHeight="1">
      <c r="A52" s="478">
        <f>('IR breakup(31-32)'!C52/100000)</f>
        <v>23.13</v>
      </c>
      <c r="B52" s="139">
        <f>'E deptwise(28-30)'!C52/100000</f>
        <v>160.13999999999999</v>
      </c>
      <c r="C52" s="139">
        <f>'E deptwise(28-30)'!D52/100000</f>
        <v>5.85</v>
      </c>
      <c r="D52" s="479">
        <f t="shared" si="0"/>
        <v>14.443611839640317</v>
      </c>
      <c r="E52" s="881" t="s">
        <v>59</v>
      </c>
      <c r="F52" s="882" t="s">
        <v>60</v>
      </c>
      <c r="G52" s="175">
        <f>'IR breakup(31-32)'!I52/100000</f>
        <v>0</v>
      </c>
      <c r="H52" s="880">
        <f>'Dept allcns'!I3115/100000</f>
        <v>0</v>
      </c>
      <c r="I52" s="880">
        <f>'Dept allcns'!J3115/100000</f>
        <v>0</v>
      </c>
      <c r="J52" s="479">
        <f t="shared" si="1"/>
        <v>0</v>
      </c>
      <c r="K52" s="489"/>
    </row>
    <row r="53" spans="1:11" ht="30" customHeight="1">
      <c r="A53" s="478">
        <f>('IR breakup(31-32)'!C53/100000)</f>
        <v>0</v>
      </c>
      <c r="B53" s="139">
        <f>'E deptwise(28-30)'!C53/100000</f>
        <v>0</v>
      </c>
      <c r="C53" s="139">
        <f>'E deptwise(28-30)'!D53/100000</f>
        <v>28.15</v>
      </c>
      <c r="D53" s="479">
        <f t="shared" si="0"/>
        <v>0</v>
      </c>
      <c r="E53" s="161" t="s">
        <v>61</v>
      </c>
      <c r="F53" s="190" t="s">
        <v>187</v>
      </c>
      <c r="G53" s="175">
        <f>'IR breakup(31-32)'!I53/100000</f>
        <v>0</v>
      </c>
      <c r="H53" s="4323">
        <f>'Dept allcns'!I3189/100000</f>
        <v>0</v>
      </c>
      <c r="I53" s="4323">
        <f>'Dept allcns'!J3189/100000</f>
        <v>0</v>
      </c>
      <c r="J53" s="479">
        <f t="shared" si="1"/>
        <v>0</v>
      </c>
      <c r="K53" s="489"/>
    </row>
    <row r="54" spans="1:11" ht="18" customHeight="1">
      <c r="A54" s="478">
        <f>('IR breakup(31-32)'!C54/100000)</f>
        <v>12.63</v>
      </c>
      <c r="B54" s="139">
        <f>'E deptwise(28-30)'!C54/100000</f>
        <v>196.36500000000001</v>
      </c>
      <c r="C54" s="139">
        <f>'E deptwise(28-30)'!D54/100000</f>
        <v>2.9</v>
      </c>
      <c r="D54" s="479">
        <f t="shared" si="0"/>
        <v>6.4318997784737615</v>
      </c>
      <c r="E54" s="141" t="s">
        <v>62</v>
      </c>
      <c r="F54" s="176" t="s">
        <v>63</v>
      </c>
      <c r="G54" s="175">
        <f>'IR breakup(31-32)'!I54/100000</f>
        <v>0</v>
      </c>
      <c r="H54" s="140">
        <f>'Dept allcns'!I3248/100000</f>
        <v>0</v>
      </c>
      <c r="I54" s="140">
        <f>'Dept allcns'!J3248/100000</f>
        <v>0</v>
      </c>
      <c r="J54" s="479">
        <f t="shared" si="1"/>
        <v>0</v>
      </c>
      <c r="K54" s="489"/>
    </row>
    <row r="55" spans="1:11" ht="15" customHeight="1">
      <c r="A55" s="478">
        <f>('IR breakup(31-32)'!C55/100000)</f>
        <v>12.105</v>
      </c>
      <c r="B55" s="139">
        <f>'E deptwise(28-30)'!C55/100000</f>
        <v>279.67</v>
      </c>
      <c r="C55" s="139">
        <f>'E deptwise(28-30)'!D55/100000</f>
        <v>2.9</v>
      </c>
      <c r="D55" s="479">
        <f t="shared" si="0"/>
        <v>4.3283155147137693</v>
      </c>
      <c r="E55" s="495" t="s">
        <v>64</v>
      </c>
      <c r="F55" s="497" t="s">
        <v>65</v>
      </c>
      <c r="G55" s="175">
        <f>'IR breakup(31-32)'!I55/100000</f>
        <v>0</v>
      </c>
      <c r="H55" s="4279">
        <f>'Dept allcns'!I3319/100000</f>
        <v>0</v>
      </c>
      <c r="I55" s="494">
        <f>'Dept allcns'!J3319/100000</f>
        <v>0</v>
      </c>
      <c r="J55" s="479">
        <f t="shared" si="1"/>
        <v>0</v>
      </c>
      <c r="K55" s="489"/>
    </row>
    <row r="56" spans="1:11" ht="18.75" customHeight="1">
      <c r="A56" s="478">
        <f>('IR breakup(31-32)'!C56/100000)</f>
        <v>14.05</v>
      </c>
      <c r="B56" s="139">
        <f>'E deptwise(28-30)'!C56/100000</f>
        <v>329.04</v>
      </c>
      <c r="C56" s="139">
        <f>'E deptwise(28-30)'!D56/100000</f>
        <v>27</v>
      </c>
      <c r="D56" s="479">
        <f t="shared" si="0"/>
        <v>4.2699975686846585</v>
      </c>
      <c r="E56" s="161" t="s">
        <v>66</v>
      </c>
      <c r="F56" s="174" t="s">
        <v>67</v>
      </c>
      <c r="G56" s="175">
        <f>'IR breakup(31-32)'!I56/100000</f>
        <v>0</v>
      </c>
      <c r="H56" s="139">
        <f>'Dept allcns'!I3391/100000</f>
        <v>0</v>
      </c>
      <c r="I56" s="139">
        <f>'Dept allcns'!J3391/100000</f>
        <v>0</v>
      </c>
      <c r="J56" s="479">
        <f t="shared" si="1"/>
        <v>0</v>
      </c>
      <c r="K56" s="489"/>
    </row>
    <row r="57" spans="1:11" ht="15" customHeight="1">
      <c r="A57" s="478">
        <f>('IR breakup(31-32)'!C57/100000)</f>
        <v>12.09</v>
      </c>
      <c r="B57" s="139">
        <f>'E deptwise(28-30)'!C57/100000</f>
        <v>431.81</v>
      </c>
      <c r="C57" s="139">
        <f>'E deptwise(28-30)'!D57/100000</f>
        <v>17</v>
      </c>
      <c r="D57" s="479">
        <f t="shared" si="0"/>
        <v>2.7998425233320212</v>
      </c>
      <c r="E57" s="141" t="s">
        <v>68</v>
      </c>
      <c r="F57" s="176" t="s">
        <v>188</v>
      </c>
      <c r="G57" s="175">
        <f>'IR breakup(31-32)'!I57/100000</f>
        <v>0</v>
      </c>
      <c r="H57" s="140">
        <f>'Dept allcns'!I3462/100000</f>
        <v>0</v>
      </c>
      <c r="I57" s="140">
        <f>'Dept allcns'!J3462/100000</f>
        <v>0</v>
      </c>
      <c r="J57" s="479">
        <f t="shared" si="1"/>
        <v>0</v>
      </c>
      <c r="K57" s="489"/>
    </row>
    <row r="58" spans="1:11" ht="15" customHeight="1">
      <c r="A58" s="478">
        <f>('IR breakup(31-32)'!C58/100000)</f>
        <v>7.6</v>
      </c>
      <c r="B58" s="139">
        <f>'E deptwise(28-30)'!C58/100000</f>
        <v>152.57</v>
      </c>
      <c r="C58" s="139">
        <f>'E deptwise(28-30)'!D58/100000</f>
        <v>10</v>
      </c>
      <c r="D58" s="479">
        <f t="shared" si="0"/>
        <v>4.9813200498132</v>
      </c>
      <c r="E58" s="141" t="s">
        <v>70</v>
      </c>
      <c r="F58" s="176" t="s">
        <v>71</v>
      </c>
      <c r="G58" s="175">
        <f>'IR breakup(31-32)'!I58/100000</f>
        <v>0</v>
      </c>
      <c r="H58" s="140">
        <f>'Dept allcns'!I3537/100000</f>
        <v>0</v>
      </c>
      <c r="I58" s="140">
        <f>'Dept allcns'!J3537/100000</f>
        <v>0</v>
      </c>
      <c r="J58" s="479">
        <f t="shared" si="1"/>
        <v>0</v>
      </c>
      <c r="K58" s="489"/>
    </row>
    <row r="59" spans="1:11" ht="30" customHeight="1">
      <c r="A59" s="478">
        <f>('IR breakup(31-32)'!C59/100000)</f>
        <v>7.6</v>
      </c>
      <c r="B59" s="139">
        <f>'E deptwise(28-30)'!C59/100000</f>
        <v>140.59</v>
      </c>
      <c r="C59" s="139">
        <f>'E deptwise(28-30)'!D59/100000</f>
        <v>3.4</v>
      </c>
      <c r="D59" s="479">
        <f t="shared" si="0"/>
        <v>5.4057898854826085</v>
      </c>
      <c r="E59" s="141" t="s">
        <v>72</v>
      </c>
      <c r="F59" s="177" t="s">
        <v>189</v>
      </c>
      <c r="G59" s="175">
        <f>'IR breakup(31-32)'!I59/100000</f>
        <v>0</v>
      </c>
      <c r="H59" s="140">
        <f>'Dept allcns'!I3613/100000</f>
        <v>0</v>
      </c>
      <c r="I59" s="140">
        <f>'Dept allcns'!J3613/100000</f>
        <v>0</v>
      </c>
      <c r="J59" s="479">
        <f t="shared" si="1"/>
        <v>0</v>
      </c>
      <c r="K59" s="489"/>
    </row>
    <row r="60" spans="1:11" ht="15" customHeight="1">
      <c r="A60" s="478">
        <f>('IR breakup(31-32)'!C60/100000)</f>
        <v>190.58</v>
      </c>
      <c r="B60" s="139">
        <f>'E deptwise(28-30)'!C60/100000</f>
        <v>406.8</v>
      </c>
      <c r="C60" s="139">
        <f>'E deptwise(28-30)'!D60/100000</f>
        <v>5.6</v>
      </c>
      <c r="D60" s="479">
        <f t="shared" si="0"/>
        <v>46.848574237954772</v>
      </c>
      <c r="E60" s="141" t="s">
        <v>73</v>
      </c>
      <c r="F60" s="176" t="s">
        <v>74</v>
      </c>
      <c r="G60" s="175">
        <f>'IR breakup(31-32)'!I60/100000</f>
        <v>0</v>
      </c>
      <c r="H60" s="140">
        <f>'Dept allcns'!I3684/100000</f>
        <v>0</v>
      </c>
      <c r="I60" s="140">
        <f>'Dept allcns'!J3684/100000</f>
        <v>0</v>
      </c>
      <c r="J60" s="479">
        <f t="shared" si="1"/>
        <v>0</v>
      </c>
      <c r="K60" s="489"/>
    </row>
    <row r="61" spans="1:11" ht="15" customHeight="1">
      <c r="A61" s="478">
        <f>('IR breakup(31-32)'!C61/100000)</f>
        <v>51.99</v>
      </c>
      <c r="B61" s="139">
        <f>'E deptwise(28-30)'!C61/100000</f>
        <v>273.22000000000003</v>
      </c>
      <c r="C61" s="139">
        <f>'E deptwise(28-30)'!D61/100000</f>
        <v>5</v>
      </c>
      <c r="D61" s="479">
        <f t="shared" si="0"/>
        <v>19.028621623600028</v>
      </c>
      <c r="E61" s="141" t="s">
        <v>75</v>
      </c>
      <c r="F61" s="176" t="s">
        <v>76</v>
      </c>
      <c r="G61" s="175">
        <f>'IR breakup(31-32)'!I61/100000</f>
        <v>0</v>
      </c>
      <c r="H61" s="140">
        <f>'Dept allcns'!I3758/100000</f>
        <v>0</v>
      </c>
      <c r="I61" s="140">
        <f>'Dept allcns'!J3758/100000</f>
        <v>0</v>
      </c>
      <c r="J61" s="479">
        <f t="shared" si="1"/>
        <v>0</v>
      </c>
      <c r="K61" s="489"/>
    </row>
    <row r="62" spans="1:11" ht="15" customHeight="1">
      <c r="A62" s="478">
        <f>('IR breakup(31-32)'!C62/100000)</f>
        <v>30.92</v>
      </c>
      <c r="B62" s="139">
        <f>'E deptwise(28-30)'!C62/100000</f>
        <v>245.49</v>
      </c>
      <c r="C62" s="139">
        <f>'E deptwise(28-30)'!D62/100000</f>
        <v>4.8499999999999996</v>
      </c>
      <c r="D62" s="479">
        <f t="shared" si="0"/>
        <v>12.595217727809688</v>
      </c>
      <c r="E62" s="141" t="s">
        <v>77</v>
      </c>
      <c r="F62" s="176" t="s">
        <v>190</v>
      </c>
      <c r="G62" s="175">
        <f>'IR breakup(31-32)'!I62/100000</f>
        <v>0</v>
      </c>
      <c r="H62" s="140">
        <f>'Dept allcns'!I3830/100000</f>
        <v>0</v>
      </c>
      <c r="I62" s="140">
        <f>'Dept allcns'!J3830/100000</f>
        <v>0</v>
      </c>
      <c r="J62" s="479">
        <f t="shared" si="1"/>
        <v>0</v>
      </c>
      <c r="K62" s="489"/>
    </row>
    <row r="63" spans="1:11" ht="15" customHeight="1">
      <c r="A63" s="478">
        <f>('IR breakup(31-32)'!C63/100000)</f>
        <v>36.118569999999998</v>
      </c>
      <c r="B63" s="139">
        <f>'E deptwise(28-30)'!C63/100000</f>
        <v>264.91199999999998</v>
      </c>
      <c r="C63" s="139">
        <f>'E deptwise(28-30)'!D63/100000</f>
        <v>7.85</v>
      </c>
      <c r="D63" s="479">
        <f t="shared" si="0"/>
        <v>13.634176632240141</v>
      </c>
      <c r="E63" s="141" t="s">
        <v>78</v>
      </c>
      <c r="F63" s="176" t="s">
        <v>79</v>
      </c>
      <c r="G63" s="175">
        <f>'IR breakup(31-32)'!I63/100000</f>
        <v>0</v>
      </c>
      <c r="H63" s="140">
        <f>'Dept allcns'!I3904/100000</f>
        <v>0</v>
      </c>
      <c r="I63" s="187">
        <f>'Dept allcns'!J3904/100000</f>
        <v>0</v>
      </c>
      <c r="J63" s="479">
        <f t="shared" si="1"/>
        <v>0</v>
      </c>
      <c r="K63" s="489"/>
    </row>
    <row r="64" spans="1:11" ht="15" customHeight="1">
      <c r="A64" s="478">
        <f>('IR breakup(31-32)'!C64/100000)</f>
        <v>53.4</v>
      </c>
      <c r="B64" s="139">
        <f>'E deptwise(28-30)'!C64/100000</f>
        <v>263.10000000000002</v>
      </c>
      <c r="C64" s="139">
        <f>'E deptwise(28-30)'!D64/100000</f>
        <v>9.9</v>
      </c>
      <c r="D64" s="479">
        <f t="shared" si="0"/>
        <v>20.296465222348914</v>
      </c>
      <c r="E64" s="141" t="s">
        <v>80</v>
      </c>
      <c r="F64" s="176" t="s">
        <v>191</v>
      </c>
      <c r="G64" s="175">
        <f>'IR breakup(31-32)'!I64/100000</f>
        <v>0</v>
      </c>
      <c r="H64" s="140">
        <f>'Dept allcns'!I3975/100000</f>
        <v>0</v>
      </c>
      <c r="I64" s="140">
        <f>'Dept allcns'!J3975/100000</f>
        <v>0</v>
      </c>
      <c r="J64" s="479">
        <f t="shared" si="1"/>
        <v>0</v>
      </c>
      <c r="K64" s="489"/>
    </row>
    <row r="65" spans="1:98" ht="15" customHeight="1">
      <c r="A65" s="478">
        <f>('IR breakup(31-32)'!C65/100000)</f>
        <v>51.53</v>
      </c>
      <c r="B65" s="139">
        <f>'E deptwise(28-30)'!C65/100000</f>
        <v>111.48</v>
      </c>
      <c r="C65" s="139">
        <f>'E deptwise(28-30)'!D65/100000</f>
        <v>6.1</v>
      </c>
      <c r="D65" s="479">
        <f t="shared" si="0"/>
        <v>46.223537854323645</v>
      </c>
      <c r="E65" s="141" t="s">
        <v>82</v>
      </c>
      <c r="F65" s="176" t="s">
        <v>192</v>
      </c>
      <c r="G65" s="175">
        <f>'IR breakup(31-32)'!I65/100000</f>
        <v>0</v>
      </c>
      <c r="H65" s="140">
        <f>'Dept allcns'!I4047/100000</f>
        <v>0</v>
      </c>
      <c r="I65" s="140">
        <f>'Dept allcns'!J4047/100000</f>
        <v>0</v>
      </c>
      <c r="J65" s="479">
        <f t="shared" si="1"/>
        <v>0</v>
      </c>
      <c r="K65" s="489"/>
    </row>
    <row r="66" spans="1:98" ht="15" customHeight="1">
      <c r="A66" s="478">
        <f>('IR breakup(31-32)'!C66/100000)</f>
        <v>63.5</v>
      </c>
      <c r="B66" s="139">
        <f>'E deptwise(28-30)'!C66/100000</f>
        <v>234.2</v>
      </c>
      <c r="C66" s="139">
        <f>'E deptwise(28-30)'!D66/100000</f>
        <v>6.85</v>
      </c>
      <c r="D66" s="479">
        <f t="shared" si="0"/>
        <v>27.113578138343296</v>
      </c>
      <c r="E66" s="141" t="s">
        <v>84</v>
      </c>
      <c r="F66" s="176" t="s">
        <v>85</v>
      </c>
      <c r="G66" s="175">
        <f>'IR breakup(31-32)'!I66/100000</f>
        <v>0</v>
      </c>
      <c r="H66" s="140">
        <f>'Dept allcns'!I4117/100000</f>
        <v>0</v>
      </c>
      <c r="I66" s="140">
        <f>'Dept allcns'!J4117/100000</f>
        <v>0</v>
      </c>
      <c r="J66" s="479">
        <f t="shared" si="1"/>
        <v>0</v>
      </c>
      <c r="K66" s="489"/>
    </row>
    <row r="67" spans="1:98" s="2578" customFormat="1" ht="30">
      <c r="A67" s="478">
        <f>('IR breakup(31-32)'!C67/100000)</f>
        <v>60</v>
      </c>
      <c r="B67" s="139">
        <f>'E deptwise(28-30)'!C67/100000</f>
        <v>53.27</v>
      </c>
      <c r="C67" s="139">
        <f>'E deptwise(28-30)'!D67/100000</f>
        <v>0</v>
      </c>
      <c r="D67" s="479">
        <f t="shared" si="0"/>
        <v>112.63375258119015</v>
      </c>
      <c r="E67" s="2633" t="s">
        <v>3455</v>
      </c>
      <c r="F67" s="177" t="s">
        <v>3456</v>
      </c>
      <c r="G67" s="4278">
        <f>'IR breakup(31-32)'!I67/100000</f>
        <v>0</v>
      </c>
      <c r="H67" s="140">
        <f>'Dept allcns'!I4190/100000</f>
        <v>0</v>
      </c>
      <c r="I67" s="140">
        <f>'Dept allcns'!J4190/100000</f>
        <v>0</v>
      </c>
      <c r="J67" s="479">
        <f t="shared" si="1"/>
        <v>0</v>
      </c>
      <c r="K67" s="48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row>
    <row r="68" spans="1:98" ht="15" customHeight="1">
      <c r="A68" s="478">
        <f>('IR breakup(31-32)'!C68/100000)</f>
        <v>60.63</v>
      </c>
      <c r="B68" s="139">
        <f>'E deptwise(28-30)'!C68/100000</f>
        <v>229.1</v>
      </c>
      <c r="C68" s="139">
        <f>'E deptwise(28-30)'!D68/100000</f>
        <v>34.200000000000003</v>
      </c>
      <c r="D68" s="479">
        <f>IF(B68&lt;&gt;0,A68/B68*100,0)</f>
        <v>26.464426014840679</v>
      </c>
      <c r="E68" s="141" t="s">
        <v>86</v>
      </c>
      <c r="F68" s="176" t="s">
        <v>87</v>
      </c>
      <c r="G68" s="175">
        <f>'IR breakup(31-32)'!I68/100000</f>
        <v>0</v>
      </c>
      <c r="H68" s="140">
        <f>'Dept allcns'!I4262/100000</f>
        <v>0</v>
      </c>
      <c r="I68" s="140">
        <f>'Dept allcns'!J4262/100000</f>
        <v>0</v>
      </c>
      <c r="J68" s="479">
        <f t="shared" si="1"/>
        <v>0</v>
      </c>
      <c r="K68" s="489"/>
    </row>
    <row r="69" spans="1:98" s="2778" customFormat="1" ht="35.25" customHeight="1" thickBot="1">
      <c r="A69" s="487">
        <f>SUM(A6:A68)</f>
        <v>2966.7783000000004</v>
      </c>
      <c r="B69" s="487">
        <f>SUM(B6:B68)</f>
        <v>24085.650200000004</v>
      </c>
      <c r="C69" s="487">
        <f>SUM(C6:C68)</f>
        <v>1409.33</v>
      </c>
      <c r="D69" s="487"/>
      <c r="E69" s="487"/>
      <c r="F69" s="487" t="s">
        <v>113</v>
      </c>
      <c r="G69" s="487">
        <f>SUM(G6:G68)</f>
        <v>0</v>
      </c>
      <c r="H69" s="487">
        <f>SUM(H6:H68)</f>
        <v>0</v>
      </c>
      <c r="I69" s="487">
        <f>SUM(I6:I68)</f>
        <v>0</v>
      </c>
      <c r="J69" s="487">
        <f>SUM(J6:J68)</f>
        <v>0</v>
      </c>
      <c r="K69" s="2788"/>
      <c r="L69" s="51">
        <v>0</v>
      </c>
      <c r="M69" s="49">
        <v>17605000</v>
      </c>
      <c r="N69" s="49" t="s">
        <v>88</v>
      </c>
      <c r="O69" s="49">
        <v>0</v>
      </c>
      <c r="P69" s="49">
        <v>3650000</v>
      </c>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row>
    <row r="70" spans="1:98" ht="15" customHeight="1">
      <c r="A70" s="447">
        <f>('95-0-B(33-43)'!C13+'95-0-C(44-45)'!C16)/100000</f>
        <v>15437</v>
      </c>
      <c r="B70" s="140">
        <f>'95-0-R'!C11/100000</f>
        <v>0</v>
      </c>
      <c r="C70" s="140">
        <f>'95-0-R'!D11/100000</f>
        <v>278.5</v>
      </c>
      <c r="D70" s="479">
        <f t="shared" si="0"/>
        <v>0</v>
      </c>
      <c r="E70" s="141" t="s">
        <v>193</v>
      </c>
      <c r="F70" s="176" t="s">
        <v>194</v>
      </c>
      <c r="G70" s="4146">
        <f>('95-0-B(33-43)'!I13+'95-0-C(44-45)'!I16)/100000</f>
        <v>0</v>
      </c>
      <c r="H70" s="140">
        <f>'95-0-R'!I11/100000</f>
        <v>0</v>
      </c>
      <c r="I70" s="140">
        <f>'95-0-R'!J11/100000</f>
        <v>0</v>
      </c>
      <c r="J70" s="479">
        <f t="shared" si="1"/>
        <v>0</v>
      </c>
      <c r="K70" s="489"/>
      <c r="L70" s="51">
        <v>43288500</v>
      </c>
      <c r="M70" s="49">
        <v>57030000</v>
      </c>
      <c r="N70" s="49" t="s">
        <v>89</v>
      </c>
      <c r="O70" s="49">
        <v>55850000</v>
      </c>
      <c r="P70" s="49">
        <v>35467000</v>
      </c>
      <c r="CT70"/>
    </row>
    <row r="71" spans="1:98" ht="15" customHeight="1">
      <c r="A71" s="447">
        <f>'96-0-D(46-52)'!C12/100000</f>
        <v>2.400363</v>
      </c>
      <c r="B71" s="140">
        <f>'96-0-S'!C12/100000</f>
        <v>745.90036299999997</v>
      </c>
      <c r="C71" s="140">
        <f>'96-0-S'!D12/100000</f>
        <v>190.285</v>
      </c>
      <c r="D71" s="479">
        <f t="shared" si="0"/>
        <v>0.32180745835084146</v>
      </c>
      <c r="E71" s="141" t="s">
        <v>195</v>
      </c>
      <c r="F71" s="176" t="s">
        <v>196</v>
      </c>
      <c r="G71" s="4146">
        <f>'96-0-D(46-52)'!I12/100000</f>
        <v>0</v>
      </c>
      <c r="H71" s="140">
        <f>'96-0-S'!I12/100000</f>
        <v>0</v>
      </c>
      <c r="I71" s="140">
        <f>'96-0-S'!J12/100000</f>
        <v>0</v>
      </c>
      <c r="J71" s="479">
        <f t="shared" si="1"/>
        <v>0</v>
      </c>
      <c r="K71" s="489"/>
      <c r="L71" s="49">
        <v>0</v>
      </c>
      <c r="M71" s="49">
        <v>225400000</v>
      </c>
      <c r="N71" s="49" t="s">
        <v>90</v>
      </c>
      <c r="O71" s="49">
        <v>0</v>
      </c>
      <c r="P71" s="49">
        <v>146700000</v>
      </c>
      <c r="CT71"/>
    </row>
    <row r="72" spans="1:98" ht="15" customHeight="1">
      <c r="A72" s="447">
        <f>'97-0-E'!C12/100000</f>
        <v>0</v>
      </c>
      <c r="B72" s="140">
        <f>'97-0-T'!C12/100000</f>
        <v>0</v>
      </c>
      <c r="C72" s="140">
        <f>'97-0-T'!D12/100000</f>
        <v>1020</v>
      </c>
      <c r="D72" s="479">
        <f t="shared" si="0"/>
        <v>0</v>
      </c>
      <c r="E72" s="141" t="s">
        <v>197</v>
      </c>
      <c r="F72" s="176" t="s">
        <v>198</v>
      </c>
      <c r="G72" s="4146">
        <f>'97-0-E'!I12/100000</f>
        <v>0</v>
      </c>
      <c r="H72" s="140">
        <f>'97-0-T'!I12/100000</f>
        <v>0</v>
      </c>
      <c r="I72" s="140">
        <f>'97-0-T'!J12/100000</f>
        <v>0</v>
      </c>
      <c r="J72" s="479">
        <f t="shared" si="1"/>
        <v>0</v>
      </c>
      <c r="K72" s="489"/>
      <c r="L72" s="49">
        <v>50180000</v>
      </c>
      <c r="M72" s="49">
        <v>367468000</v>
      </c>
      <c r="N72" s="49" t="s">
        <v>91</v>
      </c>
      <c r="O72" s="49">
        <v>60000000</v>
      </c>
      <c r="P72" s="49">
        <v>907026452</v>
      </c>
      <c r="CT72"/>
    </row>
    <row r="73" spans="1:98" ht="15" customHeight="1">
      <c r="A73" s="447">
        <f>'98-0-F'!C42/100000</f>
        <v>600</v>
      </c>
      <c r="B73" s="140">
        <f>'98-0-U'!C56/100000</f>
        <v>600</v>
      </c>
      <c r="C73" s="140">
        <f>'98-0-U'!D56/100000</f>
        <v>5382.94</v>
      </c>
      <c r="D73" s="479">
        <f t="shared" si="0"/>
        <v>100</v>
      </c>
      <c r="E73" s="141" t="s">
        <v>199</v>
      </c>
      <c r="F73" s="176" t="s">
        <v>200</v>
      </c>
      <c r="G73" s="4146">
        <f>'98-0-F'!I42/100000</f>
        <v>0</v>
      </c>
      <c r="H73" s="140">
        <f>'98-0-U'!I56/100000</f>
        <v>0</v>
      </c>
      <c r="I73" s="140">
        <f>'98-0-U'!J56/100000</f>
        <v>0</v>
      </c>
      <c r="J73" s="479">
        <f t="shared" si="1"/>
        <v>0</v>
      </c>
      <c r="K73" s="489"/>
      <c r="L73" s="49">
        <v>282940000</v>
      </c>
      <c r="M73" s="49">
        <v>0</v>
      </c>
      <c r="N73" s="49" t="s">
        <v>92</v>
      </c>
      <c r="O73" s="49">
        <v>341452000</v>
      </c>
      <c r="P73" s="49">
        <v>0</v>
      </c>
      <c r="CT73"/>
    </row>
    <row r="74" spans="1:98" ht="30.75" customHeight="1" thickBot="1">
      <c r="A74" s="484">
        <f>'99-0-G'!C86/100000</f>
        <v>3317.65</v>
      </c>
      <c r="B74" s="180">
        <f>'99-0-V'!C83/100000</f>
        <v>3317.65</v>
      </c>
      <c r="C74" s="180">
        <f>'99-0-V'!D83/100000</f>
        <v>0</v>
      </c>
      <c r="D74" s="479">
        <f t="shared" si="0"/>
        <v>100</v>
      </c>
      <c r="E74" s="181" t="s">
        <v>201</v>
      </c>
      <c r="F74" s="182" t="s">
        <v>202</v>
      </c>
      <c r="G74" s="4197">
        <f>'99-0-G'!I86/100000</f>
        <v>0</v>
      </c>
      <c r="H74" s="180">
        <f>'99-0-V'!I83/100000</f>
        <v>0</v>
      </c>
      <c r="I74" s="180">
        <f>'99-0-V'!J80/100000</f>
        <v>0</v>
      </c>
      <c r="J74" s="479">
        <f t="shared" si="1"/>
        <v>0</v>
      </c>
      <c r="K74" s="489"/>
      <c r="L74" s="49">
        <v>2280078350</v>
      </c>
      <c r="M74" s="49">
        <v>812040200</v>
      </c>
      <c r="O74" s="49">
        <v>2496088300</v>
      </c>
      <c r="P74" s="49">
        <v>1221443452</v>
      </c>
      <c r="CT74"/>
    </row>
    <row r="75" spans="1:98" s="70" customFormat="1" ht="24" customHeight="1" thickBot="1">
      <c r="A75" s="4198">
        <f>SUM(A69:A74)</f>
        <v>22323.828663000004</v>
      </c>
      <c r="B75" s="4198">
        <f>SUM(B69:B74)</f>
        <v>28749.200563000006</v>
      </c>
      <c r="C75" s="4198">
        <f>SUM(C69:C74)</f>
        <v>8281.0550000000003</v>
      </c>
      <c r="D75" s="487">
        <f>SUM(D69:D74)</f>
        <v>200.32180745835086</v>
      </c>
      <c r="E75" s="171"/>
      <c r="F75" s="188" t="s">
        <v>113</v>
      </c>
      <c r="G75" s="4198">
        <f>SUM(G69:G74)</f>
        <v>0</v>
      </c>
      <c r="H75" s="487">
        <f>SUM(H69:H74)</f>
        <v>0</v>
      </c>
      <c r="I75" s="487">
        <f>SUM(I69:I74)</f>
        <v>0</v>
      </c>
      <c r="J75" s="487">
        <f>SUM(J69:J74)</f>
        <v>0</v>
      </c>
      <c r="K75" s="2788"/>
      <c r="L75" s="49">
        <f>SUM(L69:L74)</f>
        <v>2656486850</v>
      </c>
      <c r="M75" s="49">
        <f>SUM(M69:M74)</f>
        <v>1479543200</v>
      </c>
      <c r="N75" s="49">
        <f>SUM(N69:N74)</f>
        <v>0</v>
      </c>
      <c r="O75" s="49">
        <f>SUM(O69:O74)</f>
        <v>2953390300</v>
      </c>
      <c r="P75" s="49">
        <f>SUM(P69:P74)</f>
        <v>2314286904</v>
      </c>
    </row>
    <row r="76" spans="1:98" s="49" customFormat="1" ht="6.75" customHeight="1" thickBot="1">
      <c r="A76" s="4200"/>
      <c r="B76" s="4201"/>
      <c r="C76" s="4201"/>
      <c r="D76" s="189"/>
      <c r="E76" s="489"/>
      <c r="F76" s="490"/>
      <c r="G76" s="488"/>
      <c r="H76" s="488"/>
      <c r="I76" s="488"/>
      <c r="J76" s="491"/>
      <c r="K76" s="488"/>
      <c r="L76" s="70"/>
      <c r="M76" s="70"/>
    </row>
    <row r="77" spans="1:98" ht="18.75" customHeight="1">
      <c r="A77" s="485">
        <v>0</v>
      </c>
      <c r="B77" s="4150">
        <v>0</v>
      </c>
      <c r="C77" s="183">
        <v>0</v>
      </c>
      <c r="D77" s="479">
        <f>IF(B77&lt;&gt;0,A77/B77*100,0)</f>
        <v>0</v>
      </c>
      <c r="E77" s="184" t="s">
        <v>201</v>
      </c>
      <c r="F77" s="185" t="s">
        <v>204</v>
      </c>
      <c r="G77" s="183"/>
      <c r="H77" s="4149">
        <v>0</v>
      </c>
      <c r="I77" s="183">
        <v>0</v>
      </c>
      <c r="J77" s="486">
        <v>0</v>
      </c>
      <c r="K77" s="489"/>
    </row>
    <row r="78" spans="1:98" ht="16.5" customHeight="1">
      <c r="A78" s="492">
        <f>'main sumry(12-15)'!C45</f>
        <v>2463.3000000000002</v>
      </c>
      <c r="B78" s="4199">
        <f>'main sumry(12-15)'!C54</f>
        <v>4086.79</v>
      </c>
      <c r="C78" s="139">
        <v>0</v>
      </c>
      <c r="D78" s="479">
        <f>IF(B78&lt;&gt;0,A78/B78*100,0)</f>
        <v>60.274689915557204</v>
      </c>
      <c r="E78" s="161" t="s">
        <v>93</v>
      </c>
      <c r="F78" s="190" t="s">
        <v>205</v>
      </c>
      <c r="G78" s="139">
        <f>'main sumry(12-15)'!I45</f>
        <v>0</v>
      </c>
      <c r="H78" s="139">
        <f>'E deptwise(28-30)'!I76/100000</f>
        <v>0</v>
      </c>
      <c r="I78" s="139">
        <v>0</v>
      </c>
      <c r="J78" s="479">
        <f>IF(H78&lt;&gt;0,G78/H78*100,0)</f>
        <v>0</v>
      </c>
      <c r="K78" s="489"/>
    </row>
    <row r="79" spans="1:98" ht="17.25" customHeight="1">
      <c r="A79" s="493">
        <f>'main sumry(12-15)'!C71</f>
        <v>792.87040000000002</v>
      </c>
      <c r="B79" s="4199">
        <f>'main sumry(12-15)'!C80</f>
        <v>704.5204</v>
      </c>
      <c r="C79" s="140">
        <v>0</v>
      </c>
      <c r="D79" s="479">
        <f>IF(B79&lt;&gt;0,A79/B79*100,0)</f>
        <v>112.54044595443938</v>
      </c>
      <c r="E79" s="141" t="s">
        <v>94</v>
      </c>
      <c r="F79" s="177" t="s">
        <v>206</v>
      </c>
      <c r="G79" s="140">
        <f>'main sumry(12-15)'!I71</f>
        <v>0</v>
      </c>
      <c r="H79" s="140">
        <f>'94-4'!I286/100000</f>
        <v>0</v>
      </c>
      <c r="I79" s="140">
        <v>0</v>
      </c>
      <c r="J79" s="479">
        <f>IF(H79&lt;&gt;0,G79/H79*100,0)</f>
        <v>0</v>
      </c>
      <c r="K79" s="489"/>
    </row>
    <row r="80" spans="1:98" s="71" customFormat="1" ht="30.75" customHeight="1" thickBot="1">
      <c r="A80" s="480">
        <f>'main sumry(12-15)'!C97</f>
        <v>875.48</v>
      </c>
      <c r="B80" s="4199">
        <f>'main sumry(12-15)'!C106</f>
        <v>1673.3200000000002</v>
      </c>
      <c r="C80" s="481">
        <v>0</v>
      </c>
      <c r="D80" s="479">
        <f>IF(B80&lt;&gt;0,A80/B80*100,0)</f>
        <v>52.319938804293251</v>
      </c>
      <c r="E80" s="482" t="s">
        <v>95</v>
      </c>
      <c r="F80" s="483" t="s">
        <v>207</v>
      </c>
      <c r="G80" s="481">
        <f>'main sumry(12-15)'!I97</f>
        <v>0</v>
      </c>
      <c r="H80" s="481">
        <f>'94-2'!I281/100000</f>
        <v>0</v>
      </c>
      <c r="I80" s="481">
        <v>0</v>
      </c>
      <c r="J80" s="479">
        <f>IF(H80&lt;&gt;0,G80/H80*100,0)</f>
        <v>0</v>
      </c>
      <c r="K80" s="489"/>
      <c r="L80" s="49"/>
      <c r="M80" s="49"/>
    </row>
    <row r="81" spans="1:12" ht="33" customHeight="1" thickBot="1">
      <c r="A81" s="170">
        <f>SUM(A77:A80)</f>
        <v>4131.6504000000004</v>
      </c>
      <c r="B81" s="170">
        <f>SUM(B77:B80)</f>
        <v>6464.6304</v>
      </c>
      <c r="C81" s="170">
        <f>SUM(C77:C80)</f>
        <v>0</v>
      </c>
      <c r="D81" s="170"/>
      <c r="E81" s="170">
        <f>SUM(E77:E80)</f>
        <v>0</v>
      </c>
      <c r="F81" s="170" t="s">
        <v>113</v>
      </c>
      <c r="G81" s="170">
        <f>SUM(G77:G80)</f>
        <v>0</v>
      </c>
      <c r="H81" s="170">
        <f>SUM(H77:H80)</f>
        <v>0</v>
      </c>
      <c r="I81" s="170">
        <f>SUM(I77:I80)</f>
        <v>0</v>
      </c>
      <c r="J81" s="170">
        <f>SUM(J77:J80)</f>
        <v>0</v>
      </c>
      <c r="K81" s="2788"/>
      <c r="L81" s="71"/>
    </row>
  </sheetData>
  <mergeCells count="6">
    <mergeCell ref="E5:F5"/>
    <mergeCell ref="A1:J1"/>
    <mergeCell ref="G3:J3"/>
    <mergeCell ref="A3:D3"/>
    <mergeCell ref="I2:J2"/>
    <mergeCell ref="E3:F4"/>
  </mergeCells>
  <printOptions horizontalCentered="1"/>
  <pageMargins left="0.82677165354330717" right="0.43307086614173229" top="0.74803149606299213" bottom="0.15748031496062992" header="0.27559055118110237" footer="0.15748031496062992"/>
  <pageSetup scale="92" firstPageNumber="14" fitToHeight="0" orientation="landscape" useFirstPageNumber="1" r:id="rId1"/>
  <headerFooter>
    <oddHeader>&amp;L&amp;"Arial,Bold"&amp;UCOCHIN UNIVERSITY OF SCIENCE AND TECHNOLOGYBUDGET ESTIMATES: 2022-23&amp;C                                                                        &amp;P</oddHeader>
    <oddFooter>&amp;L&amp;C&amp;R</oddFooter>
    <evenHeader>&amp;L&amp;"Arial,Bold"&amp;UCOCHIN UNIVERSITY OF SCIENCE AND TECHNOLOGYBUDGET ESTIMATES: 2016-17&amp;C&amp;P&amp;R</evenHeader>
    <evenFooter>&amp;L&amp;C&amp;R</evenFooter>
  </headerFooter>
  <rowBreaks count="1" manualBreakCount="1">
    <brk id="75" max="9" man="1"/>
  </rowBreaks>
</worksheet>
</file>

<file path=xl/worksheets/sheet5.xml><?xml version="1.0" encoding="utf-8"?>
<worksheet xmlns="http://schemas.openxmlformats.org/spreadsheetml/2006/main" xmlns:r="http://schemas.openxmlformats.org/officeDocument/2006/relationships">
  <sheetPr>
    <tabColor rgb="FF7030A0"/>
  </sheetPr>
  <dimension ref="A1:CV120"/>
  <sheetViews>
    <sheetView zoomScaleSheetLayoutView="100" workbookViewId="0">
      <selection activeCell="D12" sqref="D12"/>
    </sheetView>
  </sheetViews>
  <sheetFormatPr defaultColWidth="9" defaultRowHeight="12.75" customHeight="1"/>
  <cols>
    <col min="1" max="1" width="6.85546875" style="49" customWidth="1"/>
    <col min="2" max="2" width="44.28515625" style="49" customWidth="1"/>
    <col min="3" max="3" width="13.5703125" style="49" customWidth="1"/>
    <col min="4" max="4" width="12" style="49" customWidth="1"/>
    <col min="5" max="5" width="11.5703125" style="49" customWidth="1"/>
    <col min="6" max="6" width="17" style="49" customWidth="1"/>
    <col min="7" max="9" width="10.7109375" style="49" customWidth="1"/>
    <col min="10" max="10" width="8.85546875" style="49" customWidth="1"/>
    <col min="11" max="100" width="9.140625" style="49" customWidth="1"/>
    <col min="101" max="16384" width="9" style="4"/>
  </cols>
  <sheetData>
    <row r="1" spans="1:57" ht="30.75" customHeight="1">
      <c r="A1" s="4498"/>
      <c r="B1" s="4498"/>
      <c r="C1" s="4498"/>
      <c r="D1" s="4498"/>
      <c r="E1" s="4498"/>
      <c r="F1" s="4498"/>
      <c r="G1" s="4498"/>
      <c r="H1" s="4498"/>
      <c r="I1" s="4498"/>
    </row>
    <row r="2" spans="1:57" ht="18.75" customHeight="1">
      <c r="A2" s="4460" t="s">
        <v>208</v>
      </c>
      <c r="B2" s="4460"/>
      <c r="C2" s="4460"/>
      <c r="D2" s="4460"/>
      <c r="E2" s="4460"/>
      <c r="F2" s="4460"/>
      <c r="G2" s="4460"/>
      <c r="H2" s="4460"/>
      <c r="I2" s="4460"/>
    </row>
    <row r="3" spans="1:57" ht="10.5" customHeight="1">
      <c r="A3" s="74"/>
      <c r="B3" s="74"/>
      <c r="C3" s="74"/>
      <c r="D3" s="74"/>
      <c r="E3" s="74"/>
      <c r="F3" s="74"/>
      <c r="G3" s="74"/>
      <c r="H3" s="74"/>
      <c r="I3" s="74"/>
    </row>
    <row r="4" spans="1:57" ht="18.75" customHeight="1">
      <c r="A4" s="4460" t="s">
        <v>209</v>
      </c>
      <c r="B4" s="4460"/>
      <c r="C4" s="4460"/>
      <c r="D4" s="4460"/>
      <c r="E4" s="4460"/>
      <c r="F4" s="4460"/>
      <c r="G4" s="4460"/>
      <c r="H4" s="4460"/>
      <c r="I4" s="358"/>
    </row>
    <row r="5" spans="1:57" ht="13.5" customHeight="1" thickBot="1">
      <c r="A5" s="356"/>
      <c r="B5" s="356"/>
      <c r="C5" s="356"/>
      <c r="D5" s="356"/>
      <c r="E5" s="356"/>
      <c r="F5" s="356"/>
      <c r="G5" s="356"/>
      <c r="H5" s="4476" t="s">
        <v>111</v>
      </c>
      <c r="I5" s="4476"/>
    </row>
    <row r="6" spans="1:57" s="302" customFormat="1" ht="18" customHeight="1">
      <c r="A6" s="4483" t="s">
        <v>210</v>
      </c>
      <c r="B6" s="4503" t="s">
        <v>1</v>
      </c>
      <c r="C6" s="4501" t="s">
        <v>211</v>
      </c>
      <c r="D6" s="4501"/>
      <c r="E6" s="4503" t="s">
        <v>3487</v>
      </c>
      <c r="F6" s="4503"/>
      <c r="G6" s="4503"/>
      <c r="H6" s="4503"/>
      <c r="I6" s="4504"/>
      <c r="J6" s="298"/>
      <c r="K6" s="298"/>
      <c r="L6" s="298"/>
      <c r="M6" s="298"/>
      <c r="N6" s="298"/>
      <c r="O6" s="298"/>
      <c r="P6" s="298"/>
      <c r="Q6" s="298"/>
      <c r="R6" s="298"/>
      <c r="S6" s="298"/>
      <c r="T6" s="298"/>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row>
    <row r="7" spans="1:57" s="298" customFormat="1" ht="15" customHeight="1">
      <c r="A7" s="4484"/>
      <c r="B7" s="4499"/>
      <c r="C7" s="4502"/>
      <c r="D7" s="4502"/>
      <c r="E7" s="1058" t="s">
        <v>105</v>
      </c>
      <c r="F7" s="4499" t="s">
        <v>106</v>
      </c>
      <c r="G7" s="4499"/>
      <c r="H7" s="4499" t="s">
        <v>107</v>
      </c>
      <c r="I7" s="4500"/>
    </row>
    <row r="8" spans="1:57" s="303" customFormat="1" ht="15" customHeight="1" thickBot="1">
      <c r="A8" s="4494"/>
      <c r="B8" s="4505"/>
      <c r="C8" s="1052" t="s">
        <v>103</v>
      </c>
      <c r="D8" s="1052" t="s">
        <v>104</v>
      </c>
      <c r="E8" s="1052" t="s">
        <v>103</v>
      </c>
      <c r="F8" s="1052" t="s">
        <v>103</v>
      </c>
      <c r="G8" s="1052" t="s">
        <v>104</v>
      </c>
      <c r="H8" s="1052" t="s">
        <v>103</v>
      </c>
      <c r="I8" s="1053" t="s">
        <v>104</v>
      </c>
      <c r="J8" s="298"/>
      <c r="K8" s="298"/>
      <c r="L8" s="298"/>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row>
    <row r="9" spans="1:57" ht="21" customHeight="1" thickBot="1">
      <c r="A9" s="1059" t="s">
        <v>3</v>
      </c>
      <c r="B9" s="1060" t="s">
        <v>110</v>
      </c>
      <c r="C9" s="1060">
        <f>'IR breakup(31-32)'!I69/100000</f>
        <v>0</v>
      </c>
      <c r="D9" s="1060"/>
      <c r="E9" s="1060">
        <f>'94-1'!I11/100000</f>
        <v>0</v>
      </c>
      <c r="F9" s="1060">
        <f>'94-4'!I10/100000</f>
        <v>0</v>
      </c>
      <c r="G9" s="1060"/>
      <c r="H9" s="1060">
        <f>'94-2'!I11/100000</f>
        <v>0</v>
      </c>
      <c r="I9" s="1061"/>
    </row>
    <row r="10" spans="1:57" ht="17.25" customHeight="1" thickTop="1">
      <c r="A10" s="500" t="s">
        <v>124</v>
      </c>
      <c r="B10" s="4478" t="s">
        <v>212</v>
      </c>
      <c r="C10" s="4478"/>
      <c r="D10" s="4478"/>
      <c r="E10" s="4478"/>
      <c r="F10" s="4478"/>
      <c r="G10" s="4478"/>
      <c r="H10" s="4478"/>
      <c r="I10" s="4479"/>
    </row>
    <row r="11" spans="1:57" ht="17.100000000000001" customHeight="1">
      <c r="A11" s="501">
        <v>1</v>
      </c>
      <c r="B11" s="140" t="s">
        <v>213</v>
      </c>
      <c r="C11" s="4280">
        <f>'95-0-B(33-43)'!I9/100000</f>
        <v>0</v>
      </c>
      <c r="D11" s="140">
        <f>'95-0-B(33-43)'!J9/100000</f>
        <v>0</v>
      </c>
      <c r="E11" s="140">
        <v>0</v>
      </c>
      <c r="F11" s="140">
        <f>'main sumry(12-15)'!I65</f>
        <v>0</v>
      </c>
      <c r="G11" s="140">
        <v>0</v>
      </c>
      <c r="H11" s="140">
        <v>0</v>
      </c>
      <c r="I11" s="448">
        <v>0</v>
      </c>
    </row>
    <row r="12" spans="1:57" ht="17.100000000000001" customHeight="1">
      <c r="A12" s="501">
        <v>2</v>
      </c>
      <c r="B12" s="140" t="s">
        <v>214</v>
      </c>
      <c r="C12" s="140">
        <f>'95-0-B(33-43)'!I10/100000</f>
        <v>0</v>
      </c>
      <c r="D12" s="140">
        <f>'95-0-B(33-43)'!J10/100000</f>
        <v>0</v>
      </c>
      <c r="E12" s="140">
        <v>0</v>
      </c>
      <c r="F12" s="140">
        <v>0</v>
      </c>
      <c r="G12" s="140">
        <v>0</v>
      </c>
      <c r="H12" s="140">
        <v>0</v>
      </c>
      <c r="I12" s="448">
        <v>0</v>
      </c>
    </row>
    <row r="13" spans="1:57" ht="17.100000000000001" customHeight="1">
      <c r="A13" s="501">
        <v>3</v>
      </c>
      <c r="B13" s="140" t="s">
        <v>215</v>
      </c>
      <c r="C13" s="140">
        <f>'95-0-B(33-43)'!I11</f>
        <v>0</v>
      </c>
      <c r="D13" s="140">
        <f>'95-0-B(33-43)'!J11/100000</f>
        <v>0</v>
      </c>
      <c r="E13" s="140">
        <v>0</v>
      </c>
      <c r="F13" s="140">
        <v>0</v>
      </c>
      <c r="G13" s="140"/>
      <c r="H13" s="140">
        <v>0</v>
      </c>
      <c r="I13" s="448">
        <v>0</v>
      </c>
    </row>
    <row r="14" spans="1:57" ht="17.100000000000001" customHeight="1" thickBot="1">
      <c r="A14" s="502">
        <v>4</v>
      </c>
      <c r="B14" s="163" t="s">
        <v>216</v>
      </c>
      <c r="C14" s="140">
        <f>'95-0-B(33-43)'!I12</f>
        <v>0</v>
      </c>
      <c r="D14" s="140">
        <f>'95-0-B(33-43)'!J12/100000</f>
        <v>0</v>
      </c>
      <c r="E14" s="163">
        <v>0</v>
      </c>
      <c r="F14" s="163">
        <v>0</v>
      </c>
      <c r="G14" s="163">
        <v>0</v>
      </c>
      <c r="H14" s="163">
        <v>0</v>
      </c>
      <c r="I14" s="451">
        <v>0</v>
      </c>
    </row>
    <row r="15" spans="1:57" s="70" customFormat="1" ht="21" customHeight="1" thickTop="1" thickBot="1">
      <c r="A15" s="503"/>
      <c r="B15" s="167" t="s">
        <v>217</v>
      </c>
      <c r="C15" s="167">
        <f>SUM(C11:C14)</f>
        <v>0</v>
      </c>
      <c r="D15" s="167">
        <f>SUM(D11:D14)</f>
        <v>0</v>
      </c>
      <c r="E15" s="172">
        <v>0</v>
      </c>
      <c r="F15" s="172"/>
      <c r="G15" s="172"/>
      <c r="H15" s="172">
        <v>0</v>
      </c>
      <c r="I15" s="474">
        <v>0</v>
      </c>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row>
    <row r="16" spans="1:57" ht="17.25" customHeight="1">
      <c r="A16" s="500" t="s">
        <v>126</v>
      </c>
      <c r="B16" s="4478" t="s">
        <v>218</v>
      </c>
      <c r="C16" s="4478"/>
      <c r="D16" s="4478"/>
      <c r="E16" s="4478"/>
      <c r="F16" s="4478"/>
      <c r="G16" s="4478"/>
      <c r="H16" s="4478"/>
      <c r="I16" s="4479"/>
    </row>
    <row r="17" spans="1:57" ht="17.100000000000001" customHeight="1">
      <c r="A17" s="501">
        <v>1</v>
      </c>
      <c r="B17" s="140" t="s">
        <v>213</v>
      </c>
      <c r="C17" s="140">
        <f>'95-0-C(44-45)'!I6/100000</f>
        <v>0</v>
      </c>
      <c r="D17" s="140">
        <f>'95-0-C(44-45)'!J6/100000</f>
        <v>0</v>
      </c>
      <c r="E17" s="140">
        <v>0</v>
      </c>
      <c r="F17" s="140">
        <v>0</v>
      </c>
      <c r="G17" s="140">
        <v>0</v>
      </c>
      <c r="H17" s="140">
        <v>0</v>
      </c>
      <c r="I17" s="448">
        <v>0</v>
      </c>
    </row>
    <row r="18" spans="1:57" ht="17.100000000000001" customHeight="1">
      <c r="A18" s="501">
        <v>2</v>
      </c>
      <c r="B18" s="140" t="s">
        <v>214</v>
      </c>
      <c r="C18" s="191">
        <v>0</v>
      </c>
      <c r="D18" s="140">
        <f>'95-0-C(44-45)'!J7/100000</f>
        <v>0</v>
      </c>
      <c r="E18" s="140">
        <v>0</v>
      </c>
      <c r="F18" s="140">
        <v>0</v>
      </c>
      <c r="G18" s="140">
        <v>0</v>
      </c>
      <c r="H18" s="140">
        <v>0</v>
      </c>
      <c r="I18" s="448">
        <v>0</v>
      </c>
    </row>
    <row r="19" spans="1:57" ht="17.100000000000001" customHeight="1">
      <c r="A19" s="501">
        <v>3</v>
      </c>
      <c r="B19" s="140" t="s">
        <v>215</v>
      </c>
      <c r="C19" s="191">
        <v>0</v>
      </c>
      <c r="D19" s="140">
        <f>'95-0-C(44-45)'!J14/100000</f>
        <v>0</v>
      </c>
      <c r="E19" s="140">
        <v>0</v>
      </c>
      <c r="F19" s="140">
        <v>0</v>
      </c>
      <c r="G19" s="140">
        <v>0</v>
      </c>
      <c r="H19" s="140">
        <v>0</v>
      </c>
      <c r="I19" s="448">
        <v>0</v>
      </c>
    </row>
    <row r="20" spans="1:57" ht="17.100000000000001" customHeight="1">
      <c r="A20" s="502">
        <v>4</v>
      </c>
      <c r="B20" s="163" t="s">
        <v>216</v>
      </c>
      <c r="C20" s="192">
        <v>0</v>
      </c>
      <c r="D20" s="163">
        <f>'95-0-C(44-45)'!J15/100000</f>
        <v>0</v>
      </c>
      <c r="E20" s="163">
        <v>0</v>
      </c>
      <c r="F20" s="163">
        <v>0</v>
      </c>
      <c r="G20" s="163">
        <v>0</v>
      </c>
      <c r="H20" s="163">
        <v>0</v>
      </c>
      <c r="I20" s="451">
        <v>0</v>
      </c>
    </row>
    <row r="21" spans="1:57" s="70" customFormat="1" ht="21" customHeight="1">
      <c r="A21" s="503"/>
      <c r="B21" s="193" t="s">
        <v>219</v>
      </c>
      <c r="C21" s="167">
        <f>SUM(C17:C20)</f>
        <v>0</v>
      </c>
      <c r="D21" s="167">
        <f>SUM(D17:D20)</f>
        <v>0</v>
      </c>
      <c r="E21" s="167">
        <f>SUM(E17:E20)</f>
        <v>0</v>
      </c>
      <c r="F21" s="167">
        <f>SUM(F17:F20)</f>
        <v>0</v>
      </c>
      <c r="G21" s="167">
        <v>0</v>
      </c>
      <c r="H21" s="167">
        <f>SUM(H17:H20)</f>
        <v>0</v>
      </c>
      <c r="I21" s="504">
        <f>SUM(I17:I20)</f>
        <v>0</v>
      </c>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row>
    <row r="22" spans="1:57" ht="21" customHeight="1">
      <c r="A22" s="500" t="s">
        <v>128</v>
      </c>
      <c r="B22" s="4478" t="s">
        <v>220</v>
      </c>
      <c r="C22" s="4478"/>
      <c r="D22" s="4478"/>
      <c r="E22" s="4478"/>
      <c r="F22" s="4478"/>
      <c r="G22" s="4478"/>
      <c r="H22" s="4478"/>
      <c r="I22" s="4479"/>
    </row>
    <row r="23" spans="1:57" ht="17.100000000000001" customHeight="1">
      <c r="A23" s="501">
        <v>1</v>
      </c>
      <c r="B23" s="140" t="s">
        <v>213</v>
      </c>
      <c r="C23" s="140">
        <f>'96-0-D(46-52)'!I7/100000</f>
        <v>0</v>
      </c>
      <c r="D23" s="140">
        <f>'96-0-D(46-52)'!J7/100000</f>
        <v>0</v>
      </c>
      <c r="E23" s="140">
        <v>0</v>
      </c>
      <c r="F23" s="140">
        <v>0</v>
      </c>
      <c r="G23" s="140">
        <v>0</v>
      </c>
      <c r="H23" s="140">
        <v>0</v>
      </c>
      <c r="I23" s="448">
        <v>0</v>
      </c>
    </row>
    <row r="24" spans="1:57" ht="17.100000000000001" customHeight="1">
      <c r="A24" s="501">
        <v>2</v>
      </c>
      <c r="B24" s="140" t="s">
        <v>214</v>
      </c>
      <c r="C24" s="140">
        <f>'96-0-D(46-52)'!I8/100000</f>
        <v>0</v>
      </c>
      <c r="D24" s="140">
        <f>'96-0-D(46-52)'!J8/100000</f>
        <v>0</v>
      </c>
      <c r="E24" s="140">
        <v>0</v>
      </c>
      <c r="F24" s="140">
        <v>0</v>
      </c>
      <c r="G24" s="140">
        <v>0</v>
      </c>
      <c r="H24" s="140">
        <v>0</v>
      </c>
      <c r="I24" s="448">
        <v>0</v>
      </c>
    </row>
    <row r="25" spans="1:57" ht="17.100000000000001" customHeight="1">
      <c r="A25" s="501">
        <v>3</v>
      </c>
      <c r="B25" s="140" t="s">
        <v>215</v>
      </c>
      <c r="C25" s="140">
        <f>'96-0-D(46-52)'!I9/100000</f>
        <v>0</v>
      </c>
      <c r="D25" s="140">
        <f>'96-0-D(46-52)'!J9/100000</f>
        <v>0</v>
      </c>
      <c r="E25" s="140">
        <v>0</v>
      </c>
      <c r="F25" s="140">
        <v>0</v>
      </c>
      <c r="G25" s="140">
        <v>0</v>
      </c>
      <c r="H25" s="140">
        <v>0</v>
      </c>
      <c r="I25" s="448">
        <v>0</v>
      </c>
    </row>
    <row r="26" spans="1:57" ht="17.100000000000001" customHeight="1">
      <c r="A26" s="501">
        <v>4</v>
      </c>
      <c r="B26" s="140" t="s">
        <v>216</v>
      </c>
      <c r="C26" s="140">
        <f>'96-0-D(46-52)'!I10/100000</f>
        <v>0</v>
      </c>
      <c r="D26" s="140">
        <f>'96-0-D(46-52)'!J10/100000</f>
        <v>0</v>
      </c>
      <c r="E26" s="140">
        <v>0</v>
      </c>
      <c r="F26" s="140">
        <v>0</v>
      </c>
      <c r="G26" s="140">
        <v>0</v>
      </c>
      <c r="H26" s="140">
        <v>0</v>
      </c>
      <c r="I26" s="448">
        <v>0</v>
      </c>
    </row>
    <row r="27" spans="1:57" ht="17.100000000000001" customHeight="1">
      <c r="A27" s="502">
        <v>5</v>
      </c>
      <c r="B27" s="163" t="s">
        <v>221</v>
      </c>
      <c r="C27" s="163">
        <f>'96-0-D(46-52)'!I11/100000</f>
        <v>0</v>
      </c>
      <c r="D27" s="163">
        <f>'96-0-D(46-52)'!J11/100000</f>
        <v>0</v>
      </c>
      <c r="E27" s="163">
        <v>0</v>
      </c>
      <c r="F27" s="163">
        <v>0</v>
      </c>
      <c r="G27" s="163">
        <v>0</v>
      </c>
      <c r="H27" s="163">
        <v>0</v>
      </c>
      <c r="I27" s="451">
        <v>0</v>
      </c>
    </row>
    <row r="28" spans="1:57" s="77" customFormat="1" ht="29.25" customHeight="1">
      <c r="A28" s="505"/>
      <c r="B28" s="506" t="s">
        <v>222</v>
      </c>
      <c r="C28" s="507">
        <f t="shared" ref="C28:I28" si="0">SUM(C23:C27)</f>
        <v>0</v>
      </c>
      <c r="D28" s="507">
        <f t="shared" si="0"/>
        <v>0</v>
      </c>
      <c r="E28" s="507">
        <f t="shared" si="0"/>
        <v>0</v>
      </c>
      <c r="F28" s="507">
        <f t="shared" si="0"/>
        <v>0</v>
      </c>
      <c r="G28" s="507">
        <f t="shared" si="0"/>
        <v>0</v>
      </c>
      <c r="H28" s="507">
        <f t="shared" si="0"/>
        <v>0</v>
      </c>
      <c r="I28" s="508">
        <f t="shared" si="0"/>
        <v>0</v>
      </c>
    </row>
    <row r="29" spans="1:57" ht="12.75" customHeight="1">
      <c r="A29" s="78"/>
    </row>
    <row r="30" spans="1:57" ht="13.5" customHeight="1">
      <c r="A30" s="4493" t="s">
        <v>223</v>
      </c>
      <c r="B30" s="4493"/>
      <c r="C30" s="4493"/>
      <c r="D30" s="4493"/>
      <c r="E30" s="4493"/>
      <c r="F30" s="4493"/>
      <c r="G30" s="4493"/>
      <c r="H30" s="4493"/>
      <c r="I30" s="4493"/>
    </row>
    <row r="31" spans="1:57" ht="10.5" customHeight="1">
      <c r="A31" s="1048"/>
      <c r="B31" s="1048"/>
      <c r="C31" s="1048"/>
      <c r="D31" s="1048"/>
      <c r="E31" s="1048"/>
      <c r="F31" s="1048"/>
      <c r="G31" s="1048"/>
      <c r="H31" s="1048"/>
      <c r="I31" s="1048"/>
    </row>
    <row r="32" spans="1:57" ht="18.75" customHeight="1">
      <c r="A32" s="4481" t="s">
        <v>208</v>
      </c>
      <c r="B32" s="4481"/>
      <c r="C32" s="4481"/>
      <c r="D32" s="4481"/>
      <c r="E32" s="4481"/>
      <c r="F32" s="4481"/>
      <c r="G32" s="4481"/>
      <c r="H32" s="4481"/>
      <c r="I32" s="4481"/>
    </row>
    <row r="33" spans="1:57" ht="8.25" customHeight="1" thickBot="1">
      <c r="A33" s="1047"/>
      <c r="B33" s="1047"/>
      <c r="C33" s="1047"/>
      <c r="D33" s="1047"/>
      <c r="E33" s="1047"/>
      <c r="F33" s="1047"/>
      <c r="G33" s="1047"/>
      <c r="H33" s="1047"/>
      <c r="I33" s="1047"/>
    </row>
    <row r="34" spans="1:57" ht="18.75" customHeight="1">
      <c r="A34" s="4496" t="s">
        <v>209</v>
      </c>
      <c r="B34" s="4497"/>
      <c r="C34" s="4497"/>
      <c r="D34" s="4497"/>
      <c r="E34" s="4497"/>
      <c r="F34" s="4497"/>
      <c r="G34" s="4497"/>
      <c r="H34" s="4497"/>
      <c r="I34" s="498"/>
    </row>
    <row r="35" spans="1:57" ht="13.5" customHeight="1" thickBot="1">
      <c r="A35" s="499"/>
      <c r="B35" s="499"/>
      <c r="C35" s="499"/>
      <c r="D35" s="499"/>
      <c r="E35" s="499"/>
      <c r="F35" s="499"/>
      <c r="G35" s="499"/>
      <c r="H35" s="4476" t="s">
        <v>111</v>
      </c>
      <c r="I35" s="4476"/>
    </row>
    <row r="36" spans="1:57" s="302" customFormat="1" ht="18" customHeight="1">
      <c r="A36" s="4483" t="s">
        <v>210</v>
      </c>
      <c r="B36" s="4486" t="s">
        <v>1</v>
      </c>
      <c r="C36" s="4489" t="s">
        <v>211</v>
      </c>
      <c r="D36" s="4489"/>
      <c r="E36" s="4486" t="s">
        <v>3487</v>
      </c>
      <c r="F36" s="4486"/>
      <c r="G36" s="4486"/>
      <c r="H36" s="4486"/>
      <c r="I36" s="4491"/>
      <c r="J36" s="298"/>
      <c r="K36" s="298"/>
      <c r="L36" s="298"/>
      <c r="M36" s="298"/>
      <c r="N36" s="298"/>
      <c r="O36" s="298"/>
      <c r="P36" s="298"/>
      <c r="Q36" s="298"/>
      <c r="R36" s="298"/>
      <c r="S36" s="298"/>
      <c r="T36" s="298"/>
      <c r="U36" s="298"/>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row>
    <row r="37" spans="1:57" s="303" customFormat="1" ht="15" customHeight="1" thickBot="1">
      <c r="A37" s="4484"/>
      <c r="B37" s="4487"/>
      <c r="C37" s="4490"/>
      <c r="D37" s="4490"/>
      <c r="E37" s="1054" t="s">
        <v>105</v>
      </c>
      <c r="F37" s="4487" t="s">
        <v>106</v>
      </c>
      <c r="G37" s="4487"/>
      <c r="H37" s="4487" t="s">
        <v>107</v>
      </c>
      <c r="I37" s="4492"/>
      <c r="J37" s="298"/>
      <c r="K37" s="298"/>
      <c r="L37" s="298"/>
      <c r="M37" s="298"/>
      <c r="N37" s="298"/>
      <c r="O37" s="298"/>
      <c r="P37" s="298"/>
      <c r="Q37" s="298"/>
      <c r="R37" s="298"/>
      <c r="S37" s="298"/>
      <c r="T37" s="298"/>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row>
    <row r="38" spans="1:57" s="299" customFormat="1" ht="15" customHeight="1" thickTop="1" thickBot="1">
      <c r="A38" s="4494"/>
      <c r="B38" s="4495"/>
      <c r="C38" s="1052" t="s">
        <v>103</v>
      </c>
      <c r="D38" s="1052" t="s">
        <v>104</v>
      </c>
      <c r="E38" s="1052" t="s">
        <v>103</v>
      </c>
      <c r="F38" s="1052" t="s">
        <v>103</v>
      </c>
      <c r="G38" s="1052" t="s">
        <v>104</v>
      </c>
      <c r="H38" s="1052" t="s">
        <v>103</v>
      </c>
      <c r="I38" s="1053" t="s">
        <v>104</v>
      </c>
    </row>
    <row r="39" spans="1:57" ht="15.75" customHeight="1">
      <c r="A39" s="584" t="s">
        <v>129</v>
      </c>
      <c r="B39" s="4478" t="s">
        <v>224</v>
      </c>
      <c r="C39" s="4478"/>
      <c r="D39" s="4478"/>
      <c r="E39" s="4478"/>
      <c r="F39" s="4478"/>
      <c r="G39" s="4478"/>
      <c r="H39" s="4478"/>
      <c r="I39" s="4479"/>
    </row>
    <row r="40" spans="1:57" ht="17.100000000000001" customHeight="1">
      <c r="A40" s="501">
        <v>1</v>
      </c>
      <c r="B40" s="140" t="s">
        <v>225</v>
      </c>
      <c r="C40" s="140">
        <f>'97-0-E'!I8/100000</f>
        <v>0</v>
      </c>
      <c r="D40" s="140">
        <f>'97-0-E'!J8/100000</f>
        <v>0</v>
      </c>
      <c r="E40" s="140">
        <v>0</v>
      </c>
      <c r="F40" s="140">
        <v>0</v>
      </c>
      <c r="G40" s="140">
        <v>0</v>
      </c>
      <c r="H40" s="140">
        <v>0</v>
      </c>
      <c r="I40" s="448">
        <v>0</v>
      </c>
    </row>
    <row r="41" spans="1:57" ht="17.100000000000001" customHeight="1">
      <c r="A41" s="501">
        <v>2</v>
      </c>
      <c r="B41" s="140" t="s">
        <v>226</v>
      </c>
      <c r="C41" s="140">
        <f>'97-0-E'!I9/100000</f>
        <v>0</v>
      </c>
      <c r="D41" s="140">
        <f>'97-0-E'!J9/100000</f>
        <v>0</v>
      </c>
      <c r="E41" s="140">
        <v>0</v>
      </c>
      <c r="F41" s="140">
        <v>0</v>
      </c>
      <c r="G41" s="140">
        <v>0</v>
      </c>
      <c r="H41" s="140">
        <v>0</v>
      </c>
      <c r="I41" s="448">
        <v>0</v>
      </c>
    </row>
    <row r="42" spans="1:57" ht="17.100000000000001" customHeight="1">
      <c r="A42" s="501">
        <v>3</v>
      </c>
      <c r="B42" s="140" t="s">
        <v>227</v>
      </c>
      <c r="C42" s="140">
        <f>'97-0-E'!I10/100000</f>
        <v>0</v>
      </c>
      <c r="D42" s="140">
        <f>'97-0-E'!J10/100000</f>
        <v>0</v>
      </c>
      <c r="E42" s="140">
        <v>0</v>
      </c>
      <c r="F42" s="140">
        <v>0</v>
      </c>
      <c r="G42" s="140">
        <v>0</v>
      </c>
      <c r="H42" s="140">
        <v>0</v>
      </c>
      <c r="I42" s="448">
        <v>0</v>
      </c>
    </row>
    <row r="43" spans="1:57" ht="17.100000000000001" customHeight="1">
      <c r="A43" s="502">
        <v>4</v>
      </c>
      <c r="B43" s="163" t="s">
        <v>216</v>
      </c>
      <c r="C43" s="163">
        <f>'97-0-E'!I11/100000</f>
        <v>0</v>
      </c>
      <c r="D43" s="163">
        <f>'97-0-E'!J11/100000</f>
        <v>0</v>
      </c>
      <c r="E43" s="163">
        <v>0</v>
      </c>
      <c r="F43" s="163"/>
      <c r="G43" s="163">
        <v>0</v>
      </c>
      <c r="H43" s="163">
        <v>0</v>
      </c>
      <c r="I43" s="451">
        <v>0</v>
      </c>
    </row>
    <row r="44" spans="1:57" s="70" customFormat="1" ht="21" customHeight="1">
      <c r="A44" s="503"/>
      <c r="B44" s="167" t="s">
        <v>228</v>
      </c>
      <c r="C44" s="167">
        <f t="shared" ref="C44:I44" si="1">SUM(C40:C43)</f>
        <v>0</v>
      </c>
      <c r="D44" s="167">
        <f t="shared" si="1"/>
        <v>0</v>
      </c>
      <c r="E44" s="167">
        <f t="shared" si="1"/>
        <v>0</v>
      </c>
      <c r="F44" s="167">
        <f t="shared" si="1"/>
        <v>0</v>
      </c>
      <c r="G44" s="167">
        <f t="shared" si="1"/>
        <v>0</v>
      </c>
      <c r="H44" s="167">
        <f t="shared" si="1"/>
        <v>0</v>
      </c>
      <c r="I44" s="504">
        <f t="shared" si="1"/>
        <v>0</v>
      </c>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row>
    <row r="45" spans="1:57" ht="16.5" customHeight="1">
      <c r="A45" s="500" t="s">
        <v>130</v>
      </c>
      <c r="B45" s="4478" t="s">
        <v>229</v>
      </c>
      <c r="C45" s="4478"/>
      <c r="D45" s="4478"/>
      <c r="E45" s="4478"/>
      <c r="F45" s="4478"/>
      <c r="G45" s="4478"/>
      <c r="H45" s="4478"/>
      <c r="I45" s="4479"/>
    </row>
    <row r="46" spans="1:57" ht="17.100000000000001" customHeight="1">
      <c r="A46" s="501">
        <v>1</v>
      </c>
      <c r="B46" s="140" t="s">
        <v>213</v>
      </c>
      <c r="C46" s="140">
        <f>'98-0-F'!I7/100000</f>
        <v>0</v>
      </c>
      <c r="D46" s="4147">
        <f>'98-0-F'!J7/100000</f>
        <v>0</v>
      </c>
      <c r="E46" s="140">
        <v>0</v>
      </c>
      <c r="F46" s="140">
        <v>0</v>
      </c>
      <c r="G46" s="140">
        <v>0</v>
      </c>
      <c r="H46" s="140">
        <v>0</v>
      </c>
      <c r="I46" s="448">
        <v>0</v>
      </c>
    </row>
    <row r="47" spans="1:57" ht="17.100000000000001" customHeight="1">
      <c r="A47" s="501">
        <v>2</v>
      </c>
      <c r="B47" s="140" t="s">
        <v>214</v>
      </c>
      <c r="C47" s="140">
        <f>'98-0-F'!I8/100000</f>
        <v>0</v>
      </c>
      <c r="D47" s="140">
        <f>'98-0-F'!J8/100000</f>
        <v>0</v>
      </c>
      <c r="E47" s="140">
        <v>0</v>
      </c>
      <c r="F47" s="140">
        <v>0</v>
      </c>
      <c r="G47" s="140">
        <v>0</v>
      </c>
      <c r="H47" s="140">
        <v>0</v>
      </c>
      <c r="I47" s="448">
        <v>0</v>
      </c>
    </row>
    <row r="48" spans="1:57" ht="17.100000000000001" customHeight="1">
      <c r="A48" s="501">
        <v>3</v>
      </c>
      <c r="B48" s="140" t="s">
        <v>230</v>
      </c>
      <c r="C48" s="140">
        <f>'98-0-F'!I35/100000</f>
        <v>0</v>
      </c>
      <c r="D48" s="140">
        <f>'98-0-F'!J35/100000</f>
        <v>0</v>
      </c>
      <c r="E48" s="140">
        <v>0</v>
      </c>
      <c r="F48" s="140">
        <v>0</v>
      </c>
      <c r="G48" s="140">
        <v>0</v>
      </c>
      <c r="H48" s="140">
        <v>0</v>
      </c>
      <c r="I48" s="448">
        <v>0</v>
      </c>
    </row>
    <row r="49" spans="1:57" ht="17.100000000000001" customHeight="1">
      <c r="A49" s="502">
        <v>4</v>
      </c>
      <c r="B49" s="163" t="s">
        <v>216</v>
      </c>
      <c r="C49" s="163">
        <f>'98-0-F'!I41/100000</f>
        <v>0</v>
      </c>
      <c r="D49" s="163">
        <f>'98-0-F'!J41/100000</f>
        <v>0</v>
      </c>
      <c r="E49" s="163">
        <v>0</v>
      </c>
      <c r="F49" s="163">
        <v>0</v>
      </c>
      <c r="G49" s="163">
        <v>0</v>
      </c>
      <c r="H49" s="163">
        <v>0</v>
      </c>
      <c r="I49" s="451">
        <v>0</v>
      </c>
    </row>
    <row r="50" spans="1:57" s="70" customFormat="1" ht="21" customHeight="1">
      <c r="A50" s="503"/>
      <c r="B50" s="76" t="s">
        <v>231</v>
      </c>
      <c r="C50" s="167">
        <f t="shared" ref="C50:I50" si="2">SUM(C46:C49)</f>
        <v>0</v>
      </c>
      <c r="D50" s="167">
        <f t="shared" si="2"/>
        <v>0</v>
      </c>
      <c r="E50" s="167">
        <f t="shared" si="2"/>
        <v>0</v>
      </c>
      <c r="F50" s="167">
        <f t="shared" si="2"/>
        <v>0</v>
      </c>
      <c r="G50" s="167">
        <f t="shared" si="2"/>
        <v>0</v>
      </c>
      <c r="H50" s="167">
        <f t="shared" si="2"/>
        <v>0</v>
      </c>
      <c r="I50" s="504">
        <f t="shared" si="2"/>
        <v>0</v>
      </c>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row>
    <row r="51" spans="1:57" ht="18.75" customHeight="1">
      <c r="A51" s="500" t="s">
        <v>132</v>
      </c>
      <c r="B51" s="4478" t="s">
        <v>232</v>
      </c>
      <c r="C51" s="4478"/>
      <c r="D51" s="4478"/>
      <c r="E51" s="4478"/>
      <c r="F51" s="4478"/>
      <c r="G51" s="4478"/>
      <c r="H51" s="4478"/>
      <c r="I51" s="4479"/>
    </row>
    <row r="52" spans="1:57" ht="17.100000000000001" customHeight="1">
      <c r="A52" s="501">
        <v>1</v>
      </c>
      <c r="B52" s="140" t="s">
        <v>233</v>
      </c>
      <c r="C52" s="4281">
        <f>'99-0-G'!I8/100000-'99-0-G'!I85/100000</f>
        <v>0</v>
      </c>
      <c r="D52" s="140">
        <v>0</v>
      </c>
      <c r="E52" s="140"/>
      <c r="F52" s="140">
        <v>0</v>
      </c>
      <c r="G52" s="140">
        <v>0</v>
      </c>
      <c r="H52" s="140">
        <v>0</v>
      </c>
      <c r="I52" s="448">
        <v>0</v>
      </c>
    </row>
    <row r="53" spans="1:57" ht="17.100000000000001" customHeight="1">
      <c r="A53" s="501">
        <v>2</v>
      </c>
      <c r="B53" s="140" t="s">
        <v>234</v>
      </c>
      <c r="C53" s="140">
        <f>'99-0-G'!I9/100000</f>
        <v>0</v>
      </c>
      <c r="D53" s="140">
        <v>0</v>
      </c>
      <c r="E53" s="140">
        <f>'94-1'!I90/100000</f>
        <v>0</v>
      </c>
      <c r="F53" s="434">
        <f>'94-4'!I115/100000</f>
        <v>0</v>
      </c>
      <c r="G53" s="140">
        <v>0</v>
      </c>
      <c r="H53" s="140">
        <f>'94-2'!I112/100000</f>
        <v>0</v>
      </c>
      <c r="I53" s="448">
        <v>0</v>
      </c>
    </row>
    <row r="54" spans="1:57" ht="17.100000000000001" customHeight="1">
      <c r="A54" s="502">
        <v>3</v>
      </c>
      <c r="B54" s="163" t="s">
        <v>235</v>
      </c>
      <c r="C54" s="163">
        <f>'99-0-G'!I10/100000</f>
        <v>0</v>
      </c>
      <c r="D54" s="163">
        <v>0</v>
      </c>
      <c r="E54" s="163">
        <f>'94-1'!I93/100000</f>
        <v>0</v>
      </c>
      <c r="F54" s="4282">
        <f>'94-4'!I117/100000</f>
        <v>0</v>
      </c>
      <c r="G54" s="163">
        <v>0</v>
      </c>
      <c r="H54" s="163">
        <f>'94-2'!I114/100000</f>
        <v>0</v>
      </c>
      <c r="I54" s="451">
        <v>0</v>
      </c>
    </row>
    <row r="55" spans="1:57" s="70" customFormat="1" ht="21" customHeight="1">
      <c r="A55" s="510"/>
      <c r="B55" s="173" t="s">
        <v>236</v>
      </c>
      <c r="C55" s="173">
        <f>SUM(C52:C54)</f>
        <v>0</v>
      </c>
      <c r="D55" s="173">
        <f>SUM(D52:D54)</f>
        <v>0</v>
      </c>
      <c r="E55" s="173">
        <f>SUM(E51:E54)</f>
        <v>0</v>
      </c>
      <c r="F55" s="173">
        <f>SUM(F52:F54)</f>
        <v>0</v>
      </c>
      <c r="G55" s="173">
        <f>SUM(G52:G54)</f>
        <v>0</v>
      </c>
      <c r="H55" s="173">
        <f>SUM(H51:H54)</f>
        <v>0</v>
      </c>
      <c r="I55" s="511">
        <v>0</v>
      </c>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row>
    <row r="56" spans="1:57" s="77" customFormat="1" ht="21" customHeight="1" thickBot="1">
      <c r="A56" s="585"/>
      <c r="B56" s="586" t="s">
        <v>237</v>
      </c>
      <c r="C56" s="586">
        <f t="shared" ref="C56:H56" si="3">SUM(C55,C50,C44,C28,C21,C15,C9)</f>
        <v>0</v>
      </c>
      <c r="D56" s="586">
        <f t="shared" si="3"/>
        <v>0</v>
      </c>
      <c r="E56" s="586">
        <f t="shared" si="3"/>
        <v>0</v>
      </c>
      <c r="F56" s="586">
        <f t="shared" si="3"/>
        <v>0</v>
      </c>
      <c r="G56" s="586">
        <f t="shared" si="3"/>
        <v>0</v>
      </c>
      <c r="H56" s="586">
        <f t="shared" si="3"/>
        <v>0</v>
      </c>
      <c r="I56" s="587">
        <v>0</v>
      </c>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row>
    <row r="57" spans="1:57" s="49" customFormat="1" ht="12" customHeight="1">
      <c r="A57" s="4480"/>
      <c r="B57" s="4480"/>
      <c r="C57" s="4480"/>
      <c r="D57" s="4480"/>
      <c r="E57" s="4480"/>
      <c r="F57" s="4480"/>
      <c r="G57" s="4480"/>
      <c r="H57" s="4480"/>
      <c r="I57" s="4480"/>
    </row>
    <row r="58" spans="1:57" s="49" customFormat="1" ht="15" customHeight="1">
      <c r="A58" s="4481" t="s">
        <v>238</v>
      </c>
      <c r="B58" s="4481"/>
      <c r="C58" s="4481"/>
      <c r="D58" s="4481"/>
      <c r="E58" s="4481"/>
      <c r="F58" s="4481"/>
      <c r="G58" s="4481"/>
      <c r="H58" s="4481"/>
      <c r="I58" s="4481"/>
    </row>
    <row r="59" spans="1:57" s="49" customFormat="1" ht="11.25" customHeight="1">
      <c r="A59" s="1047"/>
      <c r="B59" s="1047"/>
      <c r="C59" s="1047"/>
      <c r="D59" s="1047"/>
      <c r="E59" s="1047"/>
      <c r="F59" s="1047"/>
      <c r="G59" s="1047"/>
      <c r="H59" s="1047"/>
      <c r="I59" s="1047"/>
    </row>
    <row r="60" spans="1:57" ht="12" customHeight="1">
      <c r="A60" s="4482" t="s">
        <v>209</v>
      </c>
      <c r="B60" s="4482"/>
      <c r="C60" s="4482"/>
      <c r="D60" s="4482"/>
      <c r="E60" s="4482"/>
      <c r="F60" s="4482"/>
      <c r="G60" s="4482"/>
      <c r="H60" s="4482"/>
      <c r="I60" s="4482"/>
    </row>
    <row r="61" spans="1:57" ht="14.25" customHeight="1" thickBot="1">
      <c r="A61" s="499"/>
      <c r="B61" s="499"/>
      <c r="C61" s="499"/>
      <c r="D61" s="499"/>
      <c r="E61" s="499"/>
      <c r="F61" s="499"/>
      <c r="G61" s="499"/>
      <c r="H61" s="4476" t="s">
        <v>111</v>
      </c>
      <c r="I61" s="4476"/>
    </row>
    <row r="62" spans="1:57" ht="12.75" customHeight="1">
      <c r="A62" s="4483" t="s">
        <v>210</v>
      </c>
      <c r="B62" s="4486" t="s">
        <v>1</v>
      </c>
      <c r="C62" s="4489" t="s">
        <v>211</v>
      </c>
      <c r="D62" s="4489"/>
      <c r="E62" s="4486" t="s">
        <v>3487</v>
      </c>
      <c r="F62" s="4486"/>
      <c r="G62" s="4486"/>
      <c r="H62" s="4486"/>
      <c r="I62" s="4491"/>
    </row>
    <row r="63" spans="1:57" ht="12.75" customHeight="1">
      <c r="A63" s="4484"/>
      <c r="B63" s="4487"/>
      <c r="C63" s="4490"/>
      <c r="D63" s="4490"/>
      <c r="E63" s="1054" t="s">
        <v>105</v>
      </c>
      <c r="F63" s="4487" t="s">
        <v>106</v>
      </c>
      <c r="G63" s="4487"/>
      <c r="H63" s="4487" t="s">
        <v>107</v>
      </c>
      <c r="I63" s="4492"/>
    </row>
    <row r="64" spans="1:57" ht="13.5" customHeight="1" thickBot="1">
      <c r="A64" s="4485"/>
      <c r="B64" s="4488"/>
      <c r="C64" s="1056" t="s">
        <v>103</v>
      </c>
      <c r="D64" s="1056" t="s">
        <v>104</v>
      </c>
      <c r="E64" s="1056" t="s">
        <v>103</v>
      </c>
      <c r="F64" s="1056" t="s">
        <v>103</v>
      </c>
      <c r="G64" s="1056" t="s">
        <v>104</v>
      </c>
      <c r="H64" s="1056" t="s">
        <v>103</v>
      </c>
      <c r="I64" s="1057" t="s">
        <v>104</v>
      </c>
    </row>
    <row r="65" spans="1:9" ht="18" customHeight="1" thickTop="1">
      <c r="A65" s="500" t="s">
        <v>137</v>
      </c>
      <c r="B65" s="4478" t="s">
        <v>239</v>
      </c>
      <c r="C65" s="4478"/>
      <c r="D65" s="4478"/>
      <c r="E65" s="4478"/>
      <c r="F65" s="4478"/>
      <c r="G65" s="4478"/>
      <c r="H65" s="4478"/>
      <c r="I65" s="4479"/>
    </row>
    <row r="66" spans="1:9" ht="17.100000000000001" customHeight="1">
      <c r="A66" s="501">
        <v>1</v>
      </c>
      <c r="B66" s="140" t="s">
        <v>240</v>
      </c>
      <c r="C66" s="140">
        <f>'Dept allcns'!X3894/100000</f>
        <v>0</v>
      </c>
      <c r="D66" s="140">
        <f>'Dept allcns'!Y3894/100000</f>
        <v>0</v>
      </c>
      <c r="E66" s="140">
        <f>'94-1'!I120/100000</f>
        <v>0</v>
      </c>
      <c r="F66" s="140">
        <f>'94-4'!I132/100000</f>
        <v>0</v>
      </c>
      <c r="G66" s="140">
        <v>0</v>
      </c>
      <c r="H66" s="140">
        <f>'94-2'!I129/100000</f>
        <v>0</v>
      </c>
      <c r="I66" s="448">
        <v>0</v>
      </c>
    </row>
    <row r="67" spans="1:9" ht="17.100000000000001" customHeight="1" thickBot="1">
      <c r="A67" s="502">
        <v>2</v>
      </c>
      <c r="B67" s="163" t="s">
        <v>241</v>
      </c>
      <c r="C67" s="140">
        <f>'Dept allcns'!X3895/100000</f>
        <v>0</v>
      </c>
      <c r="D67" s="140">
        <f>'Dept allcns'!Y3895/100000</f>
        <v>0</v>
      </c>
      <c r="E67" s="163">
        <f>'94-1'!I127/100000</f>
        <v>0</v>
      </c>
      <c r="F67" s="163">
        <f>'94-4'!I138/100000</f>
        <v>0</v>
      </c>
      <c r="G67" s="163">
        <v>0</v>
      </c>
      <c r="H67" s="163">
        <f>'94-2'!I135/100000</f>
        <v>0</v>
      </c>
      <c r="I67" s="451">
        <v>0</v>
      </c>
    </row>
    <row r="68" spans="1:9" ht="22.5" customHeight="1" thickTop="1" thickBot="1">
      <c r="A68" s="503"/>
      <c r="B68" s="76" t="s">
        <v>242</v>
      </c>
      <c r="C68" s="167">
        <f t="shared" ref="C68:H68" si="4">SUM(C66:C67)</f>
        <v>0</v>
      </c>
      <c r="D68" s="167">
        <f t="shared" si="4"/>
        <v>0</v>
      </c>
      <c r="E68" s="167">
        <f>SUM(E66:E67)</f>
        <v>0</v>
      </c>
      <c r="F68" s="167">
        <f t="shared" si="4"/>
        <v>0</v>
      </c>
      <c r="G68" s="167">
        <f t="shared" si="4"/>
        <v>0</v>
      </c>
      <c r="H68" s="166">
        <f t="shared" si="4"/>
        <v>0</v>
      </c>
      <c r="I68" s="474"/>
    </row>
    <row r="69" spans="1:9" ht="18.75" customHeight="1" thickTop="1">
      <c r="A69" s="500" t="s">
        <v>139</v>
      </c>
      <c r="B69" s="4478" t="s">
        <v>243</v>
      </c>
      <c r="C69" s="4478"/>
      <c r="D69" s="4478"/>
      <c r="E69" s="4478"/>
      <c r="F69" s="4478"/>
      <c r="G69" s="4478"/>
      <c r="H69" s="4478"/>
      <c r="I69" s="4479"/>
    </row>
    <row r="70" spans="1:9" ht="17.100000000000001" customHeight="1">
      <c r="A70" s="501">
        <v>1</v>
      </c>
      <c r="B70" s="140" t="s">
        <v>244</v>
      </c>
      <c r="C70" s="140">
        <f>'Dept allcns'!X3898/100000</f>
        <v>0</v>
      </c>
      <c r="D70" s="140">
        <f>'Dept allcns'!Y3898/100000</f>
        <v>0</v>
      </c>
      <c r="E70" s="140">
        <f>'94-1'!I153/100000</f>
        <v>0</v>
      </c>
      <c r="F70" s="140">
        <f>'94-4'!I167/100000</f>
        <v>0</v>
      </c>
      <c r="G70" s="140">
        <v>0</v>
      </c>
      <c r="H70" s="140">
        <f>'94-2'!I161/100000</f>
        <v>0</v>
      </c>
      <c r="I70" s="448">
        <v>0</v>
      </c>
    </row>
    <row r="71" spans="1:9" ht="17.100000000000001" customHeight="1">
      <c r="A71" s="501">
        <v>2</v>
      </c>
      <c r="B71" s="140" t="s">
        <v>245</v>
      </c>
      <c r="C71" s="140">
        <f>'Dept allcns'!X3899/100000</f>
        <v>0</v>
      </c>
      <c r="D71" s="140">
        <f>'Dept allcns'!Y3899/100000</f>
        <v>0</v>
      </c>
      <c r="E71" s="140">
        <f>'94-1'!I166/100000</f>
        <v>0</v>
      </c>
      <c r="F71" s="140">
        <f>'94-4'!I188/100000</f>
        <v>0</v>
      </c>
      <c r="G71" s="140">
        <v>0</v>
      </c>
      <c r="H71" s="140">
        <f>'94-2'!I172/100000</f>
        <v>0</v>
      </c>
      <c r="I71" s="448">
        <v>0</v>
      </c>
    </row>
    <row r="72" spans="1:9" ht="17.100000000000001" customHeight="1">
      <c r="A72" s="501">
        <v>3</v>
      </c>
      <c r="B72" s="140" t="s">
        <v>246</v>
      </c>
      <c r="C72" s="140">
        <f>'Dept allcns'!X3900/100000</f>
        <v>0</v>
      </c>
      <c r="D72" s="140">
        <f>'Dept allcns'!Y3900/100000</f>
        <v>0</v>
      </c>
      <c r="E72" s="140">
        <f>'94-1'!I180/100000</f>
        <v>0</v>
      </c>
      <c r="F72" s="140">
        <f>'94-4'!I196/100000</f>
        <v>0</v>
      </c>
      <c r="G72" s="140">
        <v>0</v>
      </c>
      <c r="H72" s="140">
        <f>'94-2'!I177/100000</f>
        <v>0</v>
      </c>
      <c r="I72" s="448">
        <v>0</v>
      </c>
    </row>
    <row r="73" spans="1:9" ht="17.100000000000001" customHeight="1">
      <c r="A73" s="501">
        <v>4</v>
      </c>
      <c r="B73" s="140" t="s">
        <v>247</v>
      </c>
      <c r="C73" s="140">
        <f>'Dept allcns'!X3901/100000</f>
        <v>0</v>
      </c>
      <c r="D73" s="140">
        <f>'Dept allcns'!Y3901/100000</f>
        <v>0</v>
      </c>
      <c r="E73" s="140">
        <f>'94-1'!I193/100000</f>
        <v>0</v>
      </c>
      <c r="F73" s="140">
        <f>'94-4'!I205/100000</f>
        <v>0</v>
      </c>
      <c r="G73" s="140">
        <v>0</v>
      </c>
      <c r="H73" s="140">
        <f>'94-2'!I196/100000</f>
        <v>0</v>
      </c>
      <c r="I73" s="448">
        <v>0</v>
      </c>
    </row>
    <row r="74" spans="1:9" ht="17.100000000000001" customHeight="1" thickBot="1">
      <c r="A74" s="502">
        <v>5</v>
      </c>
      <c r="B74" s="163" t="s">
        <v>216</v>
      </c>
      <c r="C74" s="140">
        <f>'Dept allcns'!X3902/100000</f>
        <v>0</v>
      </c>
      <c r="D74" s="140">
        <f>'Dept allcns'!Y3902/100000</f>
        <v>0</v>
      </c>
      <c r="E74" s="163">
        <f>'94-1'!I212/100000</f>
        <v>0</v>
      </c>
      <c r="F74" s="163">
        <f>'94-4'!I225/100000</f>
        <v>0</v>
      </c>
      <c r="G74" s="163">
        <v>0</v>
      </c>
      <c r="H74" s="163">
        <f>'94-2'!I218/100000</f>
        <v>0</v>
      </c>
      <c r="I74" s="451">
        <v>0</v>
      </c>
    </row>
    <row r="75" spans="1:9" ht="27" customHeight="1" thickTop="1" thickBot="1">
      <c r="A75" s="503"/>
      <c r="B75" s="76" t="s">
        <v>248</v>
      </c>
      <c r="C75" s="167">
        <f t="shared" ref="C75:H75" si="5">SUM(C70:C74)</f>
        <v>0</v>
      </c>
      <c r="D75" s="167">
        <f t="shared" si="5"/>
        <v>0</v>
      </c>
      <c r="E75" s="167">
        <f>SUM(E70:E74)</f>
        <v>0</v>
      </c>
      <c r="F75" s="167">
        <f t="shared" si="5"/>
        <v>0</v>
      </c>
      <c r="G75" s="167">
        <f t="shared" si="5"/>
        <v>0</v>
      </c>
      <c r="H75" s="167">
        <f t="shared" si="5"/>
        <v>0</v>
      </c>
      <c r="I75" s="474"/>
    </row>
    <row r="76" spans="1:9" ht="19.5" customHeight="1">
      <c r="A76" s="500" t="s">
        <v>141</v>
      </c>
      <c r="B76" s="4478" t="s">
        <v>212</v>
      </c>
      <c r="C76" s="4478"/>
      <c r="D76" s="4478"/>
      <c r="E76" s="4478"/>
      <c r="F76" s="4478"/>
      <c r="G76" s="4478"/>
      <c r="H76" s="4478"/>
      <c r="I76" s="4479"/>
    </row>
    <row r="77" spans="1:9" ht="17.100000000000001" customHeight="1">
      <c r="A77" s="501">
        <v>1</v>
      </c>
      <c r="B77" s="140" t="s">
        <v>213</v>
      </c>
      <c r="C77" s="140">
        <f>'95-0-R'!I7/100000</f>
        <v>0</v>
      </c>
      <c r="D77" s="140">
        <f>'95-0-R'!J7/100000</f>
        <v>0</v>
      </c>
      <c r="E77" s="140">
        <v>0</v>
      </c>
      <c r="F77" s="140">
        <f>'94-4'!I227/100000</f>
        <v>0</v>
      </c>
      <c r="G77" s="140">
        <v>0</v>
      </c>
      <c r="H77" s="140">
        <v>0</v>
      </c>
      <c r="I77" s="448">
        <v>0</v>
      </c>
    </row>
    <row r="78" spans="1:9" ht="17.100000000000001" customHeight="1">
      <c r="A78" s="501">
        <v>2</v>
      </c>
      <c r="B78" s="140" t="s">
        <v>214</v>
      </c>
      <c r="C78" s="140">
        <f>'95-0-R'!I8/100000</f>
        <v>0</v>
      </c>
      <c r="D78" s="140">
        <f>'95-0-R'!J8/100000</f>
        <v>0</v>
      </c>
      <c r="E78" s="140">
        <v>0</v>
      </c>
      <c r="F78" s="141">
        <v>0</v>
      </c>
      <c r="G78" s="141">
        <v>0</v>
      </c>
      <c r="H78" s="140">
        <v>0</v>
      </c>
      <c r="I78" s="448">
        <v>0</v>
      </c>
    </row>
    <row r="79" spans="1:9" ht="17.100000000000001" customHeight="1">
      <c r="A79" s="501">
        <v>3</v>
      </c>
      <c r="B79" s="140" t="s">
        <v>215</v>
      </c>
      <c r="C79" s="140">
        <f>'95-0-R'!I9/100000</f>
        <v>0</v>
      </c>
      <c r="D79" s="140">
        <f>'95-0-R'!J9/100000</f>
        <v>0</v>
      </c>
      <c r="E79" s="140">
        <v>0</v>
      </c>
      <c r="F79" s="141">
        <v>0</v>
      </c>
      <c r="G79" s="141">
        <v>0</v>
      </c>
      <c r="H79" s="140">
        <v>0</v>
      </c>
      <c r="I79" s="448">
        <v>0</v>
      </c>
    </row>
    <row r="80" spans="1:9" ht="17.100000000000001" customHeight="1">
      <c r="A80" s="502">
        <v>4</v>
      </c>
      <c r="B80" s="163" t="s">
        <v>216</v>
      </c>
      <c r="C80" s="163">
        <f>'95-0-R'!I10/100000</f>
        <v>0</v>
      </c>
      <c r="D80" s="163">
        <f>'95-0-R'!J10/100000</f>
        <v>0</v>
      </c>
      <c r="E80" s="163">
        <v>0</v>
      </c>
      <c r="F80" s="164">
        <v>0</v>
      </c>
      <c r="G80" s="164">
        <v>0</v>
      </c>
      <c r="H80" s="163">
        <v>0</v>
      </c>
      <c r="I80" s="451">
        <v>0</v>
      </c>
    </row>
    <row r="81" spans="1:10" ht="21" customHeight="1">
      <c r="A81" s="503"/>
      <c r="B81" s="167" t="s">
        <v>249</v>
      </c>
      <c r="C81" s="167">
        <f>SUM(C77:C80)</f>
        <v>0</v>
      </c>
      <c r="D81" s="167">
        <f>SUM(D77:D80)</f>
        <v>0</v>
      </c>
      <c r="E81" s="172">
        <v>0</v>
      </c>
      <c r="F81" s="172">
        <v>0</v>
      </c>
      <c r="G81" s="172"/>
      <c r="H81" s="172"/>
      <c r="I81" s="474"/>
      <c r="J81" s="70"/>
    </row>
    <row r="82" spans="1:10" ht="18.75" customHeight="1">
      <c r="A82" s="500" t="s">
        <v>142</v>
      </c>
      <c r="B82" s="4478" t="s">
        <v>220</v>
      </c>
      <c r="C82" s="4478"/>
      <c r="D82" s="4478"/>
      <c r="E82" s="4478"/>
      <c r="F82" s="4478"/>
      <c r="G82" s="4478"/>
      <c r="H82" s="4478"/>
      <c r="I82" s="4479"/>
    </row>
    <row r="83" spans="1:10" ht="17.100000000000001" customHeight="1">
      <c r="A83" s="501">
        <v>1</v>
      </c>
      <c r="B83" s="140" t="s">
        <v>213</v>
      </c>
      <c r="C83" s="140">
        <f>'96-0-S'!I7/100000</f>
        <v>0</v>
      </c>
      <c r="D83" s="140">
        <f>'96-0-S'!J7/100000</f>
        <v>0</v>
      </c>
      <c r="E83" s="360">
        <f>'94-1'!I221/100000</f>
        <v>0</v>
      </c>
      <c r="F83" s="140">
        <v>0</v>
      </c>
      <c r="G83" s="140">
        <v>0</v>
      </c>
      <c r="H83" s="140">
        <v>0</v>
      </c>
      <c r="I83" s="448">
        <v>0</v>
      </c>
    </row>
    <row r="84" spans="1:10" ht="17.100000000000001" customHeight="1">
      <c r="A84" s="501">
        <v>2</v>
      </c>
      <c r="B84" s="140" t="s">
        <v>214</v>
      </c>
      <c r="C84" s="140">
        <f>'96-0-S'!I8/100000</f>
        <v>0</v>
      </c>
      <c r="D84" s="140">
        <f>'96-0-S'!J8/100000</f>
        <v>0</v>
      </c>
      <c r="E84" s="140">
        <v>0</v>
      </c>
      <c r="F84" s="140">
        <v>0</v>
      </c>
      <c r="G84" s="140">
        <v>0</v>
      </c>
      <c r="H84" s="140">
        <v>0</v>
      </c>
      <c r="I84" s="448">
        <v>0</v>
      </c>
    </row>
    <row r="85" spans="1:10" ht="17.100000000000001" customHeight="1">
      <c r="A85" s="501">
        <v>3</v>
      </c>
      <c r="B85" s="140" t="s">
        <v>215</v>
      </c>
      <c r="C85" s="140">
        <f>'96-0-S'!I9/100000</f>
        <v>0</v>
      </c>
      <c r="D85" s="140">
        <f>('96-0-S'!J9)/100000</f>
        <v>0</v>
      </c>
      <c r="E85" s="140">
        <v>0</v>
      </c>
      <c r="F85" s="140">
        <v>0</v>
      </c>
      <c r="G85" s="140">
        <v>0</v>
      </c>
      <c r="H85" s="140">
        <v>0</v>
      </c>
      <c r="I85" s="448">
        <v>0</v>
      </c>
    </row>
    <row r="86" spans="1:10" ht="17.100000000000001" customHeight="1">
      <c r="A86" s="501">
        <v>4</v>
      </c>
      <c r="B86" s="140" t="s">
        <v>216</v>
      </c>
      <c r="C86" s="140">
        <f>'96-0-S'!I10/100000</f>
        <v>0</v>
      </c>
      <c r="D86" s="140">
        <f>'96-0-S'!J10/100000</f>
        <v>0</v>
      </c>
      <c r="E86" s="140">
        <v>0</v>
      </c>
      <c r="F86" s="140">
        <v>0</v>
      </c>
      <c r="G86" s="140">
        <v>0</v>
      </c>
      <c r="H86" s="140">
        <v>0</v>
      </c>
      <c r="I86" s="448">
        <v>0</v>
      </c>
    </row>
    <row r="87" spans="1:10" ht="17.100000000000001" customHeight="1">
      <c r="A87" s="502">
        <v>5</v>
      </c>
      <c r="B87" s="163" t="s">
        <v>221</v>
      </c>
      <c r="C87" s="4209">
        <f>'96-0-S'!I11/100000</f>
        <v>0</v>
      </c>
      <c r="D87" s="163">
        <f>'96-0-S'!J11/100000</f>
        <v>0</v>
      </c>
      <c r="E87" s="163">
        <v>0</v>
      </c>
      <c r="F87" s="163">
        <v>0</v>
      </c>
      <c r="G87" s="163">
        <v>0</v>
      </c>
      <c r="H87" s="163">
        <v>0</v>
      </c>
      <c r="I87" s="451">
        <v>0</v>
      </c>
    </row>
    <row r="88" spans="1:10" ht="28.5" customHeight="1">
      <c r="A88" s="505"/>
      <c r="B88" s="509" t="s">
        <v>250</v>
      </c>
      <c r="C88" s="507">
        <f t="shared" ref="C88:I88" si="6">SUM(C83:C87)</f>
        <v>0</v>
      </c>
      <c r="D88" s="507">
        <f t="shared" si="6"/>
        <v>0</v>
      </c>
      <c r="E88" s="507">
        <f>SUM(E83:E87)</f>
        <v>0</v>
      </c>
      <c r="F88" s="507">
        <f t="shared" si="6"/>
        <v>0</v>
      </c>
      <c r="G88" s="507">
        <f t="shared" si="6"/>
        <v>0</v>
      </c>
      <c r="H88" s="507">
        <f t="shared" si="6"/>
        <v>0</v>
      </c>
      <c r="I88" s="508">
        <f t="shared" si="6"/>
        <v>0</v>
      </c>
    </row>
    <row r="89" spans="1:10" ht="9" customHeight="1">
      <c r="A89" s="78"/>
    </row>
    <row r="90" spans="1:10" ht="9" customHeight="1">
      <c r="A90" s="4493" t="s">
        <v>223</v>
      </c>
      <c r="B90" s="4493"/>
      <c r="C90" s="4493"/>
      <c r="D90" s="4493"/>
      <c r="E90" s="4493"/>
      <c r="F90" s="4493"/>
      <c r="G90" s="4493"/>
      <c r="H90" s="4493"/>
      <c r="I90" s="4493"/>
    </row>
    <row r="91" spans="1:10" ht="22.5" customHeight="1">
      <c r="A91" s="1048"/>
      <c r="B91" s="1048"/>
      <c r="C91" s="1048"/>
      <c r="D91" s="1048"/>
      <c r="E91" s="1048"/>
      <c r="F91" s="1048"/>
      <c r="G91" s="1048"/>
      <c r="H91" s="1048"/>
      <c r="I91" s="1048"/>
    </row>
    <row r="92" spans="1:10" ht="18.75" customHeight="1">
      <c r="A92" s="4481" t="s">
        <v>238</v>
      </c>
      <c r="B92" s="4481"/>
      <c r="C92" s="4481"/>
      <c r="D92" s="4481"/>
      <c r="E92" s="4481"/>
      <c r="F92" s="4481"/>
      <c r="G92" s="4481"/>
      <c r="H92" s="4481"/>
      <c r="I92" s="4481"/>
    </row>
    <row r="93" spans="1:10" ht="12.75" customHeight="1">
      <c r="A93" s="1047"/>
      <c r="B93" s="1047"/>
      <c r="C93" s="1047"/>
      <c r="D93" s="1047"/>
      <c r="E93" s="1047"/>
      <c r="F93" s="1047"/>
      <c r="G93" s="1047"/>
      <c r="H93" s="1047"/>
      <c r="I93" s="1047"/>
    </row>
    <row r="94" spans="1:10" ht="12.75" customHeight="1">
      <c r="A94" s="4482" t="s">
        <v>209</v>
      </c>
      <c r="B94" s="4482"/>
      <c r="C94" s="4482"/>
      <c r="D94" s="4482"/>
      <c r="E94" s="4482"/>
      <c r="F94" s="4482"/>
      <c r="G94" s="4482"/>
      <c r="H94" s="4482"/>
      <c r="I94" s="4482"/>
    </row>
    <row r="95" spans="1:10" s="51" customFormat="1" ht="13.5" customHeight="1" thickBot="1">
      <c r="A95" s="499"/>
      <c r="B95" s="499"/>
      <c r="C95" s="499"/>
      <c r="D95" s="499"/>
      <c r="E95" s="499"/>
      <c r="F95" s="499"/>
      <c r="G95" s="499"/>
      <c r="H95" s="4476" t="s">
        <v>111</v>
      </c>
      <c r="I95" s="4476"/>
    </row>
    <row r="96" spans="1:10" s="298" customFormat="1" ht="18" customHeight="1">
      <c r="A96" s="4483" t="s">
        <v>210</v>
      </c>
      <c r="B96" s="4486" t="s">
        <v>1</v>
      </c>
      <c r="C96" s="4489" t="s">
        <v>211</v>
      </c>
      <c r="D96" s="4489"/>
      <c r="E96" s="4486" t="s">
        <v>3487</v>
      </c>
      <c r="F96" s="4486"/>
      <c r="G96" s="4486"/>
      <c r="H96" s="4486"/>
      <c r="I96" s="4491"/>
    </row>
    <row r="97" spans="1:9" s="298" customFormat="1" ht="17.25" customHeight="1">
      <c r="A97" s="4484"/>
      <c r="B97" s="4487"/>
      <c r="C97" s="4490"/>
      <c r="D97" s="4490"/>
      <c r="E97" s="1054" t="s">
        <v>105</v>
      </c>
      <c r="F97" s="4487" t="s">
        <v>106</v>
      </c>
      <c r="G97" s="4487"/>
      <c r="H97" s="4487" t="s">
        <v>107</v>
      </c>
      <c r="I97" s="4492"/>
    </row>
    <row r="98" spans="1:9" s="298" customFormat="1" ht="15" customHeight="1">
      <c r="A98" s="4484"/>
      <c r="B98" s="4487"/>
      <c r="C98" s="1054" t="s">
        <v>103</v>
      </c>
      <c r="D98" s="1054" t="s">
        <v>104</v>
      </c>
      <c r="E98" s="1054" t="s">
        <v>103</v>
      </c>
      <c r="F98" s="1054" t="s">
        <v>103</v>
      </c>
      <c r="G98" s="1054" t="s">
        <v>104</v>
      </c>
      <c r="H98" s="1054" t="s">
        <v>103</v>
      </c>
      <c r="I98" s="1055" t="s">
        <v>104</v>
      </c>
    </row>
    <row r="99" spans="1:9" ht="15" customHeight="1">
      <c r="A99" s="500" t="s">
        <v>143</v>
      </c>
      <c r="B99" s="4478" t="s">
        <v>224</v>
      </c>
      <c r="C99" s="4478"/>
      <c r="D99" s="4478"/>
      <c r="E99" s="4478"/>
      <c r="F99" s="4478"/>
      <c r="G99" s="4478"/>
      <c r="H99" s="4478"/>
      <c r="I99" s="4479"/>
    </row>
    <row r="100" spans="1:9" ht="17.100000000000001" customHeight="1">
      <c r="A100" s="501">
        <v>1</v>
      </c>
      <c r="B100" s="140" t="s">
        <v>225</v>
      </c>
      <c r="C100" s="140">
        <f>'97-0-T'!I8/100000</f>
        <v>0</v>
      </c>
      <c r="D100" s="140">
        <f>('97-0-T'!J8)/100000</f>
        <v>0</v>
      </c>
      <c r="E100" s="140">
        <f>'94-1'!I240/100000</f>
        <v>0</v>
      </c>
      <c r="F100" s="140">
        <f>'94-4'!I235/100000</f>
        <v>0</v>
      </c>
      <c r="G100" s="140">
        <v>0</v>
      </c>
      <c r="H100" s="140">
        <f>'94-2'!I231/100000</f>
        <v>0</v>
      </c>
      <c r="I100" s="448">
        <v>0</v>
      </c>
    </row>
    <row r="101" spans="1:9" ht="17.100000000000001" customHeight="1">
      <c r="A101" s="501">
        <v>2</v>
      </c>
      <c r="B101" s="140" t="s">
        <v>226</v>
      </c>
      <c r="C101" s="140">
        <f>'97-0-T'!I9/100000</f>
        <v>0</v>
      </c>
      <c r="D101" s="140">
        <f>('97-0-T'!J9)/100000</f>
        <v>0</v>
      </c>
      <c r="E101" s="140">
        <f>'94-1'!I246/100000</f>
        <v>0</v>
      </c>
      <c r="F101" s="140">
        <v>0</v>
      </c>
      <c r="G101" s="140">
        <v>0</v>
      </c>
      <c r="H101" s="140">
        <f>'94-2'!I235/100000</f>
        <v>0</v>
      </c>
      <c r="I101" s="448">
        <v>0</v>
      </c>
    </row>
    <row r="102" spans="1:9" ht="17.100000000000001" customHeight="1">
      <c r="A102" s="501">
        <v>3</v>
      </c>
      <c r="B102" s="140" t="s">
        <v>227</v>
      </c>
      <c r="C102" s="140">
        <f>'97-0-T'!I10/100000</f>
        <v>0</v>
      </c>
      <c r="D102" s="140">
        <f>'97-0-T'!J10/100000</f>
        <v>0</v>
      </c>
      <c r="E102" s="140">
        <f>'94-1'!I250/100000</f>
        <v>0</v>
      </c>
      <c r="F102" s="140">
        <v>0</v>
      </c>
      <c r="G102" s="140">
        <v>0</v>
      </c>
      <c r="H102" s="140">
        <v>0</v>
      </c>
      <c r="I102" s="448">
        <v>0</v>
      </c>
    </row>
    <row r="103" spans="1:9" ht="17.100000000000001" customHeight="1" thickBot="1">
      <c r="A103" s="502">
        <v>4</v>
      </c>
      <c r="B103" s="163" t="s">
        <v>216</v>
      </c>
      <c r="C103" s="163">
        <f>'97-0-T'!I11/100000</f>
        <v>0</v>
      </c>
      <c r="D103" s="163">
        <f>('97-0-T'!J11)/100000</f>
        <v>0</v>
      </c>
      <c r="E103" s="163">
        <f>'94-1'!I267/100000</f>
        <v>0</v>
      </c>
      <c r="F103" s="163">
        <f>'94-4'!I254/100000</f>
        <v>0</v>
      </c>
      <c r="G103" s="163">
        <v>0</v>
      </c>
      <c r="H103" s="163">
        <f>'94-2'!I256/100000</f>
        <v>0</v>
      </c>
      <c r="I103" s="451">
        <v>0</v>
      </c>
    </row>
    <row r="104" spans="1:9" ht="21" customHeight="1" thickTop="1" thickBot="1">
      <c r="A104" s="503"/>
      <c r="B104" s="167" t="s">
        <v>251</v>
      </c>
      <c r="C104" s="167">
        <f t="shared" ref="C104:H104" si="7">SUM(C100:C103)</f>
        <v>0</v>
      </c>
      <c r="D104" s="167">
        <f t="shared" si="7"/>
        <v>0</v>
      </c>
      <c r="E104" s="4131">
        <f>SUM(E100:E103)</f>
        <v>0</v>
      </c>
      <c r="F104" s="167">
        <f t="shared" si="7"/>
        <v>0</v>
      </c>
      <c r="G104" s="167">
        <f t="shared" si="7"/>
        <v>0</v>
      </c>
      <c r="H104" s="167">
        <f t="shared" si="7"/>
        <v>0</v>
      </c>
      <c r="I104" s="474">
        <v>0</v>
      </c>
    </row>
    <row r="105" spans="1:9" ht="15" customHeight="1" thickTop="1">
      <c r="A105" s="500" t="s">
        <v>144</v>
      </c>
      <c r="B105" s="4478" t="s">
        <v>229</v>
      </c>
      <c r="C105" s="4478"/>
      <c r="D105" s="4478"/>
      <c r="E105" s="4478"/>
      <c r="F105" s="4478"/>
      <c r="G105" s="4478"/>
      <c r="H105" s="4478"/>
      <c r="I105" s="4479"/>
    </row>
    <row r="106" spans="1:9" ht="17.100000000000001" customHeight="1">
      <c r="A106" s="501">
        <v>1</v>
      </c>
      <c r="B106" s="140" t="s">
        <v>213</v>
      </c>
      <c r="C106" s="140">
        <f>'98-0-U'!I6/100000</f>
        <v>0</v>
      </c>
      <c r="D106" s="140">
        <f>'98-0-U'!J6/100000</f>
        <v>0</v>
      </c>
      <c r="E106" s="140">
        <v>0</v>
      </c>
      <c r="F106" s="140">
        <v>0</v>
      </c>
      <c r="G106" s="140">
        <v>0</v>
      </c>
      <c r="H106" s="140">
        <v>0</v>
      </c>
      <c r="I106" s="448">
        <v>0</v>
      </c>
    </row>
    <row r="107" spans="1:9" ht="17.100000000000001" customHeight="1">
      <c r="A107" s="501">
        <v>2</v>
      </c>
      <c r="B107" s="140" t="s">
        <v>214</v>
      </c>
      <c r="C107" s="140">
        <f>'98-0-U'!I7/100000</f>
        <v>0</v>
      </c>
      <c r="D107" s="140">
        <f>'98-0-U'!J7/100000</f>
        <v>0</v>
      </c>
      <c r="E107" s="140">
        <v>0</v>
      </c>
      <c r="F107" s="140">
        <v>0</v>
      </c>
      <c r="G107" s="140">
        <v>0</v>
      </c>
      <c r="H107" s="140">
        <v>0</v>
      </c>
      <c r="I107" s="448">
        <v>0</v>
      </c>
    </row>
    <row r="108" spans="1:9" ht="17.100000000000001" customHeight="1">
      <c r="A108" s="501">
        <v>3</v>
      </c>
      <c r="B108" s="140" t="s">
        <v>230</v>
      </c>
      <c r="C108" s="140">
        <f>'98-0-U'!I34/100000</f>
        <v>0</v>
      </c>
      <c r="D108" s="140">
        <f>'98-0-U'!J34/100000</f>
        <v>0</v>
      </c>
      <c r="E108" s="140">
        <v>0</v>
      </c>
      <c r="F108" s="140">
        <v>0</v>
      </c>
      <c r="G108" s="140">
        <v>0</v>
      </c>
      <c r="H108" s="140">
        <v>0</v>
      </c>
      <c r="I108" s="448">
        <v>0</v>
      </c>
    </row>
    <row r="109" spans="1:9" ht="17.100000000000001" customHeight="1" thickBot="1">
      <c r="A109" s="502">
        <v>4</v>
      </c>
      <c r="B109" s="163" t="s">
        <v>216</v>
      </c>
      <c r="C109" s="163">
        <f>'98-0-U'!I55/100000</f>
        <v>0</v>
      </c>
      <c r="D109" s="163">
        <f>'98-0-U'!J55/100000</f>
        <v>0</v>
      </c>
      <c r="E109" s="163">
        <f>'94-1'!I283/100000</f>
        <v>0</v>
      </c>
      <c r="F109" s="163">
        <f>'94-4'!I24/100000</f>
        <v>0</v>
      </c>
      <c r="G109" s="163">
        <v>0</v>
      </c>
      <c r="H109" s="163">
        <f>'94-2'!I259/100000</f>
        <v>0</v>
      </c>
      <c r="I109" s="451">
        <v>0</v>
      </c>
    </row>
    <row r="110" spans="1:9" ht="21" customHeight="1" thickTop="1" thickBot="1">
      <c r="A110" s="503"/>
      <c r="B110" s="76" t="s">
        <v>252</v>
      </c>
      <c r="C110" s="167">
        <f t="shared" ref="C110:H110" si="8">SUM(C106:C109)</f>
        <v>0</v>
      </c>
      <c r="D110" s="167">
        <f t="shared" si="8"/>
        <v>0</v>
      </c>
      <c r="E110" s="167">
        <f>SUM(E106:E109)</f>
        <v>0</v>
      </c>
      <c r="F110" s="167">
        <f t="shared" si="8"/>
        <v>0</v>
      </c>
      <c r="G110" s="167">
        <f t="shared" si="8"/>
        <v>0</v>
      </c>
      <c r="H110" s="167">
        <f t="shared" si="8"/>
        <v>0</v>
      </c>
      <c r="I110" s="474">
        <v>0</v>
      </c>
    </row>
    <row r="111" spans="1:9" ht="20.25" customHeight="1" thickTop="1">
      <c r="A111" s="500" t="s">
        <v>145</v>
      </c>
      <c r="B111" s="4478" t="s">
        <v>232</v>
      </c>
      <c r="C111" s="4478"/>
      <c r="D111" s="4478"/>
      <c r="E111" s="4478"/>
      <c r="F111" s="4478"/>
      <c r="G111" s="4478"/>
      <c r="H111" s="4478"/>
      <c r="I111" s="4479"/>
    </row>
    <row r="112" spans="1:9" ht="17.100000000000001" customHeight="1">
      <c r="A112" s="501">
        <v>1</v>
      </c>
      <c r="B112" s="140" t="s">
        <v>233</v>
      </c>
      <c r="C112" s="4281">
        <f>'99-0-V'!I7/100000-'99-0-V'!I82/100000</f>
        <v>0</v>
      </c>
      <c r="D112" s="140">
        <f>'99-0-V'!J7/100000</f>
        <v>0</v>
      </c>
      <c r="E112" s="140"/>
      <c r="F112" s="140">
        <v>0</v>
      </c>
      <c r="G112" s="140">
        <v>0</v>
      </c>
      <c r="H112" s="140">
        <v>0</v>
      </c>
      <c r="I112" s="448">
        <v>0</v>
      </c>
    </row>
    <row r="113" spans="1:9" ht="17.100000000000001" customHeight="1">
      <c r="A113" s="501">
        <v>2</v>
      </c>
      <c r="B113" s="140" t="s">
        <v>234</v>
      </c>
      <c r="C113" s="140">
        <f>'99-0-V'!I8/100000</f>
        <v>0</v>
      </c>
      <c r="D113" s="140">
        <f>'99-0-V'!J8/100000</f>
        <v>0</v>
      </c>
      <c r="E113" s="4147">
        <f>'94-1'!I299/100000</f>
        <v>0</v>
      </c>
      <c r="F113" s="4147">
        <f>'94-4'!I280/100000</f>
        <v>0</v>
      </c>
      <c r="G113" s="4147">
        <v>0</v>
      </c>
      <c r="H113" s="4147">
        <f>'94-2'!I275/100000</f>
        <v>0</v>
      </c>
      <c r="I113" s="448">
        <v>0</v>
      </c>
    </row>
    <row r="114" spans="1:9" ht="17.100000000000001" customHeight="1" thickBot="1">
      <c r="A114" s="502">
        <v>3</v>
      </c>
      <c r="B114" s="163" t="s">
        <v>235</v>
      </c>
      <c r="C114" s="163">
        <f>'99-0-V'!I9/100000</f>
        <v>0</v>
      </c>
      <c r="D114" s="163">
        <f>'99-0-V'!J9/100000</f>
        <v>0</v>
      </c>
      <c r="E114" s="4209">
        <f>'94-1'!I302/100000</f>
        <v>0</v>
      </c>
      <c r="F114" s="4282">
        <f>'94-4'!I284/100000</f>
        <v>0</v>
      </c>
      <c r="G114" s="4209">
        <v>0</v>
      </c>
      <c r="H114" s="4209">
        <f>'94-2'!I279/100000</f>
        <v>0</v>
      </c>
      <c r="I114" s="451">
        <v>0</v>
      </c>
    </row>
    <row r="115" spans="1:9" ht="21" customHeight="1" thickTop="1" thickBot="1">
      <c r="A115" s="510"/>
      <c r="B115" s="173" t="s">
        <v>253</v>
      </c>
      <c r="C115" s="173">
        <f t="shared" ref="C115:G115" si="9">SUM(C112:C114)</f>
        <v>0</v>
      </c>
      <c r="D115" s="173">
        <f t="shared" si="9"/>
        <v>0</v>
      </c>
      <c r="E115" s="173">
        <f>SUM(E112:E114)</f>
        <v>0</v>
      </c>
      <c r="F115" s="173">
        <f t="shared" si="9"/>
        <v>0</v>
      </c>
      <c r="G115" s="173">
        <f t="shared" si="9"/>
        <v>0</v>
      </c>
      <c r="H115" s="173">
        <f>SUM(H112:H114)</f>
        <v>0</v>
      </c>
      <c r="I115" s="511">
        <v>0</v>
      </c>
    </row>
    <row r="116" spans="1:9" ht="21" customHeight="1" thickBot="1">
      <c r="A116" s="512"/>
      <c r="B116" s="471" t="s">
        <v>254</v>
      </c>
      <c r="C116" s="471">
        <f t="shared" ref="C116:H116" si="10">SUM(C115,C110,C104,C88,C81,C75,C68)</f>
        <v>0</v>
      </c>
      <c r="D116" s="471">
        <f t="shared" si="10"/>
        <v>0</v>
      </c>
      <c r="E116" s="471">
        <f>SUM(E115,E110,E104,E88,E81,E75,E68)</f>
        <v>0</v>
      </c>
      <c r="F116" s="471">
        <f t="shared" si="10"/>
        <v>0</v>
      </c>
      <c r="G116" s="471">
        <f t="shared" si="10"/>
        <v>0</v>
      </c>
      <c r="H116" s="471">
        <f t="shared" si="10"/>
        <v>0</v>
      </c>
      <c r="I116" s="513">
        <v>0</v>
      </c>
    </row>
    <row r="117" spans="1:9" ht="21" customHeight="1">
      <c r="B117" s="51"/>
      <c r="C117" s="51"/>
      <c r="D117" s="51"/>
      <c r="E117" s="51"/>
      <c r="F117" s="51"/>
      <c r="G117" s="51"/>
      <c r="H117" s="51"/>
    </row>
    <row r="118" spans="1:9" ht="21" customHeight="1">
      <c r="B118" s="51"/>
      <c r="C118" s="51"/>
      <c r="D118" s="51"/>
      <c r="E118" s="51"/>
      <c r="F118" s="51"/>
      <c r="G118" s="51"/>
      <c r="H118" s="51"/>
    </row>
    <row r="119" spans="1:9" ht="21" customHeight="1">
      <c r="A119" s="80"/>
      <c r="B119" s="73"/>
      <c r="C119" s="73"/>
      <c r="D119" s="73"/>
      <c r="E119" s="73"/>
      <c r="F119" s="73"/>
      <c r="G119" s="73"/>
      <c r="H119" s="73"/>
      <c r="I119" s="80"/>
    </row>
    <row r="120" spans="1:9" ht="21" customHeight="1">
      <c r="A120" s="80"/>
      <c r="B120" s="73"/>
      <c r="C120" s="73"/>
      <c r="D120" s="73"/>
      <c r="E120" s="73"/>
      <c r="F120" s="73"/>
      <c r="G120" s="73"/>
      <c r="H120" s="73"/>
      <c r="I120" s="80"/>
    </row>
  </sheetData>
  <mergeCells count="53">
    <mergeCell ref="A1:I1"/>
    <mergeCell ref="A2:I2"/>
    <mergeCell ref="A30:I30"/>
    <mergeCell ref="F7:G7"/>
    <mergeCell ref="A4:H4"/>
    <mergeCell ref="H7:I7"/>
    <mergeCell ref="H5:I5"/>
    <mergeCell ref="A6:A8"/>
    <mergeCell ref="C6:D7"/>
    <mergeCell ref="E6:I6"/>
    <mergeCell ref="B6:B8"/>
    <mergeCell ref="A36:A38"/>
    <mergeCell ref="B36:B38"/>
    <mergeCell ref="C36:D37"/>
    <mergeCell ref="E36:I36"/>
    <mergeCell ref="B10:I10"/>
    <mergeCell ref="B16:I16"/>
    <mergeCell ref="B22:I22"/>
    <mergeCell ref="H35:I35"/>
    <mergeCell ref="H37:I37"/>
    <mergeCell ref="A32:I32"/>
    <mergeCell ref="F37:G37"/>
    <mergeCell ref="A34:H34"/>
    <mergeCell ref="B111:I111"/>
    <mergeCell ref="B76:I76"/>
    <mergeCell ref="B82:I82"/>
    <mergeCell ref="A94:I94"/>
    <mergeCell ref="A96:A98"/>
    <mergeCell ref="B96:B98"/>
    <mergeCell ref="C96:D97"/>
    <mergeCell ref="H95:I95"/>
    <mergeCell ref="B105:I105"/>
    <mergeCell ref="F97:G97"/>
    <mergeCell ref="E96:I96"/>
    <mergeCell ref="B99:I99"/>
    <mergeCell ref="A92:I92"/>
    <mergeCell ref="H97:I97"/>
    <mergeCell ref="A90:I90"/>
    <mergeCell ref="B65:I65"/>
    <mergeCell ref="B39:I39"/>
    <mergeCell ref="A57:I57"/>
    <mergeCell ref="A58:I58"/>
    <mergeCell ref="B69:I69"/>
    <mergeCell ref="A60:I60"/>
    <mergeCell ref="B45:I45"/>
    <mergeCell ref="B51:I51"/>
    <mergeCell ref="H61:I61"/>
    <mergeCell ref="A62:A64"/>
    <mergeCell ref="B62:B64"/>
    <mergeCell ref="C62:D63"/>
    <mergeCell ref="E62:I62"/>
    <mergeCell ref="F63:G63"/>
    <mergeCell ref="H63:I63"/>
  </mergeCells>
  <printOptions horizontalCentered="1"/>
  <pageMargins left="0.51181102362204722" right="0.51181102362204722" top="0.51181102362204722" bottom="0.51181102362204722" header="0.31496062992125984" footer="0.59055118110236227"/>
  <pageSetup firstPageNumber="18" orientation="landscape" useFirstPageNumber="1" r:id="rId1"/>
  <headerFooter>
    <oddHeader>&amp;L&amp;"Arial,Bold"&amp;UCOCHIN UNIVERSITY OF SCIENCE AND TECHNOLOGYBUDGET ESTIMATES: 2022-23&amp;C                                &amp;P</oddHeader>
    <oddFooter>&amp;L&amp;C&amp;R</oddFooter>
    <evenHeader>&amp;L&amp;"Arial,Bold"&amp;UCOCHIN UNIVERSITY OF SCIENCE AND TECHNOLOGYBUDGET ESTIMATES: 2016-17&amp;C&amp;P&amp;R</evenHeader>
    <evenFooter>&amp;L&amp;C&amp;R</evenFooter>
  </headerFooter>
  <rowBreaks count="3" manualBreakCount="3">
    <brk id="28" max="8" man="1"/>
    <brk id="56" max="8" man="1"/>
    <brk id="88" max="8" man="1"/>
  </rowBreaks>
</worksheet>
</file>

<file path=xl/worksheets/sheet6.xml><?xml version="1.0" encoding="utf-8"?>
<worksheet xmlns="http://schemas.openxmlformats.org/spreadsheetml/2006/main" xmlns:r="http://schemas.openxmlformats.org/officeDocument/2006/relationships">
  <sheetPr>
    <tabColor rgb="FF7030A0"/>
    <pageSetUpPr fitToPage="1"/>
  </sheetPr>
  <dimension ref="A1:CV85"/>
  <sheetViews>
    <sheetView zoomScaleSheetLayoutView="100" workbookViewId="0">
      <selection activeCell="C7" sqref="C7"/>
    </sheetView>
  </sheetViews>
  <sheetFormatPr defaultColWidth="9" defaultRowHeight="12.75" customHeight="1"/>
  <cols>
    <col min="1" max="1" width="13.7109375" style="55" customWidth="1"/>
    <col min="2" max="2" width="12.5703125" style="55" customWidth="1"/>
    <col min="3" max="3" width="14.42578125" style="55" customWidth="1"/>
    <col min="4" max="4" width="13.5703125" style="55" customWidth="1"/>
    <col min="5" max="5" width="15" style="55" customWidth="1"/>
    <col min="6" max="6" width="13.5703125" style="55" customWidth="1"/>
    <col min="7" max="7" width="8.42578125" style="55" bestFit="1" customWidth="1"/>
    <col min="8" max="8" width="32" style="55" customWidth="1"/>
    <col min="9" max="9" width="14" style="55" bestFit="1" customWidth="1"/>
    <col min="10" max="10" width="14.5703125" style="55" bestFit="1" customWidth="1"/>
    <col min="11" max="11" width="16.85546875" style="55" bestFit="1" customWidth="1"/>
    <col min="12" max="12" width="11.85546875" style="55" customWidth="1"/>
    <col min="13" max="100" width="9.140625" style="55" customWidth="1"/>
    <col min="101" max="16384" width="9" style="4"/>
  </cols>
  <sheetData>
    <row r="1" spans="1:100" ht="12.75" customHeight="1">
      <c r="A1" s="363"/>
      <c r="B1" s="371"/>
      <c r="C1" s="371"/>
      <c r="D1" s="371"/>
      <c r="E1" s="371"/>
      <c r="F1" s="371"/>
      <c r="G1" s="371"/>
      <c r="H1" s="371"/>
      <c r="I1" s="371"/>
      <c r="J1" s="371"/>
    </row>
    <row r="2" spans="1:100" s="84" customFormat="1" ht="18.75" customHeight="1">
      <c r="A2" s="4506" t="s">
        <v>301</v>
      </c>
      <c r="B2" s="4506"/>
      <c r="C2" s="4506"/>
      <c r="D2" s="4506"/>
      <c r="E2" s="4506"/>
      <c r="F2" s="4506"/>
      <c r="G2" s="4506"/>
      <c r="H2" s="4506"/>
      <c r="I2" s="4506"/>
      <c r="J2" s="4506"/>
    </row>
    <row r="3" spans="1:100" ht="13.5" customHeight="1" thickBot="1">
      <c r="A3" s="517"/>
      <c r="B3" s="517"/>
      <c r="C3" s="517"/>
      <c r="D3" s="517"/>
      <c r="E3" s="517"/>
      <c r="F3" s="517"/>
      <c r="G3" s="517"/>
      <c r="H3" s="517"/>
      <c r="I3" s="4507"/>
      <c r="J3" s="4507"/>
    </row>
    <row r="4" spans="1:100" ht="34.5" customHeight="1">
      <c r="A4" s="4453" t="s">
        <v>3785</v>
      </c>
      <c r="B4" s="4454"/>
      <c r="C4" s="4455" t="s">
        <v>3783</v>
      </c>
      <c r="D4" s="4454"/>
      <c r="E4" s="4455" t="s">
        <v>3784</v>
      </c>
      <c r="F4" s="4454"/>
      <c r="G4" s="4456" t="s">
        <v>117</v>
      </c>
      <c r="H4" s="4457"/>
      <c r="I4" s="4455" t="s">
        <v>3782</v>
      </c>
      <c r="J4" s="4467"/>
      <c r="O4" s="86"/>
    </row>
    <row r="5" spans="1:100" s="85" customFormat="1" ht="20.25" customHeight="1">
      <c r="A5" s="1050" t="s">
        <v>118</v>
      </c>
      <c r="B5" s="1328" t="s">
        <v>104</v>
      </c>
      <c r="C5" s="1328" t="s">
        <v>118</v>
      </c>
      <c r="D5" s="1328" t="s">
        <v>104</v>
      </c>
      <c r="E5" s="1328" t="s">
        <v>118</v>
      </c>
      <c r="F5" s="1328" t="s">
        <v>104</v>
      </c>
      <c r="G5" s="4458"/>
      <c r="H5" s="4459"/>
      <c r="I5" s="1328" t="s">
        <v>118</v>
      </c>
      <c r="J5" s="1051" t="s">
        <v>104</v>
      </c>
      <c r="K5" s="55"/>
    </row>
    <row r="6" spans="1:100" s="92" customFormat="1" ht="15" customHeight="1" thickBot="1">
      <c r="A6" s="1225" t="s">
        <v>1266</v>
      </c>
      <c r="B6" s="1226" t="s">
        <v>3012</v>
      </c>
      <c r="C6" s="1226" t="s">
        <v>2347</v>
      </c>
      <c r="D6" s="1226" t="s">
        <v>3013</v>
      </c>
      <c r="E6" s="1226" t="s">
        <v>1268</v>
      </c>
      <c r="F6" s="1226" t="s">
        <v>3014</v>
      </c>
      <c r="G6" s="4464" t="s">
        <v>3015</v>
      </c>
      <c r="H6" s="4465"/>
      <c r="I6" s="1226" t="s">
        <v>1267</v>
      </c>
      <c r="J6" s="1227" t="s">
        <v>3016</v>
      </c>
      <c r="K6" s="53"/>
    </row>
    <row r="7" spans="1:100" ht="17.25" customHeight="1">
      <c r="A7" s="441">
        <f>'Dept allcns'!A19</f>
        <v>0</v>
      </c>
      <c r="B7" s="441">
        <f>'Dept allcns'!B19</f>
        <v>0</v>
      </c>
      <c r="C7" s="441">
        <f>'Dept allcns'!C19</f>
        <v>1437950000</v>
      </c>
      <c r="D7" s="441">
        <f>'Dept allcns'!D19</f>
        <v>27750000</v>
      </c>
      <c r="E7" s="441">
        <f>'Dept allcns'!E19</f>
        <v>1437950000</v>
      </c>
      <c r="F7" s="441">
        <f>'Dept allcns'!F19</f>
        <v>27750000</v>
      </c>
      <c r="G7" s="158" t="s">
        <v>7</v>
      </c>
      <c r="H7" s="196" t="s">
        <v>157</v>
      </c>
      <c r="I7" s="441">
        <f>'Dept allcns'!I19</f>
        <v>0</v>
      </c>
      <c r="J7" s="441">
        <f>'Dept allcns'!J19</f>
        <v>0</v>
      </c>
    </row>
    <row r="8" spans="1:100" ht="27.75" customHeight="1">
      <c r="A8" s="375">
        <f>'Dept allcns'!A151</f>
        <v>0</v>
      </c>
      <c r="B8" s="375">
        <f>'Dept allcns'!B151</f>
        <v>0</v>
      </c>
      <c r="C8" s="375">
        <f>'Dept allcns'!C151</f>
        <v>30608300</v>
      </c>
      <c r="D8" s="375">
        <f>'Dept allcns'!D151</f>
        <v>720000</v>
      </c>
      <c r="E8" s="375">
        <f>'Dept allcns'!E151</f>
        <v>30608300</v>
      </c>
      <c r="F8" s="375">
        <f>'Dept allcns'!F151</f>
        <v>720000</v>
      </c>
      <c r="G8" s="105" t="s">
        <v>9</v>
      </c>
      <c r="H8" s="315" t="s">
        <v>3481</v>
      </c>
      <c r="I8" s="375">
        <f>'Dept allcns'!I151</f>
        <v>0</v>
      </c>
      <c r="J8" s="375">
        <f>'Dept allcns'!J151</f>
        <v>0</v>
      </c>
    </row>
    <row r="9" spans="1:100" s="2685" customFormat="1" ht="21" customHeight="1">
      <c r="A9" s="375">
        <f>'Dept allcns'!A228</f>
        <v>0</v>
      </c>
      <c r="B9" s="375">
        <f>'Dept allcns'!B228</f>
        <v>0</v>
      </c>
      <c r="C9" s="375">
        <f>'Dept allcns'!C228</f>
        <v>1776000</v>
      </c>
      <c r="D9" s="375">
        <f>'Dept allcns'!D228</f>
        <v>270000</v>
      </c>
      <c r="E9" s="375">
        <f>'Dept allcns'!E228</f>
        <v>1776000</v>
      </c>
      <c r="F9" s="375">
        <f>'Dept allcns'!F228</f>
        <v>270000</v>
      </c>
      <c r="G9" s="105" t="s">
        <v>3480</v>
      </c>
      <c r="H9" s="315" t="s">
        <v>3482</v>
      </c>
      <c r="I9" s="375">
        <f>'Dept allcns'!I228</f>
        <v>0</v>
      </c>
      <c r="J9" s="375">
        <f>'Dept allcns'!J228</f>
        <v>0</v>
      </c>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row>
    <row r="10" spans="1:100" ht="17.100000000000001" customHeight="1">
      <c r="A10" s="375">
        <f>'Dept allcns'!A305</f>
        <v>0</v>
      </c>
      <c r="B10" s="375">
        <f>'Dept allcns'!B305</f>
        <v>0</v>
      </c>
      <c r="C10" s="375">
        <f>'Dept allcns'!C305</f>
        <v>146669000</v>
      </c>
      <c r="D10" s="375">
        <f>'Dept allcns'!D305</f>
        <v>700000</v>
      </c>
      <c r="E10" s="375">
        <f>'Dept allcns'!E305</f>
        <v>146669000</v>
      </c>
      <c r="F10" s="375">
        <f>'Dept allcns'!F305</f>
        <v>700000</v>
      </c>
      <c r="G10" s="105" t="s">
        <v>10</v>
      </c>
      <c r="H10" s="197" t="s">
        <v>11</v>
      </c>
      <c r="I10" s="375">
        <f>'Dept allcns'!I305</f>
        <v>0</v>
      </c>
      <c r="J10" s="375">
        <f>'Dept allcns'!J305</f>
        <v>0</v>
      </c>
    </row>
    <row r="11" spans="1:100" ht="17.100000000000001" customHeight="1">
      <c r="A11" s="375">
        <f>'Dept allcns'!A380</f>
        <v>0</v>
      </c>
      <c r="B11" s="375">
        <f>'Dept allcns'!B380</f>
        <v>0</v>
      </c>
      <c r="C11" s="375">
        <f>'Dept allcns'!C380</f>
        <v>28441000</v>
      </c>
      <c r="D11" s="375">
        <f>'Dept allcns'!D380</f>
        <v>29650000</v>
      </c>
      <c r="E11" s="375">
        <f>'Dept allcns'!E380</f>
        <v>28441000</v>
      </c>
      <c r="F11" s="375">
        <f>'Dept allcns'!F380</f>
        <v>29650000</v>
      </c>
      <c r="G11" s="105" t="s">
        <v>12</v>
      </c>
      <c r="H11" s="197" t="s">
        <v>160</v>
      </c>
      <c r="I11" s="375">
        <f>'Dept allcns'!I380</f>
        <v>0</v>
      </c>
      <c r="J11" s="375">
        <f>'Dept allcns'!J380</f>
        <v>0</v>
      </c>
    </row>
    <row r="12" spans="1:100" ht="17.100000000000001" customHeight="1">
      <c r="A12" s="375">
        <f>'Dept allcns'!A449</f>
        <v>0</v>
      </c>
      <c r="B12" s="375">
        <f>'Dept allcns'!B449</f>
        <v>0</v>
      </c>
      <c r="C12" s="375">
        <f>'Dept allcns'!C449</f>
        <v>6648000</v>
      </c>
      <c r="D12" s="375">
        <f>'Dept allcns'!D449</f>
        <v>110000</v>
      </c>
      <c r="E12" s="375">
        <f>'Dept allcns'!E449</f>
        <v>6648000</v>
      </c>
      <c r="F12" s="375">
        <f>'Dept allcns'!F449</f>
        <v>110000</v>
      </c>
      <c r="G12" s="105" t="s">
        <v>14</v>
      </c>
      <c r="H12" s="197" t="s">
        <v>161</v>
      </c>
      <c r="I12" s="375">
        <f>'Dept allcns'!I449</f>
        <v>0</v>
      </c>
      <c r="J12" s="375">
        <f>'Dept allcns'!J449</f>
        <v>0</v>
      </c>
    </row>
    <row r="13" spans="1:100" ht="17.100000000000001" customHeight="1">
      <c r="A13" s="375">
        <f>'Dept allcns'!A516</f>
        <v>0</v>
      </c>
      <c r="B13" s="375">
        <f>'Dept allcns'!B516</f>
        <v>0</v>
      </c>
      <c r="C13" s="375">
        <f>'Dept allcns'!C516</f>
        <v>8349000</v>
      </c>
      <c r="D13" s="375">
        <f>'Dept allcns'!D516</f>
        <v>767000</v>
      </c>
      <c r="E13" s="375">
        <f>'Dept allcns'!E516</f>
        <v>8349000</v>
      </c>
      <c r="F13" s="375">
        <f>'Dept allcns'!F516</f>
        <v>767000</v>
      </c>
      <c r="G13" s="105" t="s">
        <v>15</v>
      </c>
      <c r="H13" s="197" t="s">
        <v>162</v>
      </c>
      <c r="I13" s="375">
        <f>'Dept allcns'!I516</f>
        <v>0</v>
      </c>
      <c r="J13" s="375">
        <f>'Dept allcns'!J516</f>
        <v>0</v>
      </c>
    </row>
    <row r="14" spans="1:100" ht="17.100000000000001" customHeight="1">
      <c r="A14" s="375">
        <f>'Dept allcns'!A590</f>
        <v>0</v>
      </c>
      <c r="B14" s="375">
        <f>'Dept allcns'!B590</f>
        <v>0</v>
      </c>
      <c r="C14" s="375">
        <f>'Dept allcns'!C590</f>
        <v>1932000</v>
      </c>
      <c r="D14" s="375">
        <f>'Dept allcns'!D590</f>
        <v>65000</v>
      </c>
      <c r="E14" s="375">
        <f>'Dept allcns'!E590</f>
        <v>1932000</v>
      </c>
      <c r="F14" s="375">
        <f>'Dept allcns'!F590</f>
        <v>65000</v>
      </c>
      <c r="G14" s="105" t="s">
        <v>16</v>
      </c>
      <c r="H14" s="197" t="s">
        <v>17</v>
      </c>
      <c r="I14" s="375">
        <f>'Dept allcns'!I590</f>
        <v>0</v>
      </c>
      <c r="J14" s="375">
        <f>'Dept allcns'!J590</f>
        <v>0</v>
      </c>
    </row>
    <row r="15" spans="1:100" ht="17.100000000000001" customHeight="1">
      <c r="A15" s="375">
        <f>'Dept allcns'!A656</f>
        <v>0</v>
      </c>
      <c r="B15" s="375">
        <f>'Dept allcns'!B656</f>
        <v>0</v>
      </c>
      <c r="C15" s="375">
        <f>'Dept allcns'!C656</f>
        <v>15067000</v>
      </c>
      <c r="D15" s="375">
        <f>'Dept allcns'!D656</f>
        <v>170000</v>
      </c>
      <c r="E15" s="375">
        <f>'Dept allcns'!E656</f>
        <v>15067000</v>
      </c>
      <c r="F15" s="375">
        <f>'Dept allcns'!F656</f>
        <v>170000</v>
      </c>
      <c r="G15" s="105" t="s">
        <v>18</v>
      </c>
      <c r="H15" s="197" t="s">
        <v>19</v>
      </c>
      <c r="I15" s="375">
        <f>'Dept allcns'!I656</f>
        <v>0</v>
      </c>
      <c r="J15" s="375">
        <f>'Dept allcns'!J656</f>
        <v>0</v>
      </c>
    </row>
    <row r="16" spans="1:100" ht="17.100000000000001" customHeight="1">
      <c r="A16" s="375">
        <f>'Dept allcns'!A724</f>
        <v>0</v>
      </c>
      <c r="B16" s="375">
        <f>'Dept allcns'!B724</f>
        <v>0</v>
      </c>
      <c r="C16" s="375">
        <f>'Dept allcns'!C724</f>
        <v>1012000</v>
      </c>
      <c r="D16" s="375">
        <f>'Dept allcns'!D724</f>
        <v>0</v>
      </c>
      <c r="E16" s="375">
        <f>'Dept allcns'!E724</f>
        <v>1012000</v>
      </c>
      <c r="F16" s="375">
        <f>'Dept allcns'!F724</f>
        <v>0</v>
      </c>
      <c r="G16" s="105" t="s">
        <v>20</v>
      </c>
      <c r="H16" s="197" t="s">
        <v>21</v>
      </c>
      <c r="I16" s="375">
        <f>'Dept allcns'!I724</f>
        <v>0</v>
      </c>
      <c r="J16" s="375">
        <f>'Dept allcns'!J724</f>
        <v>0</v>
      </c>
    </row>
    <row r="17" spans="1:100" ht="17.100000000000001" customHeight="1">
      <c r="A17" s="375">
        <f>'Dept allcns'!A785</f>
        <v>0</v>
      </c>
      <c r="B17" s="375">
        <f>'Dept allcns'!B785</f>
        <v>0</v>
      </c>
      <c r="C17" s="375">
        <f>'Dept allcns'!C785</f>
        <v>102088220</v>
      </c>
      <c r="D17" s="375">
        <f>'Dept allcns'!D785</f>
        <v>220000</v>
      </c>
      <c r="E17" s="375">
        <f>'Dept allcns'!E785</f>
        <v>102088220</v>
      </c>
      <c r="F17" s="375">
        <f>'Dept allcns'!F785</f>
        <v>220000</v>
      </c>
      <c r="G17" s="105" t="s">
        <v>22</v>
      </c>
      <c r="H17" s="197" t="s">
        <v>164</v>
      </c>
      <c r="I17" s="375">
        <f>'Dept allcns'!I785</f>
        <v>0</v>
      </c>
      <c r="J17" s="375">
        <f>'Dept allcns'!J785</f>
        <v>0</v>
      </c>
    </row>
    <row r="18" spans="1:100" ht="18" customHeight="1">
      <c r="A18" s="375">
        <f>'Dept allcns'!A857</f>
        <v>0</v>
      </c>
      <c r="B18" s="375">
        <f>'Dept allcns'!B857</f>
        <v>0</v>
      </c>
      <c r="C18" s="375">
        <f>'Dept allcns'!C857</f>
        <v>3850000</v>
      </c>
      <c r="D18" s="375">
        <f>'Dept allcns'!D857</f>
        <v>2035000</v>
      </c>
      <c r="E18" s="375">
        <f>'Dept allcns'!E857</f>
        <v>3850000</v>
      </c>
      <c r="F18" s="375">
        <f>'Dept allcns'!F857</f>
        <v>2035000</v>
      </c>
      <c r="G18" s="105" t="s">
        <v>23</v>
      </c>
      <c r="H18" s="197" t="s">
        <v>24</v>
      </c>
      <c r="I18" s="375">
        <f>'Dept allcns'!I857</f>
        <v>0</v>
      </c>
      <c r="J18" s="375">
        <f>'Dept allcns'!J857</f>
        <v>0</v>
      </c>
    </row>
    <row r="19" spans="1:100" ht="17.100000000000001" customHeight="1">
      <c r="A19" s="375">
        <f>'Dept allcns'!A927</f>
        <v>0</v>
      </c>
      <c r="B19" s="375">
        <f>'Dept allcns'!B927</f>
        <v>0</v>
      </c>
      <c r="C19" s="375">
        <f>'Dept allcns'!C927</f>
        <v>0</v>
      </c>
      <c r="D19" s="375">
        <f>'Dept allcns'!D927</f>
        <v>0</v>
      </c>
      <c r="E19" s="375">
        <f>'Dept allcns'!E927</f>
        <v>0</v>
      </c>
      <c r="F19" s="375">
        <f>'Dept allcns'!F927</f>
        <v>0</v>
      </c>
      <c r="G19" s="105" t="s">
        <v>302</v>
      </c>
      <c r="H19" s="197" t="s">
        <v>26</v>
      </c>
      <c r="I19" s="375">
        <f>'Dept allcns'!I927</f>
        <v>0</v>
      </c>
      <c r="J19" s="375">
        <f>'Dept allcns'!J927</f>
        <v>0</v>
      </c>
    </row>
    <row r="20" spans="1:100" ht="18.75" customHeight="1">
      <c r="A20" s="375">
        <f>'Dept allcns'!A995</f>
        <v>0</v>
      </c>
      <c r="B20" s="375">
        <f>'Dept allcns'!B995</f>
        <v>0</v>
      </c>
      <c r="C20" s="375">
        <f>'Dept allcns'!C995</f>
        <v>0</v>
      </c>
      <c r="D20" s="375">
        <f>'Dept allcns'!D995</f>
        <v>100000</v>
      </c>
      <c r="E20" s="375">
        <f>'Dept allcns'!E995</f>
        <v>0</v>
      </c>
      <c r="F20" s="375">
        <f>'Dept allcns'!F995</f>
        <v>100000</v>
      </c>
      <c r="G20" s="178" t="s">
        <v>27</v>
      </c>
      <c r="H20" s="179" t="s">
        <v>28</v>
      </c>
      <c r="I20" s="375">
        <f>'Dept allcns'!I995</f>
        <v>0</v>
      </c>
      <c r="J20" s="375">
        <f>'Dept allcns'!J995</f>
        <v>0</v>
      </c>
    </row>
    <row r="21" spans="1:100" ht="18.75" customHeight="1">
      <c r="A21" s="375">
        <f>'Dept allcns'!A1039</f>
        <v>0</v>
      </c>
      <c r="B21" s="375">
        <f>'Dept allcns'!B1039</f>
        <v>0</v>
      </c>
      <c r="C21" s="375">
        <f>'Dept allcns'!C1039</f>
        <v>3853000</v>
      </c>
      <c r="D21" s="375">
        <f>'Dept allcns'!D1039</f>
        <v>0</v>
      </c>
      <c r="E21" s="375">
        <f>'Dept allcns'!E1039</f>
        <v>3853000</v>
      </c>
      <c r="F21" s="375">
        <f>'Dept allcns'!F1039</f>
        <v>0</v>
      </c>
      <c r="G21" s="105" t="s">
        <v>29</v>
      </c>
      <c r="H21" s="179" t="s">
        <v>3006</v>
      </c>
      <c r="I21" s="375">
        <f>'Dept allcns'!I1039</f>
        <v>0</v>
      </c>
      <c r="J21" s="375">
        <f>'Dept allcns'!J1039</f>
        <v>0</v>
      </c>
    </row>
    <row r="22" spans="1:100" s="55" customFormat="1" ht="18.75" customHeight="1">
      <c r="A22" s="375">
        <f>'Dept allcns'!A1112</f>
        <v>0</v>
      </c>
      <c r="B22" s="375">
        <f>'Dept allcns'!B1112</f>
        <v>0</v>
      </c>
      <c r="C22" s="375">
        <f>'Dept allcns'!C1112</f>
        <v>2300000</v>
      </c>
      <c r="D22" s="375">
        <f>'Dept allcns'!D1112</f>
        <v>14706000</v>
      </c>
      <c r="E22" s="375">
        <f>'Dept allcns'!E1112</f>
        <v>2300000</v>
      </c>
      <c r="F22" s="375">
        <f>'Dept allcns'!F1112</f>
        <v>14706000</v>
      </c>
      <c r="G22" s="105" t="s">
        <v>166</v>
      </c>
      <c r="H22" s="179" t="s">
        <v>303</v>
      </c>
      <c r="I22" s="375">
        <f>'Dept allcns'!I1112</f>
        <v>0</v>
      </c>
      <c r="J22" s="375">
        <f>'Dept allcns'!J1112</f>
        <v>0</v>
      </c>
    </row>
    <row r="23" spans="1:100" s="55" customFormat="1" ht="19.5" customHeight="1">
      <c r="A23" s="375">
        <f>'Dept allcns'!A1193</f>
        <v>0</v>
      </c>
      <c r="B23" s="375">
        <f>'Dept allcns'!B1193</f>
        <v>0</v>
      </c>
      <c r="C23" s="375">
        <f>'Dept allcns'!C1193</f>
        <v>2700000</v>
      </c>
      <c r="D23" s="375">
        <f>'Dept allcns'!D1193</f>
        <v>0</v>
      </c>
      <c r="E23" s="375">
        <f>'Dept allcns'!E1193</f>
        <v>2700000</v>
      </c>
      <c r="F23" s="375">
        <f>'Dept allcns'!F1193</f>
        <v>0</v>
      </c>
      <c r="G23" s="477" t="s">
        <v>2982</v>
      </c>
      <c r="H23" s="179" t="s">
        <v>3003</v>
      </c>
      <c r="I23" s="375">
        <f>'Dept allcns'!I1193</f>
        <v>0</v>
      </c>
      <c r="J23" s="375">
        <f>'Dept allcns'!J1193</f>
        <v>0</v>
      </c>
    </row>
    <row r="24" spans="1:100" ht="31.5" customHeight="1">
      <c r="A24" s="375">
        <f>'Dept allcns'!A1248</f>
        <v>0</v>
      </c>
      <c r="B24" s="375">
        <f>'Dept allcns'!B1248</f>
        <v>0</v>
      </c>
      <c r="C24" s="375">
        <f>'Dept allcns'!C1248</f>
        <v>0</v>
      </c>
      <c r="D24" s="375">
        <f>'Dept allcns'!D1248</f>
        <v>0</v>
      </c>
      <c r="E24" s="375">
        <f>'Dept allcns'!E1248</f>
        <v>0</v>
      </c>
      <c r="F24" s="375">
        <f>'Dept allcns'!F1248</f>
        <v>0</v>
      </c>
      <c r="G24" s="156" t="s">
        <v>30</v>
      </c>
      <c r="H24" s="198" t="s">
        <v>168</v>
      </c>
      <c r="I24" s="375">
        <f>'Dept allcns'!I1248</f>
        <v>0</v>
      </c>
      <c r="J24" s="375">
        <f>'Dept allcns'!J1248</f>
        <v>0</v>
      </c>
    </row>
    <row r="25" spans="1:100" ht="30" customHeight="1">
      <c r="A25" s="573">
        <f>'Dept allcns'!A1294</f>
        <v>0</v>
      </c>
      <c r="B25" s="573">
        <f>'Dept allcns'!B1294</f>
        <v>0</v>
      </c>
      <c r="C25" s="573">
        <f>'Dept allcns'!C1294</f>
        <v>4483000</v>
      </c>
      <c r="D25" s="573">
        <f>'Dept allcns'!D1294</f>
        <v>18625000</v>
      </c>
      <c r="E25" s="573">
        <f>'Dept allcns'!E1294</f>
        <v>4483000</v>
      </c>
      <c r="F25" s="573">
        <f>'Dept allcns'!F1294</f>
        <v>18625000</v>
      </c>
      <c r="G25" s="542" t="s">
        <v>31</v>
      </c>
      <c r="H25" s="988" t="s">
        <v>32</v>
      </c>
      <c r="I25" s="573">
        <f>'Dept allcns'!I1294</f>
        <v>0</v>
      </c>
      <c r="J25" s="573">
        <f>'Dept allcns'!J1294</f>
        <v>0</v>
      </c>
    </row>
    <row r="26" spans="1:100" s="1373" customFormat="1" ht="30" customHeight="1">
      <c r="A26" s="573">
        <f>'Dept allcns'!A1368</f>
        <v>0</v>
      </c>
      <c r="B26" s="573">
        <f>'Dept allcns'!B1368</f>
        <v>0</v>
      </c>
      <c r="C26" s="573">
        <f>'Dept allcns'!C1368</f>
        <v>5430000</v>
      </c>
      <c r="D26" s="573">
        <f>'Dept allcns'!D1368</f>
        <v>5050000</v>
      </c>
      <c r="E26" s="573">
        <f>'Dept allcns'!E1368</f>
        <v>5430000</v>
      </c>
      <c r="F26" s="573">
        <f>'Dept allcns'!F1368</f>
        <v>5050000</v>
      </c>
      <c r="G26" s="1041" t="s">
        <v>3363</v>
      </c>
      <c r="H26" s="2582" t="s">
        <v>3453</v>
      </c>
      <c r="I26" s="573">
        <f>'Dept allcns'!I1368</f>
        <v>0</v>
      </c>
      <c r="J26" s="573">
        <f>'Dept allcns'!J1368</f>
        <v>0</v>
      </c>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row>
    <row r="27" spans="1:100" s="2764" customFormat="1" ht="30" customHeight="1">
      <c r="A27" s="986"/>
      <c r="B27" s="986"/>
      <c r="C27" s="986">
        <f>'Dept allcns'!C1442</f>
        <v>279000</v>
      </c>
      <c r="D27" s="986">
        <f>'Dept allcns'!D1442</f>
        <v>0</v>
      </c>
      <c r="E27" s="986">
        <f>'Dept allcns'!E1442</f>
        <v>279000</v>
      </c>
      <c r="F27" s="986">
        <f>'Dept allcns'!F1442</f>
        <v>0</v>
      </c>
      <c r="G27" s="2768" t="s">
        <v>3516</v>
      </c>
      <c r="H27" s="2765" t="s">
        <v>3519</v>
      </c>
      <c r="I27" s="986">
        <f>'Dept allcns'!I1442</f>
        <v>0</v>
      </c>
      <c r="J27" s="986">
        <f>'Dept allcns'!J1442</f>
        <v>0</v>
      </c>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row>
    <row r="28" spans="1:100" s="2764" customFormat="1" ht="30" customHeight="1">
      <c r="A28" s="986"/>
      <c r="B28" s="986"/>
      <c r="C28" s="986">
        <f>'Dept allcns'!C1502</f>
        <v>0</v>
      </c>
      <c r="D28" s="986">
        <f>'Dept allcns'!D1502</f>
        <v>15000000</v>
      </c>
      <c r="E28" s="986">
        <f>'Dept allcns'!E1502</f>
        <v>0</v>
      </c>
      <c r="F28" s="986">
        <f>'Dept allcns'!F1502</f>
        <v>15000000</v>
      </c>
      <c r="G28" s="2768" t="s">
        <v>3517</v>
      </c>
      <c r="H28" s="2765" t="s">
        <v>3518</v>
      </c>
      <c r="I28" s="986">
        <f>'Dept allcns'!I1502</f>
        <v>0</v>
      </c>
      <c r="J28" s="986">
        <f>'Dept allcns'!J1502</f>
        <v>0</v>
      </c>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row>
    <row r="29" spans="1:100" ht="30" customHeight="1">
      <c r="A29" s="986">
        <f>'Dept allcns'!A1571</f>
        <v>0</v>
      </c>
      <c r="B29" s="986">
        <f>'Dept allcns'!B1571</f>
        <v>0</v>
      </c>
      <c r="C29" s="986">
        <f>'Dept allcns'!C1571</f>
        <v>0</v>
      </c>
      <c r="D29" s="986">
        <f>'Dept allcns'!D1571</f>
        <v>4000000</v>
      </c>
      <c r="E29" s="986">
        <f>'Dept allcns'!E1571</f>
        <v>0</v>
      </c>
      <c r="F29" s="986">
        <f>'Dept allcns'!F1571</f>
        <v>4000000</v>
      </c>
      <c r="G29" s="276" t="s">
        <v>33</v>
      </c>
      <c r="H29" s="987" t="s">
        <v>169</v>
      </c>
      <c r="I29" s="986">
        <f>'Dept allcns'!I1571</f>
        <v>0</v>
      </c>
      <c r="J29" s="986">
        <f>'Dept allcns'!J1571</f>
        <v>0</v>
      </c>
    </row>
    <row r="30" spans="1:100" ht="30.75" customHeight="1">
      <c r="A30" s="386">
        <f>'Dept allcns'!A1647</f>
        <v>0</v>
      </c>
      <c r="B30" s="4283">
        <f>'Dept allcns'!B1647</f>
        <v>0</v>
      </c>
      <c r="C30" s="2581">
        <f>'Dept allcns'!C1647</f>
        <v>0</v>
      </c>
      <c r="D30" s="2581">
        <f>'Dept allcns'!D1647</f>
        <v>3500000</v>
      </c>
      <c r="E30" s="2581">
        <f>'Dept allcns'!E1647</f>
        <v>0</v>
      </c>
      <c r="F30" s="2581">
        <f>'Dept allcns'!F1647</f>
        <v>3500000</v>
      </c>
      <c r="G30" s="983" t="s">
        <v>34</v>
      </c>
      <c r="H30" s="984" t="s">
        <v>304</v>
      </c>
      <c r="I30" s="2581">
        <f>'Dept allcns'!I1647</f>
        <v>0</v>
      </c>
      <c r="J30" s="2581">
        <f>'Dept allcns'!J1647</f>
        <v>0</v>
      </c>
    </row>
    <row r="31" spans="1:100" ht="30" customHeight="1">
      <c r="A31" s="431">
        <f>'Dept allcns'!A1720</f>
        <v>0</v>
      </c>
      <c r="B31" s="431">
        <f>'Dept allcns'!B1720</f>
        <v>0</v>
      </c>
      <c r="C31" s="431">
        <f>'Dept allcns'!C1720</f>
        <v>10000000</v>
      </c>
      <c r="D31" s="431">
        <f>'Dept allcns'!D1720</f>
        <v>5000000</v>
      </c>
      <c r="E31" s="431">
        <f>'Dept allcns'!E1720</f>
        <v>10000000</v>
      </c>
      <c r="F31" s="431">
        <f>'Dept allcns'!F1720</f>
        <v>5000000</v>
      </c>
      <c r="G31" s="158" t="s">
        <v>35</v>
      </c>
      <c r="H31" s="209" t="s">
        <v>171</v>
      </c>
      <c r="I31" s="431">
        <f>'Dept allcns'!I1720</f>
        <v>0</v>
      </c>
      <c r="J31" s="431">
        <f>'Dept allcns'!J1720</f>
        <v>0</v>
      </c>
      <c r="K31" s="55">
        <f>SUM(J29:J31)</f>
        <v>0</v>
      </c>
    </row>
    <row r="32" spans="1:100" ht="20.25" customHeight="1">
      <c r="A32" s="431">
        <f>'Dept allcns'!A1761</f>
        <v>0</v>
      </c>
      <c r="B32" s="431">
        <f>'Dept allcns'!B1761</f>
        <v>0</v>
      </c>
      <c r="C32" s="431">
        <f>'Dept allcns'!C1761</f>
        <v>0</v>
      </c>
      <c r="D32" s="431">
        <f>'Dept allcns'!D1761</f>
        <v>970000</v>
      </c>
      <c r="E32" s="431">
        <f>'Dept allcns'!E1761</f>
        <v>0</v>
      </c>
      <c r="F32" s="431">
        <f>'Dept allcns'!F1761</f>
        <v>970000</v>
      </c>
      <c r="G32" s="158" t="s">
        <v>36</v>
      </c>
      <c r="H32" s="209" t="s">
        <v>305</v>
      </c>
      <c r="I32" s="431">
        <f>'Dept allcns'!I1761</f>
        <v>0</v>
      </c>
      <c r="J32" s="431">
        <f>'Dept allcns'!J1761</f>
        <v>0</v>
      </c>
    </row>
    <row r="33" spans="1:100" ht="16.5" customHeight="1">
      <c r="A33" s="419">
        <f>'Dept allcns'!A1839</f>
        <v>0</v>
      </c>
      <c r="B33" s="419">
        <f>'Dept allcns'!B1839</f>
        <v>0</v>
      </c>
      <c r="C33" s="419">
        <f>'Dept allcns'!C1839</f>
        <v>0</v>
      </c>
      <c r="D33" s="419">
        <f>'Dept allcns'!D1839</f>
        <v>0</v>
      </c>
      <c r="E33" s="419">
        <f>'Dept allcns'!E1839</f>
        <v>0</v>
      </c>
      <c r="F33" s="419">
        <f>'Dept allcns'!F1839</f>
        <v>0</v>
      </c>
      <c r="G33" s="105" t="s">
        <v>37</v>
      </c>
      <c r="H33" s="198" t="s">
        <v>306</v>
      </c>
      <c r="I33" s="419">
        <f>'Dept allcns'!I1839</f>
        <v>0</v>
      </c>
      <c r="J33" s="419">
        <f>'Dept allcns'!J1839</f>
        <v>0</v>
      </c>
    </row>
    <row r="34" spans="1:100" ht="20.25" customHeight="1">
      <c r="A34" s="519">
        <f>'Dept allcns'!A1883</f>
        <v>0</v>
      </c>
      <c r="B34" s="519">
        <f>'Dept allcns'!B1883</f>
        <v>0</v>
      </c>
      <c r="C34" s="519">
        <f>'Dept allcns'!C1883</f>
        <v>0</v>
      </c>
      <c r="D34" s="519">
        <f>'Dept allcns'!D1883</f>
        <v>90000</v>
      </c>
      <c r="E34" s="519">
        <f>'Dept allcns'!E1883</f>
        <v>0</v>
      </c>
      <c r="F34" s="519">
        <f>'Dept allcns'!F1883</f>
        <v>90000</v>
      </c>
      <c r="G34" s="160" t="s">
        <v>38</v>
      </c>
      <c r="H34" s="200" t="s">
        <v>307</v>
      </c>
      <c r="I34" s="519">
        <f>'Dept allcns'!I1883</f>
        <v>0</v>
      </c>
      <c r="J34" s="519">
        <f>'Dept allcns'!J1883</f>
        <v>0</v>
      </c>
    </row>
    <row r="35" spans="1:100" ht="18" customHeight="1">
      <c r="A35" s="375">
        <f>'Dept allcns'!A1957</f>
        <v>0</v>
      </c>
      <c r="B35" s="375">
        <f>'Dept allcns'!B1957</f>
        <v>0</v>
      </c>
      <c r="C35" s="375">
        <f>'Dept allcns'!C1957</f>
        <v>0</v>
      </c>
      <c r="D35" s="375">
        <f>'Dept allcns'!D1957</f>
        <v>0</v>
      </c>
      <c r="E35" s="375">
        <f>'Dept allcns'!E1957</f>
        <v>0</v>
      </c>
      <c r="F35" s="375">
        <f>'Dept allcns'!F1957</f>
        <v>0</v>
      </c>
      <c r="G35" s="105" t="s">
        <v>39</v>
      </c>
      <c r="H35" s="186" t="s">
        <v>40</v>
      </c>
      <c r="I35" s="375">
        <f>'Dept allcns'!I1957</f>
        <v>0</v>
      </c>
      <c r="J35" s="375">
        <f>'Dept allcns'!J1957</f>
        <v>0</v>
      </c>
    </row>
    <row r="36" spans="1:100" ht="30" customHeight="1">
      <c r="A36" s="375">
        <f>'Dept allcns'!A1998</f>
        <v>0</v>
      </c>
      <c r="B36" s="375">
        <f>'Dept allcns'!B1998</f>
        <v>0</v>
      </c>
      <c r="C36" s="375">
        <f>'Dept allcns'!C1998</f>
        <v>0</v>
      </c>
      <c r="D36" s="375">
        <f>'Dept allcns'!D1998</f>
        <v>0</v>
      </c>
      <c r="E36" s="375">
        <f>'Dept allcns'!E1998</f>
        <v>0</v>
      </c>
      <c r="F36" s="375">
        <f>'Dept allcns'!F1998</f>
        <v>0</v>
      </c>
      <c r="G36" s="105" t="s">
        <v>41</v>
      </c>
      <c r="H36" s="186" t="s">
        <v>175</v>
      </c>
      <c r="I36" s="375">
        <f>'Dept allcns'!I1998</f>
        <v>0</v>
      </c>
      <c r="J36" s="375">
        <f>'Dept allcns'!J1998</f>
        <v>0</v>
      </c>
    </row>
    <row r="37" spans="1:100" s="55" customFormat="1" ht="30">
      <c r="A37" s="375">
        <f>'Dept allcns'!A2038</f>
        <v>0</v>
      </c>
      <c r="B37" s="375">
        <f>'Dept allcns'!B2038</f>
        <v>0</v>
      </c>
      <c r="C37" s="375">
        <f>'Dept allcns'!C2038</f>
        <v>0</v>
      </c>
      <c r="D37" s="375">
        <f>'Dept allcns'!D2038</f>
        <v>0</v>
      </c>
      <c r="E37" s="375">
        <f>'Dept allcns'!E2038</f>
        <v>0</v>
      </c>
      <c r="F37" s="375">
        <f>'Dept allcns'!F2038</f>
        <v>0</v>
      </c>
      <c r="G37" s="158" t="s">
        <v>42</v>
      </c>
      <c r="H37" s="198" t="s">
        <v>43</v>
      </c>
      <c r="I37" s="375">
        <f>'Dept allcns'!I2038</f>
        <v>0</v>
      </c>
      <c r="J37" s="375">
        <f>'Dept allcns'!J2038</f>
        <v>0</v>
      </c>
    </row>
    <row r="38" spans="1:100" ht="17.25" customHeight="1">
      <c r="A38" s="441">
        <f>'Dept allcns'!A2116</f>
        <v>0</v>
      </c>
      <c r="B38" s="441">
        <f>'Dept allcns'!B2116</f>
        <v>0</v>
      </c>
      <c r="C38" s="441">
        <f>'Dept allcns'!C2116</f>
        <v>4956000</v>
      </c>
      <c r="D38" s="441">
        <f>'Dept allcns'!D2116</f>
        <v>0</v>
      </c>
      <c r="E38" s="441">
        <f>'Dept allcns'!E2116</f>
        <v>4956000</v>
      </c>
      <c r="F38" s="441">
        <f>'Dept allcns'!F2116</f>
        <v>0</v>
      </c>
      <c r="G38" s="158" t="s">
        <v>44</v>
      </c>
      <c r="H38" s="201" t="s">
        <v>308</v>
      </c>
      <c r="I38" s="441">
        <f>'Dept allcns'!I2116</f>
        <v>0</v>
      </c>
      <c r="J38" s="441">
        <f>'Dept allcns'!J2116</f>
        <v>0</v>
      </c>
    </row>
    <row r="39" spans="1:100" ht="17.25" customHeight="1">
      <c r="A39" s="375">
        <f>'Dept allcns'!A2202</f>
        <v>0</v>
      </c>
      <c r="B39" s="375">
        <f>'Dept allcns'!B2202</f>
        <v>0</v>
      </c>
      <c r="C39" s="375">
        <f>'Dept allcns'!C2202</f>
        <v>18429000</v>
      </c>
      <c r="D39" s="375">
        <f>'Dept allcns'!D2202</f>
        <v>790000</v>
      </c>
      <c r="E39" s="375">
        <f>'Dept allcns'!E2202</f>
        <v>18429000</v>
      </c>
      <c r="F39" s="375">
        <f>'Dept allcns'!F2202</f>
        <v>790000</v>
      </c>
      <c r="G39" s="105" t="s">
        <v>45</v>
      </c>
      <c r="H39" s="197" t="s">
        <v>46</v>
      </c>
      <c r="I39" s="375">
        <f>'Dept allcns'!I2202</f>
        <v>0</v>
      </c>
      <c r="J39" s="375">
        <f>'Dept allcns'!J2202</f>
        <v>0</v>
      </c>
    </row>
    <row r="40" spans="1:100" ht="30" customHeight="1">
      <c r="A40" s="375">
        <f>'Dept allcns'!A2276</f>
        <v>0</v>
      </c>
      <c r="B40" s="375">
        <f>'Dept allcns'!B2276</f>
        <v>0</v>
      </c>
      <c r="C40" s="375">
        <f>'Dept allcns'!C2276</f>
        <v>8020000</v>
      </c>
      <c r="D40" s="375">
        <f>'Dept allcns'!D2276</f>
        <v>910000</v>
      </c>
      <c r="E40" s="375">
        <f>'Dept allcns'!E2276</f>
        <v>8020000</v>
      </c>
      <c r="F40" s="375">
        <f>'Dept allcns'!F2276</f>
        <v>910000</v>
      </c>
      <c r="G40" s="156" t="s">
        <v>47</v>
      </c>
      <c r="H40" s="63" t="s">
        <v>177</v>
      </c>
      <c r="I40" s="375">
        <f>'Dept allcns'!I2276</f>
        <v>0</v>
      </c>
      <c r="J40" s="375">
        <f>'Dept allcns'!J2276</f>
        <v>0</v>
      </c>
    </row>
    <row r="41" spans="1:100" ht="43.5" customHeight="1">
      <c r="A41" s="375">
        <f>'Dept allcns'!A2327</f>
        <v>0</v>
      </c>
      <c r="B41" s="375">
        <f>'Dept allcns'!B2327</f>
        <v>0</v>
      </c>
      <c r="C41" s="375">
        <f>'Dept allcns'!C2327</f>
        <v>0</v>
      </c>
      <c r="D41" s="375">
        <f>'Dept allcns'!D2327</f>
        <v>3050000</v>
      </c>
      <c r="E41" s="375">
        <f>'Dept allcns'!E2327</f>
        <v>0</v>
      </c>
      <c r="F41" s="375">
        <f>'Dept allcns'!F2327</f>
        <v>3050000</v>
      </c>
      <c r="G41" s="156" t="s">
        <v>48</v>
      </c>
      <c r="H41" s="1049" t="s">
        <v>178</v>
      </c>
      <c r="I41" s="375">
        <f>'Dept allcns'!I2327</f>
        <v>0</v>
      </c>
      <c r="J41" s="375">
        <f>'Dept allcns'!J2327</f>
        <v>0</v>
      </c>
    </row>
    <row r="42" spans="1:100" ht="17.25" customHeight="1">
      <c r="A42" s="375">
        <f>'Dept allcns'!A2390</f>
        <v>0</v>
      </c>
      <c r="B42" s="375">
        <f>'Dept allcns'!B2390</f>
        <v>0</v>
      </c>
      <c r="C42" s="375">
        <f>'Dept allcns'!C2390</f>
        <v>31306300</v>
      </c>
      <c r="D42" s="375">
        <f>'Dept allcns'!D2390</f>
        <v>225000</v>
      </c>
      <c r="E42" s="375">
        <f>'Dept allcns'!E2390</f>
        <v>31306300</v>
      </c>
      <c r="F42" s="375">
        <f>'Dept allcns'!F2390</f>
        <v>225000</v>
      </c>
      <c r="G42" s="105" t="s">
        <v>49</v>
      </c>
      <c r="H42" s="197" t="s">
        <v>179</v>
      </c>
      <c r="I42" s="375">
        <f>'Dept allcns'!I2390</f>
        <v>0</v>
      </c>
      <c r="J42" s="375">
        <f>'Dept allcns'!J2390</f>
        <v>0</v>
      </c>
    </row>
    <row r="43" spans="1:100" ht="33" customHeight="1">
      <c r="A43" s="375">
        <f>'Dept allcns'!A2461</f>
        <v>0</v>
      </c>
      <c r="B43" s="375">
        <f>'Dept allcns'!B2461</f>
        <v>0</v>
      </c>
      <c r="C43" s="375">
        <f>'Dept allcns'!C2461</f>
        <v>8533000</v>
      </c>
      <c r="D43" s="375">
        <f>'Dept allcns'!D2461</f>
        <v>175000</v>
      </c>
      <c r="E43" s="375">
        <f>'Dept allcns'!E2461</f>
        <v>8533000</v>
      </c>
      <c r="F43" s="375">
        <f>'Dept allcns'!F2461</f>
        <v>175000</v>
      </c>
      <c r="G43" s="156" t="s">
        <v>50</v>
      </c>
      <c r="H43" s="63" t="s">
        <v>180</v>
      </c>
      <c r="I43" s="375">
        <f>'Dept allcns'!I2461</f>
        <v>0</v>
      </c>
      <c r="J43" s="375">
        <f>'Dept allcns'!J2461</f>
        <v>0</v>
      </c>
    </row>
    <row r="44" spans="1:100" ht="18" customHeight="1">
      <c r="A44" s="375">
        <f>'Dept allcns'!A2527</f>
        <v>0</v>
      </c>
      <c r="B44" s="375">
        <f>'Dept allcns'!B2527</f>
        <v>0</v>
      </c>
      <c r="C44" s="375">
        <f>'Dept allcns'!C2527</f>
        <v>20175000</v>
      </c>
      <c r="D44" s="375">
        <f>'Dept allcns'!D2527</f>
        <v>730000</v>
      </c>
      <c r="E44" s="375">
        <f>'Dept allcns'!E2527</f>
        <v>20175000</v>
      </c>
      <c r="F44" s="375">
        <f>'Dept allcns'!F2527</f>
        <v>730000</v>
      </c>
      <c r="G44" s="105" t="s">
        <v>51</v>
      </c>
      <c r="H44" s="197" t="s">
        <v>52</v>
      </c>
      <c r="I44" s="375">
        <f>'Dept allcns'!I2527</f>
        <v>0</v>
      </c>
      <c r="J44" s="375">
        <f>'Dept allcns'!J2527</f>
        <v>0</v>
      </c>
    </row>
    <row r="45" spans="1:100" s="2579" customFormat="1" ht="30">
      <c r="A45" s="375">
        <f>'Dept allcns'!A2599</f>
        <v>0</v>
      </c>
      <c r="B45" s="375">
        <f>'Dept allcns'!B2599</f>
        <v>0</v>
      </c>
      <c r="C45" s="375">
        <f>'Dept allcns'!C2599</f>
        <v>20125000</v>
      </c>
      <c r="D45" s="375">
        <f>'Dept allcns'!D2599</f>
        <v>0</v>
      </c>
      <c r="E45" s="375">
        <f>'Dept allcns'!E2599</f>
        <v>20125000</v>
      </c>
      <c r="F45" s="375">
        <f>'Dept allcns'!F2599</f>
        <v>0</v>
      </c>
      <c r="G45" s="105" t="s">
        <v>2931</v>
      </c>
      <c r="H45" s="186" t="s">
        <v>3454</v>
      </c>
      <c r="I45" s="375">
        <f>'Dept allcns'!I2599</f>
        <v>0</v>
      </c>
      <c r="J45" s="375">
        <f>'Dept allcns'!J2599</f>
        <v>0</v>
      </c>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row>
    <row r="46" spans="1:100" ht="18.75" customHeight="1">
      <c r="A46" s="375">
        <f>'Dept allcns'!A2674</f>
        <v>0</v>
      </c>
      <c r="B46" s="375">
        <f>'Dept allcns'!B2674</f>
        <v>0</v>
      </c>
      <c r="C46" s="375">
        <f>'Dept allcns'!C2674</f>
        <v>20665000</v>
      </c>
      <c r="D46" s="375">
        <f>'Dept allcns'!D2674</f>
        <v>575000</v>
      </c>
      <c r="E46" s="375">
        <f>'Dept allcns'!E2674</f>
        <v>20665000</v>
      </c>
      <c r="F46" s="375">
        <f>'Dept allcns'!F2674</f>
        <v>575000</v>
      </c>
      <c r="G46" s="105" t="s">
        <v>53</v>
      </c>
      <c r="H46" s="63" t="s">
        <v>309</v>
      </c>
      <c r="I46" s="375">
        <f>'Dept allcns'!I2674</f>
        <v>0</v>
      </c>
      <c r="J46" s="375">
        <f>'Dept allcns'!J2674</f>
        <v>0</v>
      </c>
    </row>
    <row r="47" spans="1:100" ht="30.75" customHeight="1">
      <c r="A47" s="375">
        <f>'Dept allcns'!A2749</f>
        <v>0</v>
      </c>
      <c r="B47" s="375">
        <f>'Dept allcns'!B2749</f>
        <v>0</v>
      </c>
      <c r="C47" s="375">
        <f>'Dept allcns'!C2749</f>
        <v>24239000</v>
      </c>
      <c r="D47" s="375">
        <f>'Dept allcns'!D2749</f>
        <v>1030000</v>
      </c>
      <c r="E47" s="375">
        <f>'Dept allcns'!E2749</f>
        <v>24239000</v>
      </c>
      <c r="F47" s="375">
        <f>'Dept allcns'!F2749</f>
        <v>1030000</v>
      </c>
      <c r="G47" s="105" t="s">
        <v>54</v>
      </c>
      <c r="H47" s="186" t="s">
        <v>310</v>
      </c>
      <c r="I47" s="375">
        <f>'Dept allcns'!I2749</f>
        <v>0</v>
      </c>
      <c r="J47" s="375">
        <f>'Dept allcns'!J2749</f>
        <v>0</v>
      </c>
    </row>
    <row r="48" spans="1:100" ht="20.25" customHeight="1">
      <c r="A48" s="375">
        <f>'Dept allcns'!A2822</f>
        <v>0</v>
      </c>
      <c r="B48" s="375">
        <f>'Dept allcns'!B2822</f>
        <v>0</v>
      </c>
      <c r="C48" s="375">
        <f>'Dept allcns'!C2822</f>
        <v>12388000</v>
      </c>
      <c r="D48" s="375">
        <f>'Dept allcns'!D2822</f>
        <v>320000</v>
      </c>
      <c r="E48" s="375">
        <f>'Dept allcns'!E2822</f>
        <v>12388000</v>
      </c>
      <c r="F48" s="375">
        <f>'Dept allcns'!F2822</f>
        <v>320000</v>
      </c>
      <c r="G48" s="105" t="s">
        <v>55</v>
      </c>
      <c r="H48" s="923" t="s">
        <v>183</v>
      </c>
      <c r="I48" s="375">
        <f>'Dept allcns'!I2822</f>
        <v>0</v>
      </c>
      <c r="J48" s="375">
        <f>'Dept allcns'!J2822</f>
        <v>0</v>
      </c>
    </row>
    <row r="49" spans="1:12" ht="21.75" customHeight="1" thickBot="1">
      <c r="A49" s="521">
        <f>'Dept allcns'!A2897</f>
        <v>0</v>
      </c>
      <c r="B49" s="521">
        <f>'Dept allcns'!B2897</f>
        <v>0</v>
      </c>
      <c r="C49" s="521">
        <f>'Dept allcns'!C2897</f>
        <v>16106500</v>
      </c>
      <c r="D49" s="521">
        <f>'Dept allcns'!D2897</f>
        <v>235000</v>
      </c>
      <c r="E49" s="521">
        <f>'Dept allcns'!E2897</f>
        <v>16106500</v>
      </c>
      <c r="F49" s="521">
        <f>'Dept allcns'!F2897</f>
        <v>235000</v>
      </c>
      <c r="G49" s="518" t="s">
        <v>56</v>
      </c>
      <c r="H49" s="416" t="s">
        <v>184</v>
      </c>
      <c r="I49" s="521">
        <f>'Dept allcns'!I2897</f>
        <v>0</v>
      </c>
      <c r="J49" s="521">
        <f>'Dept allcns'!J2897</f>
        <v>0</v>
      </c>
    </row>
    <row r="50" spans="1:12" ht="17.25" customHeight="1">
      <c r="A50" s="524">
        <f>'Dept allcns'!A2970</f>
        <v>0</v>
      </c>
      <c r="B50" s="524">
        <f>'Dept allcns'!B2970</f>
        <v>0</v>
      </c>
      <c r="C50" s="524">
        <f>'Dept allcns'!C2970</f>
        <v>20164500</v>
      </c>
      <c r="D50" s="524">
        <f>'Dept allcns'!D2970</f>
        <v>380000</v>
      </c>
      <c r="E50" s="524">
        <f>'Dept allcns'!E2970</f>
        <v>20164500</v>
      </c>
      <c r="F50" s="524">
        <f>'Dept allcns'!F2970</f>
        <v>380000</v>
      </c>
      <c r="G50" s="372" t="s">
        <v>57</v>
      </c>
      <c r="H50" s="525" t="s">
        <v>185</v>
      </c>
      <c r="I50" s="524">
        <f>'Dept allcns'!I2970</f>
        <v>0</v>
      </c>
      <c r="J50" s="524">
        <f>'Dept allcns'!J2970</f>
        <v>0</v>
      </c>
    </row>
    <row r="51" spans="1:12" ht="18.75" customHeight="1">
      <c r="A51" s="377">
        <f>'Dept allcns'!A3044</f>
        <v>0</v>
      </c>
      <c r="B51" s="377">
        <f>'Dept allcns'!B3044</f>
        <v>0</v>
      </c>
      <c r="C51" s="377">
        <f>'Dept allcns'!C3044</f>
        <v>14901500</v>
      </c>
      <c r="D51" s="377">
        <f>'Dept allcns'!D3044</f>
        <v>530000</v>
      </c>
      <c r="E51" s="377">
        <f>'Dept allcns'!E3044</f>
        <v>14896500</v>
      </c>
      <c r="F51" s="377">
        <f>'Dept allcns'!F3044</f>
        <v>530000</v>
      </c>
      <c r="G51" s="160" t="s">
        <v>58</v>
      </c>
      <c r="H51" s="522" t="s">
        <v>186</v>
      </c>
      <c r="I51" s="377">
        <f>'Dept allcns'!I3044</f>
        <v>0</v>
      </c>
      <c r="J51" s="377">
        <f>'Dept allcns'!J3044</f>
        <v>0</v>
      </c>
    </row>
    <row r="52" spans="1:12" ht="21" customHeight="1">
      <c r="A52" s="386">
        <f>'Dept allcns'!A3115</f>
        <v>0</v>
      </c>
      <c r="B52" s="2581">
        <f>'Dept allcns'!B3115</f>
        <v>0</v>
      </c>
      <c r="C52" s="2581">
        <f>'Dept allcns'!C3115</f>
        <v>16014000</v>
      </c>
      <c r="D52" s="2581">
        <f>'Dept allcns'!D3115</f>
        <v>585000</v>
      </c>
      <c r="E52" s="2581">
        <f>'Dept allcns'!E3115</f>
        <v>16014000</v>
      </c>
      <c r="F52" s="2581">
        <f>'Dept allcns'!F3115</f>
        <v>585000</v>
      </c>
      <c r="G52" s="983" t="s">
        <v>59</v>
      </c>
      <c r="H52" s="985" t="s">
        <v>60</v>
      </c>
      <c r="I52" s="2581">
        <f>'Dept allcns'!I3115</f>
        <v>0</v>
      </c>
      <c r="J52" s="2581">
        <f>'Dept allcns'!J3115</f>
        <v>0</v>
      </c>
    </row>
    <row r="53" spans="1:12" ht="30" customHeight="1">
      <c r="A53" s="2581">
        <f>'Dept allcns'!A3189</f>
        <v>0</v>
      </c>
      <c r="B53" s="2581">
        <f>'Dept allcns'!B3189</f>
        <v>0</v>
      </c>
      <c r="C53" s="2581">
        <f>'Dept allcns'!C3189</f>
        <v>0</v>
      </c>
      <c r="D53" s="2581">
        <f>'Dept allcns'!D3189</f>
        <v>2815000</v>
      </c>
      <c r="E53" s="2581">
        <f>'Dept allcns'!E3189</f>
        <v>0</v>
      </c>
      <c r="F53" s="2581">
        <f>'Dept allcns'!F3189</f>
        <v>2815000</v>
      </c>
      <c r="G53" s="158" t="s">
        <v>61</v>
      </c>
      <c r="H53" s="190" t="s">
        <v>3128</v>
      </c>
      <c r="I53" s="2581">
        <f>'Dept allcns'!I3189</f>
        <v>0</v>
      </c>
      <c r="J53" s="2581">
        <f>'Dept allcns'!J3189</f>
        <v>0</v>
      </c>
    </row>
    <row r="54" spans="1:12" ht="17.100000000000001" customHeight="1">
      <c r="A54" s="441">
        <f>'Dept allcns'!A3248</f>
        <v>0</v>
      </c>
      <c r="B54" s="441">
        <f>'Dept allcns'!B3248</f>
        <v>0</v>
      </c>
      <c r="C54" s="441">
        <f>'Dept allcns'!C3248</f>
        <v>19636500</v>
      </c>
      <c r="D54" s="441">
        <f>'Dept allcns'!D3248</f>
        <v>290000</v>
      </c>
      <c r="E54" s="441">
        <f>'Dept allcns'!E3248</f>
        <v>19636500</v>
      </c>
      <c r="F54" s="441">
        <f>'Dept allcns'!F3248</f>
        <v>290000</v>
      </c>
      <c r="G54" s="158" t="s">
        <v>62</v>
      </c>
      <c r="H54" s="196" t="s">
        <v>63</v>
      </c>
      <c r="I54" s="441">
        <f>'Dept allcns'!I3248</f>
        <v>0</v>
      </c>
      <c r="J54" s="441">
        <f>'Dept allcns'!J3248</f>
        <v>0</v>
      </c>
    </row>
    <row r="55" spans="1:12" ht="17.100000000000001" customHeight="1">
      <c r="A55" s="375">
        <f>'Dept allcns'!A3319</f>
        <v>0</v>
      </c>
      <c r="B55" s="375">
        <f>'Dept allcns'!B3319</f>
        <v>0</v>
      </c>
      <c r="C55" s="375">
        <f>'Dept allcns'!C3319</f>
        <v>27967000</v>
      </c>
      <c r="D55" s="375">
        <f>'Dept allcns'!D3319</f>
        <v>290000</v>
      </c>
      <c r="E55" s="375">
        <f>'Dept allcns'!E3319</f>
        <v>27967000</v>
      </c>
      <c r="F55" s="375">
        <f>'Dept allcns'!F3319</f>
        <v>290000</v>
      </c>
      <c r="G55" s="105" t="s">
        <v>64</v>
      </c>
      <c r="H55" s="197" t="s">
        <v>65</v>
      </c>
      <c r="I55" s="375">
        <f>'Dept allcns'!I3319</f>
        <v>0</v>
      </c>
      <c r="J55" s="375">
        <f>'Dept allcns'!J3319</f>
        <v>0</v>
      </c>
    </row>
    <row r="56" spans="1:12" ht="17.100000000000001" customHeight="1">
      <c r="A56" s="375">
        <f>'Dept allcns'!A3391</f>
        <v>0</v>
      </c>
      <c r="B56" s="375">
        <f>'Dept allcns'!B3391</f>
        <v>0</v>
      </c>
      <c r="C56" s="375">
        <f>'Dept allcns'!C3391</f>
        <v>32904000</v>
      </c>
      <c r="D56" s="375">
        <f>'Dept allcns'!D3391</f>
        <v>2700000</v>
      </c>
      <c r="E56" s="375">
        <f>'Dept allcns'!E3391</f>
        <v>32904000</v>
      </c>
      <c r="F56" s="375">
        <f>'Dept allcns'!F3391</f>
        <v>2700000</v>
      </c>
      <c r="G56" s="105" t="s">
        <v>66</v>
      </c>
      <c r="H56" s="197" t="s">
        <v>67</v>
      </c>
      <c r="I56" s="375">
        <f>'Dept allcns'!I3391</f>
        <v>0</v>
      </c>
      <c r="J56" s="375">
        <f>'Dept allcns'!J3391</f>
        <v>0</v>
      </c>
    </row>
    <row r="57" spans="1:12" ht="17.100000000000001" customHeight="1">
      <c r="A57" s="441">
        <f>'Dept allcns'!A3462</f>
        <v>0</v>
      </c>
      <c r="B57" s="441">
        <f>'Dept allcns'!B3462</f>
        <v>0</v>
      </c>
      <c r="C57" s="441">
        <f>'Dept allcns'!C3462</f>
        <v>43181000</v>
      </c>
      <c r="D57" s="441">
        <f>'Dept allcns'!D3462</f>
        <v>1700000</v>
      </c>
      <c r="E57" s="441">
        <f>'Dept allcns'!E3462</f>
        <v>43181000</v>
      </c>
      <c r="F57" s="441">
        <f>'Dept allcns'!F3462</f>
        <v>1700000</v>
      </c>
      <c r="G57" s="158" t="s">
        <v>68</v>
      </c>
      <c r="H57" s="196" t="s">
        <v>69</v>
      </c>
      <c r="I57" s="441">
        <f>'Dept allcns'!I3462</f>
        <v>0</v>
      </c>
      <c r="J57" s="441">
        <f>'Dept allcns'!J3462</f>
        <v>0</v>
      </c>
    </row>
    <row r="58" spans="1:12" ht="17.100000000000001" customHeight="1">
      <c r="A58" s="375">
        <f>'Dept allcns'!A3537</f>
        <v>0</v>
      </c>
      <c r="B58" s="375">
        <f>'Dept allcns'!B3537</f>
        <v>0</v>
      </c>
      <c r="C58" s="375">
        <f>'Dept allcns'!C3537</f>
        <v>15257000</v>
      </c>
      <c r="D58" s="375">
        <f>'Dept allcns'!D3537</f>
        <v>1000000</v>
      </c>
      <c r="E58" s="375">
        <f>'Dept allcns'!E3537</f>
        <v>15257000</v>
      </c>
      <c r="F58" s="375">
        <f>'Dept allcns'!F3537</f>
        <v>1000000</v>
      </c>
      <c r="G58" s="105" t="s">
        <v>70</v>
      </c>
      <c r="H58" s="197" t="s">
        <v>71</v>
      </c>
      <c r="I58" s="375">
        <f>'Dept allcns'!I3537</f>
        <v>0</v>
      </c>
      <c r="J58" s="375">
        <f>'Dept allcns'!J3537</f>
        <v>0</v>
      </c>
    </row>
    <row r="59" spans="1:12" ht="30" customHeight="1">
      <c r="A59" s="527">
        <f>'Dept allcns'!A3613</f>
        <v>0</v>
      </c>
      <c r="B59" s="527">
        <f>'Dept allcns'!B3613</f>
        <v>0</v>
      </c>
      <c r="C59" s="527">
        <f>'Dept allcns'!C3613</f>
        <v>14059000</v>
      </c>
      <c r="D59" s="527">
        <f>'Dept allcns'!D3613</f>
        <v>340000</v>
      </c>
      <c r="E59" s="527">
        <f>'Dept allcns'!E3613</f>
        <v>14059000</v>
      </c>
      <c r="F59" s="527">
        <f>'Dept allcns'!F3613</f>
        <v>340000</v>
      </c>
      <c r="G59" s="202" t="s">
        <v>72</v>
      </c>
      <c r="H59" s="186" t="s">
        <v>189</v>
      </c>
      <c r="I59" s="527">
        <f>'Dept allcns'!I3613</f>
        <v>0</v>
      </c>
      <c r="J59" s="527">
        <f>'Dept allcns'!J3613</f>
        <v>0</v>
      </c>
    </row>
    <row r="60" spans="1:12" ht="18" customHeight="1">
      <c r="A60" s="375">
        <f>'Dept allcns'!A3684</f>
        <v>0</v>
      </c>
      <c r="B60" s="375">
        <f>'Dept allcns'!B3684</f>
        <v>0</v>
      </c>
      <c r="C60" s="375">
        <f>'Dept allcns'!C3684</f>
        <v>40680000</v>
      </c>
      <c r="D60" s="375">
        <f>'Dept allcns'!D3684</f>
        <v>560000</v>
      </c>
      <c r="E60" s="375">
        <f>'Dept allcns'!E3684</f>
        <v>40680000</v>
      </c>
      <c r="F60" s="375">
        <f>'Dept allcns'!F3684</f>
        <v>560000</v>
      </c>
      <c r="G60" s="105" t="s">
        <v>73</v>
      </c>
      <c r="H60" s="197" t="s">
        <v>74</v>
      </c>
      <c r="I60" s="375">
        <f>'Dept allcns'!I3684</f>
        <v>0</v>
      </c>
      <c r="J60" s="375">
        <f>'Dept allcns'!J3684</f>
        <v>0</v>
      </c>
    </row>
    <row r="61" spans="1:12" ht="17.25" customHeight="1">
      <c r="A61" s="375">
        <f>'Dept allcns'!A3758</f>
        <v>0</v>
      </c>
      <c r="B61" s="375">
        <f>'Dept allcns'!B3758</f>
        <v>0</v>
      </c>
      <c r="C61" s="375">
        <f>'Dept allcns'!C3758</f>
        <v>27322000</v>
      </c>
      <c r="D61" s="375">
        <f>'Dept allcns'!D3758</f>
        <v>500000</v>
      </c>
      <c r="E61" s="375">
        <f>'Dept allcns'!E3758</f>
        <v>27322000</v>
      </c>
      <c r="F61" s="375">
        <f>'Dept allcns'!F3758</f>
        <v>500000</v>
      </c>
      <c r="G61" s="105" t="s">
        <v>75</v>
      </c>
      <c r="H61" s="197" t="s">
        <v>76</v>
      </c>
      <c r="I61" s="375">
        <f>'Dept allcns'!I3758</f>
        <v>0</v>
      </c>
      <c r="J61" s="375">
        <f>'Dept allcns'!J3758</f>
        <v>0</v>
      </c>
    </row>
    <row r="62" spans="1:12" ht="31.5" customHeight="1">
      <c r="A62" s="375">
        <f>'Dept allcns'!A3830</f>
        <v>0</v>
      </c>
      <c r="B62" s="375">
        <f>'Dept allcns'!B3830</f>
        <v>0</v>
      </c>
      <c r="C62" s="375">
        <f>'Dept allcns'!C3830</f>
        <v>24549000</v>
      </c>
      <c r="D62" s="375">
        <f>'Dept allcns'!D3830</f>
        <v>485000</v>
      </c>
      <c r="E62" s="375">
        <f>'Dept allcns'!E3830</f>
        <v>24549000</v>
      </c>
      <c r="F62" s="375">
        <f>'Dept allcns'!F3830</f>
        <v>485000</v>
      </c>
      <c r="G62" s="105" t="s">
        <v>77</v>
      </c>
      <c r="H62" s="186" t="s">
        <v>190</v>
      </c>
      <c r="I62" s="375">
        <f>'Dept allcns'!I3830</f>
        <v>0</v>
      </c>
      <c r="J62" s="375">
        <f>'Dept allcns'!J3830</f>
        <v>0</v>
      </c>
      <c r="L62" s="56"/>
    </row>
    <row r="63" spans="1:12" ht="17.100000000000001" customHeight="1">
      <c r="A63" s="375">
        <f>'Dept allcns'!A3904</f>
        <v>0</v>
      </c>
      <c r="B63" s="375">
        <f>'Dept allcns'!B3904</f>
        <v>0</v>
      </c>
      <c r="C63" s="375">
        <f>'Dept allcns'!C3904</f>
        <v>26491200</v>
      </c>
      <c r="D63" s="375">
        <f>'Dept allcns'!D3904</f>
        <v>785000</v>
      </c>
      <c r="E63" s="375">
        <f>'Dept allcns'!E3904</f>
        <v>26491200</v>
      </c>
      <c r="F63" s="375">
        <f>'Dept allcns'!F3904</f>
        <v>785000</v>
      </c>
      <c r="G63" s="105" t="s">
        <v>78</v>
      </c>
      <c r="H63" s="197" t="s">
        <v>79</v>
      </c>
      <c r="I63" s="375">
        <f>'Dept allcns'!I3904</f>
        <v>0</v>
      </c>
      <c r="J63" s="375">
        <f>'Dept allcns'!J3904</f>
        <v>0</v>
      </c>
    </row>
    <row r="64" spans="1:12" ht="17.100000000000001" customHeight="1">
      <c r="A64" s="375">
        <f>'Dept allcns'!A3975</f>
        <v>0</v>
      </c>
      <c r="B64" s="375">
        <f>'Dept allcns'!B3975</f>
        <v>0</v>
      </c>
      <c r="C64" s="375">
        <f>'Dept allcns'!C3975</f>
        <v>26310000</v>
      </c>
      <c r="D64" s="375">
        <f>'Dept allcns'!D3975</f>
        <v>990000</v>
      </c>
      <c r="E64" s="375">
        <f>'Dept allcns'!E3975</f>
        <v>26310000</v>
      </c>
      <c r="F64" s="375">
        <f>'Dept allcns'!F3975</f>
        <v>990000</v>
      </c>
      <c r="G64" s="105" t="s">
        <v>80</v>
      </c>
      <c r="H64" s="197" t="s">
        <v>191</v>
      </c>
      <c r="I64" s="375">
        <f>'Dept allcns'!I3975</f>
        <v>0</v>
      </c>
      <c r="J64" s="375">
        <f>'Dept allcns'!J3975</f>
        <v>0</v>
      </c>
    </row>
    <row r="65" spans="1:100" ht="17.100000000000001" customHeight="1">
      <c r="A65" s="375">
        <f>'Dept allcns'!A4047</f>
        <v>0</v>
      </c>
      <c r="B65" s="375">
        <f>'Dept allcns'!B4047</f>
        <v>0</v>
      </c>
      <c r="C65" s="375">
        <f>'Dept allcns'!C4047</f>
        <v>11148000</v>
      </c>
      <c r="D65" s="375">
        <f>'Dept allcns'!D4047</f>
        <v>610000</v>
      </c>
      <c r="E65" s="375">
        <f>'Dept allcns'!E4047</f>
        <v>11148000</v>
      </c>
      <c r="F65" s="375">
        <f>'Dept allcns'!F4047</f>
        <v>610000</v>
      </c>
      <c r="G65" s="105" t="s">
        <v>82</v>
      </c>
      <c r="H65" s="197" t="s">
        <v>83</v>
      </c>
      <c r="I65" s="375">
        <f>'Dept allcns'!I4047</f>
        <v>0</v>
      </c>
      <c r="J65" s="375">
        <f>'Dept allcns'!J4047</f>
        <v>0</v>
      </c>
    </row>
    <row r="66" spans="1:100" ht="17.100000000000001" customHeight="1">
      <c r="A66" s="375">
        <f>'Dept allcns'!A4117</f>
        <v>0</v>
      </c>
      <c r="B66" s="375">
        <f>'Dept allcns'!B4117</f>
        <v>0</v>
      </c>
      <c r="C66" s="375">
        <f>'Dept allcns'!C4117</f>
        <v>23420000</v>
      </c>
      <c r="D66" s="375">
        <f>'Dept allcns'!D4117</f>
        <v>685000</v>
      </c>
      <c r="E66" s="375">
        <f>'Dept allcns'!E4117</f>
        <v>23420000</v>
      </c>
      <c r="F66" s="375">
        <f>'Dept allcns'!F4117</f>
        <v>685000</v>
      </c>
      <c r="G66" s="105" t="s">
        <v>84</v>
      </c>
      <c r="H66" s="923" t="s">
        <v>85</v>
      </c>
      <c r="I66" s="375">
        <f>'Dept allcns'!I4117</f>
        <v>0</v>
      </c>
      <c r="J66" s="375">
        <f>'Dept allcns'!J4117</f>
        <v>0</v>
      </c>
    </row>
    <row r="67" spans="1:100" s="2579" customFormat="1" ht="25.5">
      <c r="A67" s="375">
        <f>'Dept allcns'!A4190</f>
        <v>0</v>
      </c>
      <c r="B67" s="375">
        <f>'Dept allcns'!B4190</f>
        <v>0</v>
      </c>
      <c r="C67" s="375">
        <f>'Dept allcns'!C4190</f>
        <v>5327000</v>
      </c>
      <c r="D67" s="375">
        <f>'Dept allcns'!D4190</f>
        <v>0</v>
      </c>
      <c r="E67" s="375">
        <f>'Dept allcns'!E4190</f>
        <v>5327000</v>
      </c>
      <c r="F67" s="375">
        <f>'Dept allcns'!F4190</f>
        <v>0</v>
      </c>
      <c r="G67" s="105" t="s">
        <v>3455</v>
      </c>
      <c r="H67" s="923" t="s">
        <v>3456</v>
      </c>
      <c r="I67" s="375">
        <f>'Dept allcns'!I4190</f>
        <v>0</v>
      </c>
      <c r="J67" s="375">
        <f>'Dept allcns'!J4190</f>
        <v>0</v>
      </c>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row>
    <row r="68" spans="1:100" ht="19.5" customHeight="1" thickBot="1">
      <c r="A68" s="413">
        <f>'Dept allcns'!A4262</f>
        <v>0</v>
      </c>
      <c r="B68" s="413">
        <f>'Dept allcns'!B4262</f>
        <v>0</v>
      </c>
      <c r="C68" s="413">
        <f>'Dept allcns'!C4262</f>
        <v>22910000</v>
      </c>
      <c r="D68" s="413">
        <f>'Dept allcns'!D4262</f>
        <v>3420000</v>
      </c>
      <c r="E68" s="413">
        <f>'Dept allcns'!E4262</f>
        <v>22910000</v>
      </c>
      <c r="F68" s="413">
        <f>'Dept allcns'!F4262</f>
        <v>3420000</v>
      </c>
      <c r="G68" s="204" t="s">
        <v>86</v>
      </c>
      <c r="H68" s="205" t="s">
        <v>87</v>
      </c>
      <c r="I68" s="413">
        <f>'Dept allcns'!I4262</f>
        <v>0</v>
      </c>
      <c r="J68" s="413">
        <f>'Dept allcns'!J4262</f>
        <v>0</v>
      </c>
    </row>
    <row r="69" spans="1:100" s="89" customFormat="1" ht="46.5" customHeight="1" thickTop="1" thickBot="1">
      <c r="A69" s="2665">
        <f t="shared" ref="A69:F69" si="0">SUM(A7:A68)</f>
        <v>0</v>
      </c>
      <c r="B69" s="2665">
        <f t="shared" si="0"/>
        <v>0</v>
      </c>
      <c r="C69" s="2665">
        <f t="shared" si="0"/>
        <v>2410620020</v>
      </c>
      <c r="D69" s="2665">
        <f t="shared" si="0"/>
        <v>156203000</v>
      </c>
      <c r="E69" s="2665">
        <f t="shared" si="0"/>
        <v>2410615020</v>
      </c>
      <c r="F69" s="2665">
        <f t="shared" si="0"/>
        <v>156203000</v>
      </c>
      <c r="G69" s="87"/>
      <c r="H69" s="88" t="s">
        <v>203</v>
      </c>
      <c r="I69" s="528">
        <f>SUM(I7:I68)</f>
        <v>0</v>
      </c>
      <c r="J69" s="528">
        <f>SUM(J7:J68)</f>
        <v>0</v>
      </c>
      <c r="K69" s="56"/>
    </row>
    <row r="70" spans="1:100" s="2666" customFormat="1" ht="24" customHeight="1" thickTop="1" thickBot="1">
      <c r="A70" s="413">
        <f>'95-0-R'!A11</f>
        <v>0</v>
      </c>
      <c r="B70" s="413">
        <f>'95-0-R'!B11</f>
        <v>0</v>
      </c>
      <c r="C70" s="413">
        <f>'95-0-R'!C11</f>
        <v>0</v>
      </c>
      <c r="D70" s="413">
        <f>'95-0-R'!D11</f>
        <v>27850000</v>
      </c>
      <c r="E70" s="413">
        <f>'95-0-R'!E11</f>
        <v>0</v>
      </c>
      <c r="F70" s="413">
        <f>'95-0-R'!F11</f>
        <v>27850000</v>
      </c>
      <c r="G70" s="2668" t="s">
        <v>88</v>
      </c>
      <c r="H70" s="139" t="s">
        <v>212</v>
      </c>
      <c r="I70" s="139">
        <f>'95-0-R'!I11</f>
        <v>0</v>
      </c>
      <c r="J70" s="139">
        <f>'95-0-R'!J11</f>
        <v>0</v>
      </c>
      <c r="K70" s="514"/>
    </row>
    <row r="71" spans="1:100" s="2666" customFormat="1" ht="31.5" thickTop="1" thickBot="1">
      <c r="A71" s="413">
        <f>'96-0-S'!A12</f>
        <v>0</v>
      </c>
      <c r="B71" s="413">
        <f>'96-0-S'!B12</f>
        <v>0</v>
      </c>
      <c r="C71" s="413">
        <f>'96-0-S'!C12</f>
        <v>74590036.299999997</v>
      </c>
      <c r="D71" s="413">
        <f>'96-0-S'!D12</f>
        <v>19028500</v>
      </c>
      <c r="E71" s="413">
        <f>'96-0-S'!E12</f>
        <v>74590036.299999997</v>
      </c>
      <c r="F71" s="413">
        <f>'96-0-S'!F12</f>
        <v>19028500</v>
      </c>
      <c r="G71" s="251" t="s">
        <v>89</v>
      </c>
      <c r="H71" s="2670" t="s">
        <v>3469</v>
      </c>
      <c r="I71" s="156">
        <f>'96-0-S'!I12</f>
        <v>0</v>
      </c>
      <c r="J71" s="156">
        <f>'96-0-S'!J12</f>
        <v>0</v>
      </c>
      <c r="K71" s="515"/>
    </row>
    <row r="72" spans="1:100" s="2666" customFormat="1" ht="24" customHeight="1" thickTop="1" thickBot="1">
      <c r="A72" s="413">
        <f>'97-0-T'!A12</f>
        <v>0</v>
      </c>
      <c r="B72" s="413">
        <f>'97-0-T'!B12</f>
        <v>0</v>
      </c>
      <c r="C72" s="413">
        <f>'97-0-T'!C12</f>
        <v>0</v>
      </c>
      <c r="D72" s="413">
        <f>'97-0-T'!D12</f>
        <v>102000000</v>
      </c>
      <c r="E72" s="413">
        <f>'97-0-T'!E12</f>
        <v>0</v>
      </c>
      <c r="F72" s="413">
        <f>'97-0-T'!F12</f>
        <v>102000000</v>
      </c>
      <c r="G72" s="251" t="s">
        <v>90</v>
      </c>
      <c r="H72" s="142" t="s">
        <v>224</v>
      </c>
      <c r="I72" s="156">
        <f>'97-0-T'!I12</f>
        <v>0</v>
      </c>
      <c r="J72" s="156">
        <f>'97-0-T'!J12</f>
        <v>0</v>
      </c>
      <c r="K72" s="515"/>
    </row>
    <row r="73" spans="1:100" s="2666" customFormat="1" ht="24" customHeight="1" thickTop="1" thickBot="1">
      <c r="A73" s="413">
        <f>'98-0-U'!A56</f>
        <v>0</v>
      </c>
      <c r="B73" s="413">
        <f>'98-0-U'!B56</f>
        <v>0</v>
      </c>
      <c r="C73" s="413">
        <f>'98-0-U'!C56</f>
        <v>60000000</v>
      </c>
      <c r="D73" s="413">
        <f>'98-0-U'!D56</f>
        <v>538294000</v>
      </c>
      <c r="E73" s="413">
        <f>'98-0-U'!E56</f>
        <v>60000000</v>
      </c>
      <c r="F73" s="413">
        <f>'98-0-U'!F56</f>
        <v>538294000</v>
      </c>
      <c r="G73" s="251" t="s">
        <v>91</v>
      </c>
      <c r="H73" s="142" t="s">
        <v>292</v>
      </c>
      <c r="I73" s="156">
        <f>'98-0-U'!I56</f>
        <v>0</v>
      </c>
      <c r="J73" s="156">
        <f>'98-0-U'!J56</f>
        <v>0</v>
      </c>
      <c r="K73" s="515"/>
    </row>
    <row r="74" spans="1:100" s="2666" customFormat="1" ht="16.5" thickTop="1" thickBot="1">
      <c r="A74" s="413">
        <f>'99-0-V'!A83</f>
        <v>0</v>
      </c>
      <c r="B74" s="413">
        <f>'99-0-V'!B83</f>
        <v>0</v>
      </c>
      <c r="C74" s="413">
        <f>'99-0-V'!C83</f>
        <v>331765000</v>
      </c>
      <c r="D74" s="413">
        <f>'99-0-V'!D83</f>
        <v>0</v>
      </c>
      <c r="E74" s="413">
        <f>'99-0-V'!E83</f>
        <v>331765000</v>
      </c>
      <c r="F74" s="413">
        <f>'99-0-V'!F83</f>
        <v>0</v>
      </c>
      <c r="G74" s="2669" t="s">
        <v>92</v>
      </c>
      <c r="H74" s="2671" t="s">
        <v>293</v>
      </c>
      <c r="I74" s="156">
        <f>'99-0-V'!I83</f>
        <v>0</v>
      </c>
      <c r="J74" s="156">
        <f>'99-0-V'!J83</f>
        <v>0</v>
      </c>
      <c r="K74" s="516"/>
    </row>
    <row r="75" spans="1:100" s="2666" customFormat="1" ht="36" customHeight="1" thickTop="1" thickBot="1">
      <c r="A75" s="528">
        <f t="shared" ref="A75:F75" si="1">SUM(A69:A74)</f>
        <v>0</v>
      </c>
      <c r="B75" s="528">
        <f t="shared" si="1"/>
        <v>0</v>
      </c>
      <c r="C75" s="528">
        <f t="shared" si="1"/>
        <v>2876975056.3000002</v>
      </c>
      <c r="D75" s="528">
        <f t="shared" si="1"/>
        <v>843375500</v>
      </c>
      <c r="E75" s="528">
        <f t="shared" si="1"/>
        <v>2876970056.3000002</v>
      </c>
      <c r="F75" s="528">
        <f t="shared" si="1"/>
        <v>843375500</v>
      </c>
      <c r="G75" s="2630"/>
      <c r="H75" s="2631" t="s">
        <v>294</v>
      </c>
      <c r="I75" s="528">
        <f>SUM(I69:I74)</f>
        <v>0</v>
      </c>
      <c r="J75" s="528">
        <f>SUM(J69:J74)</f>
        <v>0</v>
      </c>
      <c r="K75" s="56"/>
    </row>
    <row r="76" spans="1:100" ht="17.100000000000001" customHeight="1" thickTop="1">
      <c r="A76" s="441">
        <f>'94-1'!A26</f>
        <v>0</v>
      </c>
      <c r="B76" s="441">
        <f>'94-1'!B26</f>
        <v>0</v>
      </c>
      <c r="C76" s="441">
        <f>'94-1'!C26</f>
        <v>408679000</v>
      </c>
      <c r="D76" s="441">
        <f>'94-1'!D26</f>
        <v>0</v>
      </c>
      <c r="E76" s="441">
        <f>'94-1'!E26</f>
        <v>408679000</v>
      </c>
      <c r="F76" s="441">
        <f>'94-1'!F26</f>
        <v>0</v>
      </c>
      <c r="G76" s="158" t="s">
        <v>93</v>
      </c>
      <c r="H76" s="196" t="s">
        <v>205</v>
      </c>
      <c r="I76" s="441">
        <f>'94-1'!I26</f>
        <v>0</v>
      </c>
      <c r="J76" s="441">
        <f>'94-1'!J26</f>
        <v>0</v>
      </c>
    </row>
    <row r="77" spans="1:100" ht="17.100000000000001" customHeight="1">
      <c r="A77" s="375">
        <f>'94-4'!A26</f>
        <v>0</v>
      </c>
      <c r="B77" s="375">
        <f>'94-4'!B26</f>
        <v>0</v>
      </c>
      <c r="C77" s="375">
        <f>'94-4'!C26</f>
        <v>70452040</v>
      </c>
      <c r="D77" s="375">
        <f>'94-4'!D26</f>
        <v>0</v>
      </c>
      <c r="E77" s="375">
        <f>'94-4'!E26</f>
        <v>70452040</v>
      </c>
      <c r="F77" s="375">
        <f>'94-4'!F26</f>
        <v>0</v>
      </c>
      <c r="G77" s="105" t="s">
        <v>94</v>
      </c>
      <c r="H77" s="197" t="s">
        <v>311</v>
      </c>
      <c r="I77" s="375">
        <f>'94-4'!I26</f>
        <v>0</v>
      </c>
      <c r="J77" s="375">
        <f>'94-4'!J26</f>
        <v>0</v>
      </c>
    </row>
    <row r="78" spans="1:100" ht="30.75" customHeight="1" thickBot="1">
      <c r="A78" s="521">
        <f>'94-2'!A27</f>
        <v>0</v>
      </c>
      <c r="B78" s="521">
        <f>'94-2'!B27</f>
        <v>0</v>
      </c>
      <c r="C78" s="521">
        <f>'94-2'!C27</f>
        <v>167332000</v>
      </c>
      <c r="D78" s="521">
        <f>'94-2'!D27</f>
        <v>0</v>
      </c>
      <c r="E78" s="521">
        <f>'94-2'!E27</f>
        <v>167332000</v>
      </c>
      <c r="F78" s="521">
        <f>'94-2'!F27</f>
        <v>0</v>
      </c>
      <c r="G78" s="518" t="s">
        <v>95</v>
      </c>
      <c r="H78" s="529" t="s">
        <v>96</v>
      </c>
      <c r="I78" s="521">
        <f>'94-2'!I27</f>
        <v>0</v>
      </c>
      <c r="J78" s="521">
        <f>'94-2'!J27</f>
        <v>0</v>
      </c>
    </row>
    <row r="79" spans="1:100" s="2579" customFormat="1" ht="30.75" customHeight="1" thickBot="1">
      <c r="A79" s="528">
        <f t="shared" ref="A79:F79" si="2">SUM(A76:A78)</f>
        <v>0</v>
      </c>
      <c r="B79" s="528">
        <f t="shared" si="2"/>
        <v>0</v>
      </c>
      <c r="C79" s="528">
        <f t="shared" si="2"/>
        <v>646463040</v>
      </c>
      <c r="D79" s="528">
        <f t="shared" si="2"/>
        <v>0</v>
      </c>
      <c r="E79" s="528">
        <f t="shared" si="2"/>
        <v>646463040</v>
      </c>
      <c r="F79" s="528">
        <f t="shared" si="2"/>
        <v>0</v>
      </c>
      <c r="G79" s="2630"/>
      <c r="H79" s="2667" t="s">
        <v>3488</v>
      </c>
      <c r="I79" s="528">
        <f>SUM(I76:I78)</f>
        <v>0</v>
      </c>
      <c r="J79" s="528">
        <f>SUM(J76:J78)</f>
        <v>0</v>
      </c>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c r="BZ79" s="55"/>
      <c r="CA79" s="55"/>
      <c r="CB79" s="55"/>
      <c r="CC79" s="55"/>
      <c r="CD79" s="55"/>
      <c r="CE79" s="55"/>
      <c r="CF79" s="55"/>
      <c r="CG79" s="55"/>
      <c r="CH79" s="55"/>
      <c r="CI79" s="55"/>
      <c r="CJ79" s="55"/>
      <c r="CK79" s="55"/>
      <c r="CL79" s="55"/>
      <c r="CM79" s="55"/>
      <c r="CN79" s="55"/>
      <c r="CO79" s="55"/>
      <c r="CP79" s="55"/>
      <c r="CQ79" s="55"/>
      <c r="CR79" s="55"/>
      <c r="CS79" s="55"/>
      <c r="CT79" s="55"/>
      <c r="CU79" s="55"/>
      <c r="CV79" s="55"/>
    </row>
    <row r="80" spans="1:100" ht="12.75" customHeight="1" thickTop="1"/>
    <row r="81" spans="1:10" ht="12.75" customHeight="1">
      <c r="E81" s="55" t="s">
        <v>97</v>
      </c>
    </row>
    <row r="83" spans="1:10" ht="12.75" customHeight="1">
      <c r="A83" s="55">
        <f>'Dept allcns'!P3904</f>
        <v>0</v>
      </c>
      <c r="B83" s="55">
        <f>'Dept allcns'!Q3904</f>
        <v>0</v>
      </c>
      <c r="C83" s="55">
        <f>'Dept allcns'!R3904</f>
        <v>2410620020</v>
      </c>
      <c r="D83" s="55">
        <f>'Dept allcns'!S3904</f>
        <v>156203000</v>
      </c>
      <c r="E83" s="55">
        <f>'Dept allcns'!T3904</f>
        <v>2410615020</v>
      </c>
      <c r="F83" s="55">
        <f>'Dept allcns'!U3904</f>
        <v>156203000</v>
      </c>
      <c r="G83" s="55">
        <f>'Dept allcns'!V3904</f>
        <v>0</v>
      </c>
      <c r="H83" s="55">
        <f>'Dept allcns'!W3904</f>
        <v>0</v>
      </c>
      <c r="I83" s="55">
        <f>'Dept allcns'!X3904</f>
        <v>0</v>
      </c>
      <c r="J83" s="55">
        <f>'Dept allcns'!Y3904</f>
        <v>0</v>
      </c>
    </row>
    <row r="84" spans="1:10" ht="12.75" customHeight="1">
      <c r="H84" s="58"/>
    </row>
    <row r="85" spans="1:10" ht="12.75" customHeight="1">
      <c r="A85" s="55">
        <f t="shared" ref="A85:G85" si="3">A69-A83</f>
        <v>0</v>
      </c>
      <c r="B85" s="55">
        <f t="shared" si="3"/>
        <v>0</v>
      </c>
      <c r="C85" s="55">
        <f t="shared" si="3"/>
        <v>0</v>
      </c>
      <c r="D85" s="55">
        <f t="shared" si="3"/>
        <v>0</v>
      </c>
      <c r="E85" s="55">
        <f t="shared" si="3"/>
        <v>0</v>
      </c>
      <c r="F85" s="55">
        <f t="shared" si="3"/>
        <v>0</v>
      </c>
      <c r="G85" s="55">
        <f t="shared" si="3"/>
        <v>0</v>
      </c>
      <c r="I85" s="55">
        <f>I69-I83</f>
        <v>0</v>
      </c>
      <c r="J85" s="55">
        <f>J69-J83</f>
        <v>0</v>
      </c>
    </row>
  </sheetData>
  <mergeCells count="8">
    <mergeCell ref="G6:H6"/>
    <mergeCell ref="I4:J4"/>
    <mergeCell ref="A2:J2"/>
    <mergeCell ref="C4:D4"/>
    <mergeCell ref="A4:B4"/>
    <mergeCell ref="E4:F4"/>
    <mergeCell ref="I3:J3"/>
    <mergeCell ref="G4:H5"/>
  </mergeCells>
  <printOptions horizontalCentered="1"/>
  <pageMargins left="0.35433070866141736" right="0.19685039370078741" top="0.78740157480314965" bottom="0.19685039370078741" header="0.39370078740157483" footer="0.27559055118110237"/>
  <pageSetup scale="89" firstPageNumber="27" fitToHeight="0" orientation="landscape" useFirstPageNumber="1" r:id="rId1"/>
  <headerFooter>
    <oddHeader>&amp;L&amp;"Arial,Bold"&amp;UCOCHIN UNIVERSITY OF SCIENCE AND TECHNOLOGYBUDGET ESTIMATES: 2022-23&amp;C&amp;P</oddHeader>
    <oddFooter>&amp;L&amp;C&amp;R</oddFooter>
    <evenHeader>&amp;L&amp;"Arial,Bold"&amp;UCOCHIN UNIVERSITY OF SCIENCE AND TECHNOLOGYBUDGET ESTIMATES: 2016-17&amp;C&amp;P&amp;R</evenHeader>
    <evenFooter>&amp;L&amp;C&amp;R</evenFooter>
  </headerFooter>
  <rowBreaks count="1" manualBreakCount="1">
    <brk id="69" max="16383" man="1"/>
  </rowBreaks>
</worksheet>
</file>

<file path=xl/worksheets/sheet7.xml><?xml version="1.0" encoding="utf-8"?>
<worksheet xmlns="http://schemas.openxmlformats.org/spreadsheetml/2006/main" xmlns:r="http://schemas.openxmlformats.org/officeDocument/2006/relationships">
  <sheetPr>
    <tabColor rgb="FF7030A0"/>
  </sheetPr>
  <dimension ref="A1:J69"/>
  <sheetViews>
    <sheetView topLeftCell="A6" zoomScaleSheetLayoutView="100" workbookViewId="0">
      <selection activeCell="C10" sqref="C10"/>
    </sheetView>
  </sheetViews>
  <sheetFormatPr defaultRowHeight="12.75" customHeight="1"/>
  <cols>
    <col min="1" max="1" width="14.85546875" style="2812" customWidth="1"/>
    <col min="2" max="2" width="12.140625" style="2812" customWidth="1"/>
    <col min="3" max="3" width="16.28515625" style="2812" customWidth="1"/>
    <col min="4" max="4" width="9.140625" style="2812"/>
    <col min="5" max="5" width="15.5703125" style="2812" customWidth="1"/>
    <col min="6" max="7" width="9.140625" style="2812"/>
    <col min="8" max="8" width="32.28515625" style="2812" customWidth="1"/>
    <col min="9" max="9" width="16.28515625" style="2812" customWidth="1"/>
    <col min="10" max="10" width="11.28515625" style="2812" customWidth="1"/>
    <col min="11" max="16384" width="9.140625" style="2812"/>
  </cols>
  <sheetData>
    <row r="1" spans="1:10" ht="18.75">
      <c r="A1" s="4510" t="s">
        <v>312</v>
      </c>
      <c r="B1" s="4510"/>
      <c r="C1" s="4510"/>
      <c r="D1" s="4510"/>
      <c r="E1" s="4510"/>
      <c r="F1" s="4510"/>
      <c r="G1" s="4510"/>
      <c r="H1" s="4510"/>
      <c r="I1" s="4510"/>
      <c r="J1" s="4510"/>
    </row>
    <row r="2" spans="1:10">
      <c r="A2" s="363"/>
      <c r="B2" s="363"/>
      <c r="C2" s="363"/>
      <c r="D2" s="363"/>
      <c r="E2" s="363"/>
      <c r="F2" s="363"/>
      <c r="G2" s="366"/>
      <c r="H2" s="363"/>
      <c r="I2" s="4511" t="s">
        <v>313</v>
      </c>
      <c r="J2" s="4511"/>
    </row>
    <row r="3" spans="1:10" ht="31.5" customHeight="1">
      <c r="A3" s="4502" t="s">
        <v>3785</v>
      </c>
      <c r="B3" s="4502"/>
      <c r="C3" s="4502" t="s">
        <v>3783</v>
      </c>
      <c r="D3" s="4502"/>
      <c r="E3" s="4502" t="s">
        <v>3784</v>
      </c>
      <c r="F3" s="4502"/>
      <c r="G3" s="4499" t="s">
        <v>117</v>
      </c>
      <c r="H3" s="4499"/>
      <c r="I3" s="4502" t="s">
        <v>3782</v>
      </c>
      <c r="J3" s="4502"/>
    </row>
    <row r="4" spans="1:10" ht="14.25">
      <c r="A4" s="2818" t="s">
        <v>118</v>
      </c>
      <c r="B4" s="2819" t="s">
        <v>104</v>
      </c>
      <c r="C4" s="2819" t="s">
        <v>118</v>
      </c>
      <c r="D4" s="2819" t="s">
        <v>104</v>
      </c>
      <c r="E4" s="2819" t="s">
        <v>118</v>
      </c>
      <c r="F4" s="2819" t="s">
        <v>104</v>
      </c>
      <c r="G4" s="4499"/>
      <c r="H4" s="4499"/>
      <c r="I4" s="2819" t="s">
        <v>118</v>
      </c>
      <c r="J4" s="2819" t="s">
        <v>104</v>
      </c>
    </row>
    <row r="5" spans="1:10">
      <c r="A5" s="2820" t="s">
        <v>1266</v>
      </c>
      <c r="B5" s="2820" t="s">
        <v>3012</v>
      </c>
      <c r="C5" s="2820" t="s">
        <v>2347</v>
      </c>
      <c r="D5" s="2820" t="s">
        <v>3013</v>
      </c>
      <c r="E5" s="2820" t="s">
        <v>1268</v>
      </c>
      <c r="F5" s="2820" t="s">
        <v>3014</v>
      </c>
      <c r="G5" s="4508" t="s">
        <v>3015</v>
      </c>
      <c r="H5" s="4509"/>
      <c r="I5" s="2820" t="s">
        <v>1267</v>
      </c>
      <c r="J5" s="2820" t="s">
        <v>3016</v>
      </c>
    </row>
    <row r="6" spans="1:10" ht="33" customHeight="1">
      <c r="A6" s="4349"/>
      <c r="B6" s="2887"/>
      <c r="C6" s="342">
        <v>20180000</v>
      </c>
      <c r="D6" s="2887">
        <v>0</v>
      </c>
      <c r="E6" s="342">
        <v>20180000</v>
      </c>
      <c r="F6" s="2887"/>
      <c r="G6" s="2888" t="s">
        <v>7</v>
      </c>
      <c r="H6" s="365" t="s">
        <v>157</v>
      </c>
      <c r="I6" s="4317"/>
      <c r="J6" s="2887">
        <v>0</v>
      </c>
    </row>
    <row r="7" spans="1:10" ht="33" customHeight="1">
      <c r="A7" s="4345"/>
      <c r="B7" s="2887"/>
      <c r="C7" s="342">
        <v>23839768</v>
      </c>
      <c r="D7" s="2887">
        <v>0</v>
      </c>
      <c r="E7" s="342">
        <v>23839768</v>
      </c>
      <c r="F7" s="2887"/>
      <c r="G7" s="2888" t="s">
        <v>158</v>
      </c>
      <c r="H7" s="365" t="s">
        <v>159</v>
      </c>
      <c r="I7" s="2728"/>
      <c r="J7" s="2887">
        <v>0</v>
      </c>
    </row>
    <row r="8" spans="1:10" ht="33" customHeight="1">
      <c r="A8" s="4350"/>
      <c r="B8" s="2887"/>
      <c r="C8" s="342">
        <v>52589000</v>
      </c>
      <c r="D8" s="2887">
        <v>0</v>
      </c>
      <c r="E8" s="342">
        <v>52589000</v>
      </c>
      <c r="F8" s="2887"/>
      <c r="G8" s="2888" t="s">
        <v>9</v>
      </c>
      <c r="H8" s="365" t="s">
        <v>3481</v>
      </c>
      <c r="I8" s="4317"/>
      <c r="J8" s="2887">
        <v>0</v>
      </c>
    </row>
    <row r="9" spans="1:10" ht="33" customHeight="1">
      <c r="A9" s="4345"/>
      <c r="B9" s="2887"/>
      <c r="C9" s="342"/>
      <c r="D9" s="2887"/>
      <c r="E9" s="364"/>
      <c r="F9" s="2887"/>
      <c r="G9" s="2888" t="s">
        <v>3480</v>
      </c>
      <c r="H9" s="365" t="s">
        <v>3482</v>
      </c>
      <c r="I9" s="4317"/>
      <c r="J9" s="2887"/>
    </row>
    <row r="10" spans="1:10" ht="33" customHeight="1">
      <c r="A10" s="4345"/>
      <c r="B10" s="2887"/>
      <c r="C10" s="342">
        <v>81128000</v>
      </c>
      <c r="D10" s="2887">
        <v>0</v>
      </c>
      <c r="E10" s="342">
        <v>81128000</v>
      </c>
      <c r="F10" s="2887"/>
      <c r="G10" s="2888" t="s">
        <v>10</v>
      </c>
      <c r="H10" s="365" t="s">
        <v>11</v>
      </c>
      <c r="I10" s="4317"/>
      <c r="J10" s="2887">
        <v>0</v>
      </c>
    </row>
    <row r="11" spans="1:10" ht="33" customHeight="1">
      <c r="A11" s="4345"/>
      <c r="B11" s="2887"/>
      <c r="C11" s="342">
        <v>576500</v>
      </c>
      <c r="D11" s="2887">
        <v>0</v>
      </c>
      <c r="E11" s="364">
        <v>576500</v>
      </c>
      <c r="F11" s="2887"/>
      <c r="G11" s="2888" t="s">
        <v>12</v>
      </c>
      <c r="H11" s="365" t="s">
        <v>160</v>
      </c>
      <c r="I11" s="4317"/>
      <c r="J11" s="2887">
        <v>0</v>
      </c>
    </row>
    <row r="12" spans="1:10" ht="33" customHeight="1">
      <c r="A12" s="4345"/>
      <c r="B12" s="2887"/>
      <c r="C12" s="342">
        <v>121000</v>
      </c>
      <c r="D12" s="2887"/>
      <c r="E12" s="364">
        <v>121000</v>
      </c>
      <c r="F12" s="2887"/>
      <c r="G12" s="1041" t="s">
        <v>14</v>
      </c>
      <c r="H12" s="365" t="s">
        <v>161</v>
      </c>
      <c r="I12" s="4317"/>
      <c r="J12" s="2887"/>
    </row>
    <row r="13" spans="1:10" ht="33" customHeight="1">
      <c r="A13" s="4345"/>
      <c r="B13" s="2887"/>
      <c r="C13" s="342">
        <v>12000</v>
      </c>
      <c r="D13" s="2887"/>
      <c r="E13" s="364">
        <v>12000</v>
      </c>
      <c r="F13" s="2887"/>
      <c r="G13" s="1041" t="s">
        <v>15</v>
      </c>
      <c r="H13" s="365" t="s">
        <v>162</v>
      </c>
      <c r="I13" s="4317"/>
      <c r="J13" s="2887"/>
    </row>
    <row r="14" spans="1:10" ht="33" customHeight="1">
      <c r="A14" s="4345"/>
      <c r="B14" s="2887"/>
      <c r="C14" s="342">
        <v>0</v>
      </c>
      <c r="D14" s="2887"/>
      <c r="E14" s="364">
        <v>0</v>
      </c>
      <c r="F14" s="2887"/>
      <c r="G14" s="1041" t="s">
        <v>16</v>
      </c>
      <c r="H14" s="365" t="s">
        <v>17</v>
      </c>
      <c r="I14" s="4317"/>
      <c r="J14" s="2887"/>
    </row>
    <row r="15" spans="1:10" ht="33" customHeight="1">
      <c r="A15" s="4345"/>
      <c r="B15" s="2887"/>
      <c r="C15" s="342">
        <v>1000</v>
      </c>
      <c r="D15" s="2887">
        <v>0</v>
      </c>
      <c r="E15" s="364">
        <v>1000</v>
      </c>
      <c r="F15" s="2887"/>
      <c r="G15" s="2888" t="s">
        <v>18</v>
      </c>
      <c r="H15" s="365" t="s">
        <v>19</v>
      </c>
      <c r="I15" s="4317"/>
      <c r="J15" s="2887">
        <v>0</v>
      </c>
    </row>
    <row r="16" spans="1:10" ht="33" customHeight="1">
      <c r="A16" s="4345"/>
      <c r="B16" s="2887"/>
      <c r="C16" s="342">
        <v>0</v>
      </c>
      <c r="D16" s="2887"/>
      <c r="E16" s="364">
        <v>0</v>
      </c>
      <c r="F16" s="2887"/>
      <c r="G16" s="2888" t="s">
        <v>20</v>
      </c>
      <c r="H16" s="365" t="s">
        <v>163</v>
      </c>
      <c r="I16" s="4317"/>
      <c r="J16" s="2887"/>
    </row>
    <row r="17" spans="1:10" ht="33" customHeight="1">
      <c r="A17" s="4345"/>
      <c r="B17" s="2887"/>
      <c r="C17" s="342">
        <v>6697000</v>
      </c>
      <c r="D17" s="2887">
        <v>0</v>
      </c>
      <c r="E17" s="3016">
        <v>6697000</v>
      </c>
      <c r="F17" s="2887"/>
      <c r="G17" s="2888" t="s">
        <v>22</v>
      </c>
      <c r="H17" s="365" t="s">
        <v>164</v>
      </c>
      <c r="I17" s="3017"/>
      <c r="J17" s="2887">
        <v>0</v>
      </c>
    </row>
    <row r="18" spans="1:10" ht="33" customHeight="1">
      <c r="A18" s="4345"/>
      <c r="B18" s="2887"/>
      <c r="C18" s="342">
        <v>19000</v>
      </c>
      <c r="D18" s="2887">
        <v>0</v>
      </c>
      <c r="E18" s="342">
        <v>19000</v>
      </c>
      <c r="F18" s="2887"/>
      <c r="G18" s="2888" t="s">
        <v>23</v>
      </c>
      <c r="H18" s="365" t="s">
        <v>24</v>
      </c>
      <c r="I18" s="4317"/>
      <c r="J18" s="2887">
        <v>0</v>
      </c>
    </row>
    <row r="19" spans="1:10" ht="33" customHeight="1">
      <c r="A19" s="4345"/>
      <c r="B19" s="2887"/>
      <c r="C19" s="342">
        <v>0</v>
      </c>
      <c r="D19" s="2887"/>
      <c r="E19" s="364">
        <v>0</v>
      </c>
      <c r="F19" s="2887"/>
      <c r="G19" s="2888" t="s">
        <v>25</v>
      </c>
      <c r="H19" s="365" t="s">
        <v>26</v>
      </c>
      <c r="I19" s="4317"/>
      <c r="J19" s="2887"/>
    </row>
    <row r="20" spans="1:10" ht="33" customHeight="1">
      <c r="A20" s="4345"/>
      <c r="B20" s="2887"/>
      <c r="C20" s="342">
        <v>0</v>
      </c>
      <c r="D20" s="2887"/>
      <c r="E20" s="364">
        <v>0</v>
      </c>
      <c r="F20" s="2887"/>
      <c r="G20" s="2888" t="s">
        <v>27</v>
      </c>
      <c r="H20" s="365" t="s">
        <v>165</v>
      </c>
      <c r="I20" s="4317"/>
      <c r="J20" s="2887"/>
    </row>
    <row r="21" spans="1:10" ht="33" customHeight="1">
      <c r="A21" s="4345"/>
      <c r="B21" s="2887"/>
      <c r="C21" s="342">
        <v>0</v>
      </c>
      <c r="D21" s="2887"/>
      <c r="E21" s="364">
        <v>0</v>
      </c>
      <c r="F21" s="2887"/>
      <c r="G21" s="1041" t="s">
        <v>29</v>
      </c>
      <c r="H21" s="365" t="s">
        <v>3006</v>
      </c>
      <c r="I21" s="4317"/>
      <c r="J21" s="2887"/>
    </row>
    <row r="22" spans="1:10" ht="33" customHeight="1">
      <c r="A22" s="4345"/>
      <c r="B22" s="2887"/>
      <c r="C22" s="342">
        <v>4000000</v>
      </c>
      <c r="D22" s="368"/>
      <c r="E22" s="342">
        <v>4000000</v>
      </c>
      <c r="F22" s="1044"/>
      <c r="G22" s="367" t="s">
        <v>166</v>
      </c>
      <c r="H22" s="365" t="s">
        <v>167</v>
      </c>
      <c r="I22" s="4317"/>
      <c r="J22" s="2887"/>
    </row>
    <row r="23" spans="1:10" ht="33" customHeight="1">
      <c r="A23" s="4345"/>
      <c r="B23" s="2887"/>
      <c r="C23" s="342">
        <v>0</v>
      </c>
      <c r="D23" s="368"/>
      <c r="E23" s="364">
        <v>0</v>
      </c>
      <c r="F23" s="1044"/>
      <c r="G23" s="367" t="s">
        <v>2982</v>
      </c>
      <c r="H23" s="1043" t="s">
        <v>3002</v>
      </c>
      <c r="I23" s="4317"/>
      <c r="J23" s="2887"/>
    </row>
    <row r="24" spans="1:10" ht="33" customHeight="1">
      <c r="A24" s="4345"/>
      <c r="B24" s="2887"/>
      <c r="C24" s="342">
        <v>0</v>
      </c>
      <c r="D24" s="368"/>
      <c r="E24" s="364">
        <v>0</v>
      </c>
      <c r="F24" s="1044"/>
      <c r="G24" s="367" t="s">
        <v>30</v>
      </c>
      <c r="H24" s="1043" t="s">
        <v>168</v>
      </c>
      <c r="I24" s="4317"/>
      <c r="J24" s="2887"/>
    </row>
    <row r="25" spans="1:10" ht="33" customHeight="1">
      <c r="A25" s="4345"/>
      <c r="B25" s="2887"/>
      <c r="C25" s="342">
        <v>0</v>
      </c>
      <c r="D25" s="368"/>
      <c r="E25" s="364">
        <v>0</v>
      </c>
      <c r="F25" s="1044"/>
      <c r="G25" s="367" t="s">
        <v>31</v>
      </c>
      <c r="H25" s="2920" t="s">
        <v>32</v>
      </c>
      <c r="I25" s="4317"/>
      <c r="J25" s="2887"/>
    </row>
    <row r="26" spans="1:10" ht="33" customHeight="1">
      <c r="A26" s="4345"/>
      <c r="B26" s="2887"/>
      <c r="C26" s="342">
        <v>744000</v>
      </c>
      <c r="D26" s="368"/>
      <c r="E26" s="364">
        <v>744000</v>
      </c>
      <c r="F26" s="1044"/>
      <c r="G26" s="1375" t="s">
        <v>3363</v>
      </c>
      <c r="H26" s="2920" t="s">
        <v>3457</v>
      </c>
      <c r="I26" s="4317"/>
      <c r="J26" s="2887"/>
    </row>
    <row r="27" spans="1:10" ht="33" customHeight="1">
      <c r="A27" s="4345"/>
      <c r="B27" s="2887"/>
      <c r="C27" s="342"/>
      <c r="D27" s="368"/>
      <c r="E27" s="364"/>
      <c r="F27" s="1044"/>
      <c r="G27" s="1375" t="s">
        <v>3516</v>
      </c>
      <c r="H27" s="2920" t="s">
        <v>3519</v>
      </c>
      <c r="I27" s="4317"/>
      <c r="J27" s="2887"/>
    </row>
    <row r="28" spans="1:10" ht="33" customHeight="1">
      <c r="A28" s="4345"/>
      <c r="B28" s="2887"/>
      <c r="C28" s="342"/>
      <c r="D28" s="368"/>
      <c r="E28" s="364"/>
      <c r="F28" s="1044"/>
      <c r="G28" s="1375" t="s">
        <v>3517</v>
      </c>
      <c r="H28" s="2920" t="s">
        <v>3518</v>
      </c>
      <c r="I28" s="4317"/>
      <c r="J28" s="2887"/>
    </row>
    <row r="29" spans="1:10" ht="33" customHeight="1">
      <c r="A29" s="4346"/>
      <c r="B29" s="342"/>
      <c r="C29" s="342">
        <v>3000</v>
      </c>
      <c r="D29" s="2887">
        <v>0</v>
      </c>
      <c r="E29" s="364">
        <v>3000</v>
      </c>
      <c r="F29" s="2887"/>
      <c r="G29" s="2888" t="s">
        <v>33</v>
      </c>
      <c r="H29" s="365" t="s">
        <v>169</v>
      </c>
      <c r="I29" s="4317"/>
      <c r="J29" s="2887">
        <v>0</v>
      </c>
    </row>
    <row r="30" spans="1:10" ht="33" customHeight="1">
      <c r="A30" s="4346"/>
      <c r="B30" s="1042"/>
      <c r="C30" s="342">
        <v>0</v>
      </c>
      <c r="D30" s="1042">
        <v>0</v>
      </c>
      <c r="E30" s="588">
        <v>0</v>
      </c>
      <c r="F30" s="1042"/>
      <c r="G30" s="367" t="s">
        <v>34</v>
      </c>
      <c r="H30" s="1043" t="s">
        <v>170</v>
      </c>
      <c r="I30" s="4317"/>
      <c r="J30" s="2887">
        <v>0</v>
      </c>
    </row>
    <row r="31" spans="1:10" ht="33" customHeight="1">
      <c r="A31" s="4346"/>
      <c r="B31" s="342"/>
      <c r="C31" s="342">
        <v>228000</v>
      </c>
      <c r="D31" s="2887">
        <v>0</v>
      </c>
      <c r="E31" s="342">
        <v>228000</v>
      </c>
      <c r="F31" s="2887"/>
      <c r="G31" s="2888" t="s">
        <v>35</v>
      </c>
      <c r="H31" s="365" t="s">
        <v>171</v>
      </c>
      <c r="I31" s="4317"/>
      <c r="J31" s="2887">
        <v>0</v>
      </c>
    </row>
    <row r="32" spans="1:10" ht="33" customHeight="1">
      <c r="A32" s="4346"/>
      <c r="B32" s="342"/>
      <c r="C32" s="342">
        <v>0</v>
      </c>
      <c r="D32" s="2887"/>
      <c r="E32" s="364">
        <v>0</v>
      </c>
      <c r="F32" s="2887"/>
      <c r="G32" s="1041" t="s">
        <v>36</v>
      </c>
      <c r="H32" s="2920" t="s">
        <v>172</v>
      </c>
      <c r="I32" s="4317"/>
      <c r="J32" s="2887"/>
    </row>
    <row r="33" spans="1:10" ht="33" customHeight="1">
      <c r="A33" s="4346"/>
      <c r="B33" s="342"/>
      <c r="C33" s="342">
        <v>0</v>
      </c>
      <c r="D33" s="2887"/>
      <c r="E33" s="364">
        <v>0</v>
      </c>
      <c r="F33" s="2887"/>
      <c r="G33" s="1041" t="s">
        <v>37</v>
      </c>
      <c r="H33" s="2920" t="s">
        <v>173</v>
      </c>
      <c r="I33" s="4317"/>
      <c r="J33" s="2887"/>
    </row>
    <row r="34" spans="1:10" ht="33" customHeight="1">
      <c r="A34" s="4346"/>
      <c r="B34" s="342"/>
      <c r="C34" s="342">
        <v>54000</v>
      </c>
      <c r="D34" s="2887"/>
      <c r="E34" s="342">
        <v>54000</v>
      </c>
      <c r="F34" s="2887"/>
      <c r="G34" s="1041" t="s">
        <v>38</v>
      </c>
      <c r="H34" s="2920" t="s">
        <v>174</v>
      </c>
      <c r="I34" s="4317"/>
      <c r="J34" s="2887"/>
    </row>
    <row r="35" spans="1:10" ht="33" customHeight="1">
      <c r="A35" s="4346"/>
      <c r="B35" s="4256"/>
      <c r="C35" s="342">
        <v>0</v>
      </c>
      <c r="D35" s="2887"/>
      <c r="E35" s="364">
        <v>0</v>
      </c>
      <c r="F35" s="2887"/>
      <c r="G35" s="1041" t="s">
        <v>39</v>
      </c>
      <c r="H35" s="2920" t="s">
        <v>40</v>
      </c>
      <c r="I35" s="4317"/>
      <c r="J35" s="2887"/>
    </row>
    <row r="36" spans="1:10" ht="33" customHeight="1">
      <c r="A36" s="4346"/>
      <c r="B36" s="342"/>
      <c r="C36" s="342">
        <v>0</v>
      </c>
      <c r="D36" s="2887"/>
      <c r="E36" s="364">
        <v>0</v>
      </c>
      <c r="F36" s="2887"/>
      <c r="G36" s="1041" t="s">
        <v>41</v>
      </c>
      <c r="H36" s="2920" t="s">
        <v>175</v>
      </c>
      <c r="I36" s="4317"/>
      <c r="J36" s="2887"/>
    </row>
    <row r="37" spans="1:10" ht="33" customHeight="1">
      <c r="A37" s="4346"/>
      <c r="B37" s="342"/>
      <c r="C37" s="342">
        <v>0</v>
      </c>
      <c r="D37" s="2887"/>
      <c r="E37" s="364">
        <v>0</v>
      </c>
      <c r="F37" s="2887"/>
      <c r="G37" s="1041" t="s">
        <v>42</v>
      </c>
      <c r="H37" s="2920" t="s">
        <v>43</v>
      </c>
      <c r="I37" s="4317"/>
      <c r="J37" s="2887"/>
    </row>
    <row r="38" spans="1:10" ht="33" customHeight="1">
      <c r="A38" s="4345"/>
      <c r="B38" s="2887"/>
      <c r="C38" s="342">
        <v>4908205</v>
      </c>
      <c r="D38" s="2887">
        <v>0</v>
      </c>
      <c r="E38" s="342">
        <v>4908205</v>
      </c>
      <c r="F38" s="2887"/>
      <c r="G38" s="2888" t="s">
        <v>44</v>
      </c>
      <c r="H38" s="2777" t="s">
        <v>176</v>
      </c>
      <c r="I38" s="2728"/>
      <c r="J38" s="2887">
        <v>0</v>
      </c>
    </row>
    <row r="39" spans="1:10" ht="33" customHeight="1">
      <c r="A39" s="4345"/>
      <c r="B39" s="2887"/>
      <c r="C39" s="342">
        <v>843000</v>
      </c>
      <c r="D39" s="2887">
        <v>0</v>
      </c>
      <c r="E39" s="342">
        <v>843000</v>
      </c>
      <c r="F39" s="2887"/>
      <c r="G39" s="2888" t="s">
        <v>45</v>
      </c>
      <c r="H39" s="365" t="s">
        <v>46</v>
      </c>
      <c r="I39" s="2728"/>
      <c r="J39" s="2887">
        <v>0</v>
      </c>
    </row>
    <row r="40" spans="1:10" ht="33" customHeight="1">
      <c r="A40" s="4345"/>
      <c r="B40" s="2887"/>
      <c r="C40" s="342">
        <v>732000</v>
      </c>
      <c r="D40" s="2887"/>
      <c r="E40" s="342">
        <v>732000</v>
      </c>
      <c r="F40" s="2887"/>
      <c r="G40" s="2888" t="s">
        <v>47</v>
      </c>
      <c r="H40" s="365" t="s">
        <v>177</v>
      </c>
      <c r="I40" s="2728"/>
      <c r="J40" s="2887"/>
    </row>
    <row r="41" spans="1:10" ht="44.25" customHeight="1">
      <c r="A41" s="4345"/>
      <c r="B41" s="2887"/>
      <c r="C41" s="342">
        <v>350000</v>
      </c>
      <c r="D41" s="2887"/>
      <c r="E41" s="342">
        <v>350000</v>
      </c>
      <c r="F41" s="2887"/>
      <c r="G41" s="1041" t="s">
        <v>48</v>
      </c>
      <c r="H41" s="2918" t="s">
        <v>178</v>
      </c>
      <c r="I41" s="2728"/>
      <c r="J41" s="2887"/>
    </row>
    <row r="42" spans="1:10" ht="33" customHeight="1">
      <c r="A42" s="4345"/>
      <c r="B42" s="2887"/>
      <c r="C42" s="342">
        <v>1031000</v>
      </c>
      <c r="D42" s="2887">
        <v>0</v>
      </c>
      <c r="E42" s="342">
        <v>1031000</v>
      </c>
      <c r="F42" s="2887"/>
      <c r="G42" s="2888" t="s">
        <v>49</v>
      </c>
      <c r="H42" s="365" t="s">
        <v>179</v>
      </c>
      <c r="I42" s="4317"/>
      <c r="J42" s="2887">
        <v>0</v>
      </c>
    </row>
    <row r="43" spans="1:10" ht="33" customHeight="1">
      <c r="A43" s="4346"/>
      <c r="B43" s="2887"/>
      <c r="C43" s="342">
        <v>801000</v>
      </c>
      <c r="D43" s="2887">
        <v>0</v>
      </c>
      <c r="E43" s="342">
        <v>801000</v>
      </c>
      <c r="F43" s="2887"/>
      <c r="G43" s="2888" t="s">
        <v>50</v>
      </c>
      <c r="H43" s="2918" t="s">
        <v>180</v>
      </c>
      <c r="I43" s="4317"/>
      <c r="J43" s="2887">
        <v>0</v>
      </c>
    </row>
    <row r="44" spans="1:10" ht="33" customHeight="1">
      <c r="A44" s="4345"/>
      <c r="B44" s="2887"/>
      <c r="C44" s="342">
        <v>9146000</v>
      </c>
      <c r="D44" s="2887">
        <v>0</v>
      </c>
      <c r="E44" s="342">
        <v>9146000</v>
      </c>
      <c r="F44" s="2887"/>
      <c r="G44" s="2888" t="s">
        <v>51</v>
      </c>
      <c r="H44" s="365" t="s">
        <v>52</v>
      </c>
      <c r="I44" s="4317"/>
      <c r="J44" s="2887">
        <v>0</v>
      </c>
    </row>
    <row r="45" spans="1:10" ht="33" customHeight="1">
      <c r="A45" s="4347"/>
      <c r="B45" s="2887"/>
      <c r="C45" s="342">
        <v>15000000</v>
      </c>
      <c r="D45" s="2887"/>
      <c r="E45" s="342">
        <v>15000000</v>
      </c>
      <c r="F45" s="2887"/>
      <c r="G45" s="2888" t="s">
        <v>2931</v>
      </c>
      <c r="H45" s="365" t="s">
        <v>3454</v>
      </c>
      <c r="I45" s="4317"/>
      <c r="J45" s="2887"/>
    </row>
    <row r="46" spans="1:10" ht="33" customHeight="1">
      <c r="A46" s="4345"/>
      <c r="B46" s="368"/>
      <c r="C46" s="342">
        <v>74000</v>
      </c>
      <c r="D46" s="1044">
        <v>0</v>
      </c>
      <c r="E46" s="342">
        <v>74000</v>
      </c>
      <c r="F46" s="1045"/>
      <c r="G46" s="367" t="s">
        <v>53</v>
      </c>
      <c r="H46" s="2918" t="s">
        <v>181</v>
      </c>
      <c r="I46" s="4317"/>
      <c r="J46" s="368">
        <v>0</v>
      </c>
    </row>
    <row r="47" spans="1:10" ht="33" customHeight="1">
      <c r="A47" s="4345"/>
      <c r="B47" s="2887"/>
      <c r="C47" s="342">
        <v>1300000</v>
      </c>
      <c r="D47" s="2887">
        <v>0</v>
      </c>
      <c r="E47" s="342">
        <v>1300000</v>
      </c>
      <c r="F47" s="2887"/>
      <c r="G47" s="367" t="s">
        <v>54</v>
      </c>
      <c r="H47" s="1043" t="s">
        <v>182</v>
      </c>
      <c r="I47" s="4317"/>
      <c r="J47" s="2887">
        <v>0</v>
      </c>
    </row>
    <row r="48" spans="1:10" ht="33" customHeight="1">
      <c r="A48" s="4345"/>
      <c r="B48" s="2887"/>
      <c r="C48" s="342">
        <v>723000</v>
      </c>
      <c r="D48" s="2887">
        <v>0</v>
      </c>
      <c r="E48" s="342">
        <v>723000</v>
      </c>
      <c r="F48" s="2887"/>
      <c r="G48" s="2888" t="s">
        <v>55</v>
      </c>
      <c r="H48" s="365" t="s">
        <v>183</v>
      </c>
      <c r="I48" s="4317"/>
      <c r="J48" s="2887">
        <v>0</v>
      </c>
    </row>
    <row r="49" spans="1:10" ht="33" customHeight="1">
      <c r="A49" s="4345"/>
      <c r="B49" s="2887"/>
      <c r="C49" s="342">
        <v>695000</v>
      </c>
      <c r="D49" s="2887">
        <v>0</v>
      </c>
      <c r="E49" s="342">
        <v>695000</v>
      </c>
      <c r="F49" s="2887"/>
      <c r="G49" s="2888" t="s">
        <v>56</v>
      </c>
      <c r="H49" s="365" t="s">
        <v>184</v>
      </c>
      <c r="I49" s="4317"/>
      <c r="J49" s="2887">
        <v>0</v>
      </c>
    </row>
    <row r="50" spans="1:10" ht="33" customHeight="1">
      <c r="A50" s="4345"/>
      <c r="B50" s="2887"/>
      <c r="C50" s="342">
        <v>1309000</v>
      </c>
      <c r="D50" s="2887">
        <v>0</v>
      </c>
      <c r="E50" s="342">
        <v>1309000</v>
      </c>
      <c r="F50" s="2887"/>
      <c r="G50" s="2888" t="s">
        <v>57</v>
      </c>
      <c r="H50" s="365" t="s">
        <v>185</v>
      </c>
      <c r="I50" s="4317"/>
      <c r="J50" s="2887">
        <v>0</v>
      </c>
    </row>
    <row r="51" spans="1:10" ht="33" customHeight="1">
      <c r="A51" s="4345"/>
      <c r="B51" s="2887"/>
      <c r="C51" s="342">
        <v>786000</v>
      </c>
      <c r="D51" s="342">
        <v>0</v>
      </c>
      <c r="E51" s="364">
        <v>786000</v>
      </c>
      <c r="F51" s="342"/>
      <c r="G51" s="2888" t="s">
        <v>58</v>
      </c>
      <c r="H51" s="365" t="s">
        <v>186</v>
      </c>
      <c r="I51" s="4317"/>
      <c r="J51" s="342">
        <v>0</v>
      </c>
    </row>
    <row r="52" spans="1:10" ht="33" customHeight="1">
      <c r="A52" s="4345"/>
      <c r="B52" s="2887"/>
      <c r="C52" s="342">
        <v>2313000</v>
      </c>
      <c r="D52" s="2887">
        <v>0</v>
      </c>
      <c r="E52" s="342">
        <v>2313000</v>
      </c>
      <c r="F52" s="2887"/>
      <c r="G52" s="2888" t="s">
        <v>59</v>
      </c>
      <c r="H52" s="365" t="s">
        <v>60</v>
      </c>
      <c r="I52" s="4317"/>
      <c r="J52" s="2887">
        <v>0</v>
      </c>
    </row>
    <row r="53" spans="1:10" ht="33" customHeight="1">
      <c r="A53" s="4348"/>
      <c r="B53" s="2887"/>
      <c r="C53" s="342">
        <v>0</v>
      </c>
      <c r="D53" s="2887"/>
      <c r="E53" s="342">
        <v>0</v>
      </c>
      <c r="F53" s="2887"/>
      <c r="G53" s="2888" t="s">
        <v>61</v>
      </c>
      <c r="H53" s="365" t="s">
        <v>187</v>
      </c>
      <c r="I53" s="4317"/>
      <c r="J53" s="2887"/>
    </row>
    <row r="54" spans="1:10" ht="33" customHeight="1">
      <c r="A54" s="4345"/>
      <c r="B54" s="2887"/>
      <c r="C54" s="342">
        <v>1263000</v>
      </c>
      <c r="D54" s="2887">
        <v>0</v>
      </c>
      <c r="E54" s="342">
        <v>1263000</v>
      </c>
      <c r="F54" s="2887"/>
      <c r="G54" s="2888" t="s">
        <v>62</v>
      </c>
      <c r="H54" s="365" t="s">
        <v>63</v>
      </c>
      <c r="I54" s="4317"/>
      <c r="J54" s="2887">
        <v>0</v>
      </c>
    </row>
    <row r="55" spans="1:10" ht="33" customHeight="1">
      <c r="A55" s="4345"/>
      <c r="B55" s="2887"/>
      <c r="C55" s="342">
        <v>1210500</v>
      </c>
      <c r="D55" s="2887">
        <v>0</v>
      </c>
      <c r="E55" s="342">
        <v>1210500</v>
      </c>
      <c r="F55" s="2887"/>
      <c r="G55" s="2888" t="s">
        <v>64</v>
      </c>
      <c r="H55" s="365" t="s">
        <v>65</v>
      </c>
      <c r="I55" s="4317"/>
      <c r="J55" s="2887">
        <v>0</v>
      </c>
    </row>
    <row r="56" spans="1:10" ht="33" customHeight="1">
      <c r="A56" s="4345"/>
      <c r="B56" s="2887"/>
      <c r="C56" s="342">
        <v>1405000</v>
      </c>
      <c r="D56" s="2887">
        <v>0</v>
      </c>
      <c r="E56" s="342">
        <v>1405000</v>
      </c>
      <c r="F56" s="2887"/>
      <c r="G56" s="2888" t="s">
        <v>66</v>
      </c>
      <c r="H56" s="365" t="s">
        <v>67</v>
      </c>
      <c r="I56" s="4317"/>
      <c r="J56" s="2887">
        <v>0</v>
      </c>
    </row>
    <row r="57" spans="1:10" ht="33" customHeight="1">
      <c r="A57" s="4345"/>
      <c r="B57" s="2887"/>
      <c r="C57" s="342">
        <v>1209000</v>
      </c>
      <c r="D57" s="2887">
        <v>0</v>
      </c>
      <c r="E57" s="342">
        <v>1209000</v>
      </c>
      <c r="F57" s="2887"/>
      <c r="G57" s="2888" t="s">
        <v>68</v>
      </c>
      <c r="H57" s="365" t="s">
        <v>69</v>
      </c>
      <c r="I57" s="4317"/>
      <c r="J57" s="2887">
        <v>0</v>
      </c>
    </row>
    <row r="58" spans="1:10" ht="33" customHeight="1">
      <c r="A58" s="4345"/>
      <c r="B58" s="2887"/>
      <c r="C58" s="342">
        <v>760000</v>
      </c>
      <c r="D58" s="2887">
        <v>0</v>
      </c>
      <c r="E58" s="342">
        <v>760000</v>
      </c>
      <c r="F58" s="2887"/>
      <c r="G58" s="2888" t="s">
        <v>70</v>
      </c>
      <c r="H58" s="365" t="s">
        <v>71</v>
      </c>
      <c r="I58" s="4317"/>
      <c r="J58" s="2887">
        <v>0</v>
      </c>
    </row>
    <row r="59" spans="1:10" ht="33" customHeight="1">
      <c r="A59" s="4345"/>
      <c r="B59" s="2887"/>
      <c r="C59" s="342">
        <v>760000</v>
      </c>
      <c r="D59" s="2887">
        <v>0</v>
      </c>
      <c r="E59" s="342">
        <v>760000</v>
      </c>
      <c r="F59" s="2887"/>
      <c r="G59" s="2888" t="s">
        <v>72</v>
      </c>
      <c r="H59" s="365" t="s">
        <v>189</v>
      </c>
      <c r="I59" s="4317"/>
      <c r="J59" s="2887">
        <v>0</v>
      </c>
    </row>
    <row r="60" spans="1:10" ht="33" customHeight="1">
      <c r="A60" s="4345"/>
      <c r="B60" s="2887"/>
      <c r="C60" s="342">
        <v>19058000</v>
      </c>
      <c r="D60" s="2887">
        <v>0</v>
      </c>
      <c r="E60" s="342">
        <v>19058000</v>
      </c>
      <c r="F60" s="2887"/>
      <c r="G60" s="2888" t="s">
        <v>73</v>
      </c>
      <c r="H60" s="365" t="s">
        <v>74</v>
      </c>
      <c r="I60" s="4317"/>
      <c r="J60" s="2887">
        <v>0</v>
      </c>
    </row>
    <row r="61" spans="1:10" ht="33" customHeight="1">
      <c r="A61" s="4346"/>
      <c r="B61" s="2887"/>
      <c r="C61" s="342">
        <v>5199000</v>
      </c>
      <c r="D61" s="2887">
        <v>0</v>
      </c>
      <c r="E61" s="342">
        <v>5199000</v>
      </c>
      <c r="F61" s="2887"/>
      <c r="G61" s="2888" t="s">
        <v>75</v>
      </c>
      <c r="H61" s="365" t="s">
        <v>76</v>
      </c>
      <c r="I61" s="4317"/>
      <c r="J61" s="2887">
        <v>0</v>
      </c>
    </row>
    <row r="62" spans="1:10" ht="33" customHeight="1">
      <c r="A62" s="4345"/>
      <c r="B62" s="2887"/>
      <c r="C62" s="342">
        <v>3092000</v>
      </c>
      <c r="D62" s="2887">
        <v>0</v>
      </c>
      <c r="E62" s="342">
        <v>3092000</v>
      </c>
      <c r="F62" s="2887"/>
      <c r="G62" s="2888" t="s">
        <v>77</v>
      </c>
      <c r="H62" s="365" t="s">
        <v>190</v>
      </c>
      <c r="I62" s="4317"/>
      <c r="J62" s="2887">
        <v>0</v>
      </c>
    </row>
    <row r="63" spans="1:10" ht="33" customHeight="1">
      <c r="A63" s="4345"/>
      <c r="B63" s="2887"/>
      <c r="C63" s="342">
        <v>3611857</v>
      </c>
      <c r="D63" s="2887">
        <v>0</v>
      </c>
      <c r="E63" s="342">
        <v>3611857</v>
      </c>
      <c r="F63" s="2887"/>
      <c r="G63" s="2888" t="s">
        <v>78</v>
      </c>
      <c r="H63" s="365" t="s">
        <v>79</v>
      </c>
      <c r="I63" s="4317"/>
      <c r="J63" s="2887">
        <v>0</v>
      </c>
    </row>
    <row r="64" spans="1:10" ht="33" customHeight="1">
      <c r="A64" s="4345"/>
      <c r="B64" s="2887"/>
      <c r="C64" s="342">
        <v>5340000</v>
      </c>
      <c r="D64" s="2887">
        <v>0</v>
      </c>
      <c r="E64" s="364">
        <v>5340000</v>
      </c>
      <c r="F64" s="2887"/>
      <c r="G64" s="2888" t="s">
        <v>80</v>
      </c>
      <c r="H64" s="365" t="s">
        <v>191</v>
      </c>
      <c r="I64" s="4317"/>
      <c r="J64" s="2887">
        <v>0</v>
      </c>
    </row>
    <row r="65" spans="1:10" ht="33" customHeight="1">
      <c r="A65" s="4343"/>
      <c r="B65" s="2887"/>
      <c r="C65" s="342">
        <v>5153000</v>
      </c>
      <c r="D65" s="2887">
        <v>0</v>
      </c>
      <c r="E65" s="342">
        <v>5153000</v>
      </c>
      <c r="F65" s="2887"/>
      <c r="G65" s="2888" t="s">
        <v>82</v>
      </c>
      <c r="H65" s="365" t="s">
        <v>192</v>
      </c>
      <c r="I65" s="4317"/>
      <c r="J65" s="2887">
        <v>0</v>
      </c>
    </row>
    <row r="66" spans="1:10" ht="33" customHeight="1">
      <c r="A66" s="4345"/>
      <c r="B66" s="2887"/>
      <c r="C66" s="342">
        <v>6350000</v>
      </c>
      <c r="D66" s="2887">
        <v>0</v>
      </c>
      <c r="E66" s="342">
        <v>6350000</v>
      </c>
      <c r="F66" s="2887"/>
      <c r="G66" s="2888" t="s">
        <v>84</v>
      </c>
      <c r="H66" s="365" t="s">
        <v>85</v>
      </c>
      <c r="I66" s="4317"/>
      <c r="J66" s="2887">
        <v>0</v>
      </c>
    </row>
    <row r="67" spans="1:10" ht="33" customHeight="1">
      <c r="A67" s="4348"/>
      <c r="B67" s="2887"/>
      <c r="C67" s="342">
        <v>6000000</v>
      </c>
      <c r="D67" s="2887"/>
      <c r="E67" s="342">
        <v>6000000</v>
      </c>
      <c r="F67" s="2887"/>
      <c r="G67" s="2888" t="s">
        <v>3455</v>
      </c>
      <c r="H67" s="365" t="s">
        <v>3456</v>
      </c>
      <c r="I67" s="4317"/>
      <c r="J67" s="2887"/>
    </row>
    <row r="68" spans="1:10" ht="33" customHeight="1">
      <c r="A68" s="4344"/>
      <c r="B68" s="2887"/>
      <c r="C68" s="342">
        <v>6063000</v>
      </c>
      <c r="D68" s="2887">
        <v>0</v>
      </c>
      <c r="E68" s="342">
        <v>6063000</v>
      </c>
      <c r="F68" s="2887"/>
      <c r="G68" s="2888" t="s">
        <v>86</v>
      </c>
      <c r="H68" s="365" t="s">
        <v>87</v>
      </c>
      <c r="I68" s="4317"/>
      <c r="J68" s="2887">
        <v>0</v>
      </c>
    </row>
    <row r="69" spans="1:10" ht="31.5" customHeight="1">
      <c r="A69" s="1379">
        <f>SUM(A6:A68)</f>
        <v>0</v>
      </c>
      <c r="B69" s="1379">
        <f t="shared" ref="B69:F69" si="0">SUM(B6:B68)</f>
        <v>0</v>
      </c>
      <c r="C69" s="1379">
        <f t="shared" si="0"/>
        <v>296677830</v>
      </c>
      <c r="D69" s="1379">
        <f t="shared" si="0"/>
        <v>0</v>
      </c>
      <c r="E69" s="1379">
        <f t="shared" si="0"/>
        <v>296677830</v>
      </c>
      <c r="F69" s="1379">
        <f t="shared" si="0"/>
        <v>0</v>
      </c>
      <c r="G69" s="1379">
        <v>0</v>
      </c>
      <c r="H69" s="2938" t="s">
        <v>316</v>
      </c>
      <c r="I69" s="1379">
        <f>SUM(I6:I68)</f>
        <v>0</v>
      </c>
      <c r="J69" s="1379">
        <f>SUM(J6:J68)</f>
        <v>0</v>
      </c>
    </row>
  </sheetData>
  <mergeCells count="8">
    <mergeCell ref="G5:H5"/>
    <mergeCell ref="A1:J1"/>
    <mergeCell ref="I2:J2"/>
    <mergeCell ref="A3:B3"/>
    <mergeCell ref="C3:D3"/>
    <mergeCell ref="E3:F3"/>
    <mergeCell ref="G3:H4"/>
    <mergeCell ref="I3:J3"/>
  </mergeCells>
  <printOptions horizontalCentered="1"/>
  <pageMargins left="0.51181102362204722" right="0.35433070866141736" top="0.82677165354330717" bottom="0.39370078740157483" header="0.39370078740157483" footer="0.59055118110236227"/>
  <pageSetup scale="90" firstPageNumber="30" orientation="landscape" useFirstPageNumber="1" r:id="rId1"/>
  <headerFooter>
    <oddHeader>&amp;L&amp;"Arial,Bold"&amp;UCOCHIN UNIVERSITY OF SCIENCE AND TECHNOLOGY &amp;9BUDGET ESTIMATES: 2022-23&amp;C&amp;P</oddHeader>
    <oddFooter>&amp;L&amp;C&amp;R</oddFooter>
    <evenHeader>&amp;L&amp;"Arial,Bold"&amp;UCOCHIN UNIVERSITY OF SCIENCE AND TECHNOLOGY&amp;9BUDGET ESTIMATES: 2016-17&amp;10&amp;C&amp;P&amp;R</evenHeader>
    <evenFooter>&amp;L&amp;C&amp;R</even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sheetPr>
    <tabColor rgb="FF7030A0"/>
  </sheetPr>
  <dimension ref="A2:O224"/>
  <sheetViews>
    <sheetView zoomScale="90" zoomScaleNormal="90" zoomScaleSheetLayoutView="100" workbookViewId="0">
      <selection activeCell="J163" sqref="J163:J169"/>
    </sheetView>
  </sheetViews>
  <sheetFormatPr defaultColWidth="15.28515625" defaultRowHeight="12.75" customHeight="1"/>
  <cols>
    <col min="1" max="1" width="14.28515625" style="1705" customWidth="1"/>
    <col min="2" max="2" width="14" style="1705" customWidth="1"/>
    <col min="3" max="3" width="15" style="1705" customWidth="1"/>
    <col min="4" max="4" width="13.5703125" style="1705" customWidth="1"/>
    <col min="5" max="5" width="15" style="1705" customWidth="1"/>
    <col min="6" max="6" width="14.85546875" style="1705" customWidth="1"/>
    <col min="7" max="7" width="5.85546875" style="1436" customWidth="1"/>
    <col min="8" max="8" width="28" style="2821" customWidth="1"/>
    <col min="9" max="9" width="17.5703125" style="2821" customWidth="1"/>
    <col min="10" max="10" width="14.42578125" style="2821" customWidth="1"/>
    <col min="11" max="100" width="15.28515625" style="2821" customWidth="1"/>
    <col min="101" max="16384" width="15.28515625" style="2821"/>
  </cols>
  <sheetData>
    <row r="2" spans="1:14" s="1427" customFormat="1" ht="18.75" customHeight="1">
      <c r="A2" s="1425"/>
      <c r="B2" s="1425"/>
      <c r="C2" s="1425"/>
      <c r="D2" s="1425"/>
      <c r="E2" s="1426"/>
      <c r="F2" s="1426"/>
      <c r="G2" s="1426"/>
      <c r="H2" s="1426"/>
      <c r="I2" s="1426"/>
      <c r="J2" s="1426"/>
      <c r="K2" s="1426"/>
      <c r="L2" s="1426"/>
      <c r="M2" s="1426"/>
      <c r="N2" s="1426"/>
    </row>
    <row r="3" spans="1:14" s="1427" customFormat="1" ht="18.75" customHeight="1">
      <c r="A3" s="4512" t="s">
        <v>317</v>
      </c>
      <c r="B3" s="4512"/>
      <c r="C3" s="4512"/>
      <c r="D3" s="4512"/>
      <c r="E3" s="4512"/>
      <c r="F3" s="4512"/>
      <c r="G3" s="4512"/>
      <c r="H3" s="4512"/>
      <c r="I3" s="4512"/>
      <c r="J3" s="4512"/>
      <c r="K3" s="1426"/>
      <c r="L3" s="1426"/>
      <c r="M3" s="1426"/>
      <c r="N3" s="1426"/>
    </row>
    <row r="4" spans="1:14" s="1427" customFormat="1" ht="10.5" customHeight="1" thickBot="1">
      <c r="A4" s="1428"/>
      <c r="B4" s="1428"/>
      <c r="C4" s="1428"/>
      <c r="D4" s="1428"/>
      <c r="E4" s="1428"/>
      <c r="F4" s="1428"/>
      <c r="G4" s="1428"/>
      <c r="H4" s="1428"/>
      <c r="I4" s="4513" t="s">
        <v>313</v>
      </c>
      <c r="J4" s="4513"/>
      <c r="K4" s="1429"/>
    </row>
    <row r="5" spans="1:14" s="1429" customFormat="1" ht="35.25" customHeight="1">
      <c r="A5" s="4514" t="s">
        <v>3785</v>
      </c>
      <c r="B5" s="4515"/>
      <c r="C5" s="4516" t="s">
        <v>3783</v>
      </c>
      <c r="D5" s="4515"/>
      <c r="E5" s="4516" t="s">
        <v>3784</v>
      </c>
      <c r="F5" s="4515"/>
      <c r="G5" s="4517" t="s">
        <v>117</v>
      </c>
      <c r="H5" s="4518"/>
      <c r="I5" s="4516" t="s">
        <v>3782</v>
      </c>
      <c r="J5" s="4521"/>
    </row>
    <row r="6" spans="1:14" s="1427" customFormat="1" ht="23.25" customHeight="1">
      <c r="A6" s="1430" t="s">
        <v>118</v>
      </c>
      <c r="B6" s="1431" t="s">
        <v>104</v>
      </c>
      <c r="C6" s="1431" t="s">
        <v>118</v>
      </c>
      <c r="D6" s="1431" t="s">
        <v>104</v>
      </c>
      <c r="E6" s="1431" t="s">
        <v>118</v>
      </c>
      <c r="F6" s="1431" t="s">
        <v>104</v>
      </c>
      <c r="G6" s="4519"/>
      <c r="H6" s="4520"/>
      <c r="I6" s="1431" t="s">
        <v>118</v>
      </c>
      <c r="J6" s="1432" t="s">
        <v>104</v>
      </c>
      <c r="K6" s="1429"/>
    </row>
    <row r="7" spans="1:14" s="1436" customFormat="1" ht="16.5" customHeight="1" thickBot="1">
      <c r="A7" s="1433" t="s">
        <v>1266</v>
      </c>
      <c r="B7" s="1434" t="s">
        <v>3012</v>
      </c>
      <c r="C7" s="1434" t="s">
        <v>2347</v>
      </c>
      <c r="D7" s="1434" t="s">
        <v>3013</v>
      </c>
      <c r="E7" s="1434" t="s">
        <v>1268</v>
      </c>
      <c r="F7" s="1434" t="s">
        <v>3014</v>
      </c>
      <c r="G7" s="4522" t="s">
        <v>3015</v>
      </c>
      <c r="H7" s="4523"/>
      <c r="I7" s="1434" t="s">
        <v>1267</v>
      </c>
      <c r="J7" s="1435" t="s">
        <v>3016</v>
      </c>
    </row>
    <row r="8" spans="1:14" s="1427" customFormat="1" ht="20.25" customHeight="1">
      <c r="A8" s="4524" t="s">
        <v>318</v>
      </c>
      <c r="B8" s="4525"/>
      <c r="C8" s="1437"/>
      <c r="D8" s="1437"/>
      <c r="E8" s="1437"/>
      <c r="F8" s="1437"/>
      <c r="G8" s="1438"/>
      <c r="H8" s="1439"/>
      <c r="I8" s="1440"/>
      <c r="J8" s="1441"/>
    </row>
    <row r="9" spans="1:14" s="1427" customFormat="1" ht="30.75" customHeight="1">
      <c r="A9" s="1442">
        <f t="shared" ref="A9:F9" si="0">A26</f>
        <v>0</v>
      </c>
      <c r="B9" s="1442">
        <f t="shared" si="0"/>
        <v>0</v>
      </c>
      <c r="C9" s="1442">
        <f t="shared" si="0"/>
        <v>1533700000</v>
      </c>
      <c r="D9" s="1442">
        <f t="shared" si="0"/>
        <v>230000000</v>
      </c>
      <c r="E9" s="1442">
        <f t="shared" si="0"/>
        <v>1533700000</v>
      </c>
      <c r="F9" s="1442">
        <f t="shared" si="0"/>
        <v>230000000</v>
      </c>
      <c r="G9" s="1444">
        <v>1</v>
      </c>
      <c r="H9" s="1519" t="s">
        <v>319</v>
      </c>
      <c r="I9" s="1439">
        <f>I26</f>
        <v>0</v>
      </c>
      <c r="J9" s="1439">
        <f>J26</f>
        <v>0</v>
      </c>
    </row>
    <row r="10" spans="1:14" s="1427" customFormat="1" ht="25.5" customHeight="1">
      <c r="A10" s="1442">
        <f t="shared" ref="A10:F10" si="1">A90</f>
        <v>0</v>
      </c>
      <c r="B10" s="1442">
        <f t="shared" si="1"/>
        <v>0</v>
      </c>
      <c r="C10" s="1442">
        <f t="shared" si="1"/>
        <v>0</v>
      </c>
      <c r="D10" s="1442">
        <f t="shared" si="1"/>
        <v>1500000</v>
      </c>
      <c r="E10" s="1442">
        <f t="shared" si="1"/>
        <v>0</v>
      </c>
      <c r="F10" s="1442">
        <f t="shared" si="1"/>
        <v>1500000</v>
      </c>
      <c r="G10" s="1447">
        <v>2</v>
      </c>
      <c r="H10" s="1491" t="s">
        <v>214</v>
      </c>
      <c r="I10" s="1439">
        <f>I90</f>
        <v>0</v>
      </c>
      <c r="J10" s="1439">
        <f>J90</f>
        <v>0</v>
      </c>
      <c r="L10" s="1449"/>
    </row>
    <row r="11" spans="1:14" s="1427" customFormat="1" ht="27" customHeight="1">
      <c r="A11" s="1442">
        <f t="shared" ref="A11:F11" si="2">A161</f>
        <v>0</v>
      </c>
      <c r="B11" s="1442">
        <f t="shared" si="2"/>
        <v>0</v>
      </c>
      <c r="C11" s="1442">
        <f t="shared" si="2"/>
        <v>0</v>
      </c>
      <c r="D11" s="1442">
        <f t="shared" si="2"/>
        <v>3800000</v>
      </c>
      <c r="E11" s="1442">
        <f t="shared" si="2"/>
        <v>0</v>
      </c>
      <c r="F11" s="1442">
        <f t="shared" si="2"/>
        <v>3800000</v>
      </c>
      <c r="G11" s="1447">
        <v>3</v>
      </c>
      <c r="H11" s="1491" t="s">
        <v>320</v>
      </c>
      <c r="I11" s="1439">
        <f>I161</f>
        <v>0</v>
      </c>
      <c r="J11" s="1439">
        <f>J161</f>
        <v>0</v>
      </c>
    </row>
    <row r="12" spans="1:14" s="1427" customFormat="1" ht="20.100000000000001" customHeight="1" thickBot="1">
      <c r="A12" s="1450">
        <f t="shared" ref="A12:F12" si="3">A196</f>
        <v>0</v>
      </c>
      <c r="B12" s="1450">
        <f t="shared" si="3"/>
        <v>0</v>
      </c>
      <c r="C12" s="1450">
        <f t="shared" si="3"/>
        <v>0</v>
      </c>
      <c r="D12" s="1450">
        <f t="shared" si="3"/>
        <v>1850000</v>
      </c>
      <c r="E12" s="1450">
        <f t="shared" si="3"/>
        <v>0</v>
      </c>
      <c r="F12" s="1450">
        <f t="shared" si="3"/>
        <v>1850000</v>
      </c>
      <c r="G12" s="1452">
        <v>4</v>
      </c>
      <c r="H12" s="1781" t="s">
        <v>321</v>
      </c>
      <c r="I12" s="1439">
        <f>I196</f>
        <v>0</v>
      </c>
      <c r="J12" s="1439">
        <f>J196</f>
        <v>0</v>
      </c>
    </row>
    <row r="13" spans="1:14" s="1449" customFormat="1" ht="24" customHeight="1" thickTop="1" thickBot="1">
      <c r="A13" s="1455">
        <f t="shared" ref="A13:F13" si="4">SUM(A9:A12)</f>
        <v>0</v>
      </c>
      <c r="B13" s="1455">
        <f t="shared" si="4"/>
        <v>0</v>
      </c>
      <c r="C13" s="1456">
        <f t="shared" si="4"/>
        <v>1533700000</v>
      </c>
      <c r="D13" s="1458">
        <f t="shared" si="4"/>
        <v>237150000</v>
      </c>
      <c r="E13" s="1456">
        <f t="shared" si="4"/>
        <v>1533700000</v>
      </c>
      <c r="F13" s="1456">
        <f t="shared" si="4"/>
        <v>237150000</v>
      </c>
      <c r="G13" s="1457"/>
      <c r="H13" s="2939" t="s">
        <v>294</v>
      </c>
      <c r="I13" s="1478">
        <f>SUM(I9:I12)</f>
        <v>0</v>
      </c>
      <c r="J13" s="1478">
        <f>SUM(J9:J12)</f>
        <v>0</v>
      </c>
      <c r="L13" s="1449">
        <f>243800000*1.2</f>
        <v>292560000</v>
      </c>
    </row>
    <row r="14" spans="1:14" s="1427" customFormat="1" ht="12.75" customHeight="1">
      <c r="A14" s="1459"/>
      <c r="B14" s="1459"/>
      <c r="C14" s="1459"/>
      <c r="D14" s="1459"/>
      <c r="E14" s="1459"/>
      <c r="F14" s="1459"/>
      <c r="G14" s="1429"/>
      <c r="H14" s="1428"/>
      <c r="I14" s="1459"/>
      <c r="J14" s="1459"/>
    </row>
    <row r="15" spans="1:14" s="1427" customFormat="1" ht="15.75" customHeight="1" thickBot="1">
      <c r="A15" s="4513" t="s">
        <v>322</v>
      </c>
      <c r="B15" s="4513"/>
      <c r="C15" s="4513"/>
      <c r="D15" s="4513"/>
      <c r="E15" s="4513"/>
      <c r="F15" s="4513"/>
      <c r="G15" s="4513"/>
      <c r="H15" s="4513"/>
      <c r="I15" s="4513"/>
      <c r="J15" s="4513"/>
    </row>
    <row r="16" spans="1:14" s="1427" customFormat="1" ht="20.25" customHeight="1">
      <c r="A16" s="4526" t="s">
        <v>323</v>
      </c>
      <c r="B16" s="4527"/>
      <c r="C16" s="4527"/>
      <c r="D16" s="4527"/>
      <c r="E16" s="4527"/>
      <c r="F16" s="4527"/>
      <c r="G16" s="4527"/>
      <c r="H16" s="4527"/>
      <c r="I16" s="4527"/>
      <c r="J16" s="4528"/>
    </row>
    <row r="17" spans="1:15" s="1427" customFormat="1" ht="18.75" customHeight="1">
      <c r="A17" s="4529"/>
      <c r="B17" s="4530"/>
      <c r="C17" s="4530"/>
      <c r="D17" s="4530"/>
      <c r="E17" s="4530"/>
      <c r="F17" s="4530"/>
      <c r="G17" s="2868">
        <v>1</v>
      </c>
      <c r="H17" s="4531" t="s">
        <v>319</v>
      </c>
      <c r="I17" s="4531"/>
      <c r="J17" s="4532"/>
    </row>
    <row r="18" spans="1:15" s="1427" customFormat="1" ht="20.25" customHeight="1">
      <c r="A18" s="1438"/>
      <c r="B18" s="1439"/>
      <c r="C18" s="1439">
        <v>1528700000</v>
      </c>
      <c r="D18" s="1439"/>
      <c r="E18" s="1439">
        <v>1528700000</v>
      </c>
      <c r="F18" s="1439"/>
      <c r="G18" s="1438" t="s">
        <v>324</v>
      </c>
      <c r="H18" s="1460" t="s">
        <v>325</v>
      </c>
      <c r="I18" s="1439"/>
      <c r="J18" s="1439"/>
    </row>
    <row r="19" spans="1:15" s="1427" customFormat="1" ht="33.75" customHeight="1">
      <c r="A19" s="1438"/>
      <c r="B19" s="1461"/>
      <c r="C19" s="1439"/>
      <c r="D19" s="1439"/>
      <c r="E19" s="1439"/>
      <c r="F19" s="1439"/>
      <c r="G19" s="1438" t="s">
        <v>326</v>
      </c>
      <c r="H19" s="1460" t="s">
        <v>3298</v>
      </c>
      <c r="I19" s="1439"/>
      <c r="J19" s="1439"/>
    </row>
    <row r="20" spans="1:15" s="1427" customFormat="1" ht="33.75" customHeight="1">
      <c r="A20" s="1438"/>
      <c r="B20" s="1461"/>
      <c r="C20" s="1439"/>
      <c r="D20" s="1439">
        <v>0</v>
      </c>
      <c r="E20" s="1439"/>
      <c r="F20" s="1439">
        <v>0</v>
      </c>
      <c r="G20" s="1462" t="s">
        <v>697</v>
      </c>
      <c r="H20" s="1460" t="s">
        <v>3297</v>
      </c>
      <c r="I20" s="1439"/>
      <c r="J20" s="3815"/>
    </row>
    <row r="21" spans="1:15" s="1427" customFormat="1" ht="18" customHeight="1">
      <c r="A21" s="1438"/>
      <c r="B21" s="1438"/>
      <c r="D21" s="1439">
        <v>230000000</v>
      </c>
      <c r="F21" s="1439">
        <v>230000000</v>
      </c>
      <c r="G21" s="1438" t="s">
        <v>327</v>
      </c>
      <c r="H21" s="1460" t="s">
        <v>328</v>
      </c>
      <c r="J21" s="1439"/>
    </row>
    <row r="22" spans="1:15" s="1427" customFormat="1" ht="21.75" customHeight="1">
      <c r="A22" s="1438"/>
      <c r="B22" s="1439"/>
      <c r="C22" s="1439">
        <v>5000000</v>
      </c>
      <c r="D22" s="1439"/>
      <c r="E22" s="1439">
        <v>5000000</v>
      </c>
      <c r="F22" s="1439"/>
      <c r="G22" s="1438" t="s">
        <v>329</v>
      </c>
      <c r="H22" s="1460" t="s">
        <v>3006</v>
      </c>
      <c r="I22" s="1439"/>
      <c r="J22" s="1439"/>
    </row>
    <row r="23" spans="1:15" s="1427" customFormat="1" ht="31.5" customHeight="1">
      <c r="A23" s="1438"/>
      <c r="B23" s="1439"/>
      <c r="C23" s="1439"/>
      <c r="D23" s="1439"/>
      <c r="E23" s="1439"/>
      <c r="F23" s="1439"/>
      <c r="G23" s="1438" t="s">
        <v>330</v>
      </c>
      <c r="H23" s="1460" t="s">
        <v>331</v>
      </c>
      <c r="I23" s="1439"/>
      <c r="J23" s="1439"/>
    </row>
    <row r="24" spans="1:15" s="1427" customFormat="1" ht="17.25" customHeight="1">
      <c r="A24" s="1438"/>
      <c r="B24" s="1439"/>
      <c r="C24" s="1439"/>
      <c r="D24" s="1439"/>
      <c r="E24" s="1439"/>
      <c r="F24" s="1439"/>
      <c r="G24" s="1438" t="s">
        <v>332</v>
      </c>
      <c r="H24" s="1460" t="s">
        <v>216</v>
      </c>
      <c r="I24" s="1439"/>
      <c r="J24" s="1439"/>
    </row>
    <row r="25" spans="1:15" s="1427" customFormat="1" ht="17.25" customHeight="1">
      <c r="A25" s="1438"/>
      <c r="B25" s="1463"/>
      <c r="C25" s="1439"/>
      <c r="D25" s="1439"/>
      <c r="E25" s="1439"/>
      <c r="F25" s="1439"/>
      <c r="G25" s="1438" t="s">
        <v>333</v>
      </c>
      <c r="H25" s="1460" t="s">
        <v>334</v>
      </c>
      <c r="I25" s="1439"/>
      <c r="J25" s="1439"/>
      <c r="K25" s="1464"/>
    </row>
    <row r="26" spans="1:15" s="1449" customFormat="1" ht="24" customHeight="1">
      <c r="A26" s="1465">
        <f t="shared" ref="A26:B26" si="5">SUM(A18:A25)</f>
        <v>0</v>
      </c>
      <c r="B26" s="1465">
        <f t="shared" si="5"/>
        <v>0</v>
      </c>
      <c r="C26" s="1465">
        <f>SUM(C18:C25)</f>
        <v>1533700000</v>
      </c>
      <c r="D26" s="1465">
        <f>SUM(D18:D25)</f>
        <v>230000000</v>
      </c>
      <c r="E26" s="1465">
        <f>SUM(E18:E25)</f>
        <v>1533700000</v>
      </c>
      <c r="F26" s="1465">
        <f>SUM(F18:F25)</f>
        <v>230000000</v>
      </c>
      <c r="G26" s="1466"/>
      <c r="H26" s="1467" t="s">
        <v>335</v>
      </c>
      <c r="I26" s="1465">
        <f t="shared" ref="I26:J26" si="6">SUM(I18:I25)</f>
        <v>0</v>
      </c>
      <c r="J26" s="1465">
        <f t="shared" si="6"/>
        <v>0</v>
      </c>
    </row>
    <row r="27" spans="1:15" s="1427" customFormat="1" ht="19.5" hidden="1" customHeight="1">
      <c r="A27" s="4533"/>
      <c r="B27" s="4533"/>
      <c r="C27" s="4533"/>
      <c r="D27" s="4533"/>
      <c r="E27" s="4533"/>
      <c r="F27" s="4533"/>
      <c r="G27" s="1468">
        <v>2</v>
      </c>
      <c r="H27" s="1469" t="s">
        <v>336</v>
      </c>
      <c r="I27" s="4533"/>
      <c r="J27" s="4533"/>
    </row>
    <row r="28" spans="1:15" s="1427" customFormat="1" ht="16.5" hidden="1" customHeight="1">
      <c r="A28" s="1438"/>
      <c r="B28" s="1461"/>
      <c r="C28" s="1438"/>
      <c r="D28" s="1461"/>
      <c r="E28" s="1438"/>
      <c r="F28" s="1461"/>
      <c r="G28" s="1438">
        <v>100</v>
      </c>
      <c r="H28" s="1460" t="s">
        <v>337</v>
      </c>
      <c r="I28" s="1438"/>
      <c r="J28" s="1461"/>
    </row>
    <row r="29" spans="1:15" s="1427" customFormat="1" ht="13.5" hidden="1" customHeight="1">
      <c r="A29" s="1438"/>
      <c r="B29" s="1461"/>
      <c r="C29" s="1438"/>
      <c r="D29" s="1461"/>
      <c r="E29" s="1438"/>
      <c r="F29" s="1461"/>
      <c r="G29" s="1438">
        <v>101</v>
      </c>
      <c r="H29" s="1460" t="s">
        <v>338</v>
      </c>
      <c r="I29" s="1438"/>
      <c r="J29" s="1461"/>
      <c r="K29" s="1464"/>
      <c r="L29" s="1464"/>
      <c r="M29" s="1464"/>
      <c r="N29" s="1464"/>
      <c r="O29" s="1464"/>
    </row>
    <row r="30" spans="1:15" s="1427" customFormat="1" ht="14.25" hidden="1" customHeight="1">
      <c r="A30" s="1438"/>
      <c r="B30" s="1461"/>
      <c r="C30" s="1438"/>
      <c r="D30" s="1461"/>
      <c r="E30" s="1438"/>
      <c r="F30" s="1461"/>
      <c r="G30" s="1438">
        <v>102</v>
      </c>
      <c r="H30" s="1460" t="s">
        <v>339</v>
      </c>
      <c r="I30" s="1438"/>
      <c r="J30" s="1461"/>
      <c r="K30" s="1464"/>
      <c r="L30" s="1464"/>
      <c r="M30" s="1464"/>
      <c r="N30" s="1464"/>
      <c r="O30" s="1464"/>
    </row>
    <row r="31" spans="1:15" s="1427" customFormat="1" ht="14.25" hidden="1" customHeight="1">
      <c r="A31" s="1438"/>
      <c r="B31" s="1461"/>
      <c r="C31" s="1438"/>
      <c r="D31" s="1461"/>
      <c r="E31" s="1438"/>
      <c r="F31" s="1461"/>
      <c r="G31" s="1438">
        <v>103</v>
      </c>
      <c r="H31" s="1460" t="s">
        <v>216</v>
      </c>
      <c r="I31" s="1461"/>
      <c r="J31" s="1461"/>
      <c r="K31" s="1464"/>
      <c r="L31" s="1464"/>
      <c r="M31" s="1464"/>
      <c r="N31" s="1464"/>
      <c r="O31" s="1464"/>
    </row>
    <row r="32" spans="1:15" s="1427" customFormat="1" ht="14.25" customHeight="1">
      <c r="A32" s="1438"/>
      <c r="B32" s="1461"/>
      <c r="C32" s="1438"/>
      <c r="D32" s="1461"/>
      <c r="E32" s="1438"/>
      <c r="F32" s="1461"/>
      <c r="G32" s="1468">
        <v>2</v>
      </c>
      <c r="H32" s="1470" t="s">
        <v>3252</v>
      </c>
      <c r="I32" s="1461"/>
      <c r="J32" s="1461"/>
      <c r="K32" s="1464"/>
      <c r="L32" s="1464"/>
      <c r="M32" s="1464"/>
      <c r="N32" s="1464"/>
      <c r="O32" s="1464"/>
    </row>
    <row r="33" spans="1:15" s="1427" customFormat="1" ht="21" customHeight="1">
      <c r="A33" s="1438"/>
      <c r="B33" s="1461"/>
      <c r="C33" s="1438"/>
      <c r="D33" s="1461"/>
      <c r="E33" s="1438"/>
      <c r="F33" s="1461"/>
      <c r="G33" s="1438">
        <v>103</v>
      </c>
      <c r="H33" s="1460" t="s">
        <v>216</v>
      </c>
      <c r="I33" s="1461"/>
      <c r="J33" s="1461"/>
      <c r="K33" s="1464"/>
      <c r="L33" s="1464"/>
      <c r="M33" s="1464"/>
      <c r="N33" s="1464"/>
      <c r="O33" s="1464"/>
    </row>
    <row r="34" spans="1:15" s="1449" customFormat="1" ht="24" customHeight="1">
      <c r="A34" s="1471">
        <f>A33</f>
        <v>0</v>
      </c>
      <c r="B34" s="1471">
        <f>B33</f>
        <v>0</v>
      </c>
      <c r="C34" s="1471">
        <f t="shared" ref="C34:F34" si="7">C33</f>
        <v>0</v>
      </c>
      <c r="D34" s="1471">
        <f t="shared" si="7"/>
        <v>0</v>
      </c>
      <c r="E34" s="1471">
        <f t="shared" si="7"/>
        <v>0</v>
      </c>
      <c r="F34" s="1471">
        <f t="shared" si="7"/>
        <v>0</v>
      </c>
      <c r="G34" s="1472"/>
      <c r="H34" s="1473" t="s">
        <v>340</v>
      </c>
      <c r="I34" s="1471">
        <f t="shared" ref="I34:J34" si="8">I33</f>
        <v>0</v>
      </c>
      <c r="J34" s="1471">
        <f t="shared" si="8"/>
        <v>0</v>
      </c>
      <c r="K34" s="1474"/>
    </row>
    <row r="35" spans="1:15" s="1427" customFormat="1" ht="18" customHeight="1">
      <c r="A35" s="1475"/>
      <c r="B35" s="1475"/>
      <c r="C35" s="1475"/>
      <c r="D35" s="1475"/>
      <c r="E35" s="1475"/>
      <c r="F35" s="1475"/>
      <c r="G35" s="1468">
        <v>2</v>
      </c>
      <c r="H35" s="1469" t="s">
        <v>341</v>
      </c>
      <c r="I35" s="1475"/>
      <c r="J35" s="1475"/>
    </row>
    <row r="36" spans="1:15" s="1427" customFormat="1" ht="19.5" customHeight="1">
      <c r="A36" s="1461"/>
      <c r="B36" s="1461"/>
      <c r="C36" s="1461"/>
      <c r="D36" s="1461"/>
      <c r="E36" s="1461"/>
      <c r="F36" s="1461"/>
      <c r="G36" s="1438">
        <v>110</v>
      </c>
      <c r="H36" s="1439" t="s">
        <v>337</v>
      </c>
      <c r="I36" s="1461"/>
      <c r="J36" s="1461"/>
      <c r="K36" s="1464"/>
    </row>
    <row r="37" spans="1:15" s="1427" customFormat="1" ht="17.25" customHeight="1">
      <c r="A37" s="1461"/>
      <c r="B37" s="1461"/>
      <c r="C37" s="1461"/>
      <c r="D37" s="1461"/>
      <c r="E37" s="1461"/>
      <c r="F37" s="1461"/>
      <c r="G37" s="1438">
        <v>111</v>
      </c>
      <c r="H37" s="1439" t="s">
        <v>338</v>
      </c>
      <c r="I37" s="1461"/>
      <c r="J37" s="1461"/>
      <c r="K37" s="1464"/>
      <c r="M37" s="1476"/>
      <c r="N37" s="1477"/>
      <c r="O37" s="1477"/>
    </row>
    <row r="38" spans="1:15" s="1427" customFormat="1" ht="19.5" customHeight="1">
      <c r="A38" s="1461"/>
      <c r="B38" s="1461"/>
      <c r="C38" s="1461"/>
      <c r="D38" s="1461"/>
      <c r="E38" s="1461"/>
      <c r="F38" s="1461"/>
      <c r="G38" s="1438">
        <v>112</v>
      </c>
      <c r="H38" s="1439" t="s">
        <v>339</v>
      </c>
      <c r="I38" s="1461"/>
      <c r="J38" s="1461"/>
      <c r="K38" s="1464"/>
      <c r="M38" s="1476"/>
      <c r="N38" s="1477"/>
      <c r="O38" s="1477"/>
    </row>
    <row r="39" spans="1:15" s="1427" customFormat="1" ht="18.75" customHeight="1">
      <c r="A39" s="1461"/>
      <c r="B39" s="1461"/>
      <c r="C39" s="1461"/>
      <c r="D39" s="1461"/>
      <c r="E39" s="1461"/>
      <c r="F39" s="1461"/>
      <c r="G39" s="1438">
        <v>113</v>
      </c>
      <c r="H39" s="1439" t="s">
        <v>216</v>
      </c>
      <c r="I39" s="1461"/>
      <c r="J39" s="1461"/>
      <c r="K39" s="1464"/>
      <c r="M39" s="1476"/>
      <c r="N39" s="1477"/>
      <c r="O39" s="1477"/>
    </row>
    <row r="40" spans="1:15" s="1427" customFormat="1" ht="33" customHeight="1">
      <c r="A40" s="1461"/>
      <c r="B40" s="1461"/>
      <c r="C40" s="1461"/>
      <c r="D40" s="1438"/>
      <c r="E40" s="1461"/>
      <c r="F40" s="1438"/>
      <c r="G40" s="1438">
        <v>114</v>
      </c>
      <c r="H40" s="1460" t="s">
        <v>342</v>
      </c>
      <c r="I40" s="1461"/>
      <c r="J40" s="1438"/>
      <c r="K40" s="1464"/>
    </row>
    <row r="41" spans="1:15" s="1427" customFormat="1" ht="33.75" customHeight="1">
      <c r="A41" s="1439"/>
      <c r="B41" s="1439"/>
      <c r="C41" s="1461"/>
      <c r="D41" s="1439"/>
      <c r="E41" s="1461"/>
      <c r="F41" s="1439"/>
      <c r="G41" s="1438">
        <v>115</v>
      </c>
      <c r="H41" s="2580" t="s">
        <v>343</v>
      </c>
      <c r="I41" s="1461"/>
      <c r="J41" s="1439"/>
    </row>
    <row r="42" spans="1:15" s="1479" customFormat="1" ht="24" customHeight="1" thickBot="1">
      <c r="A42" s="1465">
        <f t="shared" ref="A42:F42" si="9">SUM(A36:A41)</f>
        <v>0</v>
      </c>
      <c r="B42" s="1465">
        <f>SUM(B36:B41)</f>
        <v>0</v>
      </c>
      <c r="C42" s="1465">
        <f t="shared" si="9"/>
        <v>0</v>
      </c>
      <c r="D42" s="1465">
        <f t="shared" si="9"/>
        <v>0</v>
      </c>
      <c r="E42" s="1465">
        <f t="shared" si="9"/>
        <v>0</v>
      </c>
      <c r="F42" s="1465">
        <f t="shared" si="9"/>
        <v>0</v>
      </c>
      <c r="G42" s="1466"/>
      <c r="H42" s="1478" t="s">
        <v>344</v>
      </c>
      <c r="I42" s="1465">
        <f t="shared" ref="I42" si="10">SUM(I36:I41)</f>
        <v>0</v>
      </c>
      <c r="J42" s="1465">
        <f t="shared" ref="J42" si="11">SUM(J36:J41)</f>
        <v>0</v>
      </c>
    </row>
    <row r="43" spans="1:15" s="1427" customFormat="1" ht="17.25" customHeight="1" thickBot="1">
      <c r="A43" s="1480"/>
      <c r="B43" s="1459"/>
      <c r="C43" s="1459"/>
      <c r="D43" s="1459"/>
      <c r="E43" s="1459"/>
      <c r="F43" s="1459"/>
      <c r="G43" s="1481">
        <v>2</v>
      </c>
      <c r="H43" s="1426" t="s">
        <v>345</v>
      </c>
      <c r="I43" s="1459"/>
      <c r="J43" s="1482"/>
    </row>
    <row r="44" spans="1:15" s="1427" customFormat="1" ht="18" customHeight="1">
      <c r="A44" s="1483"/>
      <c r="B44" s="1484"/>
      <c r="C44" s="1484"/>
      <c r="D44" s="1485"/>
      <c r="E44" s="1484"/>
      <c r="F44" s="1485"/>
      <c r="G44" s="1486">
        <v>104</v>
      </c>
      <c r="H44" s="1487" t="s">
        <v>337</v>
      </c>
      <c r="I44" s="1484"/>
      <c r="J44" s="1485"/>
    </row>
    <row r="45" spans="1:15" s="1427" customFormat="1" ht="16.5" customHeight="1">
      <c r="A45" s="1442"/>
      <c r="B45" s="1488"/>
      <c r="C45" s="1443"/>
      <c r="D45" s="1446"/>
      <c r="E45" s="1443"/>
      <c r="F45" s="1446"/>
      <c r="G45" s="1490">
        <v>105</v>
      </c>
      <c r="H45" s="1491" t="s">
        <v>338</v>
      </c>
      <c r="I45" s="1443"/>
      <c r="J45" s="1446"/>
    </row>
    <row r="46" spans="1:15" s="1427" customFormat="1" ht="16.5" customHeight="1">
      <c r="A46" s="1442"/>
      <c r="B46" s="1488"/>
      <c r="C46" s="1443"/>
      <c r="D46" s="1446"/>
      <c r="E46" s="1443"/>
      <c r="F46" s="1446"/>
      <c r="G46" s="1490">
        <v>106</v>
      </c>
      <c r="H46" s="1491" t="s">
        <v>339</v>
      </c>
      <c r="I46" s="1443"/>
      <c r="J46" s="1446"/>
    </row>
    <row r="47" spans="1:15" s="1427" customFormat="1" ht="17.25" customHeight="1">
      <c r="A47" s="1442"/>
      <c r="B47" s="1488"/>
      <c r="C47" s="1443"/>
      <c r="D47" s="1446"/>
      <c r="E47" s="1443"/>
      <c r="F47" s="1446"/>
      <c r="G47" s="1490">
        <v>107</v>
      </c>
      <c r="H47" s="1491" t="s">
        <v>216</v>
      </c>
      <c r="I47" s="1443"/>
      <c r="J47" s="1446"/>
    </row>
    <row r="48" spans="1:15" s="1427" customFormat="1" ht="19.5" customHeight="1">
      <c r="A48" s="1492"/>
      <c r="B48" s="1493"/>
      <c r="C48" s="1494"/>
      <c r="D48" s="1495"/>
      <c r="E48" s="1494"/>
      <c r="F48" s="1495"/>
      <c r="G48" s="1497">
        <v>108</v>
      </c>
      <c r="H48" s="1498" t="s">
        <v>346</v>
      </c>
      <c r="I48" s="1494"/>
      <c r="J48" s="1495"/>
    </row>
    <row r="49" spans="1:11" s="1427" customFormat="1" ht="31.5" customHeight="1">
      <c r="A49" s="1492"/>
      <c r="B49" s="1493"/>
      <c r="C49" s="1494"/>
      <c r="D49" s="1495"/>
      <c r="E49" s="1494"/>
      <c r="F49" s="1495"/>
      <c r="G49" s="1497">
        <v>109</v>
      </c>
      <c r="H49" s="1499" t="s">
        <v>347</v>
      </c>
      <c r="I49" s="1494"/>
      <c r="J49" s="1495"/>
    </row>
    <row r="50" spans="1:11" s="1427" customFormat="1" ht="31.5" customHeight="1">
      <c r="A50" s="1492"/>
      <c r="B50" s="1493"/>
      <c r="C50" s="1494"/>
      <c r="D50" s="1495"/>
      <c r="E50" s="1494"/>
      <c r="F50" s="1495"/>
      <c r="G50" s="1490">
        <v>111</v>
      </c>
      <c r="H50" s="4284" t="s">
        <v>3765</v>
      </c>
      <c r="I50" s="1494"/>
      <c r="J50" s="1495"/>
    </row>
    <row r="51" spans="1:11" s="1427" customFormat="1" ht="31.5" customHeight="1">
      <c r="A51" s="1492"/>
      <c r="B51" s="1493"/>
      <c r="C51" s="1494"/>
      <c r="D51" s="1495"/>
      <c r="E51" s="1494"/>
      <c r="F51" s="1495"/>
      <c r="G51" s="1490">
        <v>112</v>
      </c>
      <c r="H51" s="4284" t="s">
        <v>3766</v>
      </c>
      <c r="I51" s="1494"/>
      <c r="J51" s="1495"/>
    </row>
    <row r="52" spans="1:11" s="1427" customFormat="1" ht="31.5" customHeight="1">
      <c r="A52" s="1492"/>
      <c r="B52" s="1493"/>
      <c r="C52" s="1494"/>
      <c r="D52" s="1495"/>
      <c r="E52" s="1494"/>
      <c r="F52" s="1495"/>
      <c r="G52" s="1490">
        <v>113</v>
      </c>
      <c r="H52" s="4284" t="s">
        <v>3767</v>
      </c>
      <c r="I52" s="1494"/>
      <c r="J52" s="1495"/>
    </row>
    <row r="53" spans="1:11" s="1427" customFormat="1" ht="19.5" customHeight="1">
      <c r="A53" s="1442"/>
      <c r="B53" s="1488"/>
      <c r="C53" s="1443"/>
      <c r="D53" s="1500"/>
      <c r="E53" s="1443"/>
      <c r="F53" s="1500"/>
      <c r="G53" s="1490">
        <v>117</v>
      </c>
      <c r="H53" s="1501" t="s">
        <v>280</v>
      </c>
      <c r="I53" s="1443"/>
      <c r="J53" s="1500"/>
    </row>
    <row r="54" spans="1:11" s="1427" customFormat="1" ht="30.75" customHeight="1" thickBot="1">
      <c r="A54" s="1502"/>
      <c r="B54" s="1503"/>
      <c r="C54" s="1504"/>
      <c r="D54" s="1505"/>
      <c r="E54" s="1504"/>
      <c r="F54" s="1505"/>
      <c r="G54" s="1506">
        <v>116</v>
      </c>
      <c r="H54" s="1507" t="s">
        <v>348</v>
      </c>
      <c r="I54" s="1504"/>
      <c r="J54" s="1505"/>
    </row>
    <row r="55" spans="1:11" s="1513" customFormat="1" ht="24" customHeight="1" thickTop="1" thickBot="1">
      <c r="A55" s="1508">
        <f>SUM( A44:A54)</f>
        <v>0</v>
      </c>
      <c r="B55" s="1509">
        <f>SUM( B44:B54)</f>
        <v>0</v>
      </c>
      <c r="C55" s="1509">
        <f t="shared" ref="C55:F55" si="12">SUM( C44:C54)</f>
        <v>0</v>
      </c>
      <c r="D55" s="1509">
        <f t="shared" si="12"/>
        <v>0</v>
      </c>
      <c r="E55" s="1509">
        <f t="shared" si="12"/>
        <v>0</v>
      </c>
      <c r="F55" s="1509">
        <f t="shared" si="12"/>
        <v>0</v>
      </c>
      <c r="G55" s="1510"/>
      <c r="H55" s="1511" t="s">
        <v>349</v>
      </c>
      <c r="I55" s="1509">
        <f t="shared" ref="I55:J55" si="13">SUM( I44:I54)</f>
        <v>0</v>
      </c>
      <c r="J55" s="1512">
        <f t="shared" si="13"/>
        <v>0</v>
      </c>
    </row>
    <row r="56" spans="1:11" s="1427" customFormat="1" ht="63.75" customHeight="1" thickTop="1">
      <c r="A56" s="1514"/>
      <c r="B56" s="1445"/>
      <c r="C56" s="1515"/>
      <c r="D56" s="1516"/>
      <c r="E56" s="1515"/>
      <c r="F56" s="1516"/>
      <c r="G56" s="1445">
        <v>120</v>
      </c>
      <c r="H56" s="1517" t="s">
        <v>350</v>
      </c>
      <c r="I56" s="1515"/>
      <c r="J56" s="1516"/>
      <c r="K56" s="1518"/>
    </row>
    <row r="57" spans="1:11" s="1427" customFormat="1" ht="33" customHeight="1">
      <c r="A57" s="1514"/>
      <c r="B57" s="1519"/>
      <c r="C57" s="1515"/>
      <c r="D57" s="1520"/>
      <c r="E57" s="1515"/>
      <c r="F57" s="1520"/>
      <c r="G57" s="1445">
        <v>145</v>
      </c>
      <c r="H57" s="1521" t="s">
        <v>351</v>
      </c>
      <c r="I57" s="1515"/>
      <c r="J57" s="1520"/>
      <c r="K57" s="1518"/>
    </row>
    <row r="58" spans="1:11" s="1427" customFormat="1" ht="33" customHeight="1">
      <c r="A58" s="1514"/>
      <c r="B58" s="1519"/>
      <c r="C58" s="1515"/>
      <c r="D58" s="1520">
        <v>1000000</v>
      </c>
      <c r="E58" s="1515"/>
      <c r="F58" s="1520">
        <v>1000000</v>
      </c>
      <c r="G58" s="1445">
        <v>153</v>
      </c>
      <c r="H58" s="1521" t="s">
        <v>3691</v>
      </c>
      <c r="I58" s="1515"/>
      <c r="J58" s="1520"/>
      <c r="K58" s="1518"/>
    </row>
    <row r="59" spans="1:11" s="1427" customFormat="1" ht="78.75" customHeight="1">
      <c r="A59" s="1514"/>
      <c r="B59" s="1519"/>
      <c r="C59" s="1515"/>
      <c r="D59" s="1520"/>
      <c r="E59" s="1515"/>
      <c r="F59" s="1520"/>
      <c r="G59" s="1445">
        <v>154</v>
      </c>
      <c r="H59" s="1522" t="s">
        <v>352</v>
      </c>
      <c r="I59" s="1515"/>
      <c r="J59" s="1520"/>
      <c r="K59" s="1518"/>
    </row>
    <row r="60" spans="1:11" s="1427" customFormat="1" ht="33" customHeight="1">
      <c r="A60" s="1523"/>
      <c r="B60" s="1524"/>
      <c r="C60" s="1525"/>
      <c r="D60" s="1526"/>
      <c r="E60" s="1525"/>
      <c r="F60" s="1526"/>
      <c r="G60" s="1525">
        <v>156</v>
      </c>
      <c r="H60" s="1527" t="s">
        <v>353</v>
      </c>
      <c r="I60" s="1525"/>
      <c r="J60" s="1526"/>
    </row>
    <row r="61" spans="1:11" s="1427" customFormat="1" ht="32.25" customHeight="1" thickBot="1">
      <c r="A61" s="1528"/>
      <c r="B61" s="1529"/>
      <c r="C61" s="1530"/>
      <c r="D61" s="1531"/>
      <c r="E61" s="1530"/>
      <c r="F61" s="1531"/>
      <c r="G61" s="1530">
        <v>157</v>
      </c>
      <c r="H61" s="1532" t="s">
        <v>354</v>
      </c>
      <c r="I61" s="1530"/>
      <c r="J61" s="1531"/>
    </row>
    <row r="62" spans="1:11" s="1427" customFormat="1" ht="33" customHeight="1">
      <c r="A62" s="1533"/>
      <c r="B62" s="1534"/>
      <c r="C62" s="1535"/>
      <c r="D62" s="1536"/>
      <c r="E62" s="1535"/>
      <c r="F62" s="1536"/>
      <c r="G62" s="1535">
        <v>158</v>
      </c>
      <c r="H62" s="1537" t="s">
        <v>355</v>
      </c>
      <c r="I62" s="1535"/>
      <c r="J62" s="1536"/>
    </row>
    <row r="63" spans="1:11" s="1427" customFormat="1" ht="33.75" customHeight="1">
      <c r="A63" s="1538"/>
      <c r="B63" s="1539"/>
      <c r="C63" s="1540"/>
      <c r="D63" s="1541"/>
      <c r="E63" s="1540"/>
      <c r="F63" s="1541"/>
      <c r="G63" s="1540">
        <v>159</v>
      </c>
      <c r="H63" s="1527" t="s">
        <v>356</v>
      </c>
      <c r="I63" s="1540"/>
      <c r="J63" s="1541"/>
    </row>
    <row r="64" spans="1:11" s="1427" customFormat="1" ht="63" customHeight="1">
      <c r="A64" s="1543"/>
      <c r="B64" s="1544"/>
      <c r="C64" s="1545"/>
      <c r="D64" s="1546"/>
      <c r="E64" s="1545"/>
      <c r="F64" s="1546"/>
      <c r="G64" s="1544">
        <v>160</v>
      </c>
      <c r="H64" s="1547" t="s">
        <v>357</v>
      </c>
      <c r="I64" s="1545"/>
      <c r="J64" s="1546"/>
    </row>
    <row r="65" spans="1:11" s="1427" customFormat="1" ht="33.75" customHeight="1">
      <c r="A65" s="1548"/>
      <c r="B65" s="1488"/>
      <c r="C65" s="1497"/>
      <c r="D65" s="1446"/>
      <c r="E65" s="1497"/>
      <c r="F65" s="1446"/>
      <c r="G65" s="1490">
        <v>161</v>
      </c>
      <c r="H65" s="1549" t="s">
        <v>358</v>
      </c>
      <c r="I65" s="1497"/>
      <c r="J65" s="1446"/>
    </row>
    <row r="66" spans="1:11" s="1427" customFormat="1" ht="46.5" customHeight="1">
      <c r="A66" s="1550"/>
      <c r="B66" s="1551"/>
      <c r="C66" s="1552"/>
      <c r="D66" s="1553"/>
      <c r="E66" s="1552"/>
      <c r="F66" s="1553"/>
      <c r="G66" s="1555">
        <v>162</v>
      </c>
      <c r="H66" s="1556" t="s">
        <v>359</v>
      </c>
      <c r="I66" s="1552"/>
      <c r="J66" s="1553"/>
    </row>
    <row r="67" spans="1:11" s="1427" customFormat="1" ht="78.75" customHeight="1">
      <c r="A67" s="1557"/>
      <c r="B67" s="1558"/>
      <c r="C67" s="1559"/>
      <c r="D67" s="1560"/>
      <c r="E67" s="1559"/>
      <c r="F67" s="1560"/>
      <c r="G67" s="1562">
        <v>163</v>
      </c>
      <c r="H67" s="1563" t="s">
        <v>360</v>
      </c>
      <c r="I67" s="1559"/>
      <c r="J67" s="1560"/>
    </row>
    <row r="68" spans="1:11" s="1427" customFormat="1" ht="45.75" customHeight="1">
      <c r="A68" s="1564"/>
      <c r="B68" s="1496"/>
      <c r="C68" s="1565"/>
      <c r="D68" s="1566"/>
      <c r="E68" s="1565"/>
      <c r="F68" s="1566"/>
      <c r="G68" s="1496">
        <v>170</v>
      </c>
      <c r="H68" s="1567" t="s">
        <v>361</v>
      </c>
      <c r="I68" s="1565"/>
      <c r="J68" s="1566"/>
    </row>
    <row r="69" spans="1:11" s="1427" customFormat="1" ht="32.25" customHeight="1">
      <c r="A69" s="1548"/>
      <c r="B69" s="1490"/>
      <c r="C69" s="1497"/>
      <c r="D69" s="1446"/>
      <c r="E69" s="1497"/>
      <c r="F69" s="1446"/>
      <c r="G69" s="1490">
        <v>171</v>
      </c>
      <c r="H69" s="1549" t="s">
        <v>362</v>
      </c>
      <c r="I69" s="1497"/>
      <c r="J69" s="1446"/>
    </row>
    <row r="70" spans="1:11" s="1427" customFormat="1" ht="32.25" customHeight="1">
      <c r="A70" s="1550"/>
      <c r="B70" s="1551"/>
      <c r="C70" s="1552"/>
      <c r="D70" s="1553"/>
      <c r="E70" s="1552"/>
      <c r="F70" s="1553"/>
      <c r="G70" s="1555">
        <v>172</v>
      </c>
      <c r="H70" s="1556" t="s">
        <v>363</v>
      </c>
      <c r="I70" s="1552"/>
      <c r="J70" s="1553"/>
    </row>
    <row r="71" spans="1:11" s="1427" customFormat="1" ht="36.75" customHeight="1">
      <c r="A71" s="1538"/>
      <c r="B71" s="1539"/>
      <c r="C71" s="1540"/>
      <c r="D71" s="4380">
        <v>500000</v>
      </c>
      <c r="E71" s="1540"/>
      <c r="F71" s="4380">
        <v>500000</v>
      </c>
      <c r="G71" s="1569">
        <v>173</v>
      </c>
      <c r="H71" s="1527" t="s">
        <v>3078</v>
      </c>
      <c r="I71" s="1540"/>
      <c r="J71" s="4380"/>
    </row>
    <row r="72" spans="1:11" s="1427" customFormat="1" ht="33.75" customHeight="1">
      <c r="A72" s="1570"/>
      <c r="B72" s="1439"/>
      <c r="C72" s="1439"/>
      <c r="D72" s="1571"/>
      <c r="E72" s="1439"/>
      <c r="F72" s="1571"/>
      <c r="G72" s="1439">
        <v>174</v>
      </c>
      <c r="H72" s="2580" t="s">
        <v>364</v>
      </c>
      <c r="I72" s="1439"/>
      <c r="J72" s="1571"/>
    </row>
    <row r="73" spans="1:11" s="1427" customFormat="1" ht="23.25" customHeight="1">
      <c r="A73" s="1572"/>
      <c r="B73" s="1573"/>
      <c r="C73" s="1574"/>
      <c r="D73" s="1575"/>
      <c r="E73" s="1574"/>
      <c r="F73" s="1575"/>
      <c r="G73" s="1574">
        <v>175</v>
      </c>
      <c r="H73" s="1576" t="s">
        <v>365</v>
      </c>
      <c r="I73" s="1574"/>
      <c r="J73" s="1575"/>
    </row>
    <row r="74" spans="1:11" s="1427" customFormat="1" ht="33" customHeight="1">
      <c r="A74" s="1570"/>
      <c r="B74" s="1439"/>
      <c r="C74" s="1439"/>
      <c r="D74" s="1571"/>
      <c r="E74" s="1439"/>
      <c r="F74" s="1571"/>
      <c r="G74" s="1439">
        <v>176</v>
      </c>
      <c r="H74" s="2580" t="s">
        <v>366</v>
      </c>
      <c r="I74" s="1439"/>
      <c r="J74" s="1571"/>
    </row>
    <row r="75" spans="1:11" s="1427" customFormat="1" ht="34.5" hidden="1" customHeight="1">
      <c r="A75" s="1570"/>
      <c r="B75" s="1439"/>
      <c r="C75" s="1439"/>
      <c r="D75" s="1571"/>
      <c r="E75" s="1439"/>
      <c r="F75" s="1571"/>
      <c r="G75" s="1439">
        <v>177</v>
      </c>
      <c r="H75" s="2580" t="s">
        <v>367</v>
      </c>
      <c r="I75" s="1439"/>
      <c r="J75" s="1571"/>
    </row>
    <row r="76" spans="1:11" s="1427" customFormat="1" ht="24.75" customHeight="1">
      <c r="A76" s="1572"/>
      <c r="B76" s="1573"/>
      <c r="C76" s="1574"/>
      <c r="D76" s="1577"/>
      <c r="E76" s="1574"/>
      <c r="F76" s="1577"/>
      <c r="G76" s="1574">
        <v>178</v>
      </c>
      <c r="H76" s="1576" t="s">
        <v>368</v>
      </c>
      <c r="I76" s="1574"/>
      <c r="J76" s="1577"/>
    </row>
    <row r="77" spans="1:11" s="1581" customFormat="1" ht="24.75" customHeight="1">
      <c r="A77" s="1578"/>
      <c r="B77" s="1461"/>
      <c r="C77" s="1438"/>
      <c r="D77" s="1579"/>
      <c r="E77" s="1438"/>
      <c r="F77" s="1579"/>
      <c r="G77" s="1438">
        <v>179</v>
      </c>
      <c r="H77" s="2580" t="s">
        <v>280</v>
      </c>
      <c r="I77" s="1438"/>
      <c r="J77" s="1579"/>
      <c r="K77" s="1580"/>
    </row>
    <row r="78" spans="1:11" s="1427" customFormat="1" ht="48" customHeight="1">
      <c r="A78" s="1578"/>
      <c r="B78" s="1461"/>
      <c r="C78" s="1438"/>
      <c r="D78" s="1582"/>
      <c r="E78" s="1438"/>
      <c r="F78" s="1582"/>
      <c r="G78" s="1438">
        <v>180</v>
      </c>
      <c r="H78" s="2580" t="s">
        <v>369</v>
      </c>
      <c r="I78" s="1438"/>
      <c r="J78" s="1582"/>
    </row>
    <row r="79" spans="1:11" s="1427" customFormat="1" ht="34.5" customHeight="1">
      <c r="A79" s="1572"/>
      <c r="B79" s="1573"/>
      <c r="C79" s="1574"/>
      <c r="D79" s="1577"/>
      <c r="E79" s="1574"/>
      <c r="F79" s="1577"/>
      <c r="G79" s="1573">
        <v>181</v>
      </c>
      <c r="H79" s="1576" t="s">
        <v>370</v>
      </c>
      <c r="I79" s="1574"/>
      <c r="J79" s="1577"/>
    </row>
    <row r="80" spans="1:11" s="1427" customFormat="1" ht="48.75" customHeight="1">
      <c r="A80" s="1578"/>
      <c r="B80" s="1461"/>
      <c r="C80" s="1438"/>
      <c r="D80" s="1579"/>
      <c r="E80" s="1438"/>
      <c r="F80" s="1579"/>
      <c r="G80" s="1461">
        <v>182</v>
      </c>
      <c r="H80" s="2580" t="s">
        <v>371</v>
      </c>
      <c r="I80" s="1438"/>
      <c r="J80" s="1579"/>
    </row>
    <row r="81" spans="1:11" s="1427" customFormat="1" ht="36" customHeight="1">
      <c r="A81" s="1578"/>
      <c r="B81" s="1461"/>
      <c r="C81" s="1438"/>
      <c r="D81" s="1579"/>
      <c r="E81" s="1438"/>
      <c r="F81" s="1579"/>
      <c r="G81" s="1461">
        <v>183</v>
      </c>
      <c r="H81" s="2580" t="s">
        <v>372</v>
      </c>
      <c r="I81" s="1438"/>
      <c r="J81" s="1579"/>
    </row>
    <row r="82" spans="1:11" s="1427" customFormat="1" ht="33" customHeight="1">
      <c r="A82" s="1578"/>
      <c r="B82" s="1461"/>
      <c r="C82" s="1438"/>
      <c r="D82" s="1579"/>
      <c r="E82" s="1438"/>
      <c r="F82" s="1579"/>
      <c r="G82" s="1461">
        <v>184</v>
      </c>
      <c r="H82" s="2580" t="s">
        <v>373</v>
      </c>
      <c r="I82" s="1438"/>
      <c r="J82" s="1579"/>
    </row>
    <row r="83" spans="1:11" s="1427" customFormat="1" ht="33" customHeight="1">
      <c r="A83" s="1578"/>
      <c r="B83" s="1461"/>
      <c r="C83" s="1438"/>
      <c r="D83" s="1579"/>
      <c r="E83" s="1438"/>
      <c r="F83" s="1579"/>
      <c r="G83" s="1461">
        <v>185</v>
      </c>
      <c r="H83" s="2580" t="s">
        <v>374</v>
      </c>
      <c r="I83" s="1438"/>
      <c r="J83" s="1579"/>
    </row>
    <row r="84" spans="1:11" s="1427" customFormat="1" ht="37.5" customHeight="1">
      <c r="A84" s="1578"/>
      <c r="B84" s="1461"/>
      <c r="C84" s="1583"/>
      <c r="D84" s="1579"/>
      <c r="E84" s="1583"/>
      <c r="F84" s="1579"/>
      <c r="G84" s="1461">
        <v>194</v>
      </c>
      <c r="H84" s="2580" t="s">
        <v>375</v>
      </c>
      <c r="I84" s="1583"/>
      <c r="J84" s="1579"/>
    </row>
    <row r="85" spans="1:11" s="1427" customFormat="1" ht="63.75" customHeight="1">
      <c r="A85" s="1572"/>
      <c r="B85" s="1573"/>
      <c r="C85" s="1584"/>
      <c r="D85" s="1585"/>
      <c r="E85" s="1584"/>
      <c r="F85" s="1585"/>
      <c r="G85" s="1573">
        <v>195</v>
      </c>
      <c r="H85" s="1576" t="s">
        <v>376</v>
      </c>
      <c r="I85" s="1584"/>
      <c r="J85" s="1585"/>
      <c r="K85" s="1587"/>
    </row>
    <row r="86" spans="1:11" s="1427" customFormat="1" ht="36" customHeight="1">
      <c r="A86" s="1572"/>
      <c r="B86" s="1573"/>
      <c r="C86" s="1574"/>
      <c r="D86" s="1577"/>
      <c r="E86" s="1574"/>
      <c r="F86" s="1577"/>
      <c r="G86" s="1573">
        <v>197</v>
      </c>
      <c r="H86" s="1576" t="s">
        <v>377</v>
      </c>
      <c r="I86" s="1574"/>
      <c r="J86" s="1577"/>
    </row>
    <row r="87" spans="1:11" s="1427" customFormat="1" ht="34.5" customHeight="1">
      <c r="A87" s="1588"/>
      <c r="B87" s="1461"/>
      <c r="C87" s="1461"/>
      <c r="D87" s="1579"/>
      <c r="E87" s="1461"/>
      <c r="F87" s="1579"/>
      <c r="G87" s="1438">
        <v>198</v>
      </c>
      <c r="H87" s="2580" t="s">
        <v>378</v>
      </c>
      <c r="I87" s="1461"/>
      <c r="J87" s="1579"/>
    </row>
    <row r="88" spans="1:11" s="1427" customFormat="1" ht="30.75" customHeight="1" thickBot="1">
      <c r="A88" s="1589"/>
      <c r="B88" s="1590"/>
      <c r="C88" s="1590"/>
      <c r="D88" s="1591"/>
      <c r="E88" s="1590"/>
      <c r="F88" s="1591"/>
      <c r="G88" s="1592">
        <v>199</v>
      </c>
      <c r="H88" s="1593" t="s">
        <v>379</v>
      </c>
      <c r="I88" s="1590"/>
      <c r="J88" s="1591"/>
    </row>
    <row r="89" spans="1:11" s="1427" customFormat="1" ht="46.5" customHeight="1" thickTop="1" thickBot="1">
      <c r="A89" s="1594">
        <f>SUM(A56:A88)</f>
        <v>0</v>
      </c>
      <c r="B89" s="1595">
        <f>SUM(B56:B88)</f>
        <v>0</v>
      </c>
      <c r="C89" s="1595">
        <f t="shared" ref="C89:F89" si="14">SUM(C56:C88)</f>
        <v>0</v>
      </c>
      <c r="D89" s="1595">
        <f t="shared" si="14"/>
        <v>1500000</v>
      </c>
      <c r="E89" s="1595">
        <f t="shared" si="14"/>
        <v>0</v>
      </c>
      <c r="F89" s="1595">
        <f t="shared" si="14"/>
        <v>1500000</v>
      </c>
      <c r="G89" s="1597"/>
      <c r="H89" s="1598" t="s">
        <v>380</v>
      </c>
      <c r="I89" s="1596">
        <f t="shared" ref="I89:J89" si="15">SUM(I56:I88)</f>
        <v>0</v>
      </c>
      <c r="J89" s="1599">
        <f t="shared" si="15"/>
        <v>0</v>
      </c>
    </row>
    <row r="90" spans="1:11" s="1427" customFormat="1" ht="36.75" customHeight="1" thickTop="1" thickBot="1">
      <c r="A90" s="1508">
        <f>A89+A55+A42+A34</f>
        <v>0</v>
      </c>
      <c r="B90" s="1509">
        <f>B89+B55+B42+B34</f>
        <v>0</v>
      </c>
      <c r="C90" s="1509">
        <f t="shared" ref="C90:F90" si="16">C89+C55+C42+C34</f>
        <v>0</v>
      </c>
      <c r="D90" s="1509">
        <f t="shared" si="16"/>
        <v>1500000</v>
      </c>
      <c r="E90" s="1509">
        <f t="shared" si="16"/>
        <v>0</v>
      </c>
      <c r="F90" s="1509">
        <f t="shared" si="16"/>
        <v>1500000</v>
      </c>
      <c r="G90" s="1510"/>
      <c r="H90" s="1600" t="s">
        <v>381</v>
      </c>
      <c r="I90" s="1509">
        <f t="shared" ref="I90:J90" si="17">I89+I55+I42+I34</f>
        <v>0</v>
      </c>
      <c r="J90" s="1512">
        <f t="shared" si="17"/>
        <v>0</v>
      </c>
    </row>
    <row r="91" spans="1:11" s="1427" customFormat="1" ht="18.75" customHeight="1" thickTop="1" thickBot="1">
      <c r="A91" s="4534"/>
      <c r="B91" s="4535"/>
      <c r="C91" s="4535"/>
      <c r="D91" s="4535"/>
      <c r="E91" s="4535"/>
      <c r="F91" s="4535"/>
      <c r="G91" s="1601">
        <v>3</v>
      </c>
      <c r="H91" s="1602" t="s">
        <v>320</v>
      </c>
      <c r="I91" s="4535"/>
      <c r="J91" s="4536"/>
    </row>
    <row r="92" spans="1:11" s="1427" customFormat="1" ht="62.25" customHeight="1">
      <c r="A92" s="1603"/>
      <c r="B92" s="1604"/>
      <c r="C92" s="1605">
        <v>0</v>
      </c>
      <c r="D92" s="1606">
        <v>0</v>
      </c>
      <c r="E92" s="1605"/>
      <c r="F92" s="1606"/>
      <c r="G92" s="1607">
        <v>200</v>
      </c>
      <c r="H92" s="1608" t="s">
        <v>3083</v>
      </c>
      <c r="I92" s="1605"/>
      <c r="J92" s="1606"/>
    </row>
    <row r="93" spans="1:11" s="1427" customFormat="1" ht="62.25" customHeight="1">
      <c r="A93" s="1609"/>
      <c r="B93" s="1448"/>
      <c r="C93" s="1565">
        <v>0</v>
      </c>
      <c r="D93" s="1566">
        <v>0</v>
      </c>
      <c r="E93" s="1565"/>
      <c r="F93" s="1566"/>
      <c r="G93" s="1496">
        <v>201</v>
      </c>
      <c r="H93" s="1567" t="s">
        <v>3084</v>
      </c>
      <c r="I93" s="1565"/>
      <c r="J93" s="1566"/>
    </row>
    <row r="94" spans="1:11" s="1427" customFormat="1" ht="46.5" customHeight="1">
      <c r="A94" s="1609"/>
      <c r="B94" s="1448"/>
      <c r="C94" s="1448">
        <v>0</v>
      </c>
      <c r="D94" s="1610"/>
      <c r="E94" s="1448"/>
      <c r="F94" s="1610"/>
      <c r="G94" s="1489">
        <v>202</v>
      </c>
      <c r="H94" s="1549" t="s">
        <v>382</v>
      </c>
      <c r="I94" s="1448"/>
      <c r="J94" s="1610"/>
    </row>
    <row r="95" spans="1:11" s="1427" customFormat="1" ht="33.75" customHeight="1">
      <c r="A95" s="1611"/>
      <c r="B95" s="1554"/>
      <c r="C95" s="1552">
        <v>0</v>
      </c>
      <c r="D95" s="1553">
        <v>0</v>
      </c>
      <c r="E95" s="1552"/>
      <c r="F95" s="1553"/>
      <c r="G95" s="1555">
        <v>203</v>
      </c>
      <c r="H95" s="1556" t="s">
        <v>383</v>
      </c>
      <c r="I95" s="1552"/>
      <c r="J95" s="1553"/>
    </row>
    <row r="96" spans="1:11" s="1427" customFormat="1" ht="23.25" customHeight="1">
      <c r="A96" s="1612"/>
      <c r="B96" s="1568"/>
      <c r="C96" s="1540">
        <v>0</v>
      </c>
      <c r="D96" s="1541">
        <v>0</v>
      </c>
      <c r="E96" s="1540"/>
      <c r="F96" s="1541"/>
      <c r="G96" s="1569">
        <v>204</v>
      </c>
      <c r="H96" s="1527" t="s">
        <v>384</v>
      </c>
      <c r="I96" s="1540"/>
      <c r="J96" s="1541"/>
    </row>
    <row r="97" spans="1:11" s="1427" customFormat="1" ht="31.5" customHeight="1">
      <c r="A97" s="1613"/>
      <c r="B97" s="1614"/>
      <c r="C97" s="1615">
        <v>0</v>
      </c>
      <c r="D97" s="1616">
        <v>0</v>
      </c>
      <c r="E97" s="1615"/>
      <c r="F97" s="1616"/>
      <c r="G97" s="1615">
        <v>205</v>
      </c>
      <c r="H97" s="1617" t="s">
        <v>385</v>
      </c>
      <c r="I97" s="1615"/>
      <c r="J97" s="1616"/>
      <c r="K97" s="1587"/>
    </row>
    <row r="98" spans="1:11" s="1427" customFormat="1" ht="60">
      <c r="A98" s="1613"/>
      <c r="B98" s="1614"/>
      <c r="C98" s="1615"/>
      <c r="D98" s="4327">
        <v>100000</v>
      </c>
      <c r="E98" s="1615"/>
      <c r="F98" s="4327">
        <v>100000</v>
      </c>
      <c r="G98" s="1628">
        <v>206</v>
      </c>
      <c r="H98" s="1617" t="s">
        <v>3520</v>
      </c>
      <c r="I98" s="1615"/>
      <c r="J98" s="4327"/>
      <c r="K98" s="1587"/>
    </row>
    <row r="99" spans="1:11" s="1427" customFormat="1" ht="63" customHeight="1">
      <c r="A99" s="1442"/>
      <c r="B99" s="1443"/>
      <c r="C99" s="1497">
        <v>0</v>
      </c>
      <c r="D99" s="1446">
        <v>0</v>
      </c>
      <c r="E99" s="1497"/>
      <c r="F99" s="1446"/>
      <c r="G99" s="1490">
        <v>210</v>
      </c>
      <c r="H99" s="1549" t="s">
        <v>3065</v>
      </c>
      <c r="I99" s="1497"/>
      <c r="J99" s="1446"/>
      <c r="K99" s="1587"/>
    </row>
    <row r="100" spans="1:11" s="1427" customFormat="1" ht="48.75" customHeight="1">
      <c r="A100" s="1492"/>
      <c r="B100" s="1494"/>
      <c r="C100" s="1618">
        <v>0</v>
      </c>
      <c r="D100" s="1495">
        <v>0</v>
      </c>
      <c r="E100" s="1618"/>
      <c r="F100" s="1495"/>
      <c r="G100" s="1619">
        <v>211</v>
      </c>
      <c r="H100" s="1567" t="s">
        <v>3066</v>
      </c>
      <c r="I100" s="1618"/>
      <c r="J100" s="1495"/>
      <c r="K100" s="1587"/>
    </row>
    <row r="101" spans="1:11" ht="61.5" customHeight="1">
      <c r="A101" s="2643"/>
      <c r="B101" s="2878"/>
      <c r="C101" s="2878">
        <v>0</v>
      </c>
      <c r="D101" s="1620">
        <v>0</v>
      </c>
      <c r="E101" s="2878"/>
      <c r="F101" s="1620"/>
      <c r="G101" s="2824">
        <v>212</v>
      </c>
      <c r="H101" s="2580" t="s">
        <v>3065</v>
      </c>
      <c r="I101" s="2878"/>
      <c r="J101" s="1620"/>
      <c r="K101" s="1587"/>
    </row>
    <row r="102" spans="1:11" s="1581" customFormat="1" ht="35.25" customHeight="1">
      <c r="A102" s="1621"/>
      <c r="B102" s="1622"/>
      <c r="C102" s="1623">
        <v>0</v>
      </c>
      <c r="D102" s="1624">
        <v>0</v>
      </c>
      <c r="E102" s="1623"/>
      <c r="F102" s="1624"/>
      <c r="G102" s="1625">
        <v>219</v>
      </c>
      <c r="H102" s="1626" t="s">
        <v>386</v>
      </c>
      <c r="I102" s="1623"/>
      <c r="J102" s="1624"/>
    </row>
    <row r="103" spans="1:11" s="1427" customFormat="1" ht="48.75" customHeight="1">
      <c r="A103" s="1613"/>
      <c r="B103" s="1615"/>
      <c r="C103" s="1615">
        <v>0</v>
      </c>
      <c r="D103" s="1616">
        <v>200000</v>
      </c>
      <c r="E103" s="1615"/>
      <c r="F103" s="1616">
        <v>200000</v>
      </c>
      <c r="G103" s="1628">
        <v>220</v>
      </c>
      <c r="H103" s="2974" t="s">
        <v>3079</v>
      </c>
      <c r="I103" s="1615"/>
      <c r="J103" s="1616"/>
    </row>
    <row r="104" spans="1:11" s="1427" customFormat="1" ht="52.5" customHeight="1">
      <c r="A104" s="1629"/>
      <c r="B104" s="1630"/>
      <c r="C104" s="1630">
        <v>0</v>
      </c>
      <c r="D104" s="1631">
        <v>100000</v>
      </c>
      <c r="E104" s="1630"/>
      <c r="F104" s="1631">
        <v>100000</v>
      </c>
      <c r="G104" s="1632">
        <v>221</v>
      </c>
      <c r="H104" s="2975" t="s">
        <v>3080</v>
      </c>
      <c r="I104" s="1630"/>
      <c r="J104" s="1631"/>
    </row>
    <row r="105" spans="1:11" s="1427" customFormat="1" ht="37.5" customHeight="1">
      <c r="A105" s="1633"/>
      <c r="B105" s="1634"/>
      <c r="C105" s="1634">
        <v>0</v>
      </c>
      <c r="D105" s="1635">
        <v>0</v>
      </c>
      <c r="E105" s="1634"/>
      <c r="F105" s="1635">
        <v>0</v>
      </c>
      <c r="G105" s="1636">
        <v>222</v>
      </c>
      <c r="H105" s="1626" t="s">
        <v>387</v>
      </c>
      <c r="I105" s="1634"/>
      <c r="J105" s="1635"/>
    </row>
    <row r="106" spans="1:11" s="1427" customFormat="1" ht="46.5" customHeight="1">
      <c r="A106" s="1523"/>
      <c r="B106" s="1525"/>
      <c r="C106" s="1525">
        <v>0</v>
      </c>
      <c r="D106" s="1526">
        <v>0</v>
      </c>
      <c r="E106" s="1525"/>
      <c r="F106" s="1526">
        <v>0</v>
      </c>
      <c r="G106" s="1524">
        <v>223</v>
      </c>
      <c r="H106" s="1527" t="s">
        <v>388</v>
      </c>
      <c r="I106" s="1525"/>
      <c r="J106" s="1526"/>
    </row>
    <row r="107" spans="1:11" s="1427" customFormat="1" ht="49.5" customHeight="1">
      <c r="A107" s="1523"/>
      <c r="B107" s="1525"/>
      <c r="C107" s="1525">
        <v>0</v>
      </c>
      <c r="D107" s="2976">
        <v>500000</v>
      </c>
      <c r="E107" s="1525"/>
      <c r="F107" s="2976">
        <v>500000</v>
      </c>
      <c r="G107" s="1524">
        <v>225</v>
      </c>
      <c r="H107" s="2977" t="s">
        <v>389</v>
      </c>
      <c r="I107" s="1525"/>
      <c r="J107" s="2976"/>
    </row>
    <row r="108" spans="1:11" s="1638" customFormat="1" ht="92.25" customHeight="1" thickBot="1">
      <c r="A108" s="1612"/>
      <c r="B108" s="1568"/>
      <c r="C108" s="1637">
        <v>0</v>
      </c>
      <c r="D108" s="1526">
        <v>0</v>
      </c>
      <c r="E108" s="1637"/>
      <c r="F108" s="1526"/>
      <c r="G108" s="1539">
        <v>226</v>
      </c>
      <c r="H108" s="1527" t="s">
        <v>390</v>
      </c>
      <c r="I108" s="1637"/>
      <c r="J108" s="1526"/>
    </row>
    <row r="109" spans="1:11" s="1427" customFormat="1" ht="46.5" customHeight="1">
      <c r="A109" s="1613"/>
      <c r="B109" s="1614"/>
      <c r="C109" s="1614">
        <v>0</v>
      </c>
      <c r="D109" s="1616">
        <v>0</v>
      </c>
      <c r="E109" s="1614"/>
      <c r="F109" s="1616"/>
      <c r="G109" s="1627">
        <v>227</v>
      </c>
      <c r="H109" s="1617" t="s">
        <v>391</v>
      </c>
      <c r="I109" s="1614"/>
      <c r="J109" s="1616"/>
    </row>
    <row r="110" spans="1:11" s="1427" customFormat="1" ht="36" customHeight="1">
      <c r="A110" s="1442"/>
      <c r="B110" s="1443"/>
      <c r="C110" s="1443">
        <v>0</v>
      </c>
      <c r="D110" s="1446">
        <v>0</v>
      </c>
      <c r="E110" s="1443"/>
      <c r="F110" s="1446"/>
      <c r="G110" s="1488">
        <v>228</v>
      </c>
      <c r="H110" s="1549" t="s">
        <v>392</v>
      </c>
      <c r="I110" s="1443"/>
      <c r="J110" s="1446"/>
    </row>
    <row r="111" spans="1:11" s="1427" customFormat="1" ht="34.5" customHeight="1">
      <c r="A111" s="1611"/>
      <c r="B111" s="1554"/>
      <c r="C111" s="1554">
        <v>0</v>
      </c>
      <c r="D111" s="1553"/>
      <c r="E111" s="1554"/>
      <c r="F111" s="1553"/>
      <c r="G111" s="1551">
        <v>229</v>
      </c>
      <c r="H111" s="1556" t="s">
        <v>393</v>
      </c>
      <c r="I111" s="1554"/>
      <c r="J111" s="1553"/>
    </row>
    <row r="112" spans="1:11" s="1427" customFormat="1" ht="33.75" customHeight="1">
      <c r="A112" s="1613"/>
      <c r="B112" s="1614"/>
      <c r="C112" s="1614">
        <v>0</v>
      </c>
      <c r="D112" s="1616">
        <v>0</v>
      </c>
      <c r="E112" s="1614"/>
      <c r="F112" s="1616"/>
      <c r="G112" s="1628">
        <v>239</v>
      </c>
      <c r="H112" s="1617" t="s">
        <v>394</v>
      </c>
      <c r="I112" s="1614"/>
      <c r="J112" s="1616"/>
    </row>
    <row r="113" spans="1:10" s="1427" customFormat="1" ht="60">
      <c r="A113" s="1609"/>
      <c r="B113" s="1448"/>
      <c r="C113" s="1448">
        <v>0</v>
      </c>
      <c r="D113" s="1610">
        <v>0</v>
      </c>
      <c r="E113" s="1448"/>
      <c r="F113" s="1610"/>
      <c r="G113" s="1489">
        <v>240</v>
      </c>
      <c r="H113" s="1549" t="s">
        <v>3081</v>
      </c>
      <c r="I113" s="1448"/>
      <c r="J113" s="1610"/>
    </row>
    <row r="114" spans="1:10" s="1427" customFormat="1" ht="60">
      <c r="A114" s="1550"/>
      <c r="B114" s="1554"/>
      <c r="C114" s="1552">
        <v>0</v>
      </c>
      <c r="D114" s="1553">
        <v>0</v>
      </c>
      <c r="E114" s="1552"/>
      <c r="F114" s="1553"/>
      <c r="G114" s="1555">
        <v>241</v>
      </c>
      <c r="H114" s="1556" t="s">
        <v>3082</v>
      </c>
      <c r="I114" s="1552"/>
      <c r="J114" s="1553"/>
    </row>
    <row r="115" spans="1:10" s="1427" customFormat="1" ht="30">
      <c r="A115" s="1538"/>
      <c r="B115" s="1540"/>
      <c r="C115" s="1540">
        <v>0</v>
      </c>
      <c r="D115" s="1541">
        <v>0</v>
      </c>
      <c r="E115" s="1540"/>
      <c r="F115" s="1541"/>
      <c r="G115" s="1569">
        <v>250</v>
      </c>
      <c r="H115" s="1527" t="s">
        <v>395</v>
      </c>
      <c r="I115" s="1540"/>
      <c r="J115" s="1541"/>
    </row>
    <row r="116" spans="1:10" s="1581" customFormat="1" ht="60">
      <c r="A116" s="1639"/>
      <c r="B116" s="1615"/>
      <c r="C116" s="1615">
        <v>0</v>
      </c>
      <c r="D116" s="1640">
        <v>0</v>
      </c>
      <c r="E116" s="1615"/>
      <c r="F116" s="1640"/>
      <c r="G116" s="1614">
        <v>251</v>
      </c>
      <c r="H116" s="1617" t="s">
        <v>396</v>
      </c>
      <c r="I116" s="1615"/>
      <c r="J116" s="1640"/>
    </row>
    <row r="117" spans="1:10" s="1427" customFormat="1" ht="75">
      <c r="A117" s="1550"/>
      <c r="B117" s="1552"/>
      <c r="C117" s="1552">
        <v>0</v>
      </c>
      <c r="D117" s="773">
        <v>200000</v>
      </c>
      <c r="E117" s="1552"/>
      <c r="F117" s="773">
        <v>200000</v>
      </c>
      <c r="G117" s="1551">
        <v>255</v>
      </c>
      <c r="H117" s="2975" t="s">
        <v>397</v>
      </c>
      <c r="I117" s="1552"/>
      <c r="J117" s="2978"/>
    </row>
    <row r="118" spans="1:10" s="1427" customFormat="1" ht="60">
      <c r="A118" s="1613"/>
      <c r="B118" s="1614"/>
      <c r="C118" s="1615">
        <v>0</v>
      </c>
      <c r="D118" s="426">
        <v>100000</v>
      </c>
      <c r="E118" s="1615"/>
      <c r="F118" s="426">
        <v>100000</v>
      </c>
      <c r="G118" s="1628">
        <v>260</v>
      </c>
      <c r="H118" s="2974" t="s">
        <v>3085</v>
      </c>
      <c r="I118" s="1615"/>
      <c r="J118" s="2979"/>
    </row>
    <row r="119" spans="1:10" s="1427" customFormat="1" ht="50.25" customHeight="1">
      <c r="A119" s="1611"/>
      <c r="B119" s="1552"/>
      <c r="C119" s="1552">
        <v>0</v>
      </c>
      <c r="D119" s="549">
        <v>0</v>
      </c>
      <c r="E119" s="1552"/>
      <c r="F119" s="549">
        <v>0</v>
      </c>
      <c r="G119" s="1555">
        <v>261</v>
      </c>
      <c r="H119" s="1556" t="s">
        <v>3086</v>
      </c>
      <c r="I119" s="1552"/>
      <c r="J119" s="549"/>
    </row>
    <row r="120" spans="1:10" s="1427" customFormat="1" ht="44.25" customHeight="1">
      <c r="A120" s="1639"/>
      <c r="B120" s="1641"/>
      <c r="C120" s="1615">
        <v>0</v>
      </c>
      <c r="D120" s="426">
        <v>500000</v>
      </c>
      <c r="E120" s="1615"/>
      <c r="F120" s="426">
        <v>500000</v>
      </c>
      <c r="G120" s="1628">
        <v>262</v>
      </c>
      <c r="H120" s="2974" t="s">
        <v>398</v>
      </c>
      <c r="I120" s="1615"/>
      <c r="J120" s="2979"/>
    </row>
    <row r="121" spans="1:10" s="1427" customFormat="1" ht="50.25" customHeight="1">
      <c r="A121" s="1609"/>
      <c r="B121" s="1491"/>
      <c r="C121" s="1565">
        <v>0</v>
      </c>
      <c r="D121" s="2980">
        <v>300000</v>
      </c>
      <c r="E121" s="1565"/>
      <c r="F121" s="2980">
        <v>300000</v>
      </c>
      <c r="G121" s="1496">
        <v>263</v>
      </c>
      <c r="H121" s="2981" t="s">
        <v>3108</v>
      </c>
      <c r="I121" s="1565"/>
      <c r="J121" s="2980"/>
    </row>
    <row r="122" spans="1:10" s="1427" customFormat="1" ht="33" customHeight="1">
      <c r="A122" s="1550"/>
      <c r="B122" s="1642"/>
      <c r="C122" s="1552">
        <v>0</v>
      </c>
      <c r="D122" s="1553">
        <v>0</v>
      </c>
      <c r="E122" s="1552"/>
      <c r="F122" s="1553"/>
      <c r="G122" s="1551">
        <v>264</v>
      </c>
      <c r="H122" s="1556" t="s">
        <v>399</v>
      </c>
      <c r="I122" s="1552"/>
      <c r="J122" s="1553"/>
    </row>
    <row r="123" spans="1:10" s="1427" customFormat="1" ht="36" customHeight="1">
      <c r="A123" s="1639"/>
      <c r="B123" s="1614"/>
      <c r="C123" s="1615">
        <v>0</v>
      </c>
      <c r="D123" s="1616">
        <v>0</v>
      </c>
      <c r="E123" s="1615"/>
      <c r="F123" s="1616"/>
      <c r="G123" s="1628">
        <v>279</v>
      </c>
      <c r="H123" s="1617" t="s">
        <v>400</v>
      </c>
      <c r="I123" s="1615"/>
      <c r="J123" s="1616"/>
    </row>
    <row r="124" spans="1:10" s="1638" customFormat="1" ht="69.75" customHeight="1" thickBot="1">
      <c r="A124" s="1611"/>
      <c r="B124" s="1552"/>
      <c r="C124" s="1552">
        <v>0</v>
      </c>
      <c r="D124" s="1553">
        <v>0</v>
      </c>
      <c r="E124" s="1552"/>
      <c r="F124" s="1553"/>
      <c r="G124" s="1555">
        <v>280</v>
      </c>
      <c r="H124" s="1556" t="s">
        <v>3087</v>
      </c>
      <c r="I124" s="1552"/>
      <c r="J124" s="1553"/>
    </row>
    <row r="125" spans="1:10" s="1427" customFormat="1" ht="63" customHeight="1">
      <c r="A125" s="1633"/>
      <c r="B125" s="1634"/>
      <c r="C125" s="1634">
        <v>0</v>
      </c>
      <c r="D125" s="1635">
        <v>0</v>
      </c>
      <c r="E125" s="1634"/>
      <c r="F125" s="1635"/>
      <c r="G125" s="1636">
        <v>281</v>
      </c>
      <c r="H125" s="1626" t="s">
        <v>3088</v>
      </c>
      <c r="I125" s="1634"/>
      <c r="J125" s="1635"/>
    </row>
    <row r="126" spans="1:10" s="1427" customFormat="1" ht="49.5" customHeight="1">
      <c r="A126" s="1633"/>
      <c r="B126" s="1634"/>
      <c r="C126" s="1634">
        <v>0</v>
      </c>
      <c r="D126" s="1635">
        <v>0</v>
      </c>
      <c r="E126" s="1634"/>
      <c r="F126" s="1635"/>
      <c r="G126" s="1636">
        <v>282</v>
      </c>
      <c r="H126" s="1626" t="s">
        <v>3089</v>
      </c>
      <c r="I126" s="1634"/>
      <c r="J126" s="1635"/>
    </row>
    <row r="127" spans="1:10" s="1427" customFormat="1" ht="33.75" customHeight="1">
      <c r="A127" s="1639"/>
      <c r="B127" s="1614"/>
      <c r="C127" s="1614">
        <v>0</v>
      </c>
      <c r="D127" s="1616">
        <v>0</v>
      </c>
      <c r="E127" s="1614"/>
      <c r="F127" s="1616"/>
      <c r="G127" s="1628">
        <v>299</v>
      </c>
      <c r="H127" s="1617" t="s">
        <v>401</v>
      </c>
      <c r="I127" s="1614"/>
      <c r="J127" s="1616"/>
    </row>
    <row r="128" spans="1:10" s="1427" customFormat="1" ht="64.5" customHeight="1">
      <c r="A128" s="1629"/>
      <c r="B128" s="1630"/>
      <c r="C128" s="1630">
        <v>0</v>
      </c>
      <c r="D128" s="2982">
        <v>100000</v>
      </c>
      <c r="E128" s="1630"/>
      <c r="F128" s="2982">
        <v>100000</v>
      </c>
      <c r="G128" s="1632">
        <v>300</v>
      </c>
      <c r="H128" s="2975" t="s">
        <v>3107</v>
      </c>
      <c r="I128" s="1630"/>
      <c r="J128" s="2982"/>
    </row>
    <row r="129" spans="1:14" s="1427" customFormat="1" ht="63" customHeight="1">
      <c r="A129" s="1514"/>
      <c r="B129" s="1445"/>
      <c r="C129" s="1545">
        <v>0</v>
      </c>
      <c r="D129" s="1546">
        <v>0</v>
      </c>
      <c r="E129" s="1545"/>
      <c r="F129" s="1546"/>
      <c r="G129" s="1544">
        <v>301</v>
      </c>
      <c r="H129" s="1547" t="s">
        <v>402</v>
      </c>
      <c r="I129" s="1545"/>
      <c r="J129" s="2983"/>
    </row>
    <row r="130" spans="1:14" s="1427" customFormat="1" ht="51" customHeight="1">
      <c r="A130" s="1629"/>
      <c r="B130" s="1630"/>
      <c r="C130" s="1630">
        <v>0</v>
      </c>
      <c r="D130" s="1631">
        <v>0</v>
      </c>
      <c r="E130" s="1630"/>
      <c r="F130" s="1631"/>
      <c r="G130" s="1632">
        <v>302</v>
      </c>
      <c r="H130" s="1556" t="s">
        <v>403</v>
      </c>
      <c r="I130" s="1630"/>
      <c r="J130" s="2982"/>
    </row>
    <row r="131" spans="1:14" s="1427" customFormat="1" ht="48.75" customHeight="1">
      <c r="A131" s="1679"/>
      <c r="B131" s="1439"/>
      <c r="C131" s="1524">
        <v>0</v>
      </c>
      <c r="D131" s="1525">
        <v>200000</v>
      </c>
      <c r="E131" s="1525"/>
      <c r="F131" s="1525">
        <v>200000</v>
      </c>
      <c r="G131" s="1524">
        <v>303</v>
      </c>
      <c r="H131" s="2977" t="s">
        <v>3091</v>
      </c>
      <c r="I131" s="1525"/>
      <c r="J131" s="2976"/>
      <c r="K131" s="1425">
        <v>223562</v>
      </c>
    </row>
    <row r="132" spans="1:14" s="1581" customFormat="1" ht="30">
      <c r="A132" s="1613"/>
      <c r="B132" s="1614"/>
      <c r="C132" s="1615">
        <v>0</v>
      </c>
      <c r="D132" s="1616">
        <v>0</v>
      </c>
      <c r="E132" s="1615"/>
      <c r="F132" s="1616"/>
      <c r="G132" s="1628">
        <v>319</v>
      </c>
      <c r="H132" s="1617" t="s">
        <v>404</v>
      </c>
      <c r="I132" s="1615"/>
      <c r="J132" s="1616"/>
      <c r="L132" s="1644"/>
      <c r="M132" s="1645"/>
    </row>
    <row r="133" spans="1:14" s="1427" customFormat="1" ht="63" customHeight="1">
      <c r="A133" s="1514"/>
      <c r="B133" s="1445"/>
      <c r="C133" s="1445">
        <v>0</v>
      </c>
      <c r="D133" s="1640">
        <v>0</v>
      </c>
      <c r="E133" s="1445"/>
      <c r="F133" s="1640"/>
      <c r="G133" s="1643">
        <v>320</v>
      </c>
      <c r="H133" s="1617" t="s">
        <v>3090</v>
      </c>
      <c r="I133" s="1445"/>
      <c r="J133" s="1640"/>
    </row>
    <row r="134" spans="1:14" s="1427" customFormat="1" ht="62.25" customHeight="1">
      <c r="A134" s="1629"/>
      <c r="B134" s="1630"/>
      <c r="C134" s="1630">
        <v>0</v>
      </c>
      <c r="D134" s="1631">
        <v>0</v>
      </c>
      <c r="E134" s="1630"/>
      <c r="F134" s="1631"/>
      <c r="G134" s="1632">
        <v>321</v>
      </c>
      <c r="H134" s="1556" t="s">
        <v>3092</v>
      </c>
      <c r="I134" s="1630"/>
      <c r="J134" s="1631"/>
      <c r="N134" s="1646"/>
    </row>
    <row r="135" spans="1:14" s="1427" customFormat="1" ht="48" customHeight="1">
      <c r="A135" s="1523"/>
      <c r="B135" s="1525"/>
      <c r="C135" s="1525">
        <v>0</v>
      </c>
      <c r="D135" s="2984">
        <v>400000</v>
      </c>
      <c r="E135" s="1525"/>
      <c r="F135" s="2984">
        <v>400000</v>
      </c>
      <c r="G135" s="1524">
        <v>322</v>
      </c>
      <c r="H135" s="2977" t="s">
        <v>3093</v>
      </c>
      <c r="I135" s="1525"/>
      <c r="J135" s="2984"/>
    </row>
    <row r="136" spans="1:14" s="1427" customFormat="1" ht="92.25" customHeight="1">
      <c r="A136" s="1647"/>
      <c r="B136" s="1622"/>
      <c r="C136" s="1623">
        <v>0</v>
      </c>
      <c r="D136" s="885">
        <v>0</v>
      </c>
      <c r="E136" s="1623"/>
      <c r="F136" s="1624"/>
      <c r="G136" s="1625">
        <v>323</v>
      </c>
      <c r="H136" s="1626" t="s">
        <v>405</v>
      </c>
      <c r="I136" s="1623"/>
      <c r="J136" s="885"/>
    </row>
    <row r="137" spans="1:14" s="1427" customFormat="1" ht="90">
      <c r="A137" s="1647"/>
      <c r="B137" s="1622"/>
      <c r="C137" s="1623"/>
      <c r="D137" s="885"/>
      <c r="E137" s="1623"/>
      <c r="F137" s="1624"/>
      <c r="G137" s="1625">
        <v>324</v>
      </c>
      <c r="H137" s="1626" t="s">
        <v>3522</v>
      </c>
      <c r="I137" s="1623"/>
      <c r="J137" s="885"/>
    </row>
    <row r="138" spans="1:14" s="1427" customFormat="1" ht="48.75" customHeight="1">
      <c r="A138" s="1633"/>
      <c r="B138" s="1634"/>
      <c r="C138" s="1634">
        <v>0</v>
      </c>
      <c r="D138" s="2646">
        <v>0</v>
      </c>
      <c r="E138" s="1634"/>
      <c r="F138" s="1635"/>
      <c r="G138" s="1636">
        <v>330</v>
      </c>
      <c r="H138" s="1626" t="s">
        <v>406</v>
      </c>
      <c r="I138" s="1634"/>
      <c r="J138" s="2646"/>
      <c r="K138" s="1587"/>
    </row>
    <row r="139" spans="1:14" s="1638" customFormat="1" ht="49.5" customHeight="1" thickBot="1">
      <c r="A139" s="1612"/>
      <c r="B139" s="1568"/>
      <c r="C139" s="1540">
        <v>0</v>
      </c>
      <c r="D139" s="2979">
        <v>100000</v>
      </c>
      <c r="E139" s="1540"/>
      <c r="F139" s="2979">
        <v>100000</v>
      </c>
      <c r="G139" s="1569">
        <v>331</v>
      </c>
      <c r="H139" s="2977" t="s">
        <v>3094</v>
      </c>
      <c r="I139" s="1540"/>
      <c r="J139" s="2979"/>
    </row>
    <row r="140" spans="1:14" s="1427" customFormat="1" ht="64.5" customHeight="1">
      <c r="A140" s="1514"/>
      <c r="B140" s="1445"/>
      <c r="C140" s="1545">
        <v>0</v>
      </c>
      <c r="D140" s="1546">
        <v>0</v>
      </c>
      <c r="E140" s="1545"/>
      <c r="F140" s="1546"/>
      <c r="G140" s="1544">
        <v>337</v>
      </c>
      <c r="H140" s="1547" t="s">
        <v>3095</v>
      </c>
      <c r="I140" s="1545"/>
      <c r="J140" s="1546"/>
      <c r="K140" s="1587"/>
    </row>
    <row r="141" spans="1:14" s="1427" customFormat="1" ht="47.25" customHeight="1">
      <c r="A141" s="1609"/>
      <c r="B141" s="1448"/>
      <c r="C141" s="1565">
        <v>0</v>
      </c>
      <c r="D141" s="1566">
        <v>0</v>
      </c>
      <c r="E141" s="1565"/>
      <c r="F141" s="1566"/>
      <c r="G141" s="1496">
        <v>342</v>
      </c>
      <c r="H141" s="1567" t="s">
        <v>3096</v>
      </c>
      <c r="I141" s="1565"/>
      <c r="J141" s="1566"/>
    </row>
    <row r="142" spans="1:14" s="1427" customFormat="1" ht="62.25" customHeight="1">
      <c r="A142" s="1611"/>
      <c r="B142" s="1554"/>
      <c r="C142" s="1554">
        <v>0</v>
      </c>
      <c r="D142" s="1553">
        <v>0</v>
      </c>
      <c r="E142" s="1554"/>
      <c r="F142" s="1553"/>
      <c r="G142" s="1555">
        <v>345</v>
      </c>
      <c r="H142" s="1556" t="s">
        <v>3097</v>
      </c>
      <c r="I142" s="1554"/>
      <c r="J142" s="1553"/>
    </row>
    <row r="143" spans="1:14" s="1427" customFormat="1" ht="51" customHeight="1">
      <c r="A143" s="1523"/>
      <c r="B143" s="1525"/>
      <c r="C143" s="1525">
        <v>0</v>
      </c>
      <c r="D143" s="1526">
        <v>0</v>
      </c>
      <c r="E143" s="1525"/>
      <c r="F143" s="1526"/>
      <c r="G143" s="1524">
        <v>347</v>
      </c>
      <c r="H143" s="1527" t="s">
        <v>3098</v>
      </c>
      <c r="I143" s="1525"/>
      <c r="J143" s="1526"/>
    </row>
    <row r="144" spans="1:14" s="1427" customFormat="1" ht="51" customHeight="1">
      <c r="A144" s="1514"/>
      <c r="B144" s="1445"/>
      <c r="C144" s="1545">
        <v>0</v>
      </c>
      <c r="D144" s="1640">
        <v>0</v>
      </c>
      <c r="E144" s="1545"/>
      <c r="F144" s="1640"/>
      <c r="G144" s="1544">
        <v>352</v>
      </c>
      <c r="H144" s="1547" t="s">
        <v>3099</v>
      </c>
      <c r="I144" s="1545"/>
      <c r="J144" s="1640"/>
    </row>
    <row r="145" spans="1:11" s="1427" customFormat="1" ht="45.75" customHeight="1">
      <c r="A145" s="1609"/>
      <c r="B145" s="1448"/>
      <c r="C145" s="1649">
        <v>0</v>
      </c>
      <c r="D145" s="1650">
        <v>0</v>
      </c>
      <c r="E145" s="1649"/>
      <c r="F145" s="1650"/>
      <c r="G145" s="1651">
        <v>354</v>
      </c>
      <c r="H145" s="1549" t="s">
        <v>407</v>
      </c>
      <c r="I145" s="1649"/>
      <c r="J145" s="1650"/>
    </row>
    <row r="146" spans="1:11" s="1581" customFormat="1" ht="47.25" customHeight="1">
      <c r="A146" s="1550"/>
      <c r="B146" s="1552"/>
      <c r="C146" s="1552">
        <v>0</v>
      </c>
      <c r="D146" s="1553">
        <v>0</v>
      </c>
      <c r="E146" s="1552"/>
      <c r="F146" s="1553"/>
      <c r="G146" s="1555">
        <v>355</v>
      </c>
      <c r="H146" s="1556" t="s">
        <v>408</v>
      </c>
      <c r="I146" s="1552"/>
      <c r="J146" s="1553"/>
    </row>
    <row r="147" spans="1:11" s="1427" customFormat="1" ht="45.75" customHeight="1">
      <c r="A147" s="1538"/>
      <c r="B147" s="1540"/>
      <c r="C147" s="1637">
        <v>0</v>
      </c>
      <c r="D147" s="2648">
        <v>400000</v>
      </c>
      <c r="E147" s="1637"/>
      <c r="F147" s="2648">
        <v>400000</v>
      </c>
      <c r="G147" s="1569">
        <v>356</v>
      </c>
      <c r="H147" s="2977" t="s">
        <v>409</v>
      </c>
      <c r="I147" s="1637"/>
      <c r="J147" s="2985"/>
    </row>
    <row r="148" spans="1:11" s="1427" customFormat="1" ht="48" customHeight="1">
      <c r="A148" s="1514"/>
      <c r="B148" s="1445"/>
      <c r="C148" s="1445">
        <v>0</v>
      </c>
      <c r="D148" s="432">
        <v>100000</v>
      </c>
      <c r="E148" s="1445"/>
      <c r="F148" s="432">
        <v>100000</v>
      </c>
      <c r="G148" s="1643">
        <v>357</v>
      </c>
      <c r="H148" s="2974" t="s">
        <v>3100</v>
      </c>
      <c r="I148" s="1445"/>
      <c r="J148" s="2984"/>
      <c r="K148" s="1587"/>
    </row>
    <row r="149" spans="1:11" s="1427" customFormat="1" ht="48" customHeight="1">
      <c r="A149" s="1639"/>
      <c r="B149" s="1614"/>
      <c r="C149" s="1615">
        <v>0</v>
      </c>
      <c r="D149" s="426">
        <v>0</v>
      </c>
      <c r="E149" s="1615"/>
      <c r="F149" s="426">
        <v>0</v>
      </c>
      <c r="G149" s="1628">
        <v>360</v>
      </c>
      <c r="H149" s="1617" t="s">
        <v>3067</v>
      </c>
      <c r="I149" s="1615"/>
      <c r="J149" s="2979"/>
    </row>
    <row r="150" spans="1:11" s="1427" customFormat="1" ht="36.75" customHeight="1">
      <c r="A150" s="1548"/>
      <c r="B150" s="1443"/>
      <c r="C150" s="1497">
        <v>0</v>
      </c>
      <c r="D150" s="378">
        <v>0</v>
      </c>
      <c r="E150" s="1497"/>
      <c r="F150" s="378">
        <v>0</v>
      </c>
      <c r="G150" s="1490">
        <v>362</v>
      </c>
      <c r="H150" s="1549" t="s">
        <v>3101</v>
      </c>
      <c r="I150" s="1497"/>
      <c r="J150" s="2978"/>
    </row>
    <row r="151" spans="1:11" s="1427" customFormat="1" ht="48.75" customHeight="1">
      <c r="A151" s="1550"/>
      <c r="B151" s="1642"/>
      <c r="C151" s="1552">
        <v>0</v>
      </c>
      <c r="D151" s="2986">
        <v>200000</v>
      </c>
      <c r="E151" s="1552"/>
      <c r="F151" s="2986">
        <v>200000</v>
      </c>
      <c r="G151" s="1555">
        <v>365</v>
      </c>
      <c r="H151" s="2975" t="s">
        <v>3102</v>
      </c>
      <c r="I151" s="1552"/>
      <c r="J151" s="2986"/>
      <c r="K151" s="1652"/>
    </row>
    <row r="152" spans="1:11" s="1427" customFormat="1" ht="66" customHeight="1">
      <c r="A152" s="1639"/>
      <c r="B152" s="1641"/>
      <c r="C152" s="1615">
        <v>0</v>
      </c>
      <c r="D152" s="1616">
        <v>0</v>
      </c>
      <c r="E152" s="1615"/>
      <c r="F152" s="1616"/>
      <c r="G152" s="1628">
        <v>366</v>
      </c>
      <c r="H152" s="1653" t="s">
        <v>3068</v>
      </c>
      <c r="I152" s="1615"/>
      <c r="J152" s="1616"/>
      <c r="K152" s="1652"/>
    </row>
    <row r="153" spans="1:11" s="1449" customFormat="1" ht="38.25" customHeight="1">
      <c r="A153" s="1550"/>
      <c r="B153" s="1642"/>
      <c r="C153" s="1552">
        <v>0</v>
      </c>
      <c r="D153" s="2986">
        <v>200000</v>
      </c>
      <c r="E153" s="1552"/>
      <c r="F153" s="2986">
        <v>200000</v>
      </c>
      <c r="G153" s="1555">
        <v>368</v>
      </c>
      <c r="H153" s="2975" t="s">
        <v>410</v>
      </c>
      <c r="I153" s="1552"/>
      <c r="J153" s="2986"/>
    </row>
    <row r="154" spans="1:11" s="1449" customFormat="1" ht="50.25" customHeight="1">
      <c r="A154" s="1654"/>
      <c r="B154" s="1574"/>
      <c r="C154" s="1540">
        <v>0</v>
      </c>
      <c r="D154" s="2647">
        <v>100000</v>
      </c>
      <c r="E154" s="1540"/>
      <c r="F154" s="2647">
        <v>100000</v>
      </c>
      <c r="G154" s="1569">
        <v>371</v>
      </c>
      <c r="H154" s="2977" t="s">
        <v>2979</v>
      </c>
      <c r="I154" s="1540"/>
      <c r="J154" s="2979"/>
    </row>
    <row r="155" spans="1:11" s="1638" customFormat="1" ht="78" customHeight="1" thickBot="1">
      <c r="A155" s="1621"/>
      <c r="B155" s="1622"/>
      <c r="C155" s="1623">
        <v>0</v>
      </c>
      <c r="D155" s="1635">
        <v>0</v>
      </c>
      <c r="E155" s="1623"/>
      <c r="F155" s="1635"/>
      <c r="G155" s="1625">
        <v>374</v>
      </c>
      <c r="H155" s="1626" t="s">
        <v>3103</v>
      </c>
      <c r="I155" s="1623"/>
      <c r="J155" s="1635"/>
    </row>
    <row r="156" spans="1:11" s="1427" customFormat="1" ht="46.5" customHeight="1">
      <c r="A156" s="1639"/>
      <c r="B156" s="1614"/>
      <c r="C156" s="1515">
        <v>0</v>
      </c>
      <c r="D156" s="1616">
        <v>0</v>
      </c>
      <c r="E156" s="1515"/>
      <c r="F156" s="1616"/>
      <c r="G156" s="1628">
        <v>384</v>
      </c>
      <c r="H156" s="1617" t="s">
        <v>412</v>
      </c>
      <c r="I156" s="1515"/>
      <c r="J156" s="1616"/>
    </row>
    <row r="157" spans="1:11" s="1427" customFormat="1" ht="64.5" customHeight="1">
      <c r="A157" s="1548"/>
      <c r="B157" s="1443"/>
      <c r="C157" s="1655">
        <v>0</v>
      </c>
      <c r="D157" s="1610">
        <v>0</v>
      </c>
      <c r="E157" s="1655"/>
      <c r="F157" s="1610"/>
      <c r="G157" s="1490">
        <v>385</v>
      </c>
      <c r="H157" s="1549" t="s">
        <v>413</v>
      </c>
      <c r="I157" s="1655"/>
      <c r="J157" s="1610"/>
    </row>
    <row r="158" spans="1:11" s="1427" customFormat="1" ht="48.75" customHeight="1">
      <c r="A158" s="1639"/>
      <c r="B158" s="1614"/>
      <c r="C158" s="1656">
        <v>0</v>
      </c>
      <c r="D158" s="1640">
        <v>0</v>
      </c>
      <c r="E158" s="1656"/>
      <c r="F158" s="1640"/>
      <c r="G158" s="1628">
        <v>390</v>
      </c>
      <c r="H158" s="1617" t="s">
        <v>414</v>
      </c>
      <c r="I158" s="1656"/>
      <c r="J158" s="1640"/>
    </row>
    <row r="159" spans="1:11" s="1427" customFormat="1" ht="19.5" customHeight="1">
      <c r="A159" s="1657"/>
      <c r="B159" s="1658"/>
      <c r="C159" s="1659">
        <v>0</v>
      </c>
      <c r="D159" s="1660">
        <v>0</v>
      </c>
      <c r="E159" s="1659"/>
      <c r="F159" s="1660"/>
      <c r="G159" s="1661"/>
      <c r="H159" s="1662" t="s">
        <v>3076</v>
      </c>
      <c r="I159" s="1659"/>
      <c r="J159" s="1660"/>
    </row>
    <row r="160" spans="1:11" s="1427" customFormat="1" ht="34.5" customHeight="1" thickBot="1">
      <c r="A160" s="1663"/>
      <c r="B160" s="1451"/>
      <c r="C160" s="1664">
        <v>0</v>
      </c>
      <c r="D160" s="1665">
        <v>0</v>
      </c>
      <c r="E160" s="1664"/>
      <c r="F160" s="1665"/>
      <c r="G160" s="1562">
        <v>399</v>
      </c>
      <c r="H160" s="1667" t="s">
        <v>415</v>
      </c>
      <c r="I160" s="1664"/>
      <c r="J160" s="1665"/>
    </row>
    <row r="161" spans="1:10" s="1427" customFormat="1" ht="36.75" customHeight="1" thickTop="1" thickBot="1">
      <c r="A161" s="1672">
        <f t="shared" ref="A161:F161" si="18">SUM(A92:A160)</f>
        <v>0</v>
      </c>
      <c r="B161" s="1672">
        <f t="shared" si="18"/>
        <v>0</v>
      </c>
      <c r="C161" s="1669">
        <f t="shared" si="18"/>
        <v>0</v>
      </c>
      <c r="D161" s="1672">
        <f t="shared" si="18"/>
        <v>3800000</v>
      </c>
      <c r="E161" s="1672">
        <f t="shared" si="18"/>
        <v>0</v>
      </c>
      <c r="F161" s="1672">
        <f t="shared" si="18"/>
        <v>3800000</v>
      </c>
      <c r="G161" s="1670"/>
      <c r="H161" s="1671" t="s">
        <v>416</v>
      </c>
      <c r="I161" s="1672">
        <f>SUM(I92:I160)</f>
        <v>0</v>
      </c>
      <c r="J161" s="1672">
        <f>SUM(J92:J160)</f>
        <v>0</v>
      </c>
    </row>
    <row r="162" spans="1:10" s="1427" customFormat="1" ht="18.75" customHeight="1" thickBot="1">
      <c r="A162" s="4537"/>
      <c r="B162" s="4538"/>
      <c r="C162" s="4538"/>
      <c r="D162" s="4538"/>
      <c r="E162" s="4538"/>
      <c r="F162" s="4538"/>
      <c r="G162" s="1673">
        <v>4</v>
      </c>
      <c r="H162" s="1674" t="s">
        <v>321</v>
      </c>
      <c r="I162" s="4538"/>
      <c r="J162" s="4539"/>
    </row>
    <row r="163" spans="1:10" s="1427" customFormat="1" ht="51" customHeight="1">
      <c r="A163" s="1675"/>
      <c r="B163" s="1487"/>
      <c r="C163" s="1605">
        <v>0</v>
      </c>
      <c r="D163" s="2987">
        <v>100000</v>
      </c>
      <c r="E163" s="1605"/>
      <c r="F163" s="2987">
        <v>100000</v>
      </c>
      <c r="G163" s="1607">
        <v>400</v>
      </c>
      <c r="H163" s="2990" t="s">
        <v>3069</v>
      </c>
      <c r="I163" s="1605"/>
      <c r="J163" s="2987"/>
    </row>
    <row r="164" spans="1:10" s="1427" customFormat="1" ht="52.5" customHeight="1">
      <c r="A164" s="1677"/>
      <c r="B164" s="1491"/>
      <c r="C164" s="1565">
        <v>0</v>
      </c>
      <c r="D164" s="1566">
        <v>0</v>
      </c>
      <c r="E164" s="1565"/>
      <c r="F164" s="1566"/>
      <c r="G164" s="1496">
        <v>401</v>
      </c>
      <c r="H164" s="1567" t="s">
        <v>3070</v>
      </c>
      <c r="I164" s="1565"/>
      <c r="J164" s="2988"/>
    </row>
    <row r="165" spans="1:10" s="1427" customFormat="1" ht="48.75" customHeight="1">
      <c r="A165" s="1677"/>
      <c r="B165" s="1491"/>
      <c r="C165" s="1565">
        <v>0</v>
      </c>
      <c r="D165" s="2988">
        <v>200000</v>
      </c>
      <c r="E165" s="1565"/>
      <c r="F165" s="2988">
        <v>200000</v>
      </c>
      <c r="G165" s="1496">
        <v>402</v>
      </c>
      <c r="H165" s="2981" t="s">
        <v>419</v>
      </c>
      <c r="I165" s="1565"/>
      <c r="J165" s="2988"/>
    </row>
    <row r="166" spans="1:10" s="1427" customFormat="1" ht="46.5" customHeight="1">
      <c r="A166" s="1678"/>
      <c r="B166" s="1554"/>
      <c r="C166" s="1552">
        <v>0</v>
      </c>
      <c r="D166" s="1553">
        <v>0</v>
      </c>
      <c r="E166" s="1552"/>
      <c r="F166" s="1553"/>
      <c r="G166" s="1555">
        <v>403</v>
      </c>
      <c r="H166" s="1556" t="s">
        <v>3104</v>
      </c>
      <c r="I166" s="1552"/>
      <c r="J166" s="2989"/>
    </row>
    <row r="167" spans="1:10" s="1427" customFormat="1" ht="62.25" customHeight="1">
      <c r="A167" s="1679"/>
      <c r="B167" s="1525"/>
      <c r="C167" s="1525">
        <v>0</v>
      </c>
      <c r="D167" s="2984">
        <v>200000</v>
      </c>
      <c r="E167" s="1525"/>
      <c r="F167" s="2984">
        <v>200000</v>
      </c>
      <c r="G167" s="1524">
        <v>405</v>
      </c>
      <c r="H167" s="2977" t="s">
        <v>3071</v>
      </c>
      <c r="I167" s="1525"/>
      <c r="J167" s="2984"/>
    </row>
    <row r="168" spans="1:10" s="1638" customFormat="1" ht="63" customHeight="1" thickBot="1">
      <c r="A168" s="1679"/>
      <c r="B168" s="1525"/>
      <c r="C168" s="1525">
        <v>0</v>
      </c>
      <c r="D168" s="547">
        <v>0</v>
      </c>
      <c r="E168" s="1525"/>
      <c r="F168" s="547">
        <v>0</v>
      </c>
      <c r="G168" s="1524">
        <v>406</v>
      </c>
      <c r="H168" s="1527" t="s">
        <v>3072</v>
      </c>
      <c r="I168" s="1525"/>
      <c r="J168" s="547"/>
    </row>
    <row r="169" spans="1:10" s="1427" customFormat="1" ht="47.25" customHeight="1">
      <c r="A169" s="1680"/>
      <c r="B169" s="1445"/>
      <c r="C169" s="1545">
        <v>0</v>
      </c>
      <c r="D169" s="432">
        <v>500000</v>
      </c>
      <c r="E169" s="1545"/>
      <c r="F169" s="432">
        <v>500000</v>
      </c>
      <c r="G169" s="1544">
        <v>407</v>
      </c>
      <c r="H169" s="2991" t="s">
        <v>3105</v>
      </c>
      <c r="I169" s="1545"/>
      <c r="J169" s="2984"/>
    </row>
    <row r="170" spans="1:10" s="1427" customFormat="1" ht="51" customHeight="1">
      <c r="A170" s="1681"/>
      <c r="B170" s="1630"/>
      <c r="C170" s="1630">
        <v>0</v>
      </c>
      <c r="D170" s="1631"/>
      <c r="E170" s="1630"/>
      <c r="F170" s="1631"/>
      <c r="G170" s="1632">
        <v>410</v>
      </c>
      <c r="H170" s="1556" t="s">
        <v>421</v>
      </c>
      <c r="I170" s="1630"/>
      <c r="J170" s="1631"/>
    </row>
    <row r="171" spans="1:10" s="1427" customFormat="1" ht="50.25" customHeight="1">
      <c r="A171" s="1680"/>
      <c r="B171" s="1445"/>
      <c r="C171" s="1545">
        <v>0</v>
      </c>
      <c r="D171" s="1546">
        <v>0</v>
      </c>
      <c r="E171" s="1545"/>
      <c r="F171" s="1546"/>
      <c r="G171" s="1544">
        <v>411</v>
      </c>
      <c r="H171" s="1547" t="s">
        <v>422</v>
      </c>
      <c r="I171" s="1545"/>
      <c r="J171" s="1546"/>
    </row>
    <row r="172" spans="1:10" s="1427" customFormat="1" ht="51.75" customHeight="1">
      <c r="A172" s="1682"/>
      <c r="B172" s="1497"/>
      <c r="C172" s="1497">
        <v>0</v>
      </c>
      <c r="D172" s="1500"/>
      <c r="E172" s="1497"/>
      <c r="F172" s="1500"/>
      <c r="G172" s="1490">
        <v>412</v>
      </c>
      <c r="H172" s="1549" t="s">
        <v>423</v>
      </c>
      <c r="I172" s="1497"/>
      <c r="J172" s="1500"/>
    </row>
    <row r="173" spans="1:10" s="1427" customFormat="1" ht="39" customHeight="1">
      <c r="A173" s="1682"/>
      <c r="B173" s="1497"/>
      <c r="C173" s="1497">
        <v>0</v>
      </c>
      <c r="D173" s="1500">
        <v>0</v>
      </c>
      <c r="E173" s="1497"/>
      <c r="F173" s="1500"/>
      <c r="G173" s="1490">
        <v>413</v>
      </c>
      <c r="H173" s="1549" t="s">
        <v>424</v>
      </c>
      <c r="I173" s="1497"/>
      <c r="J173" s="1500"/>
    </row>
    <row r="174" spans="1:10" s="1427" customFormat="1" ht="60" customHeight="1">
      <c r="A174" s="1683"/>
      <c r="B174" s="1615"/>
      <c r="C174" s="1615">
        <v>0</v>
      </c>
      <c r="D174" s="1684">
        <v>0</v>
      </c>
      <c r="E174" s="1615"/>
      <c r="F174" s="1684"/>
      <c r="G174" s="1628">
        <v>414</v>
      </c>
      <c r="H174" s="1617" t="s">
        <v>3073</v>
      </c>
      <c r="I174" s="1615"/>
      <c r="J174" s="1684"/>
    </row>
    <row r="175" spans="1:10" s="1427" customFormat="1" ht="35.25" customHeight="1">
      <c r="A175" s="1685"/>
      <c r="B175" s="1443"/>
      <c r="C175" s="1443">
        <v>0</v>
      </c>
      <c r="D175" s="1446">
        <v>0</v>
      </c>
      <c r="E175" s="1443"/>
      <c r="F175" s="1446"/>
      <c r="G175" s="1490">
        <v>415</v>
      </c>
      <c r="H175" s="1549" t="s">
        <v>426</v>
      </c>
      <c r="I175" s="1443"/>
      <c r="J175" s="1446"/>
    </row>
    <row r="176" spans="1:10" s="1427" customFormat="1" ht="54.75" customHeight="1">
      <c r="A176" s="1680"/>
      <c r="B176" s="1445"/>
      <c r="C176" s="1545">
        <v>0</v>
      </c>
      <c r="D176" s="1546">
        <v>0</v>
      </c>
      <c r="E176" s="1545"/>
      <c r="F176" s="1546"/>
      <c r="G176" s="1544">
        <v>416</v>
      </c>
      <c r="H176" s="1547" t="s">
        <v>3106</v>
      </c>
      <c r="I176" s="1545"/>
      <c r="J176" s="1546"/>
    </row>
    <row r="177" spans="1:12" s="1427" customFormat="1" ht="35.25" customHeight="1">
      <c r="A177" s="1682"/>
      <c r="B177" s="1443"/>
      <c r="C177" s="1497">
        <v>0</v>
      </c>
      <c r="D177" s="1446">
        <v>0</v>
      </c>
      <c r="E177" s="1497"/>
      <c r="F177" s="1446"/>
      <c r="G177" s="1490">
        <v>420</v>
      </c>
      <c r="H177" s="1549" t="s">
        <v>427</v>
      </c>
      <c r="I177" s="1497"/>
      <c r="J177" s="1446"/>
    </row>
    <row r="178" spans="1:12" s="1427" customFormat="1" ht="31.5" hidden="1" customHeight="1">
      <c r="A178" s="1609"/>
      <c r="B178" s="1445"/>
      <c r="C178" s="1445">
        <v>0</v>
      </c>
      <c r="D178" s="1640">
        <v>0</v>
      </c>
      <c r="E178" s="1445"/>
      <c r="F178" s="1640"/>
      <c r="G178" s="1643">
        <v>421</v>
      </c>
      <c r="H178" s="1617" t="s">
        <v>428</v>
      </c>
      <c r="I178" s="1445"/>
      <c r="J178" s="1640"/>
    </row>
    <row r="179" spans="1:12" s="1427" customFormat="1" ht="21.75" hidden="1" customHeight="1">
      <c r="A179" s="1613"/>
      <c r="B179" s="1614"/>
      <c r="C179" s="1615">
        <v>0</v>
      </c>
      <c r="D179" s="1616">
        <v>0</v>
      </c>
      <c r="E179" s="1615"/>
      <c r="F179" s="1616"/>
      <c r="G179" s="1628">
        <v>422</v>
      </c>
      <c r="H179" s="1686" t="s">
        <v>429</v>
      </c>
      <c r="I179" s="1615"/>
      <c r="J179" s="1616"/>
    </row>
    <row r="180" spans="1:12" s="1427" customFormat="1" ht="25.5" hidden="1" customHeight="1">
      <c r="A180" s="1609"/>
      <c r="B180" s="1448"/>
      <c r="C180" s="1448">
        <v>0</v>
      </c>
      <c r="D180" s="1610">
        <v>0</v>
      </c>
      <c r="E180" s="1448"/>
      <c r="F180" s="1610"/>
      <c r="G180" s="1489">
        <v>425</v>
      </c>
      <c r="H180" s="1549" t="s">
        <v>430</v>
      </c>
      <c r="I180" s="1448"/>
      <c r="J180" s="1610"/>
      <c r="K180" s="1687"/>
      <c r="L180" s="1687"/>
    </row>
    <row r="181" spans="1:12" s="1427" customFormat="1" ht="30.75" customHeight="1">
      <c r="A181" s="1514"/>
      <c r="B181" s="1445"/>
      <c r="C181" s="1445"/>
      <c r="D181" s="1640"/>
      <c r="E181" s="1445"/>
      <c r="F181" s="1640"/>
      <c r="G181" s="1643">
        <v>422</v>
      </c>
      <c r="H181" s="1617" t="s">
        <v>429</v>
      </c>
      <c r="I181" s="1445"/>
      <c r="J181" s="1640"/>
      <c r="K181" s="1687"/>
      <c r="L181" s="1687"/>
    </row>
    <row r="182" spans="1:12" s="1581" customFormat="1" ht="35.25" customHeight="1">
      <c r="A182" s="1514"/>
      <c r="B182" s="1445"/>
      <c r="C182" s="1445">
        <v>0</v>
      </c>
      <c r="D182" s="432">
        <v>200000</v>
      </c>
      <c r="E182" s="1445"/>
      <c r="F182" s="432">
        <v>200000</v>
      </c>
      <c r="G182" s="1643">
        <v>426</v>
      </c>
      <c r="H182" s="2974" t="s">
        <v>3074</v>
      </c>
      <c r="I182" s="1445"/>
      <c r="J182" s="2984"/>
    </row>
    <row r="183" spans="1:12" s="1427" customFormat="1" ht="18" hidden="1" customHeight="1">
      <c r="A183" s="1514"/>
      <c r="B183" s="1445"/>
      <c r="C183" s="1545">
        <v>0</v>
      </c>
      <c r="D183" s="1546">
        <v>0</v>
      </c>
      <c r="E183" s="1545"/>
      <c r="F183" s="1546"/>
      <c r="G183" s="1544">
        <v>427</v>
      </c>
      <c r="H183" s="1547" t="s">
        <v>431</v>
      </c>
      <c r="I183" s="1545"/>
      <c r="J183" s="1546"/>
    </row>
    <row r="184" spans="1:12" s="1581" customFormat="1" ht="35.25" customHeight="1">
      <c r="A184" s="1629"/>
      <c r="B184" s="1630"/>
      <c r="C184" s="1630">
        <v>0</v>
      </c>
      <c r="D184" s="1631">
        <v>0</v>
      </c>
      <c r="E184" s="1630"/>
      <c r="F184" s="1631"/>
      <c r="G184" s="1630">
        <v>428</v>
      </c>
      <c r="H184" s="1556" t="s">
        <v>432</v>
      </c>
      <c r="I184" s="1630"/>
      <c r="J184" s="1631"/>
    </row>
    <row r="185" spans="1:12" s="1688" customFormat="1" ht="75.75" customHeight="1" thickBot="1">
      <c r="A185" s="1523"/>
      <c r="B185" s="1525"/>
      <c r="C185" s="1525">
        <v>0</v>
      </c>
      <c r="D185" s="1526">
        <v>0</v>
      </c>
      <c r="E185" s="1525"/>
      <c r="F185" s="1526"/>
      <c r="G185" s="1524">
        <v>430</v>
      </c>
      <c r="H185" s="1527" t="s">
        <v>433</v>
      </c>
      <c r="I185" s="1525"/>
      <c r="J185" s="1526"/>
    </row>
    <row r="186" spans="1:12" s="1440" customFormat="1" ht="48" customHeight="1">
      <c r="A186" s="1523"/>
      <c r="B186" s="2634"/>
      <c r="C186" s="1525"/>
      <c r="D186" s="1526"/>
      <c r="E186" s="1525"/>
      <c r="F186" s="1526"/>
      <c r="G186" s="1524">
        <v>431</v>
      </c>
      <c r="H186" s="1527" t="s">
        <v>3299</v>
      </c>
      <c r="I186" s="1525"/>
      <c r="J186" s="1526"/>
    </row>
    <row r="187" spans="1:12" s="1427" customFormat="1" ht="80.25" customHeight="1">
      <c r="A187" s="1633"/>
      <c r="B187" s="1634"/>
      <c r="C187" s="1634">
        <v>0</v>
      </c>
      <c r="D187" s="1635">
        <v>0</v>
      </c>
      <c r="E187" s="1634"/>
      <c r="F187" s="1635"/>
      <c r="G187" s="1636">
        <v>435</v>
      </c>
      <c r="H187" s="1626" t="s">
        <v>434</v>
      </c>
      <c r="I187" s="1634"/>
      <c r="J187" s="1635"/>
    </row>
    <row r="188" spans="1:12" s="1427" customFormat="1" ht="48.75" customHeight="1">
      <c r="A188" s="1514"/>
      <c r="B188" s="1445"/>
      <c r="C188" s="1545">
        <v>0</v>
      </c>
      <c r="D188" s="1546">
        <v>0</v>
      </c>
      <c r="E188" s="1545"/>
      <c r="F188" s="1546"/>
      <c r="G188" s="1544">
        <v>440</v>
      </c>
      <c r="H188" s="1547" t="s">
        <v>3077</v>
      </c>
      <c r="I188" s="1545"/>
      <c r="J188" s="1546"/>
    </row>
    <row r="189" spans="1:12" s="1449" customFormat="1" ht="93.75" customHeight="1">
      <c r="A189" s="1548"/>
      <c r="B189" s="1443"/>
      <c r="C189" s="1501">
        <v>0</v>
      </c>
      <c r="D189" s="1689">
        <v>0</v>
      </c>
      <c r="E189" s="1501"/>
      <c r="F189" s="1689"/>
      <c r="G189" s="1490">
        <v>446</v>
      </c>
      <c r="H189" s="1549" t="s">
        <v>435</v>
      </c>
      <c r="I189" s="1501"/>
      <c r="J189" s="1689"/>
    </row>
    <row r="190" spans="1:12" s="1690" customFormat="1" ht="66" customHeight="1">
      <c r="A190" s="2635"/>
      <c r="B190" s="2636"/>
      <c r="C190" s="1443">
        <v>0</v>
      </c>
      <c r="D190" s="376">
        <v>50000</v>
      </c>
      <c r="E190" s="2636"/>
      <c r="F190" s="376">
        <v>50000</v>
      </c>
      <c r="G190" s="1490">
        <v>450</v>
      </c>
      <c r="H190" s="2993" t="s">
        <v>3075</v>
      </c>
      <c r="I190" s="1443"/>
      <c r="J190" s="2986"/>
    </row>
    <row r="191" spans="1:12" ht="50.25" customHeight="1">
      <c r="A191" s="1550"/>
      <c r="B191" s="1554"/>
      <c r="C191" s="1554">
        <v>0</v>
      </c>
      <c r="D191" s="549">
        <v>0</v>
      </c>
      <c r="E191" s="1554"/>
      <c r="F191" s="1553"/>
      <c r="G191" s="1555">
        <v>477</v>
      </c>
      <c r="H191" s="1556" t="s">
        <v>437</v>
      </c>
      <c r="I191" s="1554"/>
      <c r="J191" s="2986"/>
    </row>
    <row r="192" spans="1:12" ht="81" customHeight="1">
      <c r="A192" s="1538"/>
      <c r="B192" s="1542"/>
      <c r="C192" s="1568">
        <v>0</v>
      </c>
      <c r="D192" s="2647">
        <v>0</v>
      </c>
      <c r="E192" s="1568"/>
      <c r="F192" s="1541"/>
      <c r="G192" s="1569">
        <v>460</v>
      </c>
      <c r="H192" s="1527" t="s">
        <v>438</v>
      </c>
      <c r="I192" s="1568"/>
      <c r="J192" s="2979"/>
    </row>
    <row r="193" spans="1:10" ht="79.5" customHeight="1">
      <c r="A193" s="1514"/>
      <c r="B193" s="1445"/>
      <c r="C193" s="1545">
        <v>0</v>
      </c>
      <c r="D193" s="2992">
        <v>600000</v>
      </c>
      <c r="E193" s="1545"/>
      <c r="F193" s="2992">
        <v>600000</v>
      </c>
      <c r="G193" s="1544">
        <v>470</v>
      </c>
      <c r="H193" s="2991" t="s">
        <v>439</v>
      </c>
      <c r="I193" s="1545"/>
      <c r="J193" s="2992"/>
    </row>
    <row r="194" spans="1:10" ht="77.25" customHeight="1">
      <c r="A194" s="1609"/>
      <c r="B194" s="1448"/>
      <c r="C194" s="1448">
        <v>0</v>
      </c>
      <c r="D194" s="1610">
        <v>0</v>
      </c>
      <c r="E194" s="1448"/>
      <c r="F194" s="1610"/>
      <c r="G194" s="1496">
        <v>476</v>
      </c>
      <c r="H194" s="1549" t="s">
        <v>440</v>
      </c>
      <c r="I194" s="1448"/>
      <c r="J194" s="1610"/>
    </row>
    <row r="195" spans="1:10" s="1694" customFormat="1" ht="36.75" customHeight="1" thickBot="1">
      <c r="A195" s="1691"/>
      <c r="B195" s="1453"/>
      <c r="C195" s="1453">
        <v>0</v>
      </c>
      <c r="D195" s="1692">
        <v>0</v>
      </c>
      <c r="E195" s="1453"/>
      <c r="F195" s="1692"/>
      <c r="G195" s="1693">
        <v>495</v>
      </c>
      <c r="H195" s="1667" t="s">
        <v>441</v>
      </c>
      <c r="I195" s="1453"/>
      <c r="J195" s="1692"/>
    </row>
    <row r="196" spans="1:10" ht="24" customHeight="1" thickTop="1" thickBot="1">
      <c r="A196" s="1695">
        <f t="shared" ref="A196:B196" si="19">SUM(A163:A195)</f>
        <v>0</v>
      </c>
      <c r="B196" s="1696">
        <f t="shared" si="19"/>
        <v>0</v>
      </c>
      <c r="C196" s="1697">
        <f>SUM(C163:C195)</f>
        <v>0</v>
      </c>
      <c r="D196" s="1700">
        <f>SUM(D163:D195)</f>
        <v>1850000</v>
      </c>
      <c r="E196" s="1700">
        <f>SUM(E163:E195)</f>
        <v>0</v>
      </c>
      <c r="F196" s="1700">
        <f>SUM(F163:F195)</f>
        <v>1850000</v>
      </c>
      <c r="G196" s="1698"/>
      <c r="H196" s="1699" t="s">
        <v>442</v>
      </c>
      <c r="I196" s="1697">
        <f>SUM(I163:I195)</f>
        <v>0</v>
      </c>
      <c r="J196" s="1700">
        <f>SUM(J163:J195)</f>
        <v>0</v>
      </c>
    </row>
    <row r="197" spans="1:10" ht="32.25" customHeight="1" thickTop="1" thickBot="1">
      <c r="A197" s="1701">
        <f t="shared" ref="A197:B197" si="20">SUM(A196,A161,A90,A26)</f>
        <v>0</v>
      </c>
      <c r="B197" s="1702">
        <f t="shared" si="20"/>
        <v>0</v>
      </c>
      <c r="C197" s="1702">
        <f>SUM(C196,C161,C90,C26)</f>
        <v>1533700000</v>
      </c>
      <c r="D197" s="1704">
        <f>SUM(D196,D161,D90,D26)</f>
        <v>237150000</v>
      </c>
      <c r="E197" s="1702">
        <f t="shared" ref="E197:F197" si="21">SUM(E196,E161,E90,E26)</f>
        <v>1533700000</v>
      </c>
      <c r="F197" s="1702">
        <f t="shared" si="21"/>
        <v>237150000</v>
      </c>
      <c r="G197" s="1703"/>
      <c r="H197" s="1671" t="s">
        <v>443</v>
      </c>
      <c r="I197" s="1702">
        <f>SUM(I196,I161,I90,I26)</f>
        <v>0</v>
      </c>
      <c r="J197" s="1704">
        <f>SUM(J196,J161,J90,J26)</f>
        <v>0</v>
      </c>
    </row>
    <row r="198" spans="1:10" ht="12.75" customHeight="1">
      <c r="I198" s="1705"/>
      <c r="J198" s="1705"/>
    </row>
    <row r="199" spans="1:10" ht="12.75" customHeight="1">
      <c r="A199" s="1425">
        <f t="shared" ref="A199:G199" si="22">A13-A197</f>
        <v>0</v>
      </c>
      <c r="B199" s="1425">
        <f t="shared" si="22"/>
        <v>0</v>
      </c>
      <c r="C199" s="1425">
        <f t="shared" si="22"/>
        <v>0</v>
      </c>
      <c r="D199" s="1425">
        <f t="shared" si="22"/>
        <v>0</v>
      </c>
      <c r="E199" s="1425">
        <f t="shared" si="22"/>
        <v>0</v>
      </c>
      <c r="F199" s="1425">
        <f t="shared" si="22"/>
        <v>0</v>
      </c>
      <c r="G199" s="1425">
        <f t="shared" si="22"/>
        <v>0</v>
      </c>
      <c r="H199" s="1425"/>
      <c r="I199" s="1425">
        <f>I13-I197</f>
        <v>0</v>
      </c>
      <c r="J199" s="1425">
        <f>J13-J197</f>
        <v>0</v>
      </c>
    </row>
    <row r="200" spans="1:10" ht="12.75" customHeight="1">
      <c r="D200" s="1425"/>
      <c r="I200" s="1705"/>
      <c r="J200" s="1705"/>
    </row>
    <row r="201" spans="1:10" ht="12.75" customHeight="1">
      <c r="I201" s="1705"/>
      <c r="J201" s="1705"/>
    </row>
    <row r="202" spans="1:10" ht="12.75" customHeight="1">
      <c r="I202" s="1705"/>
      <c r="J202" s="1705"/>
    </row>
    <row r="203" spans="1:10" ht="12.75" customHeight="1">
      <c r="I203" s="1705"/>
      <c r="J203" s="1705"/>
    </row>
    <row r="204" spans="1:10" ht="12.75" customHeight="1">
      <c r="I204" s="1705"/>
      <c r="J204" s="1705"/>
    </row>
    <row r="205" spans="1:10" ht="12.75" customHeight="1">
      <c r="I205" s="1705"/>
      <c r="J205" s="1705"/>
    </row>
    <row r="206" spans="1:10" ht="12.75" customHeight="1">
      <c r="I206" s="1705"/>
      <c r="J206" s="1705"/>
    </row>
    <row r="207" spans="1:10" ht="12.75" customHeight="1">
      <c r="I207" s="1705"/>
      <c r="J207" s="1705"/>
    </row>
    <row r="208" spans="1:10" ht="12.75" customHeight="1">
      <c r="I208" s="1705"/>
      <c r="J208" s="1705"/>
    </row>
    <row r="209" spans="9:10" ht="12.75" customHeight="1">
      <c r="I209" s="1705"/>
      <c r="J209" s="1705"/>
    </row>
    <row r="210" spans="9:10" ht="12.75" customHeight="1">
      <c r="I210" s="1705"/>
      <c r="J210" s="1705"/>
    </row>
    <row r="211" spans="9:10" ht="12.75" customHeight="1">
      <c r="I211" s="1705"/>
      <c r="J211" s="1705"/>
    </row>
    <row r="212" spans="9:10" ht="12.75" customHeight="1">
      <c r="I212" s="1705"/>
      <c r="J212" s="1705"/>
    </row>
    <row r="213" spans="9:10" ht="12.75" customHeight="1">
      <c r="I213" s="1705"/>
      <c r="J213" s="1705"/>
    </row>
    <row r="214" spans="9:10" ht="12.75" customHeight="1">
      <c r="I214" s="1705"/>
      <c r="J214" s="1705"/>
    </row>
    <row r="215" spans="9:10" ht="12.75" customHeight="1">
      <c r="I215" s="1705"/>
      <c r="J215" s="1705"/>
    </row>
    <row r="216" spans="9:10" ht="12.75" customHeight="1">
      <c r="I216" s="1705"/>
      <c r="J216" s="1705"/>
    </row>
    <row r="217" spans="9:10" ht="12.75" customHeight="1">
      <c r="I217" s="1705"/>
      <c r="J217" s="1705"/>
    </row>
    <row r="218" spans="9:10" ht="12.75" customHeight="1">
      <c r="I218" s="1705"/>
      <c r="J218" s="1705"/>
    </row>
    <row r="219" spans="9:10" ht="12.75" customHeight="1">
      <c r="I219" s="1705"/>
      <c r="J219" s="1705"/>
    </row>
    <row r="220" spans="9:10" ht="12.75" customHeight="1">
      <c r="I220" s="1705"/>
      <c r="J220" s="1705"/>
    </row>
    <row r="221" spans="9:10" ht="12.75" customHeight="1">
      <c r="I221" s="1705"/>
      <c r="J221" s="1705"/>
    </row>
    <row r="222" spans="9:10" ht="12.75" customHeight="1">
      <c r="I222" s="1705"/>
      <c r="J222" s="1705"/>
    </row>
    <row r="223" spans="9:10" ht="12.75" customHeight="1">
      <c r="I223" s="1705"/>
      <c r="J223" s="1705"/>
    </row>
    <row r="224" spans="9:10" ht="12.75" customHeight="1">
      <c r="I224" s="1705"/>
      <c r="J224" s="1705"/>
    </row>
  </sheetData>
  <mergeCells count="19">
    <mergeCell ref="A27:F27"/>
    <mergeCell ref="I27:J27"/>
    <mergeCell ref="A91:F91"/>
    <mergeCell ref="I91:J91"/>
    <mergeCell ref="A162:F162"/>
    <mergeCell ref="I162:J162"/>
    <mergeCell ref="G7:H7"/>
    <mergeCell ref="A8:B8"/>
    <mergeCell ref="A15:J15"/>
    <mergeCell ref="A16:J16"/>
    <mergeCell ref="A17:F17"/>
    <mergeCell ref="H17:J17"/>
    <mergeCell ref="A3:J3"/>
    <mergeCell ref="I4:J4"/>
    <mergeCell ref="A5:B5"/>
    <mergeCell ref="C5:D5"/>
    <mergeCell ref="E5:F5"/>
    <mergeCell ref="G5:H6"/>
    <mergeCell ref="I5:J5"/>
  </mergeCells>
  <printOptions horizontalCentered="1"/>
  <pageMargins left="0.35433070866141736" right="0.15748031496062992" top="0.9055118110236221" bottom="0.31496062992125984" header="0.39370078740157483" footer="0.39370078740157483"/>
  <pageSetup scale="89" firstPageNumber="32" orientation="landscape" useFirstPageNumber="1" r:id="rId1"/>
  <headerFooter>
    <oddHeader>&amp;L&amp;"Arial,Bold"&amp;UCOCHIN UNIVERSITY OF SCIENCE AND TECHNOLOGY BUDGET ESTIMATES: 2022-23&amp;C&amp;P</oddHeader>
    <oddFooter>&amp;L&amp;C&amp;R</oddFooter>
    <evenHeader>&amp;L&amp;"Arial,Bold"&amp;UCOCHIN UNIVERSITY OF SCIENCE AND TECHNOLOGYBUDGET ESTIMATES: 2016-17&amp;C&amp;P&amp;R</evenHeader>
    <evenFooter>&amp;L&amp;C&amp;R</evenFooter>
  </headerFooter>
  <rowBreaks count="16" manualBreakCount="16">
    <brk id="15" max="9" man="1"/>
    <brk id="42" max="9" man="1"/>
    <brk id="61" max="9" man="1"/>
    <brk id="71" max="9" man="1"/>
    <brk id="84" max="9" man="1"/>
    <brk id="95" max="9" man="1"/>
    <brk id="106" max="9" man="1"/>
    <brk id="115" max="9" man="1"/>
    <brk id="124" max="9" man="1"/>
    <brk id="133" max="9" man="1"/>
    <brk id="142" max="9" man="1"/>
    <brk id="151" max="9" man="1"/>
    <brk id="161" max="9" man="1"/>
    <brk id="170" max="9" man="1"/>
    <brk id="184" max="9" man="1"/>
    <brk id="191" max="9" man="1"/>
  </rowBreaks>
</worksheet>
</file>

<file path=xl/worksheets/sheet9.xml><?xml version="1.0" encoding="utf-8"?>
<worksheet xmlns="http://schemas.openxmlformats.org/spreadsheetml/2006/main" xmlns:r="http://schemas.openxmlformats.org/officeDocument/2006/relationships">
  <sheetPr>
    <tabColor rgb="FF7030A0"/>
  </sheetPr>
  <dimension ref="A1:CV52"/>
  <sheetViews>
    <sheetView zoomScaleSheetLayoutView="100" workbookViewId="0">
      <selection activeCell="A36" sqref="A36:F38"/>
    </sheetView>
  </sheetViews>
  <sheetFormatPr defaultColWidth="9" defaultRowHeight="12.75" customHeight="1"/>
  <cols>
    <col min="1" max="1" width="15.140625" style="1706" customWidth="1"/>
    <col min="2" max="2" width="14.85546875" style="1706" customWidth="1"/>
    <col min="3" max="3" width="13.85546875" style="1706" customWidth="1"/>
    <col min="4" max="4" width="13.140625" style="1706" customWidth="1"/>
    <col min="5" max="5" width="14.140625" style="1706" customWidth="1"/>
    <col min="6" max="6" width="13.85546875" style="1706" customWidth="1"/>
    <col min="7" max="7" width="5.28515625" style="1706" customWidth="1"/>
    <col min="8" max="8" width="32" style="1706" customWidth="1"/>
    <col min="9" max="9" width="14.140625" style="1706" customWidth="1"/>
    <col min="10" max="10" width="14.85546875" style="1706" customWidth="1"/>
    <col min="11" max="11" width="15.7109375" style="1706" customWidth="1"/>
    <col min="12" max="12" width="9.140625" style="1706" customWidth="1"/>
    <col min="13" max="13" width="9.85546875" style="1706" customWidth="1"/>
    <col min="14" max="100" width="9.140625" style="1706" customWidth="1"/>
    <col min="101" max="16384" width="9" style="2830"/>
  </cols>
  <sheetData>
    <row r="1" spans="1:12" ht="22.5" customHeight="1" thickBot="1">
      <c r="A1" s="4540" t="s">
        <v>444</v>
      </c>
      <c r="B1" s="4540"/>
      <c r="C1" s="4540"/>
      <c r="D1" s="4540"/>
      <c r="E1" s="4540"/>
      <c r="F1" s="4540"/>
      <c r="G1" s="4540"/>
      <c r="H1" s="4540"/>
      <c r="I1" s="4540"/>
      <c r="J1" s="4540"/>
    </row>
    <row r="2" spans="1:12" s="1708" customFormat="1" ht="41.25" customHeight="1">
      <c r="A2" s="4514" t="s">
        <v>3785</v>
      </c>
      <c r="B2" s="4515"/>
      <c r="C2" s="4516" t="s">
        <v>3783</v>
      </c>
      <c r="D2" s="4515"/>
      <c r="E2" s="4516" t="s">
        <v>3784</v>
      </c>
      <c r="F2" s="4515"/>
      <c r="G2" s="4517" t="s">
        <v>117</v>
      </c>
      <c r="H2" s="4518"/>
      <c r="I2" s="4516" t="s">
        <v>3782</v>
      </c>
      <c r="J2" s="4521"/>
      <c r="K2" s="1707"/>
    </row>
    <row r="3" spans="1:12" s="1707" customFormat="1" ht="28.5" customHeight="1">
      <c r="A3" s="1430" t="s">
        <v>118</v>
      </c>
      <c r="B3" s="1431" t="s">
        <v>104</v>
      </c>
      <c r="C3" s="1431" t="s">
        <v>118</v>
      </c>
      <c r="D3" s="1431" t="s">
        <v>104</v>
      </c>
      <c r="E3" s="1431" t="s">
        <v>118</v>
      </c>
      <c r="F3" s="1431" t="s">
        <v>104</v>
      </c>
      <c r="G3" s="4519"/>
      <c r="H3" s="4520"/>
      <c r="I3" s="1431" t="s">
        <v>118</v>
      </c>
      <c r="J3" s="1432" t="s">
        <v>104</v>
      </c>
    </row>
    <row r="4" spans="1:12" s="1708" customFormat="1" ht="18" customHeight="1" thickBot="1">
      <c r="A4" s="1433" t="s">
        <v>1266</v>
      </c>
      <c r="B4" s="1434" t="s">
        <v>3012</v>
      </c>
      <c r="C4" s="1434" t="s">
        <v>2347</v>
      </c>
      <c r="D4" s="1434" t="s">
        <v>3013</v>
      </c>
      <c r="E4" s="1434" t="s">
        <v>1268</v>
      </c>
      <c r="F4" s="1434" t="s">
        <v>3014</v>
      </c>
      <c r="G4" s="4522" t="s">
        <v>3015</v>
      </c>
      <c r="H4" s="4523"/>
      <c r="I4" s="1434" t="s">
        <v>1267</v>
      </c>
      <c r="J4" s="1435" t="s">
        <v>3016</v>
      </c>
      <c r="K4" s="1707"/>
    </row>
    <row r="5" spans="1:12" s="1706" customFormat="1" ht="16.5" customHeight="1">
      <c r="A5" s="4544" t="s">
        <v>318</v>
      </c>
      <c r="B5" s="4545"/>
      <c r="C5" s="1709"/>
      <c r="D5" s="1709"/>
      <c r="E5" s="1709"/>
      <c r="F5" s="1709"/>
      <c r="G5" s="1710"/>
      <c r="H5" s="1711"/>
      <c r="I5" s="1711"/>
      <c r="J5" s="1712"/>
      <c r="K5" s="1713"/>
    </row>
    <row r="6" spans="1:12" ht="24.95" customHeight="1">
      <c r="A6" s="1609">
        <f t="shared" ref="A6:F6" si="0">A26</f>
        <v>0</v>
      </c>
      <c r="B6" s="1448">
        <f t="shared" si="0"/>
        <v>0</v>
      </c>
      <c r="C6" s="1491">
        <f t="shared" si="0"/>
        <v>10000000</v>
      </c>
      <c r="D6" s="1610">
        <f t="shared" si="0"/>
        <v>0</v>
      </c>
      <c r="E6" s="1448">
        <f t="shared" si="0"/>
        <v>10000000</v>
      </c>
      <c r="F6" s="1448">
        <f t="shared" si="0"/>
        <v>0</v>
      </c>
      <c r="G6" s="1714">
        <v>1</v>
      </c>
      <c r="H6" s="1715" t="s">
        <v>319</v>
      </c>
      <c r="I6" s="1491">
        <f>I26</f>
        <v>0</v>
      </c>
      <c r="J6" s="1610">
        <f>J26</f>
        <v>0</v>
      </c>
    </row>
    <row r="7" spans="1:12" ht="24.95" customHeight="1">
      <c r="A7" s="1609">
        <f t="shared" ref="A7:F7" si="1">A33</f>
        <v>0</v>
      </c>
      <c r="B7" s="1448">
        <f t="shared" si="1"/>
        <v>0</v>
      </c>
      <c r="C7" s="1497">
        <f t="shared" si="1"/>
        <v>0</v>
      </c>
      <c r="D7" s="1610">
        <f t="shared" si="1"/>
        <v>0</v>
      </c>
      <c r="E7" s="1448">
        <f t="shared" si="1"/>
        <v>0</v>
      </c>
      <c r="F7" s="1448">
        <f t="shared" si="1"/>
        <v>0</v>
      </c>
      <c r="G7" s="1714">
        <v>2</v>
      </c>
      <c r="H7" s="1716" t="s">
        <v>445</v>
      </c>
      <c r="I7" s="1497">
        <f>I33</f>
        <v>0</v>
      </c>
      <c r="J7" s="1610">
        <f>J33</f>
        <v>0</v>
      </c>
      <c r="K7" s="1491"/>
      <c r="L7" s="1610"/>
    </row>
    <row r="8" spans="1:12" ht="19.5" customHeight="1">
      <c r="A8" s="1609">
        <v>0</v>
      </c>
      <c r="B8" s="1448">
        <v>0</v>
      </c>
      <c r="C8" s="1497">
        <v>0</v>
      </c>
      <c r="D8" s="1610">
        <v>0</v>
      </c>
      <c r="E8" s="1448">
        <v>0</v>
      </c>
      <c r="F8" s="1448">
        <v>0</v>
      </c>
      <c r="G8" s="1714">
        <v>3</v>
      </c>
      <c r="H8" s="1717" t="s">
        <v>320</v>
      </c>
      <c r="I8" s="1497">
        <v>0</v>
      </c>
      <c r="J8" s="1610">
        <v>0</v>
      </c>
      <c r="K8" s="1497"/>
      <c r="L8" s="1610"/>
    </row>
    <row r="9" spans="1:12" ht="16.5" customHeight="1">
      <c r="A9" s="1609">
        <v>0</v>
      </c>
      <c r="B9" s="1448">
        <f>B35+B36</f>
        <v>0</v>
      </c>
      <c r="C9" s="1448">
        <v>0</v>
      </c>
      <c r="D9" s="1610">
        <f>D35+D36</f>
        <v>0</v>
      </c>
      <c r="E9" s="1448">
        <v>0</v>
      </c>
      <c r="F9" s="1448">
        <f>F35+F36</f>
        <v>0</v>
      </c>
      <c r="G9" s="1718"/>
      <c r="H9" s="1719" t="s">
        <v>446</v>
      </c>
      <c r="I9" s="1448">
        <v>0</v>
      </c>
      <c r="J9" s="1610">
        <f>J35+J36</f>
        <v>0</v>
      </c>
      <c r="K9" s="1497"/>
      <c r="L9" s="1610"/>
    </row>
    <row r="10" spans="1:12" ht="17.25" customHeight="1">
      <c r="A10" s="1548">
        <v>0</v>
      </c>
      <c r="B10" s="1448">
        <v>0</v>
      </c>
      <c r="C10" s="1497">
        <v>0</v>
      </c>
      <c r="D10" s="1610">
        <v>0</v>
      </c>
      <c r="E10" s="1448">
        <v>0</v>
      </c>
      <c r="F10" s="1497">
        <v>0</v>
      </c>
      <c r="G10" s="1718"/>
      <c r="H10" s="1719" t="s">
        <v>448</v>
      </c>
      <c r="I10" s="1497">
        <v>0</v>
      </c>
      <c r="J10" s="1610">
        <v>0</v>
      </c>
      <c r="K10" s="1448"/>
      <c r="L10" s="1610"/>
    </row>
    <row r="11" spans="1:12" ht="15.75" customHeight="1">
      <c r="A11" s="1548">
        <v>0</v>
      </c>
      <c r="B11" s="1497">
        <f>B38</f>
        <v>0</v>
      </c>
      <c r="C11" s="1497">
        <v>0</v>
      </c>
      <c r="D11" s="1500">
        <f>D38</f>
        <v>0</v>
      </c>
      <c r="E11" s="1497">
        <v>0</v>
      </c>
      <c r="F11" s="1497">
        <f>F38</f>
        <v>0</v>
      </c>
      <c r="G11" s="1718"/>
      <c r="H11" s="1719" t="s">
        <v>449</v>
      </c>
      <c r="I11" s="1497">
        <v>0</v>
      </c>
      <c r="J11" s="1500">
        <f>J38</f>
        <v>0</v>
      </c>
      <c r="K11" s="1497"/>
      <c r="L11" s="1610"/>
    </row>
    <row r="12" spans="1:12" ht="16.5" customHeight="1">
      <c r="A12" s="1548">
        <v>0</v>
      </c>
      <c r="B12" s="1497">
        <v>0</v>
      </c>
      <c r="C12" s="1497">
        <v>0</v>
      </c>
      <c r="D12" s="1500">
        <v>0</v>
      </c>
      <c r="E12" s="1497">
        <v>0</v>
      </c>
      <c r="F12" s="1448">
        <v>0</v>
      </c>
      <c r="G12" s="1718"/>
      <c r="H12" s="1719" t="s">
        <v>450</v>
      </c>
      <c r="I12" s="1497">
        <v>0</v>
      </c>
      <c r="J12" s="1500">
        <v>0</v>
      </c>
      <c r="K12" s="1497"/>
      <c r="L12" s="1500"/>
    </row>
    <row r="13" spans="1:12" ht="13.5" customHeight="1">
      <c r="A13" s="1609">
        <f>A36</f>
        <v>0</v>
      </c>
      <c r="B13" s="1448">
        <v>0</v>
      </c>
      <c r="C13" s="1448">
        <v>0</v>
      </c>
      <c r="D13" s="1610">
        <v>0</v>
      </c>
      <c r="E13" s="1448">
        <v>0</v>
      </c>
      <c r="F13" s="1448">
        <v>0</v>
      </c>
      <c r="G13" s="1718"/>
      <c r="H13" s="1719" t="s">
        <v>451</v>
      </c>
      <c r="I13" s="1448">
        <v>0</v>
      </c>
      <c r="J13" s="1610">
        <v>0</v>
      </c>
      <c r="K13" s="1497"/>
      <c r="L13" s="1500"/>
    </row>
    <row r="14" spans="1:12" s="1724" customFormat="1" ht="24.95" customHeight="1">
      <c r="A14" s="1720">
        <f>A39</f>
        <v>0</v>
      </c>
      <c r="B14" s="1721">
        <f>B39</f>
        <v>0</v>
      </c>
      <c r="C14" s="1721">
        <v>0</v>
      </c>
      <c r="D14" s="1723">
        <f>D39</f>
        <v>0</v>
      </c>
      <c r="E14" s="1721">
        <v>0</v>
      </c>
      <c r="F14" s="1721">
        <f>F39</f>
        <v>0</v>
      </c>
      <c r="G14" s="1714"/>
      <c r="H14" s="1722" t="s">
        <v>452</v>
      </c>
      <c r="I14" s="1721">
        <v>0</v>
      </c>
      <c r="J14" s="1723">
        <f>J39</f>
        <v>0</v>
      </c>
      <c r="K14" s="1448"/>
      <c r="L14" s="1610"/>
    </row>
    <row r="15" spans="1:12" s="1706" customFormat="1" ht="24.95" customHeight="1" thickBot="1">
      <c r="A15" s="1691">
        <f t="shared" ref="A15:F15" si="2">A43</f>
        <v>0</v>
      </c>
      <c r="B15" s="1725">
        <f t="shared" si="2"/>
        <v>0</v>
      </c>
      <c r="C15" s="1725">
        <f t="shared" si="2"/>
        <v>0</v>
      </c>
      <c r="D15" s="1728">
        <f t="shared" si="2"/>
        <v>0</v>
      </c>
      <c r="E15" s="1725">
        <f t="shared" si="2"/>
        <v>0</v>
      </c>
      <c r="F15" s="1725">
        <f t="shared" si="2"/>
        <v>0</v>
      </c>
      <c r="G15" s="1726">
        <v>4</v>
      </c>
      <c r="H15" s="1727" t="s">
        <v>321</v>
      </c>
      <c r="I15" s="1725">
        <f>I43</f>
        <v>0</v>
      </c>
      <c r="J15" s="1728">
        <f>J43</f>
        <v>0</v>
      </c>
      <c r="K15" s="1721"/>
      <c r="L15" s="1723"/>
    </row>
    <row r="16" spans="1:12" s="1735" customFormat="1" ht="32.25" customHeight="1" thickTop="1" thickBot="1">
      <c r="A16" s="1729">
        <f>SUM(A14,A7,A6,A15)</f>
        <v>0</v>
      </c>
      <c r="B16" s="1730">
        <f t="shared" ref="B16:F16" si="3">SUM(B14,B7,B6,B15)</f>
        <v>0</v>
      </c>
      <c r="C16" s="1730">
        <f t="shared" si="3"/>
        <v>10000000</v>
      </c>
      <c r="D16" s="1734">
        <f t="shared" si="3"/>
        <v>0</v>
      </c>
      <c r="E16" s="1734">
        <f t="shared" si="3"/>
        <v>10000000</v>
      </c>
      <c r="F16" s="1734">
        <f t="shared" si="3"/>
        <v>0</v>
      </c>
      <c r="G16" s="1732"/>
      <c r="H16" s="1733" t="s">
        <v>453</v>
      </c>
      <c r="I16" s="1730">
        <f>SUM(I14,I7,I6,I15)</f>
        <v>0</v>
      </c>
      <c r="J16" s="1734">
        <f>SUM(J14,J7,J6,J15)</f>
        <v>0</v>
      </c>
      <c r="K16" s="1725"/>
      <c r="L16" s="1728"/>
    </row>
    <row r="17" spans="1:21" s="1706" customFormat="1" ht="12.75" customHeight="1" thickTop="1" thickBot="1">
      <c r="A17" s="1736"/>
      <c r="B17" s="1736"/>
      <c r="C17" s="1736"/>
      <c r="D17" s="1736"/>
      <c r="E17" s="1736"/>
      <c r="F17" s="1736"/>
      <c r="G17" s="1710"/>
      <c r="H17" s="1737"/>
      <c r="I17" s="1736"/>
      <c r="J17" s="1736"/>
      <c r="K17" s="1730">
        <f>SUM(K15,K8,K7,K16)</f>
        <v>0</v>
      </c>
      <c r="L17" s="1734">
        <f>SUM(L15,L8,L7,L16)</f>
        <v>0</v>
      </c>
    </row>
    <row r="18" spans="1:21" s="1706" customFormat="1" ht="12.75" customHeight="1">
      <c r="A18" s="4542" t="s">
        <v>322</v>
      </c>
      <c r="B18" s="4542"/>
      <c r="C18" s="4542"/>
      <c r="D18" s="4542"/>
      <c r="E18" s="4542"/>
      <c r="F18" s="4542"/>
      <c r="G18" s="4542"/>
      <c r="H18" s="4542"/>
      <c r="I18" s="4542"/>
      <c r="J18" s="4542"/>
    </row>
    <row r="19" spans="1:21" s="1706" customFormat="1" ht="20.25" customHeight="1" thickBot="1">
      <c r="A19" s="4541" t="s">
        <v>323</v>
      </c>
      <c r="B19" s="4542"/>
      <c r="C19" s="4542"/>
      <c r="D19" s="4542"/>
      <c r="E19" s="4542"/>
      <c r="F19" s="4542"/>
      <c r="G19" s="4542"/>
      <c r="H19" s="4542"/>
      <c r="I19" s="4542"/>
      <c r="J19" s="4543"/>
    </row>
    <row r="20" spans="1:21" ht="21" customHeight="1">
      <c r="A20" s="1603"/>
      <c r="B20" s="1486"/>
      <c r="C20" s="1486">
        <v>0</v>
      </c>
      <c r="D20" s="1740">
        <v>0</v>
      </c>
      <c r="E20" s="1486">
        <v>0</v>
      </c>
      <c r="F20" s="1740">
        <v>0</v>
      </c>
      <c r="G20" s="1738">
        <v>1</v>
      </c>
      <c r="H20" s="1739" t="s">
        <v>319</v>
      </c>
      <c r="I20" s="1486">
        <v>0</v>
      </c>
      <c r="J20" s="1740">
        <v>0</v>
      </c>
    </row>
    <row r="21" spans="1:21" ht="33.75" customHeight="1">
      <c r="A21" s="1609"/>
      <c r="B21" s="1497">
        <v>0</v>
      </c>
      <c r="C21" s="1497">
        <v>0</v>
      </c>
      <c r="D21" s="1500">
        <v>0</v>
      </c>
      <c r="E21" s="1497">
        <v>0</v>
      </c>
      <c r="F21" s="1500">
        <v>0</v>
      </c>
      <c r="G21" s="1718" t="s">
        <v>324</v>
      </c>
      <c r="H21" s="1741" t="s">
        <v>169</v>
      </c>
      <c r="I21" s="1497">
        <v>0</v>
      </c>
      <c r="J21" s="1500">
        <v>0</v>
      </c>
    </row>
    <row r="22" spans="1:21" ht="30" customHeight="1">
      <c r="A22" s="1609"/>
      <c r="B22" s="1497">
        <v>0</v>
      </c>
      <c r="C22" s="1497">
        <v>0</v>
      </c>
      <c r="D22" s="1500">
        <v>0</v>
      </c>
      <c r="E22" s="1497">
        <v>0</v>
      </c>
      <c r="F22" s="1500">
        <v>0</v>
      </c>
      <c r="G22" s="1718" t="s">
        <v>326</v>
      </c>
      <c r="H22" s="1741" t="s">
        <v>170</v>
      </c>
      <c r="I22" s="1497">
        <v>0</v>
      </c>
      <c r="J22" s="1500">
        <v>0</v>
      </c>
    </row>
    <row r="23" spans="1:21" s="1706" customFormat="1" ht="33" customHeight="1">
      <c r="A23" s="1609"/>
      <c r="B23" s="1609"/>
      <c r="C23" s="1661">
        <v>10000000</v>
      </c>
      <c r="D23" s="1742"/>
      <c r="E23" s="1661">
        <v>10000000</v>
      </c>
      <c r="F23" s="1742"/>
      <c r="G23" s="1743" t="s">
        <v>454</v>
      </c>
      <c r="H23" s="1744" t="s">
        <v>171</v>
      </c>
      <c r="I23" s="1661"/>
      <c r="J23" s="1742"/>
    </row>
    <row r="24" spans="1:21" s="1750" customFormat="1" ht="21" customHeight="1" thickBot="1">
      <c r="A24" s="1745"/>
      <c r="B24" s="1746"/>
      <c r="C24" s="1746">
        <v>0</v>
      </c>
      <c r="D24" s="1505">
        <v>0</v>
      </c>
      <c r="E24" s="1746">
        <v>0</v>
      </c>
      <c r="F24" s="1505">
        <v>0</v>
      </c>
      <c r="G24" s="1748" t="s">
        <v>455</v>
      </c>
      <c r="H24" s="1749" t="s">
        <v>456</v>
      </c>
      <c r="I24" s="1746"/>
      <c r="J24" s="1505"/>
      <c r="K24" s="1706"/>
      <c r="L24" s="1706"/>
      <c r="M24" s="1706"/>
      <c r="N24" s="1706"/>
      <c r="O24" s="1706"/>
      <c r="P24" s="1706"/>
      <c r="Q24" s="1706"/>
      <c r="R24" s="1706"/>
      <c r="S24" s="1706"/>
      <c r="T24" s="1706"/>
      <c r="U24" s="1706"/>
    </row>
    <row r="25" spans="1:21" s="1750" customFormat="1" ht="46.5" thickTop="1" thickBot="1">
      <c r="A25" s="1745"/>
      <c r="B25" s="1746"/>
      <c r="C25" s="1746"/>
      <c r="D25" s="1505"/>
      <c r="E25" s="1746"/>
      <c r="F25" s="1505"/>
      <c r="G25" s="1748" t="s">
        <v>697</v>
      </c>
      <c r="H25" s="1749" t="s">
        <v>3515</v>
      </c>
      <c r="I25" s="4151"/>
      <c r="J25" s="4152"/>
      <c r="K25" s="1706"/>
      <c r="L25" s="1706"/>
      <c r="M25" s="1706"/>
      <c r="N25" s="1706"/>
      <c r="O25" s="1706"/>
      <c r="P25" s="1706"/>
      <c r="Q25" s="1706"/>
      <c r="R25" s="1706"/>
      <c r="S25" s="1706"/>
      <c r="T25" s="1706"/>
      <c r="U25" s="1706"/>
    </row>
    <row r="26" spans="1:21" s="1756" customFormat="1" ht="30.75" customHeight="1" thickTop="1" thickBot="1">
      <c r="A26" s="1751">
        <f t="shared" ref="A26:F26" si="4">SUM(A21:A25)</f>
        <v>0</v>
      </c>
      <c r="B26" s="1751">
        <f t="shared" si="4"/>
        <v>0</v>
      </c>
      <c r="C26" s="1751">
        <f t="shared" si="4"/>
        <v>10000000</v>
      </c>
      <c r="D26" s="1751">
        <f t="shared" si="4"/>
        <v>0</v>
      </c>
      <c r="E26" s="1751">
        <f t="shared" si="4"/>
        <v>10000000</v>
      </c>
      <c r="F26" s="1751">
        <f t="shared" si="4"/>
        <v>0</v>
      </c>
      <c r="G26" s="1753"/>
      <c r="H26" s="1754" t="s">
        <v>457</v>
      </c>
      <c r="I26" s="1751">
        <f>SUM(I21:I25)</f>
        <v>0</v>
      </c>
      <c r="J26" s="1751">
        <f>SUM(J21:J25)</f>
        <v>0</v>
      </c>
      <c r="K26" s="1706"/>
      <c r="L26" s="1706"/>
      <c r="M26" s="1706"/>
      <c r="N26" s="1706"/>
      <c r="O26" s="1706"/>
      <c r="P26" s="1706"/>
      <c r="Q26" s="1706"/>
      <c r="R26" s="1706"/>
      <c r="S26" s="1706"/>
      <c r="T26" s="1706"/>
      <c r="U26" s="1706"/>
    </row>
    <row r="27" spans="1:21" ht="17.25" customHeight="1" thickTop="1">
      <c r="A27" s="4541"/>
      <c r="B27" s="4542"/>
      <c r="C27" s="4542"/>
      <c r="D27" s="4542"/>
      <c r="E27" s="4542"/>
      <c r="F27" s="4542"/>
      <c r="G27" s="1757">
        <v>2</v>
      </c>
      <c r="H27" s="1758" t="s">
        <v>445</v>
      </c>
      <c r="I27" s="4542"/>
      <c r="J27" s="4543"/>
    </row>
    <row r="28" spans="1:21" s="1706" customFormat="1" ht="24" customHeight="1">
      <c r="A28" s="1609"/>
      <c r="B28" s="1448"/>
      <c r="C28" s="1448"/>
      <c r="D28" s="1497"/>
      <c r="E28" s="1448"/>
      <c r="F28" s="1497"/>
      <c r="G28" s="1718">
        <v>108</v>
      </c>
      <c r="H28" s="1549" t="s">
        <v>458</v>
      </c>
      <c r="I28" s="1497">
        <v>0</v>
      </c>
      <c r="J28" s="1500">
        <v>0</v>
      </c>
    </row>
    <row r="29" spans="1:21" s="1706" customFormat="1" ht="31.5" customHeight="1">
      <c r="A29" s="1609"/>
      <c r="B29" s="1448"/>
      <c r="C29" s="1448"/>
      <c r="D29" s="1497"/>
      <c r="E29" s="1448"/>
      <c r="F29" s="1497"/>
      <c r="G29" s="1718">
        <v>109</v>
      </c>
      <c r="H29" s="1549" t="s">
        <v>459</v>
      </c>
      <c r="I29" s="1497">
        <v>0</v>
      </c>
      <c r="J29" s="1500">
        <v>0</v>
      </c>
    </row>
    <row r="30" spans="1:21" s="1706" customFormat="1" ht="30.75" customHeight="1">
      <c r="A30" s="1609"/>
      <c r="B30" s="1448"/>
      <c r="C30" s="1448"/>
      <c r="D30" s="1759"/>
      <c r="E30" s="1448"/>
      <c r="F30" s="1497"/>
      <c r="G30" s="1718">
        <v>110</v>
      </c>
      <c r="H30" s="1549" t="s">
        <v>460</v>
      </c>
      <c r="I30" s="1497">
        <v>0</v>
      </c>
      <c r="J30" s="1500">
        <v>0</v>
      </c>
    </row>
    <row r="31" spans="1:21" s="1706" customFormat="1" ht="33.75" customHeight="1">
      <c r="A31" s="1564"/>
      <c r="B31" s="1448"/>
      <c r="C31" s="1565"/>
      <c r="D31" s="1760"/>
      <c r="E31" s="1565"/>
      <c r="F31" s="1618"/>
      <c r="G31" s="1761">
        <v>111</v>
      </c>
      <c r="H31" s="1567" t="s">
        <v>461</v>
      </c>
      <c r="I31" s="1618"/>
      <c r="J31" s="1762">
        <v>0</v>
      </c>
    </row>
    <row r="32" spans="1:21" s="1750" customFormat="1" ht="30" customHeight="1" thickBot="1">
      <c r="A32" s="1763"/>
      <c r="B32" s="1448"/>
      <c r="C32" s="1764"/>
      <c r="D32" s="1764"/>
      <c r="E32" s="1764"/>
      <c r="F32" s="1765"/>
      <c r="G32" s="1766">
        <v>119</v>
      </c>
      <c r="H32" s="1667" t="s">
        <v>462</v>
      </c>
      <c r="I32" s="1767">
        <v>0</v>
      </c>
      <c r="J32" s="1762">
        <v>0</v>
      </c>
      <c r="K32" s="1706"/>
      <c r="L32" s="1706"/>
      <c r="M32" s="1706"/>
      <c r="N32" s="1706"/>
      <c r="O32" s="1706"/>
      <c r="P32" s="1706"/>
      <c r="Q32" s="1706"/>
      <c r="R32" s="1706"/>
      <c r="S32" s="1706"/>
      <c r="T32" s="1706"/>
      <c r="U32" s="1706"/>
    </row>
    <row r="33" spans="1:21" s="1773" customFormat="1" ht="24" customHeight="1" thickTop="1" thickBot="1">
      <c r="A33" s="1768"/>
      <c r="B33" s="1769"/>
      <c r="C33" s="1731"/>
      <c r="D33" s="1731"/>
      <c r="E33" s="1731"/>
      <c r="F33" s="1731"/>
      <c r="G33" s="1770"/>
      <c r="H33" s="1771" t="s">
        <v>463</v>
      </c>
      <c r="I33" s="1731">
        <f>SUM(I28:I32)</f>
        <v>0</v>
      </c>
      <c r="J33" s="1734">
        <f>SUM(J28:J32)</f>
        <v>0</v>
      </c>
      <c r="K33" s="1772"/>
      <c r="L33" s="1772"/>
      <c r="M33" s="1772"/>
      <c r="N33" s="1772"/>
      <c r="O33" s="1772"/>
      <c r="P33" s="1772"/>
      <c r="Q33" s="1772"/>
      <c r="R33" s="1772"/>
      <c r="S33" s="1772"/>
      <c r="T33" s="1772"/>
      <c r="U33" s="1772"/>
    </row>
    <row r="34" spans="1:21" ht="17.25" customHeight="1">
      <c r="A34" s="4541"/>
      <c r="B34" s="4542"/>
      <c r="C34" s="4542"/>
      <c r="D34" s="4542"/>
      <c r="E34" s="4542"/>
      <c r="F34" s="4542"/>
      <c r="G34" s="1757">
        <v>3</v>
      </c>
      <c r="H34" s="1774" t="s">
        <v>320</v>
      </c>
      <c r="I34" s="4542"/>
      <c r="J34" s="4543"/>
    </row>
    <row r="35" spans="1:21" ht="30" hidden="1" customHeight="1">
      <c r="A35" s="1564"/>
      <c r="B35" s="1565"/>
      <c r="C35" s="1565"/>
      <c r="D35" s="1565"/>
      <c r="E35" s="1496"/>
      <c r="F35" s="1565"/>
      <c r="G35" s="1775">
        <v>200</v>
      </c>
      <c r="H35" s="1567" t="s">
        <v>464</v>
      </c>
      <c r="I35" s="1565">
        <v>0</v>
      </c>
      <c r="J35" s="1566">
        <v>0</v>
      </c>
    </row>
    <row r="36" spans="1:21" ht="33.75" customHeight="1">
      <c r="A36" s="1439"/>
      <c r="B36" s="1439"/>
      <c r="C36" s="1439"/>
      <c r="D36" s="1439"/>
      <c r="E36" s="1439"/>
      <c r="F36" s="1439"/>
      <c r="G36" s="1776">
        <v>200</v>
      </c>
      <c r="H36" s="2580" t="s">
        <v>3312</v>
      </c>
      <c r="I36" s="1439">
        <v>0</v>
      </c>
      <c r="J36" s="1439">
        <v>0</v>
      </c>
    </row>
    <row r="37" spans="1:21" ht="33.75" customHeight="1">
      <c r="A37" s="1514"/>
      <c r="B37" s="1445"/>
      <c r="C37" s="1445"/>
      <c r="D37" s="1640"/>
      <c r="E37" s="1643"/>
      <c r="F37" s="1445"/>
      <c r="G37" s="1777">
        <v>205</v>
      </c>
      <c r="H37" s="1617" t="s">
        <v>465</v>
      </c>
      <c r="I37" s="1445">
        <v>0</v>
      </c>
      <c r="J37" s="1640">
        <v>0</v>
      </c>
    </row>
    <row r="38" spans="1:21" s="1750" customFormat="1" ht="32.25" customHeight="1" thickBot="1">
      <c r="A38" s="1691"/>
      <c r="B38" s="1453"/>
      <c r="C38" s="1453"/>
      <c r="D38" s="1692"/>
      <c r="E38" s="1453"/>
      <c r="F38" s="1692"/>
      <c r="G38" s="1778">
        <v>210</v>
      </c>
      <c r="H38" s="1667" t="s">
        <v>466</v>
      </c>
      <c r="I38" s="1453">
        <v>0</v>
      </c>
      <c r="J38" s="1692"/>
      <c r="K38" s="1706"/>
      <c r="L38" s="1706"/>
      <c r="M38" s="1706"/>
      <c r="N38" s="1706"/>
      <c r="O38" s="1706"/>
      <c r="P38" s="1706"/>
      <c r="Q38" s="1706"/>
      <c r="R38" s="1706"/>
      <c r="S38" s="1706"/>
      <c r="T38" s="1706"/>
      <c r="U38" s="1706"/>
    </row>
    <row r="39" spans="1:21" s="1773" customFormat="1" ht="24" customHeight="1" thickTop="1" thickBot="1">
      <c r="A39" s="1751">
        <f t="shared" ref="A39:B39" si="5">SUM(A35:A38)</f>
        <v>0</v>
      </c>
      <c r="B39" s="1752">
        <f t="shared" si="5"/>
        <v>0</v>
      </c>
      <c r="C39" s="1752">
        <f>SUM(C35:C38)</f>
        <v>0</v>
      </c>
      <c r="D39" s="1755">
        <f>SUM(D35:D38)</f>
        <v>0</v>
      </c>
      <c r="E39" s="1755">
        <f>SUM(E35:E38)</f>
        <v>0</v>
      </c>
      <c r="F39" s="1755">
        <f>SUM(F35:F38)</f>
        <v>0</v>
      </c>
      <c r="G39" s="1753"/>
      <c r="H39" s="1780" t="s">
        <v>467</v>
      </c>
      <c r="I39" s="1752">
        <f>SUM(I35:I38)</f>
        <v>0</v>
      </c>
      <c r="J39" s="1755">
        <f>SUM(J35:J38)</f>
        <v>0</v>
      </c>
      <c r="K39" s="1772"/>
      <c r="L39" s="1772"/>
      <c r="M39" s="1772"/>
      <c r="N39" s="1772"/>
      <c r="O39" s="1772"/>
      <c r="P39" s="1772"/>
      <c r="Q39" s="1772"/>
      <c r="R39" s="1772"/>
      <c r="S39" s="1772"/>
      <c r="T39" s="1772"/>
      <c r="U39" s="1772"/>
    </row>
    <row r="40" spans="1:21" ht="15.75" customHeight="1" thickTop="1">
      <c r="A40" s="4541"/>
      <c r="B40" s="4542"/>
      <c r="C40" s="4542"/>
      <c r="D40" s="4542"/>
      <c r="E40" s="4542"/>
      <c r="F40" s="4542"/>
      <c r="G40" s="1757">
        <v>4</v>
      </c>
      <c r="H40" s="1758" t="s">
        <v>321</v>
      </c>
      <c r="I40" s="4542"/>
      <c r="J40" s="4543"/>
    </row>
    <row r="41" spans="1:21" ht="15.75" hidden="1" customHeight="1">
      <c r="A41" s="1609">
        <v>0</v>
      </c>
      <c r="B41" s="1448">
        <v>0</v>
      </c>
      <c r="C41" s="1448">
        <v>0</v>
      </c>
      <c r="D41" s="1448">
        <v>0</v>
      </c>
      <c r="E41" s="1448">
        <v>0</v>
      </c>
      <c r="F41" s="1448">
        <v>0</v>
      </c>
      <c r="G41" s="1718">
        <v>400</v>
      </c>
      <c r="H41" s="1719" t="s">
        <v>468</v>
      </c>
      <c r="I41" s="1448">
        <v>0</v>
      </c>
      <c r="J41" s="1610">
        <v>0</v>
      </c>
    </row>
    <row r="42" spans="1:21" s="1750" customFormat="1" ht="32.25" customHeight="1" thickBot="1">
      <c r="A42" s="1691">
        <v>0</v>
      </c>
      <c r="B42" s="1453">
        <v>0</v>
      </c>
      <c r="C42" s="1453">
        <v>0</v>
      </c>
      <c r="D42" s="1781">
        <v>0</v>
      </c>
      <c r="E42" s="1453">
        <v>0</v>
      </c>
      <c r="F42" s="1453">
        <v>0</v>
      </c>
      <c r="G42" s="1766">
        <v>401</v>
      </c>
      <c r="H42" s="1667" t="s">
        <v>469</v>
      </c>
      <c r="I42" s="1453">
        <v>0</v>
      </c>
      <c r="J42" s="1692">
        <v>0</v>
      </c>
      <c r="K42" s="1706"/>
      <c r="L42" s="1706"/>
      <c r="M42" s="1706"/>
      <c r="N42" s="1706"/>
      <c r="O42" s="1706"/>
      <c r="P42" s="1706"/>
      <c r="Q42" s="1706"/>
      <c r="R42" s="1706"/>
      <c r="S42" s="1706"/>
      <c r="T42" s="1706"/>
      <c r="U42" s="1706"/>
    </row>
    <row r="43" spans="1:21" s="1783" customFormat="1" ht="24" customHeight="1" thickTop="1" thickBot="1">
      <c r="A43" s="1751">
        <f t="shared" ref="A43:F43" si="6">SUM(A41:A42)</f>
        <v>0</v>
      </c>
      <c r="B43" s="1752">
        <f t="shared" si="6"/>
        <v>0</v>
      </c>
      <c r="C43" s="1752">
        <f t="shared" si="6"/>
        <v>0</v>
      </c>
      <c r="D43" s="1752">
        <f t="shared" si="6"/>
        <v>0</v>
      </c>
      <c r="E43" s="1752">
        <f t="shared" si="6"/>
        <v>0</v>
      </c>
      <c r="F43" s="1752">
        <f t="shared" si="6"/>
        <v>0</v>
      </c>
      <c r="G43" s="1753"/>
      <c r="H43" s="1782" t="s">
        <v>470</v>
      </c>
      <c r="I43" s="1752">
        <f>SUM(I41:I42)</f>
        <v>0</v>
      </c>
      <c r="J43" s="1755">
        <f>SUM(J41:J42)</f>
        <v>0</v>
      </c>
      <c r="K43" s="1735"/>
      <c r="L43" s="1735"/>
      <c r="M43" s="1735"/>
      <c r="N43" s="1735"/>
      <c r="O43" s="1735"/>
      <c r="P43" s="1735"/>
      <c r="Q43" s="1735"/>
      <c r="R43" s="1735"/>
      <c r="S43" s="1735"/>
      <c r="T43" s="1735"/>
      <c r="U43" s="1735"/>
    </row>
    <row r="44" spans="1:21" s="1735" customFormat="1" ht="50.25" customHeight="1" thickTop="1" thickBot="1">
      <c r="A44" s="1768">
        <f t="shared" ref="A44:F44" si="7">SUM(A26,A33,A39,A43)</f>
        <v>0</v>
      </c>
      <c r="B44" s="1731">
        <f t="shared" si="7"/>
        <v>0</v>
      </c>
      <c r="C44" s="1731">
        <f t="shared" si="7"/>
        <v>10000000</v>
      </c>
      <c r="D44" s="1731">
        <f t="shared" si="7"/>
        <v>0</v>
      </c>
      <c r="E44" s="1731">
        <f t="shared" si="7"/>
        <v>10000000</v>
      </c>
      <c r="F44" s="1731">
        <f t="shared" si="7"/>
        <v>0</v>
      </c>
      <c r="G44" s="1732"/>
      <c r="H44" s="1784" t="s">
        <v>453</v>
      </c>
      <c r="I44" s="1731">
        <f>SUM(I26,I33,I39,I43)</f>
        <v>0</v>
      </c>
      <c r="J44" s="1734">
        <f>SUM(J26,J33,J39,J43)</f>
        <v>0</v>
      </c>
    </row>
    <row r="45" spans="1:21" ht="12.75" customHeight="1">
      <c r="A45" s="1711"/>
      <c r="B45" s="1711"/>
      <c r="C45" s="1711"/>
      <c r="D45" s="1711"/>
      <c r="E45" s="1711"/>
      <c r="F45" s="1711"/>
      <c r="G45" s="1711"/>
      <c r="H45" s="1711"/>
      <c r="I45" s="1711"/>
      <c r="J45" s="1711"/>
    </row>
    <row r="46" spans="1:21" ht="12.75" customHeight="1">
      <c r="A46" s="1711"/>
      <c r="B46" s="1711"/>
      <c r="C46" s="1711"/>
      <c r="D46" s="1711"/>
      <c r="E46" s="1711"/>
      <c r="F46" s="1711"/>
      <c r="G46" s="1711"/>
      <c r="H46" s="1711" t="s">
        <v>97</v>
      </c>
      <c r="I46" s="1711"/>
      <c r="J46" s="1711"/>
    </row>
    <row r="47" spans="1:21" ht="12.75" customHeight="1">
      <c r="A47" s="1711"/>
      <c r="B47" s="1785"/>
      <c r="C47" s="1711"/>
      <c r="D47" s="1711"/>
      <c r="E47" s="1711"/>
      <c r="F47" s="1711"/>
      <c r="G47" s="1711"/>
      <c r="H47" s="1711"/>
      <c r="I47" s="1711"/>
      <c r="J47" s="1711"/>
    </row>
    <row r="48" spans="1:21" ht="12.75" customHeight="1">
      <c r="A48" s="1711"/>
      <c r="B48" s="1711"/>
      <c r="C48" s="1711"/>
      <c r="D48" s="1711"/>
      <c r="E48" s="1711"/>
      <c r="F48" s="1711"/>
      <c r="G48" s="1711"/>
      <c r="H48" s="1711"/>
      <c r="I48" s="1711"/>
      <c r="J48" s="1711"/>
    </row>
    <row r="49" spans="1:10" ht="12.75" customHeight="1">
      <c r="A49" s="1711"/>
      <c r="B49" s="1711"/>
      <c r="C49" s="1711"/>
      <c r="D49" s="1711"/>
      <c r="E49" s="1711"/>
      <c r="F49" s="1711"/>
      <c r="G49" s="1711"/>
      <c r="H49" s="1711"/>
      <c r="I49" s="1711"/>
      <c r="J49" s="1711"/>
    </row>
    <row r="50" spans="1:10" ht="12.75" customHeight="1">
      <c r="A50" s="1711"/>
      <c r="B50" s="1711"/>
      <c r="C50" s="1711"/>
      <c r="D50" s="1711"/>
      <c r="E50" s="1711"/>
      <c r="F50" s="1711"/>
      <c r="G50" s="1711"/>
      <c r="H50" s="1711"/>
      <c r="I50" s="1711"/>
      <c r="J50" s="1711"/>
    </row>
    <row r="51" spans="1:10" ht="12.75" customHeight="1">
      <c r="A51" s="1711"/>
      <c r="B51" s="1711"/>
      <c r="C51" s="1711"/>
      <c r="D51" s="1711"/>
      <c r="E51" s="1711"/>
      <c r="F51" s="1711"/>
      <c r="G51" s="1711"/>
      <c r="H51" s="1711"/>
      <c r="I51" s="1711"/>
      <c r="J51" s="1711"/>
    </row>
    <row r="52" spans="1:10" ht="12.75" customHeight="1">
      <c r="A52" s="1711"/>
      <c r="B52" s="1711"/>
      <c r="C52" s="1711"/>
      <c r="D52" s="1711"/>
      <c r="E52" s="1711"/>
      <c r="F52" s="1711"/>
      <c r="G52" s="1711"/>
      <c r="H52" s="1711"/>
      <c r="I52" s="1711"/>
      <c r="J52" s="1711"/>
    </row>
  </sheetData>
  <mergeCells count="16">
    <mergeCell ref="A34:F34"/>
    <mergeCell ref="I34:J34"/>
    <mergeCell ref="A40:F40"/>
    <mergeCell ref="I40:J40"/>
    <mergeCell ref="G4:H4"/>
    <mergeCell ref="A5:B5"/>
    <mergeCell ref="A18:J18"/>
    <mergeCell ref="A19:J19"/>
    <mergeCell ref="A27:F27"/>
    <mergeCell ref="I27:J27"/>
    <mergeCell ref="A1:J1"/>
    <mergeCell ref="A2:B2"/>
    <mergeCell ref="C2:D2"/>
    <mergeCell ref="E2:F2"/>
    <mergeCell ref="G2:H3"/>
    <mergeCell ref="I2:J2"/>
  </mergeCells>
  <printOptions horizontalCentered="1"/>
  <pageMargins left="0.47244094488188981" right="0.51181102362204722" top="1.2204724409448819" bottom="0.23622047244094491" header="0.27559055118110237" footer="0.35433070866141736"/>
  <pageSetup scale="93" firstPageNumber="49" orientation="landscape" useFirstPageNumber="1" r:id="rId1"/>
  <headerFooter>
    <oddHeader>&amp;L&amp;"Arial,Bold"&amp;UCOCHIN UNIVERSITY OF SCIENCE AND TECHNOLOGY BUDGET ESTIMATES: 2022-23&amp;C             &amp;P</oddHeader>
    <oddFooter>&amp;L&amp;C&amp;R</oddFooter>
    <evenHeader>&amp;L&amp;"Arial,Bold"&amp;UCOCHIN UNIVERSITY OF SCIENCE AND TECHNOLOGYBUDGET ESTIMATES: 2016-17&amp;C&amp;P&amp;R</evenHeader>
    <evenFooter>&amp;L&amp;C&amp;R</evenFooter>
  </headerFooter>
  <rowBreaks count="2" manualBreakCount="2">
    <brk id="18" max="9" man="1"/>
    <brk id="33"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Maj projects</vt:lpstr>
      <vt:lpstr>Sem, Conf</vt:lpstr>
      <vt:lpstr>main sumry(12-15)</vt:lpstr>
      <vt:lpstr>IR vs E(16-18)</vt:lpstr>
      <vt:lpstr>E breakup(19-22)</vt:lpstr>
      <vt:lpstr>E deptwise(28-30)</vt:lpstr>
      <vt:lpstr>IR breakup(31-32)</vt:lpstr>
      <vt:lpstr>95-0-B(33-43)</vt:lpstr>
      <vt:lpstr>95-0-C(44-45)</vt:lpstr>
      <vt:lpstr>96-0-D(46-52)</vt:lpstr>
      <vt:lpstr>97-0-E</vt:lpstr>
      <vt:lpstr>98-0-F</vt:lpstr>
      <vt:lpstr>99-0-G</vt:lpstr>
      <vt:lpstr>Dept allcns</vt:lpstr>
      <vt:lpstr>95-0-R</vt:lpstr>
      <vt:lpstr>96-0-S</vt:lpstr>
      <vt:lpstr>97-0-T</vt:lpstr>
      <vt:lpstr>98-0-U</vt:lpstr>
      <vt:lpstr>99-0-V</vt:lpstr>
      <vt:lpstr>94-1</vt:lpstr>
      <vt:lpstr>Wrkg sheet</vt:lpstr>
      <vt:lpstr>94-4</vt:lpstr>
      <vt:lpstr>94-2</vt:lpstr>
      <vt:lpstr>Posts details</vt:lpstr>
      <vt:lpstr>Sheet4(ignore)</vt:lpstr>
      <vt:lpstr>Pay scales</vt:lpstr>
      <vt:lpstr>Vacancy</vt:lpstr>
      <vt:lpstr>Sheet1</vt:lpstr>
      <vt:lpstr>Sheet2</vt:lpstr>
      <vt:lpstr>Sheet3</vt:lpstr>
      <vt:lpstr>Sheet4</vt:lpstr>
      <vt:lpstr>'94-1'!Print_Area</vt:lpstr>
      <vt:lpstr>'94-2'!Print_Area</vt:lpstr>
      <vt:lpstr>'94-4'!Print_Area</vt:lpstr>
      <vt:lpstr>'95-0-B(33-43)'!Print_Area</vt:lpstr>
      <vt:lpstr>'95-0-C(44-45)'!Print_Area</vt:lpstr>
      <vt:lpstr>'95-0-R'!Print_Area</vt:lpstr>
      <vt:lpstr>'96-0-D(46-52)'!Print_Area</vt:lpstr>
      <vt:lpstr>'96-0-S'!Print_Area</vt:lpstr>
      <vt:lpstr>'97-0-E'!Print_Area</vt:lpstr>
      <vt:lpstr>'97-0-T'!Print_Area</vt:lpstr>
      <vt:lpstr>'98-0-F'!Print_Area</vt:lpstr>
      <vt:lpstr>'98-0-U'!Print_Area</vt:lpstr>
      <vt:lpstr>'99-0-G'!Print_Area</vt:lpstr>
      <vt:lpstr>'99-0-V'!Print_Area</vt:lpstr>
      <vt:lpstr>'Dept allcns'!Print_Area</vt:lpstr>
      <vt:lpstr>'E deptwise(28-30)'!Print_Area</vt:lpstr>
      <vt:lpstr>'IR breakup(31-32)'!Print_Area</vt:lpstr>
      <vt:lpstr>'IR vs E(16-18)'!Print_Area</vt:lpstr>
      <vt:lpstr>'main sumry(12-15)'!Print_Area</vt:lpstr>
      <vt:lpstr>'Pay scales'!Print_Area</vt:lpstr>
      <vt:lpstr>'Posts details'!Print_Area</vt:lpstr>
      <vt:lpstr>'Sem, Conf'!Print_Area</vt:lpstr>
      <vt:lpstr>'95-0-B(33-43)'!Print_Titles</vt:lpstr>
      <vt:lpstr>'95-0-C(44-45)'!Print_Titles</vt:lpstr>
      <vt:lpstr>'95-0-R'!Print_Titles</vt:lpstr>
      <vt:lpstr>'96-0-D(46-52)'!Print_Titles</vt:lpstr>
      <vt:lpstr>'96-0-S'!Print_Titles</vt:lpstr>
      <vt:lpstr>'97-0-E'!Print_Titles</vt:lpstr>
      <vt:lpstr>'97-0-T'!Print_Titles</vt:lpstr>
      <vt:lpstr>'98-0-F'!Print_Titles</vt:lpstr>
      <vt:lpstr>'98-0-U'!Print_Titles</vt:lpstr>
      <vt:lpstr>'99-0-G'!Print_Titles</vt:lpstr>
      <vt:lpstr>'99-0-V'!Print_Titles</vt:lpstr>
      <vt:lpstr>'E deptwise(28-30)'!Print_Titles</vt:lpstr>
      <vt:lpstr>'IR breakup(31-32)'!Print_Titles</vt:lpstr>
      <vt:lpstr>'IR vs E(16-18)'!Print_Titles</vt:lpstr>
      <vt:lpstr>'Maj projects'!Print_Titles</vt:lpstr>
      <vt:lpstr>'Pay scales'!Print_Titles</vt:lpstr>
      <vt:lpstr>'Posts details'!Print_Titles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dc:creator>
  <cp:lastModifiedBy>FO-OFFICE</cp:lastModifiedBy>
  <cp:lastPrinted>2021-10-23T17:23:42Z</cp:lastPrinted>
  <dcterms:created xsi:type="dcterms:W3CDTF">2017-03-01T15:42:57Z</dcterms:created>
  <dcterms:modified xsi:type="dcterms:W3CDTF">2021-10-28T04:38:29Z</dcterms:modified>
</cp:coreProperties>
</file>